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Users\Mandy\Desktop\Work_From_Home\FinancialServices\"/>
    </mc:Choice>
  </mc:AlternateContent>
  <bookViews>
    <workbookView xWindow="0" yWindow="0" windowWidth="17256" windowHeight="5196" tabRatio="839" firstSheet="9" activeTab="9"/>
  </bookViews>
  <sheets>
    <sheet name="5.6 Funding" sheetId="1" state="hidden" r:id="rId1"/>
    <sheet name="6.2 CT Base" sheetId="13" state="hidden" r:id="rId2"/>
    <sheet name="Detail from revised" sheetId="6" state="hidden" r:id="rId3"/>
    <sheet name="7.2 NCOS Movement" sheetId="14" state="hidden" r:id="rId4"/>
    <sheet name="NCOS Summary" sheetId="9" state="hidden" r:id="rId5"/>
    <sheet name="11.2 Corporate Priorities" sheetId="15" state="hidden" r:id="rId6"/>
    <sheet name="7.3 Revenue by AD" sheetId="11" state="hidden" r:id="rId7"/>
    <sheet name="App 2 Revenue Budget" sheetId="7" state="hidden" r:id="rId8"/>
    <sheet name="Budget by Portfolio" sheetId="17" state="hidden" r:id="rId9"/>
    <sheet name="App 1 Revenue Budget £000" sheetId="18" r:id="rId10"/>
    <sheet name="App 2 Capital Programme" sheetId="2" r:id="rId11"/>
    <sheet name="App 3 MTFP" sheetId="3" r:id="rId12"/>
    <sheet name="8.5 Reserves Movement" sheetId="12" state="hidden" r:id="rId13"/>
    <sheet name="App 4 GF &amp; Reserves" sheetId="4" r:id="rId14"/>
    <sheet name="Errors &amp; Changes" sheetId="16" state="hidden" r:id="rId15"/>
    <sheet name="Category" sheetId="8" state="hidden" r:id="rId16"/>
  </sheets>
  <externalReferences>
    <externalReference r:id="rId17"/>
    <externalReference r:id="rId18"/>
  </externalReferences>
  <definedNames>
    <definedName name="_xlnm._FilterDatabase" localSheetId="9" hidden="1">'App 1 Revenue Budget £000'!$A$9:$L$303</definedName>
    <definedName name="_xlnm._FilterDatabase" localSheetId="7" hidden="1">'App 2 Revenue Budget'!$A$9:$L$300</definedName>
    <definedName name="_xlnm._FilterDatabase" localSheetId="15" hidden="1">Category!$A$1:$O$7434</definedName>
    <definedName name="_xlnm._FilterDatabase" localSheetId="2" hidden="1">'Detail from revised'!$B$5:$AU$1536</definedName>
    <definedName name="_xlnm.Print_Area" localSheetId="9">'App 1 Revenue Budget £000'!$B$1:$L$297</definedName>
    <definedName name="_xlnm.Print_Area" localSheetId="7">'App 2 Revenue Budget'!$B$1:$L$294</definedName>
    <definedName name="_xlnm.Print_Titles" localSheetId="9">'App 1 Revenue Budget £000'!$9:$12</definedName>
    <definedName name="_xlnm.Print_Titles" localSheetId="7">'App 2 Revenue Budget'!$9:$12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12" i="18" l="1"/>
  <c r="G103" i="18"/>
  <c r="O8" i="4" l="1"/>
  <c r="O13" i="4"/>
  <c r="M27" i="2" l="1"/>
  <c r="I34" i="2" l="1"/>
  <c r="AP1536" i="6" l="1"/>
  <c r="AS1536" i="6" s="1"/>
  <c r="P1536" i="6"/>
  <c r="E1536" i="6"/>
  <c r="D1536" i="6"/>
  <c r="AO298" i="6" l="1"/>
  <c r="AO297" i="6"/>
  <c r="AO287" i="6" l="1"/>
  <c r="C23" i="1"/>
  <c r="D23" i="1"/>
  <c r="E23" i="1"/>
  <c r="B23" i="1"/>
  <c r="F30" i="16" l="1"/>
  <c r="F18" i="16" l="1"/>
  <c r="AS1535" i="6" l="1"/>
  <c r="O38" i="4"/>
  <c r="O7436" i="8"/>
  <c r="O7437" i="8"/>
  <c r="P7437" i="8"/>
  <c r="A7437" i="8"/>
  <c r="AQ24" i="6"/>
  <c r="P1535" i="6"/>
  <c r="D1535" i="6"/>
  <c r="D6" i="1" l="1"/>
  <c r="D7" i="1"/>
  <c r="D8" i="1"/>
  <c r="D9" i="1"/>
  <c r="D5" i="1"/>
  <c r="C11" i="1"/>
  <c r="D11" i="1" l="1"/>
  <c r="P38" i="4"/>
  <c r="C14" i="15"/>
  <c r="AW1" i="6"/>
  <c r="C6" i="12" l="1"/>
  <c r="D6" i="12"/>
  <c r="C10" i="12"/>
  <c r="D10" i="12"/>
  <c r="D11" i="12"/>
  <c r="D12" i="12"/>
  <c r="D13" i="12"/>
  <c r="C14" i="12"/>
  <c r="D14" i="12"/>
  <c r="C15" i="12"/>
  <c r="D15" i="12"/>
  <c r="D9" i="12"/>
  <c r="C9" i="12"/>
  <c r="F7" i="3"/>
  <c r="AK1460" i="6"/>
  <c r="AK1373" i="6"/>
  <c r="AK1359" i="6"/>
  <c r="AK1358" i="6"/>
  <c r="AK1348" i="6"/>
  <c r="AK1145" i="6"/>
  <c r="AK1115" i="6"/>
  <c r="AK504" i="6"/>
  <c r="F7" i="9"/>
  <c r="F11" i="9"/>
  <c r="F12" i="9"/>
  <c r="F13" i="9"/>
  <c r="F21" i="9"/>
  <c r="F25" i="9"/>
  <c r="B46" i="9"/>
  <c r="B49" i="9" s="1"/>
  <c r="AS1534" i="6"/>
  <c r="E1534" i="6"/>
  <c r="D1534" i="6"/>
  <c r="U29" i="4"/>
  <c r="R29" i="4"/>
  <c r="O29" i="4"/>
  <c r="C11" i="12" s="1"/>
  <c r="I10" i="3"/>
  <c r="J10" i="3" s="1"/>
  <c r="N10" i="3"/>
  <c r="AK235" i="6"/>
  <c r="C12" i="12" l="1"/>
  <c r="G29" i="3" l="1"/>
  <c r="AI1300" i="6"/>
  <c r="AH1299" i="6"/>
  <c r="S1300" i="6"/>
  <c r="S1299" i="6"/>
  <c r="I29" i="3"/>
  <c r="H29" i="3"/>
  <c r="F30" i="3"/>
  <c r="J29" i="3"/>
  <c r="F29" i="3"/>
  <c r="Y53" i="4" l="1"/>
  <c r="X53" i="4"/>
  <c r="Y44" i="4"/>
  <c r="Y46" i="4" s="1"/>
  <c r="X44" i="4"/>
  <c r="AP1533" i="6"/>
  <c r="AS1533" i="6" s="1"/>
  <c r="P1533" i="6"/>
  <c r="E1533" i="6"/>
  <c r="D1533" i="6"/>
  <c r="J64" i="3"/>
  <c r="J21" i="3"/>
  <c r="J15" i="3"/>
  <c r="H46" i="3"/>
  <c r="I46" i="3" s="1"/>
  <c r="J46" i="3" s="1"/>
  <c r="J30" i="3" l="1"/>
  <c r="J69" i="3" s="1"/>
  <c r="J74" i="3" s="1"/>
  <c r="D27" i="9" l="1"/>
  <c r="C27" i="9"/>
  <c r="W194" i="6"/>
  <c r="A7436" i="8" l="1"/>
  <c r="O7435" i="8"/>
  <c r="A7435" i="8"/>
  <c r="A7434" i="8"/>
  <c r="A7433" i="8"/>
  <c r="A7432" i="8"/>
  <c r="A7431" i="8"/>
  <c r="A7430" i="8"/>
  <c r="A7429" i="8"/>
  <c r="A7428" i="8"/>
  <c r="A7427" i="8"/>
  <c r="A7426" i="8"/>
  <c r="A7425" i="8"/>
  <c r="A7424" i="8"/>
  <c r="A7423" i="8"/>
  <c r="A7422" i="8"/>
  <c r="A7421" i="8"/>
  <c r="A7420" i="8"/>
  <c r="A7419" i="8"/>
  <c r="A7418" i="8"/>
  <c r="A7417" i="8"/>
  <c r="A7416" i="8"/>
  <c r="A7415" i="8"/>
  <c r="O7414" i="8"/>
  <c r="A7414" i="8"/>
  <c r="A7413" i="8"/>
  <c r="A7412" i="8"/>
  <c r="A7411" i="8"/>
  <c r="A7410" i="8"/>
  <c r="A7409" i="8"/>
  <c r="A7408" i="8"/>
  <c r="A7407" i="8"/>
  <c r="A7406" i="8"/>
  <c r="A7405" i="8"/>
  <c r="A7404" i="8"/>
  <c r="A7403" i="8"/>
  <c r="A7402" i="8"/>
  <c r="A7401" i="8"/>
  <c r="A7400" i="8"/>
  <c r="A7399" i="8"/>
  <c r="A7398" i="8"/>
  <c r="A7397" i="8"/>
  <c r="A7396" i="8"/>
  <c r="A7395" i="8"/>
  <c r="A7394" i="8"/>
  <c r="A7393" i="8"/>
  <c r="A7392" i="8"/>
  <c r="A7391" i="8"/>
  <c r="A7390" i="8"/>
  <c r="A7389" i="8"/>
  <c r="A7388" i="8"/>
  <c r="A7387" i="8"/>
  <c r="A7386" i="8"/>
  <c r="A7385" i="8"/>
  <c r="A7384" i="8"/>
  <c r="A7383" i="8"/>
  <c r="A7382" i="8"/>
  <c r="A7381" i="8"/>
  <c r="A7380" i="8"/>
  <c r="A7379" i="8"/>
  <c r="A7378" i="8"/>
  <c r="A7377" i="8"/>
  <c r="A7376" i="8"/>
  <c r="A7375" i="8"/>
  <c r="A7374" i="8"/>
  <c r="A7373" i="8"/>
  <c r="A7372" i="8"/>
  <c r="A7371" i="8"/>
  <c r="A7370" i="8"/>
  <c r="A7369" i="8"/>
  <c r="A7368" i="8"/>
  <c r="A7367" i="8"/>
  <c r="A7366" i="8"/>
  <c r="A7365" i="8"/>
  <c r="A7364" i="8"/>
  <c r="A7363" i="8"/>
  <c r="A7362" i="8"/>
  <c r="A7361" i="8"/>
  <c r="A7360" i="8"/>
  <c r="A7359" i="8"/>
  <c r="A7358" i="8"/>
  <c r="A7357" i="8"/>
  <c r="A7356" i="8"/>
  <c r="A7355" i="8"/>
  <c r="A7354" i="8"/>
  <c r="A7353" i="8"/>
  <c r="A7352" i="8"/>
  <c r="A7351" i="8"/>
  <c r="A7350" i="8"/>
  <c r="A7349" i="8"/>
  <c r="A7348" i="8"/>
  <c r="A7347" i="8"/>
  <c r="A7346" i="8"/>
  <c r="A7345" i="8"/>
  <c r="A7344" i="8"/>
  <c r="A7343" i="8"/>
  <c r="A7342" i="8"/>
  <c r="A7341" i="8"/>
  <c r="A7340" i="8"/>
  <c r="A7339" i="8"/>
  <c r="A7338" i="8"/>
  <c r="A7337" i="8"/>
  <c r="A7336" i="8"/>
  <c r="A7335" i="8"/>
  <c r="A7334" i="8"/>
  <c r="A7333" i="8"/>
  <c r="A7332" i="8"/>
  <c r="A7331" i="8"/>
  <c r="A7330" i="8"/>
  <c r="A7329" i="8"/>
  <c r="A7328" i="8"/>
  <c r="A7327" i="8"/>
  <c r="A7326" i="8"/>
  <c r="A7325" i="8"/>
  <c r="A7324" i="8"/>
  <c r="A7323" i="8"/>
  <c r="A7322" i="8"/>
  <c r="A7321" i="8"/>
  <c r="A7320" i="8"/>
  <c r="A7319" i="8"/>
  <c r="A7318" i="8"/>
  <c r="A7317" i="8"/>
  <c r="A7316" i="8"/>
  <c r="A7315" i="8"/>
  <c r="A7314" i="8"/>
  <c r="A7313" i="8"/>
  <c r="A7312" i="8"/>
  <c r="A7311" i="8"/>
  <c r="A7310" i="8"/>
  <c r="A7309" i="8"/>
  <c r="A7308" i="8"/>
  <c r="A7307" i="8"/>
  <c r="A7306" i="8"/>
  <c r="A7305" i="8"/>
  <c r="A7304" i="8"/>
  <c r="A7303" i="8"/>
  <c r="A7302" i="8"/>
  <c r="A7301" i="8"/>
  <c r="A7300" i="8"/>
  <c r="A7299" i="8"/>
  <c r="A7298" i="8"/>
  <c r="A7297" i="8"/>
  <c r="A7296" i="8"/>
  <c r="A7295" i="8"/>
  <c r="A7294" i="8"/>
  <c r="A7293" i="8"/>
  <c r="A7292" i="8"/>
  <c r="A7291" i="8"/>
  <c r="A7290" i="8"/>
  <c r="A7289" i="8"/>
  <c r="A7288" i="8"/>
  <c r="A7287" i="8"/>
  <c r="A7286" i="8"/>
  <c r="A7285" i="8"/>
  <c r="A7284" i="8"/>
  <c r="A7283" i="8"/>
  <c r="A7282" i="8"/>
  <c r="A7281" i="8"/>
  <c r="A7280" i="8"/>
  <c r="A7279" i="8"/>
  <c r="A7278" i="8"/>
  <c r="A7277" i="8"/>
  <c r="A7276" i="8"/>
  <c r="A7275" i="8"/>
  <c r="A7274" i="8"/>
  <c r="A7273" i="8"/>
  <c r="A7272" i="8"/>
  <c r="A7271" i="8"/>
  <c r="A7270" i="8"/>
  <c r="A7269" i="8"/>
  <c r="A7268" i="8"/>
  <c r="A7267" i="8"/>
  <c r="A7266" i="8"/>
  <c r="A7265" i="8"/>
  <c r="A7264" i="8"/>
  <c r="A7263" i="8"/>
  <c r="A7262" i="8"/>
  <c r="A7261" i="8"/>
  <c r="A7260" i="8"/>
  <c r="A7259" i="8"/>
  <c r="A7258" i="8"/>
  <c r="A7257" i="8"/>
  <c r="A7256" i="8"/>
  <c r="A7255" i="8"/>
  <c r="A7254" i="8"/>
  <c r="A7253" i="8"/>
  <c r="A7252" i="8"/>
  <c r="A7251" i="8"/>
  <c r="A7250" i="8"/>
  <c r="A7249" i="8"/>
  <c r="A7248" i="8"/>
  <c r="A7247" i="8"/>
  <c r="A7246" i="8"/>
  <c r="A7245" i="8"/>
  <c r="A7244" i="8"/>
  <c r="A7243" i="8"/>
  <c r="A7242" i="8"/>
  <c r="A7241" i="8"/>
  <c r="A7240" i="8"/>
  <c r="A7239" i="8"/>
  <c r="A7238" i="8"/>
  <c r="A7237" i="8"/>
  <c r="A7236" i="8"/>
  <c r="A7235" i="8"/>
  <c r="A7234" i="8"/>
  <c r="A7233" i="8"/>
  <c r="A7232" i="8"/>
  <c r="A7231" i="8"/>
  <c r="A7230" i="8"/>
  <c r="A7229" i="8"/>
  <c r="A7228" i="8"/>
  <c r="A7227" i="8"/>
  <c r="A7226" i="8"/>
  <c r="A7225" i="8"/>
  <c r="A7224" i="8"/>
  <c r="A7223" i="8"/>
  <c r="A7222" i="8"/>
  <c r="A7221" i="8"/>
  <c r="A7220" i="8"/>
  <c r="A7219" i="8"/>
  <c r="A7218" i="8"/>
  <c r="A7217" i="8"/>
  <c r="A7216" i="8"/>
  <c r="A7215" i="8"/>
  <c r="A7214" i="8"/>
  <c r="A7213" i="8"/>
  <c r="A7212" i="8"/>
  <c r="A7211" i="8"/>
  <c r="A7210" i="8"/>
  <c r="A7209" i="8"/>
  <c r="A7208" i="8"/>
  <c r="A7207" i="8"/>
  <c r="A7206" i="8"/>
  <c r="A7205" i="8"/>
  <c r="A7204" i="8"/>
  <c r="A7203" i="8"/>
  <c r="A7202" i="8"/>
  <c r="A7201" i="8"/>
  <c r="A7200" i="8"/>
  <c r="A7199" i="8"/>
  <c r="A7198" i="8"/>
  <c r="A7197" i="8"/>
  <c r="A7196" i="8"/>
  <c r="A7195" i="8"/>
  <c r="A7194" i="8"/>
  <c r="A7193" i="8"/>
  <c r="A7192" i="8"/>
  <c r="A7191" i="8"/>
  <c r="A7190" i="8"/>
  <c r="A7189" i="8"/>
  <c r="A7188" i="8"/>
  <c r="A7187" i="8"/>
  <c r="A7186" i="8"/>
  <c r="A7185" i="8"/>
  <c r="A7184" i="8"/>
  <c r="A7183" i="8"/>
  <c r="A7182" i="8"/>
  <c r="A7181" i="8"/>
  <c r="A7180" i="8"/>
  <c r="A7179" i="8"/>
  <c r="A7178" i="8"/>
  <c r="A7177" i="8"/>
  <c r="A7176" i="8"/>
  <c r="A7175" i="8"/>
  <c r="A7174" i="8"/>
  <c r="A7173" i="8"/>
  <c r="A7172" i="8"/>
  <c r="A7171" i="8"/>
  <c r="A7170" i="8"/>
  <c r="A7169" i="8"/>
  <c r="A7168" i="8"/>
  <c r="A7167" i="8"/>
  <c r="A7166" i="8"/>
  <c r="A7165" i="8"/>
  <c r="A7164" i="8"/>
  <c r="A7163" i="8"/>
  <c r="A7162" i="8"/>
  <c r="A7161" i="8"/>
  <c r="A7160" i="8"/>
  <c r="A7159" i="8"/>
  <c r="A7158" i="8"/>
  <c r="A7157" i="8"/>
  <c r="A7156" i="8"/>
  <c r="A7155" i="8"/>
  <c r="A7154" i="8"/>
  <c r="A7153" i="8"/>
  <c r="A7152" i="8"/>
  <c r="A7151" i="8"/>
  <c r="A7150" i="8"/>
  <c r="A7149" i="8"/>
  <c r="A7148" i="8"/>
  <c r="A7147" i="8"/>
  <c r="A7146" i="8"/>
  <c r="A7145" i="8"/>
  <c r="A7144" i="8"/>
  <c r="A7143" i="8"/>
  <c r="A7142" i="8"/>
  <c r="A7141" i="8"/>
  <c r="A7140" i="8"/>
  <c r="A7139" i="8"/>
  <c r="A7138" i="8"/>
  <c r="A7137" i="8"/>
  <c r="A7136" i="8"/>
  <c r="A7135" i="8"/>
  <c r="A7134" i="8"/>
  <c r="A7133" i="8"/>
  <c r="A7132" i="8"/>
  <c r="A7131" i="8"/>
  <c r="A7130" i="8"/>
  <c r="A7129" i="8"/>
  <c r="A7128" i="8"/>
  <c r="A7127" i="8"/>
  <c r="A7126" i="8"/>
  <c r="A7125" i="8"/>
  <c r="A7124" i="8"/>
  <c r="A7123" i="8"/>
  <c r="A7122" i="8"/>
  <c r="A7121" i="8"/>
  <c r="A7120" i="8"/>
  <c r="A7119" i="8"/>
  <c r="A7118" i="8"/>
  <c r="A7117" i="8"/>
  <c r="A7116" i="8"/>
  <c r="A7115" i="8"/>
  <c r="A7114" i="8"/>
  <c r="A7113" i="8"/>
  <c r="A7112" i="8"/>
  <c r="A7111" i="8"/>
  <c r="A7110" i="8"/>
  <c r="A7109" i="8"/>
  <c r="A7108" i="8"/>
  <c r="A7107" i="8"/>
  <c r="A7106" i="8"/>
  <c r="A7105" i="8"/>
  <c r="A7104" i="8"/>
  <c r="A7103" i="8"/>
  <c r="A7102" i="8"/>
  <c r="A7101" i="8"/>
  <c r="A7100" i="8"/>
  <c r="A7099" i="8"/>
  <c r="A7098" i="8"/>
  <c r="A7097" i="8"/>
  <c r="A7096" i="8"/>
  <c r="A7095" i="8"/>
  <c r="A7094" i="8"/>
  <c r="A7093" i="8"/>
  <c r="A7092" i="8"/>
  <c r="A7091" i="8"/>
  <c r="A7090" i="8"/>
  <c r="A7089" i="8"/>
  <c r="A7088" i="8"/>
  <c r="A7087" i="8"/>
  <c r="A7086" i="8"/>
  <c r="A7085" i="8"/>
  <c r="A7084" i="8"/>
  <c r="A7083" i="8"/>
  <c r="A7082" i="8"/>
  <c r="A7081" i="8"/>
  <c r="A7080" i="8"/>
  <c r="A7079" i="8"/>
  <c r="A7078" i="8"/>
  <c r="A7077" i="8"/>
  <c r="A7076" i="8"/>
  <c r="A7075" i="8"/>
  <c r="A7074" i="8"/>
  <c r="A7073" i="8"/>
  <c r="A7072" i="8"/>
  <c r="A7071" i="8"/>
  <c r="A7070" i="8"/>
  <c r="A7069" i="8"/>
  <c r="A7068" i="8"/>
  <c r="A7067" i="8"/>
  <c r="A7066" i="8"/>
  <c r="A7065" i="8"/>
  <c r="A7064" i="8"/>
  <c r="A7063" i="8"/>
  <c r="A7062" i="8"/>
  <c r="A7061" i="8"/>
  <c r="A7060" i="8"/>
  <c r="A7059" i="8"/>
  <c r="A7058" i="8"/>
  <c r="A7057" i="8"/>
  <c r="A7056" i="8"/>
  <c r="A7055" i="8"/>
  <c r="A7054" i="8"/>
  <c r="A7053" i="8"/>
  <c r="A7052" i="8"/>
  <c r="A7051" i="8"/>
  <c r="A7050" i="8"/>
  <c r="A7049" i="8"/>
  <c r="A7048" i="8"/>
  <c r="A7047" i="8"/>
  <c r="A7046" i="8"/>
  <c r="A7045" i="8"/>
  <c r="A7044" i="8"/>
  <c r="A7043" i="8"/>
  <c r="A7042" i="8"/>
  <c r="A7041" i="8"/>
  <c r="A7040" i="8"/>
  <c r="A7039" i="8"/>
  <c r="A7038" i="8"/>
  <c r="A7037" i="8"/>
  <c r="A7036" i="8"/>
  <c r="A7035" i="8"/>
  <c r="A7034" i="8"/>
  <c r="A7033" i="8"/>
  <c r="A7032" i="8"/>
  <c r="A7031" i="8"/>
  <c r="A7030" i="8"/>
  <c r="A7029" i="8"/>
  <c r="A7028" i="8"/>
  <c r="A7027" i="8"/>
  <c r="A7026" i="8"/>
  <c r="A7025" i="8"/>
  <c r="A7024" i="8"/>
  <c r="A7023" i="8"/>
  <c r="A7022" i="8"/>
  <c r="A7021" i="8"/>
  <c r="A7020" i="8"/>
  <c r="A7019" i="8"/>
  <c r="A7018" i="8"/>
  <c r="A7017" i="8"/>
  <c r="A7016" i="8"/>
  <c r="A7015" i="8"/>
  <c r="A7014" i="8"/>
  <c r="A7013" i="8"/>
  <c r="A7012" i="8"/>
  <c r="A7011" i="8"/>
  <c r="A7010" i="8"/>
  <c r="A7009" i="8"/>
  <c r="A7008" i="8"/>
  <c r="A7007" i="8"/>
  <c r="A7006" i="8"/>
  <c r="A7005" i="8"/>
  <c r="A7004" i="8"/>
  <c r="A7003" i="8"/>
  <c r="A7002" i="8"/>
  <c r="A7001" i="8"/>
  <c r="A7000" i="8"/>
  <c r="A6999" i="8"/>
  <c r="A6998" i="8"/>
  <c r="A6997" i="8"/>
  <c r="A6996" i="8"/>
  <c r="A6995" i="8"/>
  <c r="A6994" i="8"/>
  <c r="A6993" i="8"/>
  <c r="A6992" i="8"/>
  <c r="A6991" i="8"/>
  <c r="A6990" i="8"/>
  <c r="A6989" i="8"/>
  <c r="A6988" i="8"/>
  <c r="A6987" i="8"/>
  <c r="A6986" i="8"/>
  <c r="A6985" i="8"/>
  <c r="A6984" i="8"/>
  <c r="A6983" i="8"/>
  <c r="A6982" i="8"/>
  <c r="A6981" i="8"/>
  <c r="A6980" i="8"/>
  <c r="A6979" i="8"/>
  <c r="A6978" i="8"/>
  <c r="A6977" i="8"/>
  <c r="A6976" i="8"/>
  <c r="A6975" i="8"/>
  <c r="A6974" i="8"/>
  <c r="A6973" i="8"/>
  <c r="A6972" i="8"/>
  <c r="A6971" i="8"/>
  <c r="A6970" i="8"/>
  <c r="A6969" i="8"/>
  <c r="A6968" i="8"/>
  <c r="A6967" i="8"/>
  <c r="A6966" i="8"/>
  <c r="A6965" i="8"/>
  <c r="A6964" i="8"/>
  <c r="A6963" i="8"/>
  <c r="A6962" i="8"/>
  <c r="A6961" i="8"/>
  <c r="A6960" i="8"/>
  <c r="A6959" i="8"/>
  <c r="A6958" i="8"/>
  <c r="A6957" i="8"/>
  <c r="A6956" i="8"/>
  <c r="A6955" i="8"/>
  <c r="A6954" i="8"/>
  <c r="A6953" i="8"/>
  <c r="A6952" i="8"/>
  <c r="A6951" i="8"/>
  <c r="A6950" i="8"/>
  <c r="A6949" i="8"/>
  <c r="A6948" i="8"/>
  <c r="A6947" i="8"/>
  <c r="A6946" i="8"/>
  <c r="A6945" i="8"/>
  <c r="A6944" i="8"/>
  <c r="A6943" i="8"/>
  <c r="A6942" i="8"/>
  <c r="A6941" i="8"/>
  <c r="A6940" i="8"/>
  <c r="A6939" i="8"/>
  <c r="A6938" i="8"/>
  <c r="A6937" i="8"/>
  <c r="A6936" i="8"/>
  <c r="A6935" i="8"/>
  <c r="A6934" i="8"/>
  <c r="A6933" i="8"/>
  <c r="A6932" i="8"/>
  <c r="A6931" i="8"/>
  <c r="A6930" i="8"/>
  <c r="A6929" i="8"/>
  <c r="A6928" i="8"/>
  <c r="A6927" i="8"/>
  <c r="A6926" i="8"/>
  <c r="A6925" i="8"/>
  <c r="A6924" i="8"/>
  <c r="A6923" i="8"/>
  <c r="A6922" i="8"/>
  <c r="A6921" i="8"/>
  <c r="A6920" i="8"/>
  <c r="A6919" i="8"/>
  <c r="A6918" i="8"/>
  <c r="A6917" i="8"/>
  <c r="A6916" i="8"/>
  <c r="A6915" i="8"/>
  <c r="A6914" i="8"/>
  <c r="A6913" i="8"/>
  <c r="A6912" i="8"/>
  <c r="A6911" i="8"/>
  <c r="A6910" i="8"/>
  <c r="A6909" i="8"/>
  <c r="A6908" i="8"/>
  <c r="A6907" i="8"/>
  <c r="A6906" i="8"/>
  <c r="A6905" i="8"/>
  <c r="A6904" i="8"/>
  <c r="A6903" i="8"/>
  <c r="A6902" i="8"/>
  <c r="A6901" i="8"/>
  <c r="A6900" i="8"/>
  <c r="A6899" i="8"/>
  <c r="A6898" i="8"/>
  <c r="A6897" i="8"/>
  <c r="A6896" i="8"/>
  <c r="A6895" i="8"/>
  <c r="A6894" i="8"/>
  <c r="A6893" i="8"/>
  <c r="A6892" i="8"/>
  <c r="A6891" i="8"/>
  <c r="A6890" i="8"/>
  <c r="A6889" i="8"/>
  <c r="A6888" i="8"/>
  <c r="A6887" i="8"/>
  <c r="A6886" i="8"/>
  <c r="A6885" i="8"/>
  <c r="A6884" i="8"/>
  <c r="A6883" i="8"/>
  <c r="A6882" i="8"/>
  <c r="A6881" i="8"/>
  <c r="A6880" i="8"/>
  <c r="A6879" i="8"/>
  <c r="A6878" i="8"/>
  <c r="A6877" i="8"/>
  <c r="A6876" i="8"/>
  <c r="A6875" i="8"/>
  <c r="A6874" i="8"/>
  <c r="A6873" i="8"/>
  <c r="A6872" i="8"/>
  <c r="A6871" i="8"/>
  <c r="A6870" i="8"/>
  <c r="A6869" i="8"/>
  <c r="A6868" i="8"/>
  <c r="A6867" i="8"/>
  <c r="A6866" i="8"/>
  <c r="A6865" i="8"/>
  <c r="A6864" i="8"/>
  <c r="A6863" i="8"/>
  <c r="A6862" i="8"/>
  <c r="A6861" i="8"/>
  <c r="A6860" i="8"/>
  <c r="A6859" i="8"/>
  <c r="A6858" i="8"/>
  <c r="A6857" i="8"/>
  <c r="A6856" i="8"/>
  <c r="A6855" i="8"/>
  <c r="A6854" i="8"/>
  <c r="A6853" i="8"/>
  <c r="A6852" i="8"/>
  <c r="A6851" i="8"/>
  <c r="A6850" i="8"/>
  <c r="A6849" i="8"/>
  <c r="A6848" i="8"/>
  <c r="A6847" i="8"/>
  <c r="A6846" i="8"/>
  <c r="A6845" i="8"/>
  <c r="A6844" i="8"/>
  <c r="A6843" i="8"/>
  <c r="A6842" i="8"/>
  <c r="A6841" i="8"/>
  <c r="A6840" i="8"/>
  <c r="A6839" i="8"/>
  <c r="A6838" i="8"/>
  <c r="A6837" i="8"/>
  <c r="A6836" i="8"/>
  <c r="A6835" i="8"/>
  <c r="A6834" i="8"/>
  <c r="A6833" i="8"/>
  <c r="A6832" i="8"/>
  <c r="A6831" i="8"/>
  <c r="A6830" i="8"/>
  <c r="A6829" i="8"/>
  <c r="A6828" i="8"/>
  <c r="A6827" i="8"/>
  <c r="A6826" i="8"/>
  <c r="A6825" i="8"/>
  <c r="A6824" i="8"/>
  <c r="A6823" i="8"/>
  <c r="A6822" i="8"/>
  <c r="A6821" i="8"/>
  <c r="A6820" i="8"/>
  <c r="A6819" i="8"/>
  <c r="A6818" i="8"/>
  <c r="A6817" i="8"/>
  <c r="A6816" i="8"/>
  <c r="A6815" i="8"/>
  <c r="A6814" i="8"/>
  <c r="A6813" i="8"/>
  <c r="A6812" i="8"/>
  <c r="A6811" i="8"/>
  <c r="A6810" i="8"/>
  <c r="A6809" i="8"/>
  <c r="A6808" i="8"/>
  <c r="A6807" i="8"/>
  <c r="A6806" i="8"/>
  <c r="A6805" i="8"/>
  <c r="A6804" i="8"/>
  <c r="A6803" i="8"/>
  <c r="A6802" i="8"/>
  <c r="A6801" i="8"/>
  <c r="A6800" i="8"/>
  <c r="A6799" i="8"/>
  <c r="A6798" i="8"/>
  <c r="A6797" i="8"/>
  <c r="A6796" i="8"/>
  <c r="A6795" i="8"/>
  <c r="A6794" i="8"/>
  <c r="A6793" i="8"/>
  <c r="A6792" i="8"/>
  <c r="A6791" i="8"/>
  <c r="A6790" i="8"/>
  <c r="A6789" i="8"/>
  <c r="A6788" i="8"/>
  <c r="A6787" i="8"/>
  <c r="A6786" i="8"/>
  <c r="A6785" i="8"/>
  <c r="A6784" i="8"/>
  <c r="A6783" i="8"/>
  <c r="A6782" i="8"/>
  <c r="A6781" i="8"/>
  <c r="A6780" i="8"/>
  <c r="A6779" i="8"/>
  <c r="A6778" i="8"/>
  <c r="A6777" i="8"/>
  <c r="A6776" i="8"/>
  <c r="A6775" i="8"/>
  <c r="A6774" i="8"/>
  <c r="A6773" i="8"/>
  <c r="A6772" i="8"/>
  <c r="A6771" i="8"/>
  <c r="A6770" i="8"/>
  <c r="A6769" i="8"/>
  <c r="A6768" i="8"/>
  <c r="A6767" i="8"/>
  <c r="A6766" i="8"/>
  <c r="A6765" i="8"/>
  <c r="A6764" i="8"/>
  <c r="A6763" i="8"/>
  <c r="A6762" i="8"/>
  <c r="A6761" i="8"/>
  <c r="A6760" i="8"/>
  <c r="A6759" i="8"/>
  <c r="A6758" i="8"/>
  <c r="A6757" i="8"/>
  <c r="A6756" i="8"/>
  <c r="A6755" i="8"/>
  <c r="A6754" i="8"/>
  <c r="A6753" i="8"/>
  <c r="A6752" i="8"/>
  <c r="A6751" i="8"/>
  <c r="A6750" i="8"/>
  <c r="A6749" i="8"/>
  <c r="A6748" i="8"/>
  <c r="A6747" i="8"/>
  <c r="A6746" i="8"/>
  <c r="A6745" i="8"/>
  <c r="A6744" i="8"/>
  <c r="A6743" i="8"/>
  <c r="A6742" i="8"/>
  <c r="A6741" i="8"/>
  <c r="A6740" i="8"/>
  <c r="A6739" i="8"/>
  <c r="A6738" i="8"/>
  <c r="A6737" i="8"/>
  <c r="A6736" i="8"/>
  <c r="A6735" i="8"/>
  <c r="A6734" i="8"/>
  <c r="A6733" i="8"/>
  <c r="A6732" i="8"/>
  <c r="A6731" i="8"/>
  <c r="A6730" i="8"/>
  <c r="A6729" i="8"/>
  <c r="A6728" i="8"/>
  <c r="A6727" i="8"/>
  <c r="A6726" i="8"/>
  <c r="A6725" i="8"/>
  <c r="A6724" i="8"/>
  <c r="A6723" i="8"/>
  <c r="A6722" i="8"/>
  <c r="A6721" i="8"/>
  <c r="A6720" i="8"/>
  <c r="A6719" i="8"/>
  <c r="A6718" i="8"/>
  <c r="A6717" i="8"/>
  <c r="A6716" i="8"/>
  <c r="A6715" i="8"/>
  <c r="A6714" i="8"/>
  <c r="A6713" i="8"/>
  <c r="A6712" i="8"/>
  <c r="A6711" i="8"/>
  <c r="A6710" i="8"/>
  <c r="A6709" i="8"/>
  <c r="A6708" i="8"/>
  <c r="A6707" i="8"/>
  <c r="A6706" i="8"/>
  <c r="A6705" i="8"/>
  <c r="A6704" i="8"/>
  <c r="A6703" i="8"/>
  <c r="A6702" i="8"/>
  <c r="A6701" i="8"/>
  <c r="A6700" i="8"/>
  <c r="A6699" i="8"/>
  <c r="A6698" i="8"/>
  <c r="A6697" i="8"/>
  <c r="A6696" i="8"/>
  <c r="A6695" i="8"/>
  <c r="A6694" i="8"/>
  <c r="A6693" i="8"/>
  <c r="A6692" i="8"/>
  <c r="A6691" i="8"/>
  <c r="A6690" i="8"/>
  <c r="A6689" i="8"/>
  <c r="A6688" i="8"/>
  <c r="A6687" i="8"/>
  <c r="A6686" i="8"/>
  <c r="A6685" i="8"/>
  <c r="A6684" i="8"/>
  <c r="A6683" i="8"/>
  <c r="A6682" i="8"/>
  <c r="A6681" i="8"/>
  <c r="A6680" i="8"/>
  <c r="A6679" i="8"/>
  <c r="A6678" i="8"/>
  <c r="A6677" i="8"/>
  <c r="A6676" i="8"/>
  <c r="A6675" i="8"/>
  <c r="A6674" i="8"/>
  <c r="A6673" i="8"/>
  <c r="A6672" i="8"/>
  <c r="A6671" i="8"/>
  <c r="A6670" i="8"/>
  <c r="A6669" i="8"/>
  <c r="A6668" i="8"/>
  <c r="A6667" i="8"/>
  <c r="A6666" i="8"/>
  <c r="A6665" i="8"/>
  <c r="A6664" i="8"/>
  <c r="A6663" i="8"/>
  <c r="A6662" i="8"/>
  <c r="A6661" i="8"/>
  <c r="A6660" i="8"/>
  <c r="A6659" i="8"/>
  <c r="A6658" i="8"/>
  <c r="A6657" i="8"/>
  <c r="A6656" i="8"/>
  <c r="A6655" i="8"/>
  <c r="A6654" i="8"/>
  <c r="A6653" i="8"/>
  <c r="A6652" i="8"/>
  <c r="A6651" i="8"/>
  <c r="A6650" i="8"/>
  <c r="A6649" i="8"/>
  <c r="A6648" i="8"/>
  <c r="A6647" i="8"/>
  <c r="A6646" i="8"/>
  <c r="A6645" i="8"/>
  <c r="A6644" i="8"/>
  <c r="A6643" i="8"/>
  <c r="A6642" i="8"/>
  <c r="A6641" i="8"/>
  <c r="A6640" i="8"/>
  <c r="A6639" i="8"/>
  <c r="A6638" i="8"/>
  <c r="A6637" i="8"/>
  <c r="A6636" i="8"/>
  <c r="A6635" i="8"/>
  <c r="A6634" i="8"/>
  <c r="A6633" i="8"/>
  <c r="A6632" i="8"/>
  <c r="A6631" i="8"/>
  <c r="A6630" i="8"/>
  <c r="A6629" i="8"/>
  <c r="A6628" i="8"/>
  <c r="A6627" i="8"/>
  <c r="A6626" i="8"/>
  <c r="A6625" i="8"/>
  <c r="A6624" i="8"/>
  <c r="A6623" i="8"/>
  <c r="A6622" i="8"/>
  <c r="A6621" i="8"/>
  <c r="A6620" i="8"/>
  <c r="A6619" i="8"/>
  <c r="A6618" i="8"/>
  <c r="A6617" i="8"/>
  <c r="A6616" i="8"/>
  <c r="A6615" i="8"/>
  <c r="A6614" i="8"/>
  <c r="A6613" i="8"/>
  <c r="A6612" i="8"/>
  <c r="A6611" i="8"/>
  <c r="A6610" i="8"/>
  <c r="A6609" i="8"/>
  <c r="A6608" i="8"/>
  <c r="A6607" i="8"/>
  <c r="A6606" i="8"/>
  <c r="A6605" i="8"/>
  <c r="A6604" i="8"/>
  <c r="A6603" i="8"/>
  <c r="A6602" i="8"/>
  <c r="A6601" i="8"/>
  <c r="A6600" i="8"/>
  <c r="A6599" i="8"/>
  <c r="A6598" i="8"/>
  <c r="A6597" i="8"/>
  <c r="A6596" i="8"/>
  <c r="A6595" i="8"/>
  <c r="A6594" i="8"/>
  <c r="A6593" i="8"/>
  <c r="A6592" i="8"/>
  <c r="A6591" i="8"/>
  <c r="A6590" i="8"/>
  <c r="A6589" i="8"/>
  <c r="A6588" i="8"/>
  <c r="A6587" i="8"/>
  <c r="A6586" i="8"/>
  <c r="A6585" i="8"/>
  <c r="A6584" i="8"/>
  <c r="A6583" i="8"/>
  <c r="A6582" i="8"/>
  <c r="A6581" i="8"/>
  <c r="A6580" i="8"/>
  <c r="A6579" i="8"/>
  <c r="A6578" i="8"/>
  <c r="A6577" i="8"/>
  <c r="A6576" i="8"/>
  <c r="A6575" i="8"/>
  <c r="A6574" i="8"/>
  <c r="A6573" i="8"/>
  <c r="A6572" i="8"/>
  <c r="A6571" i="8"/>
  <c r="A6570" i="8"/>
  <c r="A6569" i="8"/>
  <c r="A6568" i="8"/>
  <c r="A6567" i="8"/>
  <c r="A6566" i="8"/>
  <c r="A6565" i="8"/>
  <c r="A6564" i="8"/>
  <c r="A6563" i="8"/>
  <c r="A6562" i="8"/>
  <c r="A6561" i="8"/>
  <c r="A6560" i="8"/>
  <c r="A6559" i="8"/>
  <c r="A6558" i="8"/>
  <c r="A6557" i="8"/>
  <c r="A6556" i="8"/>
  <c r="A6555" i="8"/>
  <c r="A6554" i="8"/>
  <c r="A6553" i="8"/>
  <c r="A6552" i="8"/>
  <c r="A6551" i="8"/>
  <c r="A6550" i="8"/>
  <c r="A6549" i="8"/>
  <c r="A6548" i="8"/>
  <c r="A6547" i="8"/>
  <c r="A6546" i="8"/>
  <c r="A6545" i="8"/>
  <c r="A6544" i="8"/>
  <c r="A6543" i="8"/>
  <c r="A6542" i="8"/>
  <c r="A6541" i="8"/>
  <c r="A6540" i="8"/>
  <c r="A6539" i="8"/>
  <c r="A6538" i="8"/>
  <c r="A6537" i="8"/>
  <c r="A6536" i="8"/>
  <c r="A6535" i="8"/>
  <c r="A6534" i="8"/>
  <c r="A6533" i="8"/>
  <c r="A6532" i="8"/>
  <c r="A6531" i="8"/>
  <c r="A6530" i="8"/>
  <c r="A6529" i="8"/>
  <c r="A6528" i="8"/>
  <c r="A6527" i="8"/>
  <c r="A6526" i="8"/>
  <c r="A6525" i="8"/>
  <c r="A6524" i="8"/>
  <c r="A6523" i="8"/>
  <c r="A6522" i="8"/>
  <c r="A6521" i="8"/>
  <c r="A6520" i="8"/>
  <c r="A6519" i="8"/>
  <c r="A6518" i="8"/>
  <c r="A6517" i="8"/>
  <c r="A6516" i="8"/>
  <c r="A6515" i="8"/>
  <c r="A6514" i="8"/>
  <c r="A6513" i="8"/>
  <c r="A6512" i="8"/>
  <c r="A6511" i="8"/>
  <c r="A6510" i="8"/>
  <c r="A6509" i="8"/>
  <c r="A6508" i="8"/>
  <c r="A6507" i="8"/>
  <c r="A6506" i="8"/>
  <c r="A6505" i="8"/>
  <c r="A6504" i="8"/>
  <c r="A6503" i="8"/>
  <c r="A6502" i="8"/>
  <c r="A6501" i="8"/>
  <c r="A6500" i="8"/>
  <c r="A6499" i="8"/>
  <c r="A6498" i="8"/>
  <c r="A6497" i="8"/>
  <c r="A6496" i="8"/>
  <c r="A6495" i="8"/>
  <c r="A6494" i="8"/>
  <c r="A6493" i="8"/>
  <c r="A6492" i="8"/>
  <c r="A6491" i="8"/>
  <c r="A6490" i="8"/>
  <c r="A6489" i="8"/>
  <c r="A6488" i="8"/>
  <c r="A6487" i="8"/>
  <c r="A6486" i="8"/>
  <c r="A6485" i="8"/>
  <c r="A6484" i="8"/>
  <c r="A6483" i="8"/>
  <c r="A6482" i="8"/>
  <c r="A6481" i="8"/>
  <c r="A6480" i="8"/>
  <c r="A6479" i="8"/>
  <c r="A6478" i="8"/>
  <c r="A6477" i="8"/>
  <c r="A6476" i="8"/>
  <c r="A6475" i="8"/>
  <c r="A6474" i="8"/>
  <c r="A6473" i="8"/>
  <c r="A6472" i="8"/>
  <c r="A6471" i="8"/>
  <c r="A6470" i="8"/>
  <c r="A6469" i="8"/>
  <c r="A6468" i="8"/>
  <c r="A6467" i="8"/>
  <c r="A6466" i="8"/>
  <c r="A6465" i="8"/>
  <c r="A6464" i="8"/>
  <c r="A6463" i="8"/>
  <c r="A6462" i="8"/>
  <c r="A6461" i="8"/>
  <c r="A6460" i="8"/>
  <c r="A6459" i="8"/>
  <c r="A6458" i="8"/>
  <c r="A6457" i="8"/>
  <c r="A6456" i="8"/>
  <c r="A6455" i="8"/>
  <c r="A6454" i="8"/>
  <c r="A6453" i="8"/>
  <c r="A6452" i="8"/>
  <c r="A6451" i="8"/>
  <c r="A6450" i="8"/>
  <c r="A6449" i="8"/>
  <c r="A6448" i="8"/>
  <c r="A6447" i="8"/>
  <c r="A6446" i="8"/>
  <c r="A6445" i="8"/>
  <c r="A6444" i="8"/>
  <c r="A6443" i="8"/>
  <c r="A6442" i="8"/>
  <c r="A6441" i="8"/>
  <c r="A6440" i="8"/>
  <c r="A6439" i="8"/>
  <c r="A6438" i="8"/>
  <c r="A6437" i="8"/>
  <c r="A6436" i="8"/>
  <c r="A6435" i="8"/>
  <c r="A6434" i="8"/>
  <c r="A6433" i="8"/>
  <c r="A6432" i="8"/>
  <c r="A6431" i="8"/>
  <c r="A6430" i="8"/>
  <c r="A6429" i="8"/>
  <c r="A6428" i="8"/>
  <c r="A6427" i="8"/>
  <c r="A6426" i="8"/>
  <c r="A6425" i="8"/>
  <c r="A6424" i="8"/>
  <c r="A6423" i="8"/>
  <c r="A6422" i="8"/>
  <c r="A6421" i="8"/>
  <c r="A6420" i="8"/>
  <c r="A6419" i="8"/>
  <c r="A6418" i="8"/>
  <c r="A6417" i="8"/>
  <c r="A6416" i="8"/>
  <c r="A6415" i="8"/>
  <c r="A6414" i="8"/>
  <c r="A6413" i="8"/>
  <c r="A6412" i="8"/>
  <c r="A6411" i="8"/>
  <c r="A6410" i="8"/>
  <c r="A6409" i="8"/>
  <c r="A6408" i="8"/>
  <c r="A6407" i="8"/>
  <c r="A6406" i="8"/>
  <c r="A6405" i="8"/>
  <c r="A6404" i="8"/>
  <c r="A6403" i="8"/>
  <c r="A6402" i="8"/>
  <c r="A6401" i="8"/>
  <c r="A6400" i="8"/>
  <c r="A6399" i="8"/>
  <c r="A6398" i="8"/>
  <c r="A6397" i="8"/>
  <c r="A6396" i="8"/>
  <c r="A6395" i="8"/>
  <c r="A6394" i="8"/>
  <c r="A6393" i="8"/>
  <c r="A6392" i="8"/>
  <c r="A6391" i="8"/>
  <c r="A6390" i="8"/>
  <c r="A6389" i="8"/>
  <c r="A6388" i="8"/>
  <c r="A6387" i="8"/>
  <c r="A6386" i="8"/>
  <c r="A6385" i="8"/>
  <c r="A6384" i="8"/>
  <c r="A6383" i="8"/>
  <c r="A6382" i="8"/>
  <c r="A6381" i="8"/>
  <c r="A6380" i="8"/>
  <c r="A6379" i="8"/>
  <c r="A6378" i="8"/>
  <c r="A6377" i="8"/>
  <c r="A6376" i="8"/>
  <c r="A6375" i="8"/>
  <c r="A6374" i="8"/>
  <c r="A6373" i="8"/>
  <c r="A6372" i="8"/>
  <c r="A6371" i="8"/>
  <c r="A6370" i="8"/>
  <c r="A6369" i="8"/>
  <c r="A6368" i="8"/>
  <c r="A6367" i="8"/>
  <c r="A6366" i="8"/>
  <c r="A6365" i="8"/>
  <c r="A6364" i="8"/>
  <c r="A6363" i="8"/>
  <c r="A6362" i="8"/>
  <c r="A6361" i="8"/>
  <c r="A6360" i="8"/>
  <c r="A6359" i="8"/>
  <c r="A6358" i="8"/>
  <c r="A6357" i="8"/>
  <c r="A6356" i="8"/>
  <c r="A6355" i="8"/>
  <c r="A6354" i="8"/>
  <c r="A6353" i="8"/>
  <c r="A6352" i="8"/>
  <c r="A6351" i="8"/>
  <c r="A6350" i="8"/>
  <c r="A6349" i="8"/>
  <c r="A6348" i="8"/>
  <c r="A6347" i="8"/>
  <c r="A6346" i="8"/>
  <c r="A6345" i="8"/>
  <c r="A6344" i="8"/>
  <c r="A6343" i="8"/>
  <c r="A6342" i="8"/>
  <c r="A6341" i="8"/>
  <c r="A6340" i="8"/>
  <c r="A6339" i="8"/>
  <c r="A6338" i="8"/>
  <c r="A6337" i="8"/>
  <c r="A6336" i="8"/>
  <c r="A6335" i="8"/>
  <c r="A6334" i="8"/>
  <c r="A6333" i="8"/>
  <c r="A6332" i="8"/>
  <c r="A6331" i="8"/>
  <c r="A6330" i="8"/>
  <c r="A6329" i="8"/>
  <c r="A6328" i="8"/>
  <c r="A6327" i="8"/>
  <c r="A6326" i="8"/>
  <c r="A6325" i="8"/>
  <c r="A6324" i="8"/>
  <c r="A6323" i="8"/>
  <c r="A6322" i="8"/>
  <c r="A6321" i="8"/>
  <c r="A6320" i="8"/>
  <c r="A6319" i="8"/>
  <c r="A6318" i="8"/>
  <c r="A6317" i="8"/>
  <c r="A6316" i="8"/>
  <c r="A6315" i="8"/>
  <c r="A6314" i="8"/>
  <c r="A6313" i="8"/>
  <c r="A6312" i="8"/>
  <c r="A6311" i="8"/>
  <c r="A6310" i="8"/>
  <c r="A6309" i="8"/>
  <c r="A6308" i="8"/>
  <c r="A6307" i="8"/>
  <c r="A6306" i="8"/>
  <c r="A6305" i="8"/>
  <c r="A6304" i="8"/>
  <c r="A6303" i="8"/>
  <c r="A6302" i="8"/>
  <c r="A6301" i="8"/>
  <c r="A6300" i="8"/>
  <c r="A6299" i="8"/>
  <c r="A6298" i="8"/>
  <c r="A6297" i="8"/>
  <c r="A6296" i="8"/>
  <c r="A6295" i="8"/>
  <c r="A6294" i="8"/>
  <c r="A6293" i="8"/>
  <c r="A6292" i="8"/>
  <c r="A6291" i="8"/>
  <c r="A6290" i="8"/>
  <c r="A6289" i="8"/>
  <c r="A6288" i="8"/>
  <c r="A6287" i="8"/>
  <c r="A6286" i="8"/>
  <c r="A6285" i="8"/>
  <c r="A6284" i="8"/>
  <c r="A6283" i="8"/>
  <c r="A6282" i="8"/>
  <c r="A6281" i="8"/>
  <c r="A6280" i="8"/>
  <c r="A6279" i="8"/>
  <c r="A6278" i="8"/>
  <c r="A6277" i="8"/>
  <c r="A6276" i="8"/>
  <c r="A6275" i="8"/>
  <c r="A6274" i="8"/>
  <c r="A6273" i="8"/>
  <c r="A6272" i="8"/>
  <c r="A6271" i="8"/>
  <c r="A6270" i="8"/>
  <c r="A6269" i="8"/>
  <c r="A6268" i="8"/>
  <c r="A6267" i="8"/>
  <c r="A6266" i="8"/>
  <c r="A6265" i="8"/>
  <c r="A6264" i="8"/>
  <c r="A6263" i="8"/>
  <c r="A6262" i="8"/>
  <c r="A6261" i="8"/>
  <c r="A6260" i="8"/>
  <c r="A6259" i="8"/>
  <c r="A6258" i="8"/>
  <c r="A6257" i="8"/>
  <c r="A6256" i="8"/>
  <c r="A6255" i="8"/>
  <c r="A6254" i="8"/>
  <c r="A6253" i="8"/>
  <c r="A6252" i="8"/>
  <c r="A6251" i="8"/>
  <c r="A6250" i="8"/>
  <c r="A6249" i="8"/>
  <c r="A6248" i="8"/>
  <c r="A6247" i="8"/>
  <c r="A6246" i="8"/>
  <c r="A6245" i="8"/>
  <c r="A6244" i="8"/>
  <c r="A6243" i="8"/>
  <c r="A6242" i="8"/>
  <c r="A6241" i="8"/>
  <c r="A6240" i="8"/>
  <c r="A6239" i="8"/>
  <c r="A6238" i="8"/>
  <c r="A6237" i="8"/>
  <c r="A6236" i="8"/>
  <c r="A6235" i="8"/>
  <c r="A6234" i="8"/>
  <c r="A6233" i="8"/>
  <c r="A6232" i="8"/>
  <c r="A6231" i="8"/>
  <c r="A6230" i="8"/>
  <c r="A6229" i="8"/>
  <c r="A6228" i="8"/>
  <c r="A6227" i="8"/>
  <c r="A6226" i="8"/>
  <c r="A6225" i="8"/>
  <c r="A6224" i="8"/>
  <c r="A6223" i="8"/>
  <c r="A6222" i="8"/>
  <c r="A6221" i="8"/>
  <c r="A6220" i="8"/>
  <c r="A6219" i="8"/>
  <c r="A6218" i="8"/>
  <c r="A6217" i="8"/>
  <c r="A6216" i="8"/>
  <c r="A6215" i="8"/>
  <c r="A6214" i="8"/>
  <c r="A6213" i="8"/>
  <c r="A6212" i="8"/>
  <c r="A6211" i="8"/>
  <c r="A6210" i="8"/>
  <c r="A6209" i="8"/>
  <c r="A6208" i="8"/>
  <c r="A6207" i="8"/>
  <c r="A6206" i="8"/>
  <c r="A6205" i="8"/>
  <c r="A6204" i="8"/>
  <c r="A6203" i="8"/>
  <c r="A6202" i="8"/>
  <c r="A6201" i="8"/>
  <c r="A6200" i="8"/>
  <c r="A6199" i="8"/>
  <c r="A6198" i="8"/>
  <c r="A6197" i="8"/>
  <c r="A6196" i="8"/>
  <c r="A6195" i="8"/>
  <c r="A6194" i="8"/>
  <c r="A6193" i="8"/>
  <c r="A6192" i="8"/>
  <c r="A6191" i="8"/>
  <c r="A6190" i="8"/>
  <c r="A6189" i="8"/>
  <c r="A6188" i="8"/>
  <c r="A6187" i="8"/>
  <c r="A6186" i="8"/>
  <c r="A6185" i="8"/>
  <c r="A6184" i="8"/>
  <c r="A6183" i="8"/>
  <c r="A6182" i="8"/>
  <c r="A6181" i="8"/>
  <c r="A6180" i="8"/>
  <c r="A6179" i="8"/>
  <c r="A6178" i="8"/>
  <c r="A6177" i="8"/>
  <c r="A6176" i="8"/>
  <c r="A6175" i="8"/>
  <c r="A6174" i="8"/>
  <c r="A6173" i="8"/>
  <c r="A6172" i="8"/>
  <c r="A6171" i="8"/>
  <c r="A6170" i="8"/>
  <c r="A6169" i="8"/>
  <c r="A6168" i="8"/>
  <c r="A6167" i="8"/>
  <c r="A6166" i="8"/>
  <c r="A6165" i="8"/>
  <c r="A6164" i="8"/>
  <c r="A6163" i="8"/>
  <c r="A6162" i="8"/>
  <c r="A6161" i="8"/>
  <c r="A6160" i="8"/>
  <c r="A6159" i="8"/>
  <c r="A6158" i="8"/>
  <c r="A6157" i="8"/>
  <c r="A6156" i="8"/>
  <c r="A6155" i="8"/>
  <c r="A6154" i="8"/>
  <c r="A6153" i="8"/>
  <c r="A6152" i="8"/>
  <c r="A6151" i="8"/>
  <c r="A6150" i="8"/>
  <c r="A6149" i="8"/>
  <c r="A6148" i="8"/>
  <c r="A6147" i="8"/>
  <c r="A6146" i="8"/>
  <c r="A6145" i="8"/>
  <c r="A6144" i="8"/>
  <c r="A6143" i="8"/>
  <c r="A6142" i="8"/>
  <c r="A6141" i="8"/>
  <c r="A6140" i="8"/>
  <c r="A6139" i="8"/>
  <c r="A6138" i="8"/>
  <c r="A6137" i="8"/>
  <c r="A6136" i="8"/>
  <c r="A6135" i="8"/>
  <c r="A6134" i="8"/>
  <c r="A6133" i="8"/>
  <c r="A6132" i="8"/>
  <c r="A6131" i="8"/>
  <c r="A6130" i="8"/>
  <c r="A6129" i="8"/>
  <c r="A6128" i="8"/>
  <c r="A6127" i="8"/>
  <c r="A6126" i="8"/>
  <c r="A6125" i="8"/>
  <c r="A6124" i="8"/>
  <c r="A6123" i="8"/>
  <c r="A6122" i="8"/>
  <c r="A6121" i="8"/>
  <c r="A6120" i="8"/>
  <c r="A6119" i="8"/>
  <c r="A6118" i="8"/>
  <c r="A6117" i="8"/>
  <c r="A6116" i="8"/>
  <c r="A6115" i="8"/>
  <c r="A6114" i="8"/>
  <c r="A6113" i="8"/>
  <c r="A6112" i="8"/>
  <c r="A6111" i="8"/>
  <c r="A6110" i="8"/>
  <c r="A6109" i="8"/>
  <c r="A6108" i="8"/>
  <c r="A6107" i="8"/>
  <c r="A6106" i="8"/>
  <c r="A6105" i="8"/>
  <c r="A6104" i="8"/>
  <c r="A6103" i="8"/>
  <c r="A6102" i="8"/>
  <c r="A6101" i="8"/>
  <c r="A6100" i="8"/>
  <c r="A6099" i="8"/>
  <c r="A6098" i="8"/>
  <c r="A6097" i="8"/>
  <c r="A6096" i="8"/>
  <c r="A6095" i="8"/>
  <c r="A6094" i="8"/>
  <c r="A6093" i="8"/>
  <c r="A6092" i="8"/>
  <c r="A6091" i="8"/>
  <c r="A6090" i="8"/>
  <c r="A6089" i="8"/>
  <c r="A6088" i="8"/>
  <c r="A6087" i="8"/>
  <c r="A6086" i="8"/>
  <c r="A6085" i="8"/>
  <c r="A6084" i="8"/>
  <c r="A6083" i="8"/>
  <c r="A6082" i="8"/>
  <c r="A6081" i="8"/>
  <c r="A6080" i="8"/>
  <c r="A6079" i="8"/>
  <c r="A6078" i="8"/>
  <c r="A6077" i="8"/>
  <c r="A6076" i="8"/>
  <c r="A6075" i="8"/>
  <c r="A6074" i="8"/>
  <c r="A6073" i="8"/>
  <c r="A6072" i="8"/>
  <c r="A6071" i="8"/>
  <c r="A6070" i="8"/>
  <c r="A6069" i="8"/>
  <c r="A6068" i="8"/>
  <c r="A6067" i="8"/>
  <c r="A6066" i="8"/>
  <c r="A6065" i="8"/>
  <c r="A6064" i="8"/>
  <c r="A6063" i="8"/>
  <c r="A6062" i="8"/>
  <c r="A6061" i="8"/>
  <c r="A6060" i="8"/>
  <c r="A6059" i="8"/>
  <c r="A6058" i="8"/>
  <c r="A6057" i="8"/>
  <c r="A6056" i="8"/>
  <c r="A6055" i="8"/>
  <c r="A6054" i="8"/>
  <c r="A6053" i="8"/>
  <c r="A6052" i="8"/>
  <c r="A6051" i="8"/>
  <c r="A6050" i="8"/>
  <c r="A6049" i="8"/>
  <c r="A6048" i="8"/>
  <c r="A6047" i="8"/>
  <c r="A6046" i="8"/>
  <c r="A6045" i="8"/>
  <c r="A6044" i="8"/>
  <c r="A6043" i="8"/>
  <c r="A6042" i="8"/>
  <c r="A6041" i="8"/>
  <c r="A6040" i="8"/>
  <c r="A6039" i="8"/>
  <c r="A6038" i="8"/>
  <c r="A6037" i="8"/>
  <c r="A6036" i="8"/>
  <c r="A6035" i="8"/>
  <c r="A6034" i="8"/>
  <c r="A6033" i="8"/>
  <c r="A6032" i="8"/>
  <c r="A6031" i="8"/>
  <c r="A6030" i="8"/>
  <c r="A6029" i="8"/>
  <c r="A6028" i="8"/>
  <c r="A6027" i="8"/>
  <c r="A6026" i="8"/>
  <c r="A6025" i="8"/>
  <c r="A6024" i="8"/>
  <c r="A6023" i="8"/>
  <c r="A6022" i="8"/>
  <c r="A6021" i="8"/>
  <c r="A6020" i="8"/>
  <c r="A6019" i="8"/>
  <c r="A6018" i="8"/>
  <c r="A6017" i="8"/>
  <c r="A6016" i="8"/>
  <c r="A6015" i="8"/>
  <c r="A6014" i="8"/>
  <c r="A6013" i="8"/>
  <c r="A6012" i="8"/>
  <c r="A6011" i="8"/>
  <c r="A6010" i="8"/>
  <c r="A6009" i="8"/>
  <c r="A6008" i="8"/>
  <c r="A6007" i="8"/>
  <c r="A6006" i="8"/>
  <c r="A6005" i="8"/>
  <c r="A6004" i="8"/>
  <c r="A6003" i="8"/>
  <c r="A6002" i="8"/>
  <c r="A6001" i="8"/>
  <c r="A6000" i="8"/>
  <c r="A5999" i="8"/>
  <c r="A5998" i="8"/>
  <c r="A5997" i="8"/>
  <c r="A5996" i="8"/>
  <c r="A5995" i="8"/>
  <c r="A5994" i="8"/>
  <c r="A5993" i="8"/>
  <c r="A5992" i="8"/>
  <c r="A5991" i="8"/>
  <c r="A5990" i="8"/>
  <c r="A5989" i="8"/>
  <c r="A5988" i="8"/>
  <c r="A5987" i="8"/>
  <c r="A5986" i="8"/>
  <c r="A5985" i="8"/>
  <c r="A5984" i="8"/>
  <c r="A5983" i="8"/>
  <c r="A5982" i="8"/>
  <c r="A5981" i="8"/>
  <c r="A5980" i="8"/>
  <c r="A5979" i="8"/>
  <c r="A5978" i="8"/>
  <c r="A5977" i="8"/>
  <c r="A5976" i="8"/>
  <c r="A5975" i="8"/>
  <c r="A5974" i="8"/>
  <c r="A5973" i="8"/>
  <c r="A5972" i="8"/>
  <c r="A5971" i="8"/>
  <c r="A5970" i="8"/>
  <c r="A5969" i="8"/>
  <c r="A5968" i="8"/>
  <c r="A5967" i="8"/>
  <c r="A5966" i="8"/>
  <c r="A5965" i="8"/>
  <c r="A5964" i="8"/>
  <c r="A5963" i="8"/>
  <c r="A5962" i="8"/>
  <c r="A5961" i="8"/>
  <c r="A5960" i="8"/>
  <c r="A5959" i="8"/>
  <c r="A5958" i="8"/>
  <c r="A5957" i="8"/>
  <c r="A5956" i="8"/>
  <c r="A5955" i="8"/>
  <c r="A5954" i="8"/>
  <c r="A5953" i="8"/>
  <c r="A5952" i="8"/>
  <c r="A5951" i="8"/>
  <c r="A5950" i="8"/>
  <c r="A5949" i="8"/>
  <c r="A5948" i="8"/>
  <c r="A5947" i="8"/>
  <c r="A5946" i="8"/>
  <c r="A5945" i="8"/>
  <c r="A5944" i="8"/>
  <c r="A5943" i="8"/>
  <c r="A5942" i="8"/>
  <c r="A5941" i="8"/>
  <c r="A5940" i="8"/>
  <c r="A5939" i="8"/>
  <c r="A5938" i="8"/>
  <c r="A5937" i="8"/>
  <c r="A5936" i="8"/>
  <c r="A5935" i="8"/>
  <c r="A5934" i="8"/>
  <c r="A5933" i="8"/>
  <c r="A5932" i="8"/>
  <c r="A5931" i="8"/>
  <c r="A5930" i="8"/>
  <c r="A5929" i="8"/>
  <c r="A5928" i="8"/>
  <c r="A5927" i="8"/>
  <c r="A5926" i="8"/>
  <c r="A5925" i="8"/>
  <c r="A5924" i="8"/>
  <c r="A5923" i="8"/>
  <c r="A5922" i="8"/>
  <c r="A5921" i="8"/>
  <c r="A5920" i="8"/>
  <c r="A5919" i="8"/>
  <c r="A5918" i="8"/>
  <c r="A5917" i="8"/>
  <c r="A5916" i="8"/>
  <c r="A5915" i="8"/>
  <c r="A5914" i="8"/>
  <c r="A5913" i="8"/>
  <c r="A5912" i="8"/>
  <c r="A5911" i="8"/>
  <c r="A5910" i="8"/>
  <c r="A5909" i="8"/>
  <c r="A5908" i="8"/>
  <c r="A5907" i="8"/>
  <c r="A5906" i="8"/>
  <c r="A5905" i="8"/>
  <c r="A5904" i="8"/>
  <c r="A5903" i="8"/>
  <c r="A5902" i="8"/>
  <c r="A5901" i="8"/>
  <c r="A5900" i="8"/>
  <c r="A5899" i="8"/>
  <c r="A5898" i="8"/>
  <c r="A5897" i="8"/>
  <c r="A5896" i="8"/>
  <c r="A5895" i="8"/>
  <c r="A5894" i="8"/>
  <c r="A5893" i="8"/>
  <c r="A5892" i="8"/>
  <c r="A5891" i="8"/>
  <c r="A5890" i="8"/>
  <c r="A5889" i="8"/>
  <c r="A5888" i="8"/>
  <c r="A5887" i="8"/>
  <c r="A5886" i="8"/>
  <c r="A5885" i="8"/>
  <c r="A5884" i="8"/>
  <c r="A5883" i="8"/>
  <c r="A5882" i="8"/>
  <c r="A5881" i="8"/>
  <c r="A5880" i="8"/>
  <c r="A5879" i="8"/>
  <c r="A5878" i="8"/>
  <c r="A5877" i="8"/>
  <c r="A5876" i="8"/>
  <c r="A5875" i="8"/>
  <c r="A5874" i="8"/>
  <c r="A5873" i="8"/>
  <c r="A5872" i="8"/>
  <c r="A5871" i="8"/>
  <c r="A5870" i="8"/>
  <c r="A5869" i="8"/>
  <c r="A5868" i="8"/>
  <c r="A5867" i="8"/>
  <c r="A5866" i="8"/>
  <c r="A5865" i="8"/>
  <c r="A5864" i="8"/>
  <c r="A5863" i="8"/>
  <c r="A5862" i="8"/>
  <c r="A5861" i="8"/>
  <c r="A5860" i="8"/>
  <c r="A5859" i="8"/>
  <c r="A5858" i="8"/>
  <c r="A5857" i="8"/>
  <c r="A5856" i="8"/>
  <c r="A5855" i="8"/>
  <c r="A5854" i="8"/>
  <c r="A5853" i="8"/>
  <c r="A5852" i="8"/>
  <c r="A5851" i="8"/>
  <c r="A5850" i="8"/>
  <c r="A5849" i="8"/>
  <c r="A5848" i="8"/>
  <c r="A5847" i="8"/>
  <c r="A5846" i="8"/>
  <c r="A5845" i="8"/>
  <c r="A5844" i="8"/>
  <c r="A5843" i="8"/>
  <c r="A5842" i="8"/>
  <c r="A5841" i="8"/>
  <c r="A5840" i="8"/>
  <c r="A5839" i="8"/>
  <c r="A5838" i="8"/>
  <c r="A5837" i="8"/>
  <c r="A5836" i="8"/>
  <c r="A5835" i="8"/>
  <c r="A5834" i="8"/>
  <c r="A5833" i="8"/>
  <c r="A5832" i="8"/>
  <c r="A5831" i="8"/>
  <c r="A5830" i="8"/>
  <c r="A5829" i="8"/>
  <c r="A5828" i="8"/>
  <c r="A5827" i="8"/>
  <c r="A5826" i="8"/>
  <c r="A5825" i="8"/>
  <c r="A5824" i="8"/>
  <c r="A5823" i="8"/>
  <c r="A5822" i="8"/>
  <c r="A5821" i="8"/>
  <c r="A5820" i="8"/>
  <c r="A5819" i="8"/>
  <c r="A5818" i="8"/>
  <c r="A5817" i="8"/>
  <c r="A5816" i="8"/>
  <c r="A5815" i="8"/>
  <c r="A5814" i="8"/>
  <c r="A5813" i="8"/>
  <c r="A5812" i="8"/>
  <c r="A5811" i="8"/>
  <c r="A5810" i="8"/>
  <c r="A5809" i="8"/>
  <c r="A5808" i="8"/>
  <c r="A5807" i="8"/>
  <c r="A5806" i="8"/>
  <c r="A5805" i="8"/>
  <c r="A5804" i="8"/>
  <c r="A5803" i="8"/>
  <c r="A5802" i="8"/>
  <c r="A5801" i="8"/>
  <c r="A5800" i="8"/>
  <c r="A5799" i="8"/>
  <c r="A5798" i="8"/>
  <c r="A5797" i="8"/>
  <c r="A5796" i="8"/>
  <c r="A5795" i="8"/>
  <c r="A5794" i="8"/>
  <c r="A5793" i="8"/>
  <c r="A5792" i="8"/>
  <c r="A5791" i="8"/>
  <c r="A5790" i="8"/>
  <c r="A5789" i="8"/>
  <c r="A5788" i="8"/>
  <c r="A5787" i="8"/>
  <c r="A5786" i="8"/>
  <c r="A5785" i="8"/>
  <c r="A5784" i="8"/>
  <c r="A5783" i="8"/>
  <c r="A5782" i="8"/>
  <c r="A5781" i="8"/>
  <c r="A5780" i="8"/>
  <c r="A5779" i="8"/>
  <c r="A5778" i="8"/>
  <c r="A5777" i="8"/>
  <c r="A5776" i="8"/>
  <c r="A5775" i="8"/>
  <c r="A5774" i="8"/>
  <c r="A5773" i="8"/>
  <c r="A5772" i="8"/>
  <c r="A5771" i="8"/>
  <c r="A5770" i="8"/>
  <c r="A5769" i="8"/>
  <c r="A5768" i="8"/>
  <c r="A5767" i="8"/>
  <c r="A5766" i="8"/>
  <c r="A5765" i="8"/>
  <c r="A5764" i="8"/>
  <c r="A5763" i="8"/>
  <c r="A5762" i="8"/>
  <c r="A5761" i="8"/>
  <c r="A5760" i="8"/>
  <c r="A5759" i="8"/>
  <c r="A5758" i="8"/>
  <c r="A5757" i="8"/>
  <c r="A5756" i="8"/>
  <c r="A5755" i="8"/>
  <c r="A5754" i="8"/>
  <c r="A5753" i="8"/>
  <c r="A5752" i="8"/>
  <c r="A5751" i="8"/>
  <c r="A5750" i="8"/>
  <c r="A5749" i="8"/>
  <c r="A5748" i="8"/>
  <c r="A5747" i="8"/>
  <c r="A5746" i="8"/>
  <c r="A5745" i="8"/>
  <c r="A5744" i="8"/>
  <c r="A5743" i="8"/>
  <c r="A5742" i="8"/>
  <c r="A5741" i="8"/>
  <c r="A5740" i="8"/>
  <c r="A5739" i="8"/>
  <c r="A5738" i="8"/>
  <c r="A5737" i="8"/>
  <c r="A5736" i="8"/>
  <c r="A5735" i="8"/>
  <c r="A5734" i="8"/>
  <c r="A5733" i="8"/>
  <c r="A5732" i="8"/>
  <c r="A5731" i="8"/>
  <c r="A5730" i="8"/>
  <c r="A5729" i="8"/>
  <c r="A5728" i="8"/>
  <c r="A5727" i="8"/>
  <c r="A5726" i="8"/>
  <c r="A5725" i="8"/>
  <c r="A5724" i="8"/>
  <c r="A5723" i="8"/>
  <c r="A5722" i="8"/>
  <c r="A5721" i="8"/>
  <c r="A5720" i="8"/>
  <c r="A5719" i="8"/>
  <c r="A5718" i="8"/>
  <c r="A5717" i="8"/>
  <c r="A5716" i="8"/>
  <c r="A5715" i="8"/>
  <c r="A5714" i="8"/>
  <c r="A5713" i="8"/>
  <c r="A5712" i="8"/>
  <c r="A5711" i="8"/>
  <c r="A5710" i="8"/>
  <c r="A5709" i="8"/>
  <c r="A5708" i="8"/>
  <c r="A5707" i="8"/>
  <c r="A5706" i="8"/>
  <c r="A5705" i="8"/>
  <c r="A5704" i="8"/>
  <c r="A5703" i="8"/>
  <c r="A5702" i="8"/>
  <c r="A5701" i="8"/>
  <c r="A5700" i="8"/>
  <c r="A5699" i="8"/>
  <c r="A5698" i="8"/>
  <c r="A5697" i="8"/>
  <c r="A5696" i="8"/>
  <c r="A5695" i="8"/>
  <c r="A5694" i="8"/>
  <c r="A5693" i="8"/>
  <c r="A5692" i="8"/>
  <c r="A5691" i="8"/>
  <c r="A5690" i="8"/>
  <c r="A5689" i="8"/>
  <c r="A5688" i="8"/>
  <c r="A5687" i="8"/>
  <c r="A5686" i="8"/>
  <c r="A5685" i="8"/>
  <c r="A5684" i="8"/>
  <c r="A5683" i="8"/>
  <c r="A5682" i="8"/>
  <c r="A5681" i="8"/>
  <c r="A5680" i="8"/>
  <c r="A5679" i="8"/>
  <c r="A5678" i="8"/>
  <c r="A5677" i="8"/>
  <c r="A5676" i="8"/>
  <c r="A5675" i="8"/>
  <c r="A5674" i="8"/>
  <c r="A5673" i="8"/>
  <c r="A5672" i="8"/>
  <c r="A5671" i="8"/>
  <c r="A5670" i="8"/>
  <c r="A5669" i="8"/>
  <c r="A5668" i="8"/>
  <c r="A5667" i="8"/>
  <c r="A5666" i="8"/>
  <c r="A5665" i="8"/>
  <c r="A5664" i="8"/>
  <c r="A5663" i="8"/>
  <c r="A5662" i="8"/>
  <c r="A5661" i="8"/>
  <c r="A5660" i="8"/>
  <c r="A5659" i="8"/>
  <c r="A5658" i="8"/>
  <c r="A5657" i="8"/>
  <c r="A5656" i="8"/>
  <c r="A5655" i="8"/>
  <c r="A5654" i="8"/>
  <c r="A5653" i="8"/>
  <c r="A5652" i="8"/>
  <c r="A5651" i="8"/>
  <c r="A5650" i="8"/>
  <c r="A5649" i="8"/>
  <c r="A5648" i="8"/>
  <c r="A5647" i="8"/>
  <c r="A5646" i="8"/>
  <c r="A5645" i="8"/>
  <c r="A5644" i="8"/>
  <c r="A5643" i="8"/>
  <c r="A5642" i="8"/>
  <c r="A5641" i="8"/>
  <c r="A5640" i="8"/>
  <c r="A5639" i="8"/>
  <c r="A5638" i="8"/>
  <c r="A5637" i="8"/>
  <c r="A5636" i="8"/>
  <c r="A5635" i="8"/>
  <c r="A5634" i="8"/>
  <c r="A5633" i="8"/>
  <c r="A5632" i="8"/>
  <c r="A5631" i="8"/>
  <c r="A5630" i="8"/>
  <c r="A5629" i="8"/>
  <c r="A5628" i="8"/>
  <c r="A5627" i="8"/>
  <c r="A5626" i="8"/>
  <c r="A5625" i="8"/>
  <c r="A5624" i="8"/>
  <c r="A5623" i="8"/>
  <c r="A5622" i="8"/>
  <c r="A5621" i="8"/>
  <c r="A5620" i="8"/>
  <c r="A5619" i="8"/>
  <c r="A5618" i="8"/>
  <c r="A5617" i="8"/>
  <c r="A5616" i="8"/>
  <c r="A5615" i="8"/>
  <c r="A5614" i="8"/>
  <c r="A5613" i="8"/>
  <c r="A5612" i="8"/>
  <c r="A5611" i="8"/>
  <c r="A5610" i="8"/>
  <c r="A5609" i="8"/>
  <c r="A5608" i="8"/>
  <c r="A5607" i="8"/>
  <c r="A5606" i="8"/>
  <c r="A5605" i="8"/>
  <c r="A5604" i="8"/>
  <c r="A5603" i="8"/>
  <c r="A5602" i="8"/>
  <c r="A5601" i="8"/>
  <c r="A5600" i="8"/>
  <c r="A5599" i="8"/>
  <c r="A5598" i="8"/>
  <c r="A5597" i="8"/>
  <c r="A5596" i="8"/>
  <c r="A5595" i="8"/>
  <c r="A5594" i="8"/>
  <c r="A5593" i="8"/>
  <c r="A5592" i="8"/>
  <c r="A5591" i="8"/>
  <c r="A5590" i="8"/>
  <c r="A5589" i="8"/>
  <c r="A5588" i="8"/>
  <c r="A5587" i="8"/>
  <c r="A5586" i="8"/>
  <c r="A5585" i="8"/>
  <c r="A5584" i="8"/>
  <c r="A5583" i="8"/>
  <c r="A5582" i="8"/>
  <c r="A5581" i="8"/>
  <c r="A5580" i="8"/>
  <c r="A5579" i="8"/>
  <c r="A5578" i="8"/>
  <c r="A5577" i="8"/>
  <c r="A5576" i="8"/>
  <c r="A5575" i="8"/>
  <c r="A5574" i="8"/>
  <c r="A5573" i="8"/>
  <c r="A5572" i="8"/>
  <c r="A5571" i="8"/>
  <c r="A5570" i="8"/>
  <c r="A5569" i="8"/>
  <c r="A5568" i="8"/>
  <c r="A5567" i="8"/>
  <c r="A5566" i="8"/>
  <c r="A5565" i="8"/>
  <c r="A5564" i="8"/>
  <c r="A5563" i="8"/>
  <c r="A5562" i="8"/>
  <c r="A5561" i="8"/>
  <c r="A5560" i="8"/>
  <c r="A5559" i="8"/>
  <c r="A5558" i="8"/>
  <c r="A5557" i="8"/>
  <c r="A5556" i="8"/>
  <c r="A5555" i="8"/>
  <c r="A5554" i="8"/>
  <c r="A5553" i="8"/>
  <c r="A5552" i="8"/>
  <c r="A5551" i="8"/>
  <c r="A5550" i="8"/>
  <c r="A5549" i="8"/>
  <c r="A5548" i="8"/>
  <c r="A5547" i="8"/>
  <c r="A5546" i="8"/>
  <c r="A5545" i="8"/>
  <c r="A5544" i="8"/>
  <c r="A5543" i="8"/>
  <c r="A5542" i="8"/>
  <c r="A5541" i="8"/>
  <c r="A5540" i="8"/>
  <c r="A5539" i="8"/>
  <c r="A5538" i="8"/>
  <c r="A5537" i="8"/>
  <c r="A5536" i="8"/>
  <c r="A5535" i="8"/>
  <c r="A5534" i="8"/>
  <c r="A5533" i="8"/>
  <c r="A5532" i="8"/>
  <c r="A5531" i="8"/>
  <c r="A5530" i="8"/>
  <c r="A5529" i="8"/>
  <c r="A5528" i="8"/>
  <c r="A5527" i="8"/>
  <c r="A5526" i="8"/>
  <c r="A5525" i="8"/>
  <c r="A5524" i="8"/>
  <c r="A5523" i="8"/>
  <c r="A5522" i="8"/>
  <c r="A5521" i="8"/>
  <c r="A5520" i="8"/>
  <c r="A5519" i="8"/>
  <c r="A5518" i="8"/>
  <c r="A5517" i="8"/>
  <c r="A5516" i="8"/>
  <c r="A5515" i="8"/>
  <c r="A5514" i="8"/>
  <c r="A5513" i="8"/>
  <c r="A5512" i="8"/>
  <c r="A5511" i="8"/>
  <c r="A5510" i="8"/>
  <c r="A5509" i="8"/>
  <c r="A5508" i="8"/>
  <c r="A5507" i="8"/>
  <c r="A5506" i="8"/>
  <c r="A5505" i="8"/>
  <c r="A5504" i="8"/>
  <c r="A5503" i="8"/>
  <c r="A5502" i="8"/>
  <c r="A5501" i="8"/>
  <c r="A5500" i="8"/>
  <c r="A5499" i="8"/>
  <c r="A5498" i="8"/>
  <c r="A5497" i="8"/>
  <c r="A5496" i="8"/>
  <c r="A5495" i="8"/>
  <c r="A5494" i="8"/>
  <c r="A5493" i="8"/>
  <c r="A5492" i="8"/>
  <c r="A5491" i="8"/>
  <c r="A5490" i="8"/>
  <c r="A5489" i="8"/>
  <c r="A5488" i="8"/>
  <c r="A5487" i="8"/>
  <c r="A5486" i="8"/>
  <c r="A5485" i="8"/>
  <c r="A5484" i="8"/>
  <c r="A5483" i="8"/>
  <c r="A5482" i="8"/>
  <c r="A5481" i="8"/>
  <c r="A5480" i="8"/>
  <c r="A5479" i="8"/>
  <c r="A5478" i="8"/>
  <c r="A5477" i="8"/>
  <c r="A5476" i="8"/>
  <c r="A5475" i="8"/>
  <c r="A5474" i="8"/>
  <c r="A5473" i="8"/>
  <c r="A5472" i="8"/>
  <c r="A5471" i="8"/>
  <c r="A5470" i="8"/>
  <c r="A5469" i="8"/>
  <c r="A5468" i="8"/>
  <c r="A5467" i="8"/>
  <c r="A5466" i="8"/>
  <c r="A5465" i="8"/>
  <c r="A5464" i="8"/>
  <c r="A5463" i="8"/>
  <c r="A5462" i="8"/>
  <c r="A5461" i="8"/>
  <c r="A5460" i="8"/>
  <c r="A5459" i="8"/>
  <c r="A5458" i="8"/>
  <c r="A5457" i="8"/>
  <c r="A5456" i="8"/>
  <c r="A5455" i="8"/>
  <c r="A5454" i="8"/>
  <c r="A5453" i="8"/>
  <c r="A5452" i="8"/>
  <c r="A5451" i="8"/>
  <c r="A5450" i="8"/>
  <c r="A5449" i="8"/>
  <c r="A5448" i="8"/>
  <c r="A5447" i="8"/>
  <c r="A5446" i="8"/>
  <c r="A5445" i="8"/>
  <c r="A5444" i="8"/>
  <c r="A5443" i="8"/>
  <c r="A5442" i="8"/>
  <c r="A5441" i="8"/>
  <c r="A5440" i="8"/>
  <c r="A5439" i="8"/>
  <c r="A5438" i="8"/>
  <c r="A5437" i="8"/>
  <c r="A5436" i="8"/>
  <c r="A5435" i="8"/>
  <c r="A5434" i="8"/>
  <c r="A5433" i="8"/>
  <c r="A5432" i="8"/>
  <c r="A5431" i="8"/>
  <c r="A5430" i="8"/>
  <c r="A5429" i="8"/>
  <c r="A5428" i="8"/>
  <c r="A5427" i="8"/>
  <c r="A5426" i="8"/>
  <c r="A5425" i="8"/>
  <c r="A5424" i="8"/>
  <c r="A5423" i="8"/>
  <c r="A5422" i="8"/>
  <c r="A5421" i="8"/>
  <c r="A5420" i="8"/>
  <c r="A5419" i="8"/>
  <c r="A5418" i="8"/>
  <c r="A5417" i="8"/>
  <c r="A5416" i="8"/>
  <c r="A5415" i="8"/>
  <c r="A5414" i="8"/>
  <c r="A5413" i="8"/>
  <c r="A5412" i="8"/>
  <c r="A5411" i="8"/>
  <c r="A5410" i="8"/>
  <c r="A5409" i="8"/>
  <c r="A5408" i="8"/>
  <c r="A5407" i="8"/>
  <c r="A5406" i="8"/>
  <c r="A5405" i="8"/>
  <c r="A5404" i="8"/>
  <c r="A5403" i="8"/>
  <c r="A5402" i="8"/>
  <c r="A5401" i="8"/>
  <c r="A5400" i="8"/>
  <c r="A5399" i="8"/>
  <c r="A5398" i="8"/>
  <c r="A5397" i="8"/>
  <c r="A5396" i="8"/>
  <c r="A5395" i="8"/>
  <c r="A5394" i="8"/>
  <c r="A5393" i="8"/>
  <c r="A5392" i="8"/>
  <c r="A5391" i="8"/>
  <c r="A5390" i="8"/>
  <c r="A5389" i="8"/>
  <c r="A5388" i="8"/>
  <c r="A5387" i="8"/>
  <c r="A5386" i="8"/>
  <c r="A5385" i="8"/>
  <c r="A5384" i="8"/>
  <c r="A5383" i="8"/>
  <c r="A5382" i="8"/>
  <c r="A5381" i="8"/>
  <c r="A5380" i="8"/>
  <c r="A5379" i="8"/>
  <c r="A5378" i="8"/>
  <c r="A5377" i="8"/>
  <c r="A5376" i="8"/>
  <c r="A5375" i="8"/>
  <c r="A5374" i="8"/>
  <c r="A5373" i="8"/>
  <c r="A5372" i="8"/>
  <c r="A5371" i="8"/>
  <c r="A5370" i="8"/>
  <c r="A5369" i="8"/>
  <c r="A5368" i="8"/>
  <c r="A5367" i="8"/>
  <c r="A5366" i="8"/>
  <c r="A5365" i="8"/>
  <c r="A5364" i="8"/>
  <c r="A5363" i="8"/>
  <c r="A5362" i="8"/>
  <c r="A5361" i="8"/>
  <c r="A5360" i="8"/>
  <c r="A5359" i="8"/>
  <c r="A5358" i="8"/>
  <c r="A5357" i="8"/>
  <c r="A5356" i="8"/>
  <c r="A5355" i="8"/>
  <c r="A5354" i="8"/>
  <c r="A5353" i="8"/>
  <c r="A5352" i="8"/>
  <c r="A5351" i="8"/>
  <c r="A5350" i="8"/>
  <c r="A5349" i="8"/>
  <c r="A5348" i="8"/>
  <c r="A5347" i="8"/>
  <c r="A5346" i="8"/>
  <c r="A5345" i="8"/>
  <c r="A5344" i="8"/>
  <c r="A5343" i="8"/>
  <c r="A5342" i="8"/>
  <c r="A5341" i="8"/>
  <c r="A5340" i="8"/>
  <c r="A5339" i="8"/>
  <c r="A5338" i="8"/>
  <c r="A5337" i="8"/>
  <c r="A5336" i="8"/>
  <c r="A5335" i="8"/>
  <c r="A5334" i="8"/>
  <c r="A5333" i="8"/>
  <c r="A5332" i="8"/>
  <c r="A5331" i="8"/>
  <c r="A5330" i="8"/>
  <c r="A5329" i="8"/>
  <c r="A5328" i="8"/>
  <c r="A5327" i="8"/>
  <c r="A5326" i="8"/>
  <c r="A5325" i="8"/>
  <c r="A5324" i="8"/>
  <c r="A5323" i="8"/>
  <c r="A5322" i="8"/>
  <c r="A5321" i="8"/>
  <c r="A5320" i="8"/>
  <c r="A5319" i="8"/>
  <c r="A5318" i="8"/>
  <c r="A5317" i="8"/>
  <c r="A5316" i="8"/>
  <c r="A5315" i="8"/>
  <c r="A5314" i="8"/>
  <c r="A5313" i="8"/>
  <c r="A5312" i="8"/>
  <c r="A5311" i="8"/>
  <c r="A5310" i="8"/>
  <c r="A5309" i="8"/>
  <c r="A5308" i="8"/>
  <c r="A5307" i="8"/>
  <c r="A5306" i="8"/>
  <c r="A5305" i="8"/>
  <c r="A5304" i="8"/>
  <c r="A5303" i="8"/>
  <c r="A5302" i="8"/>
  <c r="A5301" i="8"/>
  <c r="A5300" i="8"/>
  <c r="A5299" i="8"/>
  <c r="A5298" i="8"/>
  <c r="A5297" i="8"/>
  <c r="A5296" i="8"/>
  <c r="A5295" i="8"/>
  <c r="A5294" i="8"/>
  <c r="A5293" i="8"/>
  <c r="A5292" i="8"/>
  <c r="A5291" i="8"/>
  <c r="A5290" i="8"/>
  <c r="A5289" i="8"/>
  <c r="A5288" i="8"/>
  <c r="A5287" i="8"/>
  <c r="A5286" i="8"/>
  <c r="A5285" i="8"/>
  <c r="A5284" i="8"/>
  <c r="A5283" i="8"/>
  <c r="A5282" i="8"/>
  <c r="A5281" i="8"/>
  <c r="A5280" i="8"/>
  <c r="A5279" i="8"/>
  <c r="A5278" i="8"/>
  <c r="A5277" i="8"/>
  <c r="A5276" i="8"/>
  <c r="A5275" i="8"/>
  <c r="A5274" i="8"/>
  <c r="A5273" i="8"/>
  <c r="A5272" i="8"/>
  <c r="A5271" i="8"/>
  <c r="A5270" i="8"/>
  <c r="A5269" i="8"/>
  <c r="A5268" i="8"/>
  <c r="A5267" i="8"/>
  <c r="A5266" i="8"/>
  <c r="A5265" i="8"/>
  <c r="A5264" i="8"/>
  <c r="A5263" i="8"/>
  <c r="A5262" i="8"/>
  <c r="A5261" i="8"/>
  <c r="A5260" i="8"/>
  <c r="A5259" i="8"/>
  <c r="A5258" i="8"/>
  <c r="A5257" i="8"/>
  <c r="A5256" i="8"/>
  <c r="A5255" i="8"/>
  <c r="A5254" i="8"/>
  <c r="A5253" i="8"/>
  <c r="A5252" i="8"/>
  <c r="A5251" i="8"/>
  <c r="A5250" i="8"/>
  <c r="A5249" i="8"/>
  <c r="A5248" i="8"/>
  <c r="A5247" i="8"/>
  <c r="A5246" i="8"/>
  <c r="A5245" i="8"/>
  <c r="A5244" i="8"/>
  <c r="A5243" i="8"/>
  <c r="A5242" i="8"/>
  <c r="A5241" i="8"/>
  <c r="A5240" i="8"/>
  <c r="A5239" i="8"/>
  <c r="A5238" i="8"/>
  <c r="A5237" i="8"/>
  <c r="A5236" i="8"/>
  <c r="A5235" i="8"/>
  <c r="A5234" i="8"/>
  <c r="A5233" i="8"/>
  <c r="A5232" i="8"/>
  <c r="A5231" i="8"/>
  <c r="A5230" i="8"/>
  <c r="A5229" i="8"/>
  <c r="A5228" i="8"/>
  <c r="A5227" i="8"/>
  <c r="A5226" i="8"/>
  <c r="A5225" i="8"/>
  <c r="A5224" i="8"/>
  <c r="A5223" i="8"/>
  <c r="A5222" i="8"/>
  <c r="A5221" i="8"/>
  <c r="A5220" i="8"/>
  <c r="A5219" i="8"/>
  <c r="A5218" i="8"/>
  <c r="A5217" i="8"/>
  <c r="A5216" i="8"/>
  <c r="A5215" i="8"/>
  <c r="A5214" i="8"/>
  <c r="A5213" i="8"/>
  <c r="A5212" i="8"/>
  <c r="A5211" i="8"/>
  <c r="A5210" i="8"/>
  <c r="A5209" i="8"/>
  <c r="A5208" i="8"/>
  <c r="A5207" i="8"/>
  <c r="A5206" i="8"/>
  <c r="A5205" i="8"/>
  <c r="A5204" i="8"/>
  <c r="A5203" i="8"/>
  <c r="A5202" i="8"/>
  <c r="A5201" i="8"/>
  <c r="A5200" i="8"/>
  <c r="A5199" i="8"/>
  <c r="A5198" i="8"/>
  <c r="A5197" i="8"/>
  <c r="A5196" i="8"/>
  <c r="A5195" i="8"/>
  <c r="A5194" i="8"/>
  <c r="A5193" i="8"/>
  <c r="A5192" i="8"/>
  <c r="A5191" i="8"/>
  <c r="A5190" i="8"/>
  <c r="A5189" i="8"/>
  <c r="A5188" i="8"/>
  <c r="A5187" i="8"/>
  <c r="A5186" i="8"/>
  <c r="A5185" i="8"/>
  <c r="A5184" i="8"/>
  <c r="A5183" i="8"/>
  <c r="A5182" i="8"/>
  <c r="A5181" i="8"/>
  <c r="A5180" i="8"/>
  <c r="A5179" i="8"/>
  <c r="A5178" i="8"/>
  <c r="A5177" i="8"/>
  <c r="A5176" i="8"/>
  <c r="A5175" i="8"/>
  <c r="A5174" i="8"/>
  <c r="A5173" i="8"/>
  <c r="A5172" i="8"/>
  <c r="A5171" i="8"/>
  <c r="A5170" i="8"/>
  <c r="A5169" i="8"/>
  <c r="A5168" i="8"/>
  <c r="A5167" i="8"/>
  <c r="A5166" i="8"/>
  <c r="A5165" i="8"/>
  <c r="A5164" i="8"/>
  <c r="A5163" i="8"/>
  <c r="A5162" i="8"/>
  <c r="A5161" i="8"/>
  <c r="A5160" i="8"/>
  <c r="A5159" i="8"/>
  <c r="A5158" i="8"/>
  <c r="A5157" i="8"/>
  <c r="A5156" i="8"/>
  <c r="A5155" i="8"/>
  <c r="A5154" i="8"/>
  <c r="A5153" i="8"/>
  <c r="A5152" i="8"/>
  <c r="A5151" i="8"/>
  <c r="A5150" i="8"/>
  <c r="A5149" i="8"/>
  <c r="A5148" i="8"/>
  <c r="A5147" i="8"/>
  <c r="A5146" i="8"/>
  <c r="A5145" i="8"/>
  <c r="A5144" i="8"/>
  <c r="A5143" i="8"/>
  <c r="A5142" i="8"/>
  <c r="A5141" i="8"/>
  <c r="A5140" i="8"/>
  <c r="A5139" i="8"/>
  <c r="A5138" i="8"/>
  <c r="A5137" i="8"/>
  <c r="A5136" i="8"/>
  <c r="A5135" i="8"/>
  <c r="A5134" i="8"/>
  <c r="A5133" i="8"/>
  <c r="A5132" i="8"/>
  <c r="A5131" i="8"/>
  <c r="A5130" i="8"/>
  <c r="A5129" i="8"/>
  <c r="A5128" i="8"/>
  <c r="A5127" i="8"/>
  <c r="A5126" i="8"/>
  <c r="A5125" i="8"/>
  <c r="A5124" i="8"/>
  <c r="A5123" i="8"/>
  <c r="A5122" i="8"/>
  <c r="A5121" i="8"/>
  <c r="A5120" i="8"/>
  <c r="A5119" i="8"/>
  <c r="A5118" i="8"/>
  <c r="A5117" i="8"/>
  <c r="A5116" i="8"/>
  <c r="A5115" i="8"/>
  <c r="A5114" i="8"/>
  <c r="A5113" i="8"/>
  <c r="A5112" i="8"/>
  <c r="A5111" i="8"/>
  <c r="A5110" i="8"/>
  <c r="A5109" i="8"/>
  <c r="A5108" i="8"/>
  <c r="A5107" i="8"/>
  <c r="A5106" i="8"/>
  <c r="A5105" i="8"/>
  <c r="A5104" i="8"/>
  <c r="A5103" i="8"/>
  <c r="A5102" i="8"/>
  <c r="A5101" i="8"/>
  <c r="A5100" i="8"/>
  <c r="A5099" i="8"/>
  <c r="A5098" i="8"/>
  <c r="A5097" i="8"/>
  <c r="A5096" i="8"/>
  <c r="A5095" i="8"/>
  <c r="A5094" i="8"/>
  <c r="A5093" i="8"/>
  <c r="A5092" i="8"/>
  <c r="A5091" i="8"/>
  <c r="A5090" i="8"/>
  <c r="A5089" i="8"/>
  <c r="A5088" i="8"/>
  <c r="A5087" i="8"/>
  <c r="A5086" i="8"/>
  <c r="A5085" i="8"/>
  <c r="A5084" i="8"/>
  <c r="A5083" i="8"/>
  <c r="A5082" i="8"/>
  <c r="A5081" i="8"/>
  <c r="A5080" i="8"/>
  <c r="A5079" i="8"/>
  <c r="A5078" i="8"/>
  <c r="A5077" i="8"/>
  <c r="A5076" i="8"/>
  <c r="A5075" i="8"/>
  <c r="A5074" i="8"/>
  <c r="A5073" i="8"/>
  <c r="A5072" i="8"/>
  <c r="A5071" i="8"/>
  <c r="A5070" i="8"/>
  <c r="A5069" i="8"/>
  <c r="A5068" i="8"/>
  <c r="A5067" i="8"/>
  <c r="A5066" i="8"/>
  <c r="A5065" i="8"/>
  <c r="A5064" i="8"/>
  <c r="A5063" i="8"/>
  <c r="A5062" i="8"/>
  <c r="A5061" i="8"/>
  <c r="A5060" i="8"/>
  <c r="A5059" i="8"/>
  <c r="A5058" i="8"/>
  <c r="A5057" i="8"/>
  <c r="A5056" i="8"/>
  <c r="A5055" i="8"/>
  <c r="A5054" i="8"/>
  <c r="A5053" i="8"/>
  <c r="A5052" i="8"/>
  <c r="A5051" i="8"/>
  <c r="A5050" i="8"/>
  <c r="A5049" i="8"/>
  <c r="A5048" i="8"/>
  <c r="A5047" i="8"/>
  <c r="A5046" i="8"/>
  <c r="A5045" i="8"/>
  <c r="A5044" i="8"/>
  <c r="A5043" i="8"/>
  <c r="A5042" i="8"/>
  <c r="A5041" i="8"/>
  <c r="A5040" i="8"/>
  <c r="A5039" i="8"/>
  <c r="A5038" i="8"/>
  <c r="A5037" i="8"/>
  <c r="A5036" i="8"/>
  <c r="A5035" i="8"/>
  <c r="A5034" i="8"/>
  <c r="A5033" i="8"/>
  <c r="A5032" i="8"/>
  <c r="A5031" i="8"/>
  <c r="A5030" i="8"/>
  <c r="A5029" i="8"/>
  <c r="A5028" i="8"/>
  <c r="A5027" i="8"/>
  <c r="A5026" i="8"/>
  <c r="A5025" i="8"/>
  <c r="A5024" i="8"/>
  <c r="A5023" i="8"/>
  <c r="A5022" i="8"/>
  <c r="A5021" i="8"/>
  <c r="A5020" i="8"/>
  <c r="A5019" i="8"/>
  <c r="A5018" i="8"/>
  <c r="A5017" i="8"/>
  <c r="A5016" i="8"/>
  <c r="A5015" i="8"/>
  <c r="A5014" i="8"/>
  <c r="A5013" i="8"/>
  <c r="A5012" i="8"/>
  <c r="A5011" i="8"/>
  <c r="A5010" i="8"/>
  <c r="A5009" i="8"/>
  <c r="A5008" i="8"/>
  <c r="A5007" i="8"/>
  <c r="A5006" i="8"/>
  <c r="A5005" i="8"/>
  <c r="A5004" i="8"/>
  <c r="A5003" i="8"/>
  <c r="A5002" i="8"/>
  <c r="A5001" i="8"/>
  <c r="A5000" i="8"/>
  <c r="A4999" i="8"/>
  <c r="A4998" i="8"/>
  <c r="A4997" i="8"/>
  <c r="A4996" i="8"/>
  <c r="A4995" i="8"/>
  <c r="A4994" i="8"/>
  <c r="A4993" i="8"/>
  <c r="A4992" i="8"/>
  <c r="A4991" i="8"/>
  <c r="A4990" i="8"/>
  <c r="A4989" i="8"/>
  <c r="A4988" i="8"/>
  <c r="A4987" i="8"/>
  <c r="A4986" i="8"/>
  <c r="A4985" i="8"/>
  <c r="A4984" i="8"/>
  <c r="A4983" i="8"/>
  <c r="A4982" i="8"/>
  <c r="A4981" i="8"/>
  <c r="A4980" i="8"/>
  <c r="A4979" i="8"/>
  <c r="A4978" i="8"/>
  <c r="A4977" i="8"/>
  <c r="A4976" i="8"/>
  <c r="A4975" i="8"/>
  <c r="A4974" i="8"/>
  <c r="A4973" i="8"/>
  <c r="A4972" i="8"/>
  <c r="A4971" i="8"/>
  <c r="A4970" i="8"/>
  <c r="A4969" i="8"/>
  <c r="A4968" i="8"/>
  <c r="A4967" i="8"/>
  <c r="A4966" i="8"/>
  <c r="A4965" i="8"/>
  <c r="A4964" i="8"/>
  <c r="A4963" i="8"/>
  <c r="A4962" i="8"/>
  <c r="A4961" i="8"/>
  <c r="A4960" i="8"/>
  <c r="A4959" i="8"/>
  <c r="A4958" i="8"/>
  <c r="A4957" i="8"/>
  <c r="A4956" i="8"/>
  <c r="A4955" i="8"/>
  <c r="A4954" i="8"/>
  <c r="A4953" i="8"/>
  <c r="A4952" i="8"/>
  <c r="A4951" i="8"/>
  <c r="A4950" i="8"/>
  <c r="A4949" i="8"/>
  <c r="A4948" i="8"/>
  <c r="A4947" i="8"/>
  <c r="A4946" i="8"/>
  <c r="A4945" i="8"/>
  <c r="A4944" i="8"/>
  <c r="A4943" i="8"/>
  <c r="A4942" i="8"/>
  <c r="A4941" i="8"/>
  <c r="A4940" i="8"/>
  <c r="A4939" i="8"/>
  <c r="A4938" i="8"/>
  <c r="A4937" i="8"/>
  <c r="A4936" i="8"/>
  <c r="A4935" i="8"/>
  <c r="A4934" i="8"/>
  <c r="A4933" i="8"/>
  <c r="A4932" i="8"/>
  <c r="A4931" i="8"/>
  <c r="A4930" i="8"/>
  <c r="A4929" i="8"/>
  <c r="A4928" i="8"/>
  <c r="A4927" i="8"/>
  <c r="A4926" i="8"/>
  <c r="A4925" i="8"/>
  <c r="A4924" i="8"/>
  <c r="A4923" i="8"/>
  <c r="A4922" i="8"/>
  <c r="A4921" i="8"/>
  <c r="A4920" i="8"/>
  <c r="A4919" i="8"/>
  <c r="A4918" i="8"/>
  <c r="A4917" i="8"/>
  <c r="A4916" i="8"/>
  <c r="A4915" i="8"/>
  <c r="A4914" i="8"/>
  <c r="A4913" i="8"/>
  <c r="A4912" i="8"/>
  <c r="A4911" i="8"/>
  <c r="A4910" i="8"/>
  <c r="A4909" i="8"/>
  <c r="A4908" i="8"/>
  <c r="A4907" i="8"/>
  <c r="A4906" i="8"/>
  <c r="A4905" i="8"/>
  <c r="A4904" i="8"/>
  <c r="A4903" i="8"/>
  <c r="A4902" i="8"/>
  <c r="A4901" i="8"/>
  <c r="A4900" i="8"/>
  <c r="A4899" i="8"/>
  <c r="A4898" i="8"/>
  <c r="A4897" i="8"/>
  <c r="A4896" i="8"/>
  <c r="A4895" i="8"/>
  <c r="A4894" i="8"/>
  <c r="A4893" i="8"/>
  <c r="A4892" i="8"/>
  <c r="A4891" i="8"/>
  <c r="A4890" i="8"/>
  <c r="A4889" i="8"/>
  <c r="A4888" i="8"/>
  <c r="A4887" i="8"/>
  <c r="A4886" i="8"/>
  <c r="A4885" i="8"/>
  <c r="A4884" i="8"/>
  <c r="A4883" i="8"/>
  <c r="A4882" i="8"/>
  <c r="A4881" i="8"/>
  <c r="A4880" i="8"/>
  <c r="A4879" i="8"/>
  <c r="A4878" i="8"/>
  <c r="A4877" i="8"/>
  <c r="A4876" i="8"/>
  <c r="A4875" i="8"/>
  <c r="A4874" i="8"/>
  <c r="A4873" i="8"/>
  <c r="A4872" i="8"/>
  <c r="A4871" i="8"/>
  <c r="A4870" i="8"/>
  <c r="A4869" i="8"/>
  <c r="A4868" i="8"/>
  <c r="A4867" i="8"/>
  <c r="A4866" i="8"/>
  <c r="A4865" i="8"/>
  <c r="A4864" i="8"/>
  <c r="A4863" i="8"/>
  <c r="A4862" i="8"/>
  <c r="A4861" i="8"/>
  <c r="A4860" i="8"/>
  <c r="A4859" i="8"/>
  <c r="A4858" i="8"/>
  <c r="A4857" i="8"/>
  <c r="A4856" i="8"/>
  <c r="A4855" i="8"/>
  <c r="A4854" i="8"/>
  <c r="A4853" i="8"/>
  <c r="A4852" i="8"/>
  <c r="A4851" i="8"/>
  <c r="A4850" i="8"/>
  <c r="A4849" i="8"/>
  <c r="A4848" i="8"/>
  <c r="A4847" i="8"/>
  <c r="A4846" i="8"/>
  <c r="A4845" i="8"/>
  <c r="A4844" i="8"/>
  <c r="A4843" i="8"/>
  <c r="A4842" i="8"/>
  <c r="A4841" i="8"/>
  <c r="A4840" i="8"/>
  <c r="A4839" i="8"/>
  <c r="A4838" i="8"/>
  <c r="A4837" i="8"/>
  <c r="A4836" i="8"/>
  <c r="A4835" i="8"/>
  <c r="A4834" i="8"/>
  <c r="A4833" i="8"/>
  <c r="A4832" i="8"/>
  <c r="A4831" i="8"/>
  <c r="A4830" i="8"/>
  <c r="A4829" i="8"/>
  <c r="A4828" i="8"/>
  <c r="A4827" i="8"/>
  <c r="A4826" i="8"/>
  <c r="A4825" i="8"/>
  <c r="A4824" i="8"/>
  <c r="A4823" i="8"/>
  <c r="A4822" i="8"/>
  <c r="A4821" i="8"/>
  <c r="A4820" i="8"/>
  <c r="A4819" i="8"/>
  <c r="A4818" i="8"/>
  <c r="A4817" i="8"/>
  <c r="A4816" i="8"/>
  <c r="A4815" i="8"/>
  <c r="A4814" i="8"/>
  <c r="A4813" i="8"/>
  <c r="A4812" i="8"/>
  <c r="A4811" i="8"/>
  <c r="A4810" i="8"/>
  <c r="A4809" i="8"/>
  <c r="A4808" i="8"/>
  <c r="A4807" i="8"/>
  <c r="A4806" i="8"/>
  <c r="A4805" i="8"/>
  <c r="A4804" i="8"/>
  <c r="A4803" i="8"/>
  <c r="A4802" i="8"/>
  <c r="A4801" i="8"/>
  <c r="A4800" i="8"/>
  <c r="A4799" i="8"/>
  <c r="A4798" i="8"/>
  <c r="A4797" i="8"/>
  <c r="A4796" i="8"/>
  <c r="A4795" i="8"/>
  <c r="A4794" i="8"/>
  <c r="A4793" i="8"/>
  <c r="A4792" i="8"/>
  <c r="A4791" i="8"/>
  <c r="A4790" i="8"/>
  <c r="A4789" i="8"/>
  <c r="A4788" i="8"/>
  <c r="A4787" i="8"/>
  <c r="A4786" i="8"/>
  <c r="A4785" i="8"/>
  <c r="A4784" i="8"/>
  <c r="A4783" i="8"/>
  <c r="A4782" i="8"/>
  <c r="A4781" i="8"/>
  <c r="A4780" i="8"/>
  <c r="A4779" i="8"/>
  <c r="A4778" i="8"/>
  <c r="A4777" i="8"/>
  <c r="A4776" i="8"/>
  <c r="A4775" i="8"/>
  <c r="A4774" i="8"/>
  <c r="A4773" i="8"/>
  <c r="A4772" i="8"/>
  <c r="A4771" i="8"/>
  <c r="A4770" i="8"/>
  <c r="A4769" i="8"/>
  <c r="A4768" i="8"/>
  <c r="A4767" i="8"/>
  <c r="A4766" i="8"/>
  <c r="A4765" i="8"/>
  <c r="A4764" i="8"/>
  <c r="A4763" i="8"/>
  <c r="A4762" i="8"/>
  <c r="A4761" i="8"/>
  <c r="A4760" i="8"/>
  <c r="A4759" i="8"/>
  <c r="A4758" i="8"/>
  <c r="A4757" i="8"/>
  <c r="A4756" i="8"/>
  <c r="A4755" i="8"/>
  <c r="A4754" i="8"/>
  <c r="A4753" i="8"/>
  <c r="A4752" i="8"/>
  <c r="A4751" i="8"/>
  <c r="A4750" i="8"/>
  <c r="A4749" i="8"/>
  <c r="A4748" i="8"/>
  <c r="A4747" i="8"/>
  <c r="A4746" i="8"/>
  <c r="A4745" i="8"/>
  <c r="A4744" i="8"/>
  <c r="A4743" i="8"/>
  <c r="A4742" i="8"/>
  <c r="A4741" i="8"/>
  <c r="A4740" i="8"/>
  <c r="A4739" i="8"/>
  <c r="A4738" i="8"/>
  <c r="A4737" i="8"/>
  <c r="A4736" i="8"/>
  <c r="A4735" i="8"/>
  <c r="A4734" i="8"/>
  <c r="A4733" i="8"/>
  <c r="A4732" i="8"/>
  <c r="A4731" i="8"/>
  <c r="A4730" i="8"/>
  <c r="A4729" i="8"/>
  <c r="A4728" i="8"/>
  <c r="A4727" i="8"/>
  <c r="A4726" i="8"/>
  <c r="A4725" i="8"/>
  <c r="A4724" i="8"/>
  <c r="A4723" i="8"/>
  <c r="A4722" i="8"/>
  <c r="A4721" i="8"/>
  <c r="A4720" i="8"/>
  <c r="A4719" i="8"/>
  <c r="A4718" i="8"/>
  <c r="A4717" i="8"/>
  <c r="A4716" i="8"/>
  <c r="A4715" i="8"/>
  <c r="A4714" i="8"/>
  <c r="A4713" i="8"/>
  <c r="A4712" i="8"/>
  <c r="A4711" i="8"/>
  <c r="A4710" i="8"/>
  <c r="A4709" i="8"/>
  <c r="A4708" i="8"/>
  <c r="A4707" i="8"/>
  <c r="A4706" i="8"/>
  <c r="A4705" i="8"/>
  <c r="A4704" i="8"/>
  <c r="A4703" i="8"/>
  <c r="A4702" i="8"/>
  <c r="A4701" i="8"/>
  <c r="A4700" i="8"/>
  <c r="A4699" i="8"/>
  <c r="A4698" i="8"/>
  <c r="A4697" i="8"/>
  <c r="A4696" i="8"/>
  <c r="A4695" i="8"/>
  <c r="A4694" i="8"/>
  <c r="A4693" i="8"/>
  <c r="A4692" i="8"/>
  <c r="A4691" i="8"/>
  <c r="A4690" i="8"/>
  <c r="A4689" i="8"/>
  <c r="A4688" i="8"/>
  <c r="A4687" i="8"/>
  <c r="A4686" i="8"/>
  <c r="A4685" i="8"/>
  <c r="A4684" i="8"/>
  <c r="A4683" i="8"/>
  <c r="A4682" i="8"/>
  <c r="A4681" i="8"/>
  <c r="A4680" i="8"/>
  <c r="A4679" i="8"/>
  <c r="A4678" i="8"/>
  <c r="A4677" i="8"/>
  <c r="A4676" i="8"/>
  <c r="A4675" i="8"/>
  <c r="A4674" i="8"/>
  <c r="A4673" i="8"/>
  <c r="A4672" i="8"/>
  <c r="A4671" i="8"/>
  <c r="A4670" i="8"/>
  <c r="A4669" i="8"/>
  <c r="A4668" i="8"/>
  <c r="A4667" i="8"/>
  <c r="A4666" i="8"/>
  <c r="A4665" i="8"/>
  <c r="A4664" i="8"/>
  <c r="A4663" i="8"/>
  <c r="A4662" i="8"/>
  <c r="A4661" i="8"/>
  <c r="A4660" i="8"/>
  <c r="A4659" i="8"/>
  <c r="A4658" i="8"/>
  <c r="A4657" i="8"/>
  <c r="A4656" i="8"/>
  <c r="A4655" i="8"/>
  <c r="A4654" i="8"/>
  <c r="A4653" i="8"/>
  <c r="A4652" i="8"/>
  <c r="A4651" i="8"/>
  <c r="A4650" i="8"/>
  <c r="A4649" i="8"/>
  <c r="A4648" i="8"/>
  <c r="A4647" i="8"/>
  <c r="A4646" i="8"/>
  <c r="A4645" i="8"/>
  <c r="A4644" i="8"/>
  <c r="A4643" i="8"/>
  <c r="A4642" i="8"/>
  <c r="A4641" i="8"/>
  <c r="A4640" i="8"/>
  <c r="A4639" i="8"/>
  <c r="A4638" i="8"/>
  <c r="A4637" i="8"/>
  <c r="A4636" i="8"/>
  <c r="A4635" i="8"/>
  <c r="A4634" i="8"/>
  <c r="A4633" i="8"/>
  <c r="A4632" i="8"/>
  <c r="A4631" i="8"/>
  <c r="A4630" i="8"/>
  <c r="A4629" i="8"/>
  <c r="A4628" i="8"/>
  <c r="A4627" i="8"/>
  <c r="A4626" i="8"/>
  <c r="A4625" i="8"/>
  <c r="A4624" i="8"/>
  <c r="A4623" i="8"/>
  <c r="A4622" i="8"/>
  <c r="A4621" i="8"/>
  <c r="A4620" i="8"/>
  <c r="A4619" i="8"/>
  <c r="A4618" i="8"/>
  <c r="A4617" i="8"/>
  <c r="A4616" i="8"/>
  <c r="A4615" i="8"/>
  <c r="A4614" i="8"/>
  <c r="A4613" i="8"/>
  <c r="A4612" i="8"/>
  <c r="A4611" i="8"/>
  <c r="A4610" i="8"/>
  <c r="A4609" i="8"/>
  <c r="A4608" i="8"/>
  <c r="A4607" i="8"/>
  <c r="A4606" i="8"/>
  <c r="A4605" i="8"/>
  <c r="A4604" i="8"/>
  <c r="A4603" i="8"/>
  <c r="A4602" i="8"/>
  <c r="A4601" i="8"/>
  <c r="A4600" i="8"/>
  <c r="A4599" i="8"/>
  <c r="A4598" i="8"/>
  <c r="A4597" i="8"/>
  <c r="A4596" i="8"/>
  <c r="A4595" i="8"/>
  <c r="A4594" i="8"/>
  <c r="A4593" i="8"/>
  <c r="A4592" i="8"/>
  <c r="A4591" i="8"/>
  <c r="A4590" i="8"/>
  <c r="A4589" i="8"/>
  <c r="A4588" i="8"/>
  <c r="A4587" i="8"/>
  <c r="A4586" i="8"/>
  <c r="A4585" i="8"/>
  <c r="A4584" i="8"/>
  <c r="A4583" i="8"/>
  <c r="A4582" i="8"/>
  <c r="A4581" i="8"/>
  <c r="A4580" i="8"/>
  <c r="A4579" i="8"/>
  <c r="A4578" i="8"/>
  <c r="A4577" i="8"/>
  <c r="A4576" i="8"/>
  <c r="A4575" i="8"/>
  <c r="A4574" i="8"/>
  <c r="A4573" i="8"/>
  <c r="A4572" i="8"/>
  <c r="A4571" i="8"/>
  <c r="A4570" i="8"/>
  <c r="A4569" i="8"/>
  <c r="A4568" i="8"/>
  <c r="A4567" i="8"/>
  <c r="A4566" i="8"/>
  <c r="A4565" i="8"/>
  <c r="A4564" i="8"/>
  <c r="A4563" i="8"/>
  <c r="A4562" i="8"/>
  <c r="A4561" i="8"/>
  <c r="A4560" i="8"/>
  <c r="A4559" i="8"/>
  <c r="A4558" i="8"/>
  <c r="A4557" i="8"/>
  <c r="A4556" i="8"/>
  <c r="A4555" i="8"/>
  <c r="A4554" i="8"/>
  <c r="A4553" i="8"/>
  <c r="A4552" i="8"/>
  <c r="A4551" i="8"/>
  <c r="A4550" i="8"/>
  <c r="A4549" i="8"/>
  <c r="A4548" i="8"/>
  <c r="A4547" i="8"/>
  <c r="A4546" i="8"/>
  <c r="A4545" i="8"/>
  <c r="A4544" i="8"/>
  <c r="A4543" i="8"/>
  <c r="A4542" i="8"/>
  <c r="A4541" i="8"/>
  <c r="A4540" i="8"/>
  <c r="A4539" i="8"/>
  <c r="A4538" i="8"/>
  <c r="A4537" i="8"/>
  <c r="A4536" i="8"/>
  <c r="A4535" i="8"/>
  <c r="A4534" i="8"/>
  <c r="A4533" i="8"/>
  <c r="A4532" i="8"/>
  <c r="A4531" i="8"/>
  <c r="A4530" i="8"/>
  <c r="A4529" i="8"/>
  <c r="A4528" i="8"/>
  <c r="A4527" i="8"/>
  <c r="A4526" i="8"/>
  <c r="A4525" i="8"/>
  <c r="A4524" i="8"/>
  <c r="A4523" i="8"/>
  <c r="A4522" i="8"/>
  <c r="A4521" i="8"/>
  <c r="A4520" i="8"/>
  <c r="A4519" i="8"/>
  <c r="A4518" i="8"/>
  <c r="A4517" i="8"/>
  <c r="A4516" i="8"/>
  <c r="A4515" i="8"/>
  <c r="A4514" i="8"/>
  <c r="A4513" i="8"/>
  <c r="A4512" i="8"/>
  <c r="A4511" i="8"/>
  <c r="A4510" i="8"/>
  <c r="A4509" i="8"/>
  <c r="A4508" i="8"/>
  <c r="A4507" i="8"/>
  <c r="A4506" i="8"/>
  <c r="A4505" i="8"/>
  <c r="A4504" i="8"/>
  <c r="A4503" i="8"/>
  <c r="A4502" i="8"/>
  <c r="A4501" i="8"/>
  <c r="A4500" i="8"/>
  <c r="A4499" i="8"/>
  <c r="A4498" i="8"/>
  <c r="A4497" i="8"/>
  <c r="A4496" i="8"/>
  <c r="A4495" i="8"/>
  <c r="A4494" i="8"/>
  <c r="A4493" i="8"/>
  <c r="A4492" i="8"/>
  <c r="A4491" i="8"/>
  <c r="A4490" i="8"/>
  <c r="A4489" i="8"/>
  <c r="A4488" i="8"/>
  <c r="A4487" i="8"/>
  <c r="A4486" i="8"/>
  <c r="A4485" i="8"/>
  <c r="A4484" i="8"/>
  <c r="A4483" i="8"/>
  <c r="A4482" i="8"/>
  <c r="A4481" i="8"/>
  <c r="A4480" i="8"/>
  <c r="A4479" i="8"/>
  <c r="A4478" i="8"/>
  <c r="A4477" i="8"/>
  <c r="A4476" i="8"/>
  <c r="A4475" i="8"/>
  <c r="A4474" i="8"/>
  <c r="A4473" i="8"/>
  <c r="A4472" i="8"/>
  <c r="A4471" i="8"/>
  <c r="A4470" i="8"/>
  <c r="A4469" i="8"/>
  <c r="A4468" i="8"/>
  <c r="A4467" i="8"/>
  <c r="A4466" i="8"/>
  <c r="A4465" i="8"/>
  <c r="A4464" i="8"/>
  <c r="A4463" i="8"/>
  <c r="A4462" i="8"/>
  <c r="A4461" i="8"/>
  <c r="A4460" i="8"/>
  <c r="A4459" i="8"/>
  <c r="A4458" i="8"/>
  <c r="A4457" i="8"/>
  <c r="A4456" i="8"/>
  <c r="A4455" i="8"/>
  <c r="A4454" i="8"/>
  <c r="A4453" i="8"/>
  <c r="A4452" i="8"/>
  <c r="A4451" i="8"/>
  <c r="A4450" i="8"/>
  <c r="A4449" i="8"/>
  <c r="A4448" i="8"/>
  <c r="A4447" i="8"/>
  <c r="A4446" i="8"/>
  <c r="A4445" i="8"/>
  <c r="A4444" i="8"/>
  <c r="A4443" i="8"/>
  <c r="A4442" i="8"/>
  <c r="A4441" i="8"/>
  <c r="A4440" i="8"/>
  <c r="A4439" i="8"/>
  <c r="A4438" i="8"/>
  <c r="A4437" i="8"/>
  <c r="A4436" i="8"/>
  <c r="A4435" i="8"/>
  <c r="A4434" i="8"/>
  <c r="A4433" i="8"/>
  <c r="A4432" i="8"/>
  <c r="A4431" i="8"/>
  <c r="A4430" i="8"/>
  <c r="A4429" i="8"/>
  <c r="A4428" i="8"/>
  <c r="A4427" i="8"/>
  <c r="A4426" i="8"/>
  <c r="A4425" i="8"/>
  <c r="A4424" i="8"/>
  <c r="A4423" i="8"/>
  <c r="A4422" i="8"/>
  <c r="A4421" i="8"/>
  <c r="A4420" i="8"/>
  <c r="A4419" i="8"/>
  <c r="A4418" i="8"/>
  <c r="A4417" i="8"/>
  <c r="A4416" i="8"/>
  <c r="A4415" i="8"/>
  <c r="A4414" i="8"/>
  <c r="A4413" i="8"/>
  <c r="A4412" i="8"/>
  <c r="A4411" i="8"/>
  <c r="A4410" i="8"/>
  <c r="A4409" i="8"/>
  <c r="A4408" i="8"/>
  <c r="A4407" i="8"/>
  <c r="A4406" i="8"/>
  <c r="A4405" i="8"/>
  <c r="A4404" i="8"/>
  <c r="A4403" i="8"/>
  <c r="A4402" i="8"/>
  <c r="A4401" i="8"/>
  <c r="A4400" i="8"/>
  <c r="A4399" i="8"/>
  <c r="A4398" i="8"/>
  <c r="A4397" i="8"/>
  <c r="A4396" i="8"/>
  <c r="A4395" i="8"/>
  <c r="A4394" i="8"/>
  <c r="A4393" i="8"/>
  <c r="A4392" i="8"/>
  <c r="A4391" i="8"/>
  <c r="A4390" i="8"/>
  <c r="A4389" i="8"/>
  <c r="A4388" i="8"/>
  <c r="A4387" i="8"/>
  <c r="A4386" i="8"/>
  <c r="A4385" i="8"/>
  <c r="A4384" i="8"/>
  <c r="A4383" i="8"/>
  <c r="A4382" i="8"/>
  <c r="A4381" i="8"/>
  <c r="A4380" i="8"/>
  <c r="A4379" i="8"/>
  <c r="A4378" i="8"/>
  <c r="A4377" i="8"/>
  <c r="A4376" i="8"/>
  <c r="A4375" i="8"/>
  <c r="A4374" i="8"/>
  <c r="A4373" i="8"/>
  <c r="A4372" i="8"/>
  <c r="A4371" i="8"/>
  <c r="A4370" i="8"/>
  <c r="A4369" i="8"/>
  <c r="A4368" i="8"/>
  <c r="A4367" i="8"/>
  <c r="A4366" i="8"/>
  <c r="A4365" i="8"/>
  <c r="A4364" i="8"/>
  <c r="A4363" i="8"/>
  <c r="A4362" i="8"/>
  <c r="A4361" i="8"/>
  <c r="A4360" i="8"/>
  <c r="A4359" i="8"/>
  <c r="A4358" i="8"/>
  <c r="A4357" i="8"/>
  <c r="A4356" i="8"/>
  <c r="A4355" i="8"/>
  <c r="A4354" i="8"/>
  <c r="A4353" i="8"/>
  <c r="A4352" i="8"/>
  <c r="A4351" i="8"/>
  <c r="A4350" i="8"/>
  <c r="A4349" i="8"/>
  <c r="A4348" i="8"/>
  <c r="A4347" i="8"/>
  <c r="A4346" i="8"/>
  <c r="A4345" i="8"/>
  <c r="A4344" i="8"/>
  <c r="A4343" i="8"/>
  <c r="A4342" i="8"/>
  <c r="A4341" i="8"/>
  <c r="A4340" i="8"/>
  <c r="A4339" i="8"/>
  <c r="A4338" i="8"/>
  <c r="A4337" i="8"/>
  <c r="A4336" i="8"/>
  <c r="A4335" i="8"/>
  <c r="A4334" i="8"/>
  <c r="A4333" i="8"/>
  <c r="A4332" i="8"/>
  <c r="A4331" i="8"/>
  <c r="A4330" i="8"/>
  <c r="A4329" i="8"/>
  <c r="A4328" i="8"/>
  <c r="A4327" i="8"/>
  <c r="A4326" i="8"/>
  <c r="A4325" i="8"/>
  <c r="A4324" i="8"/>
  <c r="A4323" i="8"/>
  <c r="A4322" i="8"/>
  <c r="A4321" i="8"/>
  <c r="A4320" i="8"/>
  <c r="A4319" i="8"/>
  <c r="A4318" i="8"/>
  <c r="A4317" i="8"/>
  <c r="A4316" i="8"/>
  <c r="A4315" i="8"/>
  <c r="A4314" i="8"/>
  <c r="A4313" i="8"/>
  <c r="A4312" i="8"/>
  <c r="A4311" i="8"/>
  <c r="A4310" i="8"/>
  <c r="A4309" i="8"/>
  <c r="A4308" i="8"/>
  <c r="A4307" i="8"/>
  <c r="A4306" i="8"/>
  <c r="A4305" i="8"/>
  <c r="A4304" i="8"/>
  <c r="A4303" i="8"/>
  <c r="A4302" i="8"/>
  <c r="A4301" i="8"/>
  <c r="A4300" i="8"/>
  <c r="A4299" i="8"/>
  <c r="A4298" i="8"/>
  <c r="A4297" i="8"/>
  <c r="A4296" i="8"/>
  <c r="A4295" i="8"/>
  <c r="A4294" i="8"/>
  <c r="A4293" i="8"/>
  <c r="A4292" i="8"/>
  <c r="A4291" i="8"/>
  <c r="A4290" i="8"/>
  <c r="A4289" i="8"/>
  <c r="A4288" i="8"/>
  <c r="A4287" i="8"/>
  <c r="A4286" i="8"/>
  <c r="A4285" i="8"/>
  <c r="A4284" i="8"/>
  <c r="A4283" i="8"/>
  <c r="A4282" i="8"/>
  <c r="A4281" i="8"/>
  <c r="A4280" i="8"/>
  <c r="A4279" i="8"/>
  <c r="A4278" i="8"/>
  <c r="A4277" i="8"/>
  <c r="A4276" i="8"/>
  <c r="A4275" i="8"/>
  <c r="A4274" i="8"/>
  <c r="A4273" i="8"/>
  <c r="A4272" i="8"/>
  <c r="A4271" i="8"/>
  <c r="A4270" i="8"/>
  <c r="A4269" i="8"/>
  <c r="A4268" i="8"/>
  <c r="A4267" i="8"/>
  <c r="A4266" i="8"/>
  <c r="A4265" i="8"/>
  <c r="A4264" i="8"/>
  <c r="A4263" i="8"/>
  <c r="A4262" i="8"/>
  <c r="A4261" i="8"/>
  <c r="A4260" i="8"/>
  <c r="A4259" i="8"/>
  <c r="A4258" i="8"/>
  <c r="A4257" i="8"/>
  <c r="A4256" i="8"/>
  <c r="A4255" i="8"/>
  <c r="A4254" i="8"/>
  <c r="A4253" i="8"/>
  <c r="A4252" i="8"/>
  <c r="A4251" i="8"/>
  <c r="A4250" i="8"/>
  <c r="A4249" i="8"/>
  <c r="A4248" i="8"/>
  <c r="A4247" i="8"/>
  <c r="A4246" i="8"/>
  <c r="A4245" i="8"/>
  <c r="A4244" i="8"/>
  <c r="A4243" i="8"/>
  <c r="A4242" i="8"/>
  <c r="A4241" i="8"/>
  <c r="A4240" i="8"/>
  <c r="A4239" i="8"/>
  <c r="A4238" i="8"/>
  <c r="A4237" i="8"/>
  <c r="A4236" i="8"/>
  <c r="A4235" i="8"/>
  <c r="A4234" i="8"/>
  <c r="A4233" i="8"/>
  <c r="A4232" i="8"/>
  <c r="A4231" i="8"/>
  <c r="A4230" i="8"/>
  <c r="A4229" i="8"/>
  <c r="A4228" i="8"/>
  <c r="A4227" i="8"/>
  <c r="A4226" i="8"/>
  <c r="A4225" i="8"/>
  <c r="A4224" i="8"/>
  <c r="A4223" i="8"/>
  <c r="A4222" i="8"/>
  <c r="A4221" i="8"/>
  <c r="A4220" i="8"/>
  <c r="A4219" i="8"/>
  <c r="A4218" i="8"/>
  <c r="A4217" i="8"/>
  <c r="A4216" i="8"/>
  <c r="A4215" i="8"/>
  <c r="A4214" i="8"/>
  <c r="A4213" i="8"/>
  <c r="A4212" i="8"/>
  <c r="A4211" i="8"/>
  <c r="A4210" i="8"/>
  <c r="A4209" i="8"/>
  <c r="A4208" i="8"/>
  <c r="A4207" i="8"/>
  <c r="A4206" i="8"/>
  <c r="A4205" i="8"/>
  <c r="A4204" i="8"/>
  <c r="A4203" i="8"/>
  <c r="A4202" i="8"/>
  <c r="A4201" i="8"/>
  <c r="A4200" i="8"/>
  <c r="A4199" i="8"/>
  <c r="A4198" i="8"/>
  <c r="A4197" i="8"/>
  <c r="A4196" i="8"/>
  <c r="A4195" i="8"/>
  <c r="A4194" i="8"/>
  <c r="A4193" i="8"/>
  <c r="A4192" i="8"/>
  <c r="A4191" i="8"/>
  <c r="A4190" i="8"/>
  <c r="A4189" i="8"/>
  <c r="A4188" i="8"/>
  <c r="A4187" i="8"/>
  <c r="A4186" i="8"/>
  <c r="A4185" i="8"/>
  <c r="A4184" i="8"/>
  <c r="A4183" i="8"/>
  <c r="A4182" i="8"/>
  <c r="A4181" i="8"/>
  <c r="A4180" i="8"/>
  <c r="A4179" i="8"/>
  <c r="A4178" i="8"/>
  <c r="A4177" i="8"/>
  <c r="A4176" i="8"/>
  <c r="A4175" i="8"/>
  <c r="A4174" i="8"/>
  <c r="A4173" i="8"/>
  <c r="A4172" i="8"/>
  <c r="A4171" i="8"/>
  <c r="A4170" i="8"/>
  <c r="A4169" i="8"/>
  <c r="A4168" i="8"/>
  <c r="A4167" i="8"/>
  <c r="A4166" i="8"/>
  <c r="A4165" i="8"/>
  <c r="A4164" i="8"/>
  <c r="A4163" i="8"/>
  <c r="A4162" i="8"/>
  <c r="A4161" i="8"/>
  <c r="A4160" i="8"/>
  <c r="A4159" i="8"/>
  <c r="A4158" i="8"/>
  <c r="A4157" i="8"/>
  <c r="A4156" i="8"/>
  <c r="A4155" i="8"/>
  <c r="A4154" i="8"/>
  <c r="A4153" i="8"/>
  <c r="A4152" i="8"/>
  <c r="A4151" i="8"/>
  <c r="A4150" i="8"/>
  <c r="A4149" i="8"/>
  <c r="A4148" i="8"/>
  <c r="A4147" i="8"/>
  <c r="A4146" i="8"/>
  <c r="A4145" i="8"/>
  <c r="A4144" i="8"/>
  <c r="A4143" i="8"/>
  <c r="A4142" i="8"/>
  <c r="A4141" i="8"/>
  <c r="A4140" i="8"/>
  <c r="A4139" i="8"/>
  <c r="A4138" i="8"/>
  <c r="A4137" i="8"/>
  <c r="A4136" i="8"/>
  <c r="A4135" i="8"/>
  <c r="A4134" i="8"/>
  <c r="A4133" i="8"/>
  <c r="A4132" i="8"/>
  <c r="A4131" i="8"/>
  <c r="A4130" i="8"/>
  <c r="A4129" i="8"/>
  <c r="A4128" i="8"/>
  <c r="A4127" i="8"/>
  <c r="A4126" i="8"/>
  <c r="A4125" i="8"/>
  <c r="A4124" i="8"/>
  <c r="A4123" i="8"/>
  <c r="A4122" i="8"/>
  <c r="A4121" i="8"/>
  <c r="A4120" i="8"/>
  <c r="A4119" i="8"/>
  <c r="A4118" i="8"/>
  <c r="A4117" i="8"/>
  <c r="A4116" i="8"/>
  <c r="A4115" i="8"/>
  <c r="A4114" i="8"/>
  <c r="A4113" i="8"/>
  <c r="A4112" i="8"/>
  <c r="A4111" i="8"/>
  <c r="A4110" i="8"/>
  <c r="A4109" i="8"/>
  <c r="A4108" i="8"/>
  <c r="A4107" i="8"/>
  <c r="A4106" i="8"/>
  <c r="A4105" i="8"/>
  <c r="A4104" i="8"/>
  <c r="A4103" i="8"/>
  <c r="A4102" i="8"/>
  <c r="A4101" i="8"/>
  <c r="A4100" i="8"/>
  <c r="A4099" i="8"/>
  <c r="A4098" i="8"/>
  <c r="A4097" i="8"/>
  <c r="A4096" i="8"/>
  <c r="A4095" i="8"/>
  <c r="A4094" i="8"/>
  <c r="A4093" i="8"/>
  <c r="A4092" i="8"/>
  <c r="A4091" i="8"/>
  <c r="A4090" i="8"/>
  <c r="A4089" i="8"/>
  <c r="A4088" i="8"/>
  <c r="A4087" i="8"/>
  <c r="A4086" i="8"/>
  <c r="A4085" i="8"/>
  <c r="A4084" i="8"/>
  <c r="A4083" i="8"/>
  <c r="A4082" i="8"/>
  <c r="A4081" i="8"/>
  <c r="A4080" i="8"/>
  <c r="A4079" i="8"/>
  <c r="A4078" i="8"/>
  <c r="A4077" i="8"/>
  <c r="A4076" i="8"/>
  <c r="A4075" i="8"/>
  <c r="A4074" i="8"/>
  <c r="A4073" i="8"/>
  <c r="A4072" i="8"/>
  <c r="A4071" i="8"/>
  <c r="A4070" i="8"/>
  <c r="A4069" i="8"/>
  <c r="A4068" i="8"/>
  <c r="A4067" i="8"/>
  <c r="A4066" i="8"/>
  <c r="A4065" i="8"/>
  <c r="A4064" i="8"/>
  <c r="A4063" i="8"/>
  <c r="A4062" i="8"/>
  <c r="A4061" i="8"/>
  <c r="A4060" i="8"/>
  <c r="A4059" i="8"/>
  <c r="A4058" i="8"/>
  <c r="A4057" i="8"/>
  <c r="A4056" i="8"/>
  <c r="A4055" i="8"/>
  <c r="A4054" i="8"/>
  <c r="A4053" i="8"/>
  <c r="A4052" i="8"/>
  <c r="A4051" i="8"/>
  <c r="A4050" i="8"/>
  <c r="A4049" i="8"/>
  <c r="A4048" i="8"/>
  <c r="A4047" i="8"/>
  <c r="A4046" i="8"/>
  <c r="A4045" i="8"/>
  <c r="A4044" i="8"/>
  <c r="A4043" i="8"/>
  <c r="A4042" i="8"/>
  <c r="A4041" i="8"/>
  <c r="A4040" i="8"/>
  <c r="A4039" i="8"/>
  <c r="A4038" i="8"/>
  <c r="A4037" i="8"/>
  <c r="A4036" i="8"/>
  <c r="A4035" i="8"/>
  <c r="A4034" i="8"/>
  <c r="A4033" i="8"/>
  <c r="A4032" i="8"/>
  <c r="A4031" i="8"/>
  <c r="A4030" i="8"/>
  <c r="A4029" i="8"/>
  <c r="A4028" i="8"/>
  <c r="A4027" i="8"/>
  <c r="A4026" i="8"/>
  <c r="A4025" i="8"/>
  <c r="A4024" i="8"/>
  <c r="A4023" i="8"/>
  <c r="A4022" i="8"/>
  <c r="A4021" i="8"/>
  <c r="A4020" i="8"/>
  <c r="A4019" i="8"/>
  <c r="A4018" i="8"/>
  <c r="A4017" i="8"/>
  <c r="A4016" i="8"/>
  <c r="A4015" i="8"/>
  <c r="A4014" i="8"/>
  <c r="A4013" i="8"/>
  <c r="A4012" i="8"/>
  <c r="A4011" i="8"/>
  <c r="A4010" i="8"/>
  <c r="A4009" i="8"/>
  <c r="A4008" i="8"/>
  <c r="A4007" i="8"/>
  <c r="A4006" i="8"/>
  <c r="A4005" i="8"/>
  <c r="A4004" i="8"/>
  <c r="A4003" i="8"/>
  <c r="A4002" i="8"/>
  <c r="A4001" i="8"/>
  <c r="A4000" i="8"/>
  <c r="A3999" i="8"/>
  <c r="A3998" i="8"/>
  <c r="A3997" i="8"/>
  <c r="A3996" i="8"/>
  <c r="A3995" i="8"/>
  <c r="A3994" i="8"/>
  <c r="A3993" i="8"/>
  <c r="A3992" i="8"/>
  <c r="A3991" i="8"/>
  <c r="A3990" i="8"/>
  <c r="A3989" i="8"/>
  <c r="A3988" i="8"/>
  <c r="A3987" i="8"/>
  <c r="A3986" i="8"/>
  <c r="A3985" i="8"/>
  <c r="A3984" i="8"/>
  <c r="A3983" i="8"/>
  <c r="A3982" i="8"/>
  <c r="A3981" i="8"/>
  <c r="A3980" i="8"/>
  <c r="A3979" i="8"/>
  <c r="A3978" i="8"/>
  <c r="A3977" i="8"/>
  <c r="A3976" i="8"/>
  <c r="A3975" i="8"/>
  <c r="A3974" i="8"/>
  <c r="A3973" i="8"/>
  <c r="A3972" i="8"/>
  <c r="A3971" i="8"/>
  <c r="A3970" i="8"/>
  <c r="A3969" i="8"/>
  <c r="A3968" i="8"/>
  <c r="A3967" i="8"/>
  <c r="A3966" i="8"/>
  <c r="A3965" i="8"/>
  <c r="A3964" i="8"/>
  <c r="A3963" i="8"/>
  <c r="A3962" i="8"/>
  <c r="A3961" i="8"/>
  <c r="A3960" i="8"/>
  <c r="A3959" i="8"/>
  <c r="A3958" i="8"/>
  <c r="A3957" i="8"/>
  <c r="A3956" i="8"/>
  <c r="A3955" i="8"/>
  <c r="A3954" i="8"/>
  <c r="A3953" i="8"/>
  <c r="A3952" i="8"/>
  <c r="A3951" i="8"/>
  <c r="A3950" i="8"/>
  <c r="A3949" i="8"/>
  <c r="A3948" i="8"/>
  <c r="A3947" i="8"/>
  <c r="A3946" i="8"/>
  <c r="A3945" i="8"/>
  <c r="A3944" i="8"/>
  <c r="A3943" i="8"/>
  <c r="A3942" i="8"/>
  <c r="A3941" i="8"/>
  <c r="A3940" i="8"/>
  <c r="A3939" i="8"/>
  <c r="A3938" i="8"/>
  <c r="A3937" i="8"/>
  <c r="A3936" i="8"/>
  <c r="A3935" i="8"/>
  <c r="A3934" i="8"/>
  <c r="A3933" i="8"/>
  <c r="A3932" i="8"/>
  <c r="A3931" i="8"/>
  <c r="A3930" i="8"/>
  <c r="A3929" i="8"/>
  <c r="A3928" i="8"/>
  <c r="A3927" i="8"/>
  <c r="A3926" i="8"/>
  <c r="A3925" i="8"/>
  <c r="A3924" i="8"/>
  <c r="A3923" i="8"/>
  <c r="A3922" i="8"/>
  <c r="A3921" i="8"/>
  <c r="A3920" i="8"/>
  <c r="A3919" i="8"/>
  <c r="A3918" i="8"/>
  <c r="A3917" i="8"/>
  <c r="A3916" i="8"/>
  <c r="A3915" i="8"/>
  <c r="A3914" i="8"/>
  <c r="A3913" i="8"/>
  <c r="A3912" i="8"/>
  <c r="A3911" i="8"/>
  <c r="A3910" i="8"/>
  <c r="A3909" i="8"/>
  <c r="A3908" i="8"/>
  <c r="A3907" i="8"/>
  <c r="A3906" i="8"/>
  <c r="A3905" i="8"/>
  <c r="A3904" i="8"/>
  <c r="A3903" i="8"/>
  <c r="A3902" i="8"/>
  <c r="A3901" i="8"/>
  <c r="A3900" i="8"/>
  <c r="A3899" i="8"/>
  <c r="A3898" i="8"/>
  <c r="A3897" i="8"/>
  <c r="A3896" i="8"/>
  <c r="A3895" i="8"/>
  <c r="A3894" i="8"/>
  <c r="A3893" i="8"/>
  <c r="A3892" i="8"/>
  <c r="A3891" i="8"/>
  <c r="A3890" i="8"/>
  <c r="A3889" i="8"/>
  <c r="A3888" i="8"/>
  <c r="A3887" i="8"/>
  <c r="A3886" i="8"/>
  <c r="A3885" i="8"/>
  <c r="A3884" i="8"/>
  <c r="A3883" i="8"/>
  <c r="A3882" i="8"/>
  <c r="A3881" i="8"/>
  <c r="A3880" i="8"/>
  <c r="A3879" i="8"/>
  <c r="A3878" i="8"/>
  <c r="A3877" i="8"/>
  <c r="A3876" i="8"/>
  <c r="A3875" i="8"/>
  <c r="A3874" i="8"/>
  <c r="A3873" i="8"/>
  <c r="A3872" i="8"/>
  <c r="A3871" i="8"/>
  <c r="A3870" i="8"/>
  <c r="A3869" i="8"/>
  <c r="A3868" i="8"/>
  <c r="A3867" i="8"/>
  <c r="A3866" i="8"/>
  <c r="A3865" i="8"/>
  <c r="A3864" i="8"/>
  <c r="A3863" i="8"/>
  <c r="A3862" i="8"/>
  <c r="A3861" i="8"/>
  <c r="A3860" i="8"/>
  <c r="A3859" i="8"/>
  <c r="A3858" i="8"/>
  <c r="A3857" i="8"/>
  <c r="A3856" i="8"/>
  <c r="A3855" i="8"/>
  <c r="A3854" i="8"/>
  <c r="A3853" i="8"/>
  <c r="A3852" i="8"/>
  <c r="A3851" i="8"/>
  <c r="A3850" i="8"/>
  <c r="A3849" i="8"/>
  <c r="A3848" i="8"/>
  <c r="A3847" i="8"/>
  <c r="A3846" i="8"/>
  <c r="A3845" i="8"/>
  <c r="A3844" i="8"/>
  <c r="A3843" i="8"/>
  <c r="A3842" i="8"/>
  <c r="A3841" i="8"/>
  <c r="A3840" i="8"/>
  <c r="A3839" i="8"/>
  <c r="A3838" i="8"/>
  <c r="A3837" i="8"/>
  <c r="A3836" i="8"/>
  <c r="A3835" i="8"/>
  <c r="A3834" i="8"/>
  <c r="A3833" i="8"/>
  <c r="A3832" i="8"/>
  <c r="A3831" i="8"/>
  <c r="A3830" i="8"/>
  <c r="A3829" i="8"/>
  <c r="A3828" i="8"/>
  <c r="A3827" i="8"/>
  <c r="A3826" i="8"/>
  <c r="A3825" i="8"/>
  <c r="A3824" i="8"/>
  <c r="A3823" i="8"/>
  <c r="A3822" i="8"/>
  <c r="A3821" i="8"/>
  <c r="A3820" i="8"/>
  <c r="A3819" i="8"/>
  <c r="A3818" i="8"/>
  <c r="A3817" i="8"/>
  <c r="A3816" i="8"/>
  <c r="A3815" i="8"/>
  <c r="A3814" i="8"/>
  <c r="A3813" i="8"/>
  <c r="A3812" i="8"/>
  <c r="A3811" i="8"/>
  <c r="A3810" i="8"/>
  <c r="A3809" i="8"/>
  <c r="A3808" i="8"/>
  <c r="A3807" i="8"/>
  <c r="A3806" i="8"/>
  <c r="A3805" i="8"/>
  <c r="A3804" i="8"/>
  <c r="A3803" i="8"/>
  <c r="A3802" i="8"/>
  <c r="A3801" i="8"/>
  <c r="A3800" i="8"/>
  <c r="A3799" i="8"/>
  <c r="A3798" i="8"/>
  <c r="A3797" i="8"/>
  <c r="A3796" i="8"/>
  <c r="A3795" i="8"/>
  <c r="A3794" i="8"/>
  <c r="A3793" i="8"/>
  <c r="A3792" i="8"/>
  <c r="A3791" i="8"/>
  <c r="A3790" i="8"/>
  <c r="A3789" i="8"/>
  <c r="A3788" i="8"/>
  <c r="A3787" i="8"/>
  <c r="A3786" i="8"/>
  <c r="A3785" i="8"/>
  <c r="A3784" i="8"/>
  <c r="A3783" i="8"/>
  <c r="A3782" i="8"/>
  <c r="A3781" i="8"/>
  <c r="A3780" i="8"/>
  <c r="A3779" i="8"/>
  <c r="A3778" i="8"/>
  <c r="A3777" i="8"/>
  <c r="A3776" i="8"/>
  <c r="A3775" i="8"/>
  <c r="A3774" i="8"/>
  <c r="A3773" i="8"/>
  <c r="A3772" i="8"/>
  <c r="A3771" i="8"/>
  <c r="A3770" i="8"/>
  <c r="A3769" i="8"/>
  <c r="A3768" i="8"/>
  <c r="A3767" i="8"/>
  <c r="A3766" i="8"/>
  <c r="A3765" i="8"/>
  <c r="A3764" i="8"/>
  <c r="A3763" i="8"/>
  <c r="A3762" i="8"/>
  <c r="A3761" i="8"/>
  <c r="A3760" i="8"/>
  <c r="A3759" i="8"/>
  <c r="A3758" i="8"/>
  <c r="A3757" i="8"/>
  <c r="A3756" i="8"/>
  <c r="A3755" i="8"/>
  <c r="A3754" i="8"/>
  <c r="A3753" i="8"/>
  <c r="A3752" i="8"/>
  <c r="A3751" i="8"/>
  <c r="A3750" i="8"/>
  <c r="A3749" i="8"/>
  <c r="A3748" i="8"/>
  <c r="A3747" i="8"/>
  <c r="A3746" i="8"/>
  <c r="A3745" i="8"/>
  <c r="A3744" i="8"/>
  <c r="A3743" i="8"/>
  <c r="A3742" i="8"/>
  <c r="A3741" i="8"/>
  <c r="A3740" i="8"/>
  <c r="A3739" i="8"/>
  <c r="A3738" i="8"/>
  <c r="A3737" i="8"/>
  <c r="A3736" i="8"/>
  <c r="A3735" i="8"/>
  <c r="A3734" i="8"/>
  <c r="A3733" i="8"/>
  <c r="A3732" i="8"/>
  <c r="A3731" i="8"/>
  <c r="A3730" i="8"/>
  <c r="A3729" i="8"/>
  <c r="A3728" i="8"/>
  <c r="A3727" i="8"/>
  <c r="A3726" i="8"/>
  <c r="A3725" i="8"/>
  <c r="A3724" i="8"/>
  <c r="A3723" i="8"/>
  <c r="A3722" i="8"/>
  <c r="A3721" i="8"/>
  <c r="A3720" i="8"/>
  <c r="A3719" i="8"/>
  <c r="A3718" i="8"/>
  <c r="A3717" i="8"/>
  <c r="A3716" i="8"/>
  <c r="A3715" i="8"/>
  <c r="A3714" i="8"/>
  <c r="A3713" i="8"/>
  <c r="A3712" i="8"/>
  <c r="A3711" i="8"/>
  <c r="A3710" i="8"/>
  <c r="A3709" i="8"/>
  <c r="A3708" i="8"/>
  <c r="A3707" i="8"/>
  <c r="A3706" i="8"/>
  <c r="A3705" i="8"/>
  <c r="A3704" i="8"/>
  <c r="A3703" i="8"/>
  <c r="A3702" i="8"/>
  <c r="A3701" i="8"/>
  <c r="A3700" i="8"/>
  <c r="A3699" i="8"/>
  <c r="A3698" i="8"/>
  <c r="A3697" i="8"/>
  <c r="A3696" i="8"/>
  <c r="A3695" i="8"/>
  <c r="A3694" i="8"/>
  <c r="A3693" i="8"/>
  <c r="A3692" i="8"/>
  <c r="A3691" i="8"/>
  <c r="A3690" i="8"/>
  <c r="A3689" i="8"/>
  <c r="A3688" i="8"/>
  <c r="A3687" i="8"/>
  <c r="A3686" i="8"/>
  <c r="A3685" i="8"/>
  <c r="A3684" i="8"/>
  <c r="A3683" i="8"/>
  <c r="A3682" i="8"/>
  <c r="A3681" i="8"/>
  <c r="A3680" i="8"/>
  <c r="A3679" i="8"/>
  <c r="A3678" i="8"/>
  <c r="A3677" i="8"/>
  <c r="A3676" i="8"/>
  <c r="A3675" i="8"/>
  <c r="A3674" i="8"/>
  <c r="A3673" i="8"/>
  <c r="A3672" i="8"/>
  <c r="A3671" i="8"/>
  <c r="A3670" i="8"/>
  <c r="A3669" i="8"/>
  <c r="A3668" i="8"/>
  <c r="A3667" i="8"/>
  <c r="A3666" i="8"/>
  <c r="A3665" i="8"/>
  <c r="A3664" i="8"/>
  <c r="A3663" i="8"/>
  <c r="A3662" i="8"/>
  <c r="A3661" i="8"/>
  <c r="A3660" i="8"/>
  <c r="A3659" i="8"/>
  <c r="A3658" i="8"/>
  <c r="A3657" i="8"/>
  <c r="A3656" i="8"/>
  <c r="A3655" i="8"/>
  <c r="A3654" i="8"/>
  <c r="A3653" i="8"/>
  <c r="A3652" i="8"/>
  <c r="A3651" i="8"/>
  <c r="A3650" i="8"/>
  <c r="A3649" i="8"/>
  <c r="A3648" i="8"/>
  <c r="A3647" i="8"/>
  <c r="A3646" i="8"/>
  <c r="A3645" i="8"/>
  <c r="A3644" i="8"/>
  <c r="A3643" i="8"/>
  <c r="A3642" i="8"/>
  <c r="A3641" i="8"/>
  <c r="A3640" i="8"/>
  <c r="A3639" i="8"/>
  <c r="A3638" i="8"/>
  <c r="A3637" i="8"/>
  <c r="A3636" i="8"/>
  <c r="A3635" i="8"/>
  <c r="A3634" i="8"/>
  <c r="A3633" i="8"/>
  <c r="A3632" i="8"/>
  <c r="A3631" i="8"/>
  <c r="A3630" i="8"/>
  <c r="A3629" i="8"/>
  <c r="A3628" i="8"/>
  <c r="A3627" i="8"/>
  <c r="A3626" i="8"/>
  <c r="A3625" i="8"/>
  <c r="A3624" i="8"/>
  <c r="A3623" i="8"/>
  <c r="A3622" i="8"/>
  <c r="A3621" i="8"/>
  <c r="A3620" i="8"/>
  <c r="A3619" i="8"/>
  <c r="A3618" i="8"/>
  <c r="A3617" i="8"/>
  <c r="A3616" i="8"/>
  <c r="A3615" i="8"/>
  <c r="A3614" i="8"/>
  <c r="A3613" i="8"/>
  <c r="A3612" i="8"/>
  <c r="A3611" i="8"/>
  <c r="A3610" i="8"/>
  <c r="A3609" i="8"/>
  <c r="A3608" i="8"/>
  <c r="A3607" i="8"/>
  <c r="A3606" i="8"/>
  <c r="A3605" i="8"/>
  <c r="A3604" i="8"/>
  <c r="A3603" i="8"/>
  <c r="A3602" i="8"/>
  <c r="A3601" i="8"/>
  <c r="A3600" i="8"/>
  <c r="A3599" i="8"/>
  <c r="A3598" i="8"/>
  <c r="A3597" i="8"/>
  <c r="A3596" i="8"/>
  <c r="A3595" i="8"/>
  <c r="A3594" i="8"/>
  <c r="A3593" i="8"/>
  <c r="A3592" i="8"/>
  <c r="A3591" i="8"/>
  <c r="A3590" i="8"/>
  <c r="A3589" i="8"/>
  <c r="A3588" i="8"/>
  <c r="A3587" i="8"/>
  <c r="A3586" i="8"/>
  <c r="A3585" i="8"/>
  <c r="A3584" i="8"/>
  <c r="A3583" i="8"/>
  <c r="A3582" i="8"/>
  <c r="A3581" i="8"/>
  <c r="A3580" i="8"/>
  <c r="A3579" i="8"/>
  <c r="A3578" i="8"/>
  <c r="A3577" i="8"/>
  <c r="A3576" i="8"/>
  <c r="A3575" i="8"/>
  <c r="A3574" i="8"/>
  <c r="A3573" i="8"/>
  <c r="A3572" i="8"/>
  <c r="A3571" i="8"/>
  <c r="A3570" i="8"/>
  <c r="A3569" i="8"/>
  <c r="A3568" i="8"/>
  <c r="A3567" i="8"/>
  <c r="A3566" i="8"/>
  <c r="A3565" i="8"/>
  <c r="A3564" i="8"/>
  <c r="A3563" i="8"/>
  <c r="A3562" i="8"/>
  <c r="A3561" i="8"/>
  <c r="A3560" i="8"/>
  <c r="A3559" i="8"/>
  <c r="A3558" i="8"/>
  <c r="A3557" i="8"/>
  <c r="A3556" i="8"/>
  <c r="A3555" i="8"/>
  <c r="A3554" i="8"/>
  <c r="A3553" i="8"/>
  <c r="A3552" i="8"/>
  <c r="A3551" i="8"/>
  <c r="A3550" i="8"/>
  <c r="A3549" i="8"/>
  <c r="A3548" i="8"/>
  <c r="A3547" i="8"/>
  <c r="A3546" i="8"/>
  <c r="A3545" i="8"/>
  <c r="A3544" i="8"/>
  <c r="A3543" i="8"/>
  <c r="A3542" i="8"/>
  <c r="A3541" i="8"/>
  <c r="A3540" i="8"/>
  <c r="A3539" i="8"/>
  <c r="A3538" i="8"/>
  <c r="A3537" i="8"/>
  <c r="A3536" i="8"/>
  <c r="A3535" i="8"/>
  <c r="A3534" i="8"/>
  <c r="A3533" i="8"/>
  <c r="A3532" i="8"/>
  <c r="A3531" i="8"/>
  <c r="A3530" i="8"/>
  <c r="A3529" i="8"/>
  <c r="A3528" i="8"/>
  <c r="A3527" i="8"/>
  <c r="A3526" i="8"/>
  <c r="A3525" i="8"/>
  <c r="A3524" i="8"/>
  <c r="A3523" i="8"/>
  <c r="A3522" i="8"/>
  <c r="A3521" i="8"/>
  <c r="A3520" i="8"/>
  <c r="A3519" i="8"/>
  <c r="A3518" i="8"/>
  <c r="A3517" i="8"/>
  <c r="A3516" i="8"/>
  <c r="A3515" i="8"/>
  <c r="A3514" i="8"/>
  <c r="A3513" i="8"/>
  <c r="A3512" i="8"/>
  <c r="A3511" i="8"/>
  <c r="A3510" i="8"/>
  <c r="A3509" i="8"/>
  <c r="A3508" i="8"/>
  <c r="A3507" i="8"/>
  <c r="A3506" i="8"/>
  <c r="A3505" i="8"/>
  <c r="A3504" i="8"/>
  <c r="A3503" i="8"/>
  <c r="A3502" i="8"/>
  <c r="A3501" i="8"/>
  <c r="A3500" i="8"/>
  <c r="A3499" i="8"/>
  <c r="A3498" i="8"/>
  <c r="A3497" i="8"/>
  <c r="A3496" i="8"/>
  <c r="A3495" i="8"/>
  <c r="A3494" i="8"/>
  <c r="A3493" i="8"/>
  <c r="A3492" i="8"/>
  <c r="A3491" i="8"/>
  <c r="A3490" i="8"/>
  <c r="A3489" i="8"/>
  <c r="A3488" i="8"/>
  <c r="A3487" i="8"/>
  <c r="A3486" i="8"/>
  <c r="A3485" i="8"/>
  <c r="A3484" i="8"/>
  <c r="A3483" i="8"/>
  <c r="A3482" i="8"/>
  <c r="A3481" i="8"/>
  <c r="A3480" i="8"/>
  <c r="A3479" i="8"/>
  <c r="A3478" i="8"/>
  <c r="A3477" i="8"/>
  <c r="A3476" i="8"/>
  <c r="A3475" i="8"/>
  <c r="A3474" i="8"/>
  <c r="A3473" i="8"/>
  <c r="A3472" i="8"/>
  <c r="A3471" i="8"/>
  <c r="A3470" i="8"/>
  <c r="A3469" i="8"/>
  <c r="A3468" i="8"/>
  <c r="A3467" i="8"/>
  <c r="A3466" i="8"/>
  <c r="A3465" i="8"/>
  <c r="A3464" i="8"/>
  <c r="A3463" i="8"/>
  <c r="A3462" i="8"/>
  <c r="A3461" i="8"/>
  <c r="A3460" i="8"/>
  <c r="A3459" i="8"/>
  <c r="A3458" i="8"/>
  <c r="A3457" i="8"/>
  <c r="A3456" i="8"/>
  <c r="A3455" i="8"/>
  <c r="A3454" i="8"/>
  <c r="A3453" i="8"/>
  <c r="A3452" i="8"/>
  <c r="A3451" i="8"/>
  <c r="A3450" i="8"/>
  <c r="A3449" i="8"/>
  <c r="A3448" i="8"/>
  <c r="A3447" i="8"/>
  <c r="A3446" i="8"/>
  <c r="A3445" i="8"/>
  <c r="A3444" i="8"/>
  <c r="A3443" i="8"/>
  <c r="A3442" i="8"/>
  <c r="A3441" i="8"/>
  <c r="A3440" i="8"/>
  <c r="A3439" i="8"/>
  <c r="A3438" i="8"/>
  <c r="A3437" i="8"/>
  <c r="A3436" i="8"/>
  <c r="A3435" i="8"/>
  <c r="A3434" i="8"/>
  <c r="A3433" i="8"/>
  <c r="A3432" i="8"/>
  <c r="A3431" i="8"/>
  <c r="A3430" i="8"/>
  <c r="A3429" i="8"/>
  <c r="A3428" i="8"/>
  <c r="A3427" i="8"/>
  <c r="A3426" i="8"/>
  <c r="A3425" i="8"/>
  <c r="A3424" i="8"/>
  <c r="A3423" i="8"/>
  <c r="A3422" i="8"/>
  <c r="A3421" i="8"/>
  <c r="A3420" i="8"/>
  <c r="A3419" i="8"/>
  <c r="A3418" i="8"/>
  <c r="A3417" i="8"/>
  <c r="A3416" i="8"/>
  <c r="A3415" i="8"/>
  <c r="A3414" i="8"/>
  <c r="A3413" i="8"/>
  <c r="A3412" i="8"/>
  <c r="A3411" i="8"/>
  <c r="A3410" i="8"/>
  <c r="A3409" i="8"/>
  <c r="A3408" i="8"/>
  <c r="A3407" i="8"/>
  <c r="A3406" i="8"/>
  <c r="A3405" i="8"/>
  <c r="A3404" i="8"/>
  <c r="A3403" i="8"/>
  <c r="A3402" i="8"/>
  <c r="A3401" i="8"/>
  <c r="A3400" i="8"/>
  <c r="A3399" i="8"/>
  <c r="A3398" i="8"/>
  <c r="A3397" i="8"/>
  <c r="A3396" i="8"/>
  <c r="A3395" i="8"/>
  <c r="A3394" i="8"/>
  <c r="A3393" i="8"/>
  <c r="A3392" i="8"/>
  <c r="A3391" i="8"/>
  <c r="A3390" i="8"/>
  <c r="A3389" i="8"/>
  <c r="A3388" i="8"/>
  <c r="A3387" i="8"/>
  <c r="A3386" i="8"/>
  <c r="A3385" i="8"/>
  <c r="A3384" i="8"/>
  <c r="A3383" i="8"/>
  <c r="A3382" i="8"/>
  <c r="A3381" i="8"/>
  <c r="A3380" i="8"/>
  <c r="A3379" i="8"/>
  <c r="A3378" i="8"/>
  <c r="A3377" i="8"/>
  <c r="A3376" i="8"/>
  <c r="A3375" i="8"/>
  <c r="A3374" i="8"/>
  <c r="A3373" i="8"/>
  <c r="A3372" i="8"/>
  <c r="A3371" i="8"/>
  <c r="A3370" i="8"/>
  <c r="A3369" i="8"/>
  <c r="A3368" i="8"/>
  <c r="A3367" i="8"/>
  <c r="A3366" i="8"/>
  <c r="A3365" i="8"/>
  <c r="A3364" i="8"/>
  <c r="A3363" i="8"/>
  <c r="A3362" i="8"/>
  <c r="A3361" i="8"/>
  <c r="A3360" i="8"/>
  <c r="A3359" i="8"/>
  <c r="A3358" i="8"/>
  <c r="A3357" i="8"/>
  <c r="A3356" i="8"/>
  <c r="A3355" i="8"/>
  <c r="A3354" i="8"/>
  <c r="A3353" i="8"/>
  <c r="A3352" i="8"/>
  <c r="A3351" i="8"/>
  <c r="A3350" i="8"/>
  <c r="A3349" i="8"/>
  <c r="A3348" i="8"/>
  <c r="A3347" i="8"/>
  <c r="A3346" i="8"/>
  <c r="A3345" i="8"/>
  <c r="A3344" i="8"/>
  <c r="A3343" i="8"/>
  <c r="A3342" i="8"/>
  <c r="A3341" i="8"/>
  <c r="A3340" i="8"/>
  <c r="A3339" i="8"/>
  <c r="A3338" i="8"/>
  <c r="A3337" i="8"/>
  <c r="A3336" i="8"/>
  <c r="A3335" i="8"/>
  <c r="A3334" i="8"/>
  <c r="A3333" i="8"/>
  <c r="A3332" i="8"/>
  <c r="A3331" i="8"/>
  <c r="A3330" i="8"/>
  <c r="A3329" i="8"/>
  <c r="A3328" i="8"/>
  <c r="A3327" i="8"/>
  <c r="A3326" i="8"/>
  <c r="A3325" i="8"/>
  <c r="A3324" i="8"/>
  <c r="A3323" i="8"/>
  <c r="A3322" i="8"/>
  <c r="A3321" i="8"/>
  <c r="A3320" i="8"/>
  <c r="A3319" i="8"/>
  <c r="A3318" i="8"/>
  <c r="A3317" i="8"/>
  <c r="A3316" i="8"/>
  <c r="A3315" i="8"/>
  <c r="A3314" i="8"/>
  <c r="A3313" i="8"/>
  <c r="A3312" i="8"/>
  <c r="A3311" i="8"/>
  <c r="A3310" i="8"/>
  <c r="A3309" i="8"/>
  <c r="A3308" i="8"/>
  <c r="A3307" i="8"/>
  <c r="A3306" i="8"/>
  <c r="A3305" i="8"/>
  <c r="A3304" i="8"/>
  <c r="A3303" i="8"/>
  <c r="A3302" i="8"/>
  <c r="A3301" i="8"/>
  <c r="A3300" i="8"/>
  <c r="A3299" i="8"/>
  <c r="A3298" i="8"/>
  <c r="A3297" i="8"/>
  <c r="A3296" i="8"/>
  <c r="A3295" i="8"/>
  <c r="A3294" i="8"/>
  <c r="A3293" i="8"/>
  <c r="A3292" i="8"/>
  <c r="A3291" i="8"/>
  <c r="A3290" i="8"/>
  <c r="A3289" i="8"/>
  <c r="A3288" i="8"/>
  <c r="A3287" i="8"/>
  <c r="A3286" i="8"/>
  <c r="A3285" i="8"/>
  <c r="A3284" i="8"/>
  <c r="A3283" i="8"/>
  <c r="A3282" i="8"/>
  <c r="A3281" i="8"/>
  <c r="A3280" i="8"/>
  <c r="A3279" i="8"/>
  <c r="A3278" i="8"/>
  <c r="A3277" i="8"/>
  <c r="A3276" i="8"/>
  <c r="A3275" i="8"/>
  <c r="A3274" i="8"/>
  <c r="A3273" i="8"/>
  <c r="A3272" i="8"/>
  <c r="A3271" i="8"/>
  <c r="A3270" i="8"/>
  <c r="A3269" i="8"/>
  <c r="A3268" i="8"/>
  <c r="A3267" i="8"/>
  <c r="A3266" i="8"/>
  <c r="A3265" i="8"/>
  <c r="A3264" i="8"/>
  <c r="A3263" i="8"/>
  <c r="A3262" i="8"/>
  <c r="A3261" i="8"/>
  <c r="A3260" i="8"/>
  <c r="A3259" i="8"/>
  <c r="A3258" i="8"/>
  <c r="A3257" i="8"/>
  <c r="A3256" i="8"/>
  <c r="A3255" i="8"/>
  <c r="A3254" i="8"/>
  <c r="A3253" i="8"/>
  <c r="A3252" i="8"/>
  <c r="A3251" i="8"/>
  <c r="A3250" i="8"/>
  <c r="A3249" i="8"/>
  <c r="A3248" i="8"/>
  <c r="A3247" i="8"/>
  <c r="A3246" i="8"/>
  <c r="A3245" i="8"/>
  <c r="A3244" i="8"/>
  <c r="A3243" i="8"/>
  <c r="A3242" i="8"/>
  <c r="A3241" i="8"/>
  <c r="A3240" i="8"/>
  <c r="A3239" i="8"/>
  <c r="A3238" i="8"/>
  <c r="A3237" i="8"/>
  <c r="A3236" i="8"/>
  <c r="A3235" i="8"/>
  <c r="A3234" i="8"/>
  <c r="A3233" i="8"/>
  <c r="A3232" i="8"/>
  <c r="A3231" i="8"/>
  <c r="A3230" i="8"/>
  <c r="A3229" i="8"/>
  <c r="A3228" i="8"/>
  <c r="A3227" i="8"/>
  <c r="A3226" i="8"/>
  <c r="A3225" i="8"/>
  <c r="A3224" i="8"/>
  <c r="A3223" i="8"/>
  <c r="A3222" i="8"/>
  <c r="A3221" i="8"/>
  <c r="A3220" i="8"/>
  <c r="A3219" i="8"/>
  <c r="A3218" i="8"/>
  <c r="A3217" i="8"/>
  <c r="A3216" i="8"/>
  <c r="A3215" i="8"/>
  <c r="A3214" i="8"/>
  <c r="A3213" i="8"/>
  <c r="A3212" i="8"/>
  <c r="A3211" i="8"/>
  <c r="A3210" i="8"/>
  <c r="A3209" i="8"/>
  <c r="A3208" i="8"/>
  <c r="A3207" i="8"/>
  <c r="A3206" i="8"/>
  <c r="A3205" i="8"/>
  <c r="A3204" i="8"/>
  <c r="A3203" i="8"/>
  <c r="A3202" i="8"/>
  <c r="A3201" i="8"/>
  <c r="A3200" i="8"/>
  <c r="A3199" i="8"/>
  <c r="A3198" i="8"/>
  <c r="A3197" i="8"/>
  <c r="A3196" i="8"/>
  <c r="A3195" i="8"/>
  <c r="A3194" i="8"/>
  <c r="A3193" i="8"/>
  <c r="A3192" i="8"/>
  <c r="A3191" i="8"/>
  <c r="A3190" i="8"/>
  <c r="A3189" i="8"/>
  <c r="A3188" i="8"/>
  <c r="A3187" i="8"/>
  <c r="A3186" i="8"/>
  <c r="A3185" i="8"/>
  <c r="A3184" i="8"/>
  <c r="A3183" i="8"/>
  <c r="A3182" i="8"/>
  <c r="A3181" i="8"/>
  <c r="A3180" i="8"/>
  <c r="A3179" i="8"/>
  <c r="A3178" i="8"/>
  <c r="A3177" i="8"/>
  <c r="A3176" i="8"/>
  <c r="A3175" i="8"/>
  <c r="A3174" i="8"/>
  <c r="A3173" i="8"/>
  <c r="A3172" i="8"/>
  <c r="A3171" i="8"/>
  <c r="A3170" i="8"/>
  <c r="A3169" i="8"/>
  <c r="A3168" i="8"/>
  <c r="A3167" i="8"/>
  <c r="A3166" i="8"/>
  <c r="A3165" i="8"/>
  <c r="A3164" i="8"/>
  <c r="A3163" i="8"/>
  <c r="A3162" i="8"/>
  <c r="A3161" i="8"/>
  <c r="A3160" i="8"/>
  <c r="A3159" i="8"/>
  <c r="A3158" i="8"/>
  <c r="A3157" i="8"/>
  <c r="A3156" i="8"/>
  <c r="A3155" i="8"/>
  <c r="A3154" i="8"/>
  <c r="A3153" i="8"/>
  <c r="A3152" i="8"/>
  <c r="A3151" i="8"/>
  <c r="A3150" i="8"/>
  <c r="A3149" i="8"/>
  <c r="A3148" i="8"/>
  <c r="A3147" i="8"/>
  <c r="A3146" i="8"/>
  <c r="A3145" i="8"/>
  <c r="A3144" i="8"/>
  <c r="A3143" i="8"/>
  <c r="A3142" i="8"/>
  <c r="A3141" i="8"/>
  <c r="A3140" i="8"/>
  <c r="A3139" i="8"/>
  <c r="A3138" i="8"/>
  <c r="A3137" i="8"/>
  <c r="A3136" i="8"/>
  <c r="A3135" i="8"/>
  <c r="A3134" i="8"/>
  <c r="A3133" i="8"/>
  <c r="A3132" i="8"/>
  <c r="A3131" i="8"/>
  <c r="A3130" i="8"/>
  <c r="A3129" i="8"/>
  <c r="A3128" i="8"/>
  <c r="A3127" i="8"/>
  <c r="A3126" i="8"/>
  <c r="A3125" i="8"/>
  <c r="A3124" i="8"/>
  <c r="A3123" i="8"/>
  <c r="A3122" i="8"/>
  <c r="A3121" i="8"/>
  <c r="A3120" i="8"/>
  <c r="A3119" i="8"/>
  <c r="A3118" i="8"/>
  <c r="A3117" i="8"/>
  <c r="A3116" i="8"/>
  <c r="A3115" i="8"/>
  <c r="A3114" i="8"/>
  <c r="A3113" i="8"/>
  <c r="A3112" i="8"/>
  <c r="A3111" i="8"/>
  <c r="A3110" i="8"/>
  <c r="A3109" i="8"/>
  <c r="A3108" i="8"/>
  <c r="A3107" i="8"/>
  <c r="A3106" i="8"/>
  <c r="A3105" i="8"/>
  <c r="A3104" i="8"/>
  <c r="A3103" i="8"/>
  <c r="A3102" i="8"/>
  <c r="A3101" i="8"/>
  <c r="A3100" i="8"/>
  <c r="A3099" i="8"/>
  <c r="A3098" i="8"/>
  <c r="A3097" i="8"/>
  <c r="A3096" i="8"/>
  <c r="A3095" i="8"/>
  <c r="A3094" i="8"/>
  <c r="A3093" i="8"/>
  <c r="A3092" i="8"/>
  <c r="A3091" i="8"/>
  <c r="A3090" i="8"/>
  <c r="A3089" i="8"/>
  <c r="A3088" i="8"/>
  <c r="A3087" i="8"/>
  <c r="A3086" i="8"/>
  <c r="A3085" i="8"/>
  <c r="A3084" i="8"/>
  <c r="A3083" i="8"/>
  <c r="A3082" i="8"/>
  <c r="A3081" i="8"/>
  <c r="A3080" i="8"/>
  <c r="A3079" i="8"/>
  <c r="A3078" i="8"/>
  <c r="A3077" i="8"/>
  <c r="A3076" i="8"/>
  <c r="A3075" i="8"/>
  <c r="A3074" i="8"/>
  <c r="A3073" i="8"/>
  <c r="A3072" i="8"/>
  <c r="A3071" i="8"/>
  <c r="A3070" i="8"/>
  <c r="A3069" i="8"/>
  <c r="A3068" i="8"/>
  <c r="A3067" i="8"/>
  <c r="A3066" i="8"/>
  <c r="A3065" i="8"/>
  <c r="A3064" i="8"/>
  <c r="A3063" i="8"/>
  <c r="A3062" i="8"/>
  <c r="A3061" i="8"/>
  <c r="A3060" i="8"/>
  <c r="A3059" i="8"/>
  <c r="A3058" i="8"/>
  <c r="A3057" i="8"/>
  <c r="A3056" i="8"/>
  <c r="A3055" i="8"/>
  <c r="A3054" i="8"/>
  <c r="A3053" i="8"/>
  <c r="A3052" i="8"/>
  <c r="A3051" i="8"/>
  <c r="A3050" i="8"/>
  <c r="A3049" i="8"/>
  <c r="A3048" i="8"/>
  <c r="A3047" i="8"/>
  <c r="A3046" i="8"/>
  <c r="A3045" i="8"/>
  <c r="A3044" i="8"/>
  <c r="A3043" i="8"/>
  <c r="A3042" i="8"/>
  <c r="A3041" i="8"/>
  <c r="A3040" i="8"/>
  <c r="A3039" i="8"/>
  <c r="A3038" i="8"/>
  <c r="A3037" i="8"/>
  <c r="A3036" i="8"/>
  <c r="A3035" i="8"/>
  <c r="A3034" i="8"/>
  <c r="A3033" i="8"/>
  <c r="A3032" i="8"/>
  <c r="A3031" i="8"/>
  <c r="A3030" i="8"/>
  <c r="A3029" i="8"/>
  <c r="A3028" i="8"/>
  <c r="A3027" i="8"/>
  <c r="A3026" i="8"/>
  <c r="A3025" i="8"/>
  <c r="A3024" i="8"/>
  <c r="A3023" i="8"/>
  <c r="A3022" i="8"/>
  <c r="A3021" i="8"/>
  <c r="A3020" i="8"/>
  <c r="A3019" i="8"/>
  <c r="A3018" i="8"/>
  <c r="A3017" i="8"/>
  <c r="A3016" i="8"/>
  <c r="A3015" i="8"/>
  <c r="A3014" i="8"/>
  <c r="A3013" i="8"/>
  <c r="A3012" i="8"/>
  <c r="A3011" i="8"/>
  <c r="A3010" i="8"/>
  <c r="A3009" i="8"/>
  <c r="A3008" i="8"/>
  <c r="A3007" i="8"/>
  <c r="A3006" i="8"/>
  <c r="A3005" i="8"/>
  <c r="A3004" i="8"/>
  <c r="A3003" i="8"/>
  <c r="A3002" i="8"/>
  <c r="A3001" i="8"/>
  <c r="A3000" i="8"/>
  <c r="A2999" i="8"/>
  <c r="A2998" i="8"/>
  <c r="A2997" i="8"/>
  <c r="A2996" i="8"/>
  <c r="A2995" i="8"/>
  <c r="A2994" i="8"/>
  <c r="A2993" i="8"/>
  <c r="A2992" i="8"/>
  <c r="A2991" i="8"/>
  <c r="A2990" i="8"/>
  <c r="A2989" i="8"/>
  <c r="A2988" i="8"/>
  <c r="A2987" i="8"/>
  <c r="A2986" i="8"/>
  <c r="A2985" i="8"/>
  <c r="A2984" i="8"/>
  <c r="A2983" i="8"/>
  <c r="A2982" i="8"/>
  <c r="A2981" i="8"/>
  <c r="A2980" i="8"/>
  <c r="A2979" i="8"/>
  <c r="A2978" i="8"/>
  <c r="A2977" i="8"/>
  <c r="A2976" i="8"/>
  <c r="A2975" i="8"/>
  <c r="A2974" i="8"/>
  <c r="A2973" i="8"/>
  <c r="A2972" i="8"/>
  <c r="A2971" i="8"/>
  <c r="A2970" i="8"/>
  <c r="A2969" i="8"/>
  <c r="A2968" i="8"/>
  <c r="A2967" i="8"/>
  <c r="A2966" i="8"/>
  <c r="A2965" i="8"/>
  <c r="A2964" i="8"/>
  <c r="A2963" i="8"/>
  <c r="A2962" i="8"/>
  <c r="A2961" i="8"/>
  <c r="A2960" i="8"/>
  <c r="A2959" i="8"/>
  <c r="A2958" i="8"/>
  <c r="A2957" i="8"/>
  <c r="A2956" i="8"/>
  <c r="A2955" i="8"/>
  <c r="A2954" i="8"/>
  <c r="A2953" i="8"/>
  <c r="A2952" i="8"/>
  <c r="A2951" i="8"/>
  <c r="A2950" i="8"/>
  <c r="A2949" i="8"/>
  <c r="A2948" i="8"/>
  <c r="A2947" i="8"/>
  <c r="A2946" i="8"/>
  <c r="A2945" i="8"/>
  <c r="A2944" i="8"/>
  <c r="A2943" i="8"/>
  <c r="A2942" i="8"/>
  <c r="A2941" i="8"/>
  <c r="A2940" i="8"/>
  <c r="A2939" i="8"/>
  <c r="A2938" i="8"/>
  <c r="A2937" i="8"/>
  <c r="A2936" i="8"/>
  <c r="A2935" i="8"/>
  <c r="A2934" i="8"/>
  <c r="A2933" i="8"/>
  <c r="A2932" i="8"/>
  <c r="A2931" i="8"/>
  <c r="A2930" i="8"/>
  <c r="A2929" i="8"/>
  <c r="A2928" i="8"/>
  <c r="A2927" i="8"/>
  <c r="A2926" i="8"/>
  <c r="A2925" i="8"/>
  <c r="A2924" i="8"/>
  <c r="A2923" i="8"/>
  <c r="A2922" i="8"/>
  <c r="A2921" i="8"/>
  <c r="A2920" i="8"/>
  <c r="A2919" i="8"/>
  <c r="A2918" i="8"/>
  <c r="A2917" i="8"/>
  <c r="A2916" i="8"/>
  <c r="A2915" i="8"/>
  <c r="A2914" i="8"/>
  <c r="A2913" i="8"/>
  <c r="A2912" i="8"/>
  <c r="A2911" i="8"/>
  <c r="A2910" i="8"/>
  <c r="A2909" i="8"/>
  <c r="A2908" i="8"/>
  <c r="A2907" i="8"/>
  <c r="A2906" i="8"/>
  <c r="A2905" i="8"/>
  <c r="A2904" i="8"/>
  <c r="A2903" i="8"/>
  <c r="A2902" i="8"/>
  <c r="A2901" i="8"/>
  <c r="A2900" i="8"/>
  <c r="A2899" i="8"/>
  <c r="A2898" i="8"/>
  <c r="A2897" i="8"/>
  <c r="A2896" i="8"/>
  <c r="A2895" i="8"/>
  <c r="A2894" i="8"/>
  <c r="A2893" i="8"/>
  <c r="A2892" i="8"/>
  <c r="A2891" i="8"/>
  <c r="A2890" i="8"/>
  <c r="A2889" i="8"/>
  <c r="A2888" i="8"/>
  <c r="A2887" i="8"/>
  <c r="A2886" i="8"/>
  <c r="A2885" i="8"/>
  <c r="A2884" i="8"/>
  <c r="A2883" i="8"/>
  <c r="A2882" i="8"/>
  <c r="A2881" i="8"/>
  <c r="A2880" i="8"/>
  <c r="A2879" i="8"/>
  <c r="A2878" i="8"/>
  <c r="A2877" i="8"/>
  <c r="A2876" i="8"/>
  <c r="A2875" i="8"/>
  <c r="A2874" i="8"/>
  <c r="A2873" i="8"/>
  <c r="A2872" i="8"/>
  <c r="A2871" i="8"/>
  <c r="A2870" i="8"/>
  <c r="A2869" i="8"/>
  <c r="A2868" i="8"/>
  <c r="A2867" i="8"/>
  <c r="A2866" i="8"/>
  <c r="A2865" i="8"/>
  <c r="A2864" i="8"/>
  <c r="A2863" i="8"/>
  <c r="A2862" i="8"/>
  <c r="A2861" i="8"/>
  <c r="A2860" i="8"/>
  <c r="A2859" i="8"/>
  <c r="A2858" i="8"/>
  <c r="A2857" i="8"/>
  <c r="A2856" i="8"/>
  <c r="A2855" i="8"/>
  <c r="A2854" i="8"/>
  <c r="A2853" i="8"/>
  <c r="A2852" i="8"/>
  <c r="A2851" i="8"/>
  <c r="A2850" i="8"/>
  <c r="A2849" i="8"/>
  <c r="A2848" i="8"/>
  <c r="A2847" i="8"/>
  <c r="A2846" i="8"/>
  <c r="A2845" i="8"/>
  <c r="A2844" i="8"/>
  <c r="A2843" i="8"/>
  <c r="A2842" i="8"/>
  <c r="A2841" i="8"/>
  <c r="A2840" i="8"/>
  <c r="A2839" i="8"/>
  <c r="A2838" i="8"/>
  <c r="A2837" i="8"/>
  <c r="A2836" i="8"/>
  <c r="A2835" i="8"/>
  <c r="A2834" i="8"/>
  <c r="A2833" i="8"/>
  <c r="A2832" i="8"/>
  <c r="A2831" i="8"/>
  <c r="A2830" i="8"/>
  <c r="A2829" i="8"/>
  <c r="A2828" i="8"/>
  <c r="A2827" i="8"/>
  <c r="A2826" i="8"/>
  <c r="A2825" i="8"/>
  <c r="A2824" i="8"/>
  <c r="A2823" i="8"/>
  <c r="A2822" i="8"/>
  <c r="A2821" i="8"/>
  <c r="A2820" i="8"/>
  <c r="A2819" i="8"/>
  <c r="A2818" i="8"/>
  <c r="A2817" i="8"/>
  <c r="A2816" i="8"/>
  <c r="A2815" i="8"/>
  <c r="A2814" i="8"/>
  <c r="A2813" i="8"/>
  <c r="A2812" i="8"/>
  <c r="A2811" i="8"/>
  <c r="A2810" i="8"/>
  <c r="A2809" i="8"/>
  <c r="A2808" i="8"/>
  <c r="A2807" i="8"/>
  <c r="A2806" i="8"/>
  <c r="A2805" i="8"/>
  <c r="A2804" i="8"/>
  <c r="A2803" i="8"/>
  <c r="A2802" i="8"/>
  <c r="A2801" i="8"/>
  <c r="A2800" i="8"/>
  <c r="A2799" i="8"/>
  <c r="A2798" i="8"/>
  <c r="A2797" i="8"/>
  <c r="A2796" i="8"/>
  <c r="A2795" i="8"/>
  <c r="A2794" i="8"/>
  <c r="A2793" i="8"/>
  <c r="A2792" i="8"/>
  <c r="A2791" i="8"/>
  <c r="A2790" i="8"/>
  <c r="A2789" i="8"/>
  <c r="A2788" i="8"/>
  <c r="A2787" i="8"/>
  <c r="A2786" i="8"/>
  <c r="A2785" i="8"/>
  <c r="A2784" i="8"/>
  <c r="A2783" i="8"/>
  <c r="A2782" i="8"/>
  <c r="A2781" i="8"/>
  <c r="A2780" i="8"/>
  <c r="A2779" i="8"/>
  <c r="A2778" i="8"/>
  <c r="A2777" i="8"/>
  <c r="A2776" i="8"/>
  <c r="A2775" i="8"/>
  <c r="A2774" i="8"/>
  <c r="A2773" i="8"/>
  <c r="A2772" i="8"/>
  <c r="A2771" i="8"/>
  <c r="A2770" i="8"/>
  <c r="A2769" i="8"/>
  <c r="A2768" i="8"/>
  <c r="A2767" i="8"/>
  <c r="A2766" i="8"/>
  <c r="A2765" i="8"/>
  <c r="A2764" i="8"/>
  <c r="A2763" i="8"/>
  <c r="A2762" i="8"/>
  <c r="A2761" i="8"/>
  <c r="A2760" i="8"/>
  <c r="A2759" i="8"/>
  <c r="A2758" i="8"/>
  <c r="A2757" i="8"/>
  <c r="A2756" i="8"/>
  <c r="A2755" i="8"/>
  <c r="A2754" i="8"/>
  <c r="A2753" i="8"/>
  <c r="A2752" i="8"/>
  <c r="A2751" i="8"/>
  <c r="A2750" i="8"/>
  <c r="A2749" i="8"/>
  <c r="A2748" i="8"/>
  <c r="A2747" i="8"/>
  <c r="A2746" i="8"/>
  <c r="A2745" i="8"/>
  <c r="A2744" i="8"/>
  <c r="A2743" i="8"/>
  <c r="A2742" i="8"/>
  <c r="A2741" i="8"/>
  <c r="A2740" i="8"/>
  <c r="A2739" i="8"/>
  <c r="A2738" i="8"/>
  <c r="A2737" i="8"/>
  <c r="A2736" i="8"/>
  <c r="A2735" i="8"/>
  <c r="A2734" i="8"/>
  <c r="A2733" i="8"/>
  <c r="A2732" i="8"/>
  <c r="A2731" i="8"/>
  <c r="A2730" i="8"/>
  <c r="A2729" i="8"/>
  <c r="A2728" i="8"/>
  <c r="A2727" i="8"/>
  <c r="A2726" i="8"/>
  <c r="A2725" i="8"/>
  <c r="A2724" i="8"/>
  <c r="A2723" i="8"/>
  <c r="A2722" i="8"/>
  <c r="A2721" i="8"/>
  <c r="A2720" i="8"/>
  <c r="A2719" i="8"/>
  <c r="A2718" i="8"/>
  <c r="A2717" i="8"/>
  <c r="A2716" i="8"/>
  <c r="A2715" i="8"/>
  <c r="A2714" i="8"/>
  <c r="A2713" i="8"/>
  <c r="A2712" i="8"/>
  <c r="A2711" i="8"/>
  <c r="A2710" i="8"/>
  <c r="A2709" i="8"/>
  <c r="A2708" i="8"/>
  <c r="A2707" i="8"/>
  <c r="A2706" i="8"/>
  <c r="A2705" i="8"/>
  <c r="A2704" i="8"/>
  <c r="A2703" i="8"/>
  <c r="A2702" i="8"/>
  <c r="A2701" i="8"/>
  <c r="A2700" i="8"/>
  <c r="A2699" i="8"/>
  <c r="A2698" i="8"/>
  <c r="A2697" i="8"/>
  <c r="A2696" i="8"/>
  <c r="A2695" i="8"/>
  <c r="A2694" i="8"/>
  <c r="A2693" i="8"/>
  <c r="A2692" i="8"/>
  <c r="A2691" i="8"/>
  <c r="A2690" i="8"/>
  <c r="A2689" i="8"/>
  <c r="A2688" i="8"/>
  <c r="A2687" i="8"/>
  <c r="A2686" i="8"/>
  <c r="A2685" i="8"/>
  <c r="A2684" i="8"/>
  <c r="A2683" i="8"/>
  <c r="A2682" i="8"/>
  <c r="A2681" i="8"/>
  <c r="A2680" i="8"/>
  <c r="A2679" i="8"/>
  <c r="A2678" i="8"/>
  <c r="A2677" i="8"/>
  <c r="A2676" i="8"/>
  <c r="A2675" i="8"/>
  <c r="A2674" i="8"/>
  <c r="A2673" i="8"/>
  <c r="A2672" i="8"/>
  <c r="A2671" i="8"/>
  <c r="A2670" i="8"/>
  <c r="A2669" i="8"/>
  <c r="A2668" i="8"/>
  <c r="A2667" i="8"/>
  <c r="A2666" i="8"/>
  <c r="A2665" i="8"/>
  <c r="A2664" i="8"/>
  <c r="A2663" i="8"/>
  <c r="A2662" i="8"/>
  <c r="A2661" i="8"/>
  <c r="A2660" i="8"/>
  <c r="A2659" i="8"/>
  <c r="A2658" i="8"/>
  <c r="A2657" i="8"/>
  <c r="A2656" i="8"/>
  <c r="A2655" i="8"/>
  <c r="A2654" i="8"/>
  <c r="A2653" i="8"/>
  <c r="A2652" i="8"/>
  <c r="A2651" i="8"/>
  <c r="A2650" i="8"/>
  <c r="A2649" i="8"/>
  <c r="A2648" i="8"/>
  <c r="A2647" i="8"/>
  <c r="A2646" i="8"/>
  <c r="A2645" i="8"/>
  <c r="A2644" i="8"/>
  <c r="A2643" i="8"/>
  <c r="A2642" i="8"/>
  <c r="A2641" i="8"/>
  <c r="A2640" i="8"/>
  <c r="A2639" i="8"/>
  <c r="A2638" i="8"/>
  <c r="A2637" i="8"/>
  <c r="A2636" i="8"/>
  <c r="A2635" i="8"/>
  <c r="A2634" i="8"/>
  <c r="A2633" i="8"/>
  <c r="A2632" i="8"/>
  <c r="A2631" i="8"/>
  <c r="A2630" i="8"/>
  <c r="A2629" i="8"/>
  <c r="A2628" i="8"/>
  <c r="A2627" i="8"/>
  <c r="A2626" i="8"/>
  <c r="A2625" i="8"/>
  <c r="A2624" i="8"/>
  <c r="A2623" i="8"/>
  <c r="A2622" i="8"/>
  <c r="A2621" i="8"/>
  <c r="A2620" i="8"/>
  <c r="A2619" i="8"/>
  <c r="A2618" i="8"/>
  <c r="A2617" i="8"/>
  <c r="A2616" i="8"/>
  <c r="A2615" i="8"/>
  <c r="A2614" i="8"/>
  <c r="A2613" i="8"/>
  <c r="A2612" i="8"/>
  <c r="A2611" i="8"/>
  <c r="A2610" i="8"/>
  <c r="A2609" i="8"/>
  <c r="A2608" i="8"/>
  <c r="A2607" i="8"/>
  <c r="A2606" i="8"/>
  <c r="A2605" i="8"/>
  <c r="A2604" i="8"/>
  <c r="A2603" i="8"/>
  <c r="A2602" i="8"/>
  <c r="A2601" i="8"/>
  <c r="A2600" i="8"/>
  <c r="A2599" i="8"/>
  <c r="A2598" i="8"/>
  <c r="A2597" i="8"/>
  <c r="A2596" i="8"/>
  <c r="A2595" i="8"/>
  <c r="A2594" i="8"/>
  <c r="A2593" i="8"/>
  <c r="A2592" i="8"/>
  <c r="A2591" i="8"/>
  <c r="A2590" i="8"/>
  <c r="A2589" i="8"/>
  <c r="A2588" i="8"/>
  <c r="A2587" i="8"/>
  <c r="A2586" i="8"/>
  <c r="A2585" i="8"/>
  <c r="A2584" i="8"/>
  <c r="A2583" i="8"/>
  <c r="A2582" i="8"/>
  <c r="A2581" i="8"/>
  <c r="A2580" i="8"/>
  <c r="A2579" i="8"/>
  <c r="A2578" i="8"/>
  <c r="A2577" i="8"/>
  <c r="A2576" i="8"/>
  <c r="A2575" i="8"/>
  <c r="A2574" i="8"/>
  <c r="A2573" i="8"/>
  <c r="A2572" i="8"/>
  <c r="A2571" i="8"/>
  <c r="A2570" i="8"/>
  <c r="A2569" i="8"/>
  <c r="A2568" i="8"/>
  <c r="A2567" i="8"/>
  <c r="A2566" i="8"/>
  <c r="A2565" i="8"/>
  <c r="A2564" i="8"/>
  <c r="A2563" i="8"/>
  <c r="A2562" i="8"/>
  <c r="A2561" i="8"/>
  <c r="A2560" i="8"/>
  <c r="A2559" i="8"/>
  <c r="A2558" i="8"/>
  <c r="A2557" i="8"/>
  <c r="A2556" i="8"/>
  <c r="A2555" i="8"/>
  <c r="A2554" i="8"/>
  <c r="A2553" i="8"/>
  <c r="A2552" i="8"/>
  <c r="A2551" i="8"/>
  <c r="A2550" i="8"/>
  <c r="A2549" i="8"/>
  <c r="A2548" i="8"/>
  <c r="A2547" i="8"/>
  <c r="A2546" i="8"/>
  <c r="A2545" i="8"/>
  <c r="A2544" i="8"/>
  <c r="A2543" i="8"/>
  <c r="A2542" i="8"/>
  <c r="A2541" i="8"/>
  <c r="A2540" i="8"/>
  <c r="A2539" i="8"/>
  <c r="A2538" i="8"/>
  <c r="A2537" i="8"/>
  <c r="A2536" i="8"/>
  <c r="A2535" i="8"/>
  <c r="A2534" i="8"/>
  <c r="A2533" i="8"/>
  <c r="A2532" i="8"/>
  <c r="A2531" i="8"/>
  <c r="A2530" i="8"/>
  <c r="A2529" i="8"/>
  <c r="A2528" i="8"/>
  <c r="A2527" i="8"/>
  <c r="A2526" i="8"/>
  <c r="A2525" i="8"/>
  <c r="A2524" i="8"/>
  <c r="A2523" i="8"/>
  <c r="A2522" i="8"/>
  <c r="A2521" i="8"/>
  <c r="A2520" i="8"/>
  <c r="A2519" i="8"/>
  <c r="A2518" i="8"/>
  <c r="A2517" i="8"/>
  <c r="A2516" i="8"/>
  <c r="A2515" i="8"/>
  <c r="A2514" i="8"/>
  <c r="A2513" i="8"/>
  <c r="A2512" i="8"/>
  <c r="A2511" i="8"/>
  <c r="A2510" i="8"/>
  <c r="A2509" i="8"/>
  <c r="A2508" i="8"/>
  <c r="A2507" i="8"/>
  <c r="A2506" i="8"/>
  <c r="A2505" i="8"/>
  <c r="A2504" i="8"/>
  <c r="A2503" i="8"/>
  <c r="A2502" i="8"/>
  <c r="A2501" i="8"/>
  <c r="A2500" i="8"/>
  <c r="A2499" i="8"/>
  <c r="A2498" i="8"/>
  <c r="A2497" i="8"/>
  <c r="A2496" i="8"/>
  <c r="A2495" i="8"/>
  <c r="A2494" i="8"/>
  <c r="A2493" i="8"/>
  <c r="A2492" i="8"/>
  <c r="A2491" i="8"/>
  <c r="A2490" i="8"/>
  <c r="A2489" i="8"/>
  <c r="A2488" i="8"/>
  <c r="A2487" i="8"/>
  <c r="A2486" i="8"/>
  <c r="A2485" i="8"/>
  <c r="A2484" i="8"/>
  <c r="A2483" i="8"/>
  <c r="A2482" i="8"/>
  <c r="A2481" i="8"/>
  <c r="A2480" i="8"/>
  <c r="A2479" i="8"/>
  <c r="A2478" i="8"/>
  <c r="A2477" i="8"/>
  <c r="A2476" i="8"/>
  <c r="A2475" i="8"/>
  <c r="A2474" i="8"/>
  <c r="A2473" i="8"/>
  <c r="A2472" i="8"/>
  <c r="A2471" i="8"/>
  <c r="A2470" i="8"/>
  <c r="A2469" i="8"/>
  <c r="A2468" i="8"/>
  <c r="A2467" i="8"/>
  <c r="A2466" i="8"/>
  <c r="A2465" i="8"/>
  <c r="A2464" i="8"/>
  <c r="A2463" i="8"/>
  <c r="A2462" i="8"/>
  <c r="A2461" i="8"/>
  <c r="A2460" i="8"/>
  <c r="A2459" i="8"/>
  <c r="A2458" i="8"/>
  <c r="A2457" i="8"/>
  <c r="A2456" i="8"/>
  <c r="A2455" i="8"/>
  <c r="A2454" i="8"/>
  <c r="A2453" i="8"/>
  <c r="A2452" i="8"/>
  <c r="A2451" i="8"/>
  <c r="A2450" i="8"/>
  <c r="A2449" i="8"/>
  <c r="A2448" i="8"/>
  <c r="A2447" i="8"/>
  <c r="A2446" i="8"/>
  <c r="A2445" i="8"/>
  <c r="A2444" i="8"/>
  <c r="A2443" i="8"/>
  <c r="A2442" i="8"/>
  <c r="A2441" i="8"/>
  <c r="A2440" i="8"/>
  <c r="A2439" i="8"/>
  <c r="A2438" i="8"/>
  <c r="A2437" i="8"/>
  <c r="A2436" i="8"/>
  <c r="A2435" i="8"/>
  <c r="A2434" i="8"/>
  <c r="A2433" i="8"/>
  <c r="A2432" i="8"/>
  <c r="A2431" i="8"/>
  <c r="A2430" i="8"/>
  <c r="A2429" i="8"/>
  <c r="A2428" i="8"/>
  <c r="A2427" i="8"/>
  <c r="A2426" i="8"/>
  <c r="A2425" i="8"/>
  <c r="A2424" i="8"/>
  <c r="A2423" i="8"/>
  <c r="A2422" i="8"/>
  <c r="A2421" i="8"/>
  <c r="A2420" i="8"/>
  <c r="A2419" i="8"/>
  <c r="A2418" i="8"/>
  <c r="A2417" i="8"/>
  <c r="A2416" i="8"/>
  <c r="A2415" i="8"/>
  <c r="A2414" i="8"/>
  <c r="A2413" i="8"/>
  <c r="A2412" i="8"/>
  <c r="A2411" i="8"/>
  <c r="A2410" i="8"/>
  <c r="A2409" i="8"/>
  <c r="A2408" i="8"/>
  <c r="A2407" i="8"/>
  <c r="A2406" i="8"/>
  <c r="A2405" i="8"/>
  <c r="A2404" i="8"/>
  <c r="A2403" i="8"/>
  <c r="A2402" i="8"/>
  <c r="A2401" i="8"/>
  <c r="A2400" i="8"/>
  <c r="A2399" i="8"/>
  <c r="A2398" i="8"/>
  <c r="A2397" i="8"/>
  <c r="A2396" i="8"/>
  <c r="A2395" i="8"/>
  <c r="A2394" i="8"/>
  <c r="A2393" i="8"/>
  <c r="A2392" i="8"/>
  <c r="A2391" i="8"/>
  <c r="A2390" i="8"/>
  <c r="A2389" i="8"/>
  <c r="A2388" i="8"/>
  <c r="A2387" i="8"/>
  <c r="A2386" i="8"/>
  <c r="A2385" i="8"/>
  <c r="A2384" i="8"/>
  <c r="A2383" i="8"/>
  <c r="A2382" i="8"/>
  <c r="A2381" i="8"/>
  <c r="A2380" i="8"/>
  <c r="A2379" i="8"/>
  <c r="A2378" i="8"/>
  <c r="A2377" i="8"/>
  <c r="A2376" i="8"/>
  <c r="A2375" i="8"/>
  <c r="A2374" i="8"/>
  <c r="A2373" i="8"/>
  <c r="A2372" i="8"/>
  <c r="A2371" i="8"/>
  <c r="A2370" i="8"/>
  <c r="A2369" i="8"/>
  <c r="A2368" i="8"/>
  <c r="A2367" i="8"/>
  <c r="A2366" i="8"/>
  <c r="A2365" i="8"/>
  <c r="A2364" i="8"/>
  <c r="A2363" i="8"/>
  <c r="A2362" i="8"/>
  <c r="A2361" i="8"/>
  <c r="A2360" i="8"/>
  <c r="A2359" i="8"/>
  <c r="A2358" i="8"/>
  <c r="A2357" i="8"/>
  <c r="A2356" i="8"/>
  <c r="A2355" i="8"/>
  <c r="A2354" i="8"/>
  <c r="A2353" i="8"/>
  <c r="A2352" i="8"/>
  <c r="A2351" i="8"/>
  <c r="A2350" i="8"/>
  <c r="A2349" i="8"/>
  <c r="A2348" i="8"/>
  <c r="A2347" i="8"/>
  <c r="A2346" i="8"/>
  <c r="A2345" i="8"/>
  <c r="A2344" i="8"/>
  <c r="A2343" i="8"/>
  <c r="A2342" i="8"/>
  <c r="A2341" i="8"/>
  <c r="A2340" i="8"/>
  <c r="A2339" i="8"/>
  <c r="A2338" i="8"/>
  <c r="A2337" i="8"/>
  <c r="A2336" i="8"/>
  <c r="A2335" i="8"/>
  <c r="A2334" i="8"/>
  <c r="A2333" i="8"/>
  <c r="A2332" i="8"/>
  <c r="A2331" i="8"/>
  <c r="A2330" i="8"/>
  <c r="A2329" i="8"/>
  <c r="A2328" i="8"/>
  <c r="A2327" i="8"/>
  <c r="A2326" i="8"/>
  <c r="A2325" i="8"/>
  <c r="A2324" i="8"/>
  <c r="A2323" i="8"/>
  <c r="A2322" i="8"/>
  <c r="A2321" i="8"/>
  <c r="A2320" i="8"/>
  <c r="A2319" i="8"/>
  <c r="A2318" i="8"/>
  <c r="A2317" i="8"/>
  <c r="A2316" i="8"/>
  <c r="A2315" i="8"/>
  <c r="A2314" i="8"/>
  <c r="A2313" i="8"/>
  <c r="A2312" i="8"/>
  <c r="A2311" i="8"/>
  <c r="A2310" i="8"/>
  <c r="A2309" i="8"/>
  <c r="A2308" i="8"/>
  <c r="A2307" i="8"/>
  <c r="A2306" i="8"/>
  <c r="A2305" i="8"/>
  <c r="A2304" i="8"/>
  <c r="A2303" i="8"/>
  <c r="A2302" i="8"/>
  <c r="A2301" i="8"/>
  <c r="A2300" i="8"/>
  <c r="A2299" i="8"/>
  <c r="A2298" i="8"/>
  <c r="A2297" i="8"/>
  <c r="A2296" i="8"/>
  <c r="A2295" i="8"/>
  <c r="A2294" i="8"/>
  <c r="A2293" i="8"/>
  <c r="A2292" i="8"/>
  <c r="A2291" i="8"/>
  <c r="A2290" i="8"/>
  <c r="A2289" i="8"/>
  <c r="A2288" i="8"/>
  <c r="A2287" i="8"/>
  <c r="A2286" i="8"/>
  <c r="A2285" i="8"/>
  <c r="A2284" i="8"/>
  <c r="A2283" i="8"/>
  <c r="A2282" i="8"/>
  <c r="A2281" i="8"/>
  <c r="A2280" i="8"/>
  <c r="A2279" i="8"/>
  <c r="A2278" i="8"/>
  <c r="A2277" i="8"/>
  <c r="A2276" i="8"/>
  <c r="A2275" i="8"/>
  <c r="A2274" i="8"/>
  <c r="A2273" i="8"/>
  <c r="A2272" i="8"/>
  <c r="A2271" i="8"/>
  <c r="A2270" i="8"/>
  <c r="A2269" i="8"/>
  <c r="A2268" i="8"/>
  <c r="A2267" i="8"/>
  <c r="A2266" i="8"/>
  <c r="A2265" i="8"/>
  <c r="A2264" i="8"/>
  <c r="A2263" i="8"/>
  <c r="A2262" i="8"/>
  <c r="A2261" i="8"/>
  <c r="A2260" i="8"/>
  <c r="A2259" i="8"/>
  <c r="A2258" i="8"/>
  <c r="A2257" i="8"/>
  <c r="A2256" i="8"/>
  <c r="A2255" i="8"/>
  <c r="A2254" i="8"/>
  <c r="A2253" i="8"/>
  <c r="A2252" i="8"/>
  <c r="A2251" i="8"/>
  <c r="A2250" i="8"/>
  <c r="A2249" i="8"/>
  <c r="A2248" i="8"/>
  <c r="A2247" i="8"/>
  <c r="A2246" i="8"/>
  <c r="A2245" i="8"/>
  <c r="A2244" i="8"/>
  <c r="A2243" i="8"/>
  <c r="A2242" i="8"/>
  <c r="A2241" i="8"/>
  <c r="A2240" i="8"/>
  <c r="A2239" i="8"/>
  <c r="A2238" i="8"/>
  <c r="A2237" i="8"/>
  <c r="A2236" i="8"/>
  <c r="A2235" i="8"/>
  <c r="A2234" i="8"/>
  <c r="A2233" i="8"/>
  <c r="A2232" i="8"/>
  <c r="A2231" i="8"/>
  <c r="A2230" i="8"/>
  <c r="A2229" i="8"/>
  <c r="A2228" i="8"/>
  <c r="A2227" i="8"/>
  <c r="A2226" i="8"/>
  <c r="A2225" i="8"/>
  <c r="A2224" i="8"/>
  <c r="A2223" i="8"/>
  <c r="A2222" i="8"/>
  <c r="A2221" i="8"/>
  <c r="A2220" i="8"/>
  <c r="A2219" i="8"/>
  <c r="A2218" i="8"/>
  <c r="A2217" i="8"/>
  <c r="A2216" i="8"/>
  <c r="A2215" i="8"/>
  <c r="A2214" i="8"/>
  <c r="A2213" i="8"/>
  <c r="A2212" i="8"/>
  <c r="A2211" i="8"/>
  <c r="A2210" i="8"/>
  <c r="A2209" i="8"/>
  <c r="A2208" i="8"/>
  <c r="A2207" i="8"/>
  <c r="A2206" i="8"/>
  <c r="A2205" i="8"/>
  <c r="A2204" i="8"/>
  <c r="A2203" i="8"/>
  <c r="A2202" i="8"/>
  <c r="A2201" i="8"/>
  <c r="A2200" i="8"/>
  <c r="A2199" i="8"/>
  <c r="A2198" i="8"/>
  <c r="A2197" i="8"/>
  <c r="A2196" i="8"/>
  <c r="A2195" i="8"/>
  <c r="A2194" i="8"/>
  <c r="A2193" i="8"/>
  <c r="A2192" i="8"/>
  <c r="A2191" i="8"/>
  <c r="A2190" i="8"/>
  <c r="A2189" i="8"/>
  <c r="A2188" i="8"/>
  <c r="A2187" i="8"/>
  <c r="A2186" i="8"/>
  <c r="A2185" i="8"/>
  <c r="A2184" i="8"/>
  <c r="A2183" i="8"/>
  <c r="A2182" i="8"/>
  <c r="A2181" i="8"/>
  <c r="A2180" i="8"/>
  <c r="A2179" i="8"/>
  <c r="A2178" i="8"/>
  <c r="A2177" i="8"/>
  <c r="A2176" i="8"/>
  <c r="A2175" i="8"/>
  <c r="A2174" i="8"/>
  <c r="A2173" i="8"/>
  <c r="A2172" i="8"/>
  <c r="A2171" i="8"/>
  <c r="A2170" i="8"/>
  <c r="A2169" i="8"/>
  <c r="A2168" i="8"/>
  <c r="A2167" i="8"/>
  <c r="A2166" i="8"/>
  <c r="A2165" i="8"/>
  <c r="A2164" i="8"/>
  <c r="A2163" i="8"/>
  <c r="A2162" i="8"/>
  <c r="A2161" i="8"/>
  <c r="A2160" i="8"/>
  <c r="A2159" i="8"/>
  <c r="A2158" i="8"/>
  <c r="A2157" i="8"/>
  <c r="A2156" i="8"/>
  <c r="A2155" i="8"/>
  <c r="A2154" i="8"/>
  <c r="A2153" i="8"/>
  <c r="A2152" i="8"/>
  <c r="A2151" i="8"/>
  <c r="A2150" i="8"/>
  <c r="A2149" i="8"/>
  <c r="A2148" i="8"/>
  <c r="A2147" i="8"/>
  <c r="A2146" i="8"/>
  <c r="A2145" i="8"/>
  <c r="A2144" i="8"/>
  <c r="A2143" i="8"/>
  <c r="A2142" i="8"/>
  <c r="A2141" i="8"/>
  <c r="A2140" i="8"/>
  <c r="A2139" i="8"/>
  <c r="A2138" i="8"/>
  <c r="A2137" i="8"/>
  <c r="A2136" i="8"/>
  <c r="A2135" i="8"/>
  <c r="A2134" i="8"/>
  <c r="A2133" i="8"/>
  <c r="A2132" i="8"/>
  <c r="A2131" i="8"/>
  <c r="A2130" i="8"/>
  <c r="A2129" i="8"/>
  <c r="A2128" i="8"/>
  <c r="A2127" i="8"/>
  <c r="A2126" i="8"/>
  <c r="A2125" i="8"/>
  <c r="A2124" i="8"/>
  <c r="A2123" i="8"/>
  <c r="A2122" i="8"/>
  <c r="A2121" i="8"/>
  <c r="A2120" i="8"/>
  <c r="A2119" i="8"/>
  <c r="A2118" i="8"/>
  <c r="A2117" i="8"/>
  <c r="A2116" i="8"/>
  <c r="A2115" i="8"/>
  <c r="A2114" i="8"/>
  <c r="A2113" i="8"/>
  <c r="A2112" i="8"/>
  <c r="A2111" i="8"/>
  <c r="A2110" i="8"/>
  <c r="A2109" i="8"/>
  <c r="A2108" i="8"/>
  <c r="A2107" i="8"/>
  <c r="A2106" i="8"/>
  <c r="A2105" i="8"/>
  <c r="A2104" i="8"/>
  <c r="A2103" i="8"/>
  <c r="A2102" i="8"/>
  <c r="A2101" i="8"/>
  <c r="A2100" i="8"/>
  <c r="A2099" i="8"/>
  <c r="A2098" i="8"/>
  <c r="A2097" i="8"/>
  <c r="A2096" i="8"/>
  <c r="A2095" i="8"/>
  <c r="A2094" i="8"/>
  <c r="A2093" i="8"/>
  <c r="A2092" i="8"/>
  <c r="A2091" i="8"/>
  <c r="A2090" i="8"/>
  <c r="A2089" i="8"/>
  <c r="A2088" i="8"/>
  <c r="A2087" i="8"/>
  <c r="A2086" i="8"/>
  <c r="A2085" i="8"/>
  <c r="A2084" i="8"/>
  <c r="A2083" i="8"/>
  <c r="A2082" i="8"/>
  <c r="A2081" i="8"/>
  <c r="A2080" i="8"/>
  <c r="A2079" i="8"/>
  <c r="A2078" i="8"/>
  <c r="A2077" i="8"/>
  <c r="A2076" i="8"/>
  <c r="A2075" i="8"/>
  <c r="A2074" i="8"/>
  <c r="A2073" i="8"/>
  <c r="A2072" i="8"/>
  <c r="A2071" i="8"/>
  <c r="A2070" i="8"/>
  <c r="A2069" i="8"/>
  <c r="A2068" i="8"/>
  <c r="A2067" i="8"/>
  <c r="A2066" i="8"/>
  <c r="A2065" i="8"/>
  <c r="A2064" i="8"/>
  <c r="A2063" i="8"/>
  <c r="A2062" i="8"/>
  <c r="A2061" i="8"/>
  <c r="A2060" i="8"/>
  <c r="A2059" i="8"/>
  <c r="A2058" i="8"/>
  <c r="A2057" i="8"/>
  <c r="A2056" i="8"/>
  <c r="A2055" i="8"/>
  <c r="A2054" i="8"/>
  <c r="A2053" i="8"/>
  <c r="A2052" i="8"/>
  <c r="A2051" i="8"/>
  <c r="A2050" i="8"/>
  <c r="A2049" i="8"/>
  <c r="A2048" i="8"/>
  <c r="A2047" i="8"/>
  <c r="A2046" i="8"/>
  <c r="A2045" i="8"/>
  <c r="A2044" i="8"/>
  <c r="A2043" i="8"/>
  <c r="A2042" i="8"/>
  <c r="A2041" i="8"/>
  <c r="A2040" i="8"/>
  <c r="A2039" i="8"/>
  <c r="A2038" i="8"/>
  <c r="A2037" i="8"/>
  <c r="A2036" i="8"/>
  <c r="A2035" i="8"/>
  <c r="A2034" i="8"/>
  <c r="A2033" i="8"/>
  <c r="A2032" i="8"/>
  <c r="A2031" i="8"/>
  <c r="A2030" i="8"/>
  <c r="A2029" i="8"/>
  <c r="A2028" i="8"/>
  <c r="A2027" i="8"/>
  <c r="A2026" i="8"/>
  <c r="A2025" i="8"/>
  <c r="A2024" i="8"/>
  <c r="A2023" i="8"/>
  <c r="A2022" i="8"/>
  <c r="A2021" i="8"/>
  <c r="A2020" i="8"/>
  <c r="A2019" i="8"/>
  <c r="A2018" i="8"/>
  <c r="A2017" i="8"/>
  <c r="A2016" i="8"/>
  <c r="A2015" i="8"/>
  <c r="A2014" i="8"/>
  <c r="A2013" i="8"/>
  <c r="A2012" i="8"/>
  <c r="A2011" i="8"/>
  <c r="A2010" i="8"/>
  <c r="A2009" i="8"/>
  <c r="A2008" i="8"/>
  <c r="A2007" i="8"/>
  <c r="A2006" i="8"/>
  <c r="A2005" i="8"/>
  <c r="A2004" i="8"/>
  <c r="A2003" i="8"/>
  <c r="A2002" i="8"/>
  <c r="A2001" i="8"/>
  <c r="A2000" i="8"/>
  <c r="A1999" i="8"/>
  <c r="A1998" i="8"/>
  <c r="A1997" i="8"/>
  <c r="A1996" i="8"/>
  <c r="A1995" i="8"/>
  <c r="A1994" i="8"/>
  <c r="A1993" i="8"/>
  <c r="A1992" i="8"/>
  <c r="A1991" i="8"/>
  <c r="A1990" i="8"/>
  <c r="A1989" i="8"/>
  <c r="A1988" i="8"/>
  <c r="A1987" i="8"/>
  <c r="A1986" i="8"/>
  <c r="A1985" i="8"/>
  <c r="A1984" i="8"/>
  <c r="A1983" i="8"/>
  <c r="A1982" i="8"/>
  <c r="A1981" i="8"/>
  <c r="A1980" i="8"/>
  <c r="A1979" i="8"/>
  <c r="A1978" i="8"/>
  <c r="A1977" i="8"/>
  <c r="A1976" i="8"/>
  <c r="A1975" i="8"/>
  <c r="A1974" i="8"/>
  <c r="A1973" i="8"/>
  <c r="A1972" i="8"/>
  <c r="A1971" i="8"/>
  <c r="A1970" i="8"/>
  <c r="A1969" i="8"/>
  <c r="A1968" i="8"/>
  <c r="A1967" i="8"/>
  <c r="A1966" i="8"/>
  <c r="A1965" i="8"/>
  <c r="A1964" i="8"/>
  <c r="A1963" i="8"/>
  <c r="A1962" i="8"/>
  <c r="A1961" i="8"/>
  <c r="A1960" i="8"/>
  <c r="A1959" i="8"/>
  <c r="A1958" i="8"/>
  <c r="A1957" i="8"/>
  <c r="A1956" i="8"/>
  <c r="A1955" i="8"/>
  <c r="A1954" i="8"/>
  <c r="A1953" i="8"/>
  <c r="A1952" i="8"/>
  <c r="A1951" i="8"/>
  <c r="A1950" i="8"/>
  <c r="A1949" i="8"/>
  <c r="A1948" i="8"/>
  <c r="A1947" i="8"/>
  <c r="A1946" i="8"/>
  <c r="A1945" i="8"/>
  <c r="A1944" i="8"/>
  <c r="A1943" i="8"/>
  <c r="A1942" i="8"/>
  <c r="A1941" i="8"/>
  <c r="A1940" i="8"/>
  <c r="A1939" i="8"/>
  <c r="A1938" i="8"/>
  <c r="A1937" i="8"/>
  <c r="A1936" i="8"/>
  <c r="A1935" i="8"/>
  <c r="A1934" i="8"/>
  <c r="A1933" i="8"/>
  <c r="A1932" i="8"/>
  <c r="A1931" i="8"/>
  <c r="A1930" i="8"/>
  <c r="A1929" i="8"/>
  <c r="A1928" i="8"/>
  <c r="A1927" i="8"/>
  <c r="A1926" i="8"/>
  <c r="A1925" i="8"/>
  <c r="A1924" i="8"/>
  <c r="A1923" i="8"/>
  <c r="A1922" i="8"/>
  <c r="A1921" i="8"/>
  <c r="A1920" i="8"/>
  <c r="A1919" i="8"/>
  <c r="A1918" i="8"/>
  <c r="A1917" i="8"/>
  <c r="A1916" i="8"/>
  <c r="A1915" i="8"/>
  <c r="A1914" i="8"/>
  <c r="A1913" i="8"/>
  <c r="A1912" i="8"/>
  <c r="A1911" i="8"/>
  <c r="A1910" i="8"/>
  <c r="A1909" i="8"/>
  <c r="A1908" i="8"/>
  <c r="A1907" i="8"/>
  <c r="A1906" i="8"/>
  <c r="A1905" i="8"/>
  <c r="A1904" i="8"/>
  <c r="A1903" i="8"/>
  <c r="A1902" i="8"/>
  <c r="A1901" i="8"/>
  <c r="A1900" i="8"/>
  <c r="A1899" i="8"/>
  <c r="A1898" i="8"/>
  <c r="A1897" i="8"/>
  <c r="A1896" i="8"/>
  <c r="A1895" i="8"/>
  <c r="A1894" i="8"/>
  <c r="A1893" i="8"/>
  <c r="A1892" i="8"/>
  <c r="A1891" i="8"/>
  <c r="A1890" i="8"/>
  <c r="A1889" i="8"/>
  <c r="A1888" i="8"/>
  <c r="A1887" i="8"/>
  <c r="A1886" i="8"/>
  <c r="A1885" i="8"/>
  <c r="A1884" i="8"/>
  <c r="A1883" i="8"/>
  <c r="A1882" i="8"/>
  <c r="A1881" i="8"/>
  <c r="A1880" i="8"/>
  <c r="A1879" i="8"/>
  <c r="A1878" i="8"/>
  <c r="A1877" i="8"/>
  <c r="A1876" i="8"/>
  <c r="A1875" i="8"/>
  <c r="A1874" i="8"/>
  <c r="A1873" i="8"/>
  <c r="A1872" i="8"/>
  <c r="A1871" i="8"/>
  <c r="A1870" i="8"/>
  <c r="A1869" i="8"/>
  <c r="A1868" i="8"/>
  <c r="A1867" i="8"/>
  <c r="A1866" i="8"/>
  <c r="A1865" i="8"/>
  <c r="A1864" i="8"/>
  <c r="A1863" i="8"/>
  <c r="A1862" i="8"/>
  <c r="A1861" i="8"/>
  <c r="A1860" i="8"/>
  <c r="A1859" i="8"/>
  <c r="A1858" i="8"/>
  <c r="A1857" i="8"/>
  <c r="A1856" i="8"/>
  <c r="A1855" i="8"/>
  <c r="A1854" i="8"/>
  <c r="A1853" i="8"/>
  <c r="A1852" i="8"/>
  <c r="A1851" i="8"/>
  <c r="A1850" i="8"/>
  <c r="A1849" i="8"/>
  <c r="A1848" i="8"/>
  <c r="A1847" i="8"/>
  <c r="A1846" i="8"/>
  <c r="A1845" i="8"/>
  <c r="A1844" i="8"/>
  <c r="A1843" i="8"/>
  <c r="A1842" i="8"/>
  <c r="A1841" i="8"/>
  <c r="A1840" i="8"/>
  <c r="A1839" i="8"/>
  <c r="A1838" i="8"/>
  <c r="A1837" i="8"/>
  <c r="A1836" i="8"/>
  <c r="A1835" i="8"/>
  <c r="A1834" i="8"/>
  <c r="A1833" i="8"/>
  <c r="A1832" i="8"/>
  <c r="A1831" i="8"/>
  <c r="A1830" i="8"/>
  <c r="A1829" i="8"/>
  <c r="A1828" i="8"/>
  <c r="A1827" i="8"/>
  <c r="A1826" i="8"/>
  <c r="A1825" i="8"/>
  <c r="A1824" i="8"/>
  <c r="A1823" i="8"/>
  <c r="A1822" i="8"/>
  <c r="A1821" i="8"/>
  <c r="A1820" i="8"/>
  <c r="A1819" i="8"/>
  <c r="A1818" i="8"/>
  <c r="A1817" i="8"/>
  <c r="A1816" i="8"/>
  <c r="A1815" i="8"/>
  <c r="A1814" i="8"/>
  <c r="A1813" i="8"/>
  <c r="A1812" i="8"/>
  <c r="A1811" i="8"/>
  <c r="A1810" i="8"/>
  <c r="A1809" i="8"/>
  <c r="A1808" i="8"/>
  <c r="A1807" i="8"/>
  <c r="A1806" i="8"/>
  <c r="A1805" i="8"/>
  <c r="A1804" i="8"/>
  <c r="A1803" i="8"/>
  <c r="A1802" i="8"/>
  <c r="A1801" i="8"/>
  <c r="A1800" i="8"/>
  <c r="A1799" i="8"/>
  <c r="A1798" i="8"/>
  <c r="A1797" i="8"/>
  <c r="A1796" i="8"/>
  <c r="A1795" i="8"/>
  <c r="A1794" i="8"/>
  <c r="A1793" i="8"/>
  <c r="A1792" i="8"/>
  <c r="A1791" i="8"/>
  <c r="A1790" i="8"/>
  <c r="A1789" i="8"/>
  <c r="A1788" i="8"/>
  <c r="A1787" i="8"/>
  <c r="A1786" i="8"/>
  <c r="A1785" i="8"/>
  <c r="A1784" i="8"/>
  <c r="A1783" i="8"/>
  <c r="A1782" i="8"/>
  <c r="A1781" i="8"/>
  <c r="A1780" i="8"/>
  <c r="A1779" i="8"/>
  <c r="A1778" i="8"/>
  <c r="A1777" i="8"/>
  <c r="A1776" i="8"/>
  <c r="A1775" i="8"/>
  <c r="A1774" i="8"/>
  <c r="A1773" i="8"/>
  <c r="A1772" i="8"/>
  <c r="A1771" i="8"/>
  <c r="A1770" i="8"/>
  <c r="A1769" i="8"/>
  <c r="A1768" i="8"/>
  <c r="A1767" i="8"/>
  <c r="A1766" i="8"/>
  <c r="A1765" i="8"/>
  <c r="A1764" i="8"/>
  <c r="A1763" i="8"/>
  <c r="A1762" i="8"/>
  <c r="A1761" i="8"/>
  <c r="A1760" i="8"/>
  <c r="A1759" i="8"/>
  <c r="A1758" i="8"/>
  <c r="A1757" i="8"/>
  <c r="A1756" i="8"/>
  <c r="A1755" i="8"/>
  <c r="A1754" i="8"/>
  <c r="A1753" i="8"/>
  <c r="A1752" i="8"/>
  <c r="A1751" i="8"/>
  <c r="A1750" i="8"/>
  <c r="A1749" i="8"/>
  <c r="A1748" i="8"/>
  <c r="A1747" i="8"/>
  <c r="A1746" i="8"/>
  <c r="A1745" i="8"/>
  <c r="A1744" i="8"/>
  <c r="A1743" i="8"/>
  <c r="A1742" i="8"/>
  <c r="A1741" i="8"/>
  <c r="A1740" i="8"/>
  <c r="A1739" i="8"/>
  <c r="A1738" i="8"/>
  <c r="A1737" i="8"/>
  <c r="A1736" i="8"/>
  <c r="A1735" i="8"/>
  <c r="A1734" i="8"/>
  <c r="A1733" i="8"/>
  <c r="A1732" i="8"/>
  <c r="A1731" i="8"/>
  <c r="A1730" i="8"/>
  <c r="A1729" i="8"/>
  <c r="A1728" i="8"/>
  <c r="A1727" i="8"/>
  <c r="A1726" i="8"/>
  <c r="A1725" i="8"/>
  <c r="A1724" i="8"/>
  <c r="A1723" i="8"/>
  <c r="A1722" i="8"/>
  <c r="A1721" i="8"/>
  <c r="A1720" i="8"/>
  <c r="A1719" i="8"/>
  <c r="A1718" i="8"/>
  <c r="A1717" i="8"/>
  <c r="A1716" i="8"/>
  <c r="A1715" i="8"/>
  <c r="A1714" i="8"/>
  <c r="A1713" i="8"/>
  <c r="A1712" i="8"/>
  <c r="A1711" i="8"/>
  <c r="A1710" i="8"/>
  <c r="A1709" i="8"/>
  <c r="A1708" i="8"/>
  <c r="A1707" i="8"/>
  <c r="A1706" i="8"/>
  <c r="A1705" i="8"/>
  <c r="A1704" i="8"/>
  <c r="A1703" i="8"/>
  <c r="A1702" i="8"/>
  <c r="A1701" i="8"/>
  <c r="A1700" i="8"/>
  <c r="A1699" i="8"/>
  <c r="A1698" i="8"/>
  <c r="A1697" i="8"/>
  <c r="A1696" i="8"/>
  <c r="A1695" i="8"/>
  <c r="A1694" i="8"/>
  <c r="A1693" i="8"/>
  <c r="A1692" i="8"/>
  <c r="A1691" i="8"/>
  <c r="A1690" i="8"/>
  <c r="A1689" i="8"/>
  <c r="A1688" i="8"/>
  <c r="A1687" i="8"/>
  <c r="A1686" i="8"/>
  <c r="A1685" i="8"/>
  <c r="A1684" i="8"/>
  <c r="A1683" i="8"/>
  <c r="A1682" i="8"/>
  <c r="A1681" i="8"/>
  <c r="A1680" i="8"/>
  <c r="A1679" i="8"/>
  <c r="A1678" i="8"/>
  <c r="A1677" i="8"/>
  <c r="A1676" i="8"/>
  <c r="A1675" i="8"/>
  <c r="A1674" i="8"/>
  <c r="A1673" i="8"/>
  <c r="A1672" i="8"/>
  <c r="A1671" i="8"/>
  <c r="A1670" i="8"/>
  <c r="A1669" i="8"/>
  <c r="A1668" i="8"/>
  <c r="A1667" i="8"/>
  <c r="A1666" i="8"/>
  <c r="A1665" i="8"/>
  <c r="A1664" i="8"/>
  <c r="A1663" i="8"/>
  <c r="A1662" i="8"/>
  <c r="A1661" i="8"/>
  <c r="A1660" i="8"/>
  <c r="A1659" i="8"/>
  <c r="A1658" i="8"/>
  <c r="A1657" i="8"/>
  <c r="A1656" i="8"/>
  <c r="A1655" i="8"/>
  <c r="A1654" i="8"/>
  <c r="A1653" i="8"/>
  <c r="A1652" i="8"/>
  <c r="A1651" i="8"/>
  <c r="A1650" i="8"/>
  <c r="A1649" i="8"/>
  <c r="A1648" i="8"/>
  <c r="A1647" i="8"/>
  <c r="A1646" i="8"/>
  <c r="A1645" i="8"/>
  <c r="A1644" i="8"/>
  <c r="A1643" i="8"/>
  <c r="A1642" i="8"/>
  <c r="A1641" i="8"/>
  <c r="A1640" i="8"/>
  <c r="A1639" i="8"/>
  <c r="A1638" i="8"/>
  <c r="A1637" i="8"/>
  <c r="A1636" i="8"/>
  <c r="A1635" i="8"/>
  <c r="A1634" i="8"/>
  <c r="A1633" i="8"/>
  <c r="A1632" i="8"/>
  <c r="A1631" i="8"/>
  <c r="A1630" i="8"/>
  <c r="A1629" i="8"/>
  <c r="A1628" i="8"/>
  <c r="A1627" i="8"/>
  <c r="A1626" i="8"/>
  <c r="A1625" i="8"/>
  <c r="A1624" i="8"/>
  <c r="A1623" i="8"/>
  <c r="A1622" i="8"/>
  <c r="A1621" i="8"/>
  <c r="A1620" i="8"/>
  <c r="A1619" i="8"/>
  <c r="A1618" i="8"/>
  <c r="A1617" i="8"/>
  <c r="A1616" i="8"/>
  <c r="A1615" i="8"/>
  <c r="A1614" i="8"/>
  <c r="A1613" i="8"/>
  <c r="A1612" i="8"/>
  <c r="A1611" i="8"/>
  <c r="A1610" i="8"/>
  <c r="A1609" i="8"/>
  <c r="A1608" i="8"/>
  <c r="A1607" i="8"/>
  <c r="A1606" i="8"/>
  <c r="A1605" i="8"/>
  <c r="A1604" i="8"/>
  <c r="A1603" i="8"/>
  <c r="A1602" i="8"/>
  <c r="A1601" i="8"/>
  <c r="A1600" i="8"/>
  <c r="A1599" i="8"/>
  <c r="A1598" i="8"/>
  <c r="A1597" i="8"/>
  <c r="A1596" i="8"/>
  <c r="A1595" i="8"/>
  <c r="A1594" i="8"/>
  <c r="A1593" i="8"/>
  <c r="A1592" i="8"/>
  <c r="A1591" i="8"/>
  <c r="A1590" i="8"/>
  <c r="A1589" i="8"/>
  <c r="A1588" i="8"/>
  <c r="A1587" i="8"/>
  <c r="A1586" i="8"/>
  <c r="A1585" i="8"/>
  <c r="A1584" i="8"/>
  <c r="A1583" i="8"/>
  <c r="A1582" i="8"/>
  <c r="A1581" i="8"/>
  <c r="A1580" i="8"/>
  <c r="A1579" i="8"/>
  <c r="A1578" i="8"/>
  <c r="A1577" i="8"/>
  <c r="A1576" i="8"/>
  <c r="A1575" i="8"/>
  <c r="A1574" i="8"/>
  <c r="A1573" i="8"/>
  <c r="A1572" i="8"/>
  <c r="A1571" i="8"/>
  <c r="A1570" i="8"/>
  <c r="A1569" i="8"/>
  <c r="A1568" i="8"/>
  <c r="A1567" i="8"/>
  <c r="A1566" i="8"/>
  <c r="A1565" i="8"/>
  <c r="A1564" i="8"/>
  <c r="A1563" i="8"/>
  <c r="A1562" i="8"/>
  <c r="A1561" i="8"/>
  <c r="A1560" i="8"/>
  <c r="A1559" i="8"/>
  <c r="A1558" i="8"/>
  <c r="A1557" i="8"/>
  <c r="A1556" i="8"/>
  <c r="A1555" i="8"/>
  <c r="A1554" i="8"/>
  <c r="A1553" i="8"/>
  <c r="A1552" i="8"/>
  <c r="A1551" i="8"/>
  <c r="A1550" i="8"/>
  <c r="A1549" i="8"/>
  <c r="A1548" i="8"/>
  <c r="A1547" i="8"/>
  <c r="A1546" i="8"/>
  <c r="A1545" i="8"/>
  <c r="A1544" i="8"/>
  <c r="A1543" i="8"/>
  <c r="A1542" i="8"/>
  <c r="A1541" i="8"/>
  <c r="A1540" i="8"/>
  <c r="A1539" i="8"/>
  <c r="A1538" i="8"/>
  <c r="A1537" i="8"/>
  <c r="A1536" i="8"/>
  <c r="A1535" i="8"/>
  <c r="A1534" i="8"/>
  <c r="A1533" i="8"/>
  <c r="A1532" i="8"/>
  <c r="A1531" i="8"/>
  <c r="A1530" i="8"/>
  <c r="A1529" i="8"/>
  <c r="A1528" i="8"/>
  <c r="A1527" i="8"/>
  <c r="A1526" i="8"/>
  <c r="A1525" i="8"/>
  <c r="A1524" i="8"/>
  <c r="A1523" i="8"/>
  <c r="A1522" i="8"/>
  <c r="A1521" i="8"/>
  <c r="A1520" i="8"/>
  <c r="A1519" i="8"/>
  <c r="A1518" i="8"/>
  <c r="A1517" i="8"/>
  <c r="A1516" i="8"/>
  <c r="A1515" i="8"/>
  <c r="A1514" i="8"/>
  <c r="A1513" i="8"/>
  <c r="A1512" i="8"/>
  <c r="A1511" i="8"/>
  <c r="A1510" i="8"/>
  <c r="A1509" i="8"/>
  <c r="A1508" i="8"/>
  <c r="A1507" i="8"/>
  <c r="A1506" i="8"/>
  <c r="A1505" i="8"/>
  <c r="A1504" i="8"/>
  <c r="A1503" i="8"/>
  <c r="A1502" i="8"/>
  <c r="A1501" i="8"/>
  <c r="A1500" i="8"/>
  <c r="A1499" i="8"/>
  <c r="A1498" i="8"/>
  <c r="A1497" i="8"/>
  <c r="A1496" i="8"/>
  <c r="A1495" i="8"/>
  <c r="A1494" i="8"/>
  <c r="A1493" i="8"/>
  <c r="A1492" i="8"/>
  <c r="A1491" i="8"/>
  <c r="A1490" i="8"/>
  <c r="A1489" i="8"/>
  <c r="A1488" i="8"/>
  <c r="A1487" i="8"/>
  <c r="A1486" i="8"/>
  <c r="A1485" i="8"/>
  <c r="A1484" i="8"/>
  <c r="A1483" i="8"/>
  <c r="A1482" i="8"/>
  <c r="A1481" i="8"/>
  <c r="A1480" i="8"/>
  <c r="A1479" i="8"/>
  <c r="A1478" i="8"/>
  <c r="A1477" i="8"/>
  <c r="A1476" i="8"/>
  <c r="A1475" i="8"/>
  <c r="A1474" i="8"/>
  <c r="A1473" i="8"/>
  <c r="A1472" i="8"/>
  <c r="A1471" i="8"/>
  <c r="A1470" i="8"/>
  <c r="A1469" i="8"/>
  <c r="A1468" i="8"/>
  <c r="A1467" i="8"/>
  <c r="A1466" i="8"/>
  <c r="A1465" i="8"/>
  <c r="A1464" i="8"/>
  <c r="A1463" i="8"/>
  <c r="A1462" i="8"/>
  <c r="A1461" i="8"/>
  <c r="A1460" i="8"/>
  <c r="A1459" i="8"/>
  <c r="A1458" i="8"/>
  <c r="A1457" i="8"/>
  <c r="A1456" i="8"/>
  <c r="A1455" i="8"/>
  <c r="A1454" i="8"/>
  <c r="A1453" i="8"/>
  <c r="A1452" i="8"/>
  <c r="A1451" i="8"/>
  <c r="A1450" i="8"/>
  <c r="A1449" i="8"/>
  <c r="A1448" i="8"/>
  <c r="A1447" i="8"/>
  <c r="A1446" i="8"/>
  <c r="A1445" i="8"/>
  <c r="A1444" i="8"/>
  <c r="A1443" i="8"/>
  <c r="A1442" i="8"/>
  <c r="A1441" i="8"/>
  <c r="A1440" i="8"/>
  <c r="A1439" i="8"/>
  <c r="A1438" i="8"/>
  <c r="A1437" i="8"/>
  <c r="A1436" i="8"/>
  <c r="A1435" i="8"/>
  <c r="A1434" i="8"/>
  <c r="A1433" i="8"/>
  <c r="A1432" i="8"/>
  <c r="A1431" i="8"/>
  <c r="A1430" i="8"/>
  <c r="A1429" i="8"/>
  <c r="A1428" i="8"/>
  <c r="A1427" i="8"/>
  <c r="A1426" i="8"/>
  <c r="A1425" i="8"/>
  <c r="A1424" i="8"/>
  <c r="A1423" i="8"/>
  <c r="A1422" i="8"/>
  <c r="A1421" i="8"/>
  <c r="A1420" i="8"/>
  <c r="A1419" i="8"/>
  <c r="A1418" i="8"/>
  <c r="A1417" i="8"/>
  <c r="A1416" i="8"/>
  <c r="A1415" i="8"/>
  <c r="A1414" i="8"/>
  <c r="A1413" i="8"/>
  <c r="A1412" i="8"/>
  <c r="A1411" i="8"/>
  <c r="A1410" i="8"/>
  <c r="A1409" i="8"/>
  <c r="A1408" i="8"/>
  <c r="A1407" i="8"/>
  <c r="A1406" i="8"/>
  <c r="A1405" i="8"/>
  <c r="A1404" i="8"/>
  <c r="A1403" i="8"/>
  <c r="A1402" i="8"/>
  <c r="A1401" i="8"/>
  <c r="A1400" i="8"/>
  <c r="A1399" i="8"/>
  <c r="A1398" i="8"/>
  <c r="A1397" i="8"/>
  <c r="A1396" i="8"/>
  <c r="A1395" i="8"/>
  <c r="A1394" i="8"/>
  <c r="A1393" i="8"/>
  <c r="A1392" i="8"/>
  <c r="A1391" i="8"/>
  <c r="A1390" i="8"/>
  <c r="A1389" i="8"/>
  <c r="A1388" i="8"/>
  <c r="A1387" i="8"/>
  <c r="A1386" i="8"/>
  <c r="A1385" i="8"/>
  <c r="A1384" i="8"/>
  <c r="A1383" i="8"/>
  <c r="A1382" i="8"/>
  <c r="A1381" i="8"/>
  <c r="A1380" i="8"/>
  <c r="A1379" i="8"/>
  <c r="A1378" i="8"/>
  <c r="A1377" i="8"/>
  <c r="A1376" i="8"/>
  <c r="A1375" i="8"/>
  <c r="A1374" i="8"/>
  <c r="A1373" i="8"/>
  <c r="A1372" i="8"/>
  <c r="A1371" i="8"/>
  <c r="A1370" i="8"/>
  <c r="A1369" i="8"/>
  <c r="A1368" i="8"/>
  <c r="A1367" i="8"/>
  <c r="A1366" i="8"/>
  <c r="A1365" i="8"/>
  <c r="A1364" i="8"/>
  <c r="A1363" i="8"/>
  <c r="A1362" i="8"/>
  <c r="A1361" i="8"/>
  <c r="A1360" i="8"/>
  <c r="A1359" i="8"/>
  <c r="A1358" i="8"/>
  <c r="A1357" i="8"/>
  <c r="A1356" i="8"/>
  <c r="A1355" i="8"/>
  <c r="A1354" i="8"/>
  <c r="A1353" i="8"/>
  <c r="A1352" i="8"/>
  <c r="A1351" i="8"/>
  <c r="A1350" i="8"/>
  <c r="A1349" i="8"/>
  <c r="A1348" i="8"/>
  <c r="A1347" i="8"/>
  <c r="A1346" i="8"/>
  <c r="A1345" i="8"/>
  <c r="A1344" i="8"/>
  <c r="A1343" i="8"/>
  <c r="A1342" i="8"/>
  <c r="A1341" i="8"/>
  <c r="A1340" i="8"/>
  <c r="A1339" i="8"/>
  <c r="A1338" i="8"/>
  <c r="A1337" i="8"/>
  <c r="A1336" i="8"/>
  <c r="A1335" i="8"/>
  <c r="A1334" i="8"/>
  <c r="A1333" i="8"/>
  <c r="A1332" i="8"/>
  <c r="A1331" i="8"/>
  <c r="A1330" i="8"/>
  <c r="A1329" i="8"/>
  <c r="A1328" i="8"/>
  <c r="A1327" i="8"/>
  <c r="A1326" i="8"/>
  <c r="A1325" i="8"/>
  <c r="A1324" i="8"/>
  <c r="A1323" i="8"/>
  <c r="A1322" i="8"/>
  <c r="A1321" i="8"/>
  <c r="A1320" i="8"/>
  <c r="A1319" i="8"/>
  <c r="A1318" i="8"/>
  <c r="A1317" i="8"/>
  <c r="A1316" i="8"/>
  <c r="A1315" i="8"/>
  <c r="A1314" i="8"/>
  <c r="A1313" i="8"/>
  <c r="A1312" i="8"/>
  <c r="A1311" i="8"/>
  <c r="A1310" i="8"/>
  <c r="A1309" i="8"/>
  <c r="A1308" i="8"/>
  <c r="A1307" i="8"/>
  <c r="A1306" i="8"/>
  <c r="A1305" i="8"/>
  <c r="A1304" i="8"/>
  <c r="A1303" i="8"/>
  <c r="A1302" i="8"/>
  <c r="A1301" i="8"/>
  <c r="A1300" i="8"/>
  <c r="A1299" i="8"/>
  <c r="A1298" i="8"/>
  <c r="A1297" i="8"/>
  <c r="A1296" i="8"/>
  <c r="A1295" i="8"/>
  <c r="A1294" i="8"/>
  <c r="A1293" i="8"/>
  <c r="A1292" i="8"/>
  <c r="A1291" i="8"/>
  <c r="A1290" i="8"/>
  <c r="A1289" i="8"/>
  <c r="A1288" i="8"/>
  <c r="A1287" i="8"/>
  <c r="A1286" i="8"/>
  <c r="A1285" i="8"/>
  <c r="A1284" i="8"/>
  <c r="A1283" i="8"/>
  <c r="A1282" i="8"/>
  <c r="A1281" i="8"/>
  <c r="A1280" i="8"/>
  <c r="A1279" i="8"/>
  <c r="A1278" i="8"/>
  <c r="A1277" i="8"/>
  <c r="A1276" i="8"/>
  <c r="A1275" i="8"/>
  <c r="A1274" i="8"/>
  <c r="A1273" i="8"/>
  <c r="A1272" i="8"/>
  <c r="A1271" i="8"/>
  <c r="A1270" i="8"/>
  <c r="A1269" i="8"/>
  <c r="A1268" i="8"/>
  <c r="A1267" i="8"/>
  <c r="A1266" i="8"/>
  <c r="A1265" i="8"/>
  <c r="A1264" i="8"/>
  <c r="A1263" i="8"/>
  <c r="A1262" i="8"/>
  <c r="A1261" i="8"/>
  <c r="A1260" i="8"/>
  <c r="A1259" i="8"/>
  <c r="A1258" i="8"/>
  <c r="A1257" i="8"/>
  <c r="A1256" i="8"/>
  <c r="A1255" i="8"/>
  <c r="A1254" i="8"/>
  <c r="A1253" i="8"/>
  <c r="A1252" i="8"/>
  <c r="A1251" i="8"/>
  <c r="A1250" i="8"/>
  <c r="A1249" i="8"/>
  <c r="A1248" i="8"/>
  <c r="A1247" i="8"/>
  <c r="A1246" i="8"/>
  <c r="A1245" i="8"/>
  <c r="A1244" i="8"/>
  <c r="A1243" i="8"/>
  <c r="A1242" i="8"/>
  <c r="A1241" i="8"/>
  <c r="A1240" i="8"/>
  <c r="A1239" i="8"/>
  <c r="A1238" i="8"/>
  <c r="A1237" i="8"/>
  <c r="A1236" i="8"/>
  <c r="A1235" i="8"/>
  <c r="A1234" i="8"/>
  <c r="A1233" i="8"/>
  <c r="A1232" i="8"/>
  <c r="A1231" i="8"/>
  <c r="A1230" i="8"/>
  <c r="A1229" i="8"/>
  <c r="A1228" i="8"/>
  <c r="A1227" i="8"/>
  <c r="A1226" i="8"/>
  <c r="A1225" i="8"/>
  <c r="A1224" i="8"/>
  <c r="A1223" i="8"/>
  <c r="A1222" i="8"/>
  <c r="A1221" i="8"/>
  <c r="A1220" i="8"/>
  <c r="A1219" i="8"/>
  <c r="A1218" i="8"/>
  <c r="A1217" i="8"/>
  <c r="A1216" i="8"/>
  <c r="A1215" i="8"/>
  <c r="A1214" i="8"/>
  <c r="A1213" i="8"/>
  <c r="A1212" i="8"/>
  <c r="A1211" i="8"/>
  <c r="A1210" i="8"/>
  <c r="A1209" i="8"/>
  <c r="A1208" i="8"/>
  <c r="A1207" i="8"/>
  <c r="A1206" i="8"/>
  <c r="A1205" i="8"/>
  <c r="A1204" i="8"/>
  <c r="A1203" i="8"/>
  <c r="A1202" i="8"/>
  <c r="A1201" i="8"/>
  <c r="A1200" i="8"/>
  <c r="A1199" i="8"/>
  <c r="A1198" i="8"/>
  <c r="A1197" i="8"/>
  <c r="A1196" i="8"/>
  <c r="A1195" i="8"/>
  <c r="A1194" i="8"/>
  <c r="A1193" i="8"/>
  <c r="A1192" i="8"/>
  <c r="A1191" i="8"/>
  <c r="A1190" i="8"/>
  <c r="A1189" i="8"/>
  <c r="A1188" i="8"/>
  <c r="A1187" i="8"/>
  <c r="A1186" i="8"/>
  <c r="A1185" i="8"/>
  <c r="A1184" i="8"/>
  <c r="A1183" i="8"/>
  <c r="A1182" i="8"/>
  <c r="A1181" i="8"/>
  <c r="A1180" i="8"/>
  <c r="A1179" i="8"/>
  <c r="A1178" i="8"/>
  <c r="A1177" i="8"/>
  <c r="A1176" i="8"/>
  <c r="A1175" i="8"/>
  <c r="A1174" i="8"/>
  <c r="A1173" i="8"/>
  <c r="A1172" i="8"/>
  <c r="A1171" i="8"/>
  <c r="A1170" i="8"/>
  <c r="A1169" i="8"/>
  <c r="A1168" i="8"/>
  <c r="A1167" i="8"/>
  <c r="A1166" i="8"/>
  <c r="A1165" i="8"/>
  <c r="A1164" i="8"/>
  <c r="A1163" i="8"/>
  <c r="A1162" i="8"/>
  <c r="A1161" i="8"/>
  <c r="A1160" i="8"/>
  <c r="A1159" i="8"/>
  <c r="A1158" i="8"/>
  <c r="A1157" i="8"/>
  <c r="A1156" i="8"/>
  <c r="A1155" i="8"/>
  <c r="A1154" i="8"/>
  <c r="A1153" i="8"/>
  <c r="A1152" i="8"/>
  <c r="A1151" i="8"/>
  <c r="A1150" i="8"/>
  <c r="A1149" i="8"/>
  <c r="A1148" i="8"/>
  <c r="A1147" i="8"/>
  <c r="A1146" i="8"/>
  <c r="A1145" i="8"/>
  <c r="A1144" i="8"/>
  <c r="A1143" i="8"/>
  <c r="A1142" i="8"/>
  <c r="A1141" i="8"/>
  <c r="A1140" i="8"/>
  <c r="A1139" i="8"/>
  <c r="A1138" i="8"/>
  <c r="A1137" i="8"/>
  <c r="A1136" i="8"/>
  <c r="A1135" i="8"/>
  <c r="A1134" i="8"/>
  <c r="A1133" i="8"/>
  <c r="A1132" i="8"/>
  <c r="A1131" i="8"/>
  <c r="A1130" i="8"/>
  <c r="A1129" i="8"/>
  <c r="A1128" i="8"/>
  <c r="A1127" i="8"/>
  <c r="A1126" i="8"/>
  <c r="A1125" i="8"/>
  <c r="A1124" i="8"/>
  <c r="A1123" i="8"/>
  <c r="A1122" i="8"/>
  <c r="A1121" i="8"/>
  <c r="A1120" i="8"/>
  <c r="A1119" i="8"/>
  <c r="A1118" i="8"/>
  <c r="A1117" i="8"/>
  <c r="A1116" i="8"/>
  <c r="A1115" i="8"/>
  <c r="A1114" i="8"/>
  <c r="A1113" i="8"/>
  <c r="A1112" i="8"/>
  <c r="A1111" i="8"/>
  <c r="A1110" i="8"/>
  <c r="A1109" i="8"/>
  <c r="A1108" i="8"/>
  <c r="A1107" i="8"/>
  <c r="A1106" i="8"/>
  <c r="A1105" i="8"/>
  <c r="A1104" i="8"/>
  <c r="A1103" i="8"/>
  <c r="A1102" i="8"/>
  <c r="A1101" i="8"/>
  <c r="A1100" i="8"/>
  <c r="A1099" i="8"/>
  <c r="A1098" i="8"/>
  <c r="A1097" i="8"/>
  <c r="A1096" i="8"/>
  <c r="A1095" i="8"/>
  <c r="A1094" i="8"/>
  <c r="A1093" i="8"/>
  <c r="A1092" i="8"/>
  <c r="A1091" i="8"/>
  <c r="A1090" i="8"/>
  <c r="A1089" i="8"/>
  <c r="A1088" i="8"/>
  <c r="A1087" i="8"/>
  <c r="A1086" i="8"/>
  <c r="A1085" i="8"/>
  <c r="A1084" i="8"/>
  <c r="A1083" i="8"/>
  <c r="A1082" i="8"/>
  <c r="A1081" i="8"/>
  <c r="A1080" i="8"/>
  <c r="A1079" i="8"/>
  <c r="A1078" i="8"/>
  <c r="A1077" i="8"/>
  <c r="A1076" i="8"/>
  <c r="A1075" i="8"/>
  <c r="A1074" i="8"/>
  <c r="A1073" i="8"/>
  <c r="A1072" i="8"/>
  <c r="A1071" i="8"/>
  <c r="A1070" i="8"/>
  <c r="A1069" i="8"/>
  <c r="A1068" i="8"/>
  <c r="A1067" i="8"/>
  <c r="A1066" i="8"/>
  <c r="A1065" i="8"/>
  <c r="A1064" i="8"/>
  <c r="A1063" i="8"/>
  <c r="A1062" i="8"/>
  <c r="A1061" i="8"/>
  <c r="A1060" i="8"/>
  <c r="A1059" i="8"/>
  <c r="A1058" i="8"/>
  <c r="A1057" i="8"/>
  <c r="A1056" i="8"/>
  <c r="A1055" i="8"/>
  <c r="A1054" i="8"/>
  <c r="A1053" i="8"/>
  <c r="A1052" i="8"/>
  <c r="A1051" i="8"/>
  <c r="A1050" i="8"/>
  <c r="A1049" i="8"/>
  <c r="A1048" i="8"/>
  <c r="A1047" i="8"/>
  <c r="A1046" i="8"/>
  <c r="A1045" i="8"/>
  <c r="A1044" i="8"/>
  <c r="A1043" i="8"/>
  <c r="A1042" i="8"/>
  <c r="A1041" i="8"/>
  <c r="A1040" i="8"/>
  <c r="A1039" i="8"/>
  <c r="A1038" i="8"/>
  <c r="A1037" i="8"/>
  <c r="A1036" i="8"/>
  <c r="A1035" i="8"/>
  <c r="A1034" i="8"/>
  <c r="A1033" i="8"/>
  <c r="A1032" i="8"/>
  <c r="A1031" i="8"/>
  <c r="A1030" i="8"/>
  <c r="A1029" i="8"/>
  <c r="A1028" i="8"/>
  <c r="A1027" i="8"/>
  <c r="A1026" i="8"/>
  <c r="A1025" i="8"/>
  <c r="A1024" i="8"/>
  <c r="A1023" i="8"/>
  <c r="A1022" i="8"/>
  <c r="A1021" i="8"/>
  <c r="A1020" i="8"/>
  <c r="A1019" i="8"/>
  <c r="A1018" i="8"/>
  <c r="A1017" i="8"/>
  <c r="A1016" i="8"/>
  <c r="A1015" i="8"/>
  <c r="A1014" i="8"/>
  <c r="A1013" i="8"/>
  <c r="A1012" i="8"/>
  <c r="A1011" i="8"/>
  <c r="A1010" i="8"/>
  <c r="A1009" i="8"/>
  <c r="A1008" i="8"/>
  <c r="A1007" i="8"/>
  <c r="A1006" i="8"/>
  <c r="A1005" i="8"/>
  <c r="A1004" i="8"/>
  <c r="A1003" i="8"/>
  <c r="A1002" i="8"/>
  <c r="A1001" i="8"/>
  <c r="A1000" i="8"/>
  <c r="A999" i="8"/>
  <c r="A998" i="8"/>
  <c r="A997" i="8"/>
  <c r="A996" i="8"/>
  <c r="A995" i="8"/>
  <c r="A994" i="8"/>
  <c r="A993" i="8"/>
  <c r="A992" i="8"/>
  <c r="A991" i="8"/>
  <c r="A990" i="8"/>
  <c r="A989" i="8"/>
  <c r="A988" i="8"/>
  <c r="A987" i="8"/>
  <c r="A986" i="8"/>
  <c r="A985" i="8"/>
  <c r="A984" i="8"/>
  <c r="A983" i="8"/>
  <c r="A982" i="8"/>
  <c r="A981" i="8"/>
  <c r="A980" i="8"/>
  <c r="A979" i="8"/>
  <c r="A978" i="8"/>
  <c r="A977" i="8"/>
  <c r="A976" i="8"/>
  <c r="A975" i="8"/>
  <c r="A974" i="8"/>
  <c r="A973" i="8"/>
  <c r="A972" i="8"/>
  <c r="A971" i="8"/>
  <c r="A970" i="8"/>
  <c r="A969" i="8"/>
  <c r="A968" i="8"/>
  <c r="A967" i="8"/>
  <c r="A966" i="8"/>
  <c r="A965" i="8"/>
  <c r="A964" i="8"/>
  <c r="A963" i="8"/>
  <c r="A962" i="8"/>
  <c r="A961" i="8"/>
  <c r="A960" i="8"/>
  <c r="A959" i="8"/>
  <c r="A958" i="8"/>
  <c r="A957" i="8"/>
  <c r="A956" i="8"/>
  <c r="A955" i="8"/>
  <c r="A954" i="8"/>
  <c r="A953" i="8"/>
  <c r="A952" i="8"/>
  <c r="A951" i="8"/>
  <c r="A950" i="8"/>
  <c r="A949" i="8"/>
  <c r="A948" i="8"/>
  <c r="A947" i="8"/>
  <c r="A946" i="8"/>
  <c r="A945" i="8"/>
  <c r="A944" i="8"/>
  <c r="A943" i="8"/>
  <c r="A942" i="8"/>
  <c r="A941" i="8"/>
  <c r="A940" i="8"/>
  <c r="A939" i="8"/>
  <c r="A938" i="8"/>
  <c r="A937" i="8"/>
  <c r="A936" i="8"/>
  <c r="A935" i="8"/>
  <c r="A934" i="8"/>
  <c r="A933" i="8"/>
  <c r="A932" i="8"/>
  <c r="A931" i="8"/>
  <c r="A930" i="8"/>
  <c r="A929" i="8"/>
  <c r="A928" i="8"/>
  <c r="A927" i="8"/>
  <c r="A926" i="8"/>
  <c r="A925" i="8"/>
  <c r="A924" i="8"/>
  <c r="A923" i="8"/>
  <c r="A922" i="8"/>
  <c r="A921" i="8"/>
  <c r="A920" i="8"/>
  <c r="A919" i="8"/>
  <c r="A918" i="8"/>
  <c r="A917" i="8"/>
  <c r="A916" i="8"/>
  <c r="A915" i="8"/>
  <c r="A914" i="8"/>
  <c r="A913" i="8"/>
  <c r="A912" i="8"/>
  <c r="A911" i="8"/>
  <c r="A910" i="8"/>
  <c r="A909" i="8"/>
  <c r="A908" i="8"/>
  <c r="A907" i="8"/>
  <c r="A906" i="8"/>
  <c r="A905" i="8"/>
  <c r="A904" i="8"/>
  <c r="A903" i="8"/>
  <c r="A902" i="8"/>
  <c r="A901" i="8"/>
  <c r="A900" i="8"/>
  <c r="A899" i="8"/>
  <c r="A898" i="8"/>
  <c r="A897" i="8"/>
  <c r="A896" i="8"/>
  <c r="A895" i="8"/>
  <c r="A894" i="8"/>
  <c r="A893" i="8"/>
  <c r="A892" i="8"/>
  <c r="A891" i="8"/>
  <c r="A890" i="8"/>
  <c r="A889" i="8"/>
  <c r="A888" i="8"/>
  <c r="A887" i="8"/>
  <c r="A886" i="8"/>
  <c r="A885" i="8"/>
  <c r="A884" i="8"/>
  <c r="A883" i="8"/>
  <c r="A882" i="8"/>
  <c r="A881" i="8"/>
  <c r="A880" i="8"/>
  <c r="A879" i="8"/>
  <c r="A878" i="8"/>
  <c r="A877" i="8"/>
  <c r="A876" i="8"/>
  <c r="A875" i="8"/>
  <c r="A874" i="8"/>
  <c r="A873" i="8"/>
  <c r="A872" i="8"/>
  <c r="A871" i="8"/>
  <c r="A870" i="8"/>
  <c r="A869" i="8"/>
  <c r="A868" i="8"/>
  <c r="A867" i="8"/>
  <c r="A866" i="8"/>
  <c r="A865" i="8"/>
  <c r="A864" i="8"/>
  <c r="A863" i="8"/>
  <c r="A862" i="8"/>
  <c r="A861" i="8"/>
  <c r="A860" i="8"/>
  <c r="A859" i="8"/>
  <c r="A858" i="8"/>
  <c r="A857" i="8"/>
  <c r="A856" i="8"/>
  <c r="A855" i="8"/>
  <c r="A854" i="8"/>
  <c r="A853" i="8"/>
  <c r="A852" i="8"/>
  <c r="A851" i="8"/>
  <c r="A850" i="8"/>
  <c r="A849" i="8"/>
  <c r="A848" i="8"/>
  <c r="A847" i="8"/>
  <c r="A846" i="8"/>
  <c r="A845" i="8"/>
  <c r="A844" i="8"/>
  <c r="A843" i="8"/>
  <c r="A842" i="8"/>
  <c r="A841" i="8"/>
  <c r="A840" i="8"/>
  <c r="A839" i="8"/>
  <c r="A838" i="8"/>
  <c r="A837" i="8"/>
  <c r="A836" i="8"/>
  <c r="A835" i="8"/>
  <c r="A834" i="8"/>
  <c r="A833" i="8"/>
  <c r="A832" i="8"/>
  <c r="A831" i="8"/>
  <c r="A830" i="8"/>
  <c r="A829" i="8"/>
  <c r="A828" i="8"/>
  <c r="A827" i="8"/>
  <c r="A826" i="8"/>
  <c r="A825" i="8"/>
  <c r="A824" i="8"/>
  <c r="A823" i="8"/>
  <c r="A822" i="8"/>
  <c r="A821" i="8"/>
  <c r="A820" i="8"/>
  <c r="A819" i="8"/>
  <c r="A818" i="8"/>
  <c r="A817" i="8"/>
  <c r="A816" i="8"/>
  <c r="A815" i="8"/>
  <c r="A814" i="8"/>
  <c r="A813" i="8"/>
  <c r="A812" i="8"/>
  <c r="A811" i="8"/>
  <c r="A810" i="8"/>
  <c r="A809" i="8"/>
  <c r="A808" i="8"/>
  <c r="A807" i="8"/>
  <c r="A806" i="8"/>
  <c r="A805" i="8"/>
  <c r="A804" i="8"/>
  <c r="A803" i="8"/>
  <c r="A802" i="8"/>
  <c r="A801" i="8"/>
  <c r="A800" i="8"/>
  <c r="A799" i="8"/>
  <c r="A798" i="8"/>
  <c r="A797" i="8"/>
  <c r="A796" i="8"/>
  <c r="A795" i="8"/>
  <c r="A794" i="8"/>
  <c r="A793" i="8"/>
  <c r="A792" i="8"/>
  <c r="A791" i="8"/>
  <c r="A790" i="8"/>
  <c r="A789" i="8"/>
  <c r="A788" i="8"/>
  <c r="A787" i="8"/>
  <c r="A786" i="8"/>
  <c r="A785" i="8"/>
  <c r="A784" i="8"/>
  <c r="A783" i="8"/>
  <c r="A782" i="8"/>
  <c r="A781" i="8"/>
  <c r="A780" i="8"/>
  <c r="A779" i="8"/>
  <c r="A778" i="8"/>
  <c r="A777" i="8"/>
  <c r="A776" i="8"/>
  <c r="A775" i="8"/>
  <c r="A774" i="8"/>
  <c r="A773" i="8"/>
  <c r="A772" i="8"/>
  <c r="A771" i="8"/>
  <c r="A770" i="8"/>
  <c r="A769" i="8"/>
  <c r="A768" i="8"/>
  <c r="A767" i="8"/>
  <c r="A766" i="8"/>
  <c r="A765" i="8"/>
  <c r="A764" i="8"/>
  <c r="A763" i="8"/>
  <c r="A762" i="8"/>
  <c r="A761" i="8"/>
  <c r="A760" i="8"/>
  <c r="A759" i="8"/>
  <c r="A758" i="8"/>
  <c r="A757" i="8"/>
  <c r="A756" i="8"/>
  <c r="A755" i="8"/>
  <c r="A754" i="8"/>
  <c r="A753" i="8"/>
  <c r="A752" i="8"/>
  <c r="A751" i="8"/>
  <c r="A750" i="8"/>
  <c r="A749" i="8"/>
  <c r="A748" i="8"/>
  <c r="A747" i="8"/>
  <c r="A746" i="8"/>
  <c r="A745" i="8"/>
  <c r="A744" i="8"/>
  <c r="A743" i="8"/>
  <c r="A742" i="8"/>
  <c r="A741" i="8"/>
  <c r="A740" i="8"/>
  <c r="A739" i="8"/>
  <c r="A738" i="8"/>
  <c r="A737" i="8"/>
  <c r="A736" i="8"/>
  <c r="A735" i="8"/>
  <c r="A734" i="8"/>
  <c r="A733" i="8"/>
  <c r="A732" i="8"/>
  <c r="A731" i="8"/>
  <c r="A730" i="8"/>
  <c r="A729" i="8"/>
  <c r="A728" i="8"/>
  <c r="A727" i="8"/>
  <c r="A726" i="8"/>
  <c r="A725" i="8"/>
  <c r="A724" i="8"/>
  <c r="A723" i="8"/>
  <c r="A722" i="8"/>
  <c r="A721" i="8"/>
  <c r="A720" i="8"/>
  <c r="A719" i="8"/>
  <c r="A718" i="8"/>
  <c r="A717" i="8"/>
  <c r="A716" i="8"/>
  <c r="A715" i="8"/>
  <c r="A714" i="8"/>
  <c r="A713" i="8"/>
  <c r="A712" i="8"/>
  <c r="A711" i="8"/>
  <c r="A710" i="8"/>
  <c r="A709" i="8"/>
  <c r="A708" i="8"/>
  <c r="A707" i="8"/>
  <c r="A706" i="8"/>
  <c r="A705" i="8"/>
  <c r="A704" i="8"/>
  <c r="A703" i="8"/>
  <c r="A702" i="8"/>
  <c r="A701" i="8"/>
  <c r="A700" i="8"/>
  <c r="A699" i="8"/>
  <c r="A698" i="8"/>
  <c r="A697" i="8"/>
  <c r="A696" i="8"/>
  <c r="A695" i="8"/>
  <c r="A694" i="8"/>
  <c r="A693" i="8"/>
  <c r="A692" i="8"/>
  <c r="A691" i="8"/>
  <c r="A690" i="8"/>
  <c r="A689" i="8"/>
  <c r="A688" i="8"/>
  <c r="A687" i="8"/>
  <c r="A686" i="8"/>
  <c r="A685" i="8"/>
  <c r="A684" i="8"/>
  <c r="A683" i="8"/>
  <c r="A682" i="8"/>
  <c r="A681" i="8"/>
  <c r="A680" i="8"/>
  <c r="A679" i="8"/>
  <c r="A678" i="8"/>
  <c r="A677" i="8"/>
  <c r="A676" i="8"/>
  <c r="A675" i="8"/>
  <c r="A674" i="8"/>
  <c r="A673" i="8"/>
  <c r="A672" i="8"/>
  <c r="A671" i="8"/>
  <c r="A670" i="8"/>
  <c r="A669" i="8"/>
  <c r="A668" i="8"/>
  <c r="A667" i="8"/>
  <c r="A666" i="8"/>
  <c r="A665" i="8"/>
  <c r="A664" i="8"/>
  <c r="A663" i="8"/>
  <c r="A662" i="8"/>
  <c r="A661" i="8"/>
  <c r="A660" i="8"/>
  <c r="A659" i="8"/>
  <c r="A658" i="8"/>
  <c r="A657" i="8"/>
  <c r="A656" i="8"/>
  <c r="A655" i="8"/>
  <c r="A654" i="8"/>
  <c r="A653" i="8"/>
  <c r="A652" i="8"/>
  <c r="A651" i="8"/>
  <c r="A650" i="8"/>
  <c r="A649" i="8"/>
  <c r="A648" i="8"/>
  <c r="A647" i="8"/>
  <c r="A646" i="8"/>
  <c r="A645" i="8"/>
  <c r="A644" i="8"/>
  <c r="A643" i="8"/>
  <c r="A642" i="8"/>
  <c r="A641" i="8"/>
  <c r="A640" i="8"/>
  <c r="A639" i="8"/>
  <c r="A638" i="8"/>
  <c r="A637" i="8"/>
  <c r="A636" i="8"/>
  <c r="A635" i="8"/>
  <c r="A634" i="8"/>
  <c r="A633" i="8"/>
  <c r="A632" i="8"/>
  <c r="A631" i="8"/>
  <c r="A630" i="8"/>
  <c r="A629" i="8"/>
  <c r="A628" i="8"/>
  <c r="A627" i="8"/>
  <c r="A626" i="8"/>
  <c r="A625" i="8"/>
  <c r="A624" i="8"/>
  <c r="A623" i="8"/>
  <c r="A622" i="8"/>
  <c r="A621" i="8"/>
  <c r="A620" i="8"/>
  <c r="A619" i="8"/>
  <c r="A618" i="8"/>
  <c r="A617" i="8"/>
  <c r="A616" i="8"/>
  <c r="A615" i="8"/>
  <c r="A614" i="8"/>
  <c r="A613" i="8"/>
  <c r="A612" i="8"/>
  <c r="A611" i="8"/>
  <c r="A610" i="8"/>
  <c r="A609" i="8"/>
  <c r="A608" i="8"/>
  <c r="A607" i="8"/>
  <c r="A606" i="8"/>
  <c r="A605" i="8"/>
  <c r="A604" i="8"/>
  <c r="A603" i="8"/>
  <c r="A602" i="8"/>
  <c r="A601" i="8"/>
  <c r="A600" i="8"/>
  <c r="A599" i="8"/>
  <c r="A598" i="8"/>
  <c r="A597" i="8"/>
  <c r="A596" i="8"/>
  <c r="A595" i="8"/>
  <c r="A594" i="8"/>
  <c r="A593" i="8"/>
  <c r="A592" i="8"/>
  <c r="A591" i="8"/>
  <c r="A590" i="8"/>
  <c r="A589" i="8"/>
  <c r="A588" i="8"/>
  <c r="A587" i="8"/>
  <c r="A586" i="8"/>
  <c r="A585" i="8"/>
  <c r="A584" i="8"/>
  <c r="A583" i="8"/>
  <c r="A582" i="8"/>
  <c r="A581" i="8"/>
  <c r="A580" i="8"/>
  <c r="A579" i="8"/>
  <c r="A578" i="8"/>
  <c r="A577" i="8"/>
  <c r="A576" i="8"/>
  <c r="A575" i="8"/>
  <c r="A574" i="8"/>
  <c r="A573" i="8"/>
  <c r="A572" i="8"/>
  <c r="A571" i="8"/>
  <c r="A570" i="8"/>
  <c r="A569" i="8"/>
  <c r="A568" i="8"/>
  <c r="A567" i="8"/>
  <c r="A566" i="8"/>
  <c r="A565" i="8"/>
  <c r="A564" i="8"/>
  <c r="A563" i="8"/>
  <c r="A562" i="8"/>
  <c r="A561" i="8"/>
  <c r="A560" i="8"/>
  <c r="A559" i="8"/>
  <c r="A558" i="8"/>
  <c r="A557" i="8"/>
  <c r="A556" i="8"/>
  <c r="A555" i="8"/>
  <c r="A554" i="8"/>
  <c r="A553" i="8"/>
  <c r="A552" i="8"/>
  <c r="A551" i="8"/>
  <c r="A550" i="8"/>
  <c r="A549" i="8"/>
  <c r="A548" i="8"/>
  <c r="A547" i="8"/>
  <c r="A546" i="8"/>
  <c r="A545" i="8"/>
  <c r="A544" i="8"/>
  <c r="A543" i="8"/>
  <c r="A542" i="8"/>
  <c r="A541" i="8"/>
  <c r="A540" i="8"/>
  <c r="A539" i="8"/>
  <c r="A538" i="8"/>
  <c r="A537" i="8"/>
  <c r="A536" i="8"/>
  <c r="A535" i="8"/>
  <c r="A534" i="8"/>
  <c r="A533" i="8"/>
  <c r="A532" i="8"/>
  <c r="A531" i="8"/>
  <c r="A530" i="8"/>
  <c r="A529" i="8"/>
  <c r="A528" i="8"/>
  <c r="A527" i="8"/>
  <c r="A526" i="8"/>
  <c r="A525" i="8"/>
  <c r="A524" i="8"/>
  <c r="A523" i="8"/>
  <c r="A522" i="8"/>
  <c r="A521" i="8"/>
  <c r="A520" i="8"/>
  <c r="A519" i="8"/>
  <c r="A518" i="8"/>
  <c r="A517" i="8"/>
  <c r="A516" i="8"/>
  <c r="A515" i="8"/>
  <c r="A514" i="8"/>
  <c r="A513" i="8"/>
  <c r="A512" i="8"/>
  <c r="A511" i="8"/>
  <c r="A510" i="8"/>
  <c r="A509" i="8"/>
  <c r="A508" i="8"/>
  <c r="A507" i="8"/>
  <c r="A506" i="8"/>
  <c r="A505" i="8"/>
  <c r="A504" i="8"/>
  <c r="A503" i="8"/>
  <c r="A502" i="8"/>
  <c r="A501" i="8"/>
  <c r="A500" i="8"/>
  <c r="A499" i="8"/>
  <c r="A498" i="8"/>
  <c r="A497" i="8"/>
  <c r="A496" i="8"/>
  <c r="A495" i="8"/>
  <c r="A494" i="8"/>
  <c r="A493" i="8"/>
  <c r="A492" i="8"/>
  <c r="A491" i="8"/>
  <c r="A490" i="8"/>
  <c r="A489" i="8"/>
  <c r="A488" i="8"/>
  <c r="A487" i="8"/>
  <c r="A486" i="8"/>
  <c r="A485" i="8"/>
  <c r="A484" i="8"/>
  <c r="A483" i="8"/>
  <c r="A482" i="8"/>
  <c r="A481" i="8"/>
  <c r="A480" i="8"/>
  <c r="A479" i="8"/>
  <c r="A478" i="8"/>
  <c r="A477" i="8"/>
  <c r="A476" i="8"/>
  <c r="A475" i="8"/>
  <c r="A474" i="8"/>
  <c r="A473" i="8"/>
  <c r="A472" i="8"/>
  <c r="A471" i="8"/>
  <c r="A470" i="8"/>
  <c r="A469" i="8"/>
  <c r="A468" i="8"/>
  <c r="A467" i="8"/>
  <c r="A466" i="8"/>
  <c r="A465" i="8"/>
  <c r="A464" i="8"/>
  <c r="A463" i="8"/>
  <c r="A462" i="8"/>
  <c r="A461" i="8"/>
  <c r="A460" i="8"/>
  <c r="A459" i="8"/>
  <c r="A458" i="8"/>
  <c r="A457" i="8"/>
  <c r="A456" i="8"/>
  <c r="A455" i="8"/>
  <c r="A454" i="8"/>
  <c r="A453" i="8"/>
  <c r="A452" i="8"/>
  <c r="A451" i="8"/>
  <c r="A450" i="8"/>
  <c r="A449" i="8"/>
  <c r="A448" i="8"/>
  <c r="A447" i="8"/>
  <c r="A446" i="8"/>
  <c r="A445" i="8"/>
  <c r="A444" i="8"/>
  <c r="A443" i="8"/>
  <c r="A442" i="8"/>
  <c r="A441" i="8"/>
  <c r="A440" i="8"/>
  <c r="A439" i="8"/>
  <c r="A438" i="8"/>
  <c r="A437" i="8"/>
  <c r="A436" i="8"/>
  <c r="A435" i="8"/>
  <c r="A434" i="8"/>
  <c r="A433" i="8"/>
  <c r="A432" i="8"/>
  <c r="A431" i="8"/>
  <c r="A430" i="8"/>
  <c r="A429" i="8"/>
  <c r="A428" i="8"/>
  <c r="A427" i="8"/>
  <c r="A426" i="8"/>
  <c r="A425" i="8"/>
  <c r="A424" i="8"/>
  <c r="A423" i="8"/>
  <c r="A422" i="8"/>
  <c r="A421" i="8"/>
  <c r="A420" i="8"/>
  <c r="A419" i="8"/>
  <c r="A418" i="8"/>
  <c r="A417" i="8"/>
  <c r="A416" i="8"/>
  <c r="A415" i="8"/>
  <c r="A414" i="8"/>
  <c r="A413" i="8"/>
  <c r="A412" i="8"/>
  <c r="A411" i="8"/>
  <c r="A410" i="8"/>
  <c r="A409" i="8"/>
  <c r="A408" i="8"/>
  <c r="A407" i="8"/>
  <c r="A406" i="8"/>
  <c r="A405" i="8"/>
  <c r="A404" i="8"/>
  <c r="A403" i="8"/>
  <c r="A402" i="8"/>
  <c r="A401" i="8"/>
  <c r="A400" i="8"/>
  <c r="A399" i="8"/>
  <c r="A398" i="8"/>
  <c r="A397" i="8"/>
  <c r="A396" i="8"/>
  <c r="A395" i="8"/>
  <c r="A394" i="8"/>
  <c r="A393" i="8"/>
  <c r="A392" i="8"/>
  <c r="A391" i="8"/>
  <c r="A390" i="8"/>
  <c r="A389" i="8"/>
  <c r="A388" i="8"/>
  <c r="A387" i="8"/>
  <c r="A386" i="8"/>
  <c r="A385" i="8"/>
  <c r="A384" i="8"/>
  <c r="A383" i="8"/>
  <c r="A382" i="8"/>
  <c r="A381" i="8"/>
  <c r="A380" i="8"/>
  <c r="A379" i="8"/>
  <c r="A378" i="8"/>
  <c r="A377" i="8"/>
  <c r="A376" i="8"/>
  <c r="A375" i="8"/>
  <c r="A374" i="8"/>
  <c r="A373" i="8"/>
  <c r="A372" i="8"/>
  <c r="A371" i="8"/>
  <c r="A370" i="8"/>
  <c r="A369" i="8"/>
  <c r="A368" i="8"/>
  <c r="A367" i="8"/>
  <c r="A366" i="8"/>
  <c r="A365" i="8"/>
  <c r="A364" i="8"/>
  <c r="A363" i="8"/>
  <c r="A362" i="8"/>
  <c r="A361" i="8"/>
  <c r="A360" i="8"/>
  <c r="A359" i="8"/>
  <c r="A358" i="8"/>
  <c r="A357" i="8"/>
  <c r="A356" i="8"/>
  <c r="A355" i="8"/>
  <c r="A354" i="8"/>
  <c r="A353" i="8"/>
  <c r="A352" i="8"/>
  <c r="A351" i="8"/>
  <c r="A350" i="8"/>
  <c r="A349" i="8"/>
  <c r="A348" i="8"/>
  <c r="A347" i="8"/>
  <c r="A346" i="8"/>
  <c r="A345" i="8"/>
  <c r="A344" i="8"/>
  <c r="A343" i="8"/>
  <c r="A342" i="8"/>
  <c r="A341" i="8"/>
  <c r="A340" i="8"/>
  <c r="A339" i="8"/>
  <c r="A338" i="8"/>
  <c r="A337" i="8"/>
  <c r="A336" i="8"/>
  <c r="A335" i="8"/>
  <c r="A334" i="8"/>
  <c r="A333" i="8"/>
  <c r="A332" i="8"/>
  <c r="A331" i="8"/>
  <c r="A330" i="8"/>
  <c r="A329" i="8"/>
  <c r="A328" i="8"/>
  <c r="A327" i="8"/>
  <c r="A326" i="8"/>
  <c r="A325" i="8"/>
  <c r="A324" i="8"/>
  <c r="A323" i="8"/>
  <c r="A322" i="8"/>
  <c r="A321" i="8"/>
  <c r="A320" i="8"/>
  <c r="A319" i="8"/>
  <c r="A318" i="8"/>
  <c r="A317" i="8"/>
  <c r="A316" i="8"/>
  <c r="A315" i="8"/>
  <c r="A314" i="8"/>
  <c r="A313" i="8"/>
  <c r="A312" i="8"/>
  <c r="A311" i="8"/>
  <c r="A310" i="8"/>
  <c r="A309" i="8"/>
  <c r="A308" i="8"/>
  <c r="A307" i="8"/>
  <c r="A306" i="8"/>
  <c r="A305" i="8"/>
  <c r="A304" i="8"/>
  <c r="A303" i="8"/>
  <c r="A302" i="8"/>
  <c r="A301" i="8"/>
  <c r="A300" i="8"/>
  <c r="A299" i="8"/>
  <c r="A298" i="8"/>
  <c r="A297" i="8"/>
  <c r="A296" i="8"/>
  <c r="A295" i="8"/>
  <c r="A294" i="8"/>
  <c r="A293" i="8"/>
  <c r="A292" i="8"/>
  <c r="A291" i="8"/>
  <c r="A290" i="8"/>
  <c r="A289" i="8"/>
  <c r="A288" i="8"/>
  <c r="A287" i="8"/>
  <c r="A286" i="8"/>
  <c r="A285" i="8"/>
  <c r="A284" i="8"/>
  <c r="A283" i="8"/>
  <c r="A282" i="8"/>
  <c r="A281" i="8"/>
  <c r="A280" i="8"/>
  <c r="A279" i="8"/>
  <c r="A278" i="8"/>
  <c r="A277" i="8"/>
  <c r="A276" i="8"/>
  <c r="A275" i="8"/>
  <c r="A274" i="8"/>
  <c r="A273" i="8"/>
  <c r="A272" i="8"/>
  <c r="A271" i="8"/>
  <c r="A270" i="8"/>
  <c r="A269" i="8"/>
  <c r="A268" i="8"/>
  <c r="A267" i="8"/>
  <c r="A266" i="8"/>
  <c r="A265" i="8"/>
  <c r="A264" i="8"/>
  <c r="A263" i="8"/>
  <c r="A262" i="8"/>
  <c r="A261" i="8"/>
  <c r="A260" i="8"/>
  <c r="A259" i="8"/>
  <c r="A258" i="8"/>
  <c r="A257" i="8"/>
  <c r="A256" i="8"/>
  <c r="A255" i="8"/>
  <c r="A254" i="8"/>
  <c r="A253" i="8"/>
  <c r="A252" i="8"/>
  <c r="A251" i="8"/>
  <c r="A250" i="8"/>
  <c r="A249" i="8"/>
  <c r="A248" i="8"/>
  <c r="A247" i="8"/>
  <c r="A246" i="8"/>
  <c r="A245" i="8"/>
  <c r="A244" i="8"/>
  <c r="A243" i="8"/>
  <c r="A242" i="8"/>
  <c r="A241" i="8"/>
  <c r="A240" i="8"/>
  <c r="A239" i="8"/>
  <c r="A238" i="8"/>
  <c r="A237" i="8"/>
  <c r="A236" i="8"/>
  <c r="A235" i="8"/>
  <c r="A234" i="8"/>
  <c r="A233" i="8"/>
  <c r="A232" i="8"/>
  <c r="A231" i="8"/>
  <c r="A230" i="8"/>
  <c r="A229" i="8"/>
  <c r="A228" i="8"/>
  <c r="A227" i="8"/>
  <c r="A226" i="8"/>
  <c r="A225" i="8"/>
  <c r="A224" i="8"/>
  <c r="A223" i="8"/>
  <c r="A222" i="8"/>
  <c r="A221" i="8"/>
  <c r="A220" i="8"/>
  <c r="A219" i="8"/>
  <c r="A218" i="8"/>
  <c r="A217" i="8"/>
  <c r="A216" i="8"/>
  <c r="A215" i="8"/>
  <c r="A214" i="8"/>
  <c r="A213" i="8"/>
  <c r="A212" i="8"/>
  <c r="A211" i="8"/>
  <c r="A210" i="8"/>
  <c r="A209" i="8"/>
  <c r="A208" i="8"/>
  <c r="A207" i="8"/>
  <c r="A206" i="8"/>
  <c r="A205" i="8"/>
  <c r="A204" i="8"/>
  <c r="A203" i="8"/>
  <c r="A202" i="8"/>
  <c r="A201" i="8"/>
  <c r="A200" i="8"/>
  <c r="A199" i="8"/>
  <c r="A198" i="8"/>
  <c r="A197" i="8"/>
  <c r="A196" i="8"/>
  <c r="A195" i="8"/>
  <c r="A194" i="8"/>
  <c r="A193" i="8"/>
  <c r="A192" i="8"/>
  <c r="A191" i="8"/>
  <c r="A190" i="8"/>
  <c r="A189" i="8"/>
  <c r="A188" i="8"/>
  <c r="A187" i="8"/>
  <c r="A186" i="8"/>
  <c r="A185" i="8"/>
  <c r="A184" i="8"/>
  <c r="A183" i="8"/>
  <c r="A182" i="8"/>
  <c r="A181" i="8"/>
  <c r="A180" i="8"/>
  <c r="A179" i="8"/>
  <c r="A178" i="8"/>
  <c r="A177" i="8"/>
  <c r="A176" i="8"/>
  <c r="A175" i="8"/>
  <c r="A174" i="8"/>
  <c r="A173" i="8"/>
  <c r="A172" i="8"/>
  <c r="A171" i="8"/>
  <c r="A170" i="8"/>
  <c r="A169" i="8"/>
  <c r="A168" i="8"/>
  <c r="A167" i="8"/>
  <c r="A166" i="8"/>
  <c r="A165" i="8"/>
  <c r="A164" i="8"/>
  <c r="A163" i="8"/>
  <c r="A162" i="8"/>
  <c r="A161" i="8"/>
  <c r="A160" i="8"/>
  <c r="A159" i="8"/>
  <c r="A158" i="8"/>
  <c r="A157" i="8"/>
  <c r="A156" i="8"/>
  <c r="A155" i="8"/>
  <c r="A154" i="8"/>
  <c r="A153" i="8"/>
  <c r="A152" i="8"/>
  <c r="A151" i="8"/>
  <c r="A150" i="8"/>
  <c r="A149" i="8"/>
  <c r="A148" i="8"/>
  <c r="A147" i="8"/>
  <c r="A146" i="8"/>
  <c r="A145" i="8"/>
  <c r="A144" i="8"/>
  <c r="A143" i="8"/>
  <c r="A142" i="8"/>
  <c r="A141" i="8"/>
  <c r="A140" i="8"/>
  <c r="A139" i="8"/>
  <c r="A138" i="8"/>
  <c r="A137" i="8"/>
  <c r="A136" i="8"/>
  <c r="A135" i="8"/>
  <c r="A134" i="8"/>
  <c r="A133" i="8"/>
  <c r="A132" i="8"/>
  <c r="A131" i="8"/>
  <c r="A130" i="8"/>
  <c r="A129" i="8"/>
  <c r="A128" i="8"/>
  <c r="A127" i="8"/>
  <c r="A126" i="8"/>
  <c r="A125" i="8"/>
  <c r="A124" i="8"/>
  <c r="A123" i="8"/>
  <c r="A122" i="8"/>
  <c r="A121" i="8"/>
  <c r="A120" i="8"/>
  <c r="A119" i="8"/>
  <c r="A118" i="8"/>
  <c r="A117" i="8"/>
  <c r="A116" i="8"/>
  <c r="A115" i="8"/>
  <c r="A114" i="8"/>
  <c r="A113" i="8"/>
  <c r="A112" i="8"/>
  <c r="A111" i="8"/>
  <c r="A110" i="8"/>
  <c r="A109" i="8"/>
  <c r="A108" i="8"/>
  <c r="A107" i="8"/>
  <c r="A106" i="8"/>
  <c r="A105" i="8"/>
  <c r="A104" i="8"/>
  <c r="A103" i="8"/>
  <c r="A102" i="8"/>
  <c r="A101" i="8"/>
  <c r="A100" i="8"/>
  <c r="A99" i="8"/>
  <c r="A98" i="8"/>
  <c r="A97" i="8"/>
  <c r="A96" i="8"/>
  <c r="A95" i="8"/>
  <c r="A94" i="8"/>
  <c r="A93" i="8"/>
  <c r="A92" i="8"/>
  <c r="A91" i="8"/>
  <c r="A90" i="8"/>
  <c r="A89" i="8"/>
  <c r="A88" i="8"/>
  <c r="A87" i="8"/>
  <c r="A86" i="8"/>
  <c r="A85" i="8"/>
  <c r="A84" i="8"/>
  <c r="A83" i="8"/>
  <c r="A82" i="8"/>
  <c r="A81" i="8"/>
  <c r="A80" i="8"/>
  <c r="A79" i="8"/>
  <c r="A78" i="8"/>
  <c r="A77" i="8"/>
  <c r="A76" i="8"/>
  <c r="A75" i="8"/>
  <c r="A74" i="8"/>
  <c r="A73" i="8"/>
  <c r="A72" i="8"/>
  <c r="A71" i="8"/>
  <c r="A70" i="8"/>
  <c r="A69" i="8"/>
  <c r="A68" i="8"/>
  <c r="A67" i="8"/>
  <c r="A66" i="8"/>
  <c r="A65" i="8"/>
  <c r="A64" i="8"/>
  <c r="A63" i="8"/>
  <c r="A62" i="8"/>
  <c r="A61" i="8"/>
  <c r="A60" i="8"/>
  <c r="A59" i="8"/>
  <c r="A58" i="8"/>
  <c r="A57" i="8"/>
  <c r="A56" i="8"/>
  <c r="A55" i="8"/>
  <c r="A54" i="8"/>
  <c r="A53" i="8"/>
  <c r="A52" i="8"/>
  <c r="A51" i="8"/>
  <c r="A50" i="8"/>
  <c r="A49" i="8"/>
  <c r="A48" i="8"/>
  <c r="A47" i="8"/>
  <c r="A46" i="8"/>
  <c r="A45" i="8"/>
  <c r="A44" i="8"/>
  <c r="A43" i="8"/>
  <c r="A42" i="8"/>
  <c r="A41" i="8"/>
  <c r="A40" i="8"/>
  <c r="A39" i="8"/>
  <c r="A38" i="8"/>
  <c r="A37" i="8"/>
  <c r="A36" i="8"/>
  <c r="A35" i="8"/>
  <c r="A34" i="8"/>
  <c r="A33" i="8"/>
  <c r="A32" i="8"/>
  <c r="A31" i="8"/>
  <c r="A30" i="8"/>
  <c r="A29" i="8"/>
  <c r="A28" i="8"/>
  <c r="A27" i="8"/>
  <c r="A26" i="8"/>
  <c r="A25" i="8"/>
  <c r="A24" i="8"/>
  <c r="A23" i="8"/>
  <c r="A22" i="8"/>
  <c r="A21" i="8"/>
  <c r="A20" i="8"/>
  <c r="A19" i="8"/>
  <c r="A18" i="8"/>
  <c r="A17" i="8"/>
  <c r="A16" i="8"/>
  <c r="A15" i="8"/>
  <c r="A14" i="8"/>
  <c r="A13" i="8"/>
  <c r="A12" i="8"/>
  <c r="A11" i="8"/>
  <c r="A10" i="8"/>
  <c r="A9" i="8"/>
  <c r="A8" i="8"/>
  <c r="A7" i="8"/>
  <c r="A6" i="8"/>
  <c r="A5" i="8"/>
  <c r="A4" i="8"/>
  <c r="A3" i="8"/>
  <c r="A2" i="8"/>
  <c r="AP1532" i="6"/>
  <c r="AS1532" i="6" s="1"/>
  <c r="P1532" i="6"/>
  <c r="E1532" i="6"/>
  <c r="D1532" i="6"/>
  <c r="AP1531" i="6"/>
  <c r="AS1531" i="6" s="1"/>
  <c r="P1531" i="6"/>
  <c r="E1531" i="6"/>
  <c r="D1531" i="6"/>
  <c r="AP1530" i="6"/>
  <c r="AS1530" i="6" s="1"/>
  <c r="P1530" i="6"/>
  <c r="E1530" i="6"/>
  <c r="D1530" i="6"/>
  <c r="AP1529" i="6"/>
  <c r="AS1529" i="6" s="1"/>
  <c r="P1529" i="6"/>
  <c r="E1529" i="6"/>
  <c r="D1529" i="6"/>
  <c r="AP1528" i="6"/>
  <c r="AS1528" i="6" s="1"/>
  <c r="P1528" i="6"/>
  <c r="E1528" i="6"/>
  <c r="D1528" i="6"/>
  <c r="AP1527" i="6"/>
  <c r="AS1527" i="6" s="1"/>
  <c r="P1527" i="6"/>
  <c r="E1527" i="6"/>
  <c r="D1527" i="6"/>
  <c r="AP1526" i="6"/>
  <c r="AS1526" i="6" s="1"/>
  <c r="P1526" i="6"/>
  <c r="E1526" i="6"/>
  <c r="D1526" i="6"/>
  <c r="AP1525" i="6"/>
  <c r="AS1525" i="6" s="1"/>
  <c r="P1525" i="6"/>
  <c r="E1525" i="6"/>
  <c r="D1525" i="6"/>
  <c r="AP1524" i="6"/>
  <c r="AS1524" i="6" s="1"/>
  <c r="P1524" i="6"/>
  <c r="E1524" i="6"/>
  <c r="D1524" i="6"/>
  <c r="AP1523" i="6"/>
  <c r="AS1523" i="6" s="1"/>
  <c r="P1523" i="6"/>
  <c r="E1523" i="6"/>
  <c r="D1523" i="6"/>
  <c r="AP1522" i="6"/>
  <c r="AS1522" i="6" s="1"/>
  <c r="P1522" i="6"/>
  <c r="E1522" i="6"/>
  <c r="D1522" i="6"/>
  <c r="AP1521" i="6"/>
  <c r="AS1521" i="6" s="1"/>
  <c r="P1521" i="6"/>
  <c r="E1521" i="6"/>
  <c r="D1521" i="6"/>
  <c r="AP1520" i="6"/>
  <c r="AS1520" i="6" s="1"/>
  <c r="P1520" i="6"/>
  <c r="E1520" i="6"/>
  <c r="D1520" i="6"/>
  <c r="AP1519" i="6"/>
  <c r="AS1519" i="6" s="1"/>
  <c r="P1519" i="6"/>
  <c r="E1519" i="6"/>
  <c r="D1519" i="6"/>
  <c r="AP1518" i="6"/>
  <c r="AS1518" i="6" s="1"/>
  <c r="P1518" i="6"/>
  <c r="E1518" i="6"/>
  <c r="D1518" i="6"/>
  <c r="AP1517" i="6"/>
  <c r="AS1517" i="6" s="1"/>
  <c r="P1517" i="6"/>
  <c r="E1517" i="6"/>
  <c r="D1517" i="6"/>
  <c r="AP1516" i="6"/>
  <c r="AS1516" i="6" s="1"/>
  <c r="P1516" i="6"/>
  <c r="E1516" i="6"/>
  <c r="D1516" i="6"/>
  <c r="AP1515" i="6"/>
  <c r="AS1515" i="6" s="1"/>
  <c r="P1515" i="6"/>
  <c r="E1515" i="6"/>
  <c r="D1515" i="6"/>
  <c r="AP1514" i="6"/>
  <c r="AS1514" i="6" s="1"/>
  <c r="P1514" i="6"/>
  <c r="E1514" i="6"/>
  <c r="D1514" i="6"/>
  <c r="AP1513" i="6"/>
  <c r="AS1513" i="6" s="1"/>
  <c r="P1513" i="6"/>
  <c r="E1513" i="6"/>
  <c r="D1513" i="6"/>
  <c r="AP1512" i="6"/>
  <c r="AS1512" i="6" s="1"/>
  <c r="P1512" i="6"/>
  <c r="E1512" i="6"/>
  <c r="D1512" i="6"/>
  <c r="AP1511" i="6"/>
  <c r="AS1511" i="6" s="1"/>
  <c r="P1511" i="6"/>
  <c r="E1511" i="6"/>
  <c r="D1511" i="6"/>
  <c r="AP1510" i="6"/>
  <c r="AS1510" i="6" s="1"/>
  <c r="P1510" i="6"/>
  <c r="E1510" i="6"/>
  <c r="D1510" i="6"/>
  <c r="AP1509" i="6"/>
  <c r="AS1509" i="6" s="1"/>
  <c r="P1509" i="6"/>
  <c r="E1509" i="6"/>
  <c r="D1509" i="6"/>
  <c r="AP1508" i="6"/>
  <c r="AS1508" i="6" s="1"/>
  <c r="P1508" i="6"/>
  <c r="E1508" i="6"/>
  <c r="D1508" i="6"/>
  <c r="AP1507" i="6"/>
  <c r="AS1507" i="6" s="1"/>
  <c r="P1507" i="6"/>
  <c r="E1507" i="6"/>
  <c r="D1507" i="6"/>
  <c r="AP1506" i="6"/>
  <c r="AS1506" i="6" s="1"/>
  <c r="P1506" i="6"/>
  <c r="E1506" i="6"/>
  <c r="D1506" i="6"/>
  <c r="AP1505" i="6"/>
  <c r="AS1505" i="6" s="1"/>
  <c r="P1505" i="6"/>
  <c r="E1505" i="6"/>
  <c r="D1505" i="6"/>
  <c r="AP1504" i="6"/>
  <c r="AS1504" i="6" s="1"/>
  <c r="P1504" i="6"/>
  <c r="E1504" i="6"/>
  <c r="D1504" i="6"/>
  <c r="AP1503" i="6"/>
  <c r="AS1503" i="6" s="1"/>
  <c r="P1503" i="6"/>
  <c r="E1503" i="6"/>
  <c r="D1503" i="6"/>
  <c r="AP1502" i="6"/>
  <c r="AS1502" i="6" s="1"/>
  <c r="P1502" i="6"/>
  <c r="E1502" i="6"/>
  <c r="D1502" i="6"/>
  <c r="AP1501" i="6"/>
  <c r="AS1501" i="6" s="1"/>
  <c r="P1501" i="6"/>
  <c r="E1501" i="6"/>
  <c r="D1501" i="6"/>
  <c r="AP1500" i="6"/>
  <c r="AS1500" i="6" s="1"/>
  <c r="P1500" i="6"/>
  <c r="E1500" i="6"/>
  <c r="D1500" i="6"/>
  <c r="AP1499" i="6"/>
  <c r="AS1499" i="6" s="1"/>
  <c r="P1499" i="6"/>
  <c r="E1499" i="6"/>
  <c r="D1499" i="6"/>
  <c r="AP1498" i="6"/>
  <c r="AS1498" i="6" s="1"/>
  <c r="P1498" i="6"/>
  <c r="E1498" i="6"/>
  <c r="D1498" i="6"/>
  <c r="AP1497" i="6"/>
  <c r="AS1497" i="6" s="1"/>
  <c r="P1497" i="6"/>
  <c r="E1497" i="6"/>
  <c r="D1497" i="6"/>
  <c r="AP1496" i="6"/>
  <c r="AS1496" i="6" s="1"/>
  <c r="V1496" i="6"/>
  <c r="P1496" i="6"/>
  <c r="E1496" i="6"/>
  <c r="D1496" i="6"/>
  <c r="AP1495" i="6"/>
  <c r="AS1495" i="6" s="1"/>
  <c r="V1495" i="6"/>
  <c r="P1495" i="6"/>
  <c r="E1495" i="6"/>
  <c r="D1495" i="6"/>
  <c r="AP1494" i="6"/>
  <c r="AS1494" i="6" s="1"/>
  <c r="V1494" i="6"/>
  <c r="P1494" i="6"/>
  <c r="E1494" i="6"/>
  <c r="D1494" i="6"/>
  <c r="AP1493" i="6"/>
  <c r="AS1493" i="6" s="1"/>
  <c r="V1493" i="6"/>
  <c r="P1493" i="6"/>
  <c r="E1493" i="6"/>
  <c r="D1493" i="6"/>
  <c r="AP1492" i="6"/>
  <c r="AS1492" i="6" s="1"/>
  <c r="V1492" i="6"/>
  <c r="P1492" i="6"/>
  <c r="E1492" i="6"/>
  <c r="D1492" i="6"/>
  <c r="AP1491" i="6"/>
  <c r="AS1491" i="6" s="1"/>
  <c r="V1491" i="6"/>
  <c r="P1491" i="6"/>
  <c r="E1491" i="6"/>
  <c r="D1491" i="6"/>
  <c r="AP1490" i="6"/>
  <c r="AS1490" i="6" s="1"/>
  <c r="V1490" i="6"/>
  <c r="P1490" i="6"/>
  <c r="E1490" i="6"/>
  <c r="D1490" i="6"/>
  <c r="AP1489" i="6"/>
  <c r="AS1489" i="6" s="1"/>
  <c r="V1489" i="6"/>
  <c r="P1489" i="6"/>
  <c r="E1489" i="6"/>
  <c r="D1489" i="6"/>
  <c r="AP1488" i="6"/>
  <c r="AS1488" i="6" s="1"/>
  <c r="V1488" i="6"/>
  <c r="P1488" i="6"/>
  <c r="E1488" i="6"/>
  <c r="D1488" i="6"/>
  <c r="AP1487" i="6"/>
  <c r="AS1487" i="6" s="1"/>
  <c r="V1487" i="6"/>
  <c r="P1487" i="6"/>
  <c r="E1487" i="6"/>
  <c r="D1487" i="6"/>
  <c r="AP1486" i="6"/>
  <c r="AS1486" i="6" s="1"/>
  <c r="V1486" i="6"/>
  <c r="P1486" i="6"/>
  <c r="E1486" i="6"/>
  <c r="D1486" i="6"/>
  <c r="AP1485" i="6"/>
  <c r="AS1485" i="6" s="1"/>
  <c r="V1485" i="6"/>
  <c r="P1485" i="6"/>
  <c r="E1485" i="6"/>
  <c r="D1485" i="6"/>
  <c r="AP1484" i="6"/>
  <c r="AS1484" i="6" s="1"/>
  <c r="V1484" i="6"/>
  <c r="P1484" i="6"/>
  <c r="E1484" i="6"/>
  <c r="D1484" i="6"/>
  <c r="AP1483" i="6"/>
  <c r="AS1483" i="6" s="1"/>
  <c r="V1483" i="6"/>
  <c r="P1483" i="6"/>
  <c r="E1483" i="6"/>
  <c r="D1483" i="6"/>
  <c r="AP1482" i="6"/>
  <c r="AS1482" i="6" s="1"/>
  <c r="V1482" i="6"/>
  <c r="P1482" i="6"/>
  <c r="E1482" i="6"/>
  <c r="D1482" i="6"/>
  <c r="AP1481" i="6"/>
  <c r="AS1481" i="6" s="1"/>
  <c r="V1481" i="6"/>
  <c r="P1481" i="6"/>
  <c r="E1481" i="6"/>
  <c r="D1481" i="6"/>
  <c r="AP1480" i="6"/>
  <c r="AS1480" i="6" s="1"/>
  <c r="V1480" i="6"/>
  <c r="P1480" i="6"/>
  <c r="E1480" i="6"/>
  <c r="D1480" i="6"/>
  <c r="AP1479" i="6"/>
  <c r="AS1479" i="6" s="1"/>
  <c r="V1479" i="6"/>
  <c r="P1479" i="6"/>
  <c r="E1479" i="6"/>
  <c r="D1479" i="6"/>
  <c r="AP1478" i="6"/>
  <c r="AS1478" i="6" s="1"/>
  <c r="V1478" i="6"/>
  <c r="P1478" i="6"/>
  <c r="E1478" i="6"/>
  <c r="D1478" i="6"/>
  <c r="AP1477" i="6"/>
  <c r="AS1477" i="6" s="1"/>
  <c r="V1477" i="6"/>
  <c r="P1477" i="6"/>
  <c r="E1477" i="6"/>
  <c r="D1477" i="6"/>
  <c r="AP1476" i="6"/>
  <c r="AS1476" i="6" s="1"/>
  <c r="V1476" i="6"/>
  <c r="P1476" i="6"/>
  <c r="E1476" i="6"/>
  <c r="D1476" i="6"/>
  <c r="AP1475" i="6"/>
  <c r="AS1475" i="6" s="1"/>
  <c r="V1475" i="6"/>
  <c r="P1475" i="6"/>
  <c r="E1475" i="6"/>
  <c r="D1475" i="6"/>
  <c r="AP1474" i="6"/>
  <c r="AS1474" i="6" s="1"/>
  <c r="V1474" i="6"/>
  <c r="P1474" i="6"/>
  <c r="E1474" i="6"/>
  <c r="D1474" i="6"/>
  <c r="C1474" i="6" s="1"/>
  <c r="AP1473" i="6"/>
  <c r="AS1473" i="6" s="1"/>
  <c r="V1473" i="6"/>
  <c r="P1473" i="6"/>
  <c r="E1473" i="6"/>
  <c r="D1473" i="6"/>
  <c r="AP1472" i="6"/>
  <c r="AS1472" i="6" s="1"/>
  <c r="V1472" i="6"/>
  <c r="P1472" i="6"/>
  <c r="E1472" i="6"/>
  <c r="D1472" i="6"/>
  <c r="AP1471" i="6"/>
  <c r="AS1471" i="6" s="1"/>
  <c r="V1471" i="6"/>
  <c r="P1471" i="6"/>
  <c r="E1471" i="6"/>
  <c r="D1471" i="6"/>
  <c r="AP1470" i="6"/>
  <c r="AS1470" i="6" s="1"/>
  <c r="V1470" i="6"/>
  <c r="P1470" i="6"/>
  <c r="E1470" i="6"/>
  <c r="D1470" i="6"/>
  <c r="AP1469" i="6"/>
  <c r="AS1469" i="6" s="1"/>
  <c r="V1469" i="6"/>
  <c r="P1469" i="6"/>
  <c r="E1469" i="6"/>
  <c r="D1469" i="6"/>
  <c r="AP1468" i="6"/>
  <c r="AS1468" i="6" s="1"/>
  <c r="V1468" i="6"/>
  <c r="P1468" i="6"/>
  <c r="E1468" i="6"/>
  <c r="D1468" i="6"/>
  <c r="AP1467" i="6"/>
  <c r="AS1467" i="6" s="1"/>
  <c r="V1467" i="6"/>
  <c r="P1467" i="6"/>
  <c r="E1467" i="6"/>
  <c r="D1467" i="6"/>
  <c r="AP1466" i="6"/>
  <c r="AS1466" i="6" s="1"/>
  <c r="V1466" i="6"/>
  <c r="P1466" i="6"/>
  <c r="E1466" i="6"/>
  <c r="D1466" i="6"/>
  <c r="AP1465" i="6"/>
  <c r="AS1465" i="6" s="1"/>
  <c r="V1465" i="6"/>
  <c r="P1465" i="6"/>
  <c r="E1465" i="6"/>
  <c r="D1465" i="6"/>
  <c r="AP1464" i="6"/>
  <c r="AS1464" i="6" s="1"/>
  <c r="V1464" i="6"/>
  <c r="P1464" i="6"/>
  <c r="E1464" i="6"/>
  <c r="D1464" i="6"/>
  <c r="AP1463" i="6"/>
  <c r="AS1463" i="6" s="1"/>
  <c r="V1463" i="6"/>
  <c r="P1463" i="6"/>
  <c r="E1463" i="6"/>
  <c r="D1463" i="6"/>
  <c r="AP1462" i="6"/>
  <c r="AS1462" i="6" s="1"/>
  <c r="S1462" i="6"/>
  <c r="V1462" i="6" s="1"/>
  <c r="P1462" i="6"/>
  <c r="E1462" i="6"/>
  <c r="D1462" i="6"/>
  <c r="AP1461" i="6"/>
  <c r="AS1461" i="6" s="1"/>
  <c r="V1461" i="6"/>
  <c r="P1461" i="6"/>
  <c r="E1461" i="6"/>
  <c r="D1461" i="6"/>
  <c r="AP1460" i="6"/>
  <c r="AS1460" i="6" s="1"/>
  <c r="V1460" i="6"/>
  <c r="P1460" i="6"/>
  <c r="E1460" i="6"/>
  <c r="D1460" i="6"/>
  <c r="AP1459" i="6"/>
  <c r="AS1459" i="6" s="1"/>
  <c r="V1459" i="6"/>
  <c r="P1459" i="6"/>
  <c r="E1459" i="6"/>
  <c r="D1459" i="6"/>
  <c r="AP1458" i="6"/>
  <c r="AS1458" i="6" s="1"/>
  <c r="V1458" i="6"/>
  <c r="P1458" i="6"/>
  <c r="E1458" i="6"/>
  <c r="D1458" i="6"/>
  <c r="AP1457" i="6"/>
  <c r="AS1457" i="6" s="1"/>
  <c r="V1457" i="6"/>
  <c r="P1457" i="6"/>
  <c r="E1457" i="6"/>
  <c r="D1457" i="6"/>
  <c r="AP1456" i="6"/>
  <c r="AS1456" i="6" s="1"/>
  <c r="V1456" i="6"/>
  <c r="P1456" i="6"/>
  <c r="E1456" i="6"/>
  <c r="D1456" i="6"/>
  <c r="AP1455" i="6"/>
  <c r="AS1455" i="6" s="1"/>
  <c r="V1455" i="6"/>
  <c r="P1455" i="6"/>
  <c r="E1455" i="6"/>
  <c r="D1455" i="6"/>
  <c r="AP1454" i="6"/>
  <c r="AS1454" i="6" s="1"/>
  <c r="V1454" i="6"/>
  <c r="P1454" i="6"/>
  <c r="E1454" i="6"/>
  <c r="D1454" i="6"/>
  <c r="AP1453" i="6"/>
  <c r="AS1453" i="6" s="1"/>
  <c r="V1453" i="6"/>
  <c r="P1453" i="6"/>
  <c r="E1453" i="6"/>
  <c r="D1453" i="6"/>
  <c r="AP1452" i="6"/>
  <c r="AS1452" i="6" s="1"/>
  <c r="V1452" i="6"/>
  <c r="P1452" i="6"/>
  <c r="E1452" i="6"/>
  <c r="D1452" i="6"/>
  <c r="AP1451" i="6"/>
  <c r="AS1451" i="6" s="1"/>
  <c r="V1451" i="6"/>
  <c r="P1451" i="6"/>
  <c r="E1451" i="6"/>
  <c r="D1451" i="6"/>
  <c r="AP1450" i="6"/>
  <c r="AS1450" i="6" s="1"/>
  <c r="V1450" i="6"/>
  <c r="P1450" i="6"/>
  <c r="E1450" i="6"/>
  <c r="D1450" i="6"/>
  <c r="AP1449" i="6"/>
  <c r="AS1449" i="6" s="1"/>
  <c r="V1449" i="6"/>
  <c r="P1449" i="6"/>
  <c r="E1449" i="6"/>
  <c r="D1449" i="6"/>
  <c r="AP1448" i="6"/>
  <c r="AS1448" i="6" s="1"/>
  <c r="V1448" i="6"/>
  <c r="P1448" i="6"/>
  <c r="E1448" i="6"/>
  <c r="D1448" i="6"/>
  <c r="AP1447" i="6"/>
  <c r="AS1447" i="6" s="1"/>
  <c r="V1447" i="6"/>
  <c r="P1447" i="6"/>
  <c r="E1447" i="6"/>
  <c r="D1447" i="6"/>
  <c r="AP1446" i="6"/>
  <c r="AS1446" i="6" s="1"/>
  <c r="V1446" i="6"/>
  <c r="P1446" i="6"/>
  <c r="E1446" i="6"/>
  <c r="D1446" i="6"/>
  <c r="AP1445" i="6"/>
  <c r="AS1445" i="6" s="1"/>
  <c r="V1445" i="6"/>
  <c r="E1445" i="6"/>
  <c r="D1445" i="6"/>
  <c r="AP1444" i="6"/>
  <c r="AS1444" i="6" s="1"/>
  <c r="V1444" i="6"/>
  <c r="P1444" i="6"/>
  <c r="E1444" i="6"/>
  <c r="D1444" i="6"/>
  <c r="AP1443" i="6"/>
  <c r="AS1443" i="6" s="1"/>
  <c r="V1443" i="6"/>
  <c r="P1443" i="6"/>
  <c r="E1443" i="6"/>
  <c r="D1443" i="6"/>
  <c r="AP1442" i="6"/>
  <c r="AS1442" i="6" s="1"/>
  <c r="V1442" i="6"/>
  <c r="P1442" i="6"/>
  <c r="E1442" i="6"/>
  <c r="D1442" i="6"/>
  <c r="AP1441" i="6"/>
  <c r="AS1441" i="6" s="1"/>
  <c r="V1441" i="6"/>
  <c r="P1441" i="6"/>
  <c r="E1441" i="6"/>
  <c r="D1441" i="6"/>
  <c r="AP1440" i="6"/>
  <c r="AS1440" i="6" s="1"/>
  <c r="V1440" i="6"/>
  <c r="P1440" i="6"/>
  <c r="E1440" i="6"/>
  <c r="D1440" i="6"/>
  <c r="AP1439" i="6"/>
  <c r="AS1439" i="6" s="1"/>
  <c r="V1439" i="6"/>
  <c r="P1439" i="6"/>
  <c r="E1439" i="6"/>
  <c r="D1439" i="6"/>
  <c r="AP1438" i="6"/>
  <c r="AS1438" i="6" s="1"/>
  <c r="V1438" i="6"/>
  <c r="P1438" i="6"/>
  <c r="E1438" i="6"/>
  <c r="D1438" i="6"/>
  <c r="AP1437" i="6"/>
  <c r="AS1437" i="6" s="1"/>
  <c r="V1437" i="6"/>
  <c r="P1437" i="6"/>
  <c r="E1437" i="6"/>
  <c r="D1437" i="6"/>
  <c r="AP1436" i="6"/>
  <c r="AS1436" i="6" s="1"/>
  <c r="V1436" i="6"/>
  <c r="P1436" i="6"/>
  <c r="E1436" i="6"/>
  <c r="D1436" i="6"/>
  <c r="AP1435" i="6"/>
  <c r="AS1435" i="6" s="1"/>
  <c r="V1435" i="6"/>
  <c r="P1435" i="6"/>
  <c r="E1435" i="6"/>
  <c r="D1435" i="6"/>
  <c r="AP1434" i="6"/>
  <c r="AS1434" i="6" s="1"/>
  <c r="V1434" i="6"/>
  <c r="P1434" i="6"/>
  <c r="E1434" i="6"/>
  <c r="D1434" i="6"/>
  <c r="AP1433" i="6"/>
  <c r="AS1433" i="6" s="1"/>
  <c r="V1433" i="6"/>
  <c r="P1433" i="6"/>
  <c r="E1433" i="6"/>
  <c r="D1433" i="6"/>
  <c r="AP1432" i="6"/>
  <c r="AS1432" i="6" s="1"/>
  <c r="V1432" i="6"/>
  <c r="P1432" i="6"/>
  <c r="E1432" i="6"/>
  <c r="D1432" i="6"/>
  <c r="AP1431" i="6"/>
  <c r="AS1431" i="6" s="1"/>
  <c r="V1431" i="6"/>
  <c r="P1431" i="6"/>
  <c r="E1431" i="6"/>
  <c r="D1431" i="6"/>
  <c r="AP1430" i="6"/>
  <c r="AS1430" i="6" s="1"/>
  <c r="V1430" i="6"/>
  <c r="P1430" i="6"/>
  <c r="E1430" i="6"/>
  <c r="D1430" i="6"/>
  <c r="AP1429" i="6"/>
  <c r="AS1429" i="6" s="1"/>
  <c r="V1429" i="6"/>
  <c r="P1429" i="6"/>
  <c r="E1429" i="6"/>
  <c r="D1429" i="6"/>
  <c r="AP1428" i="6"/>
  <c r="AS1428" i="6" s="1"/>
  <c r="V1428" i="6"/>
  <c r="P1428" i="6"/>
  <c r="E1428" i="6"/>
  <c r="D1428" i="6"/>
  <c r="AP1427" i="6"/>
  <c r="AS1427" i="6" s="1"/>
  <c r="V1427" i="6"/>
  <c r="P1427" i="6"/>
  <c r="E1427" i="6"/>
  <c r="D1427" i="6"/>
  <c r="AP1426" i="6"/>
  <c r="AS1426" i="6" s="1"/>
  <c r="V1426" i="6"/>
  <c r="P1426" i="6"/>
  <c r="E1426" i="6"/>
  <c r="D1426" i="6"/>
  <c r="AP1425" i="6"/>
  <c r="AS1425" i="6" s="1"/>
  <c r="V1425" i="6"/>
  <c r="P1425" i="6"/>
  <c r="E1425" i="6"/>
  <c r="D1425" i="6"/>
  <c r="AP1424" i="6"/>
  <c r="AS1424" i="6" s="1"/>
  <c r="V1424" i="6"/>
  <c r="P1424" i="6"/>
  <c r="E1424" i="6"/>
  <c r="D1424" i="6"/>
  <c r="AP1423" i="6"/>
  <c r="AS1423" i="6" s="1"/>
  <c r="V1423" i="6"/>
  <c r="E1423" i="6"/>
  <c r="D1423" i="6"/>
  <c r="AP1422" i="6"/>
  <c r="AS1422" i="6" s="1"/>
  <c r="V1422" i="6"/>
  <c r="P1422" i="6"/>
  <c r="E1422" i="6"/>
  <c r="D1422" i="6"/>
  <c r="AP1421" i="6"/>
  <c r="AS1421" i="6" s="1"/>
  <c r="V1421" i="6"/>
  <c r="P1421" i="6"/>
  <c r="E1421" i="6"/>
  <c r="D1421" i="6"/>
  <c r="AP1420" i="6"/>
  <c r="AS1420" i="6" s="1"/>
  <c r="V1420" i="6"/>
  <c r="P1420" i="6"/>
  <c r="E1420" i="6"/>
  <c r="D1420" i="6"/>
  <c r="AP1419" i="6"/>
  <c r="AS1419" i="6" s="1"/>
  <c r="V1419" i="6"/>
  <c r="P1419" i="6"/>
  <c r="E1419" i="6"/>
  <c r="D1419" i="6"/>
  <c r="AP1418" i="6"/>
  <c r="AS1418" i="6" s="1"/>
  <c r="V1418" i="6"/>
  <c r="P1418" i="6"/>
  <c r="E1418" i="6"/>
  <c r="D1418" i="6"/>
  <c r="AP1417" i="6"/>
  <c r="AS1417" i="6" s="1"/>
  <c r="V1417" i="6"/>
  <c r="P1417" i="6"/>
  <c r="E1417" i="6"/>
  <c r="D1417" i="6"/>
  <c r="AP1416" i="6"/>
  <c r="AS1416" i="6" s="1"/>
  <c r="V1416" i="6"/>
  <c r="P1416" i="6"/>
  <c r="E1416" i="6"/>
  <c r="D1416" i="6"/>
  <c r="AP1415" i="6"/>
  <c r="AS1415" i="6" s="1"/>
  <c r="V1415" i="6"/>
  <c r="P1415" i="6"/>
  <c r="E1415" i="6"/>
  <c r="D1415" i="6"/>
  <c r="AP1414" i="6"/>
  <c r="AS1414" i="6" s="1"/>
  <c r="S1414" i="6"/>
  <c r="V1414" i="6" s="1"/>
  <c r="P1414" i="6"/>
  <c r="E1414" i="6"/>
  <c r="D1414" i="6"/>
  <c r="AP1413" i="6"/>
  <c r="AS1413" i="6" s="1"/>
  <c r="V1413" i="6"/>
  <c r="E1413" i="6"/>
  <c r="D1413" i="6"/>
  <c r="AP1412" i="6"/>
  <c r="AS1412" i="6" s="1"/>
  <c r="V1412" i="6"/>
  <c r="P1412" i="6"/>
  <c r="E1412" i="6"/>
  <c r="D1412" i="6"/>
  <c r="AP1411" i="6"/>
  <c r="AS1411" i="6" s="1"/>
  <c r="V1411" i="6"/>
  <c r="P1411" i="6"/>
  <c r="E1411" i="6"/>
  <c r="D1411" i="6"/>
  <c r="AP1410" i="6"/>
  <c r="AS1410" i="6" s="1"/>
  <c r="V1410" i="6"/>
  <c r="P1410" i="6"/>
  <c r="E1410" i="6"/>
  <c r="D1410" i="6"/>
  <c r="AP1409" i="6"/>
  <c r="AS1409" i="6" s="1"/>
  <c r="V1409" i="6"/>
  <c r="P1409" i="6"/>
  <c r="E1409" i="6"/>
  <c r="D1409" i="6"/>
  <c r="AP1408" i="6"/>
  <c r="AS1408" i="6" s="1"/>
  <c r="V1408" i="6"/>
  <c r="P1408" i="6"/>
  <c r="E1408" i="6"/>
  <c r="D1408" i="6"/>
  <c r="AP1407" i="6"/>
  <c r="AS1407" i="6" s="1"/>
  <c r="V1407" i="6"/>
  <c r="P1407" i="6"/>
  <c r="E1407" i="6"/>
  <c r="D1407" i="6"/>
  <c r="AP1406" i="6"/>
  <c r="AS1406" i="6" s="1"/>
  <c r="V1406" i="6"/>
  <c r="P1406" i="6"/>
  <c r="E1406" i="6"/>
  <c r="D1406" i="6"/>
  <c r="AP1405" i="6"/>
  <c r="AS1405" i="6" s="1"/>
  <c r="V1405" i="6"/>
  <c r="P1405" i="6"/>
  <c r="E1405" i="6"/>
  <c r="D1405" i="6"/>
  <c r="AP1404" i="6"/>
  <c r="AS1404" i="6" s="1"/>
  <c r="V1404" i="6"/>
  <c r="P1404" i="6"/>
  <c r="E1404" i="6"/>
  <c r="D1404" i="6"/>
  <c r="AP1403" i="6"/>
  <c r="AS1403" i="6" s="1"/>
  <c r="V1403" i="6"/>
  <c r="P1403" i="6"/>
  <c r="E1403" i="6"/>
  <c r="D1403" i="6"/>
  <c r="C1403" i="6" s="1"/>
  <c r="AP1402" i="6"/>
  <c r="AS1402" i="6" s="1"/>
  <c r="V1402" i="6"/>
  <c r="P1402" i="6"/>
  <c r="E1402" i="6"/>
  <c r="D1402" i="6"/>
  <c r="AP1401" i="6"/>
  <c r="AS1401" i="6" s="1"/>
  <c r="V1401" i="6"/>
  <c r="P1401" i="6"/>
  <c r="E1401" i="6"/>
  <c r="D1401" i="6"/>
  <c r="AP1400" i="6"/>
  <c r="AS1400" i="6" s="1"/>
  <c r="V1400" i="6"/>
  <c r="P1400" i="6"/>
  <c r="E1400" i="6"/>
  <c r="D1400" i="6"/>
  <c r="AP1399" i="6"/>
  <c r="AS1399" i="6" s="1"/>
  <c r="V1399" i="6"/>
  <c r="P1399" i="6"/>
  <c r="E1399" i="6"/>
  <c r="D1399" i="6"/>
  <c r="AP1398" i="6"/>
  <c r="AS1398" i="6" s="1"/>
  <c r="V1398" i="6"/>
  <c r="P1398" i="6"/>
  <c r="E1398" i="6"/>
  <c r="D1398" i="6"/>
  <c r="AP1397" i="6"/>
  <c r="AS1397" i="6" s="1"/>
  <c r="V1397" i="6"/>
  <c r="P1397" i="6"/>
  <c r="E1397" i="6"/>
  <c r="D1397" i="6"/>
  <c r="AP1396" i="6"/>
  <c r="AS1396" i="6" s="1"/>
  <c r="V1396" i="6"/>
  <c r="P1396" i="6"/>
  <c r="E1396" i="6"/>
  <c r="D1396" i="6"/>
  <c r="AP1395" i="6"/>
  <c r="AS1395" i="6" s="1"/>
  <c r="V1395" i="6"/>
  <c r="P1395" i="6"/>
  <c r="E1395" i="6"/>
  <c r="D1395" i="6"/>
  <c r="AP1394" i="6"/>
  <c r="AS1394" i="6" s="1"/>
  <c r="V1394" i="6"/>
  <c r="P1394" i="6"/>
  <c r="E1394" i="6"/>
  <c r="D1394" i="6"/>
  <c r="AP1393" i="6"/>
  <c r="AS1393" i="6" s="1"/>
  <c r="V1393" i="6"/>
  <c r="P1393" i="6"/>
  <c r="E1393" i="6"/>
  <c r="D1393" i="6"/>
  <c r="AP1392" i="6"/>
  <c r="AS1392" i="6" s="1"/>
  <c r="V1392" i="6"/>
  <c r="P1392" i="6"/>
  <c r="E1392" i="6"/>
  <c r="D1392" i="6"/>
  <c r="AP1391" i="6"/>
  <c r="AS1391" i="6" s="1"/>
  <c r="V1391" i="6"/>
  <c r="P1391" i="6"/>
  <c r="E1391" i="6"/>
  <c r="D1391" i="6"/>
  <c r="AP1390" i="6"/>
  <c r="AS1390" i="6" s="1"/>
  <c r="V1390" i="6"/>
  <c r="P1390" i="6"/>
  <c r="E1390" i="6"/>
  <c r="D1390" i="6"/>
  <c r="AP1389" i="6"/>
  <c r="AS1389" i="6" s="1"/>
  <c r="V1389" i="6"/>
  <c r="P1389" i="6"/>
  <c r="E1389" i="6"/>
  <c r="D1389" i="6"/>
  <c r="AP1388" i="6"/>
  <c r="AS1388" i="6" s="1"/>
  <c r="V1388" i="6"/>
  <c r="P1388" i="6"/>
  <c r="E1388" i="6"/>
  <c r="D1388" i="6"/>
  <c r="AP1387" i="6"/>
  <c r="AS1387" i="6" s="1"/>
  <c r="V1387" i="6"/>
  <c r="P1387" i="6"/>
  <c r="E1387" i="6"/>
  <c r="D1387" i="6"/>
  <c r="C1387" i="6" s="1"/>
  <c r="AP1386" i="6"/>
  <c r="AS1386" i="6" s="1"/>
  <c r="V1386" i="6"/>
  <c r="P1386" i="6"/>
  <c r="E1386" i="6"/>
  <c r="D1386" i="6"/>
  <c r="AP1385" i="6"/>
  <c r="AS1385" i="6" s="1"/>
  <c r="V1385" i="6"/>
  <c r="P1385" i="6"/>
  <c r="E1385" i="6"/>
  <c r="D1385" i="6"/>
  <c r="AP1384" i="6"/>
  <c r="AS1384" i="6" s="1"/>
  <c r="V1384" i="6"/>
  <c r="P1384" i="6"/>
  <c r="E1384" i="6"/>
  <c r="D1384" i="6"/>
  <c r="AP1383" i="6"/>
  <c r="AS1383" i="6" s="1"/>
  <c r="V1383" i="6"/>
  <c r="P1383" i="6"/>
  <c r="E1383" i="6"/>
  <c r="D1383" i="6"/>
  <c r="AP1382" i="6"/>
  <c r="AS1382" i="6" s="1"/>
  <c r="V1382" i="6"/>
  <c r="P1382" i="6"/>
  <c r="E1382" i="6"/>
  <c r="D1382" i="6"/>
  <c r="AP1381" i="6"/>
  <c r="AS1381" i="6" s="1"/>
  <c r="V1381" i="6"/>
  <c r="P1381" i="6"/>
  <c r="E1381" i="6"/>
  <c r="D1381" i="6"/>
  <c r="AP1380" i="6"/>
  <c r="AS1380" i="6" s="1"/>
  <c r="V1380" i="6"/>
  <c r="P1380" i="6"/>
  <c r="E1380" i="6"/>
  <c r="D1380" i="6"/>
  <c r="AP1379" i="6"/>
  <c r="AS1379" i="6" s="1"/>
  <c r="V1379" i="6"/>
  <c r="P1379" i="6"/>
  <c r="E1379" i="6"/>
  <c r="D1379" i="6"/>
  <c r="C1379" i="6" s="1"/>
  <c r="AP1378" i="6"/>
  <c r="AS1378" i="6" s="1"/>
  <c r="V1378" i="6"/>
  <c r="P1378" i="6"/>
  <c r="E1378" i="6"/>
  <c r="D1378" i="6"/>
  <c r="AP1377" i="6"/>
  <c r="AS1377" i="6" s="1"/>
  <c r="V1377" i="6"/>
  <c r="P1377" i="6"/>
  <c r="E1377" i="6"/>
  <c r="D1377" i="6"/>
  <c r="AP1376" i="6"/>
  <c r="AS1376" i="6" s="1"/>
  <c r="V1376" i="6"/>
  <c r="P1376" i="6"/>
  <c r="E1376" i="6"/>
  <c r="D1376" i="6"/>
  <c r="AP1375" i="6"/>
  <c r="AS1375" i="6" s="1"/>
  <c r="V1375" i="6"/>
  <c r="P1375" i="6"/>
  <c r="E1375" i="6"/>
  <c r="D1375" i="6"/>
  <c r="AP1374" i="6"/>
  <c r="AS1374" i="6" s="1"/>
  <c r="V1374" i="6"/>
  <c r="P1374" i="6"/>
  <c r="E1374" i="6"/>
  <c r="D1374" i="6"/>
  <c r="AP1373" i="6"/>
  <c r="AS1373" i="6" s="1"/>
  <c r="V1373" i="6"/>
  <c r="P1373" i="6"/>
  <c r="E1373" i="6"/>
  <c r="D1373" i="6"/>
  <c r="AP1372" i="6"/>
  <c r="AS1372" i="6" s="1"/>
  <c r="V1372" i="6"/>
  <c r="P1372" i="6"/>
  <c r="E1372" i="6"/>
  <c r="D1372" i="6"/>
  <c r="AP1371" i="6"/>
  <c r="AS1371" i="6" s="1"/>
  <c r="V1371" i="6"/>
  <c r="P1371" i="6"/>
  <c r="E1371" i="6"/>
  <c r="D1371" i="6"/>
  <c r="AP1370" i="6"/>
  <c r="AS1370" i="6" s="1"/>
  <c r="V1370" i="6"/>
  <c r="P1370" i="6"/>
  <c r="E1370" i="6"/>
  <c r="D1370" i="6"/>
  <c r="AP1369" i="6"/>
  <c r="AS1369" i="6" s="1"/>
  <c r="V1369" i="6"/>
  <c r="P1369" i="6"/>
  <c r="E1369" i="6"/>
  <c r="D1369" i="6"/>
  <c r="AP1368" i="6"/>
  <c r="AS1368" i="6" s="1"/>
  <c r="V1368" i="6"/>
  <c r="P1368" i="6"/>
  <c r="E1368" i="6"/>
  <c r="D1368" i="6"/>
  <c r="S1367" i="6"/>
  <c r="V1367" i="6" s="1"/>
  <c r="P1367" i="6"/>
  <c r="E1367" i="6"/>
  <c r="D1367" i="6"/>
  <c r="AP1366" i="6"/>
  <c r="AS1366" i="6" s="1"/>
  <c r="V1366" i="6"/>
  <c r="P1366" i="6"/>
  <c r="E1366" i="6"/>
  <c r="D1366" i="6"/>
  <c r="C1366" i="6" s="1"/>
  <c r="AP1365" i="6"/>
  <c r="AS1365" i="6" s="1"/>
  <c r="V1365" i="6"/>
  <c r="P1365" i="6"/>
  <c r="E1365" i="6"/>
  <c r="D1365" i="6"/>
  <c r="AP1364" i="6"/>
  <c r="AS1364" i="6" s="1"/>
  <c r="V1364" i="6"/>
  <c r="P1364" i="6"/>
  <c r="E1364" i="6"/>
  <c r="D1364" i="6"/>
  <c r="AP1363" i="6"/>
  <c r="AS1363" i="6" s="1"/>
  <c r="V1363" i="6"/>
  <c r="P1363" i="6"/>
  <c r="E1363" i="6"/>
  <c r="D1363" i="6"/>
  <c r="AP1362" i="6"/>
  <c r="AS1362" i="6" s="1"/>
  <c r="V1362" i="6"/>
  <c r="P1362" i="6"/>
  <c r="E1362" i="6"/>
  <c r="D1362" i="6"/>
  <c r="AP1361" i="6"/>
  <c r="AS1361" i="6" s="1"/>
  <c r="V1361" i="6"/>
  <c r="P1361" i="6"/>
  <c r="E1361" i="6"/>
  <c r="D1361" i="6"/>
  <c r="AP1360" i="6"/>
  <c r="AS1360" i="6" s="1"/>
  <c r="V1360" i="6"/>
  <c r="P1360" i="6"/>
  <c r="E1360" i="6"/>
  <c r="D1360" i="6"/>
  <c r="AP1359" i="6"/>
  <c r="AS1359" i="6" s="1"/>
  <c r="V1359" i="6"/>
  <c r="P1359" i="6"/>
  <c r="D1359" i="6"/>
  <c r="AP1358" i="6"/>
  <c r="AS1358" i="6" s="1"/>
  <c r="V1358" i="6"/>
  <c r="P1358" i="6"/>
  <c r="E1358" i="6"/>
  <c r="D1358" i="6"/>
  <c r="AP1357" i="6"/>
  <c r="AS1357" i="6" s="1"/>
  <c r="V1357" i="6"/>
  <c r="P1357" i="6"/>
  <c r="E1357" i="6"/>
  <c r="D1357" i="6"/>
  <c r="AP1356" i="6"/>
  <c r="AS1356" i="6" s="1"/>
  <c r="V1356" i="6"/>
  <c r="P1356" i="6"/>
  <c r="E1356" i="6"/>
  <c r="D1356" i="6"/>
  <c r="AP1355" i="6"/>
  <c r="AS1355" i="6" s="1"/>
  <c r="V1355" i="6"/>
  <c r="P1355" i="6"/>
  <c r="E1355" i="6"/>
  <c r="D1355" i="6"/>
  <c r="AP1354" i="6"/>
  <c r="AS1354" i="6" s="1"/>
  <c r="AC1354" i="6"/>
  <c r="V1354" i="6"/>
  <c r="P1354" i="6"/>
  <c r="E1354" i="6"/>
  <c r="D1354" i="6"/>
  <c r="AP1353" i="6"/>
  <c r="AS1353" i="6" s="1"/>
  <c r="V1353" i="6"/>
  <c r="P1353" i="6"/>
  <c r="E1353" i="6"/>
  <c r="D1353" i="6"/>
  <c r="AP1352" i="6"/>
  <c r="AS1352" i="6" s="1"/>
  <c r="V1352" i="6"/>
  <c r="P1352" i="6"/>
  <c r="E1352" i="6"/>
  <c r="D1352" i="6"/>
  <c r="AP1351" i="6"/>
  <c r="AS1351" i="6" s="1"/>
  <c r="V1351" i="6"/>
  <c r="P1351" i="6"/>
  <c r="E1351" i="6"/>
  <c r="D1351" i="6"/>
  <c r="AP1350" i="6"/>
  <c r="AS1350" i="6" s="1"/>
  <c r="V1350" i="6"/>
  <c r="P1350" i="6"/>
  <c r="E1350" i="6"/>
  <c r="D1350" i="6"/>
  <c r="AP1349" i="6"/>
  <c r="AS1349" i="6" s="1"/>
  <c r="V1349" i="6"/>
  <c r="P1349" i="6"/>
  <c r="E1349" i="6"/>
  <c r="D1349" i="6"/>
  <c r="AP1348" i="6"/>
  <c r="AS1348" i="6" s="1"/>
  <c r="V1348" i="6"/>
  <c r="P1348" i="6"/>
  <c r="E1348" i="6"/>
  <c r="D1348" i="6"/>
  <c r="AP1347" i="6"/>
  <c r="AS1347" i="6" s="1"/>
  <c r="V1347" i="6"/>
  <c r="E1347" i="6"/>
  <c r="D1347" i="6"/>
  <c r="AP1346" i="6"/>
  <c r="AS1346" i="6" s="1"/>
  <c r="V1346" i="6"/>
  <c r="P1346" i="6"/>
  <c r="E1346" i="6"/>
  <c r="D1346" i="6"/>
  <c r="AP1345" i="6"/>
  <c r="AS1345" i="6" s="1"/>
  <c r="V1345" i="6"/>
  <c r="P1345" i="6"/>
  <c r="E1345" i="6"/>
  <c r="D1345" i="6"/>
  <c r="C1345" i="6" s="1"/>
  <c r="AP1344" i="6"/>
  <c r="AS1344" i="6" s="1"/>
  <c r="V1344" i="6"/>
  <c r="P1344" i="6"/>
  <c r="E1344" i="6"/>
  <c r="D1344" i="6"/>
  <c r="AP1343" i="6"/>
  <c r="AS1343" i="6" s="1"/>
  <c r="V1343" i="6"/>
  <c r="P1343" i="6"/>
  <c r="E1343" i="6"/>
  <c r="D1343" i="6"/>
  <c r="AP1342" i="6"/>
  <c r="AS1342" i="6" s="1"/>
  <c r="V1342" i="6"/>
  <c r="P1342" i="6"/>
  <c r="E1342" i="6"/>
  <c r="D1342" i="6"/>
  <c r="AP1341" i="6"/>
  <c r="AS1341" i="6" s="1"/>
  <c r="V1341" i="6"/>
  <c r="P1341" i="6"/>
  <c r="E1341" i="6"/>
  <c r="D1341" i="6"/>
  <c r="AP1340" i="6"/>
  <c r="AS1340" i="6" s="1"/>
  <c r="V1340" i="6"/>
  <c r="P1340" i="6"/>
  <c r="E1340" i="6"/>
  <c r="D1340" i="6"/>
  <c r="AP1339" i="6"/>
  <c r="AS1339" i="6" s="1"/>
  <c r="V1339" i="6"/>
  <c r="P1339" i="6"/>
  <c r="E1339" i="6"/>
  <c r="D1339" i="6"/>
  <c r="AP1338" i="6"/>
  <c r="AS1338" i="6" s="1"/>
  <c r="V1338" i="6"/>
  <c r="P1338" i="6"/>
  <c r="E1338" i="6"/>
  <c r="D1338" i="6"/>
  <c r="AP1337" i="6"/>
  <c r="AS1337" i="6" s="1"/>
  <c r="V1337" i="6"/>
  <c r="P1337" i="6"/>
  <c r="E1337" i="6"/>
  <c r="D1337" i="6"/>
  <c r="C1337" i="6" s="1"/>
  <c r="AP1336" i="6"/>
  <c r="AS1336" i="6" s="1"/>
  <c r="V1336" i="6"/>
  <c r="P1336" i="6"/>
  <c r="E1336" i="6"/>
  <c r="D1336" i="6"/>
  <c r="AP1335" i="6"/>
  <c r="AS1335" i="6" s="1"/>
  <c r="V1335" i="6"/>
  <c r="P1335" i="6"/>
  <c r="E1335" i="6"/>
  <c r="D1335" i="6"/>
  <c r="AP1334" i="6"/>
  <c r="AS1334" i="6" s="1"/>
  <c r="V1334" i="6"/>
  <c r="P1334" i="6"/>
  <c r="E1334" i="6"/>
  <c r="D1334" i="6"/>
  <c r="AP1333" i="6"/>
  <c r="AS1333" i="6" s="1"/>
  <c r="V1333" i="6"/>
  <c r="P1333" i="6"/>
  <c r="E1333" i="6"/>
  <c r="D1333" i="6"/>
  <c r="AP1332" i="6"/>
  <c r="AS1332" i="6" s="1"/>
  <c r="V1332" i="6"/>
  <c r="P1332" i="6"/>
  <c r="E1332" i="6"/>
  <c r="D1332" i="6"/>
  <c r="AP1331" i="6"/>
  <c r="AS1331" i="6" s="1"/>
  <c r="V1331" i="6"/>
  <c r="P1331" i="6"/>
  <c r="E1331" i="6"/>
  <c r="D1331" i="6"/>
  <c r="AP1330" i="6"/>
  <c r="AS1330" i="6" s="1"/>
  <c r="V1330" i="6"/>
  <c r="P1330" i="6"/>
  <c r="E1330" i="6"/>
  <c r="D1330" i="6"/>
  <c r="AP1329" i="6"/>
  <c r="AS1329" i="6" s="1"/>
  <c r="V1329" i="6"/>
  <c r="P1329" i="6"/>
  <c r="E1329" i="6"/>
  <c r="D1329" i="6"/>
  <c r="C1329" i="6" s="1"/>
  <c r="AP1328" i="6"/>
  <c r="AS1328" i="6" s="1"/>
  <c r="V1328" i="6"/>
  <c r="P1328" i="6"/>
  <c r="E1328" i="6"/>
  <c r="D1328" i="6"/>
  <c r="AP1327" i="6"/>
  <c r="AS1327" i="6" s="1"/>
  <c r="V1327" i="6"/>
  <c r="P1327" i="6"/>
  <c r="E1327" i="6"/>
  <c r="D1327" i="6"/>
  <c r="AP1326" i="6"/>
  <c r="AS1326" i="6" s="1"/>
  <c r="V1326" i="6"/>
  <c r="P1326" i="6"/>
  <c r="E1326" i="6"/>
  <c r="D1326" i="6"/>
  <c r="AQ1325" i="6"/>
  <c r="AP1325" i="6" s="1"/>
  <c r="AS1325" i="6" s="1"/>
  <c r="S1325" i="6"/>
  <c r="V1325" i="6" s="1"/>
  <c r="P1325" i="6"/>
  <c r="E1325" i="6"/>
  <c r="D1325" i="6"/>
  <c r="AP1324" i="6"/>
  <c r="AS1324" i="6" s="1"/>
  <c r="S1324" i="6"/>
  <c r="V1324" i="6" s="1"/>
  <c r="P1324" i="6"/>
  <c r="E1324" i="6"/>
  <c r="D1324" i="6"/>
  <c r="AP1323" i="6"/>
  <c r="AS1323" i="6" s="1"/>
  <c r="V1323" i="6"/>
  <c r="P1323" i="6"/>
  <c r="E1323" i="6"/>
  <c r="D1323" i="6"/>
  <c r="AP1322" i="6"/>
  <c r="AS1322" i="6" s="1"/>
  <c r="V1322" i="6"/>
  <c r="P1322" i="6"/>
  <c r="E1322" i="6"/>
  <c r="D1322" i="6"/>
  <c r="AP1321" i="6"/>
  <c r="AS1321" i="6" s="1"/>
  <c r="V1321" i="6"/>
  <c r="P1321" i="6"/>
  <c r="E1321" i="6"/>
  <c r="D1321" i="6"/>
  <c r="AP1320" i="6"/>
  <c r="AS1320" i="6" s="1"/>
  <c r="V1320" i="6"/>
  <c r="P1320" i="6"/>
  <c r="E1320" i="6"/>
  <c r="D1320" i="6"/>
  <c r="AP1319" i="6"/>
  <c r="AS1319" i="6" s="1"/>
  <c r="V1319" i="6"/>
  <c r="P1319" i="6"/>
  <c r="E1319" i="6"/>
  <c r="D1319" i="6"/>
  <c r="AP1318" i="6"/>
  <c r="AS1318" i="6" s="1"/>
  <c r="V1318" i="6"/>
  <c r="P1318" i="6"/>
  <c r="E1318" i="6"/>
  <c r="D1318" i="6"/>
  <c r="AP1317" i="6"/>
  <c r="AS1317" i="6" s="1"/>
  <c r="V1317" i="6"/>
  <c r="P1317" i="6"/>
  <c r="E1317" i="6"/>
  <c r="D1317" i="6"/>
  <c r="AP1316" i="6"/>
  <c r="AS1316" i="6" s="1"/>
  <c r="V1316" i="6"/>
  <c r="P1316" i="6"/>
  <c r="E1316" i="6"/>
  <c r="D1316" i="6"/>
  <c r="AP1315" i="6"/>
  <c r="AS1315" i="6" s="1"/>
  <c r="V1315" i="6"/>
  <c r="P1315" i="6"/>
  <c r="E1315" i="6"/>
  <c r="D1315" i="6"/>
  <c r="AP1314" i="6"/>
  <c r="AS1314" i="6" s="1"/>
  <c r="V1314" i="6"/>
  <c r="P1314" i="6"/>
  <c r="E1314" i="6"/>
  <c r="D1314" i="6"/>
  <c r="AP1313" i="6"/>
  <c r="AS1313" i="6" s="1"/>
  <c r="V1313" i="6"/>
  <c r="P1313" i="6"/>
  <c r="E1313" i="6"/>
  <c r="D1313" i="6"/>
  <c r="AP1312" i="6"/>
  <c r="AS1312" i="6" s="1"/>
  <c r="V1312" i="6"/>
  <c r="P1312" i="6"/>
  <c r="E1312" i="6"/>
  <c r="D1312" i="6"/>
  <c r="AP1311" i="6"/>
  <c r="AS1311" i="6" s="1"/>
  <c r="V1311" i="6"/>
  <c r="P1311" i="6"/>
  <c r="E1311" i="6"/>
  <c r="D1311" i="6"/>
  <c r="AP1310" i="6"/>
  <c r="AS1310" i="6" s="1"/>
  <c r="V1310" i="6"/>
  <c r="P1310" i="6"/>
  <c r="E1310" i="6"/>
  <c r="D1310" i="6"/>
  <c r="AP1309" i="6"/>
  <c r="AS1309" i="6" s="1"/>
  <c r="V1309" i="6"/>
  <c r="P1309" i="6"/>
  <c r="E1309" i="6"/>
  <c r="D1309" i="6"/>
  <c r="AP1308" i="6"/>
  <c r="AS1308" i="6" s="1"/>
  <c r="V1308" i="6"/>
  <c r="P1308" i="6"/>
  <c r="E1308" i="6"/>
  <c r="D1308" i="6"/>
  <c r="AP1307" i="6"/>
  <c r="AS1307" i="6" s="1"/>
  <c r="V1307" i="6"/>
  <c r="P1307" i="6"/>
  <c r="E1307" i="6"/>
  <c r="D1307" i="6"/>
  <c r="AP1306" i="6"/>
  <c r="AS1306" i="6" s="1"/>
  <c r="V1306" i="6"/>
  <c r="P1306" i="6"/>
  <c r="E1306" i="6"/>
  <c r="D1306" i="6"/>
  <c r="AP1305" i="6"/>
  <c r="AS1305" i="6" s="1"/>
  <c r="V1305" i="6"/>
  <c r="P1305" i="6"/>
  <c r="E1305" i="6"/>
  <c r="D1305" i="6"/>
  <c r="AP1304" i="6"/>
  <c r="AS1304" i="6" s="1"/>
  <c r="V1304" i="6"/>
  <c r="P1304" i="6"/>
  <c r="E1304" i="6"/>
  <c r="D1304" i="6"/>
  <c r="AP1303" i="6"/>
  <c r="AS1303" i="6" s="1"/>
  <c r="V1303" i="6"/>
  <c r="P1303" i="6"/>
  <c r="E1303" i="6"/>
  <c r="D1303" i="6"/>
  <c r="AP1302" i="6"/>
  <c r="AS1302" i="6" s="1"/>
  <c r="V1302" i="6"/>
  <c r="P1302" i="6"/>
  <c r="E1302" i="6"/>
  <c r="D1302" i="6"/>
  <c r="AP1301" i="6"/>
  <c r="AS1301" i="6" s="1"/>
  <c r="V1301" i="6"/>
  <c r="P1301" i="6"/>
  <c r="E1301" i="6"/>
  <c r="D1301" i="6"/>
  <c r="AP1300" i="6"/>
  <c r="AS1300" i="6" s="1"/>
  <c r="V1300" i="6"/>
  <c r="P1300" i="6"/>
  <c r="E1300" i="6"/>
  <c r="D1300" i="6"/>
  <c r="AP1299" i="6"/>
  <c r="AS1299" i="6" s="1"/>
  <c r="V1299" i="6"/>
  <c r="P1299" i="6"/>
  <c r="E1299" i="6"/>
  <c r="D1299" i="6"/>
  <c r="AP1298" i="6"/>
  <c r="AS1298" i="6" s="1"/>
  <c r="V1298" i="6"/>
  <c r="P1298" i="6"/>
  <c r="E1298" i="6"/>
  <c r="D1298" i="6"/>
  <c r="AP1297" i="6"/>
  <c r="AS1297" i="6" s="1"/>
  <c r="V1297" i="6"/>
  <c r="P1297" i="6"/>
  <c r="E1297" i="6"/>
  <c r="D1297" i="6"/>
  <c r="AP1296" i="6"/>
  <c r="AS1296" i="6" s="1"/>
  <c r="V1296" i="6"/>
  <c r="P1296" i="6"/>
  <c r="E1296" i="6"/>
  <c r="D1296" i="6"/>
  <c r="AP1295" i="6"/>
  <c r="AS1295" i="6" s="1"/>
  <c r="V1295" i="6"/>
  <c r="P1295" i="6"/>
  <c r="E1295" i="6"/>
  <c r="D1295" i="6"/>
  <c r="AP1294" i="6"/>
  <c r="AS1294" i="6" s="1"/>
  <c r="V1294" i="6"/>
  <c r="P1294" i="6"/>
  <c r="E1294" i="6"/>
  <c r="D1294" i="6"/>
  <c r="AP1293" i="6"/>
  <c r="AS1293" i="6" s="1"/>
  <c r="V1293" i="6"/>
  <c r="P1293" i="6"/>
  <c r="E1293" i="6"/>
  <c r="D1293" i="6"/>
  <c r="AP1292" i="6"/>
  <c r="AS1292" i="6" s="1"/>
  <c r="V1292" i="6"/>
  <c r="P1292" i="6"/>
  <c r="E1292" i="6"/>
  <c r="D1292" i="6"/>
  <c r="AP1291" i="6"/>
  <c r="AS1291" i="6" s="1"/>
  <c r="V1291" i="6"/>
  <c r="P1291" i="6"/>
  <c r="E1291" i="6"/>
  <c r="D1291" i="6"/>
  <c r="AP1290" i="6"/>
  <c r="AS1290" i="6" s="1"/>
  <c r="V1290" i="6"/>
  <c r="P1290" i="6"/>
  <c r="E1290" i="6"/>
  <c r="D1290" i="6"/>
  <c r="AP1289" i="6"/>
  <c r="AS1289" i="6" s="1"/>
  <c r="V1289" i="6"/>
  <c r="P1289" i="6"/>
  <c r="E1289" i="6"/>
  <c r="D1289" i="6"/>
  <c r="AP1288" i="6"/>
  <c r="AS1288" i="6" s="1"/>
  <c r="V1288" i="6"/>
  <c r="P1288" i="6"/>
  <c r="E1288" i="6"/>
  <c r="D1288" i="6"/>
  <c r="AP1287" i="6"/>
  <c r="AS1287" i="6" s="1"/>
  <c r="V1287" i="6"/>
  <c r="P1287" i="6"/>
  <c r="E1287" i="6"/>
  <c r="D1287" i="6"/>
  <c r="AP1286" i="6"/>
  <c r="AS1286" i="6" s="1"/>
  <c r="V1286" i="6"/>
  <c r="P1286" i="6"/>
  <c r="E1286" i="6"/>
  <c r="D1286" i="6"/>
  <c r="AP1285" i="6"/>
  <c r="AS1285" i="6" s="1"/>
  <c r="V1285" i="6"/>
  <c r="P1285" i="6"/>
  <c r="E1285" i="6"/>
  <c r="D1285" i="6"/>
  <c r="AP1284" i="6"/>
  <c r="AS1284" i="6" s="1"/>
  <c r="V1284" i="6"/>
  <c r="P1284" i="6"/>
  <c r="E1284" i="6"/>
  <c r="D1284" i="6"/>
  <c r="AP1283" i="6"/>
  <c r="AS1283" i="6" s="1"/>
  <c r="V1283" i="6"/>
  <c r="P1283" i="6"/>
  <c r="E1283" i="6"/>
  <c r="D1283" i="6"/>
  <c r="AP1282" i="6"/>
  <c r="AS1282" i="6" s="1"/>
  <c r="V1282" i="6"/>
  <c r="P1282" i="6"/>
  <c r="E1282" i="6"/>
  <c r="D1282" i="6"/>
  <c r="AP1281" i="6"/>
  <c r="AS1281" i="6" s="1"/>
  <c r="V1281" i="6"/>
  <c r="P1281" i="6"/>
  <c r="E1281" i="6"/>
  <c r="D1281" i="6"/>
  <c r="AP1280" i="6"/>
  <c r="AS1280" i="6" s="1"/>
  <c r="V1280" i="6"/>
  <c r="P1280" i="6"/>
  <c r="E1280" i="6"/>
  <c r="D1280" i="6"/>
  <c r="AP1279" i="6"/>
  <c r="AS1279" i="6" s="1"/>
  <c r="V1279" i="6"/>
  <c r="P1279" i="6"/>
  <c r="E1279" i="6"/>
  <c r="D1279" i="6"/>
  <c r="AP1278" i="6"/>
  <c r="AS1278" i="6" s="1"/>
  <c r="V1278" i="6"/>
  <c r="P1278" i="6"/>
  <c r="E1278" i="6"/>
  <c r="D1278" i="6"/>
  <c r="AP1277" i="6"/>
  <c r="AS1277" i="6" s="1"/>
  <c r="V1277" i="6"/>
  <c r="P1277" i="6"/>
  <c r="E1277" i="6"/>
  <c r="D1277" i="6"/>
  <c r="AP1276" i="6"/>
  <c r="AS1276" i="6" s="1"/>
  <c r="V1276" i="6"/>
  <c r="P1276" i="6"/>
  <c r="E1276" i="6"/>
  <c r="D1276" i="6"/>
  <c r="AP1275" i="6"/>
  <c r="AS1275" i="6" s="1"/>
  <c r="V1275" i="6"/>
  <c r="P1275" i="6"/>
  <c r="E1275" i="6"/>
  <c r="D1275" i="6"/>
  <c r="AP1274" i="6"/>
  <c r="AS1274" i="6" s="1"/>
  <c r="V1274" i="6"/>
  <c r="P1274" i="6"/>
  <c r="E1274" i="6"/>
  <c r="D1274" i="6"/>
  <c r="AP1273" i="6"/>
  <c r="AS1273" i="6" s="1"/>
  <c r="V1273" i="6"/>
  <c r="P1273" i="6"/>
  <c r="E1273" i="6"/>
  <c r="D1273" i="6"/>
  <c r="AP1272" i="6"/>
  <c r="AS1272" i="6" s="1"/>
  <c r="V1272" i="6"/>
  <c r="P1272" i="6"/>
  <c r="E1272" i="6"/>
  <c r="D1272" i="6"/>
  <c r="AP1271" i="6"/>
  <c r="AS1271" i="6" s="1"/>
  <c r="V1271" i="6"/>
  <c r="P1271" i="6"/>
  <c r="E1271" i="6"/>
  <c r="D1271" i="6"/>
  <c r="AP1270" i="6"/>
  <c r="AS1270" i="6" s="1"/>
  <c r="V1270" i="6"/>
  <c r="P1270" i="6"/>
  <c r="E1270" i="6"/>
  <c r="D1270" i="6"/>
  <c r="AP1269" i="6"/>
  <c r="AS1269" i="6" s="1"/>
  <c r="V1269" i="6"/>
  <c r="P1269" i="6"/>
  <c r="E1269" i="6"/>
  <c r="D1269" i="6"/>
  <c r="AP1268" i="6"/>
  <c r="AS1268" i="6" s="1"/>
  <c r="V1268" i="6"/>
  <c r="P1268" i="6"/>
  <c r="E1268" i="6"/>
  <c r="D1268" i="6"/>
  <c r="AP1267" i="6"/>
  <c r="AS1267" i="6" s="1"/>
  <c r="V1267" i="6"/>
  <c r="P1267" i="6"/>
  <c r="E1267" i="6"/>
  <c r="D1267" i="6"/>
  <c r="AP1266" i="6"/>
  <c r="AS1266" i="6" s="1"/>
  <c r="V1266" i="6"/>
  <c r="P1266" i="6"/>
  <c r="E1266" i="6"/>
  <c r="D1266" i="6"/>
  <c r="AP1265" i="6"/>
  <c r="AS1265" i="6" s="1"/>
  <c r="V1265" i="6"/>
  <c r="P1265" i="6"/>
  <c r="E1265" i="6"/>
  <c r="D1265" i="6"/>
  <c r="AP1264" i="6"/>
  <c r="AS1264" i="6" s="1"/>
  <c r="V1264" i="6"/>
  <c r="P1264" i="6"/>
  <c r="E1264" i="6"/>
  <c r="D1264" i="6"/>
  <c r="AP1263" i="6"/>
  <c r="AS1263" i="6" s="1"/>
  <c r="V1263" i="6"/>
  <c r="P1263" i="6"/>
  <c r="E1263" i="6"/>
  <c r="D1263" i="6"/>
  <c r="AP1262" i="6"/>
  <c r="AS1262" i="6" s="1"/>
  <c r="V1262" i="6"/>
  <c r="P1262" i="6"/>
  <c r="E1262" i="6"/>
  <c r="D1262" i="6"/>
  <c r="AP1261" i="6"/>
  <c r="AS1261" i="6" s="1"/>
  <c r="V1261" i="6"/>
  <c r="P1261" i="6"/>
  <c r="E1261" i="6"/>
  <c r="D1261" i="6"/>
  <c r="AP1260" i="6"/>
  <c r="AS1260" i="6" s="1"/>
  <c r="V1260" i="6"/>
  <c r="P1260" i="6"/>
  <c r="E1260" i="6"/>
  <c r="D1260" i="6"/>
  <c r="AP1259" i="6"/>
  <c r="AS1259" i="6" s="1"/>
  <c r="V1259" i="6"/>
  <c r="P1259" i="6"/>
  <c r="E1259" i="6"/>
  <c r="D1259" i="6"/>
  <c r="AP1258" i="6"/>
  <c r="AS1258" i="6" s="1"/>
  <c r="V1258" i="6"/>
  <c r="P1258" i="6"/>
  <c r="E1258" i="6"/>
  <c r="D1258" i="6"/>
  <c r="AP1257" i="6"/>
  <c r="AS1257" i="6" s="1"/>
  <c r="V1257" i="6"/>
  <c r="P1257" i="6"/>
  <c r="E1257" i="6"/>
  <c r="D1257" i="6"/>
  <c r="AP1256" i="6"/>
  <c r="AS1256" i="6" s="1"/>
  <c r="V1256" i="6"/>
  <c r="P1256" i="6"/>
  <c r="E1256" i="6"/>
  <c r="D1256" i="6"/>
  <c r="AP1255" i="6"/>
  <c r="AS1255" i="6" s="1"/>
  <c r="V1255" i="6"/>
  <c r="P1255" i="6"/>
  <c r="E1255" i="6"/>
  <c r="D1255" i="6"/>
  <c r="AP1254" i="6"/>
  <c r="AS1254" i="6" s="1"/>
  <c r="V1254" i="6"/>
  <c r="P1254" i="6"/>
  <c r="E1254" i="6"/>
  <c r="D1254" i="6"/>
  <c r="AP1253" i="6"/>
  <c r="AS1253" i="6" s="1"/>
  <c r="V1253" i="6"/>
  <c r="P1253" i="6"/>
  <c r="E1253" i="6"/>
  <c r="D1253" i="6"/>
  <c r="AP1252" i="6"/>
  <c r="AS1252" i="6" s="1"/>
  <c r="V1252" i="6"/>
  <c r="P1252" i="6"/>
  <c r="E1252" i="6"/>
  <c r="D1252" i="6"/>
  <c r="AP1251" i="6"/>
  <c r="AS1251" i="6" s="1"/>
  <c r="V1251" i="6"/>
  <c r="P1251" i="6"/>
  <c r="E1251" i="6"/>
  <c r="D1251" i="6"/>
  <c r="AP1250" i="6"/>
  <c r="AS1250" i="6" s="1"/>
  <c r="V1250" i="6"/>
  <c r="P1250" i="6"/>
  <c r="E1250" i="6"/>
  <c r="D1250" i="6"/>
  <c r="AP1249" i="6"/>
  <c r="AS1249" i="6" s="1"/>
  <c r="V1249" i="6"/>
  <c r="P1249" i="6"/>
  <c r="E1249" i="6"/>
  <c r="D1249" i="6"/>
  <c r="C1249" i="6" s="1"/>
  <c r="AP1248" i="6"/>
  <c r="AS1248" i="6" s="1"/>
  <c r="V1248" i="6"/>
  <c r="P1248" i="6"/>
  <c r="E1248" i="6"/>
  <c r="D1248" i="6"/>
  <c r="AP1247" i="6"/>
  <c r="AS1247" i="6" s="1"/>
  <c r="V1247" i="6"/>
  <c r="P1247" i="6"/>
  <c r="E1247" i="6"/>
  <c r="D1247" i="6"/>
  <c r="AP1246" i="6"/>
  <c r="AS1246" i="6" s="1"/>
  <c r="V1246" i="6"/>
  <c r="P1246" i="6"/>
  <c r="E1246" i="6"/>
  <c r="D1246" i="6"/>
  <c r="AP1245" i="6"/>
  <c r="AS1245" i="6" s="1"/>
  <c r="V1245" i="6"/>
  <c r="P1245" i="6"/>
  <c r="E1245" i="6"/>
  <c r="D1245" i="6"/>
  <c r="AP1244" i="6"/>
  <c r="AS1244" i="6" s="1"/>
  <c r="V1244" i="6"/>
  <c r="P1244" i="6"/>
  <c r="E1244" i="6"/>
  <c r="D1244" i="6"/>
  <c r="AP1243" i="6"/>
  <c r="AS1243" i="6" s="1"/>
  <c r="V1243" i="6"/>
  <c r="P1243" i="6"/>
  <c r="E1243" i="6"/>
  <c r="D1243" i="6"/>
  <c r="AP1242" i="6"/>
  <c r="AS1242" i="6" s="1"/>
  <c r="V1242" i="6"/>
  <c r="P1242" i="6"/>
  <c r="E1242" i="6"/>
  <c r="D1242" i="6"/>
  <c r="AP1241" i="6"/>
  <c r="AS1241" i="6" s="1"/>
  <c r="V1241" i="6"/>
  <c r="P1241" i="6"/>
  <c r="E1241" i="6"/>
  <c r="D1241" i="6"/>
  <c r="AP1240" i="6"/>
  <c r="AS1240" i="6" s="1"/>
  <c r="V1240" i="6"/>
  <c r="P1240" i="6"/>
  <c r="E1240" i="6"/>
  <c r="D1240" i="6"/>
  <c r="AP1239" i="6"/>
  <c r="AS1239" i="6" s="1"/>
  <c r="V1239" i="6"/>
  <c r="P1239" i="6"/>
  <c r="E1239" i="6"/>
  <c r="D1239" i="6"/>
  <c r="AP1238" i="6"/>
  <c r="AS1238" i="6" s="1"/>
  <c r="V1238" i="6"/>
  <c r="P1238" i="6"/>
  <c r="E1238" i="6"/>
  <c r="D1238" i="6"/>
  <c r="AP1237" i="6"/>
  <c r="AS1237" i="6" s="1"/>
  <c r="V1237" i="6"/>
  <c r="P1237" i="6"/>
  <c r="E1237" i="6"/>
  <c r="D1237" i="6"/>
  <c r="AP1236" i="6"/>
  <c r="AS1236" i="6" s="1"/>
  <c r="V1236" i="6"/>
  <c r="P1236" i="6"/>
  <c r="E1236" i="6"/>
  <c r="D1236" i="6"/>
  <c r="AP1235" i="6"/>
  <c r="AS1235" i="6" s="1"/>
  <c r="V1235" i="6"/>
  <c r="P1235" i="6"/>
  <c r="E1235" i="6"/>
  <c r="D1235" i="6"/>
  <c r="AP1234" i="6"/>
  <c r="AS1234" i="6" s="1"/>
  <c r="V1234" i="6"/>
  <c r="P1234" i="6"/>
  <c r="E1234" i="6"/>
  <c r="D1234" i="6"/>
  <c r="AP1233" i="6"/>
  <c r="AS1233" i="6" s="1"/>
  <c r="V1233" i="6"/>
  <c r="P1233" i="6"/>
  <c r="E1233" i="6"/>
  <c r="D1233" i="6"/>
  <c r="C1233" i="6" s="1"/>
  <c r="AP1232" i="6"/>
  <c r="AS1232" i="6" s="1"/>
  <c r="V1232" i="6"/>
  <c r="P1232" i="6"/>
  <c r="E1232" i="6"/>
  <c r="D1232" i="6"/>
  <c r="AP1231" i="6"/>
  <c r="AS1231" i="6" s="1"/>
  <c r="V1231" i="6"/>
  <c r="P1231" i="6"/>
  <c r="E1231" i="6"/>
  <c r="D1231" i="6"/>
  <c r="AP1230" i="6"/>
  <c r="AS1230" i="6" s="1"/>
  <c r="V1230" i="6"/>
  <c r="P1230" i="6"/>
  <c r="E1230" i="6"/>
  <c r="D1230" i="6"/>
  <c r="AP1229" i="6"/>
  <c r="AS1229" i="6" s="1"/>
  <c r="V1229" i="6"/>
  <c r="P1229" i="6"/>
  <c r="E1229" i="6"/>
  <c r="D1229" i="6"/>
  <c r="AP1228" i="6"/>
  <c r="AS1228" i="6" s="1"/>
  <c r="V1228" i="6"/>
  <c r="P1228" i="6"/>
  <c r="E1228" i="6"/>
  <c r="D1228" i="6"/>
  <c r="AP1227" i="6"/>
  <c r="AS1227" i="6" s="1"/>
  <c r="V1227" i="6"/>
  <c r="P1227" i="6"/>
  <c r="E1227" i="6"/>
  <c r="D1227" i="6"/>
  <c r="AP1226" i="6"/>
  <c r="AS1226" i="6" s="1"/>
  <c r="V1226" i="6"/>
  <c r="P1226" i="6"/>
  <c r="E1226" i="6"/>
  <c r="D1226" i="6"/>
  <c r="AP1225" i="6"/>
  <c r="AS1225" i="6" s="1"/>
  <c r="V1225" i="6"/>
  <c r="P1225" i="6"/>
  <c r="E1225" i="6"/>
  <c r="D1225" i="6"/>
  <c r="AP1224" i="6"/>
  <c r="AS1224" i="6" s="1"/>
  <c r="V1224" i="6"/>
  <c r="P1224" i="6"/>
  <c r="E1224" i="6"/>
  <c r="D1224" i="6"/>
  <c r="AP1223" i="6"/>
  <c r="AS1223" i="6" s="1"/>
  <c r="V1223" i="6"/>
  <c r="P1223" i="6"/>
  <c r="E1223" i="6"/>
  <c r="D1223" i="6"/>
  <c r="AP1222" i="6"/>
  <c r="AS1222" i="6" s="1"/>
  <c r="V1222" i="6"/>
  <c r="P1222" i="6"/>
  <c r="E1222" i="6"/>
  <c r="D1222" i="6"/>
  <c r="AP1221" i="6"/>
  <c r="AS1221" i="6" s="1"/>
  <c r="V1221" i="6"/>
  <c r="P1221" i="6"/>
  <c r="E1221" i="6"/>
  <c r="D1221" i="6"/>
  <c r="AP1220" i="6"/>
  <c r="AS1220" i="6" s="1"/>
  <c r="V1220" i="6"/>
  <c r="P1220" i="6"/>
  <c r="E1220" i="6"/>
  <c r="D1220" i="6"/>
  <c r="AP1219" i="6"/>
  <c r="AS1219" i="6" s="1"/>
  <c r="V1219" i="6"/>
  <c r="P1219" i="6"/>
  <c r="E1219" i="6"/>
  <c r="D1219" i="6"/>
  <c r="AP1218" i="6"/>
  <c r="AS1218" i="6" s="1"/>
  <c r="V1218" i="6"/>
  <c r="P1218" i="6"/>
  <c r="E1218" i="6"/>
  <c r="D1218" i="6"/>
  <c r="AP1217" i="6"/>
  <c r="AS1217" i="6" s="1"/>
  <c r="V1217" i="6"/>
  <c r="P1217" i="6"/>
  <c r="E1217" i="6"/>
  <c r="D1217" i="6"/>
  <c r="C1217" i="6" s="1"/>
  <c r="AP1216" i="6"/>
  <c r="AS1216" i="6" s="1"/>
  <c r="V1216" i="6"/>
  <c r="P1216" i="6"/>
  <c r="E1216" i="6"/>
  <c r="D1216" i="6"/>
  <c r="AP1215" i="6"/>
  <c r="AS1215" i="6" s="1"/>
  <c r="V1215" i="6"/>
  <c r="P1215" i="6"/>
  <c r="E1215" i="6"/>
  <c r="D1215" i="6"/>
  <c r="AP1214" i="6"/>
  <c r="AS1214" i="6" s="1"/>
  <c r="V1214" i="6"/>
  <c r="P1214" i="6"/>
  <c r="E1214" i="6"/>
  <c r="D1214" i="6"/>
  <c r="AP1213" i="6"/>
  <c r="AS1213" i="6" s="1"/>
  <c r="V1213" i="6"/>
  <c r="P1213" i="6"/>
  <c r="E1213" i="6"/>
  <c r="D1213" i="6"/>
  <c r="AP1212" i="6"/>
  <c r="AS1212" i="6" s="1"/>
  <c r="V1212" i="6"/>
  <c r="P1212" i="6"/>
  <c r="E1212" i="6"/>
  <c r="D1212" i="6"/>
  <c r="AP1211" i="6"/>
  <c r="AS1211" i="6" s="1"/>
  <c r="V1211" i="6"/>
  <c r="P1211" i="6"/>
  <c r="E1211" i="6"/>
  <c r="D1211" i="6"/>
  <c r="AP1210" i="6"/>
  <c r="AS1210" i="6" s="1"/>
  <c r="V1210" i="6"/>
  <c r="P1210" i="6"/>
  <c r="E1210" i="6"/>
  <c r="D1210" i="6"/>
  <c r="AP1209" i="6"/>
  <c r="AS1209" i="6" s="1"/>
  <c r="V1209" i="6"/>
  <c r="P1209" i="6"/>
  <c r="E1209" i="6"/>
  <c r="D1209" i="6"/>
  <c r="AP1208" i="6"/>
  <c r="AS1208" i="6" s="1"/>
  <c r="V1208" i="6"/>
  <c r="P1208" i="6"/>
  <c r="E1208" i="6"/>
  <c r="D1208" i="6"/>
  <c r="AP1207" i="6"/>
  <c r="AS1207" i="6" s="1"/>
  <c r="V1207" i="6"/>
  <c r="P1207" i="6"/>
  <c r="E1207" i="6"/>
  <c r="D1207" i="6"/>
  <c r="AP1206" i="6"/>
  <c r="AS1206" i="6" s="1"/>
  <c r="V1206" i="6"/>
  <c r="P1206" i="6"/>
  <c r="E1206" i="6"/>
  <c r="D1206" i="6"/>
  <c r="AP1205" i="6"/>
  <c r="AS1205" i="6" s="1"/>
  <c r="V1205" i="6"/>
  <c r="P1205" i="6"/>
  <c r="E1205" i="6"/>
  <c r="D1205" i="6"/>
  <c r="AP1204" i="6"/>
  <c r="AS1204" i="6" s="1"/>
  <c r="V1204" i="6"/>
  <c r="P1204" i="6"/>
  <c r="E1204" i="6"/>
  <c r="D1204" i="6"/>
  <c r="AP1203" i="6"/>
  <c r="AS1203" i="6" s="1"/>
  <c r="V1203" i="6"/>
  <c r="P1203" i="6"/>
  <c r="E1203" i="6"/>
  <c r="D1203" i="6"/>
  <c r="AP1202" i="6"/>
  <c r="AS1202" i="6" s="1"/>
  <c r="V1202" i="6"/>
  <c r="P1202" i="6"/>
  <c r="E1202" i="6"/>
  <c r="D1202" i="6"/>
  <c r="AP1201" i="6"/>
  <c r="AS1201" i="6" s="1"/>
  <c r="V1201" i="6"/>
  <c r="P1201" i="6"/>
  <c r="E1201" i="6"/>
  <c r="D1201" i="6"/>
  <c r="C1201" i="6" s="1"/>
  <c r="AP1200" i="6"/>
  <c r="AS1200" i="6" s="1"/>
  <c r="V1200" i="6"/>
  <c r="P1200" i="6"/>
  <c r="E1200" i="6"/>
  <c r="D1200" i="6"/>
  <c r="AP1199" i="6"/>
  <c r="AS1199" i="6" s="1"/>
  <c r="V1199" i="6"/>
  <c r="P1199" i="6"/>
  <c r="E1199" i="6"/>
  <c r="D1199" i="6"/>
  <c r="AP1198" i="6"/>
  <c r="AS1198" i="6" s="1"/>
  <c r="V1198" i="6"/>
  <c r="P1198" i="6"/>
  <c r="E1198" i="6"/>
  <c r="D1198" i="6"/>
  <c r="AP1197" i="6"/>
  <c r="AS1197" i="6" s="1"/>
  <c r="V1197" i="6"/>
  <c r="P1197" i="6"/>
  <c r="E1197" i="6"/>
  <c r="D1197" i="6"/>
  <c r="AP1196" i="6"/>
  <c r="AS1196" i="6" s="1"/>
  <c r="V1196" i="6"/>
  <c r="P1196" i="6"/>
  <c r="E1196" i="6"/>
  <c r="D1196" i="6"/>
  <c r="AP1195" i="6"/>
  <c r="AS1195" i="6" s="1"/>
  <c r="V1195" i="6"/>
  <c r="P1195" i="6"/>
  <c r="E1195" i="6"/>
  <c r="D1195" i="6"/>
  <c r="AP1194" i="6"/>
  <c r="AS1194" i="6" s="1"/>
  <c r="V1194" i="6"/>
  <c r="P1194" i="6"/>
  <c r="E1194" i="6"/>
  <c r="D1194" i="6"/>
  <c r="AP1193" i="6"/>
  <c r="AS1193" i="6" s="1"/>
  <c r="V1193" i="6"/>
  <c r="P1193" i="6"/>
  <c r="E1193" i="6"/>
  <c r="D1193" i="6"/>
  <c r="AP1192" i="6"/>
  <c r="AS1192" i="6" s="1"/>
  <c r="V1192" i="6"/>
  <c r="P1192" i="6"/>
  <c r="E1192" i="6"/>
  <c r="D1192" i="6"/>
  <c r="AP1191" i="6"/>
  <c r="AS1191" i="6" s="1"/>
  <c r="V1191" i="6"/>
  <c r="P1191" i="6"/>
  <c r="E1191" i="6"/>
  <c r="D1191" i="6"/>
  <c r="AP1190" i="6"/>
  <c r="AS1190" i="6" s="1"/>
  <c r="V1190" i="6"/>
  <c r="P1190" i="6"/>
  <c r="E1190" i="6"/>
  <c r="D1190" i="6"/>
  <c r="AP1189" i="6"/>
  <c r="AS1189" i="6" s="1"/>
  <c r="V1189" i="6"/>
  <c r="P1189" i="6"/>
  <c r="E1189" i="6"/>
  <c r="D1189" i="6"/>
  <c r="AP1188" i="6"/>
  <c r="AS1188" i="6" s="1"/>
  <c r="V1188" i="6"/>
  <c r="P1188" i="6"/>
  <c r="E1188" i="6"/>
  <c r="D1188" i="6"/>
  <c r="AP1187" i="6"/>
  <c r="AS1187" i="6" s="1"/>
  <c r="V1187" i="6"/>
  <c r="P1187" i="6"/>
  <c r="E1187" i="6"/>
  <c r="D1187" i="6"/>
  <c r="AP1186" i="6"/>
  <c r="AS1186" i="6" s="1"/>
  <c r="V1186" i="6"/>
  <c r="P1186" i="6"/>
  <c r="E1186" i="6"/>
  <c r="D1186" i="6"/>
  <c r="AP1185" i="6"/>
  <c r="AS1185" i="6" s="1"/>
  <c r="V1185" i="6"/>
  <c r="P1185" i="6"/>
  <c r="E1185" i="6"/>
  <c r="D1185" i="6"/>
  <c r="AP1184" i="6"/>
  <c r="AS1184" i="6" s="1"/>
  <c r="V1184" i="6"/>
  <c r="P1184" i="6"/>
  <c r="E1184" i="6"/>
  <c r="D1184" i="6"/>
  <c r="AP1183" i="6"/>
  <c r="AS1183" i="6" s="1"/>
  <c r="V1183" i="6"/>
  <c r="E1183" i="6"/>
  <c r="D1183" i="6"/>
  <c r="AP1182" i="6"/>
  <c r="AS1182" i="6" s="1"/>
  <c r="V1182" i="6"/>
  <c r="P1182" i="6"/>
  <c r="E1182" i="6"/>
  <c r="D1182" i="6"/>
  <c r="AP1181" i="6"/>
  <c r="AS1181" i="6" s="1"/>
  <c r="V1181" i="6"/>
  <c r="P1181" i="6"/>
  <c r="E1181" i="6"/>
  <c r="D1181" i="6"/>
  <c r="AP1180" i="6"/>
  <c r="AS1180" i="6" s="1"/>
  <c r="V1180" i="6"/>
  <c r="P1180" i="6"/>
  <c r="E1180" i="6"/>
  <c r="D1180" i="6"/>
  <c r="AP1179" i="6"/>
  <c r="AS1179" i="6" s="1"/>
  <c r="V1179" i="6"/>
  <c r="P1179" i="6"/>
  <c r="E1179" i="6"/>
  <c r="D1179" i="6"/>
  <c r="AP1178" i="6"/>
  <c r="AS1178" i="6" s="1"/>
  <c r="V1178" i="6"/>
  <c r="P1178" i="6"/>
  <c r="E1178" i="6"/>
  <c r="D1178" i="6"/>
  <c r="AP1177" i="6"/>
  <c r="AS1177" i="6" s="1"/>
  <c r="V1177" i="6"/>
  <c r="P1177" i="6"/>
  <c r="E1177" i="6"/>
  <c r="D1177" i="6"/>
  <c r="AP1176" i="6"/>
  <c r="AS1176" i="6" s="1"/>
  <c r="V1176" i="6"/>
  <c r="P1176" i="6"/>
  <c r="E1176" i="6"/>
  <c r="D1176" i="6"/>
  <c r="AP1175" i="6"/>
  <c r="AS1175" i="6" s="1"/>
  <c r="V1175" i="6"/>
  <c r="P1175" i="6"/>
  <c r="E1175" i="6"/>
  <c r="D1175" i="6"/>
  <c r="AP1174" i="6"/>
  <c r="AS1174" i="6" s="1"/>
  <c r="V1174" i="6"/>
  <c r="P1174" i="6"/>
  <c r="E1174" i="6"/>
  <c r="D1174" i="6"/>
  <c r="AP1173" i="6"/>
  <c r="AS1173" i="6" s="1"/>
  <c r="V1173" i="6"/>
  <c r="P1173" i="6"/>
  <c r="E1173" i="6"/>
  <c r="D1173" i="6"/>
  <c r="AP1172" i="6"/>
  <c r="AS1172" i="6" s="1"/>
  <c r="V1172" i="6"/>
  <c r="P1172" i="6"/>
  <c r="E1172" i="6"/>
  <c r="D1172" i="6"/>
  <c r="AP1171" i="6"/>
  <c r="AS1171" i="6" s="1"/>
  <c r="V1171" i="6"/>
  <c r="P1171" i="6"/>
  <c r="E1171" i="6"/>
  <c r="D1171" i="6"/>
  <c r="AP1170" i="6"/>
  <c r="AS1170" i="6" s="1"/>
  <c r="V1170" i="6"/>
  <c r="P1170" i="6"/>
  <c r="E1170" i="6"/>
  <c r="D1170" i="6"/>
  <c r="AP1169" i="6"/>
  <c r="AS1169" i="6" s="1"/>
  <c r="V1169" i="6"/>
  <c r="P1169" i="6"/>
  <c r="E1169" i="6"/>
  <c r="D1169" i="6"/>
  <c r="AP1168" i="6"/>
  <c r="AS1168" i="6" s="1"/>
  <c r="S1168" i="6"/>
  <c r="V1168" i="6" s="1"/>
  <c r="P1168" i="6"/>
  <c r="E1168" i="6"/>
  <c r="D1168" i="6"/>
  <c r="AP1167" i="6"/>
  <c r="AS1167" i="6" s="1"/>
  <c r="V1167" i="6"/>
  <c r="P1167" i="6"/>
  <c r="E1167" i="6"/>
  <c r="D1167" i="6"/>
  <c r="AP1166" i="6"/>
  <c r="AS1166" i="6" s="1"/>
  <c r="V1166" i="6"/>
  <c r="P1166" i="6"/>
  <c r="E1166" i="6"/>
  <c r="D1166" i="6"/>
  <c r="AP1165" i="6"/>
  <c r="AS1165" i="6" s="1"/>
  <c r="V1165" i="6"/>
  <c r="P1165" i="6"/>
  <c r="E1165" i="6"/>
  <c r="D1165" i="6"/>
  <c r="AP1164" i="6"/>
  <c r="AS1164" i="6" s="1"/>
  <c r="V1164" i="6"/>
  <c r="P1164" i="6"/>
  <c r="E1164" i="6"/>
  <c r="D1164" i="6"/>
  <c r="C1164" i="6" s="1"/>
  <c r="AP1163" i="6"/>
  <c r="AS1163" i="6" s="1"/>
  <c r="V1163" i="6"/>
  <c r="P1163" i="6"/>
  <c r="E1163" i="6"/>
  <c r="D1163" i="6"/>
  <c r="AP1162" i="6"/>
  <c r="AS1162" i="6" s="1"/>
  <c r="V1162" i="6"/>
  <c r="P1162" i="6"/>
  <c r="E1162" i="6"/>
  <c r="D1162" i="6"/>
  <c r="AP1161" i="6"/>
  <c r="AS1161" i="6" s="1"/>
  <c r="V1161" i="6"/>
  <c r="P1161" i="6"/>
  <c r="E1161" i="6"/>
  <c r="D1161" i="6"/>
  <c r="AP1160" i="6"/>
  <c r="AS1160" i="6" s="1"/>
  <c r="V1160" i="6"/>
  <c r="P1160" i="6"/>
  <c r="E1160" i="6"/>
  <c r="D1160" i="6"/>
  <c r="AP1159" i="6"/>
  <c r="AS1159" i="6" s="1"/>
  <c r="V1159" i="6"/>
  <c r="P1159" i="6"/>
  <c r="E1159" i="6"/>
  <c r="D1159" i="6"/>
  <c r="AP1158" i="6"/>
  <c r="AS1158" i="6" s="1"/>
  <c r="V1158" i="6"/>
  <c r="P1158" i="6"/>
  <c r="E1158" i="6"/>
  <c r="D1158" i="6"/>
  <c r="AP1157" i="6"/>
  <c r="AS1157" i="6" s="1"/>
  <c r="V1157" i="6"/>
  <c r="P1157" i="6"/>
  <c r="E1157" i="6"/>
  <c r="D1157" i="6"/>
  <c r="AP1156" i="6"/>
  <c r="AS1156" i="6" s="1"/>
  <c r="V1156" i="6"/>
  <c r="P1156" i="6"/>
  <c r="E1156" i="6"/>
  <c r="D1156" i="6"/>
  <c r="C1156" i="6" s="1"/>
  <c r="AP1155" i="6"/>
  <c r="AS1155" i="6" s="1"/>
  <c r="V1155" i="6"/>
  <c r="P1155" i="6"/>
  <c r="E1155" i="6"/>
  <c r="D1155" i="6"/>
  <c r="AP1154" i="6"/>
  <c r="AS1154" i="6" s="1"/>
  <c r="V1154" i="6"/>
  <c r="P1154" i="6"/>
  <c r="E1154" i="6"/>
  <c r="D1154" i="6"/>
  <c r="AP1153" i="6"/>
  <c r="AS1153" i="6" s="1"/>
  <c r="V1153" i="6"/>
  <c r="P1153" i="6"/>
  <c r="E1153" i="6"/>
  <c r="D1153" i="6"/>
  <c r="AP1152" i="6"/>
  <c r="AS1152" i="6" s="1"/>
  <c r="V1152" i="6"/>
  <c r="P1152" i="6"/>
  <c r="E1152" i="6"/>
  <c r="D1152" i="6"/>
  <c r="AP1151" i="6"/>
  <c r="AS1151" i="6" s="1"/>
  <c r="V1151" i="6"/>
  <c r="P1151" i="6"/>
  <c r="E1151" i="6"/>
  <c r="D1151" i="6"/>
  <c r="AP1150" i="6"/>
  <c r="AS1150" i="6" s="1"/>
  <c r="V1150" i="6"/>
  <c r="P1150" i="6"/>
  <c r="E1150" i="6"/>
  <c r="D1150" i="6"/>
  <c r="AP1149" i="6"/>
  <c r="AS1149" i="6" s="1"/>
  <c r="V1149" i="6"/>
  <c r="P1149" i="6"/>
  <c r="E1149" i="6"/>
  <c r="D1149" i="6"/>
  <c r="AP1148" i="6"/>
  <c r="AS1148" i="6" s="1"/>
  <c r="V1148" i="6"/>
  <c r="P1148" i="6"/>
  <c r="E1148" i="6"/>
  <c r="D1148" i="6"/>
  <c r="C1148" i="6" s="1"/>
  <c r="AP1147" i="6"/>
  <c r="AS1147" i="6" s="1"/>
  <c r="V1147" i="6"/>
  <c r="P1147" i="6"/>
  <c r="E1147" i="6"/>
  <c r="D1147" i="6"/>
  <c r="AP1146" i="6"/>
  <c r="AS1146" i="6" s="1"/>
  <c r="V1146" i="6"/>
  <c r="P1146" i="6"/>
  <c r="E1146" i="6"/>
  <c r="D1146" i="6"/>
  <c r="AP1145" i="6"/>
  <c r="AS1145" i="6" s="1"/>
  <c r="V1145" i="6"/>
  <c r="P1145" i="6"/>
  <c r="E1145" i="6"/>
  <c r="D1145" i="6"/>
  <c r="AP1144" i="6"/>
  <c r="AS1144" i="6" s="1"/>
  <c r="V1144" i="6"/>
  <c r="P1144" i="6"/>
  <c r="E1144" i="6"/>
  <c r="D1144" i="6"/>
  <c r="AP1143" i="6"/>
  <c r="AS1143" i="6" s="1"/>
  <c r="V1143" i="6"/>
  <c r="P1143" i="6"/>
  <c r="E1143" i="6"/>
  <c r="D1143" i="6"/>
  <c r="AP1142" i="6"/>
  <c r="AS1142" i="6" s="1"/>
  <c r="V1142" i="6"/>
  <c r="P1142" i="6"/>
  <c r="E1142" i="6"/>
  <c r="D1142" i="6"/>
  <c r="AP1141" i="6"/>
  <c r="AS1141" i="6" s="1"/>
  <c r="V1141" i="6"/>
  <c r="P1141" i="6"/>
  <c r="E1141" i="6"/>
  <c r="D1141" i="6"/>
  <c r="AP1140" i="6"/>
  <c r="AS1140" i="6" s="1"/>
  <c r="V1140" i="6"/>
  <c r="P1140" i="6"/>
  <c r="E1140" i="6"/>
  <c r="D1140" i="6"/>
  <c r="AP1139" i="6"/>
  <c r="AS1139" i="6" s="1"/>
  <c r="V1139" i="6"/>
  <c r="P1139" i="6"/>
  <c r="E1139" i="6"/>
  <c r="D1139" i="6"/>
  <c r="AP1138" i="6"/>
  <c r="AS1138" i="6" s="1"/>
  <c r="V1138" i="6"/>
  <c r="P1138" i="6"/>
  <c r="E1138" i="6"/>
  <c r="D1138" i="6"/>
  <c r="AP1137" i="6"/>
  <c r="AS1137" i="6" s="1"/>
  <c r="V1137" i="6"/>
  <c r="P1137" i="6"/>
  <c r="E1137" i="6"/>
  <c r="D1137" i="6"/>
  <c r="AP1136" i="6"/>
  <c r="AS1136" i="6" s="1"/>
  <c r="V1136" i="6"/>
  <c r="P1136" i="6"/>
  <c r="E1136" i="6"/>
  <c r="D1136" i="6"/>
  <c r="AP1135" i="6"/>
  <c r="AS1135" i="6" s="1"/>
  <c r="V1135" i="6"/>
  <c r="P1135" i="6"/>
  <c r="E1135" i="6"/>
  <c r="D1135" i="6"/>
  <c r="AP1134" i="6"/>
  <c r="AS1134" i="6" s="1"/>
  <c r="V1134" i="6"/>
  <c r="P1134" i="6"/>
  <c r="E1134" i="6"/>
  <c r="D1134" i="6"/>
  <c r="AP1133" i="6"/>
  <c r="AS1133" i="6" s="1"/>
  <c r="V1133" i="6"/>
  <c r="P1133" i="6"/>
  <c r="E1133" i="6"/>
  <c r="D1133" i="6"/>
  <c r="AP1132" i="6"/>
  <c r="AS1132" i="6" s="1"/>
  <c r="V1132" i="6"/>
  <c r="P1132" i="6"/>
  <c r="E1132" i="6"/>
  <c r="D1132" i="6"/>
  <c r="AP1131" i="6"/>
  <c r="AS1131" i="6" s="1"/>
  <c r="V1131" i="6"/>
  <c r="P1131" i="6"/>
  <c r="E1131" i="6"/>
  <c r="D1131" i="6"/>
  <c r="AP1130" i="6"/>
  <c r="AS1130" i="6" s="1"/>
  <c r="V1130" i="6"/>
  <c r="P1130" i="6"/>
  <c r="E1130" i="6"/>
  <c r="D1130" i="6"/>
  <c r="AP1129" i="6"/>
  <c r="AS1129" i="6" s="1"/>
  <c r="V1129" i="6"/>
  <c r="P1129" i="6"/>
  <c r="E1129" i="6"/>
  <c r="D1129" i="6"/>
  <c r="AP1128" i="6"/>
  <c r="AS1128" i="6" s="1"/>
  <c r="V1128" i="6"/>
  <c r="P1128" i="6"/>
  <c r="E1128" i="6"/>
  <c r="D1128" i="6"/>
  <c r="AP1127" i="6"/>
  <c r="AS1127" i="6" s="1"/>
  <c r="V1127" i="6"/>
  <c r="P1127" i="6"/>
  <c r="E1127" i="6"/>
  <c r="D1127" i="6"/>
  <c r="AP1126" i="6"/>
  <c r="AS1126" i="6" s="1"/>
  <c r="V1126" i="6"/>
  <c r="P1126" i="6"/>
  <c r="E1126" i="6"/>
  <c r="D1126" i="6"/>
  <c r="AP1125" i="6"/>
  <c r="AS1125" i="6" s="1"/>
  <c r="V1125" i="6"/>
  <c r="P1125" i="6"/>
  <c r="E1125" i="6"/>
  <c r="D1125" i="6"/>
  <c r="AP1124" i="6"/>
  <c r="AS1124" i="6" s="1"/>
  <c r="V1124" i="6"/>
  <c r="P1124" i="6"/>
  <c r="E1124" i="6"/>
  <c r="D1124" i="6"/>
  <c r="C1124" i="6" s="1"/>
  <c r="AP1123" i="6"/>
  <c r="AS1123" i="6" s="1"/>
  <c r="V1123" i="6"/>
  <c r="P1123" i="6"/>
  <c r="E1123" i="6"/>
  <c r="D1123" i="6"/>
  <c r="AP1122" i="6"/>
  <c r="AS1122" i="6" s="1"/>
  <c r="V1122" i="6"/>
  <c r="P1122" i="6"/>
  <c r="E1122" i="6"/>
  <c r="D1122" i="6"/>
  <c r="AP1121" i="6"/>
  <c r="AS1121" i="6" s="1"/>
  <c r="V1121" i="6"/>
  <c r="P1121" i="6"/>
  <c r="E1121" i="6"/>
  <c r="D1121" i="6"/>
  <c r="AP1120" i="6"/>
  <c r="AS1120" i="6" s="1"/>
  <c r="V1120" i="6"/>
  <c r="P1120" i="6"/>
  <c r="E1120" i="6"/>
  <c r="D1120" i="6"/>
  <c r="AP1119" i="6"/>
  <c r="AS1119" i="6" s="1"/>
  <c r="V1119" i="6"/>
  <c r="P1119" i="6"/>
  <c r="E1119" i="6"/>
  <c r="D1119" i="6"/>
  <c r="AP1118" i="6"/>
  <c r="AS1118" i="6" s="1"/>
  <c r="V1118" i="6"/>
  <c r="P1118" i="6"/>
  <c r="E1118" i="6"/>
  <c r="D1118" i="6"/>
  <c r="AP1117" i="6"/>
  <c r="AS1117" i="6" s="1"/>
  <c r="V1117" i="6"/>
  <c r="P1117" i="6"/>
  <c r="E1117" i="6"/>
  <c r="D1117" i="6"/>
  <c r="AP1116" i="6"/>
  <c r="AS1116" i="6" s="1"/>
  <c r="V1116" i="6"/>
  <c r="P1116" i="6"/>
  <c r="E1116" i="6"/>
  <c r="D1116" i="6"/>
  <c r="AP1115" i="6"/>
  <c r="AS1115" i="6" s="1"/>
  <c r="V1115" i="6"/>
  <c r="P1115" i="6"/>
  <c r="E1115" i="6"/>
  <c r="D1115" i="6"/>
  <c r="AP1114" i="6"/>
  <c r="AS1114" i="6" s="1"/>
  <c r="V1114" i="6"/>
  <c r="P1114" i="6"/>
  <c r="E1114" i="6"/>
  <c r="D1114" i="6"/>
  <c r="AP1113" i="6"/>
  <c r="AS1113" i="6" s="1"/>
  <c r="V1113" i="6"/>
  <c r="P1113" i="6"/>
  <c r="E1113" i="6"/>
  <c r="D1113" i="6"/>
  <c r="AP1112" i="6"/>
  <c r="AS1112" i="6" s="1"/>
  <c r="V1112" i="6"/>
  <c r="P1112" i="6"/>
  <c r="E1112" i="6"/>
  <c r="D1112" i="6"/>
  <c r="AP1111" i="6"/>
  <c r="AS1111" i="6" s="1"/>
  <c r="V1111" i="6"/>
  <c r="P1111" i="6"/>
  <c r="E1111" i="6"/>
  <c r="D1111" i="6"/>
  <c r="AP1110" i="6"/>
  <c r="AS1110" i="6" s="1"/>
  <c r="V1110" i="6"/>
  <c r="P1110" i="6"/>
  <c r="E1110" i="6"/>
  <c r="D1110" i="6"/>
  <c r="AP1109" i="6"/>
  <c r="AS1109" i="6" s="1"/>
  <c r="V1109" i="6"/>
  <c r="P1109" i="6"/>
  <c r="E1109" i="6"/>
  <c r="D1109" i="6"/>
  <c r="AP1108" i="6"/>
  <c r="AS1108" i="6" s="1"/>
  <c r="V1108" i="6"/>
  <c r="P1108" i="6"/>
  <c r="E1108" i="6"/>
  <c r="D1108" i="6"/>
  <c r="AP1107" i="6"/>
  <c r="AS1107" i="6" s="1"/>
  <c r="V1107" i="6"/>
  <c r="P1107" i="6"/>
  <c r="E1107" i="6"/>
  <c r="D1107" i="6"/>
  <c r="AP1106" i="6"/>
  <c r="AS1106" i="6" s="1"/>
  <c r="V1106" i="6"/>
  <c r="P1106" i="6"/>
  <c r="E1106" i="6"/>
  <c r="D1106" i="6"/>
  <c r="AP1105" i="6"/>
  <c r="AS1105" i="6" s="1"/>
  <c r="V1105" i="6"/>
  <c r="P1105" i="6"/>
  <c r="E1105" i="6"/>
  <c r="D1105" i="6"/>
  <c r="AP1104" i="6"/>
  <c r="AS1104" i="6" s="1"/>
  <c r="V1104" i="6"/>
  <c r="P1104" i="6"/>
  <c r="E1104" i="6"/>
  <c r="D1104" i="6"/>
  <c r="AP1103" i="6"/>
  <c r="AS1103" i="6" s="1"/>
  <c r="V1103" i="6"/>
  <c r="P1103" i="6"/>
  <c r="E1103" i="6"/>
  <c r="D1103" i="6"/>
  <c r="AP1102" i="6"/>
  <c r="AS1102" i="6" s="1"/>
  <c r="V1102" i="6"/>
  <c r="P1102" i="6"/>
  <c r="E1102" i="6"/>
  <c r="D1102" i="6"/>
  <c r="AP1101" i="6"/>
  <c r="AS1101" i="6" s="1"/>
  <c r="V1101" i="6"/>
  <c r="P1101" i="6"/>
  <c r="E1101" i="6"/>
  <c r="D1101" i="6"/>
  <c r="AP1100" i="6"/>
  <c r="AS1100" i="6" s="1"/>
  <c r="V1100" i="6"/>
  <c r="E1100" i="6"/>
  <c r="D1100" i="6"/>
  <c r="AP1099" i="6"/>
  <c r="AS1099" i="6" s="1"/>
  <c r="V1099" i="6"/>
  <c r="P1099" i="6"/>
  <c r="E1099" i="6"/>
  <c r="D1099" i="6"/>
  <c r="AP1098" i="6"/>
  <c r="AS1098" i="6" s="1"/>
  <c r="V1098" i="6"/>
  <c r="P1098" i="6"/>
  <c r="E1098" i="6"/>
  <c r="D1098" i="6"/>
  <c r="AP1097" i="6"/>
  <c r="AS1097" i="6" s="1"/>
  <c r="V1097" i="6"/>
  <c r="P1097" i="6"/>
  <c r="E1097" i="6"/>
  <c r="D1097" i="6"/>
  <c r="AP1096" i="6"/>
  <c r="AS1096" i="6" s="1"/>
  <c r="V1096" i="6"/>
  <c r="P1096" i="6"/>
  <c r="E1096" i="6"/>
  <c r="D1096" i="6"/>
  <c r="AP1095" i="6"/>
  <c r="AS1095" i="6" s="1"/>
  <c r="V1095" i="6"/>
  <c r="P1095" i="6"/>
  <c r="E1095" i="6"/>
  <c r="D1095" i="6"/>
  <c r="AP1094" i="6"/>
  <c r="AS1094" i="6" s="1"/>
  <c r="V1094" i="6"/>
  <c r="P1094" i="6"/>
  <c r="E1094" i="6"/>
  <c r="D1094" i="6"/>
  <c r="AP1093" i="6"/>
  <c r="AS1093" i="6" s="1"/>
  <c r="V1093" i="6"/>
  <c r="P1093" i="6"/>
  <c r="E1093" i="6"/>
  <c r="D1093" i="6"/>
  <c r="AP1092" i="6"/>
  <c r="AS1092" i="6" s="1"/>
  <c r="V1092" i="6"/>
  <c r="P1092" i="6"/>
  <c r="E1092" i="6"/>
  <c r="D1092" i="6"/>
  <c r="AP1091" i="6"/>
  <c r="AS1091" i="6" s="1"/>
  <c r="V1091" i="6"/>
  <c r="P1091" i="6"/>
  <c r="E1091" i="6"/>
  <c r="D1091" i="6"/>
  <c r="AP1090" i="6"/>
  <c r="AS1090" i="6" s="1"/>
  <c r="V1090" i="6"/>
  <c r="P1090" i="6"/>
  <c r="E1090" i="6"/>
  <c r="D1090" i="6"/>
  <c r="AP1089" i="6"/>
  <c r="AS1089" i="6" s="1"/>
  <c r="V1089" i="6"/>
  <c r="P1089" i="6"/>
  <c r="E1089" i="6"/>
  <c r="D1089" i="6"/>
  <c r="AP1088" i="6"/>
  <c r="AS1088" i="6" s="1"/>
  <c r="V1088" i="6"/>
  <c r="P1088" i="6"/>
  <c r="E1088" i="6"/>
  <c r="D1088" i="6"/>
  <c r="AP1087" i="6"/>
  <c r="AS1087" i="6" s="1"/>
  <c r="V1087" i="6"/>
  <c r="P1087" i="6"/>
  <c r="E1087" i="6"/>
  <c r="D1087" i="6"/>
  <c r="C1087" i="6" s="1"/>
  <c r="AP1086" i="6"/>
  <c r="AS1086" i="6" s="1"/>
  <c r="V1086" i="6"/>
  <c r="P1086" i="6"/>
  <c r="E1086" i="6"/>
  <c r="D1086" i="6"/>
  <c r="AP1085" i="6"/>
  <c r="AS1085" i="6" s="1"/>
  <c r="V1085" i="6"/>
  <c r="P1085" i="6"/>
  <c r="E1085" i="6"/>
  <c r="D1085" i="6"/>
  <c r="AP1084" i="6"/>
  <c r="AS1084" i="6" s="1"/>
  <c r="V1084" i="6"/>
  <c r="P1084" i="6"/>
  <c r="E1084" i="6"/>
  <c r="D1084" i="6"/>
  <c r="AP1083" i="6"/>
  <c r="AS1083" i="6" s="1"/>
  <c r="V1083" i="6"/>
  <c r="P1083" i="6"/>
  <c r="E1083" i="6"/>
  <c r="D1083" i="6"/>
  <c r="AP1082" i="6"/>
  <c r="AS1082" i="6" s="1"/>
  <c r="V1082" i="6"/>
  <c r="P1082" i="6"/>
  <c r="E1082" i="6"/>
  <c r="D1082" i="6"/>
  <c r="AP1081" i="6"/>
  <c r="AS1081" i="6" s="1"/>
  <c r="V1081" i="6"/>
  <c r="P1081" i="6"/>
  <c r="E1081" i="6"/>
  <c r="D1081" i="6"/>
  <c r="AP1080" i="6"/>
  <c r="AS1080" i="6" s="1"/>
  <c r="V1080" i="6"/>
  <c r="P1080" i="6"/>
  <c r="E1080" i="6"/>
  <c r="D1080" i="6"/>
  <c r="AP1079" i="6"/>
  <c r="AS1079" i="6" s="1"/>
  <c r="V1079" i="6"/>
  <c r="P1079" i="6"/>
  <c r="E1079" i="6"/>
  <c r="D1079" i="6"/>
  <c r="AP1078" i="6"/>
  <c r="AS1078" i="6" s="1"/>
  <c r="V1078" i="6"/>
  <c r="P1078" i="6"/>
  <c r="E1078" i="6"/>
  <c r="D1078" i="6"/>
  <c r="AP1077" i="6"/>
  <c r="AS1077" i="6" s="1"/>
  <c r="V1077" i="6"/>
  <c r="P1077" i="6"/>
  <c r="E1077" i="6"/>
  <c r="D1077" i="6"/>
  <c r="AP1076" i="6"/>
  <c r="AS1076" i="6" s="1"/>
  <c r="V1076" i="6"/>
  <c r="P1076" i="6"/>
  <c r="E1076" i="6"/>
  <c r="D1076" i="6"/>
  <c r="AP1075" i="6"/>
  <c r="AS1075" i="6" s="1"/>
  <c r="V1075" i="6"/>
  <c r="P1075" i="6"/>
  <c r="E1075" i="6"/>
  <c r="D1075" i="6"/>
  <c r="AP1074" i="6"/>
  <c r="AS1074" i="6" s="1"/>
  <c r="V1074" i="6"/>
  <c r="P1074" i="6"/>
  <c r="E1074" i="6"/>
  <c r="D1074" i="6"/>
  <c r="AP1073" i="6"/>
  <c r="AS1073" i="6" s="1"/>
  <c r="V1073" i="6"/>
  <c r="P1073" i="6"/>
  <c r="E1073" i="6"/>
  <c r="D1073" i="6"/>
  <c r="AP1072" i="6"/>
  <c r="AS1072" i="6" s="1"/>
  <c r="V1072" i="6"/>
  <c r="P1072" i="6"/>
  <c r="E1072" i="6"/>
  <c r="D1072" i="6"/>
  <c r="AP1071" i="6"/>
  <c r="AS1071" i="6" s="1"/>
  <c r="V1071" i="6"/>
  <c r="P1071" i="6"/>
  <c r="E1071" i="6"/>
  <c r="D1071" i="6"/>
  <c r="C1071" i="6" s="1"/>
  <c r="AP1070" i="6"/>
  <c r="AS1070" i="6" s="1"/>
  <c r="V1070" i="6"/>
  <c r="P1070" i="6"/>
  <c r="E1070" i="6"/>
  <c r="D1070" i="6"/>
  <c r="AP1069" i="6"/>
  <c r="AS1069" i="6" s="1"/>
  <c r="V1069" i="6"/>
  <c r="P1069" i="6"/>
  <c r="E1069" i="6"/>
  <c r="D1069" i="6"/>
  <c r="AP1068" i="6"/>
  <c r="AS1068" i="6" s="1"/>
  <c r="V1068" i="6"/>
  <c r="P1068" i="6"/>
  <c r="E1068" i="6"/>
  <c r="D1068" i="6"/>
  <c r="AP1067" i="6"/>
  <c r="AS1067" i="6" s="1"/>
  <c r="V1067" i="6"/>
  <c r="P1067" i="6"/>
  <c r="E1067" i="6"/>
  <c r="D1067" i="6"/>
  <c r="AP1066" i="6"/>
  <c r="AS1066" i="6" s="1"/>
  <c r="V1066" i="6"/>
  <c r="P1066" i="6"/>
  <c r="E1066" i="6"/>
  <c r="D1066" i="6"/>
  <c r="AP1065" i="6"/>
  <c r="AS1065" i="6" s="1"/>
  <c r="V1065" i="6"/>
  <c r="P1065" i="6"/>
  <c r="E1065" i="6"/>
  <c r="D1065" i="6"/>
  <c r="AP1064" i="6"/>
  <c r="AS1064" i="6" s="1"/>
  <c r="V1064" i="6"/>
  <c r="P1064" i="6"/>
  <c r="E1064" i="6"/>
  <c r="D1064" i="6"/>
  <c r="AP1063" i="6"/>
  <c r="AS1063" i="6" s="1"/>
  <c r="V1063" i="6"/>
  <c r="P1063" i="6"/>
  <c r="E1063" i="6"/>
  <c r="D1063" i="6"/>
  <c r="AP1062" i="6"/>
  <c r="AS1062" i="6" s="1"/>
  <c r="V1062" i="6"/>
  <c r="P1062" i="6"/>
  <c r="E1062" i="6"/>
  <c r="D1062" i="6"/>
  <c r="AP1061" i="6"/>
  <c r="AS1061" i="6" s="1"/>
  <c r="V1061" i="6"/>
  <c r="P1061" i="6"/>
  <c r="E1061" i="6"/>
  <c r="D1061" i="6"/>
  <c r="AP1060" i="6"/>
  <c r="AS1060" i="6" s="1"/>
  <c r="V1060" i="6"/>
  <c r="P1060" i="6"/>
  <c r="E1060" i="6"/>
  <c r="D1060" i="6"/>
  <c r="AO1059" i="6"/>
  <c r="AP1059" i="6" s="1"/>
  <c r="AS1059" i="6" s="1"/>
  <c r="V1059" i="6"/>
  <c r="P1059" i="6"/>
  <c r="E1059" i="6"/>
  <c r="D1059" i="6"/>
  <c r="AP1058" i="6"/>
  <c r="AS1058" i="6" s="1"/>
  <c r="V1058" i="6"/>
  <c r="P1058" i="6"/>
  <c r="E1058" i="6"/>
  <c r="D1058" i="6"/>
  <c r="AP1057" i="6"/>
  <c r="AS1057" i="6" s="1"/>
  <c r="V1057" i="6"/>
  <c r="P1057" i="6"/>
  <c r="E1057" i="6"/>
  <c r="D1057" i="6"/>
  <c r="AP1056" i="6"/>
  <c r="AS1056" i="6" s="1"/>
  <c r="V1056" i="6"/>
  <c r="P1056" i="6"/>
  <c r="E1056" i="6"/>
  <c r="D1056" i="6"/>
  <c r="AP1055" i="6"/>
  <c r="AS1055" i="6" s="1"/>
  <c r="V1055" i="6"/>
  <c r="P1055" i="6"/>
  <c r="E1055" i="6"/>
  <c r="D1055" i="6"/>
  <c r="C1055" i="6" s="1"/>
  <c r="AP1054" i="6"/>
  <c r="AS1054" i="6" s="1"/>
  <c r="V1054" i="6"/>
  <c r="P1054" i="6"/>
  <c r="E1054" i="6"/>
  <c r="D1054" i="6"/>
  <c r="AP1053" i="6"/>
  <c r="AS1053" i="6" s="1"/>
  <c r="V1053" i="6"/>
  <c r="P1053" i="6"/>
  <c r="E1053" i="6"/>
  <c r="D1053" i="6"/>
  <c r="AP1052" i="6"/>
  <c r="AS1052" i="6" s="1"/>
  <c r="V1052" i="6"/>
  <c r="P1052" i="6"/>
  <c r="E1052" i="6"/>
  <c r="D1052" i="6"/>
  <c r="AP1051" i="6"/>
  <c r="AS1051" i="6" s="1"/>
  <c r="V1051" i="6"/>
  <c r="P1051" i="6"/>
  <c r="E1051" i="6"/>
  <c r="D1051" i="6"/>
  <c r="AP1050" i="6"/>
  <c r="AS1050" i="6" s="1"/>
  <c r="V1050" i="6"/>
  <c r="P1050" i="6"/>
  <c r="E1050" i="6"/>
  <c r="D1050" i="6"/>
  <c r="AP1049" i="6"/>
  <c r="AS1049" i="6" s="1"/>
  <c r="V1049" i="6"/>
  <c r="P1049" i="6"/>
  <c r="E1049" i="6"/>
  <c r="D1049" i="6"/>
  <c r="AP1048" i="6"/>
  <c r="AS1048" i="6" s="1"/>
  <c r="V1048" i="6"/>
  <c r="P1048" i="6"/>
  <c r="E1048" i="6"/>
  <c r="D1048" i="6"/>
  <c r="AP1047" i="6"/>
  <c r="AS1047" i="6" s="1"/>
  <c r="V1047" i="6"/>
  <c r="P1047" i="6"/>
  <c r="E1047" i="6"/>
  <c r="D1047" i="6"/>
  <c r="AP1046" i="6"/>
  <c r="AS1046" i="6" s="1"/>
  <c r="V1046" i="6"/>
  <c r="P1046" i="6"/>
  <c r="E1046" i="6"/>
  <c r="D1046" i="6"/>
  <c r="AP1045" i="6"/>
  <c r="AS1045" i="6" s="1"/>
  <c r="V1045" i="6"/>
  <c r="P1045" i="6"/>
  <c r="D1045" i="6"/>
  <c r="AP1044" i="6"/>
  <c r="AS1044" i="6" s="1"/>
  <c r="V1044" i="6"/>
  <c r="P1044" i="6"/>
  <c r="E1044" i="6"/>
  <c r="D1044" i="6"/>
  <c r="AP1043" i="6"/>
  <c r="AS1043" i="6" s="1"/>
  <c r="V1043" i="6"/>
  <c r="P1043" i="6"/>
  <c r="E1043" i="6"/>
  <c r="D1043" i="6"/>
  <c r="AP1042" i="6"/>
  <c r="AS1042" i="6" s="1"/>
  <c r="V1042" i="6"/>
  <c r="P1042" i="6"/>
  <c r="E1042" i="6"/>
  <c r="D1042" i="6"/>
  <c r="AP1041" i="6"/>
  <c r="AS1041" i="6" s="1"/>
  <c r="V1041" i="6"/>
  <c r="P1041" i="6"/>
  <c r="E1041" i="6"/>
  <c r="D1041" i="6"/>
  <c r="AP1040" i="6"/>
  <c r="AS1040" i="6" s="1"/>
  <c r="V1040" i="6"/>
  <c r="P1040" i="6"/>
  <c r="E1040" i="6"/>
  <c r="D1040" i="6"/>
  <c r="AP1039" i="6"/>
  <c r="AS1039" i="6" s="1"/>
  <c r="V1039" i="6"/>
  <c r="P1039" i="6"/>
  <c r="E1039" i="6"/>
  <c r="D1039" i="6"/>
  <c r="AP1038" i="6"/>
  <c r="AS1038" i="6" s="1"/>
  <c r="V1038" i="6"/>
  <c r="P1038" i="6"/>
  <c r="E1038" i="6"/>
  <c r="D1038" i="6"/>
  <c r="AP1037" i="6"/>
  <c r="AS1037" i="6" s="1"/>
  <c r="V1037" i="6"/>
  <c r="P1037" i="6"/>
  <c r="E1037" i="6"/>
  <c r="D1037" i="6"/>
  <c r="AP1036" i="6"/>
  <c r="AS1036" i="6" s="1"/>
  <c r="V1036" i="6"/>
  <c r="P1036" i="6"/>
  <c r="E1036" i="6"/>
  <c r="D1036" i="6"/>
  <c r="AP1035" i="6"/>
  <c r="AS1035" i="6" s="1"/>
  <c r="V1035" i="6"/>
  <c r="P1035" i="6"/>
  <c r="E1035" i="6"/>
  <c r="D1035" i="6"/>
  <c r="AP1034" i="6"/>
  <c r="AS1034" i="6" s="1"/>
  <c r="V1034" i="6"/>
  <c r="P1034" i="6"/>
  <c r="E1034" i="6"/>
  <c r="D1034" i="6"/>
  <c r="C1034" i="6" s="1"/>
  <c r="AP1033" i="6"/>
  <c r="AS1033" i="6" s="1"/>
  <c r="V1033" i="6"/>
  <c r="P1033" i="6"/>
  <c r="E1033" i="6"/>
  <c r="D1033" i="6"/>
  <c r="AP1032" i="6"/>
  <c r="AS1032" i="6" s="1"/>
  <c r="V1032" i="6"/>
  <c r="P1032" i="6"/>
  <c r="E1032" i="6"/>
  <c r="D1032" i="6"/>
  <c r="AP1031" i="6"/>
  <c r="AS1031" i="6" s="1"/>
  <c r="V1031" i="6"/>
  <c r="E1031" i="6"/>
  <c r="D1031" i="6"/>
  <c r="AP1030" i="6"/>
  <c r="AS1030" i="6" s="1"/>
  <c r="V1030" i="6"/>
  <c r="P1030" i="6"/>
  <c r="E1030" i="6"/>
  <c r="D1030" i="6"/>
  <c r="AP1029" i="6"/>
  <c r="AS1029" i="6" s="1"/>
  <c r="V1029" i="6"/>
  <c r="P1029" i="6"/>
  <c r="E1029" i="6"/>
  <c r="D1029" i="6"/>
  <c r="AP1028" i="6"/>
  <c r="AS1028" i="6" s="1"/>
  <c r="V1028" i="6"/>
  <c r="P1028" i="6"/>
  <c r="E1028" i="6"/>
  <c r="D1028" i="6"/>
  <c r="AP1027" i="6"/>
  <c r="AS1027" i="6" s="1"/>
  <c r="V1027" i="6"/>
  <c r="P1027" i="6"/>
  <c r="E1027" i="6"/>
  <c r="D1027" i="6"/>
  <c r="AP1026" i="6"/>
  <c r="AS1026" i="6" s="1"/>
  <c r="V1026" i="6"/>
  <c r="P1026" i="6"/>
  <c r="E1026" i="6"/>
  <c r="D1026" i="6"/>
  <c r="AP1025" i="6"/>
  <c r="AS1025" i="6" s="1"/>
  <c r="V1025" i="6"/>
  <c r="P1025" i="6"/>
  <c r="E1025" i="6"/>
  <c r="D1025" i="6"/>
  <c r="AP1024" i="6"/>
  <c r="AS1024" i="6" s="1"/>
  <c r="V1024" i="6"/>
  <c r="E1024" i="6"/>
  <c r="D1024" i="6"/>
  <c r="AP1023" i="6"/>
  <c r="AS1023" i="6" s="1"/>
  <c r="V1023" i="6"/>
  <c r="P1023" i="6"/>
  <c r="E1023" i="6"/>
  <c r="D1023" i="6"/>
  <c r="AP1022" i="6"/>
  <c r="AS1022" i="6" s="1"/>
  <c r="V1022" i="6"/>
  <c r="P1022" i="6"/>
  <c r="E1022" i="6"/>
  <c r="D1022" i="6"/>
  <c r="AP1021" i="6"/>
  <c r="AS1021" i="6" s="1"/>
  <c r="V1021" i="6"/>
  <c r="P1021" i="6"/>
  <c r="E1021" i="6"/>
  <c r="D1021" i="6"/>
  <c r="AP1020" i="6"/>
  <c r="AS1020" i="6" s="1"/>
  <c r="V1020" i="6"/>
  <c r="P1020" i="6"/>
  <c r="E1020" i="6"/>
  <c r="D1020" i="6"/>
  <c r="AP1019" i="6"/>
  <c r="AS1019" i="6" s="1"/>
  <c r="V1019" i="6"/>
  <c r="P1019" i="6"/>
  <c r="E1019" i="6"/>
  <c r="D1019" i="6"/>
  <c r="AP1018" i="6"/>
  <c r="AS1018" i="6" s="1"/>
  <c r="V1018" i="6"/>
  <c r="P1018" i="6"/>
  <c r="E1018" i="6"/>
  <c r="D1018" i="6"/>
  <c r="AP1017" i="6"/>
  <c r="AS1017" i="6" s="1"/>
  <c r="V1017" i="6"/>
  <c r="E1017" i="6"/>
  <c r="D1017" i="6"/>
  <c r="AP1016" i="6"/>
  <c r="AS1016" i="6" s="1"/>
  <c r="V1016" i="6"/>
  <c r="P1016" i="6"/>
  <c r="E1016" i="6"/>
  <c r="D1016" i="6"/>
  <c r="AP1015" i="6"/>
  <c r="AS1015" i="6" s="1"/>
  <c r="V1015" i="6"/>
  <c r="P1015" i="6"/>
  <c r="E1015" i="6"/>
  <c r="D1015" i="6"/>
  <c r="AP1014" i="6"/>
  <c r="AS1014" i="6" s="1"/>
  <c r="V1014" i="6"/>
  <c r="P1014" i="6"/>
  <c r="E1014" i="6"/>
  <c r="D1014" i="6"/>
  <c r="AP1013" i="6"/>
  <c r="AS1013" i="6" s="1"/>
  <c r="V1013" i="6"/>
  <c r="P1013" i="6"/>
  <c r="E1013" i="6"/>
  <c r="D1013" i="6"/>
  <c r="AP1012" i="6"/>
  <c r="AS1012" i="6" s="1"/>
  <c r="V1012" i="6"/>
  <c r="P1012" i="6"/>
  <c r="E1012" i="6"/>
  <c r="D1012" i="6"/>
  <c r="AP1011" i="6"/>
  <c r="AS1011" i="6" s="1"/>
  <c r="V1011" i="6"/>
  <c r="P1011" i="6"/>
  <c r="E1011" i="6"/>
  <c r="D1011" i="6"/>
  <c r="C1011" i="6" s="1"/>
  <c r="AP1010" i="6"/>
  <c r="AS1010" i="6" s="1"/>
  <c r="V1010" i="6"/>
  <c r="P1010" i="6"/>
  <c r="E1010" i="6"/>
  <c r="D1010" i="6"/>
  <c r="AP1009" i="6"/>
  <c r="AS1009" i="6" s="1"/>
  <c r="V1009" i="6"/>
  <c r="P1009" i="6"/>
  <c r="E1009" i="6"/>
  <c r="D1009" i="6"/>
  <c r="AP1008" i="6"/>
  <c r="AS1008" i="6" s="1"/>
  <c r="V1008" i="6"/>
  <c r="P1008" i="6"/>
  <c r="E1008" i="6"/>
  <c r="D1008" i="6"/>
  <c r="AP1007" i="6"/>
  <c r="AS1007" i="6" s="1"/>
  <c r="V1007" i="6"/>
  <c r="P1007" i="6"/>
  <c r="E1007" i="6"/>
  <c r="D1007" i="6"/>
  <c r="AP1006" i="6"/>
  <c r="AS1006" i="6" s="1"/>
  <c r="V1006" i="6"/>
  <c r="P1006" i="6"/>
  <c r="E1006" i="6"/>
  <c r="D1006" i="6"/>
  <c r="AP1005" i="6"/>
  <c r="AS1005" i="6" s="1"/>
  <c r="V1005" i="6"/>
  <c r="P1005" i="6"/>
  <c r="E1005" i="6"/>
  <c r="D1005" i="6"/>
  <c r="AP1004" i="6"/>
  <c r="AS1004" i="6" s="1"/>
  <c r="V1004" i="6"/>
  <c r="P1004" i="6"/>
  <c r="E1004" i="6"/>
  <c r="D1004" i="6"/>
  <c r="AP1003" i="6"/>
  <c r="AS1003" i="6" s="1"/>
  <c r="V1003" i="6"/>
  <c r="P1003" i="6"/>
  <c r="E1003" i="6"/>
  <c r="D1003" i="6"/>
  <c r="AP1002" i="6"/>
  <c r="AS1002" i="6" s="1"/>
  <c r="V1002" i="6"/>
  <c r="P1002" i="6"/>
  <c r="E1002" i="6"/>
  <c r="D1002" i="6"/>
  <c r="AP1001" i="6"/>
  <c r="AS1001" i="6" s="1"/>
  <c r="V1001" i="6"/>
  <c r="E1001" i="6"/>
  <c r="D1001" i="6"/>
  <c r="AP1000" i="6"/>
  <c r="AS1000" i="6" s="1"/>
  <c r="V1000" i="6"/>
  <c r="P1000" i="6"/>
  <c r="E1000" i="6"/>
  <c r="D1000" i="6"/>
  <c r="AP999" i="6"/>
  <c r="AS999" i="6" s="1"/>
  <c r="V999" i="6"/>
  <c r="P999" i="6"/>
  <c r="E999" i="6"/>
  <c r="D999" i="6"/>
  <c r="AP998" i="6"/>
  <c r="AS998" i="6" s="1"/>
  <c r="V998" i="6"/>
  <c r="P998" i="6"/>
  <c r="E998" i="6"/>
  <c r="D998" i="6"/>
  <c r="AP997" i="6"/>
  <c r="AS997" i="6" s="1"/>
  <c r="V997" i="6"/>
  <c r="P997" i="6"/>
  <c r="E997" i="6"/>
  <c r="D997" i="6"/>
  <c r="AP996" i="6"/>
  <c r="AS996" i="6" s="1"/>
  <c r="V996" i="6"/>
  <c r="P996" i="6"/>
  <c r="E996" i="6"/>
  <c r="D996" i="6"/>
  <c r="AP995" i="6"/>
  <c r="AS995" i="6" s="1"/>
  <c r="V995" i="6"/>
  <c r="P995" i="6"/>
  <c r="E995" i="6"/>
  <c r="D995" i="6"/>
  <c r="AP994" i="6"/>
  <c r="AS994" i="6" s="1"/>
  <c r="V994" i="6"/>
  <c r="P994" i="6"/>
  <c r="E994" i="6"/>
  <c r="D994" i="6"/>
  <c r="AP993" i="6"/>
  <c r="AS993" i="6" s="1"/>
  <c r="V993" i="6"/>
  <c r="P993" i="6"/>
  <c r="E993" i="6"/>
  <c r="D993" i="6"/>
  <c r="AP992" i="6"/>
  <c r="AS992" i="6" s="1"/>
  <c r="V992" i="6"/>
  <c r="P992" i="6"/>
  <c r="E992" i="6"/>
  <c r="D992" i="6"/>
  <c r="AP991" i="6"/>
  <c r="AS991" i="6" s="1"/>
  <c r="V991" i="6"/>
  <c r="P991" i="6"/>
  <c r="E991" i="6"/>
  <c r="D991" i="6"/>
  <c r="AP990" i="6"/>
  <c r="AS990" i="6" s="1"/>
  <c r="V990" i="6"/>
  <c r="P990" i="6"/>
  <c r="E990" i="6"/>
  <c r="D990" i="6"/>
  <c r="C990" i="6" s="1"/>
  <c r="AP989" i="6"/>
  <c r="AS989" i="6" s="1"/>
  <c r="V989" i="6"/>
  <c r="P989" i="6"/>
  <c r="E989" i="6"/>
  <c r="D989" i="6"/>
  <c r="AP988" i="6"/>
  <c r="AS988" i="6" s="1"/>
  <c r="V988" i="6"/>
  <c r="P988" i="6"/>
  <c r="E988" i="6"/>
  <c r="D988" i="6"/>
  <c r="AP987" i="6"/>
  <c r="AS987" i="6" s="1"/>
  <c r="V987" i="6"/>
  <c r="P987" i="6"/>
  <c r="E987" i="6"/>
  <c r="D987" i="6"/>
  <c r="AP986" i="6"/>
  <c r="AS986" i="6" s="1"/>
  <c r="V986" i="6"/>
  <c r="P986" i="6"/>
  <c r="E986" i="6"/>
  <c r="D986" i="6"/>
  <c r="AP985" i="6"/>
  <c r="AS985" i="6" s="1"/>
  <c r="V985" i="6"/>
  <c r="P985" i="6"/>
  <c r="E985" i="6"/>
  <c r="D985" i="6"/>
  <c r="AP984" i="6"/>
  <c r="AS984" i="6" s="1"/>
  <c r="V984" i="6"/>
  <c r="P984" i="6"/>
  <c r="E984" i="6"/>
  <c r="D984" i="6"/>
  <c r="AP983" i="6"/>
  <c r="AS983" i="6" s="1"/>
  <c r="V983" i="6"/>
  <c r="P983" i="6"/>
  <c r="E983" i="6"/>
  <c r="D983" i="6"/>
  <c r="AP982" i="6"/>
  <c r="AS982" i="6" s="1"/>
  <c r="V982" i="6"/>
  <c r="P982" i="6"/>
  <c r="E982" i="6"/>
  <c r="D982" i="6"/>
  <c r="AP981" i="6"/>
  <c r="AS981" i="6" s="1"/>
  <c r="V981" i="6"/>
  <c r="P981" i="6"/>
  <c r="E981" i="6"/>
  <c r="D981" i="6"/>
  <c r="AP980" i="6"/>
  <c r="AS980" i="6" s="1"/>
  <c r="V980" i="6"/>
  <c r="P980" i="6"/>
  <c r="E980" i="6"/>
  <c r="D980" i="6"/>
  <c r="AP979" i="6"/>
  <c r="AS979" i="6" s="1"/>
  <c r="V979" i="6"/>
  <c r="P979" i="6"/>
  <c r="E979" i="6"/>
  <c r="D979" i="6"/>
  <c r="AP978" i="6"/>
  <c r="AS978" i="6" s="1"/>
  <c r="V978" i="6"/>
  <c r="P978" i="6"/>
  <c r="E978" i="6"/>
  <c r="D978" i="6"/>
  <c r="AP977" i="6"/>
  <c r="AS977" i="6" s="1"/>
  <c r="V977" i="6"/>
  <c r="P977" i="6"/>
  <c r="E977" i="6"/>
  <c r="D977" i="6"/>
  <c r="AP976" i="6"/>
  <c r="AS976" i="6" s="1"/>
  <c r="V976" i="6"/>
  <c r="P976" i="6"/>
  <c r="E976" i="6"/>
  <c r="D976" i="6"/>
  <c r="AP975" i="6"/>
  <c r="AS975" i="6" s="1"/>
  <c r="V975" i="6"/>
  <c r="P975" i="6"/>
  <c r="E975" i="6"/>
  <c r="D975" i="6"/>
  <c r="AP974" i="6"/>
  <c r="AS974" i="6" s="1"/>
  <c r="V974" i="6"/>
  <c r="P974" i="6"/>
  <c r="E974" i="6"/>
  <c r="D974" i="6"/>
  <c r="AP973" i="6"/>
  <c r="AS973" i="6" s="1"/>
  <c r="V973" i="6"/>
  <c r="P973" i="6"/>
  <c r="E973" i="6"/>
  <c r="D973" i="6"/>
  <c r="AP972" i="6"/>
  <c r="AS972" i="6" s="1"/>
  <c r="V972" i="6"/>
  <c r="P972" i="6"/>
  <c r="E972" i="6"/>
  <c r="D972" i="6"/>
  <c r="AP971" i="6"/>
  <c r="AS971" i="6" s="1"/>
  <c r="V971" i="6"/>
  <c r="P971" i="6"/>
  <c r="E971" i="6"/>
  <c r="D971" i="6"/>
  <c r="AP970" i="6"/>
  <c r="AS970" i="6" s="1"/>
  <c r="V970" i="6"/>
  <c r="P970" i="6"/>
  <c r="E970" i="6"/>
  <c r="D970" i="6"/>
  <c r="AP969" i="6"/>
  <c r="AS969" i="6" s="1"/>
  <c r="V969" i="6"/>
  <c r="P969" i="6"/>
  <c r="E969" i="6"/>
  <c r="D969" i="6"/>
  <c r="AP968" i="6"/>
  <c r="AS968" i="6" s="1"/>
  <c r="V968" i="6"/>
  <c r="P968" i="6"/>
  <c r="E968" i="6"/>
  <c r="D968" i="6"/>
  <c r="AP967" i="6"/>
  <c r="AS967" i="6" s="1"/>
  <c r="V967" i="6"/>
  <c r="P967" i="6"/>
  <c r="E967" i="6"/>
  <c r="D967" i="6"/>
  <c r="AP966" i="6"/>
  <c r="AS966" i="6" s="1"/>
  <c r="V966" i="6"/>
  <c r="P966" i="6"/>
  <c r="E966" i="6"/>
  <c r="D966" i="6"/>
  <c r="AP965" i="6"/>
  <c r="AS965" i="6" s="1"/>
  <c r="V965" i="6"/>
  <c r="P965" i="6"/>
  <c r="E965" i="6"/>
  <c r="D965" i="6"/>
  <c r="AP964" i="6"/>
  <c r="AS964" i="6" s="1"/>
  <c r="V964" i="6"/>
  <c r="P964" i="6"/>
  <c r="E964" i="6"/>
  <c r="D964" i="6"/>
  <c r="AP963" i="6"/>
  <c r="AS963" i="6" s="1"/>
  <c r="V963" i="6"/>
  <c r="P963" i="6"/>
  <c r="E963" i="6"/>
  <c r="D963" i="6"/>
  <c r="AP962" i="6"/>
  <c r="AS962" i="6" s="1"/>
  <c r="V962" i="6"/>
  <c r="P962" i="6"/>
  <c r="E962" i="6"/>
  <c r="D962" i="6"/>
  <c r="AP961" i="6"/>
  <c r="AS961" i="6" s="1"/>
  <c r="V961" i="6"/>
  <c r="P961" i="6"/>
  <c r="E961" i="6"/>
  <c r="D961" i="6"/>
  <c r="AP960" i="6"/>
  <c r="AS960" i="6" s="1"/>
  <c r="V960" i="6"/>
  <c r="P960" i="6"/>
  <c r="E960" i="6"/>
  <c r="D960" i="6"/>
  <c r="AP959" i="6"/>
  <c r="AS959" i="6" s="1"/>
  <c r="V959" i="6"/>
  <c r="P959" i="6"/>
  <c r="E959" i="6"/>
  <c r="D959" i="6"/>
  <c r="AP958" i="6"/>
  <c r="AS958" i="6" s="1"/>
  <c r="V958" i="6"/>
  <c r="P958" i="6"/>
  <c r="E958" i="6"/>
  <c r="D958" i="6"/>
  <c r="AP957" i="6"/>
  <c r="AS957" i="6" s="1"/>
  <c r="V957" i="6"/>
  <c r="P957" i="6"/>
  <c r="E957" i="6"/>
  <c r="D957" i="6"/>
  <c r="AP956" i="6"/>
  <c r="AS956" i="6" s="1"/>
  <c r="V956" i="6"/>
  <c r="P956" i="6"/>
  <c r="E956" i="6"/>
  <c r="D956" i="6"/>
  <c r="AP955" i="6"/>
  <c r="AS955" i="6" s="1"/>
  <c r="V955" i="6"/>
  <c r="P955" i="6"/>
  <c r="E955" i="6"/>
  <c r="D955" i="6"/>
  <c r="AP954" i="6"/>
  <c r="AS954" i="6" s="1"/>
  <c r="V954" i="6"/>
  <c r="P954" i="6"/>
  <c r="E954" i="6"/>
  <c r="D954" i="6"/>
  <c r="AP953" i="6"/>
  <c r="AS953" i="6" s="1"/>
  <c r="V953" i="6"/>
  <c r="P953" i="6"/>
  <c r="E953" i="6"/>
  <c r="D953" i="6"/>
  <c r="AP952" i="6"/>
  <c r="AS952" i="6" s="1"/>
  <c r="V952" i="6"/>
  <c r="P952" i="6"/>
  <c r="E952" i="6"/>
  <c r="D952" i="6"/>
  <c r="AP951" i="6"/>
  <c r="AS951" i="6" s="1"/>
  <c r="V951" i="6"/>
  <c r="P951" i="6"/>
  <c r="E951" i="6"/>
  <c r="D951" i="6"/>
  <c r="AP950" i="6"/>
  <c r="AS950" i="6" s="1"/>
  <c r="V950" i="6"/>
  <c r="P950" i="6"/>
  <c r="E950" i="6"/>
  <c r="D950" i="6"/>
  <c r="AP949" i="6"/>
  <c r="AS949" i="6" s="1"/>
  <c r="V949" i="6"/>
  <c r="P949" i="6"/>
  <c r="E949" i="6"/>
  <c r="D949" i="6"/>
  <c r="AP948" i="6"/>
  <c r="AS948" i="6" s="1"/>
  <c r="V948" i="6"/>
  <c r="P948" i="6"/>
  <c r="E948" i="6"/>
  <c r="D948" i="6"/>
  <c r="AP947" i="6"/>
  <c r="AS947" i="6" s="1"/>
  <c r="V947" i="6"/>
  <c r="P947" i="6"/>
  <c r="E947" i="6"/>
  <c r="D947" i="6"/>
  <c r="AP946" i="6"/>
  <c r="AS946" i="6" s="1"/>
  <c r="V946" i="6"/>
  <c r="P946" i="6"/>
  <c r="E946" i="6"/>
  <c r="D946" i="6"/>
  <c r="AP945" i="6"/>
  <c r="AS945" i="6" s="1"/>
  <c r="V945" i="6"/>
  <c r="P945" i="6"/>
  <c r="E945" i="6"/>
  <c r="D945" i="6"/>
  <c r="AP944" i="6"/>
  <c r="AS944" i="6" s="1"/>
  <c r="V944" i="6"/>
  <c r="P944" i="6"/>
  <c r="E944" i="6"/>
  <c r="D944" i="6"/>
  <c r="AP943" i="6"/>
  <c r="AS943" i="6" s="1"/>
  <c r="V943" i="6"/>
  <c r="P943" i="6"/>
  <c r="E943" i="6"/>
  <c r="D943" i="6"/>
  <c r="AP942" i="6"/>
  <c r="AS942" i="6" s="1"/>
  <c r="V942" i="6"/>
  <c r="P942" i="6"/>
  <c r="E942" i="6"/>
  <c r="D942" i="6"/>
  <c r="C942" i="6" s="1"/>
  <c r="AP941" i="6"/>
  <c r="AS941" i="6" s="1"/>
  <c r="S941" i="6"/>
  <c r="V941" i="6" s="1"/>
  <c r="P941" i="6"/>
  <c r="E941" i="6"/>
  <c r="D941" i="6"/>
  <c r="AP940" i="6"/>
  <c r="AS940" i="6" s="1"/>
  <c r="V940" i="6"/>
  <c r="P940" i="6"/>
  <c r="E940" i="6"/>
  <c r="D940" i="6"/>
  <c r="AP939" i="6"/>
  <c r="AS939" i="6" s="1"/>
  <c r="V939" i="6"/>
  <c r="P939" i="6"/>
  <c r="E939" i="6"/>
  <c r="D939" i="6"/>
  <c r="AP938" i="6"/>
  <c r="AS938" i="6" s="1"/>
  <c r="V938" i="6"/>
  <c r="P938" i="6"/>
  <c r="E938" i="6"/>
  <c r="D938" i="6"/>
  <c r="AP937" i="6"/>
  <c r="AS937" i="6" s="1"/>
  <c r="V937" i="6"/>
  <c r="P937" i="6"/>
  <c r="E937" i="6"/>
  <c r="D937" i="6"/>
  <c r="AP936" i="6"/>
  <c r="AS936" i="6" s="1"/>
  <c r="V936" i="6"/>
  <c r="P936" i="6"/>
  <c r="E936" i="6"/>
  <c r="D936" i="6"/>
  <c r="AP935" i="6"/>
  <c r="AS935" i="6" s="1"/>
  <c r="V935" i="6"/>
  <c r="P935" i="6"/>
  <c r="E935" i="6"/>
  <c r="D935" i="6"/>
  <c r="AP934" i="6"/>
  <c r="AS934" i="6" s="1"/>
  <c r="V934" i="6"/>
  <c r="P934" i="6"/>
  <c r="E934" i="6"/>
  <c r="D934" i="6"/>
  <c r="AP933" i="6"/>
  <c r="AS933" i="6" s="1"/>
  <c r="V933" i="6"/>
  <c r="P933" i="6"/>
  <c r="E933" i="6"/>
  <c r="D933" i="6"/>
  <c r="AP932" i="6"/>
  <c r="AS932" i="6" s="1"/>
  <c r="V932" i="6"/>
  <c r="P932" i="6"/>
  <c r="E932" i="6"/>
  <c r="D932" i="6"/>
  <c r="AP931" i="6"/>
  <c r="AS931" i="6" s="1"/>
  <c r="V931" i="6"/>
  <c r="P931" i="6"/>
  <c r="E931" i="6"/>
  <c r="D931" i="6"/>
  <c r="AP930" i="6"/>
  <c r="AS930" i="6" s="1"/>
  <c r="V930" i="6"/>
  <c r="P930" i="6"/>
  <c r="E930" i="6"/>
  <c r="D930" i="6"/>
  <c r="AP929" i="6"/>
  <c r="AS929" i="6" s="1"/>
  <c r="V929" i="6"/>
  <c r="P929" i="6"/>
  <c r="E929" i="6"/>
  <c r="D929" i="6"/>
  <c r="AP928" i="6"/>
  <c r="AS928" i="6" s="1"/>
  <c r="V928" i="6"/>
  <c r="P928" i="6"/>
  <c r="E928" i="6"/>
  <c r="D928" i="6"/>
  <c r="AP927" i="6"/>
  <c r="AS927" i="6" s="1"/>
  <c r="V927" i="6"/>
  <c r="P927" i="6"/>
  <c r="E927" i="6"/>
  <c r="D927" i="6"/>
  <c r="AP926" i="6"/>
  <c r="AS926" i="6" s="1"/>
  <c r="V926" i="6"/>
  <c r="P926" i="6"/>
  <c r="E926" i="6"/>
  <c r="D926" i="6"/>
  <c r="AP925" i="6"/>
  <c r="AS925" i="6" s="1"/>
  <c r="V925" i="6"/>
  <c r="P925" i="6"/>
  <c r="E925" i="6"/>
  <c r="D925" i="6"/>
  <c r="AP924" i="6"/>
  <c r="AS924" i="6" s="1"/>
  <c r="V924" i="6"/>
  <c r="P924" i="6"/>
  <c r="E924" i="6"/>
  <c r="D924" i="6"/>
  <c r="AP923" i="6"/>
  <c r="AS923" i="6" s="1"/>
  <c r="V923" i="6"/>
  <c r="P923" i="6"/>
  <c r="E923" i="6"/>
  <c r="D923" i="6"/>
  <c r="AP922" i="6"/>
  <c r="AS922" i="6" s="1"/>
  <c r="V922" i="6"/>
  <c r="P922" i="6"/>
  <c r="E922" i="6"/>
  <c r="D922" i="6"/>
  <c r="AP921" i="6"/>
  <c r="AS921" i="6" s="1"/>
  <c r="V921" i="6"/>
  <c r="P921" i="6"/>
  <c r="E921" i="6"/>
  <c r="D921" i="6"/>
  <c r="AP920" i="6"/>
  <c r="AS920" i="6" s="1"/>
  <c r="V920" i="6"/>
  <c r="P920" i="6"/>
  <c r="E920" i="6"/>
  <c r="D920" i="6"/>
  <c r="AP919" i="6"/>
  <c r="AS919" i="6" s="1"/>
  <c r="V919" i="6"/>
  <c r="P919" i="6"/>
  <c r="E919" i="6"/>
  <c r="D919" i="6"/>
  <c r="AP918" i="6"/>
  <c r="AS918" i="6" s="1"/>
  <c r="V918" i="6"/>
  <c r="P918" i="6"/>
  <c r="E918" i="6"/>
  <c r="D918" i="6"/>
  <c r="AP917" i="6"/>
  <c r="AS917" i="6" s="1"/>
  <c r="V917" i="6"/>
  <c r="P917" i="6"/>
  <c r="E917" i="6"/>
  <c r="D917" i="6"/>
  <c r="AP916" i="6"/>
  <c r="AS916" i="6" s="1"/>
  <c r="V916" i="6"/>
  <c r="P916" i="6"/>
  <c r="E916" i="6"/>
  <c r="D916" i="6"/>
  <c r="AP915" i="6"/>
  <c r="AS915" i="6" s="1"/>
  <c r="V915" i="6"/>
  <c r="P915" i="6"/>
  <c r="E915" i="6"/>
  <c r="D915" i="6"/>
  <c r="AP914" i="6"/>
  <c r="AS914" i="6" s="1"/>
  <c r="V914" i="6"/>
  <c r="P914" i="6"/>
  <c r="E914" i="6"/>
  <c r="D914" i="6"/>
  <c r="AP913" i="6"/>
  <c r="AS913" i="6" s="1"/>
  <c r="V913" i="6"/>
  <c r="P913" i="6"/>
  <c r="E913" i="6"/>
  <c r="D913" i="6"/>
  <c r="AP912" i="6"/>
  <c r="AS912" i="6" s="1"/>
  <c r="V912" i="6"/>
  <c r="P912" i="6"/>
  <c r="E912" i="6"/>
  <c r="D912" i="6"/>
  <c r="AP911" i="6"/>
  <c r="AS911" i="6" s="1"/>
  <c r="V911" i="6"/>
  <c r="P911" i="6"/>
  <c r="E911" i="6"/>
  <c r="D911" i="6"/>
  <c r="AP910" i="6"/>
  <c r="AS910" i="6" s="1"/>
  <c r="V910" i="6"/>
  <c r="P910" i="6"/>
  <c r="E910" i="6"/>
  <c r="D910" i="6"/>
  <c r="AP909" i="6"/>
  <c r="AS909" i="6" s="1"/>
  <c r="V909" i="6"/>
  <c r="P909" i="6"/>
  <c r="E909" i="6"/>
  <c r="D909" i="6"/>
  <c r="AP908" i="6"/>
  <c r="AS908" i="6" s="1"/>
  <c r="V908" i="6"/>
  <c r="P908" i="6"/>
  <c r="E908" i="6"/>
  <c r="D908" i="6"/>
  <c r="AP907" i="6"/>
  <c r="AS907" i="6" s="1"/>
  <c r="V907" i="6"/>
  <c r="P907" i="6"/>
  <c r="E907" i="6"/>
  <c r="D907" i="6"/>
  <c r="AP906" i="6"/>
  <c r="AS906" i="6" s="1"/>
  <c r="V906" i="6"/>
  <c r="P906" i="6"/>
  <c r="E906" i="6"/>
  <c r="D906" i="6"/>
  <c r="AP905" i="6"/>
  <c r="AS905" i="6" s="1"/>
  <c r="V905" i="6"/>
  <c r="P905" i="6"/>
  <c r="E905" i="6"/>
  <c r="D905" i="6"/>
  <c r="AP904" i="6"/>
  <c r="AS904" i="6" s="1"/>
  <c r="V904" i="6"/>
  <c r="P904" i="6"/>
  <c r="E904" i="6"/>
  <c r="D904" i="6"/>
  <c r="AP903" i="6"/>
  <c r="AS903" i="6" s="1"/>
  <c r="V903" i="6"/>
  <c r="P903" i="6"/>
  <c r="E903" i="6"/>
  <c r="D903" i="6"/>
  <c r="AP902" i="6"/>
  <c r="AS902" i="6" s="1"/>
  <c r="V902" i="6"/>
  <c r="P902" i="6"/>
  <c r="E902" i="6"/>
  <c r="D902" i="6"/>
  <c r="AP901" i="6"/>
  <c r="AS901" i="6" s="1"/>
  <c r="V901" i="6"/>
  <c r="P901" i="6"/>
  <c r="E901" i="6"/>
  <c r="D901" i="6"/>
  <c r="AP900" i="6"/>
  <c r="AS900" i="6" s="1"/>
  <c r="V900" i="6"/>
  <c r="P900" i="6"/>
  <c r="E900" i="6"/>
  <c r="D900" i="6"/>
  <c r="AP899" i="6"/>
  <c r="AS899" i="6" s="1"/>
  <c r="V899" i="6"/>
  <c r="P899" i="6"/>
  <c r="E899" i="6"/>
  <c r="D899" i="6"/>
  <c r="AP898" i="6"/>
  <c r="AS898" i="6" s="1"/>
  <c r="V898" i="6"/>
  <c r="P898" i="6"/>
  <c r="E898" i="6"/>
  <c r="D898" i="6"/>
  <c r="AP897" i="6"/>
  <c r="AS897" i="6" s="1"/>
  <c r="V897" i="6"/>
  <c r="P897" i="6"/>
  <c r="E897" i="6"/>
  <c r="D897" i="6"/>
  <c r="AP896" i="6"/>
  <c r="AS896" i="6" s="1"/>
  <c r="V896" i="6"/>
  <c r="E896" i="6"/>
  <c r="D896" i="6"/>
  <c r="AP895" i="6"/>
  <c r="AS895" i="6" s="1"/>
  <c r="V895" i="6"/>
  <c r="P895" i="6"/>
  <c r="E895" i="6"/>
  <c r="D895" i="6"/>
  <c r="AP894" i="6"/>
  <c r="AS894" i="6" s="1"/>
  <c r="V894" i="6"/>
  <c r="P894" i="6"/>
  <c r="E894" i="6"/>
  <c r="D894" i="6"/>
  <c r="AP893" i="6"/>
  <c r="AS893" i="6" s="1"/>
  <c r="V893" i="6"/>
  <c r="P893" i="6"/>
  <c r="E893" i="6"/>
  <c r="D893" i="6"/>
  <c r="AP892" i="6"/>
  <c r="AS892" i="6" s="1"/>
  <c r="V892" i="6"/>
  <c r="P892" i="6"/>
  <c r="E892" i="6"/>
  <c r="D892" i="6"/>
  <c r="AP891" i="6"/>
  <c r="AS891" i="6" s="1"/>
  <c r="V891" i="6"/>
  <c r="P891" i="6"/>
  <c r="E891" i="6"/>
  <c r="D891" i="6"/>
  <c r="AP890" i="6"/>
  <c r="AS890" i="6" s="1"/>
  <c r="V890" i="6"/>
  <c r="P890" i="6"/>
  <c r="E890" i="6"/>
  <c r="D890" i="6"/>
  <c r="AP889" i="6"/>
  <c r="AS889" i="6" s="1"/>
  <c r="V889" i="6"/>
  <c r="P889" i="6"/>
  <c r="E889" i="6"/>
  <c r="D889" i="6"/>
  <c r="AP888" i="6"/>
  <c r="AS888" i="6" s="1"/>
  <c r="V888" i="6"/>
  <c r="P888" i="6"/>
  <c r="E888" i="6"/>
  <c r="D888" i="6"/>
  <c r="AP887" i="6"/>
  <c r="AS887" i="6" s="1"/>
  <c r="V887" i="6"/>
  <c r="P887" i="6"/>
  <c r="E887" i="6"/>
  <c r="D887" i="6"/>
  <c r="AP886" i="6"/>
  <c r="AS886" i="6" s="1"/>
  <c r="V886" i="6"/>
  <c r="P886" i="6"/>
  <c r="E886" i="6"/>
  <c r="D886" i="6"/>
  <c r="AP885" i="6"/>
  <c r="AS885" i="6" s="1"/>
  <c r="V885" i="6"/>
  <c r="P885" i="6"/>
  <c r="E885" i="6"/>
  <c r="D885" i="6"/>
  <c r="AP884" i="6"/>
  <c r="AS884" i="6" s="1"/>
  <c r="V884" i="6"/>
  <c r="P884" i="6"/>
  <c r="E884" i="6"/>
  <c r="D884" i="6"/>
  <c r="AP883" i="6"/>
  <c r="AS883" i="6" s="1"/>
  <c r="V883" i="6"/>
  <c r="P883" i="6"/>
  <c r="E883" i="6"/>
  <c r="D883" i="6"/>
  <c r="AP882" i="6"/>
  <c r="AS882" i="6" s="1"/>
  <c r="V882" i="6"/>
  <c r="P882" i="6"/>
  <c r="E882" i="6"/>
  <c r="D882" i="6"/>
  <c r="AP881" i="6"/>
  <c r="AS881" i="6" s="1"/>
  <c r="V881" i="6"/>
  <c r="P881" i="6"/>
  <c r="E881" i="6"/>
  <c r="D881" i="6"/>
  <c r="AP880" i="6"/>
  <c r="AS880" i="6" s="1"/>
  <c r="V880" i="6"/>
  <c r="P880" i="6"/>
  <c r="E880" i="6"/>
  <c r="D880" i="6"/>
  <c r="AP879" i="6"/>
  <c r="AS879" i="6" s="1"/>
  <c r="V879" i="6"/>
  <c r="P879" i="6"/>
  <c r="E879" i="6"/>
  <c r="D879" i="6"/>
  <c r="AP878" i="6"/>
  <c r="AS878" i="6" s="1"/>
  <c r="V878" i="6"/>
  <c r="P878" i="6"/>
  <c r="E878" i="6"/>
  <c r="D878" i="6"/>
  <c r="AP877" i="6"/>
  <c r="AS877" i="6" s="1"/>
  <c r="V877" i="6"/>
  <c r="P877" i="6"/>
  <c r="E877" i="6"/>
  <c r="D877" i="6"/>
  <c r="AP876" i="6"/>
  <c r="AS876" i="6" s="1"/>
  <c r="V876" i="6"/>
  <c r="P876" i="6"/>
  <c r="E876" i="6"/>
  <c r="D876" i="6"/>
  <c r="AP875" i="6"/>
  <c r="AS875" i="6" s="1"/>
  <c r="V875" i="6"/>
  <c r="P875" i="6"/>
  <c r="E875" i="6"/>
  <c r="D875" i="6"/>
  <c r="AP874" i="6"/>
  <c r="AS874" i="6" s="1"/>
  <c r="V874" i="6"/>
  <c r="P874" i="6"/>
  <c r="E874" i="6"/>
  <c r="D874" i="6"/>
  <c r="AP873" i="6"/>
  <c r="AS873" i="6" s="1"/>
  <c r="V873" i="6"/>
  <c r="P873" i="6"/>
  <c r="E873" i="6"/>
  <c r="D873" i="6"/>
  <c r="AP872" i="6"/>
  <c r="AS872" i="6" s="1"/>
  <c r="V872" i="6"/>
  <c r="P872" i="6"/>
  <c r="E872" i="6"/>
  <c r="D872" i="6"/>
  <c r="AP871" i="6"/>
  <c r="AS871" i="6" s="1"/>
  <c r="V871" i="6"/>
  <c r="P871" i="6"/>
  <c r="E871" i="6"/>
  <c r="D871" i="6"/>
  <c r="AP870" i="6"/>
  <c r="AS870" i="6" s="1"/>
  <c r="V870" i="6"/>
  <c r="P870" i="6"/>
  <c r="E870" i="6"/>
  <c r="D870" i="6"/>
  <c r="AP869" i="6"/>
  <c r="AS869" i="6" s="1"/>
  <c r="V869" i="6"/>
  <c r="P869" i="6"/>
  <c r="E869" i="6"/>
  <c r="D869" i="6"/>
  <c r="AP868" i="6"/>
  <c r="AS868" i="6" s="1"/>
  <c r="V868" i="6"/>
  <c r="P868" i="6"/>
  <c r="E868" i="6"/>
  <c r="D868" i="6"/>
  <c r="AP867" i="6"/>
  <c r="AS867" i="6" s="1"/>
  <c r="V867" i="6"/>
  <c r="P867" i="6"/>
  <c r="E867" i="6"/>
  <c r="D867" i="6"/>
  <c r="AP866" i="6"/>
  <c r="AS866" i="6" s="1"/>
  <c r="V866" i="6"/>
  <c r="P866" i="6"/>
  <c r="E866" i="6"/>
  <c r="D866" i="6"/>
  <c r="AP865" i="6"/>
  <c r="AS865" i="6" s="1"/>
  <c r="V865" i="6"/>
  <c r="P865" i="6"/>
  <c r="E865" i="6"/>
  <c r="D865" i="6"/>
  <c r="AP864" i="6"/>
  <c r="AS864" i="6" s="1"/>
  <c r="V864" i="6"/>
  <c r="P864" i="6"/>
  <c r="E864" i="6"/>
  <c r="D864" i="6"/>
  <c r="AP863" i="6"/>
  <c r="AS863" i="6" s="1"/>
  <c r="V863" i="6"/>
  <c r="P863" i="6"/>
  <c r="E863" i="6"/>
  <c r="D863" i="6"/>
  <c r="AP862" i="6"/>
  <c r="AS862" i="6" s="1"/>
  <c r="V862" i="6"/>
  <c r="P862" i="6"/>
  <c r="E862" i="6"/>
  <c r="D862" i="6"/>
  <c r="AP861" i="6"/>
  <c r="AS861" i="6" s="1"/>
  <c r="V861" i="6"/>
  <c r="P861" i="6"/>
  <c r="E861" i="6"/>
  <c r="D861" i="6"/>
  <c r="AP860" i="6"/>
  <c r="AS860" i="6" s="1"/>
  <c r="V860" i="6"/>
  <c r="P860" i="6"/>
  <c r="E860" i="6"/>
  <c r="D860" i="6"/>
  <c r="AP859" i="6"/>
  <c r="AS859" i="6" s="1"/>
  <c r="V859" i="6"/>
  <c r="P859" i="6"/>
  <c r="E859" i="6"/>
  <c r="D859" i="6"/>
  <c r="AP858" i="6"/>
  <c r="AS858" i="6" s="1"/>
  <c r="V858" i="6"/>
  <c r="P858" i="6"/>
  <c r="E858" i="6"/>
  <c r="D858" i="6"/>
  <c r="AP857" i="6"/>
  <c r="AS857" i="6" s="1"/>
  <c r="V857" i="6"/>
  <c r="P857" i="6"/>
  <c r="E857" i="6"/>
  <c r="D857" i="6"/>
  <c r="AP856" i="6"/>
  <c r="AS856" i="6" s="1"/>
  <c r="V856" i="6"/>
  <c r="P856" i="6"/>
  <c r="E856" i="6"/>
  <c r="D856" i="6"/>
  <c r="AP855" i="6"/>
  <c r="AS855" i="6" s="1"/>
  <c r="V855" i="6"/>
  <c r="P855" i="6"/>
  <c r="E855" i="6"/>
  <c r="D855" i="6"/>
  <c r="AP854" i="6"/>
  <c r="AS854" i="6" s="1"/>
  <c r="V854" i="6"/>
  <c r="P854" i="6"/>
  <c r="E854" i="6"/>
  <c r="D854" i="6"/>
  <c r="AP853" i="6"/>
  <c r="AS853" i="6" s="1"/>
  <c r="V853" i="6"/>
  <c r="P853" i="6"/>
  <c r="E853" i="6"/>
  <c r="D853" i="6"/>
  <c r="AP852" i="6"/>
  <c r="AS852" i="6" s="1"/>
  <c r="V852" i="6"/>
  <c r="P852" i="6"/>
  <c r="E852" i="6"/>
  <c r="D852" i="6"/>
  <c r="AP851" i="6"/>
  <c r="AS851" i="6" s="1"/>
  <c r="V851" i="6"/>
  <c r="P851" i="6"/>
  <c r="E851" i="6"/>
  <c r="D851" i="6"/>
  <c r="AP850" i="6"/>
  <c r="AS850" i="6" s="1"/>
  <c r="V850" i="6"/>
  <c r="P850" i="6"/>
  <c r="E850" i="6"/>
  <c r="D850" i="6"/>
  <c r="AP849" i="6"/>
  <c r="AS849" i="6" s="1"/>
  <c r="V849" i="6"/>
  <c r="P849" i="6"/>
  <c r="E849" i="6"/>
  <c r="D849" i="6"/>
  <c r="AP848" i="6"/>
  <c r="AS848" i="6" s="1"/>
  <c r="V848" i="6"/>
  <c r="P848" i="6"/>
  <c r="E848" i="6"/>
  <c r="D848" i="6"/>
  <c r="AP847" i="6"/>
  <c r="AS847" i="6" s="1"/>
  <c r="V847" i="6"/>
  <c r="P847" i="6"/>
  <c r="E847" i="6"/>
  <c r="D847" i="6"/>
  <c r="AP846" i="6"/>
  <c r="AS846" i="6" s="1"/>
  <c r="V846" i="6"/>
  <c r="P846" i="6"/>
  <c r="E846" i="6"/>
  <c r="D846" i="6"/>
  <c r="AP845" i="6"/>
  <c r="AS845" i="6" s="1"/>
  <c r="V845" i="6"/>
  <c r="P845" i="6"/>
  <c r="E845" i="6"/>
  <c r="D845" i="6"/>
  <c r="AP844" i="6"/>
  <c r="AS844" i="6" s="1"/>
  <c r="V844" i="6"/>
  <c r="P844" i="6"/>
  <c r="E844" i="6"/>
  <c r="D844" i="6"/>
  <c r="AP843" i="6"/>
  <c r="AS843" i="6" s="1"/>
  <c r="V843" i="6"/>
  <c r="P843" i="6"/>
  <c r="E843" i="6"/>
  <c r="D843" i="6"/>
  <c r="AP842" i="6"/>
  <c r="AS842" i="6" s="1"/>
  <c r="V842" i="6"/>
  <c r="P842" i="6"/>
  <c r="E842" i="6"/>
  <c r="D842" i="6"/>
  <c r="AP841" i="6"/>
  <c r="AS841" i="6" s="1"/>
  <c r="V841" i="6"/>
  <c r="P841" i="6"/>
  <c r="E841" i="6"/>
  <c r="D841" i="6"/>
  <c r="AP840" i="6"/>
  <c r="AS840" i="6" s="1"/>
  <c r="V840" i="6"/>
  <c r="P840" i="6"/>
  <c r="E840" i="6"/>
  <c r="D840" i="6"/>
  <c r="AP839" i="6"/>
  <c r="AS839" i="6" s="1"/>
  <c r="V839" i="6"/>
  <c r="P839" i="6"/>
  <c r="E839" i="6"/>
  <c r="D839" i="6"/>
  <c r="AP838" i="6"/>
  <c r="AS838" i="6" s="1"/>
  <c r="V838" i="6"/>
  <c r="P838" i="6"/>
  <c r="E838" i="6"/>
  <c r="D838" i="6"/>
  <c r="AP837" i="6"/>
  <c r="AS837" i="6" s="1"/>
  <c r="V837" i="6"/>
  <c r="P837" i="6"/>
  <c r="E837" i="6"/>
  <c r="D837" i="6"/>
  <c r="AP836" i="6"/>
  <c r="AS836" i="6" s="1"/>
  <c r="V836" i="6"/>
  <c r="P836" i="6"/>
  <c r="E836" i="6"/>
  <c r="D836" i="6"/>
  <c r="AP835" i="6"/>
  <c r="AS835" i="6" s="1"/>
  <c r="V835" i="6"/>
  <c r="P835" i="6"/>
  <c r="E835" i="6"/>
  <c r="D835" i="6"/>
  <c r="AP834" i="6"/>
  <c r="AS834" i="6" s="1"/>
  <c r="V834" i="6"/>
  <c r="P834" i="6"/>
  <c r="E834" i="6"/>
  <c r="D834" i="6"/>
  <c r="AP833" i="6"/>
  <c r="AS833" i="6" s="1"/>
  <c r="V833" i="6"/>
  <c r="P833" i="6"/>
  <c r="E833" i="6"/>
  <c r="D833" i="6"/>
  <c r="AP832" i="6"/>
  <c r="AS832" i="6" s="1"/>
  <c r="V832" i="6"/>
  <c r="P832" i="6"/>
  <c r="E832" i="6"/>
  <c r="D832" i="6"/>
  <c r="AP831" i="6"/>
  <c r="AS831" i="6" s="1"/>
  <c r="V831" i="6"/>
  <c r="P831" i="6"/>
  <c r="E831" i="6"/>
  <c r="D831" i="6"/>
  <c r="AP830" i="6"/>
  <c r="AS830" i="6" s="1"/>
  <c r="V830" i="6"/>
  <c r="P830" i="6"/>
  <c r="E830" i="6"/>
  <c r="D830" i="6"/>
  <c r="AP829" i="6"/>
  <c r="AS829" i="6" s="1"/>
  <c r="V829" i="6"/>
  <c r="P829" i="6"/>
  <c r="E829" i="6"/>
  <c r="D829" i="6"/>
  <c r="AP828" i="6"/>
  <c r="AS828" i="6" s="1"/>
  <c r="V828" i="6"/>
  <c r="P828" i="6"/>
  <c r="E828" i="6"/>
  <c r="D828" i="6"/>
  <c r="AP827" i="6"/>
  <c r="AS827" i="6" s="1"/>
  <c r="V827" i="6"/>
  <c r="P827" i="6"/>
  <c r="E827" i="6"/>
  <c r="D827" i="6"/>
  <c r="AP826" i="6"/>
  <c r="AS826" i="6" s="1"/>
  <c r="V826" i="6"/>
  <c r="P826" i="6"/>
  <c r="E826" i="6"/>
  <c r="D826" i="6"/>
  <c r="AP825" i="6"/>
  <c r="AS825" i="6" s="1"/>
  <c r="V825" i="6"/>
  <c r="P825" i="6"/>
  <c r="E825" i="6"/>
  <c r="D825" i="6"/>
  <c r="AP824" i="6"/>
  <c r="AS824" i="6" s="1"/>
  <c r="V824" i="6"/>
  <c r="P824" i="6"/>
  <c r="E824" i="6"/>
  <c r="D824" i="6"/>
  <c r="AP823" i="6"/>
  <c r="AS823" i="6" s="1"/>
  <c r="V823" i="6"/>
  <c r="P823" i="6"/>
  <c r="E823" i="6"/>
  <c r="D823" i="6"/>
  <c r="AP822" i="6"/>
  <c r="AS822" i="6" s="1"/>
  <c r="V822" i="6"/>
  <c r="P822" i="6"/>
  <c r="E822" i="6"/>
  <c r="D822" i="6"/>
  <c r="AP821" i="6"/>
  <c r="AS821" i="6" s="1"/>
  <c r="V821" i="6"/>
  <c r="P821" i="6"/>
  <c r="E821" i="6"/>
  <c r="D821" i="6"/>
  <c r="AP820" i="6"/>
  <c r="AS820" i="6" s="1"/>
  <c r="V820" i="6"/>
  <c r="P820" i="6"/>
  <c r="E820" i="6"/>
  <c r="D820" i="6"/>
  <c r="AP819" i="6"/>
  <c r="AS819" i="6" s="1"/>
  <c r="V819" i="6"/>
  <c r="P819" i="6"/>
  <c r="E819" i="6"/>
  <c r="D819" i="6"/>
  <c r="AP818" i="6"/>
  <c r="AS818" i="6" s="1"/>
  <c r="V818" i="6"/>
  <c r="P818" i="6"/>
  <c r="E818" i="6"/>
  <c r="D818" i="6"/>
  <c r="AP817" i="6"/>
  <c r="AS817" i="6" s="1"/>
  <c r="V817" i="6"/>
  <c r="P817" i="6"/>
  <c r="E817" i="6"/>
  <c r="D817" i="6"/>
  <c r="AP816" i="6"/>
  <c r="AS816" i="6" s="1"/>
  <c r="V816" i="6"/>
  <c r="P816" i="6"/>
  <c r="E816" i="6"/>
  <c r="D816" i="6"/>
  <c r="AP815" i="6"/>
  <c r="AS815" i="6" s="1"/>
  <c r="V815" i="6"/>
  <c r="P815" i="6"/>
  <c r="E815" i="6"/>
  <c r="D815" i="6"/>
  <c r="AP814" i="6"/>
  <c r="AS814" i="6" s="1"/>
  <c r="V814" i="6"/>
  <c r="P814" i="6"/>
  <c r="E814" i="6"/>
  <c r="D814" i="6"/>
  <c r="AP813" i="6"/>
  <c r="AS813" i="6" s="1"/>
  <c r="V813" i="6"/>
  <c r="P813" i="6"/>
  <c r="E813" i="6"/>
  <c r="D813" i="6"/>
  <c r="AP812" i="6"/>
  <c r="AS812" i="6" s="1"/>
  <c r="V812" i="6"/>
  <c r="P812" i="6"/>
  <c r="E812" i="6"/>
  <c r="D812" i="6"/>
  <c r="AP811" i="6"/>
  <c r="AS811" i="6" s="1"/>
  <c r="V811" i="6"/>
  <c r="P811" i="6"/>
  <c r="E811" i="6"/>
  <c r="D811" i="6"/>
  <c r="AP810" i="6"/>
  <c r="AS810" i="6" s="1"/>
  <c r="V810" i="6"/>
  <c r="P810" i="6"/>
  <c r="E810" i="6"/>
  <c r="D810" i="6"/>
  <c r="AP809" i="6"/>
  <c r="AS809" i="6" s="1"/>
  <c r="V809" i="6"/>
  <c r="P809" i="6"/>
  <c r="E809" i="6"/>
  <c r="D809" i="6"/>
  <c r="AP808" i="6"/>
  <c r="AS808" i="6" s="1"/>
  <c r="V808" i="6"/>
  <c r="P808" i="6"/>
  <c r="E808" i="6"/>
  <c r="D808" i="6"/>
  <c r="AP807" i="6"/>
  <c r="AS807" i="6" s="1"/>
  <c r="V807" i="6"/>
  <c r="P807" i="6"/>
  <c r="E807" i="6"/>
  <c r="D807" i="6"/>
  <c r="AP806" i="6"/>
  <c r="AS806" i="6" s="1"/>
  <c r="V806" i="6"/>
  <c r="P806" i="6"/>
  <c r="E806" i="6"/>
  <c r="D806" i="6"/>
  <c r="AP805" i="6"/>
  <c r="AS805" i="6" s="1"/>
  <c r="V805" i="6"/>
  <c r="P805" i="6"/>
  <c r="E805" i="6"/>
  <c r="D805" i="6"/>
  <c r="AP804" i="6"/>
  <c r="AS804" i="6" s="1"/>
  <c r="V804" i="6"/>
  <c r="P804" i="6"/>
  <c r="E804" i="6"/>
  <c r="D804" i="6"/>
  <c r="AP803" i="6"/>
  <c r="AS803" i="6" s="1"/>
  <c r="V803" i="6"/>
  <c r="P803" i="6"/>
  <c r="E803" i="6"/>
  <c r="D803" i="6"/>
  <c r="AP802" i="6"/>
  <c r="AS802" i="6" s="1"/>
  <c r="V802" i="6"/>
  <c r="P802" i="6"/>
  <c r="E802" i="6"/>
  <c r="D802" i="6"/>
  <c r="AP801" i="6"/>
  <c r="AS801" i="6" s="1"/>
  <c r="V801" i="6"/>
  <c r="P801" i="6"/>
  <c r="E801" i="6"/>
  <c r="D801" i="6"/>
  <c r="AP800" i="6"/>
  <c r="AS800" i="6" s="1"/>
  <c r="V800" i="6"/>
  <c r="P800" i="6"/>
  <c r="E800" i="6"/>
  <c r="D800" i="6"/>
  <c r="AP799" i="6"/>
  <c r="AS799" i="6" s="1"/>
  <c r="V799" i="6"/>
  <c r="P799" i="6"/>
  <c r="E799" i="6"/>
  <c r="D799" i="6"/>
  <c r="AP798" i="6"/>
  <c r="AS798" i="6" s="1"/>
  <c r="V798" i="6"/>
  <c r="P798" i="6"/>
  <c r="E798" i="6"/>
  <c r="D798" i="6"/>
  <c r="AP797" i="6"/>
  <c r="AS797" i="6" s="1"/>
  <c r="V797" i="6"/>
  <c r="P797" i="6"/>
  <c r="E797" i="6"/>
  <c r="D797" i="6"/>
  <c r="AP796" i="6"/>
  <c r="AS796" i="6" s="1"/>
  <c r="V796" i="6"/>
  <c r="P796" i="6"/>
  <c r="E796" i="6"/>
  <c r="D796" i="6"/>
  <c r="AP795" i="6"/>
  <c r="AS795" i="6" s="1"/>
  <c r="V795" i="6"/>
  <c r="E795" i="6"/>
  <c r="D795" i="6"/>
  <c r="AP794" i="6"/>
  <c r="AS794" i="6" s="1"/>
  <c r="V794" i="6"/>
  <c r="P794" i="6"/>
  <c r="E794" i="6"/>
  <c r="D794" i="6"/>
  <c r="AP793" i="6"/>
  <c r="AS793" i="6" s="1"/>
  <c r="V793" i="6"/>
  <c r="P793" i="6"/>
  <c r="E793" i="6"/>
  <c r="D793" i="6"/>
  <c r="AP792" i="6"/>
  <c r="AS792" i="6" s="1"/>
  <c r="V792" i="6"/>
  <c r="P792" i="6"/>
  <c r="E792" i="6"/>
  <c r="D792" i="6"/>
  <c r="AP791" i="6"/>
  <c r="AS791" i="6" s="1"/>
  <c r="V791" i="6"/>
  <c r="P791" i="6"/>
  <c r="E791" i="6"/>
  <c r="D791" i="6"/>
  <c r="AP790" i="6"/>
  <c r="AS790" i="6" s="1"/>
  <c r="V790" i="6"/>
  <c r="P790" i="6"/>
  <c r="E790" i="6"/>
  <c r="D790" i="6"/>
  <c r="AP789" i="6"/>
  <c r="AS789" i="6" s="1"/>
  <c r="V789" i="6"/>
  <c r="P789" i="6"/>
  <c r="E789" i="6"/>
  <c r="D789" i="6"/>
  <c r="AP788" i="6"/>
  <c r="AS788" i="6" s="1"/>
  <c r="V788" i="6"/>
  <c r="P788" i="6"/>
  <c r="E788" i="6"/>
  <c r="D788" i="6"/>
  <c r="C788" i="6" s="1"/>
  <c r="AP787" i="6"/>
  <c r="AS787" i="6" s="1"/>
  <c r="V787" i="6"/>
  <c r="P787" i="6"/>
  <c r="E787" i="6"/>
  <c r="D787" i="6"/>
  <c r="AP786" i="6"/>
  <c r="AS786" i="6" s="1"/>
  <c r="V786" i="6"/>
  <c r="P786" i="6"/>
  <c r="E786" i="6"/>
  <c r="D786" i="6"/>
  <c r="AP785" i="6"/>
  <c r="AS785" i="6" s="1"/>
  <c r="V785" i="6"/>
  <c r="P785" i="6"/>
  <c r="E785" i="6"/>
  <c r="D785" i="6"/>
  <c r="AP784" i="6"/>
  <c r="AS784" i="6" s="1"/>
  <c r="V784" i="6"/>
  <c r="P784" i="6"/>
  <c r="E784" i="6"/>
  <c r="D784" i="6"/>
  <c r="AP783" i="6"/>
  <c r="AS783" i="6" s="1"/>
  <c r="V783" i="6"/>
  <c r="P783" i="6"/>
  <c r="E783" i="6"/>
  <c r="D783" i="6"/>
  <c r="AP782" i="6"/>
  <c r="AS782" i="6" s="1"/>
  <c r="V782" i="6"/>
  <c r="P782" i="6"/>
  <c r="E782" i="6"/>
  <c r="D782" i="6"/>
  <c r="AP781" i="6"/>
  <c r="AS781" i="6" s="1"/>
  <c r="V781" i="6"/>
  <c r="P781" i="6"/>
  <c r="E781" i="6"/>
  <c r="D781" i="6"/>
  <c r="AP780" i="6"/>
  <c r="AS780" i="6" s="1"/>
  <c r="V780" i="6"/>
  <c r="P780" i="6"/>
  <c r="E780" i="6"/>
  <c r="D780" i="6"/>
  <c r="AP779" i="6"/>
  <c r="AS779" i="6" s="1"/>
  <c r="V779" i="6"/>
  <c r="P779" i="6"/>
  <c r="E779" i="6"/>
  <c r="D779" i="6"/>
  <c r="AP778" i="6"/>
  <c r="AS778" i="6" s="1"/>
  <c r="V778" i="6"/>
  <c r="P778" i="6"/>
  <c r="E778" i="6"/>
  <c r="D778" i="6"/>
  <c r="AP777" i="6"/>
  <c r="AS777" i="6" s="1"/>
  <c r="V777" i="6"/>
  <c r="P777" i="6"/>
  <c r="E777" i="6"/>
  <c r="D777" i="6"/>
  <c r="AP776" i="6"/>
  <c r="AS776" i="6" s="1"/>
  <c r="V776" i="6"/>
  <c r="P776" i="6"/>
  <c r="E776" i="6"/>
  <c r="D776" i="6"/>
  <c r="AP775" i="6"/>
  <c r="AS775" i="6" s="1"/>
  <c r="V775" i="6"/>
  <c r="P775" i="6"/>
  <c r="E775" i="6"/>
  <c r="D775" i="6"/>
  <c r="AP774" i="6"/>
  <c r="AS774" i="6" s="1"/>
  <c r="V774" i="6"/>
  <c r="P774" i="6"/>
  <c r="E774" i="6"/>
  <c r="D774" i="6"/>
  <c r="AP773" i="6"/>
  <c r="AS773" i="6" s="1"/>
  <c r="V773" i="6"/>
  <c r="P773" i="6"/>
  <c r="E773" i="6"/>
  <c r="D773" i="6"/>
  <c r="AP772" i="6"/>
  <c r="AS772" i="6" s="1"/>
  <c r="V772" i="6"/>
  <c r="P772" i="6"/>
  <c r="E772" i="6"/>
  <c r="D772" i="6"/>
  <c r="AP771" i="6"/>
  <c r="AS771" i="6" s="1"/>
  <c r="V771" i="6"/>
  <c r="P771" i="6"/>
  <c r="E771" i="6"/>
  <c r="D771" i="6"/>
  <c r="AP770" i="6"/>
  <c r="AS770" i="6" s="1"/>
  <c r="V770" i="6"/>
  <c r="P770" i="6"/>
  <c r="E770" i="6"/>
  <c r="D770" i="6"/>
  <c r="AP769" i="6"/>
  <c r="AS769" i="6" s="1"/>
  <c r="V769" i="6"/>
  <c r="P769" i="6"/>
  <c r="E769" i="6"/>
  <c r="D769" i="6"/>
  <c r="AP768" i="6"/>
  <c r="AS768" i="6" s="1"/>
  <c r="V768" i="6"/>
  <c r="P768" i="6"/>
  <c r="E768" i="6"/>
  <c r="D768" i="6"/>
  <c r="AP767" i="6"/>
  <c r="AS767" i="6" s="1"/>
  <c r="V767" i="6"/>
  <c r="P767" i="6"/>
  <c r="E767" i="6"/>
  <c r="D767" i="6"/>
  <c r="AP766" i="6"/>
  <c r="AS766" i="6" s="1"/>
  <c r="V766" i="6"/>
  <c r="P766" i="6"/>
  <c r="E766" i="6"/>
  <c r="D766" i="6"/>
  <c r="AP765" i="6"/>
  <c r="AS765" i="6" s="1"/>
  <c r="V765" i="6"/>
  <c r="P765" i="6"/>
  <c r="E765" i="6"/>
  <c r="D765" i="6"/>
  <c r="AP764" i="6"/>
  <c r="AS764" i="6" s="1"/>
  <c r="V764" i="6"/>
  <c r="P764" i="6"/>
  <c r="E764" i="6"/>
  <c r="D764" i="6"/>
  <c r="AP763" i="6"/>
  <c r="AS763" i="6" s="1"/>
  <c r="V763" i="6"/>
  <c r="P763" i="6"/>
  <c r="E763" i="6"/>
  <c r="D763" i="6"/>
  <c r="AP762" i="6"/>
  <c r="AS762" i="6" s="1"/>
  <c r="V762" i="6"/>
  <c r="P762" i="6"/>
  <c r="E762" i="6"/>
  <c r="D762" i="6"/>
  <c r="AP761" i="6"/>
  <c r="AS761" i="6" s="1"/>
  <c r="V761" i="6"/>
  <c r="P761" i="6"/>
  <c r="E761" i="6"/>
  <c r="D761" i="6"/>
  <c r="AP760" i="6"/>
  <c r="AS760" i="6" s="1"/>
  <c r="V760" i="6"/>
  <c r="P760" i="6"/>
  <c r="E760" i="6"/>
  <c r="D760" i="6"/>
  <c r="AP759" i="6"/>
  <c r="AS759" i="6" s="1"/>
  <c r="V759" i="6"/>
  <c r="P759" i="6"/>
  <c r="E759" i="6"/>
  <c r="D759" i="6"/>
  <c r="AP758" i="6"/>
  <c r="AS758" i="6" s="1"/>
  <c r="V758" i="6"/>
  <c r="P758" i="6"/>
  <c r="E758" i="6"/>
  <c r="D758" i="6"/>
  <c r="AP757" i="6"/>
  <c r="AS757" i="6" s="1"/>
  <c r="V757" i="6"/>
  <c r="P757" i="6"/>
  <c r="E757" i="6"/>
  <c r="D757" i="6"/>
  <c r="AP756" i="6"/>
  <c r="AS756" i="6" s="1"/>
  <c r="V756" i="6"/>
  <c r="P756" i="6"/>
  <c r="E756" i="6"/>
  <c r="D756" i="6"/>
  <c r="C756" i="6" s="1"/>
  <c r="AP755" i="6"/>
  <c r="AS755" i="6" s="1"/>
  <c r="V755" i="6"/>
  <c r="P755" i="6"/>
  <c r="E755" i="6"/>
  <c r="D755" i="6"/>
  <c r="AP754" i="6"/>
  <c r="AS754" i="6" s="1"/>
  <c r="V754" i="6"/>
  <c r="P754" i="6"/>
  <c r="E754" i="6"/>
  <c r="D754" i="6"/>
  <c r="AP753" i="6"/>
  <c r="AS753" i="6" s="1"/>
  <c r="V753" i="6"/>
  <c r="P753" i="6"/>
  <c r="E753" i="6"/>
  <c r="D753" i="6"/>
  <c r="AP752" i="6"/>
  <c r="AS752" i="6" s="1"/>
  <c r="V752" i="6"/>
  <c r="P752" i="6"/>
  <c r="E752" i="6"/>
  <c r="D752" i="6"/>
  <c r="AP751" i="6"/>
  <c r="AS751" i="6" s="1"/>
  <c r="V751" i="6"/>
  <c r="P751" i="6"/>
  <c r="E751" i="6"/>
  <c r="D751" i="6"/>
  <c r="AP750" i="6"/>
  <c r="AS750" i="6" s="1"/>
  <c r="V750" i="6"/>
  <c r="P750" i="6"/>
  <c r="E750" i="6"/>
  <c r="D750" i="6"/>
  <c r="AP749" i="6"/>
  <c r="AS749" i="6" s="1"/>
  <c r="V749" i="6"/>
  <c r="P749" i="6"/>
  <c r="E749" i="6"/>
  <c r="D749" i="6"/>
  <c r="AP748" i="6"/>
  <c r="AS748" i="6" s="1"/>
  <c r="V748" i="6"/>
  <c r="P748" i="6"/>
  <c r="E748" i="6"/>
  <c r="D748" i="6"/>
  <c r="AP747" i="6"/>
  <c r="AS747" i="6" s="1"/>
  <c r="V747" i="6"/>
  <c r="P747" i="6"/>
  <c r="E747" i="6"/>
  <c r="D747" i="6"/>
  <c r="AP746" i="6"/>
  <c r="AS746" i="6" s="1"/>
  <c r="V746" i="6"/>
  <c r="P746" i="6"/>
  <c r="E746" i="6"/>
  <c r="D746" i="6"/>
  <c r="AP745" i="6"/>
  <c r="AS745" i="6" s="1"/>
  <c r="V745" i="6"/>
  <c r="P745" i="6"/>
  <c r="E745" i="6"/>
  <c r="D745" i="6"/>
  <c r="AP744" i="6"/>
  <c r="AS744" i="6" s="1"/>
  <c r="V744" i="6"/>
  <c r="P744" i="6"/>
  <c r="E744" i="6"/>
  <c r="D744" i="6"/>
  <c r="AP743" i="6"/>
  <c r="AS743" i="6" s="1"/>
  <c r="V743" i="6"/>
  <c r="P743" i="6"/>
  <c r="E743" i="6"/>
  <c r="D743" i="6"/>
  <c r="AP742" i="6"/>
  <c r="AS742" i="6" s="1"/>
  <c r="V742" i="6"/>
  <c r="P742" i="6"/>
  <c r="E742" i="6"/>
  <c r="D742" i="6"/>
  <c r="AP741" i="6"/>
  <c r="AS741" i="6" s="1"/>
  <c r="V741" i="6"/>
  <c r="P741" i="6"/>
  <c r="E741" i="6"/>
  <c r="D741" i="6"/>
  <c r="AP740" i="6"/>
  <c r="AS740" i="6" s="1"/>
  <c r="V740" i="6"/>
  <c r="P740" i="6"/>
  <c r="E740" i="6"/>
  <c r="D740" i="6"/>
  <c r="C740" i="6" s="1"/>
  <c r="AP739" i="6"/>
  <c r="AS739" i="6" s="1"/>
  <c r="V739" i="6"/>
  <c r="P739" i="6"/>
  <c r="E739" i="6"/>
  <c r="D739" i="6"/>
  <c r="AP738" i="6"/>
  <c r="AS738" i="6" s="1"/>
  <c r="V738" i="6"/>
  <c r="P738" i="6"/>
  <c r="E738" i="6"/>
  <c r="D738" i="6"/>
  <c r="AP737" i="6"/>
  <c r="AS737" i="6" s="1"/>
  <c r="V737" i="6"/>
  <c r="P737" i="6"/>
  <c r="E737" i="6"/>
  <c r="D737" i="6"/>
  <c r="AP736" i="6"/>
  <c r="AS736" i="6" s="1"/>
  <c r="V736" i="6"/>
  <c r="P736" i="6"/>
  <c r="E736" i="6"/>
  <c r="D736" i="6"/>
  <c r="AP735" i="6"/>
  <c r="AS735" i="6" s="1"/>
  <c r="V735" i="6"/>
  <c r="P735" i="6"/>
  <c r="E735" i="6"/>
  <c r="D735" i="6"/>
  <c r="AP734" i="6"/>
  <c r="AS734" i="6" s="1"/>
  <c r="V734" i="6"/>
  <c r="P734" i="6"/>
  <c r="E734" i="6"/>
  <c r="D734" i="6"/>
  <c r="AP733" i="6"/>
  <c r="AS733" i="6" s="1"/>
  <c r="V733" i="6"/>
  <c r="P733" i="6"/>
  <c r="E733" i="6"/>
  <c r="D733" i="6"/>
  <c r="AP732" i="6"/>
  <c r="AS732" i="6" s="1"/>
  <c r="V732" i="6"/>
  <c r="P732" i="6"/>
  <c r="E732" i="6"/>
  <c r="D732" i="6"/>
  <c r="AP731" i="6"/>
  <c r="AS731" i="6" s="1"/>
  <c r="V731" i="6"/>
  <c r="P731" i="6"/>
  <c r="E731" i="6"/>
  <c r="D731" i="6"/>
  <c r="AP730" i="6"/>
  <c r="AS730" i="6" s="1"/>
  <c r="V730" i="6"/>
  <c r="P730" i="6"/>
  <c r="E730" i="6"/>
  <c r="D730" i="6"/>
  <c r="AP729" i="6"/>
  <c r="AS729" i="6" s="1"/>
  <c r="V729" i="6"/>
  <c r="P729" i="6"/>
  <c r="E729" i="6"/>
  <c r="D729" i="6"/>
  <c r="AP728" i="6"/>
  <c r="AS728" i="6" s="1"/>
  <c r="V728" i="6"/>
  <c r="P728" i="6"/>
  <c r="E728" i="6"/>
  <c r="D728" i="6"/>
  <c r="AP727" i="6"/>
  <c r="AS727" i="6" s="1"/>
  <c r="V727" i="6"/>
  <c r="P727" i="6"/>
  <c r="E727" i="6"/>
  <c r="D727" i="6"/>
  <c r="AP726" i="6"/>
  <c r="AS726" i="6" s="1"/>
  <c r="V726" i="6"/>
  <c r="P726" i="6"/>
  <c r="E726" i="6"/>
  <c r="D726" i="6"/>
  <c r="AP725" i="6"/>
  <c r="AS725" i="6" s="1"/>
  <c r="V725" i="6"/>
  <c r="P725" i="6"/>
  <c r="E725" i="6"/>
  <c r="D725" i="6"/>
  <c r="AP724" i="6"/>
  <c r="AS724" i="6" s="1"/>
  <c r="V724" i="6"/>
  <c r="P724" i="6"/>
  <c r="E724" i="6"/>
  <c r="D724" i="6"/>
  <c r="C724" i="6" s="1"/>
  <c r="AP723" i="6"/>
  <c r="AS723" i="6" s="1"/>
  <c r="V723" i="6"/>
  <c r="P723" i="6"/>
  <c r="E723" i="6"/>
  <c r="D723" i="6"/>
  <c r="AP722" i="6"/>
  <c r="AS722" i="6" s="1"/>
  <c r="V722" i="6"/>
  <c r="P722" i="6"/>
  <c r="E722" i="6"/>
  <c r="D722" i="6"/>
  <c r="AP721" i="6"/>
  <c r="AS721" i="6" s="1"/>
  <c r="V721" i="6"/>
  <c r="P721" i="6"/>
  <c r="E721" i="6"/>
  <c r="D721" i="6"/>
  <c r="AP720" i="6"/>
  <c r="AS720" i="6" s="1"/>
  <c r="V720" i="6"/>
  <c r="P720" i="6"/>
  <c r="E720" i="6"/>
  <c r="D720" i="6"/>
  <c r="AP719" i="6"/>
  <c r="AS719" i="6" s="1"/>
  <c r="V719" i="6"/>
  <c r="P719" i="6"/>
  <c r="E719" i="6"/>
  <c r="D719" i="6"/>
  <c r="AP718" i="6"/>
  <c r="AS718" i="6" s="1"/>
  <c r="V718" i="6"/>
  <c r="P718" i="6"/>
  <c r="E718" i="6"/>
  <c r="D718" i="6"/>
  <c r="AP717" i="6"/>
  <c r="AS717" i="6" s="1"/>
  <c r="V717" i="6"/>
  <c r="P717" i="6"/>
  <c r="E717" i="6"/>
  <c r="D717" i="6"/>
  <c r="AP716" i="6"/>
  <c r="AS716" i="6" s="1"/>
  <c r="V716" i="6"/>
  <c r="P716" i="6"/>
  <c r="E716" i="6"/>
  <c r="D716" i="6"/>
  <c r="AP715" i="6"/>
  <c r="AS715" i="6" s="1"/>
  <c r="V715" i="6"/>
  <c r="P715" i="6"/>
  <c r="E715" i="6"/>
  <c r="D715" i="6"/>
  <c r="AP714" i="6"/>
  <c r="AS714" i="6" s="1"/>
  <c r="V714" i="6"/>
  <c r="P714" i="6"/>
  <c r="E714" i="6"/>
  <c r="D714" i="6"/>
  <c r="AP713" i="6"/>
  <c r="AS713" i="6" s="1"/>
  <c r="V713" i="6"/>
  <c r="P713" i="6"/>
  <c r="E713" i="6"/>
  <c r="D713" i="6"/>
  <c r="AP712" i="6"/>
  <c r="AS712" i="6" s="1"/>
  <c r="V712" i="6"/>
  <c r="P712" i="6"/>
  <c r="E712" i="6"/>
  <c r="D712" i="6"/>
  <c r="AP711" i="6"/>
  <c r="AS711" i="6" s="1"/>
  <c r="V711" i="6"/>
  <c r="P711" i="6"/>
  <c r="E711" i="6"/>
  <c r="D711" i="6"/>
  <c r="AP710" i="6"/>
  <c r="AS710" i="6" s="1"/>
  <c r="V710" i="6"/>
  <c r="P710" i="6"/>
  <c r="E710" i="6"/>
  <c r="D710" i="6"/>
  <c r="AP709" i="6"/>
  <c r="AS709" i="6" s="1"/>
  <c r="V709" i="6"/>
  <c r="P709" i="6"/>
  <c r="E709" i="6"/>
  <c r="D709" i="6"/>
  <c r="AP708" i="6"/>
  <c r="AS708" i="6" s="1"/>
  <c r="V708" i="6"/>
  <c r="P708" i="6"/>
  <c r="E708" i="6"/>
  <c r="D708" i="6"/>
  <c r="C708" i="6" s="1"/>
  <c r="AP707" i="6"/>
  <c r="AS707" i="6" s="1"/>
  <c r="V707" i="6"/>
  <c r="P707" i="6"/>
  <c r="E707" i="6"/>
  <c r="D707" i="6"/>
  <c r="AP706" i="6"/>
  <c r="AS706" i="6" s="1"/>
  <c r="V706" i="6"/>
  <c r="P706" i="6"/>
  <c r="E706" i="6"/>
  <c r="D706" i="6"/>
  <c r="AP705" i="6"/>
  <c r="AS705" i="6" s="1"/>
  <c r="V705" i="6"/>
  <c r="P705" i="6"/>
  <c r="E705" i="6"/>
  <c r="D705" i="6"/>
  <c r="AP704" i="6"/>
  <c r="AS704" i="6" s="1"/>
  <c r="V704" i="6"/>
  <c r="P704" i="6"/>
  <c r="E704" i="6"/>
  <c r="D704" i="6"/>
  <c r="AP703" i="6"/>
  <c r="AS703" i="6" s="1"/>
  <c r="V703" i="6"/>
  <c r="P703" i="6"/>
  <c r="E703" i="6"/>
  <c r="D703" i="6"/>
  <c r="AP702" i="6"/>
  <c r="AS702" i="6" s="1"/>
  <c r="V702" i="6"/>
  <c r="P702" i="6"/>
  <c r="E702" i="6"/>
  <c r="D702" i="6"/>
  <c r="AP701" i="6"/>
  <c r="AS701" i="6" s="1"/>
  <c r="V701" i="6"/>
  <c r="P701" i="6"/>
  <c r="E701" i="6"/>
  <c r="D701" i="6"/>
  <c r="AP700" i="6"/>
  <c r="AS700" i="6" s="1"/>
  <c r="V700" i="6"/>
  <c r="P700" i="6"/>
  <c r="E700" i="6"/>
  <c r="D700" i="6"/>
  <c r="AP699" i="6"/>
  <c r="AS699" i="6" s="1"/>
  <c r="V699" i="6"/>
  <c r="P699" i="6"/>
  <c r="E699" i="6"/>
  <c r="D699" i="6"/>
  <c r="AP698" i="6"/>
  <c r="AS698" i="6" s="1"/>
  <c r="V698" i="6"/>
  <c r="P698" i="6"/>
  <c r="E698" i="6"/>
  <c r="D698" i="6"/>
  <c r="AP697" i="6"/>
  <c r="AS697" i="6" s="1"/>
  <c r="V697" i="6"/>
  <c r="P697" i="6"/>
  <c r="E697" i="6"/>
  <c r="D697" i="6"/>
  <c r="AP696" i="6"/>
  <c r="AS696" i="6" s="1"/>
  <c r="V696" i="6"/>
  <c r="P696" i="6"/>
  <c r="E696" i="6"/>
  <c r="D696" i="6"/>
  <c r="AP695" i="6"/>
  <c r="AS695" i="6" s="1"/>
  <c r="V695" i="6"/>
  <c r="P695" i="6"/>
  <c r="E695" i="6"/>
  <c r="D695" i="6"/>
  <c r="AP694" i="6"/>
  <c r="AS694" i="6" s="1"/>
  <c r="V694" i="6"/>
  <c r="P694" i="6"/>
  <c r="E694" i="6"/>
  <c r="D694" i="6"/>
  <c r="AP693" i="6"/>
  <c r="AS693" i="6" s="1"/>
  <c r="V693" i="6"/>
  <c r="P693" i="6"/>
  <c r="E693" i="6"/>
  <c r="D693" i="6"/>
  <c r="AP692" i="6"/>
  <c r="AS692" i="6" s="1"/>
  <c r="V692" i="6"/>
  <c r="P692" i="6"/>
  <c r="E692" i="6"/>
  <c r="D692" i="6"/>
  <c r="AP691" i="6"/>
  <c r="AS691" i="6" s="1"/>
  <c r="S691" i="6"/>
  <c r="V691" i="6" s="1"/>
  <c r="P691" i="6"/>
  <c r="E691" i="6"/>
  <c r="D691" i="6"/>
  <c r="AP690" i="6"/>
  <c r="AS690" i="6" s="1"/>
  <c r="V690" i="6"/>
  <c r="P690" i="6"/>
  <c r="E690" i="6"/>
  <c r="D690" i="6"/>
  <c r="AP689" i="6"/>
  <c r="AS689" i="6" s="1"/>
  <c r="V689" i="6"/>
  <c r="P689" i="6"/>
  <c r="E689" i="6"/>
  <c r="D689" i="6"/>
  <c r="AP688" i="6"/>
  <c r="AS688" i="6" s="1"/>
  <c r="V688" i="6"/>
  <c r="P688" i="6"/>
  <c r="E688" i="6"/>
  <c r="D688" i="6"/>
  <c r="AP687" i="6"/>
  <c r="AS687" i="6" s="1"/>
  <c r="V687" i="6"/>
  <c r="P687" i="6"/>
  <c r="E687" i="6"/>
  <c r="D687" i="6"/>
  <c r="AP686" i="6"/>
  <c r="AS686" i="6" s="1"/>
  <c r="V686" i="6"/>
  <c r="P686" i="6"/>
  <c r="E686" i="6"/>
  <c r="D686" i="6"/>
  <c r="AP685" i="6"/>
  <c r="AS685" i="6" s="1"/>
  <c r="V685" i="6"/>
  <c r="P685" i="6"/>
  <c r="E685" i="6"/>
  <c r="D685" i="6"/>
  <c r="AP684" i="6"/>
  <c r="AS684" i="6" s="1"/>
  <c r="V684" i="6"/>
  <c r="P684" i="6"/>
  <c r="E684" i="6"/>
  <c r="D684" i="6"/>
  <c r="AP683" i="6"/>
  <c r="AS683" i="6" s="1"/>
  <c r="V683" i="6"/>
  <c r="P683" i="6"/>
  <c r="E683" i="6"/>
  <c r="D683" i="6"/>
  <c r="AP682" i="6"/>
  <c r="AS682" i="6" s="1"/>
  <c r="V682" i="6"/>
  <c r="P682" i="6"/>
  <c r="E682" i="6"/>
  <c r="D682" i="6"/>
  <c r="AP681" i="6"/>
  <c r="AS681" i="6" s="1"/>
  <c r="V681" i="6"/>
  <c r="P681" i="6"/>
  <c r="E681" i="6"/>
  <c r="D681" i="6"/>
  <c r="AP680" i="6"/>
  <c r="AS680" i="6" s="1"/>
  <c r="V680" i="6"/>
  <c r="P680" i="6"/>
  <c r="E680" i="6"/>
  <c r="D680" i="6"/>
  <c r="AP679" i="6"/>
  <c r="AS679" i="6" s="1"/>
  <c r="V679" i="6"/>
  <c r="P679" i="6"/>
  <c r="E679" i="6"/>
  <c r="D679" i="6"/>
  <c r="AP678" i="6"/>
  <c r="AS678" i="6" s="1"/>
  <c r="V678" i="6"/>
  <c r="P678" i="6"/>
  <c r="E678" i="6"/>
  <c r="D678" i="6"/>
  <c r="AP677" i="6"/>
  <c r="AS677" i="6" s="1"/>
  <c r="V677" i="6"/>
  <c r="P677" i="6"/>
  <c r="E677" i="6"/>
  <c r="D677" i="6"/>
  <c r="AP676" i="6"/>
  <c r="AS676" i="6" s="1"/>
  <c r="V676" i="6"/>
  <c r="P676" i="6"/>
  <c r="E676" i="6"/>
  <c r="D676" i="6"/>
  <c r="AP675" i="6"/>
  <c r="AS675" i="6" s="1"/>
  <c r="V675" i="6"/>
  <c r="P675" i="6"/>
  <c r="E675" i="6"/>
  <c r="D675" i="6"/>
  <c r="AP674" i="6"/>
  <c r="AS674" i="6" s="1"/>
  <c r="V674" i="6"/>
  <c r="P674" i="6"/>
  <c r="E674" i="6"/>
  <c r="D674" i="6"/>
  <c r="AP673" i="6"/>
  <c r="AS673" i="6" s="1"/>
  <c r="V673" i="6"/>
  <c r="P673" i="6"/>
  <c r="E673" i="6"/>
  <c r="D673" i="6"/>
  <c r="AP672" i="6"/>
  <c r="AS672" i="6" s="1"/>
  <c r="V672" i="6"/>
  <c r="P672" i="6"/>
  <c r="E672" i="6"/>
  <c r="D672" i="6"/>
  <c r="AP671" i="6"/>
  <c r="AS671" i="6" s="1"/>
  <c r="V671" i="6"/>
  <c r="P671" i="6"/>
  <c r="E671" i="6"/>
  <c r="D671" i="6"/>
  <c r="AP670" i="6"/>
  <c r="AS670" i="6" s="1"/>
  <c r="V670" i="6"/>
  <c r="P670" i="6"/>
  <c r="E670" i="6"/>
  <c r="D670" i="6"/>
  <c r="AP669" i="6"/>
  <c r="AS669" i="6" s="1"/>
  <c r="V669" i="6"/>
  <c r="P669" i="6"/>
  <c r="E669" i="6"/>
  <c r="D669" i="6"/>
  <c r="AP668" i="6"/>
  <c r="AS668" i="6" s="1"/>
  <c r="V668" i="6"/>
  <c r="P668" i="6"/>
  <c r="E668" i="6"/>
  <c r="D668" i="6"/>
  <c r="AP667" i="6"/>
  <c r="AS667" i="6" s="1"/>
  <c r="V667" i="6"/>
  <c r="P667" i="6"/>
  <c r="E667" i="6"/>
  <c r="D667" i="6"/>
  <c r="AP666" i="6"/>
  <c r="AS666" i="6" s="1"/>
  <c r="V666" i="6"/>
  <c r="P666" i="6"/>
  <c r="E666" i="6"/>
  <c r="D666" i="6"/>
  <c r="AP665" i="6"/>
  <c r="AS665" i="6" s="1"/>
  <c r="V665" i="6"/>
  <c r="P665" i="6"/>
  <c r="E665" i="6"/>
  <c r="D665" i="6"/>
  <c r="AO664" i="6"/>
  <c r="AP664" i="6" s="1"/>
  <c r="AS664" i="6" s="1"/>
  <c r="V664" i="6"/>
  <c r="P664" i="6"/>
  <c r="E664" i="6"/>
  <c r="D664" i="6"/>
  <c r="AP663" i="6"/>
  <c r="AS663" i="6" s="1"/>
  <c r="V663" i="6"/>
  <c r="P663" i="6"/>
  <c r="E663" i="6"/>
  <c r="D663" i="6"/>
  <c r="AP662" i="6"/>
  <c r="AS662" i="6" s="1"/>
  <c r="V662" i="6"/>
  <c r="P662" i="6"/>
  <c r="E662" i="6"/>
  <c r="D662" i="6"/>
  <c r="AP661" i="6"/>
  <c r="AS661" i="6" s="1"/>
  <c r="V661" i="6"/>
  <c r="P661" i="6"/>
  <c r="E661" i="6"/>
  <c r="D661" i="6"/>
  <c r="AP660" i="6"/>
  <c r="AS660" i="6" s="1"/>
  <c r="V660" i="6"/>
  <c r="P660" i="6"/>
  <c r="E660" i="6"/>
  <c r="D660" i="6"/>
  <c r="AP659" i="6"/>
  <c r="AS659" i="6" s="1"/>
  <c r="V659" i="6"/>
  <c r="E659" i="6"/>
  <c r="D659" i="6"/>
  <c r="AP658" i="6"/>
  <c r="AS658" i="6" s="1"/>
  <c r="V658" i="6"/>
  <c r="P658" i="6"/>
  <c r="E658" i="6"/>
  <c r="D658" i="6"/>
  <c r="AP657" i="6"/>
  <c r="AS657" i="6" s="1"/>
  <c r="V657" i="6"/>
  <c r="P657" i="6"/>
  <c r="E657" i="6"/>
  <c r="D657" i="6"/>
  <c r="AP656" i="6"/>
  <c r="AS656" i="6" s="1"/>
  <c r="V656" i="6"/>
  <c r="P656" i="6"/>
  <c r="E656" i="6"/>
  <c r="D656" i="6"/>
  <c r="AP655" i="6"/>
  <c r="AS655" i="6" s="1"/>
  <c r="V655" i="6"/>
  <c r="P655" i="6"/>
  <c r="E655" i="6"/>
  <c r="D655" i="6"/>
  <c r="C655" i="6" s="1"/>
  <c r="AP654" i="6"/>
  <c r="AS654" i="6" s="1"/>
  <c r="V654" i="6"/>
  <c r="P654" i="6"/>
  <c r="E654" i="6"/>
  <c r="D654" i="6"/>
  <c r="AP653" i="6"/>
  <c r="AS653" i="6" s="1"/>
  <c r="V653" i="6"/>
  <c r="P653" i="6"/>
  <c r="E653" i="6"/>
  <c r="D653" i="6"/>
  <c r="AP652" i="6"/>
  <c r="AS652" i="6" s="1"/>
  <c r="V652" i="6"/>
  <c r="P652" i="6"/>
  <c r="E652" i="6"/>
  <c r="D652" i="6"/>
  <c r="AP651" i="6"/>
  <c r="AS651" i="6" s="1"/>
  <c r="V651" i="6"/>
  <c r="P651" i="6"/>
  <c r="E651" i="6"/>
  <c r="D651" i="6"/>
  <c r="AP650" i="6"/>
  <c r="AS650" i="6" s="1"/>
  <c r="V650" i="6"/>
  <c r="P650" i="6"/>
  <c r="E650" i="6"/>
  <c r="D650" i="6"/>
  <c r="AP649" i="6"/>
  <c r="AS649" i="6" s="1"/>
  <c r="V649" i="6"/>
  <c r="P649" i="6"/>
  <c r="E649" i="6"/>
  <c r="D649" i="6"/>
  <c r="AP648" i="6"/>
  <c r="AS648" i="6" s="1"/>
  <c r="V648" i="6"/>
  <c r="P648" i="6"/>
  <c r="E648" i="6"/>
  <c r="D648" i="6"/>
  <c r="AP647" i="6"/>
  <c r="AS647" i="6" s="1"/>
  <c r="V647" i="6"/>
  <c r="P647" i="6"/>
  <c r="E647" i="6"/>
  <c r="D647" i="6"/>
  <c r="AP646" i="6"/>
  <c r="AS646" i="6" s="1"/>
  <c r="V646" i="6"/>
  <c r="P646" i="6"/>
  <c r="E646" i="6"/>
  <c r="D646" i="6"/>
  <c r="AP645" i="6"/>
  <c r="AS645" i="6" s="1"/>
  <c r="V645" i="6"/>
  <c r="P645" i="6"/>
  <c r="E645" i="6"/>
  <c r="D645" i="6"/>
  <c r="AP644" i="6"/>
  <c r="AS644" i="6" s="1"/>
  <c r="V644" i="6"/>
  <c r="P644" i="6"/>
  <c r="E644" i="6"/>
  <c r="D644" i="6"/>
  <c r="AP643" i="6"/>
  <c r="AS643" i="6" s="1"/>
  <c r="V643" i="6"/>
  <c r="P643" i="6"/>
  <c r="E643" i="6"/>
  <c r="D643" i="6"/>
  <c r="AP642" i="6"/>
  <c r="AS642" i="6" s="1"/>
  <c r="V642" i="6"/>
  <c r="P642" i="6"/>
  <c r="E642" i="6"/>
  <c r="D642" i="6"/>
  <c r="AO641" i="6"/>
  <c r="AP641" i="6" s="1"/>
  <c r="AS641" i="6" s="1"/>
  <c r="V641" i="6"/>
  <c r="P641" i="6"/>
  <c r="E641" i="6"/>
  <c r="D641" i="6"/>
  <c r="AO640" i="6"/>
  <c r="AP640" i="6" s="1"/>
  <c r="AS640" i="6" s="1"/>
  <c r="V640" i="6"/>
  <c r="P640" i="6"/>
  <c r="E640" i="6"/>
  <c r="D640" i="6"/>
  <c r="AP639" i="6"/>
  <c r="AS639" i="6" s="1"/>
  <c r="V639" i="6"/>
  <c r="P639" i="6"/>
  <c r="E639" i="6"/>
  <c r="D639" i="6"/>
  <c r="AP638" i="6"/>
  <c r="AS638" i="6" s="1"/>
  <c r="V638" i="6"/>
  <c r="P638" i="6"/>
  <c r="E638" i="6"/>
  <c r="D638" i="6"/>
  <c r="AP637" i="6"/>
  <c r="AS637" i="6" s="1"/>
  <c r="V637" i="6"/>
  <c r="P637" i="6"/>
  <c r="E637" i="6"/>
  <c r="D637" i="6"/>
  <c r="AP636" i="6"/>
  <c r="AS636" i="6" s="1"/>
  <c r="V636" i="6"/>
  <c r="P636" i="6"/>
  <c r="E636" i="6"/>
  <c r="D636" i="6"/>
  <c r="AP635" i="6"/>
  <c r="AS635" i="6" s="1"/>
  <c r="V635" i="6"/>
  <c r="P635" i="6"/>
  <c r="E635" i="6"/>
  <c r="D635" i="6"/>
  <c r="AP634" i="6"/>
  <c r="AS634" i="6" s="1"/>
  <c r="V634" i="6"/>
  <c r="P634" i="6"/>
  <c r="E634" i="6"/>
  <c r="D634" i="6"/>
  <c r="AP633" i="6"/>
  <c r="AS633" i="6" s="1"/>
  <c r="V633" i="6"/>
  <c r="E633" i="6"/>
  <c r="D633" i="6"/>
  <c r="AP632" i="6"/>
  <c r="AS632" i="6" s="1"/>
  <c r="V632" i="6"/>
  <c r="P632" i="6"/>
  <c r="E632" i="6"/>
  <c r="D632" i="6"/>
  <c r="AP631" i="6"/>
  <c r="AS631" i="6" s="1"/>
  <c r="V631" i="6"/>
  <c r="P631" i="6"/>
  <c r="E631" i="6"/>
  <c r="D631" i="6"/>
  <c r="AP630" i="6"/>
  <c r="AS630" i="6" s="1"/>
  <c r="V630" i="6"/>
  <c r="P630" i="6"/>
  <c r="E630" i="6"/>
  <c r="D630" i="6"/>
  <c r="AP629" i="6"/>
  <c r="AS629" i="6" s="1"/>
  <c r="V629" i="6"/>
  <c r="P629" i="6"/>
  <c r="E629" i="6"/>
  <c r="D629" i="6"/>
  <c r="AP628" i="6"/>
  <c r="AS628" i="6" s="1"/>
  <c r="V628" i="6"/>
  <c r="P628" i="6"/>
  <c r="E628" i="6"/>
  <c r="D628" i="6"/>
  <c r="AP627" i="6"/>
  <c r="AS627" i="6" s="1"/>
  <c r="V627" i="6"/>
  <c r="P627" i="6"/>
  <c r="E627" i="6"/>
  <c r="D627" i="6"/>
  <c r="AP626" i="6"/>
  <c r="AS626" i="6" s="1"/>
  <c r="V626" i="6"/>
  <c r="P626" i="6"/>
  <c r="E626" i="6"/>
  <c r="D626" i="6"/>
  <c r="AP625" i="6"/>
  <c r="AS625" i="6" s="1"/>
  <c r="V625" i="6"/>
  <c r="P625" i="6"/>
  <c r="E625" i="6"/>
  <c r="D625" i="6"/>
  <c r="AP624" i="6"/>
  <c r="AS624" i="6" s="1"/>
  <c r="V624" i="6"/>
  <c r="P624" i="6"/>
  <c r="E624" i="6"/>
  <c r="D624" i="6"/>
  <c r="AP623" i="6"/>
  <c r="AS623" i="6" s="1"/>
  <c r="V623" i="6"/>
  <c r="P623" i="6"/>
  <c r="E623" i="6"/>
  <c r="D623" i="6"/>
  <c r="AP622" i="6"/>
  <c r="AS622" i="6" s="1"/>
  <c r="V622" i="6"/>
  <c r="P622" i="6"/>
  <c r="E622" i="6"/>
  <c r="D622" i="6"/>
  <c r="AP621" i="6"/>
  <c r="AS621" i="6" s="1"/>
  <c r="V621" i="6"/>
  <c r="P621" i="6"/>
  <c r="E621" i="6"/>
  <c r="D621" i="6"/>
  <c r="AP620" i="6"/>
  <c r="AS620" i="6" s="1"/>
  <c r="V620" i="6"/>
  <c r="P620" i="6"/>
  <c r="E620" i="6"/>
  <c r="D620" i="6"/>
  <c r="AP619" i="6"/>
  <c r="AS619" i="6" s="1"/>
  <c r="V619" i="6"/>
  <c r="E619" i="6"/>
  <c r="D619" i="6"/>
  <c r="AP618" i="6"/>
  <c r="AS618" i="6" s="1"/>
  <c r="V618" i="6"/>
  <c r="P618" i="6"/>
  <c r="E618" i="6"/>
  <c r="D618" i="6"/>
  <c r="AP617" i="6"/>
  <c r="AS617" i="6" s="1"/>
  <c r="V617" i="6"/>
  <c r="P617" i="6"/>
  <c r="E617" i="6"/>
  <c r="D617" i="6"/>
  <c r="AP616" i="6"/>
  <c r="AS616" i="6" s="1"/>
  <c r="V616" i="6"/>
  <c r="P616" i="6"/>
  <c r="E616" i="6"/>
  <c r="D616" i="6"/>
  <c r="AP615" i="6"/>
  <c r="AS615" i="6" s="1"/>
  <c r="V615" i="6"/>
  <c r="P615" i="6"/>
  <c r="E615" i="6"/>
  <c r="D615" i="6"/>
  <c r="AP614" i="6"/>
  <c r="AS614" i="6" s="1"/>
  <c r="V614" i="6"/>
  <c r="P614" i="6"/>
  <c r="E614" i="6"/>
  <c r="D614" i="6"/>
  <c r="AP613" i="6"/>
  <c r="AS613" i="6" s="1"/>
  <c r="V613" i="6"/>
  <c r="P613" i="6"/>
  <c r="E613" i="6"/>
  <c r="D613" i="6"/>
  <c r="C613" i="6" s="1"/>
  <c r="AP612" i="6"/>
  <c r="AS612" i="6" s="1"/>
  <c r="V612" i="6"/>
  <c r="P612" i="6"/>
  <c r="E612" i="6"/>
  <c r="D612" i="6"/>
  <c r="AP611" i="6"/>
  <c r="AS611" i="6" s="1"/>
  <c r="V611" i="6"/>
  <c r="P611" i="6"/>
  <c r="E611" i="6"/>
  <c r="D611" i="6"/>
  <c r="AP610" i="6"/>
  <c r="AS610" i="6" s="1"/>
  <c r="V610" i="6"/>
  <c r="P610" i="6"/>
  <c r="E610" i="6"/>
  <c r="D610" i="6"/>
  <c r="AP609" i="6"/>
  <c r="AS609" i="6" s="1"/>
  <c r="V609" i="6"/>
  <c r="P609" i="6"/>
  <c r="E609" i="6"/>
  <c r="D609" i="6"/>
  <c r="AP608" i="6"/>
  <c r="AS608" i="6" s="1"/>
  <c r="V608" i="6"/>
  <c r="P608" i="6"/>
  <c r="E608" i="6"/>
  <c r="D608" i="6"/>
  <c r="AP607" i="6"/>
  <c r="AS607" i="6" s="1"/>
  <c r="V607" i="6"/>
  <c r="P607" i="6"/>
  <c r="E607" i="6"/>
  <c r="D607" i="6"/>
  <c r="AP606" i="6"/>
  <c r="AS606" i="6" s="1"/>
  <c r="V606" i="6"/>
  <c r="P606" i="6"/>
  <c r="E606" i="6"/>
  <c r="D606" i="6"/>
  <c r="AP605" i="6"/>
  <c r="AS605" i="6" s="1"/>
  <c r="V605" i="6"/>
  <c r="P605" i="6"/>
  <c r="E605" i="6"/>
  <c r="D605" i="6"/>
  <c r="AP604" i="6"/>
  <c r="AS604" i="6" s="1"/>
  <c r="V604" i="6"/>
  <c r="P604" i="6"/>
  <c r="E604" i="6"/>
  <c r="D604" i="6"/>
  <c r="AP603" i="6"/>
  <c r="AS603" i="6" s="1"/>
  <c r="V603" i="6"/>
  <c r="P603" i="6"/>
  <c r="E603" i="6"/>
  <c r="D603" i="6"/>
  <c r="AP602" i="6"/>
  <c r="AS602" i="6" s="1"/>
  <c r="V602" i="6"/>
  <c r="P602" i="6"/>
  <c r="E602" i="6"/>
  <c r="D602" i="6"/>
  <c r="AP601" i="6"/>
  <c r="AS601" i="6" s="1"/>
  <c r="V601" i="6"/>
  <c r="P601" i="6"/>
  <c r="E601" i="6"/>
  <c r="D601" i="6"/>
  <c r="AP600" i="6"/>
  <c r="AS600" i="6" s="1"/>
  <c r="V600" i="6"/>
  <c r="P600" i="6"/>
  <c r="E600" i="6"/>
  <c r="D600" i="6"/>
  <c r="AP599" i="6"/>
  <c r="AS599" i="6" s="1"/>
  <c r="V599" i="6"/>
  <c r="P599" i="6"/>
  <c r="E599" i="6"/>
  <c r="D599" i="6"/>
  <c r="AP598" i="6"/>
  <c r="AS598" i="6" s="1"/>
  <c r="V598" i="6"/>
  <c r="P598" i="6"/>
  <c r="E598" i="6"/>
  <c r="D598" i="6"/>
  <c r="AP597" i="6"/>
  <c r="AS597" i="6" s="1"/>
  <c r="V597" i="6"/>
  <c r="P597" i="6"/>
  <c r="E597" i="6"/>
  <c r="D597" i="6"/>
  <c r="AP596" i="6"/>
  <c r="AS596" i="6" s="1"/>
  <c r="V596" i="6"/>
  <c r="P596" i="6"/>
  <c r="E596" i="6"/>
  <c r="D596" i="6"/>
  <c r="AP595" i="6"/>
  <c r="AS595" i="6" s="1"/>
  <c r="V595" i="6"/>
  <c r="P595" i="6"/>
  <c r="E595" i="6"/>
  <c r="D595" i="6"/>
  <c r="AP594" i="6"/>
  <c r="AS594" i="6" s="1"/>
  <c r="V594" i="6"/>
  <c r="P594" i="6"/>
  <c r="E594" i="6"/>
  <c r="D594" i="6"/>
  <c r="AP593" i="6"/>
  <c r="AS593" i="6" s="1"/>
  <c r="V593" i="6"/>
  <c r="P593" i="6"/>
  <c r="E593" i="6"/>
  <c r="D593" i="6"/>
  <c r="AP592" i="6"/>
  <c r="AS592" i="6" s="1"/>
  <c r="V592" i="6"/>
  <c r="P592" i="6"/>
  <c r="E592" i="6"/>
  <c r="D592" i="6"/>
  <c r="AP591" i="6"/>
  <c r="AS591" i="6" s="1"/>
  <c r="V591" i="6"/>
  <c r="P591" i="6"/>
  <c r="E591" i="6"/>
  <c r="D591" i="6"/>
  <c r="AP590" i="6"/>
  <c r="AS590" i="6" s="1"/>
  <c r="V590" i="6"/>
  <c r="P590" i="6"/>
  <c r="E590" i="6"/>
  <c r="D590" i="6"/>
  <c r="AP589" i="6"/>
  <c r="AS589" i="6" s="1"/>
  <c r="V589" i="6"/>
  <c r="P589" i="6"/>
  <c r="E589" i="6"/>
  <c r="D589" i="6"/>
  <c r="AP588" i="6"/>
  <c r="AS588" i="6" s="1"/>
  <c r="V588" i="6"/>
  <c r="P588" i="6"/>
  <c r="E588" i="6"/>
  <c r="D588" i="6"/>
  <c r="AP587" i="6"/>
  <c r="AS587" i="6" s="1"/>
  <c r="V587" i="6"/>
  <c r="P587" i="6"/>
  <c r="E587" i="6"/>
  <c r="D587" i="6"/>
  <c r="AP586" i="6"/>
  <c r="AS586" i="6" s="1"/>
  <c r="V586" i="6"/>
  <c r="P586" i="6"/>
  <c r="E586" i="6"/>
  <c r="D586" i="6"/>
  <c r="AP585" i="6"/>
  <c r="AS585" i="6" s="1"/>
  <c r="V585" i="6"/>
  <c r="P585" i="6"/>
  <c r="E585" i="6"/>
  <c r="D585" i="6"/>
  <c r="AP584" i="6"/>
  <c r="AS584" i="6" s="1"/>
  <c r="V584" i="6"/>
  <c r="P584" i="6"/>
  <c r="E584" i="6"/>
  <c r="D584" i="6"/>
  <c r="AP583" i="6"/>
  <c r="AS583" i="6" s="1"/>
  <c r="V583" i="6"/>
  <c r="P583" i="6"/>
  <c r="E583" i="6"/>
  <c r="D583" i="6"/>
  <c r="AP582" i="6"/>
  <c r="AS582" i="6" s="1"/>
  <c r="V582" i="6"/>
  <c r="P582" i="6"/>
  <c r="E582" i="6"/>
  <c r="D582" i="6"/>
  <c r="AP581" i="6"/>
  <c r="AS581" i="6" s="1"/>
  <c r="V581" i="6"/>
  <c r="P581" i="6"/>
  <c r="E581" i="6"/>
  <c r="D581" i="6"/>
  <c r="AP580" i="6"/>
  <c r="AS580" i="6" s="1"/>
  <c r="V580" i="6"/>
  <c r="P580" i="6"/>
  <c r="E580" i="6"/>
  <c r="D580" i="6"/>
  <c r="AP579" i="6"/>
  <c r="AS579" i="6" s="1"/>
  <c r="V579" i="6"/>
  <c r="P579" i="6"/>
  <c r="E579" i="6"/>
  <c r="D579" i="6"/>
  <c r="AP578" i="6"/>
  <c r="AS578" i="6" s="1"/>
  <c r="V578" i="6"/>
  <c r="P578" i="6"/>
  <c r="E578" i="6"/>
  <c r="D578" i="6"/>
  <c r="AP577" i="6"/>
  <c r="AS577" i="6" s="1"/>
  <c r="V577" i="6"/>
  <c r="P577" i="6"/>
  <c r="E577" i="6"/>
  <c r="D577" i="6"/>
  <c r="AP576" i="6"/>
  <c r="AS576" i="6" s="1"/>
  <c r="V576" i="6"/>
  <c r="P576" i="6"/>
  <c r="E576" i="6"/>
  <c r="D576" i="6"/>
  <c r="AP575" i="6"/>
  <c r="AS575" i="6" s="1"/>
  <c r="V575" i="6"/>
  <c r="P575" i="6"/>
  <c r="E575" i="6"/>
  <c r="D575" i="6"/>
  <c r="AP574" i="6"/>
  <c r="AS574" i="6" s="1"/>
  <c r="V574" i="6"/>
  <c r="P574" i="6"/>
  <c r="E574" i="6"/>
  <c r="D574" i="6"/>
  <c r="AP573" i="6"/>
  <c r="AS573" i="6" s="1"/>
  <c r="V573" i="6"/>
  <c r="P573" i="6"/>
  <c r="E573" i="6"/>
  <c r="D573" i="6"/>
  <c r="AP572" i="6"/>
  <c r="AS572" i="6" s="1"/>
  <c r="V572" i="6"/>
  <c r="P572" i="6"/>
  <c r="E572" i="6"/>
  <c r="D572" i="6"/>
  <c r="AP571" i="6"/>
  <c r="AS571" i="6" s="1"/>
  <c r="V571" i="6"/>
  <c r="P571" i="6"/>
  <c r="E571" i="6"/>
  <c r="D571" i="6"/>
  <c r="AP570" i="6"/>
  <c r="AS570" i="6" s="1"/>
  <c r="V570" i="6"/>
  <c r="P570" i="6"/>
  <c r="E570" i="6"/>
  <c r="D570" i="6"/>
  <c r="AP569" i="6"/>
  <c r="AS569" i="6" s="1"/>
  <c r="V569" i="6"/>
  <c r="P569" i="6"/>
  <c r="E569" i="6"/>
  <c r="D569" i="6"/>
  <c r="AP568" i="6"/>
  <c r="AS568" i="6" s="1"/>
  <c r="V568" i="6"/>
  <c r="P568" i="6"/>
  <c r="E568" i="6"/>
  <c r="D568" i="6"/>
  <c r="AP567" i="6"/>
  <c r="AS567" i="6" s="1"/>
  <c r="V567" i="6"/>
  <c r="P567" i="6"/>
  <c r="E567" i="6"/>
  <c r="D567" i="6"/>
  <c r="AP566" i="6"/>
  <c r="AS566" i="6" s="1"/>
  <c r="V566" i="6"/>
  <c r="P566" i="6"/>
  <c r="E566" i="6"/>
  <c r="D566" i="6"/>
  <c r="AP565" i="6"/>
  <c r="AS565" i="6" s="1"/>
  <c r="V565" i="6"/>
  <c r="P565" i="6"/>
  <c r="E565" i="6"/>
  <c r="D565" i="6"/>
  <c r="C565" i="6" s="1"/>
  <c r="AP564" i="6"/>
  <c r="AS564" i="6" s="1"/>
  <c r="V564" i="6"/>
  <c r="P564" i="6"/>
  <c r="E564" i="6"/>
  <c r="D564" i="6"/>
  <c r="AP563" i="6"/>
  <c r="AS563" i="6" s="1"/>
  <c r="V563" i="6"/>
  <c r="P563" i="6"/>
  <c r="E563" i="6"/>
  <c r="D563" i="6"/>
  <c r="AP562" i="6"/>
  <c r="AS562" i="6" s="1"/>
  <c r="V562" i="6"/>
  <c r="P562" i="6"/>
  <c r="E562" i="6"/>
  <c r="D562" i="6"/>
  <c r="AP561" i="6"/>
  <c r="AS561" i="6" s="1"/>
  <c r="V561" i="6"/>
  <c r="P561" i="6"/>
  <c r="E561" i="6"/>
  <c r="D561" i="6"/>
  <c r="AP560" i="6"/>
  <c r="AS560" i="6" s="1"/>
  <c r="V560" i="6"/>
  <c r="P560" i="6"/>
  <c r="E560" i="6"/>
  <c r="D560" i="6"/>
  <c r="AP559" i="6"/>
  <c r="AS559" i="6" s="1"/>
  <c r="V559" i="6"/>
  <c r="P559" i="6"/>
  <c r="E559" i="6"/>
  <c r="D559" i="6"/>
  <c r="AP558" i="6"/>
  <c r="AS558" i="6" s="1"/>
  <c r="V558" i="6"/>
  <c r="P558" i="6"/>
  <c r="E558" i="6"/>
  <c r="D558" i="6"/>
  <c r="AP557" i="6"/>
  <c r="AS557" i="6" s="1"/>
  <c r="V557" i="6"/>
  <c r="P557" i="6"/>
  <c r="E557" i="6"/>
  <c r="D557" i="6"/>
  <c r="AP556" i="6"/>
  <c r="AS556" i="6" s="1"/>
  <c r="V556" i="6"/>
  <c r="P556" i="6"/>
  <c r="E556" i="6"/>
  <c r="D556" i="6"/>
  <c r="AP555" i="6"/>
  <c r="AS555" i="6" s="1"/>
  <c r="V555" i="6"/>
  <c r="P555" i="6"/>
  <c r="E555" i="6"/>
  <c r="D555" i="6"/>
  <c r="AP554" i="6"/>
  <c r="AS554" i="6" s="1"/>
  <c r="V554" i="6"/>
  <c r="P554" i="6"/>
  <c r="E554" i="6"/>
  <c r="D554" i="6"/>
  <c r="AP553" i="6"/>
  <c r="AS553" i="6" s="1"/>
  <c r="V553" i="6"/>
  <c r="P553" i="6"/>
  <c r="E553" i="6"/>
  <c r="D553" i="6"/>
  <c r="AP552" i="6"/>
  <c r="AS552" i="6" s="1"/>
  <c r="V552" i="6"/>
  <c r="P552" i="6"/>
  <c r="E552" i="6"/>
  <c r="D552" i="6"/>
  <c r="AP551" i="6"/>
  <c r="AS551" i="6" s="1"/>
  <c r="V551" i="6"/>
  <c r="P551" i="6"/>
  <c r="E551" i="6"/>
  <c r="D551" i="6"/>
  <c r="AP550" i="6"/>
  <c r="AS550" i="6" s="1"/>
  <c r="V550" i="6"/>
  <c r="P550" i="6"/>
  <c r="E550" i="6"/>
  <c r="D550" i="6"/>
  <c r="AP549" i="6"/>
  <c r="AS549" i="6" s="1"/>
  <c r="V549" i="6"/>
  <c r="P549" i="6"/>
  <c r="E549" i="6"/>
  <c r="D549" i="6"/>
  <c r="C549" i="6" s="1"/>
  <c r="AP548" i="6"/>
  <c r="AS548" i="6" s="1"/>
  <c r="V548" i="6"/>
  <c r="P548" i="6"/>
  <c r="E548" i="6"/>
  <c r="D548" i="6"/>
  <c r="AP547" i="6"/>
  <c r="AS547" i="6" s="1"/>
  <c r="V547" i="6"/>
  <c r="P547" i="6"/>
  <c r="E547" i="6"/>
  <c r="D547" i="6"/>
  <c r="AP546" i="6"/>
  <c r="AS546" i="6" s="1"/>
  <c r="V546" i="6"/>
  <c r="P546" i="6"/>
  <c r="E546" i="6"/>
  <c r="D546" i="6"/>
  <c r="AP545" i="6"/>
  <c r="AS545" i="6" s="1"/>
  <c r="V545" i="6"/>
  <c r="P545" i="6"/>
  <c r="E545" i="6"/>
  <c r="D545" i="6"/>
  <c r="AP544" i="6"/>
  <c r="AS544" i="6" s="1"/>
  <c r="V544" i="6"/>
  <c r="P544" i="6"/>
  <c r="E544" i="6"/>
  <c r="D544" i="6"/>
  <c r="AP543" i="6"/>
  <c r="AS543" i="6" s="1"/>
  <c r="V543" i="6"/>
  <c r="P543" i="6"/>
  <c r="E543" i="6"/>
  <c r="D543" i="6"/>
  <c r="AP542" i="6"/>
  <c r="AS542" i="6" s="1"/>
  <c r="V542" i="6"/>
  <c r="P542" i="6"/>
  <c r="E542" i="6"/>
  <c r="D542" i="6"/>
  <c r="AP541" i="6"/>
  <c r="AS541" i="6" s="1"/>
  <c r="V541" i="6"/>
  <c r="P541" i="6"/>
  <c r="E541" i="6"/>
  <c r="D541" i="6"/>
  <c r="AP540" i="6"/>
  <c r="AS540" i="6" s="1"/>
  <c r="V540" i="6"/>
  <c r="P540" i="6"/>
  <c r="E540" i="6"/>
  <c r="D540" i="6"/>
  <c r="AP539" i="6"/>
  <c r="AS539" i="6" s="1"/>
  <c r="V539" i="6"/>
  <c r="P539" i="6"/>
  <c r="E539" i="6"/>
  <c r="D539" i="6"/>
  <c r="AP538" i="6"/>
  <c r="AS538" i="6" s="1"/>
  <c r="V538" i="6"/>
  <c r="P538" i="6"/>
  <c r="E538" i="6"/>
  <c r="D538" i="6"/>
  <c r="AP537" i="6"/>
  <c r="AS537" i="6" s="1"/>
  <c r="V537" i="6"/>
  <c r="P537" i="6"/>
  <c r="E537" i="6"/>
  <c r="D537" i="6"/>
  <c r="AP536" i="6"/>
  <c r="AS536" i="6" s="1"/>
  <c r="V536" i="6"/>
  <c r="P536" i="6"/>
  <c r="E536" i="6"/>
  <c r="D536" i="6"/>
  <c r="AP535" i="6"/>
  <c r="AS535" i="6" s="1"/>
  <c r="V535" i="6"/>
  <c r="P535" i="6"/>
  <c r="E535" i="6"/>
  <c r="D535" i="6"/>
  <c r="AP534" i="6"/>
  <c r="AS534" i="6" s="1"/>
  <c r="V534" i="6"/>
  <c r="P534" i="6"/>
  <c r="E534" i="6"/>
  <c r="D534" i="6"/>
  <c r="AP533" i="6"/>
  <c r="AS533" i="6" s="1"/>
  <c r="V533" i="6"/>
  <c r="P533" i="6"/>
  <c r="E533" i="6"/>
  <c r="D533" i="6"/>
  <c r="C533" i="6" s="1"/>
  <c r="AP532" i="6"/>
  <c r="AS532" i="6" s="1"/>
  <c r="V532" i="6"/>
  <c r="P532" i="6"/>
  <c r="E532" i="6"/>
  <c r="D532" i="6"/>
  <c r="AP531" i="6"/>
  <c r="AS531" i="6" s="1"/>
  <c r="V531" i="6"/>
  <c r="P531" i="6"/>
  <c r="E531" i="6"/>
  <c r="D531" i="6"/>
  <c r="AP530" i="6"/>
  <c r="AS530" i="6" s="1"/>
  <c r="V530" i="6"/>
  <c r="P530" i="6"/>
  <c r="E530" i="6"/>
  <c r="D530" i="6"/>
  <c r="AP529" i="6"/>
  <c r="AS529" i="6" s="1"/>
  <c r="V529" i="6"/>
  <c r="P529" i="6"/>
  <c r="E529" i="6"/>
  <c r="D529" i="6"/>
  <c r="AP528" i="6"/>
  <c r="AS528" i="6" s="1"/>
  <c r="V528" i="6"/>
  <c r="P528" i="6"/>
  <c r="E528" i="6"/>
  <c r="D528" i="6"/>
  <c r="AP527" i="6"/>
  <c r="AS527" i="6" s="1"/>
  <c r="V527" i="6"/>
  <c r="P527" i="6"/>
  <c r="E527" i="6"/>
  <c r="D527" i="6"/>
  <c r="AP526" i="6"/>
  <c r="AS526" i="6" s="1"/>
  <c r="V526" i="6"/>
  <c r="P526" i="6"/>
  <c r="E526" i="6"/>
  <c r="D526" i="6"/>
  <c r="AP525" i="6"/>
  <c r="AS525" i="6" s="1"/>
  <c r="V525" i="6"/>
  <c r="P525" i="6"/>
  <c r="E525" i="6"/>
  <c r="D525" i="6"/>
  <c r="AP524" i="6"/>
  <c r="AS524" i="6" s="1"/>
  <c r="V524" i="6"/>
  <c r="P524" i="6"/>
  <c r="E524" i="6"/>
  <c r="D524" i="6"/>
  <c r="AP523" i="6"/>
  <c r="AS523" i="6" s="1"/>
  <c r="V523" i="6"/>
  <c r="P523" i="6"/>
  <c r="E523" i="6"/>
  <c r="D523" i="6"/>
  <c r="AP522" i="6"/>
  <c r="AS522" i="6" s="1"/>
  <c r="V522" i="6"/>
  <c r="P522" i="6"/>
  <c r="E522" i="6"/>
  <c r="D522" i="6"/>
  <c r="AP521" i="6"/>
  <c r="AS521" i="6" s="1"/>
  <c r="V521" i="6"/>
  <c r="P521" i="6"/>
  <c r="E521" i="6"/>
  <c r="D521" i="6"/>
  <c r="AP520" i="6"/>
  <c r="AS520" i="6" s="1"/>
  <c r="V520" i="6"/>
  <c r="P520" i="6"/>
  <c r="E520" i="6"/>
  <c r="D520" i="6"/>
  <c r="AP519" i="6"/>
  <c r="AS519" i="6" s="1"/>
  <c r="V519" i="6"/>
  <c r="P519" i="6"/>
  <c r="E519" i="6"/>
  <c r="D519" i="6"/>
  <c r="AP518" i="6"/>
  <c r="AS518" i="6" s="1"/>
  <c r="V518" i="6"/>
  <c r="P518" i="6"/>
  <c r="E518" i="6"/>
  <c r="D518" i="6"/>
  <c r="AP517" i="6"/>
  <c r="AS517" i="6" s="1"/>
  <c r="V517" i="6"/>
  <c r="P517" i="6"/>
  <c r="E517" i="6"/>
  <c r="D517" i="6"/>
  <c r="AP516" i="6"/>
  <c r="AS516" i="6" s="1"/>
  <c r="V516" i="6"/>
  <c r="P516" i="6"/>
  <c r="E516" i="6"/>
  <c r="D516" i="6"/>
  <c r="AP515" i="6"/>
  <c r="AS515" i="6" s="1"/>
  <c r="V515" i="6"/>
  <c r="P515" i="6"/>
  <c r="E515" i="6"/>
  <c r="D515" i="6"/>
  <c r="AP514" i="6"/>
  <c r="AS514" i="6" s="1"/>
  <c r="V514" i="6"/>
  <c r="P514" i="6"/>
  <c r="E514" i="6"/>
  <c r="D514" i="6"/>
  <c r="AP513" i="6"/>
  <c r="AS513" i="6" s="1"/>
  <c r="V513" i="6"/>
  <c r="P513" i="6"/>
  <c r="E513" i="6"/>
  <c r="D513" i="6"/>
  <c r="AP512" i="6"/>
  <c r="AS512" i="6" s="1"/>
  <c r="V512" i="6"/>
  <c r="P512" i="6"/>
  <c r="E512" i="6"/>
  <c r="D512" i="6"/>
  <c r="AP511" i="6"/>
  <c r="AS511" i="6" s="1"/>
  <c r="V511" i="6"/>
  <c r="P511" i="6"/>
  <c r="E511" i="6"/>
  <c r="D511" i="6"/>
  <c r="AP510" i="6"/>
  <c r="AS510" i="6" s="1"/>
  <c r="V510" i="6"/>
  <c r="P510" i="6"/>
  <c r="E510" i="6"/>
  <c r="D510" i="6"/>
  <c r="AP509" i="6"/>
  <c r="AS509" i="6" s="1"/>
  <c r="V509" i="6"/>
  <c r="P509" i="6"/>
  <c r="E509" i="6"/>
  <c r="D509" i="6"/>
  <c r="AP508" i="6"/>
  <c r="AS508" i="6" s="1"/>
  <c r="V508" i="6"/>
  <c r="P508" i="6"/>
  <c r="E508" i="6"/>
  <c r="D508" i="6"/>
  <c r="AP507" i="6"/>
  <c r="AS507" i="6" s="1"/>
  <c r="V507" i="6"/>
  <c r="P507" i="6"/>
  <c r="E507" i="6"/>
  <c r="D507" i="6"/>
  <c r="AP506" i="6"/>
  <c r="AS506" i="6" s="1"/>
  <c r="V506" i="6"/>
  <c r="P506" i="6"/>
  <c r="E506" i="6"/>
  <c r="D506" i="6"/>
  <c r="AP505" i="6"/>
  <c r="AS505" i="6" s="1"/>
  <c r="V505" i="6"/>
  <c r="P505" i="6"/>
  <c r="E505" i="6"/>
  <c r="D505" i="6"/>
  <c r="AP504" i="6"/>
  <c r="AS504" i="6" s="1"/>
  <c r="V504" i="6"/>
  <c r="P504" i="6"/>
  <c r="E504" i="6"/>
  <c r="D504" i="6"/>
  <c r="AP503" i="6"/>
  <c r="AS503" i="6" s="1"/>
  <c r="V503" i="6"/>
  <c r="P503" i="6"/>
  <c r="E503" i="6"/>
  <c r="D503" i="6"/>
  <c r="AP502" i="6"/>
  <c r="AS502" i="6" s="1"/>
  <c r="V502" i="6"/>
  <c r="P502" i="6"/>
  <c r="E502" i="6"/>
  <c r="D502" i="6"/>
  <c r="AP501" i="6"/>
  <c r="AS501" i="6" s="1"/>
  <c r="V501" i="6"/>
  <c r="P501" i="6"/>
  <c r="E501" i="6"/>
  <c r="D501" i="6"/>
  <c r="C501" i="6" s="1"/>
  <c r="AP500" i="6"/>
  <c r="AS500" i="6" s="1"/>
  <c r="V500" i="6"/>
  <c r="P500" i="6"/>
  <c r="E500" i="6"/>
  <c r="D500" i="6"/>
  <c r="AP499" i="6"/>
  <c r="AS499" i="6" s="1"/>
  <c r="V499" i="6"/>
  <c r="P499" i="6"/>
  <c r="E499" i="6"/>
  <c r="D499" i="6"/>
  <c r="AP498" i="6"/>
  <c r="AS498" i="6" s="1"/>
  <c r="V498" i="6"/>
  <c r="P498" i="6"/>
  <c r="E498" i="6"/>
  <c r="D498" i="6"/>
  <c r="AP497" i="6"/>
  <c r="AS497" i="6" s="1"/>
  <c r="V497" i="6"/>
  <c r="P497" i="6"/>
  <c r="E497" i="6"/>
  <c r="D497" i="6"/>
  <c r="AP496" i="6"/>
  <c r="AS496" i="6" s="1"/>
  <c r="V496" i="6"/>
  <c r="P496" i="6"/>
  <c r="E496" i="6"/>
  <c r="D496" i="6"/>
  <c r="AP495" i="6"/>
  <c r="AS495" i="6" s="1"/>
  <c r="V495" i="6"/>
  <c r="P495" i="6"/>
  <c r="E495" i="6"/>
  <c r="D495" i="6"/>
  <c r="AP494" i="6"/>
  <c r="AS494" i="6" s="1"/>
  <c r="V494" i="6"/>
  <c r="P494" i="6"/>
  <c r="E494" i="6"/>
  <c r="D494" i="6"/>
  <c r="AP493" i="6"/>
  <c r="AS493" i="6" s="1"/>
  <c r="V493" i="6"/>
  <c r="P493" i="6"/>
  <c r="E493" i="6"/>
  <c r="D493" i="6"/>
  <c r="AP492" i="6"/>
  <c r="AS492" i="6" s="1"/>
  <c r="V492" i="6"/>
  <c r="P492" i="6"/>
  <c r="E492" i="6"/>
  <c r="D492" i="6"/>
  <c r="AP491" i="6"/>
  <c r="AS491" i="6" s="1"/>
  <c r="V491" i="6"/>
  <c r="P491" i="6"/>
  <c r="E491" i="6"/>
  <c r="D491" i="6"/>
  <c r="AP490" i="6"/>
  <c r="AS490" i="6" s="1"/>
  <c r="V490" i="6"/>
  <c r="P490" i="6"/>
  <c r="E490" i="6"/>
  <c r="D490" i="6"/>
  <c r="AP489" i="6"/>
  <c r="AS489" i="6" s="1"/>
  <c r="V489" i="6"/>
  <c r="P489" i="6"/>
  <c r="E489" i="6"/>
  <c r="D489" i="6"/>
  <c r="AP488" i="6"/>
  <c r="AS488" i="6" s="1"/>
  <c r="V488" i="6"/>
  <c r="P488" i="6"/>
  <c r="E488" i="6"/>
  <c r="D488" i="6"/>
  <c r="AP487" i="6"/>
  <c r="AS487" i="6" s="1"/>
  <c r="V487" i="6"/>
  <c r="P487" i="6"/>
  <c r="E487" i="6"/>
  <c r="D487" i="6"/>
  <c r="AP486" i="6"/>
  <c r="AS486" i="6" s="1"/>
  <c r="V486" i="6"/>
  <c r="P486" i="6"/>
  <c r="E486" i="6"/>
  <c r="D486" i="6"/>
  <c r="AP485" i="6"/>
  <c r="AS485" i="6" s="1"/>
  <c r="V485" i="6"/>
  <c r="P485" i="6"/>
  <c r="E485" i="6"/>
  <c r="D485" i="6"/>
  <c r="AP484" i="6"/>
  <c r="AS484" i="6" s="1"/>
  <c r="V484" i="6"/>
  <c r="P484" i="6"/>
  <c r="E484" i="6"/>
  <c r="D484" i="6"/>
  <c r="AP483" i="6"/>
  <c r="AS483" i="6" s="1"/>
  <c r="V483" i="6"/>
  <c r="P483" i="6"/>
  <c r="E483" i="6"/>
  <c r="D483" i="6"/>
  <c r="AP482" i="6"/>
  <c r="AS482" i="6" s="1"/>
  <c r="V482" i="6"/>
  <c r="P482" i="6"/>
  <c r="E482" i="6"/>
  <c r="D482" i="6"/>
  <c r="AP481" i="6"/>
  <c r="AS481" i="6" s="1"/>
  <c r="V481" i="6"/>
  <c r="P481" i="6"/>
  <c r="E481" i="6"/>
  <c r="D481" i="6"/>
  <c r="AP480" i="6"/>
  <c r="AS480" i="6" s="1"/>
  <c r="V480" i="6"/>
  <c r="P480" i="6"/>
  <c r="E480" i="6"/>
  <c r="D480" i="6"/>
  <c r="AP479" i="6"/>
  <c r="AS479" i="6" s="1"/>
  <c r="V479" i="6"/>
  <c r="P479" i="6"/>
  <c r="E479" i="6"/>
  <c r="D479" i="6"/>
  <c r="AP478" i="6"/>
  <c r="AS478" i="6" s="1"/>
  <c r="V478" i="6"/>
  <c r="P478" i="6"/>
  <c r="E478" i="6"/>
  <c r="D478" i="6"/>
  <c r="AP477" i="6"/>
  <c r="AS477" i="6" s="1"/>
  <c r="V477" i="6"/>
  <c r="P477" i="6"/>
  <c r="E477" i="6"/>
  <c r="D477" i="6"/>
  <c r="AP476" i="6"/>
  <c r="AS476" i="6" s="1"/>
  <c r="V476" i="6"/>
  <c r="P476" i="6"/>
  <c r="E476" i="6"/>
  <c r="D476" i="6"/>
  <c r="AP475" i="6"/>
  <c r="AS475" i="6" s="1"/>
  <c r="V475" i="6"/>
  <c r="P475" i="6"/>
  <c r="E475" i="6"/>
  <c r="D475" i="6"/>
  <c r="AP474" i="6"/>
  <c r="AS474" i="6" s="1"/>
  <c r="S474" i="6"/>
  <c r="V474" i="6" s="1"/>
  <c r="P474" i="6"/>
  <c r="E474" i="6"/>
  <c r="D474" i="6"/>
  <c r="AP473" i="6"/>
  <c r="AS473" i="6" s="1"/>
  <c r="V473" i="6"/>
  <c r="P473" i="6"/>
  <c r="E473" i="6"/>
  <c r="D473" i="6"/>
  <c r="AP472" i="6"/>
  <c r="AS472" i="6" s="1"/>
  <c r="V472" i="6"/>
  <c r="P472" i="6"/>
  <c r="E472" i="6"/>
  <c r="D472" i="6"/>
  <c r="AP471" i="6"/>
  <c r="AS471" i="6" s="1"/>
  <c r="V471" i="6"/>
  <c r="P471" i="6"/>
  <c r="E471" i="6"/>
  <c r="D471" i="6"/>
  <c r="AP470" i="6"/>
  <c r="AS470" i="6" s="1"/>
  <c r="V470" i="6"/>
  <c r="P470" i="6"/>
  <c r="E470" i="6"/>
  <c r="D470" i="6"/>
  <c r="AP469" i="6"/>
  <c r="AS469" i="6" s="1"/>
  <c r="V469" i="6"/>
  <c r="P469" i="6"/>
  <c r="E469" i="6"/>
  <c r="D469" i="6"/>
  <c r="AP468" i="6"/>
  <c r="AS468" i="6" s="1"/>
  <c r="V468" i="6"/>
  <c r="P468" i="6"/>
  <c r="E468" i="6"/>
  <c r="D468" i="6"/>
  <c r="AP467" i="6"/>
  <c r="AS467" i="6" s="1"/>
  <c r="V467" i="6"/>
  <c r="P467" i="6"/>
  <c r="E467" i="6"/>
  <c r="D467" i="6"/>
  <c r="AP466" i="6"/>
  <c r="AS466" i="6" s="1"/>
  <c r="V466" i="6"/>
  <c r="P466" i="6"/>
  <c r="E466" i="6"/>
  <c r="D466" i="6"/>
  <c r="AP465" i="6"/>
  <c r="AS465" i="6" s="1"/>
  <c r="V465" i="6"/>
  <c r="P465" i="6"/>
  <c r="E465" i="6"/>
  <c r="D465" i="6"/>
  <c r="AP464" i="6"/>
  <c r="AS464" i="6" s="1"/>
  <c r="V464" i="6"/>
  <c r="P464" i="6"/>
  <c r="E464" i="6"/>
  <c r="D464" i="6"/>
  <c r="AP463" i="6"/>
  <c r="AS463" i="6" s="1"/>
  <c r="V463" i="6"/>
  <c r="P463" i="6"/>
  <c r="E463" i="6"/>
  <c r="D463" i="6"/>
  <c r="AP462" i="6"/>
  <c r="AS462" i="6" s="1"/>
  <c r="V462" i="6"/>
  <c r="P462" i="6"/>
  <c r="E462" i="6"/>
  <c r="D462" i="6"/>
  <c r="AP461" i="6"/>
  <c r="AS461" i="6" s="1"/>
  <c r="V461" i="6"/>
  <c r="P461" i="6"/>
  <c r="E461" i="6"/>
  <c r="D461" i="6"/>
  <c r="AP460" i="6"/>
  <c r="AS460" i="6" s="1"/>
  <c r="V460" i="6"/>
  <c r="P460" i="6"/>
  <c r="E460" i="6"/>
  <c r="D460" i="6"/>
  <c r="AP459" i="6"/>
  <c r="AS459" i="6" s="1"/>
  <c r="V459" i="6"/>
  <c r="P459" i="6"/>
  <c r="E459" i="6"/>
  <c r="D459" i="6"/>
  <c r="AP458" i="6"/>
  <c r="AS458" i="6" s="1"/>
  <c r="V458" i="6"/>
  <c r="P458" i="6"/>
  <c r="E458" i="6"/>
  <c r="D458" i="6"/>
  <c r="AP457" i="6"/>
  <c r="AS457" i="6" s="1"/>
  <c r="V457" i="6"/>
  <c r="P457" i="6"/>
  <c r="E457" i="6"/>
  <c r="D457" i="6"/>
  <c r="AP456" i="6"/>
  <c r="AS456" i="6" s="1"/>
  <c r="V456" i="6"/>
  <c r="P456" i="6"/>
  <c r="E456" i="6"/>
  <c r="D456" i="6"/>
  <c r="AP455" i="6"/>
  <c r="AS455" i="6" s="1"/>
  <c r="V455" i="6"/>
  <c r="P455" i="6"/>
  <c r="E455" i="6"/>
  <c r="D455" i="6"/>
  <c r="AP454" i="6"/>
  <c r="AS454" i="6" s="1"/>
  <c r="V454" i="6"/>
  <c r="P454" i="6"/>
  <c r="E454" i="6"/>
  <c r="D454" i="6"/>
  <c r="AP453" i="6"/>
  <c r="AS453" i="6" s="1"/>
  <c r="V453" i="6"/>
  <c r="P453" i="6"/>
  <c r="E453" i="6"/>
  <c r="D453" i="6"/>
  <c r="AP452" i="6"/>
  <c r="AS452" i="6" s="1"/>
  <c r="V452" i="6"/>
  <c r="P452" i="6"/>
  <c r="E452" i="6"/>
  <c r="D452" i="6"/>
  <c r="AP451" i="6"/>
  <c r="AS451" i="6" s="1"/>
  <c r="V451" i="6"/>
  <c r="P451" i="6"/>
  <c r="E451" i="6"/>
  <c r="D451" i="6"/>
  <c r="AP450" i="6"/>
  <c r="AS450" i="6" s="1"/>
  <c r="V450" i="6"/>
  <c r="P450" i="6"/>
  <c r="E450" i="6"/>
  <c r="D450" i="6"/>
  <c r="AP449" i="6"/>
  <c r="AS449" i="6" s="1"/>
  <c r="V449" i="6"/>
  <c r="P449" i="6"/>
  <c r="E449" i="6"/>
  <c r="D449" i="6"/>
  <c r="AP448" i="6"/>
  <c r="AS448" i="6" s="1"/>
  <c r="V448" i="6"/>
  <c r="P448" i="6"/>
  <c r="E448" i="6"/>
  <c r="D448" i="6"/>
  <c r="AP447" i="6"/>
  <c r="AS447" i="6" s="1"/>
  <c r="V447" i="6"/>
  <c r="P447" i="6"/>
  <c r="E447" i="6"/>
  <c r="D447" i="6"/>
  <c r="AP446" i="6"/>
  <c r="AS446" i="6" s="1"/>
  <c r="V446" i="6"/>
  <c r="P446" i="6"/>
  <c r="E446" i="6"/>
  <c r="D446" i="6"/>
  <c r="AP445" i="6"/>
  <c r="AS445" i="6" s="1"/>
  <c r="V445" i="6"/>
  <c r="P445" i="6"/>
  <c r="E445" i="6"/>
  <c r="D445" i="6"/>
  <c r="C445" i="6" s="1"/>
  <c r="AP444" i="6"/>
  <c r="AS444" i="6" s="1"/>
  <c r="V444" i="6"/>
  <c r="P444" i="6"/>
  <c r="E444" i="6"/>
  <c r="D444" i="6"/>
  <c r="AP443" i="6"/>
  <c r="AS443" i="6" s="1"/>
  <c r="V443" i="6"/>
  <c r="P443" i="6"/>
  <c r="E443" i="6"/>
  <c r="D443" i="6"/>
  <c r="AP442" i="6"/>
  <c r="AS442" i="6" s="1"/>
  <c r="V442" i="6"/>
  <c r="P442" i="6"/>
  <c r="E442" i="6"/>
  <c r="D442" i="6"/>
  <c r="AP441" i="6"/>
  <c r="AS441" i="6" s="1"/>
  <c r="V441" i="6"/>
  <c r="P441" i="6"/>
  <c r="E441" i="6"/>
  <c r="D441" i="6"/>
  <c r="AP440" i="6"/>
  <c r="AS440" i="6" s="1"/>
  <c r="V440" i="6"/>
  <c r="P440" i="6"/>
  <c r="E440" i="6"/>
  <c r="D440" i="6"/>
  <c r="AP439" i="6"/>
  <c r="AS439" i="6" s="1"/>
  <c r="V439" i="6"/>
  <c r="P439" i="6"/>
  <c r="E439" i="6"/>
  <c r="D439" i="6"/>
  <c r="AP438" i="6"/>
  <c r="AS438" i="6" s="1"/>
  <c r="V438" i="6"/>
  <c r="E438" i="6"/>
  <c r="D438" i="6"/>
  <c r="AP437" i="6"/>
  <c r="AS437" i="6" s="1"/>
  <c r="V437" i="6"/>
  <c r="P437" i="6"/>
  <c r="E437" i="6"/>
  <c r="D437" i="6"/>
  <c r="AP436" i="6"/>
  <c r="AS436" i="6" s="1"/>
  <c r="V436" i="6"/>
  <c r="P436" i="6"/>
  <c r="E436" i="6"/>
  <c r="D436" i="6"/>
  <c r="AP435" i="6"/>
  <c r="AS435" i="6" s="1"/>
  <c r="V435" i="6"/>
  <c r="P435" i="6"/>
  <c r="E435" i="6"/>
  <c r="D435" i="6"/>
  <c r="AP434" i="6"/>
  <c r="AS434" i="6" s="1"/>
  <c r="V434" i="6"/>
  <c r="P434" i="6"/>
  <c r="E434" i="6"/>
  <c r="D434" i="6"/>
  <c r="AP433" i="6"/>
  <c r="AS433" i="6" s="1"/>
  <c r="V433" i="6"/>
  <c r="P433" i="6"/>
  <c r="E433" i="6"/>
  <c r="D433" i="6"/>
  <c r="AP432" i="6"/>
  <c r="AS432" i="6" s="1"/>
  <c r="V432" i="6"/>
  <c r="P432" i="6"/>
  <c r="E432" i="6"/>
  <c r="D432" i="6"/>
  <c r="AP431" i="6"/>
  <c r="AS431" i="6" s="1"/>
  <c r="V431" i="6"/>
  <c r="P431" i="6"/>
  <c r="E431" i="6"/>
  <c r="D431" i="6"/>
  <c r="AP430" i="6"/>
  <c r="AS430" i="6" s="1"/>
  <c r="V430" i="6"/>
  <c r="E430" i="6"/>
  <c r="D430" i="6"/>
  <c r="AP429" i="6"/>
  <c r="AS429" i="6" s="1"/>
  <c r="V429" i="6"/>
  <c r="P429" i="6"/>
  <c r="E429" i="6"/>
  <c r="D429" i="6"/>
  <c r="AP428" i="6"/>
  <c r="AS428" i="6" s="1"/>
  <c r="V428" i="6"/>
  <c r="P428" i="6"/>
  <c r="E428" i="6"/>
  <c r="D428" i="6"/>
  <c r="AP427" i="6"/>
  <c r="AS427" i="6" s="1"/>
  <c r="V427" i="6"/>
  <c r="P427" i="6"/>
  <c r="E427" i="6"/>
  <c r="D427" i="6"/>
  <c r="AP426" i="6"/>
  <c r="AS426" i="6" s="1"/>
  <c r="V426" i="6"/>
  <c r="P426" i="6"/>
  <c r="E426" i="6"/>
  <c r="D426" i="6"/>
  <c r="AP425" i="6"/>
  <c r="AS425" i="6" s="1"/>
  <c r="V425" i="6"/>
  <c r="P425" i="6"/>
  <c r="E425" i="6"/>
  <c r="D425" i="6"/>
  <c r="AP424" i="6"/>
  <c r="AS424" i="6" s="1"/>
  <c r="V424" i="6"/>
  <c r="P424" i="6"/>
  <c r="E424" i="6"/>
  <c r="D424" i="6"/>
  <c r="AP423" i="6"/>
  <c r="AS423" i="6" s="1"/>
  <c r="V423" i="6"/>
  <c r="P423" i="6"/>
  <c r="E423" i="6"/>
  <c r="D423" i="6"/>
  <c r="AP422" i="6"/>
  <c r="AS422" i="6" s="1"/>
  <c r="V422" i="6"/>
  <c r="P422" i="6"/>
  <c r="E422" i="6"/>
  <c r="D422" i="6"/>
  <c r="AP421" i="6"/>
  <c r="AS421" i="6" s="1"/>
  <c r="V421" i="6"/>
  <c r="P421" i="6"/>
  <c r="E421" i="6"/>
  <c r="D421" i="6"/>
  <c r="AP420" i="6"/>
  <c r="AS420" i="6" s="1"/>
  <c r="V420" i="6"/>
  <c r="P420" i="6"/>
  <c r="E420" i="6"/>
  <c r="D420" i="6"/>
  <c r="AP419" i="6"/>
  <c r="AS419" i="6" s="1"/>
  <c r="V419" i="6"/>
  <c r="P419" i="6"/>
  <c r="E419" i="6"/>
  <c r="D419" i="6"/>
  <c r="C419" i="6" s="1"/>
  <c r="AP418" i="6"/>
  <c r="AS418" i="6" s="1"/>
  <c r="V418" i="6"/>
  <c r="P418" i="6"/>
  <c r="E418" i="6"/>
  <c r="D418" i="6"/>
  <c r="AP417" i="6"/>
  <c r="AS417" i="6" s="1"/>
  <c r="V417" i="6"/>
  <c r="P417" i="6"/>
  <c r="E417" i="6"/>
  <c r="D417" i="6"/>
  <c r="AP416" i="6"/>
  <c r="AS416" i="6" s="1"/>
  <c r="V416" i="6"/>
  <c r="P416" i="6"/>
  <c r="E416" i="6"/>
  <c r="D416" i="6"/>
  <c r="AP415" i="6"/>
  <c r="AS415" i="6" s="1"/>
  <c r="V415" i="6"/>
  <c r="P415" i="6"/>
  <c r="E415" i="6"/>
  <c r="D415" i="6"/>
  <c r="AP414" i="6"/>
  <c r="AS414" i="6" s="1"/>
  <c r="V414" i="6"/>
  <c r="P414" i="6"/>
  <c r="E414" i="6"/>
  <c r="D414" i="6"/>
  <c r="AP413" i="6"/>
  <c r="AS413" i="6" s="1"/>
  <c r="V413" i="6"/>
  <c r="P413" i="6"/>
  <c r="E413" i="6"/>
  <c r="D413" i="6"/>
  <c r="AP412" i="6"/>
  <c r="AS412" i="6" s="1"/>
  <c r="V412" i="6"/>
  <c r="P412" i="6"/>
  <c r="E412" i="6"/>
  <c r="D412" i="6"/>
  <c r="AP411" i="6"/>
  <c r="AS411" i="6" s="1"/>
  <c r="S411" i="6"/>
  <c r="V411" i="6" s="1"/>
  <c r="P411" i="6"/>
  <c r="E411" i="6"/>
  <c r="D411" i="6"/>
  <c r="AP410" i="6"/>
  <c r="AS410" i="6" s="1"/>
  <c r="V410" i="6"/>
  <c r="P410" i="6"/>
  <c r="E410" i="6"/>
  <c r="D410" i="6"/>
  <c r="AP409" i="6"/>
  <c r="AS409" i="6" s="1"/>
  <c r="V409" i="6"/>
  <c r="P409" i="6"/>
  <c r="E409" i="6"/>
  <c r="D409" i="6"/>
  <c r="AP408" i="6"/>
  <c r="AS408" i="6" s="1"/>
  <c r="V408" i="6"/>
  <c r="P408" i="6"/>
  <c r="E408" i="6"/>
  <c r="D408" i="6"/>
  <c r="AP407" i="6"/>
  <c r="AS407" i="6" s="1"/>
  <c r="V407" i="6"/>
  <c r="P407" i="6"/>
  <c r="E407" i="6"/>
  <c r="D407" i="6"/>
  <c r="AP406" i="6"/>
  <c r="AS406" i="6" s="1"/>
  <c r="V406" i="6"/>
  <c r="P406" i="6"/>
  <c r="E406" i="6"/>
  <c r="D406" i="6"/>
  <c r="AP405" i="6"/>
  <c r="AS405" i="6" s="1"/>
  <c r="V405" i="6"/>
  <c r="P405" i="6"/>
  <c r="E405" i="6"/>
  <c r="D405" i="6"/>
  <c r="AP404" i="6"/>
  <c r="AS404" i="6" s="1"/>
  <c r="V404" i="6"/>
  <c r="P404" i="6"/>
  <c r="E404" i="6"/>
  <c r="D404" i="6"/>
  <c r="AP403" i="6"/>
  <c r="AS403" i="6" s="1"/>
  <c r="V403" i="6"/>
  <c r="P403" i="6"/>
  <c r="E403" i="6"/>
  <c r="D403" i="6"/>
  <c r="AP402" i="6"/>
  <c r="AS402" i="6" s="1"/>
  <c r="V402" i="6"/>
  <c r="P402" i="6"/>
  <c r="E402" i="6"/>
  <c r="D402" i="6"/>
  <c r="AP401" i="6"/>
  <c r="AS401" i="6" s="1"/>
  <c r="V401" i="6"/>
  <c r="P401" i="6"/>
  <c r="E401" i="6"/>
  <c r="D401" i="6"/>
  <c r="AP400" i="6"/>
  <c r="AS400" i="6" s="1"/>
  <c r="V400" i="6"/>
  <c r="P400" i="6"/>
  <c r="E400" i="6"/>
  <c r="D400" i="6"/>
  <c r="AP399" i="6"/>
  <c r="AS399" i="6" s="1"/>
  <c r="V399" i="6"/>
  <c r="P399" i="6"/>
  <c r="E399" i="6"/>
  <c r="D399" i="6"/>
  <c r="AP398" i="6"/>
  <c r="AS398" i="6" s="1"/>
  <c r="V398" i="6"/>
  <c r="P398" i="6"/>
  <c r="E398" i="6"/>
  <c r="D398" i="6"/>
  <c r="AP397" i="6"/>
  <c r="AS397" i="6" s="1"/>
  <c r="V397" i="6"/>
  <c r="P397" i="6"/>
  <c r="E397" i="6"/>
  <c r="D397" i="6"/>
  <c r="AP396" i="6"/>
  <c r="AS396" i="6" s="1"/>
  <c r="V396" i="6"/>
  <c r="P396" i="6"/>
  <c r="E396" i="6"/>
  <c r="D396" i="6"/>
  <c r="AP395" i="6"/>
  <c r="AS395" i="6" s="1"/>
  <c r="V395" i="6"/>
  <c r="P395" i="6"/>
  <c r="E395" i="6"/>
  <c r="D395" i="6"/>
  <c r="C395" i="6" s="1"/>
  <c r="AP394" i="6"/>
  <c r="AS394" i="6" s="1"/>
  <c r="V394" i="6"/>
  <c r="P394" i="6"/>
  <c r="E394" i="6"/>
  <c r="D394" i="6"/>
  <c r="AP393" i="6"/>
  <c r="AS393" i="6" s="1"/>
  <c r="V393" i="6"/>
  <c r="P393" i="6"/>
  <c r="E393" i="6"/>
  <c r="D393" i="6"/>
  <c r="AP392" i="6"/>
  <c r="AS392" i="6" s="1"/>
  <c r="V392" i="6"/>
  <c r="P392" i="6"/>
  <c r="E392" i="6"/>
  <c r="D392" i="6"/>
  <c r="AP391" i="6"/>
  <c r="AS391" i="6" s="1"/>
  <c r="V391" i="6"/>
  <c r="P391" i="6"/>
  <c r="E391" i="6"/>
  <c r="D391" i="6"/>
  <c r="AP390" i="6"/>
  <c r="AS390" i="6" s="1"/>
  <c r="V390" i="6"/>
  <c r="P390" i="6"/>
  <c r="E390" i="6"/>
  <c r="D390" i="6"/>
  <c r="AP389" i="6"/>
  <c r="AS389" i="6" s="1"/>
  <c r="V389" i="6"/>
  <c r="P389" i="6"/>
  <c r="E389" i="6"/>
  <c r="D389" i="6"/>
  <c r="AP388" i="6"/>
  <c r="AS388" i="6" s="1"/>
  <c r="V388" i="6"/>
  <c r="P388" i="6"/>
  <c r="E388" i="6"/>
  <c r="D388" i="6"/>
  <c r="AP387" i="6"/>
  <c r="AS387" i="6" s="1"/>
  <c r="V387" i="6"/>
  <c r="P387" i="6"/>
  <c r="E387" i="6"/>
  <c r="D387" i="6"/>
  <c r="AP386" i="6"/>
  <c r="AS386" i="6" s="1"/>
  <c r="V386" i="6"/>
  <c r="P386" i="6"/>
  <c r="E386" i="6"/>
  <c r="D386" i="6"/>
  <c r="AP385" i="6"/>
  <c r="AS385" i="6" s="1"/>
  <c r="V385" i="6"/>
  <c r="P385" i="6"/>
  <c r="E385" i="6"/>
  <c r="D385" i="6"/>
  <c r="AP384" i="6"/>
  <c r="AS384" i="6" s="1"/>
  <c r="V384" i="6"/>
  <c r="P384" i="6"/>
  <c r="E384" i="6"/>
  <c r="D384" i="6"/>
  <c r="AP383" i="6"/>
  <c r="AS383" i="6" s="1"/>
  <c r="V383" i="6"/>
  <c r="P383" i="6"/>
  <c r="E383" i="6"/>
  <c r="D383" i="6"/>
  <c r="AP382" i="6"/>
  <c r="AS382" i="6" s="1"/>
  <c r="V382" i="6"/>
  <c r="P382" i="6"/>
  <c r="E382" i="6"/>
  <c r="D382" i="6"/>
  <c r="AP381" i="6"/>
  <c r="AS381" i="6" s="1"/>
  <c r="V381" i="6"/>
  <c r="P381" i="6"/>
  <c r="E381" i="6"/>
  <c r="D381" i="6"/>
  <c r="AP380" i="6"/>
  <c r="AS380" i="6" s="1"/>
  <c r="V380" i="6"/>
  <c r="P380" i="6"/>
  <c r="E380" i="6"/>
  <c r="D380" i="6"/>
  <c r="AP379" i="6"/>
  <c r="AS379" i="6" s="1"/>
  <c r="V379" i="6"/>
  <c r="P379" i="6"/>
  <c r="E379" i="6"/>
  <c r="D379" i="6"/>
  <c r="AP378" i="6"/>
  <c r="AS378" i="6" s="1"/>
  <c r="V378" i="6"/>
  <c r="P378" i="6"/>
  <c r="E378" i="6"/>
  <c r="D378" i="6"/>
  <c r="AP377" i="6"/>
  <c r="AS377" i="6" s="1"/>
  <c r="V377" i="6"/>
  <c r="P377" i="6"/>
  <c r="E377" i="6"/>
  <c r="D377" i="6"/>
  <c r="AP376" i="6"/>
  <c r="AS376" i="6" s="1"/>
  <c r="V376" i="6"/>
  <c r="P376" i="6"/>
  <c r="E376" i="6"/>
  <c r="D376" i="6"/>
  <c r="AP375" i="6"/>
  <c r="AS375" i="6" s="1"/>
  <c r="V375" i="6"/>
  <c r="P375" i="6"/>
  <c r="E375" i="6"/>
  <c r="D375" i="6"/>
  <c r="AP374" i="6"/>
  <c r="AS374" i="6" s="1"/>
  <c r="V374" i="6"/>
  <c r="P374" i="6"/>
  <c r="E374" i="6"/>
  <c r="D374" i="6"/>
  <c r="AP373" i="6"/>
  <c r="AS373" i="6" s="1"/>
  <c r="V373" i="6"/>
  <c r="P373" i="6"/>
  <c r="E373" i="6"/>
  <c r="D373" i="6"/>
  <c r="AP372" i="6"/>
  <c r="AS372" i="6" s="1"/>
  <c r="V372" i="6"/>
  <c r="P372" i="6"/>
  <c r="E372" i="6"/>
  <c r="D372" i="6"/>
  <c r="AP371" i="6"/>
  <c r="AS371" i="6" s="1"/>
  <c r="V371" i="6"/>
  <c r="P371" i="6"/>
  <c r="E371" i="6"/>
  <c r="D371" i="6"/>
  <c r="C371" i="6" s="1"/>
  <c r="AP370" i="6"/>
  <c r="AS370" i="6" s="1"/>
  <c r="V370" i="6"/>
  <c r="P370" i="6"/>
  <c r="E370" i="6"/>
  <c r="D370" i="6"/>
  <c r="AP369" i="6"/>
  <c r="AS369" i="6" s="1"/>
  <c r="V369" i="6"/>
  <c r="P369" i="6"/>
  <c r="E369" i="6"/>
  <c r="D369" i="6"/>
  <c r="AP368" i="6"/>
  <c r="AS368" i="6" s="1"/>
  <c r="V368" i="6"/>
  <c r="P368" i="6"/>
  <c r="E368" i="6"/>
  <c r="D368" i="6"/>
  <c r="AP367" i="6"/>
  <c r="AS367" i="6" s="1"/>
  <c r="V367" i="6"/>
  <c r="P367" i="6"/>
  <c r="E367" i="6"/>
  <c r="D367" i="6"/>
  <c r="AP366" i="6"/>
  <c r="AS366" i="6" s="1"/>
  <c r="V366" i="6"/>
  <c r="P366" i="6"/>
  <c r="E366" i="6"/>
  <c r="D366" i="6"/>
  <c r="AP365" i="6"/>
  <c r="AS365" i="6" s="1"/>
  <c r="V365" i="6"/>
  <c r="P365" i="6"/>
  <c r="E365" i="6"/>
  <c r="D365" i="6"/>
  <c r="AP364" i="6"/>
  <c r="AS364" i="6" s="1"/>
  <c r="V364" i="6"/>
  <c r="P364" i="6"/>
  <c r="E364" i="6"/>
  <c r="D364" i="6"/>
  <c r="AP363" i="6"/>
  <c r="AS363" i="6" s="1"/>
  <c r="V363" i="6"/>
  <c r="P363" i="6"/>
  <c r="E363" i="6"/>
  <c r="D363" i="6"/>
  <c r="AP362" i="6"/>
  <c r="AS362" i="6" s="1"/>
  <c r="V362" i="6"/>
  <c r="P362" i="6"/>
  <c r="E362" i="6"/>
  <c r="D362" i="6"/>
  <c r="AP361" i="6"/>
  <c r="AS361" i="6" s="1"/>
  <c r="V361" i="6"/>
  <c r="P361" i="6"/>
  <c r="E361" i="6"/>
  <c r="D361" i="6"/>
  <c r="AP360" i="6"/>
  <c r="AS360" i="6" s="1"/>
  <c r="V360" i="6"/>
  <c r="P360" i="6"/>
  <c r="E360" i="6"/>
  <c r="D360" i="6"/>
  <c r="AP359" i="6"/>
  <c r="AS359" i="6" s="1"/>
  <c r="V359" i="6"/>
  <c r="P359" i="6"/>
  <c r="E359" i="6"/>
  <c r="D359" i="6"/>
  <c r="AP358" i="6"/>
  <c r="AS358" i="6" s="1"/>
  <c r="V358" i="6"/>
  <c r="P358" i="6"/>
  <c r="E358" i="6"/>
  <c r="D358" i="6"/>
  <c r="AP357" i="6"/>
  <c r="AS357" i="6" s="1"/>
  <c r="V357" i="6"/>
  <c r="P357" i="6"/>
  <c r="E357" i="6"/>
  <c r="D357" i="6"/>
  <c r="AP356" i="6"/>
  <c r="AS356" i="6" s="1"/>
  <c r="V356" i="6"/>
  <c r="P356" i="6"/>
  <c r="E356" i="6"/>
  <c r="D356" i="6"/>
  <c r="AP355" i="6"/>
  <c r="AS355" i="6" s="1"/>
  <c r="S355" i="6"/>
  <c r="V355" i="6" s="1"/>
  <c r="P355" i="6"/>
  <c r="E355" i="6"/>
  <c r="D355" i="6"/>
  <c r="AP354" i="6"/>
  <c r="AS354" i="6" s="1"/>
  <c r="V354" i="6"/>
  <c r="P354" i="6"/>
  <c r="E354" i="6"/>
  <c r="D354" i="6"/>
  <c r="AP353" i="6"/>
  <c r="AS353" i="6" s="1"/>
  <c r="V353" i="6"/>
  <c r="P353" i="6"/>
  <c r="E353" i="6"/>
  <c r="D353" i="6"/>
  <c r="AP352" i="6"/>
  <c r="AS352" i="6" s="1"/>
  <c r="V352" i="6"/>
  <c r="P352" i="6"/>
  <c r="E352" i="6"/>
  <c r="D352" i="6"/>
  <c r="AP351" i="6"/>
  <c r="AS351" i="6" s="1"/>
  <c r="V351" i="6"/>
  <c r="P351" i="6"/>
  <c r="E351" i="6"/>
  <c r="D351" i="6"/>
  <c r="AP350" i="6"/>
  <c r="AS350" i="6" s="1"/>
  <c r="V350" i="6"/>
  <c r="P350" i="6"/>
  <c r="E350" i="6"/>
  <c r="D350" i="6"/>
  <c r="AP349" i="6"/>
  <c r="AS349" i="6" s="1"/>
  <c r="V349" i="6"/>
  <c r="P349" i="6"/>
  <c r="E349" i="6"/>
  <c r="D349" i="6"/>
  <c r="AP348" i="6"/>
  <c r="AS348" i="6" s="1"/>
  <c r="V348" i="6"/>
  <c r="P348" i="6"/>
  <c r="E348" i="6"/>
  <c r="D348" i="6"/>
  <c r="AP347" i="6"/>
  <c r="AS347" i="6" s="1"/>
  <c r="V347" i="6"/>
  <c r="P347" i="6"/>
  <c r="E347" i="6"/>
  <c r="D347" i="6"/>
  <c r="C347" i="6" s="1"/>
  <c r="AP346" i="6"/>
  <c r="AS346" i="6" s="1"/>
  <c r="V346" i="6"/>
  <c r="P346" i="6"/>
  <c r="E346" i="6"/>
  <c r="D346" i="6"/>
  <c r="AP345" i="6"/>
  <c r="AS345" i="6" s="1"/>
  <c r="V345" i="6"/>
  <c r="P345" i="6"/>
  <c r="E345" i="6"/>
  <c r="D345" i="6"/>
  <c r="AP344" i="6"/>
  <c r="AS344" i="6" s="1"/>
  <c r="V344" i="6"/>
  <c r="P344" i="6"/>
  <c r="E344" i="6"/>
  <c r="D344" i="6"/>
  <c r="AP343" i="6"/>
  <c r="AS343" i="6" s="1"/>
  <c r="V343" i="6"/>
  <c r="P343" i="6"/>
  <c r="E343" i="6"/>
  <c r="D343" i="6"/>
  <c r="AP342" i="6"/>
  <c r="AS342" i="6" s="1"/>
  <c r="V342" i="6"/>
  <c r="P342" i="6"/>
  <c r="E342" i="6"/>
  <c r="D342" i="6"/>
  <c r="AP341" i="6"/>
  <c r="AS341" i="6" s="1"/>
  <c r="V341" i="6"/>
  <c r="P341" i="6"/>
  <c r="E341" i="6"/>
  <c r="D341" i="6"/>
  <c r="AP340" i="6"/>
  <c r="AS340" i="6" s="1"/>
  <c r="V340" i="6"/>
  <c r="P340" i="6"/>
  <c r="E340" i="6"/>
  <c r="D340" i="6"/>
  <c r="AP339" i="6"/>
  <c r="AS339" i="6" s="1"/>
  <c r="V339" i="6"/>
  <c r="P339" i="6"/>
  <c r="E339" i="6"/>
  <c r="D339" i="6"/>
  <c r="AP338" i="6"/>
  <c r="AS338" i="6" s="1"/>
  <c r="V338" i="6"/>
  <c r="P338" i="6"/>
  <c r="E338" i="6"/>
  <c r="D338" i="6"/>
  <c r="AP337" i="6"/>
  <c r="AS337" i="6" s="1"/>
  <c r="V337" i="6"/>
  <c r="P337" i="6"/>
  <c r="E337" i="6"/>
  <c r="D337" i="6"/>
  <c r="AP336" i="6"/>
  <c r="AS336" i="6" s="1"/>
  <c r="V336" i="6"/>
  <c r="P336" i="6"/>
  <c r="E336" i="6"/>
  <c r="D336" i="6"/>
  <c r="AP335" i="6"/>
  <c r="AS335" i="6" s="1"/>
  <c r="V335" i="6"/>
  <c r="P335" i="6"/>
  <c r="E335" i="6"/>
  <c r="D335" i="6"/>
  <c r="AP334" i="6"/>
  <c r="AS334" i="6" s="1"/>
  <c r="V334" i="6"/>
  <c r="P334" i="6"/>
  <c r="E334" i="6"/>
  <c r="D334" i="6"/>
  <c r="AP333" i="6"/>
  <c r="AS333" i="6" s="1"/>
  <c r="V333" i="6"/>
  <c r="P333" i="6"/>
  <c r="E333" i="6"/>
  <c r="D333" i="6"/>
  <c r="AP332" i="6"/>
  <c r="AS332" i="6" s="1"/>
  <c r="V332" i="6"/>
  <c r="P332" i="6"/>
  <c r="E332" i="6"/>
  <c r="D332" i="6"/>
  <c r="AP331" i="6"/>
  <c r="AS331" i="6" s="1"/>
  <c r="V331" i="6"/>
  <c r="P331" i="6"/>
  <c r="E331" i="6"/>
  <c r="D331" i="6"/>
  <c r="AP330" i="6"/>
  <c r="AS330" i="6" s="1"/>
  <c r="V330" i="6"/>
  <c r="P330" i="6"/>
  <c r="E330" i="6"/>
  <c r="D330" i="6"/>
  <c r="AP329" i="6"/>
  <c r="AS329" i="6" s="1"/>
  <c r="V329" i="6"/>
  <c r="P329" i="6"/>
  <c r="E329" i="6"/>
  <c r="D329" i="6"/>
  <c r="AP328" i="6"/>
  <c r="AS328" i="6" s="1"/>
  <c r="V328" i="6"/>
  <c r="P328" i="6"/>
  <c r="E328" i="6"/>
  <c r="D328" i="6"/>
  <c r="AP327" i="6"/>
  <c r="AS327" i="6" s="1"/>
  <c r="S327" i="6"/>
  <c r="V327" i="6" s="1"/>
  <c r="P327" i="6"/>
  <c r="E327" i="6"/>
  <c r="D327" i="6"/>
  <c r="AP326" i="6"/>
  <c r="AS326" i="6" s="1"/>
  <c r="V326" i="6"/>
  <c r="P326" i="6"/>
  <c r="E326" i="6"/>
  <c r="D326" i="6"/>
  <c r="AP325" i="6"/>
  <c r="AS325" i="6" s="1"/>
  <c r="V325" i="6"/>
  <c r="P325" i="6"/>
  <c r="E325" i="6"/>
  <c r="D325" i="6"/>
  <c r="AP324" i="6"/>
  <c r="AS324" i="6" s="1"/>
  <c r="V324" i="6"/>
  <c r="P324" i="6"/>
  <c r="E324" i="6"/>
  <c r="D324" i="6"/>
  <c r="AP323" i="6"/>
  <c r="AS323" i="6" s="1"/>
  <c r="V323" i="6"/>
  <c r="P323" i="6"/>
  <c r="E323" i="6"/>
  <c r="D323" i="6"/>
  <c r="C323" i="6" s="1"/>
  <c r="AP322" i="6"/>
  <c r="AS322" i="6" s="1"/>
  <c r="V322" i="6"/>
  <c r="P322" i="6"/>
  <c r="E322" i="6"/>
  <c r="D322" i="6"/>
  <c r="AP321" i="6"/>
  <c r="AS321" i="6" s="1"/>
  <c r="V321" i="6"/>
  <c r="P321" i="6"/>
  <c r="E321" i="6"/>
  <c r="D321" i="6"/>
  <c r="AP320" i="6"/>
  <c r="AS320" i="6" s="1"/>
  <c r="V320" i="6"/>
  <c r="P320" i="6"/>
  <c r="E320" i="6"/>
  <c r="D320" i="6"/>
  <c r="AP319" i="6"/>
  <c r="AS319" i="6" s="1"/>
  <c r="V319" i="6"/>
  <c r="P319" i="6"/>
  <c r="E319" i="6"/>
  <c r="D319" i="6"/>
  <c r="AP318" i="6"/>
  <c r="AS318" i="6" s="1"/>
  <c r="V318" i="6"/>
  <c r="P318" i="6"/>
  <c r="E318" i="6"/>
  <c r="D318" i="6"/>
  <c r="AP317" i="6"/>
  <c r="AS317" i="6" s="1"/>
  <c r="V317" i="6"/>
  <c r="P317" i="6"/>
  <c r="E317" i="6"/>
  <c r="D317" i="6"/>
  <c r="AP316" i="6"/>
  <c r="AS316" i="6" s="1"/>
  <c r="V316" i="6"/>
  <c r="P316" i="6"/>
  <c r="E316" i="6"/>
  <c r="D316" i="6"/>
  <c r="AP315" i="6"/>
  <c r="AS315" i="6" s="1"/>
  <c r="V315" i="6"/>
  <c r="P315" i="6"/>
  <c r="E315" i="6"/>
  <c r="D315" i="6"/>
  <c r="C315" i="6" s="1"/>
  <c r="AP314" i="6"/>
  <c r="AS314" i="6" s="1"/>
  <c r="V314" i="6"/>
  <c r="P314" i="6"/>
  <c r="E314" i="6"/>
  <c r="D314" i="6"/>
  <c r="AP313" i="6"/>
  <c r="AS313" i="6" s="1"/>
  <c r="V313" i="6"/>
  <c r="P313" i="6"/>
  <c r="E313" i="6"/>
  <c r="D313" i="6"/>
  <c r="AP312" i="6"/>
  <c r="AS312" i="6" s="1"/>
  <c r="V312" i="6"/>
  <c r="P312" i="6"/>
  <c r="E312" i="6"/>
  <c r="D312" i="6"/>
  <c r="AP311" i="6"/>
  <c r="AS311" i="6" s="1"/>
  <c r="V311" i="6"/>
  <c r="P311" i="6"/>
  <c r="E311" i="6"/>
  <c r="D311" i="6"/>
  <c r="AP310" i="6"/>
  <c r="AS310" i="6" s="1"/>
  <c r="V310" i="6"/>
  <c r="P310" i="6"/>
  <c r="E310" i="6"/>
  <c r="D310" i="6"/>
  <c r="AP309" i="6"/>
  <c r="AS309" i="6" s="1"/>
  <c r="V309" i="6"/>
  <c r="P309" i="6"/>
  <c r="E309" i="6"/>
  <c r="D309" i="6"/>
  <c r="AP308" i="6"/>
  <c r="AS308" i="6" s="1"/>
  <c r="V308" i="6"/>
  <c r="P308" i="6"/>
  <c r="E308" i="6"/>
  <c r="D308" i="6"/>
  <c r="AP307" i="6"/>
  <c r="AS307" i="6" s="1"/>
  <c r="V307" i="6"/>
  <c r="P307" i="6"/>
  <c r="E307" i="6"/>
  <c r="D307" i="6"/>
  <c r="AP306" i="6"/>
  <c r="AS306" i="6" s="1"/>
  <c r="V306" i="6"/>
  <c r="P306" i="6"/>
  <c r="E306" i="6"/>
  <c r="D306" i="6"/>
  <c r="AP305" i="6"/>
  <c r="AS305" i="6" s="1"/>
  <c r="V305" i="6"/>
  <c r="P305" i="6"/>
  <c r="E305" i="6"/>
  <c r="D305" i="6"/>
  <c r="AP304" i="6"/>
  <c r="AS304" i="6" s="1"/>
  <c r="V304" i="6"/>
  <c r="P304" i="6"/>
  <c r="E304" i="6"/>
  <c r="D304" i="6"/>
  <c r="AP303" i="6"/>
  <c r="AS303" i="6" s="1"/>
  <c r="V303" i="6"/>
  <c r="P303" i="6"/>
  <c r="E303" i="6"/>
  <c r="D303" i="6"/>
  <c r="AP302" i="6"/>
  <c r="AS302" i="6" s="1"/>
  <c r="V302" i="6"/>
  <c r="P302" i="6"/>
  <c r="E302" i="6"/>
  <c r="D302" i="6"/>
  <c r="AP301" i="6"/>
  <c r="AS301" i="6" s="1"/>
  <c r="V301" i="6"/>
  <c r="P301" i="6"/>
  <c r="E301" i="6"/>
  <c r="D301" i="6"/>
  <c r="AP300" i="6"/>
  <c r="AS300" i="6" s="1"/>
  <c r="V300" i="6"/>
  <c r="P300" i="6"/>
  <c r="E300" i="6"/>
  <c r="D300" i="6"/>
  <c r="AP299" i="6"/>
  <c r="AS299" i="6" s="1"/>
  <c r="V299" i="6"/>
  <c r="P299" i="6"/>
  <c r="E299" i="6"/>
  <c r="D299" i="6"/>
  <c r="AP298" i="6"/>
  <c r="AS298" i="6" s="1"/>
  <c r="V298" i="6"/>
  <c r="P298" i="6"/>
  <c r="E298" i="6"/>
  <c r="D298" i="6"/>
  <c r="AP297" i="6"/>
  <c r="AS297" i="6" s="1"/>
  <c r="V297" i="6"/>
  <c r="P297" i="6"/>
  <c r="E297" i="6"/>
  <c r="D297" i="6"/>
  <c r="AP296" i="6"/>
  <c r="AS296" i="6" s="1"/>
  <c r="V296" i="6"/>
  <c r="P296" i="6"/>
  <c r="E296" i="6"/>
  <c r="D296" i="6"/>
  <c r="AP295" i="6"/>
  <c r="AS295" i="6" s="1"/>
  <c r="V295" i="6"/>
  <c r="P295" i="6"/>
  <c r="E295" i="6"/>
  <c r="D295" i="6"/>
  <c r="AP294" i="6"/>
  <c r="AS294" i="6" s="1"/>
  <c r="V294" i="6"/>
  <c r="P294" i="6"/>
  <c r="E294" i="6"/>
  <c r="D294" i="6"/>
  <c r="AP293" i="6"/>
  <c r="AS293" i="6" s="1"/>
  <c r="V293" i="6"/>
  <c r="P293" i="6"/>
  <c r="E293" i="6"/>
  <c r="D293" i="6"/>
  <c r="AP292" i="6"/>
  <c r="AS292" i="6" s="1"/>
  <c r="V292" i="6"/>
  <c r="P292" i="6"/>
  <c r="E292" i="6"/>
  <c r="D292" i="6"/>
  <c r="AP291" i="6"/>
  <c r="AS291" i="6" s="1"/>
  <c r="V291" i="6"/>
  <c r="P291" i="6"/>
  <c r="E291" i="6"/>
  <c r="D291" i="6"/>
  <c r="C291" i="6" s="1"/>
  <c r="AP290" i="6"/>
  <c r="AS290" i="6" s="1"/>
  <c r="V290" i="6"/>
  <c r="P290" i="6"/>
  <c r="E290" i="6"/>
  <c r="D290" i="6"/>
  <c r="AP289" i="6"/>
  <c r="AS289" i="6" s="1"/>
  <c r="V289" i="6"/>
  <c r="P289" i="6"/>
  <c r="E289" i="6"/>
  <c r="D289" i="6"/>
  <c r="AP288" i="6"/>
  <c r="AS288" i="6" s="1"/>
  <c r="V288" i="6"/>
  <c r="P288" i="6"/>
  <c r="E288" i="6"/>
  <c r="D288" i="6"/>
  <c r="AP287" i="6"/>
  <c r="AS287" i="6" s="1"/>
  <c r="V287" i="6"/>
  <c r="P287" i="6"/>
  <c r="E287" i="6"/>
  <c r="D287" i="6"/>
  <c r="AP286" i="6"/>
  <c r="AS286" i="6" s="1"/>
  <c r="V286" i="6"/>
  <c r="P286" i="6"/>
  <c r="E286" i="6"/>
  <c r="D286" i="6"/>
  <c r="AP285" i="6"/>
  <c r="AS285" i="6" s="1"/>
  <c r="V285" i="6"/>
  <c r="P285" i="6"/>
  <c r="E285" i="6"/>
  <c r="D285" i="6"/>
  <c r="AP284" i="6"/>
  <c r="AS284" i="6" s="1"/>
  <c r="V284" i="6"/>
  <c r="P284" i="6"/>
  <c r="E284" i="6"/>
  <c r="D284" i="6"/>
  <c r="AP283" i="6"/>
  <c r="AS283" i="6" s="1"/>
  <c r="V283" i="6"/>
  <c r="P283" i="6"/>
  <c r="E283" i="6"/>
  <c r="D283" i="6"/>
  <c r="C283" i="6" s="1"/>
  <c r="AP282" i="6"/>
  <c r="AS282" i="6" s="1"/>
  <c r="V282" i="6"/>
  <c r="P282" i="6"/>
  <c r="E282" i="6"/>
  <c r="D282" i="6"/>
  <c r="AP281" i="6"/>
  <c r="AS281" i="6" s="1"/>
  <c r="V281" i="6"/>
  <c r="P281" i="6"/>
  <c r="E281" i="6"/>
  <c r="D281" i="6"/>
  <c r="AP280" i="6"/>
  <c r="AS280" i="6" s="1"/>
  <c r="V280" i="6"/>
  <c r="P280" i="6"/>
  <c r="E280" i="6"/>
  <c r="D280" i="6"/>
  <c r="AP279" i="6"/>
  <c r="AS279" i="6" s="1"/>
  <c r="V279" i="6"/>
  <c r="P279" i="6"/>
  <c r="E279" i="6"/>
  <c r="D279" i="6"/>
  <c r="AP278" i="6"/>
  <c r="AS278" i="6" s="1"/>
  <c r="V278" i="6"/>
  <c r="P278" i="6"/>
  <c r="E278" i="6"/>
  <c r="D278" i="6"/>
  <c r="AP277" i="6"/>
  <c r="AS277" i="6" s="1"/>
  <c r="V277" i="6"/>
  <c r="P277" i="6"/>
  <c r="E277" i="6"/>
  <c r="D277" i="6"/>
  <c r="AP276" i="6"/>
  <c r="AS276" i="6" s="1"/>
  <c r="V276" i="6"/>
  <c r="P276" i="6"/>
  <c r="E276" i="6"/>
  <c r="D276" i="6"/>
  <c r="AP275" i="6"/>
  <c r="AS275" i="6" s="1"/>
  <c r="V275" i="6"/>
  <c r="E275" i="6"/>
  <c r="D275" i="6"/>
  <c r="AP274" i="6"/>
  <c r="AS274" i="6" s="1"/>
  <c r="V274" i="6"/>
  <c r="P274" i="6"/>
  <c r="E274" i="6"/>
  <c r="D274" i="6"/>
  <c r="AP273" i="6"/>
  <c r="AS273" i="6" s="1"/>
  <c r="V273" i="6"/>
  <c r="P273" i="6"/>
  <c r="E273" i="6"/>
  <c r="D273" i="6"/>
  <c r="AP272" i="6"/>
  <c r="AS272" i="6" s="1"/>
  <c r="V272" i="6"/>
  <c r="P272" i="6"/>
  <c r="E272" i="6"/>
  <c r="D272" i="6"/>
  <c r="AP271" i="6"/>
  <c r="AS271" i="6" s="1"/>
  <c r="V271" i="6"/>
  <c r="P271" i="6"/>
  <c r="E271" i="6"/>
  <c r="D271" i="6"/>
  <c r="AP270" i="6"/>
  <c r="AS270" i="6" s="1"/>
  <c r="V270" i="6"/>
  <c r="P270" i="6"/>
  <c r="E270" i="6"/>
  <c r="D270" i="6"/>
  <c r="AP269" i="6"/>
  <c r="AS269" i="6" s="1"/>
  <c r="V269" i="6"/>
  <c r="P269" i="6"/>
  <c r="E269" i="6"/>
  <c r="D269" i="6"/>
  <c r="AP268" i="6"/>
  <c r="AS268" i="6" s="1"/>
  <c r="V268" i="6"/>
  <c r="P268" i="6"/>
  <c r="E268" i="6"/>
  <c r="D268" i="6"/>
  <c r="AP267" i="6"/>
  <c r="AS267" i="6" s="1"/>
  <c r="V267" i="6"/>
  <c r="P267" i="6"/>
  <c r="E267" i="6"/>
  <c r="D267" i="6"/>
  <c r="AP266" i="6"/>
  <c r="AS266" i="6" s="1"/>
  <c r="V266" i="6"/>
  <c r="P266" i="6"/>
  <c r="E266" i="6"/>
  <c r="D266" i="6"/>
  <c r="AP265" i="6"/>
  <c r="AS265" i="6" s="1"/>
  <c r="V265" i="6"/>
  <c r="P265" i="6"/>
  <c r="E265" i="6"/>
  <c r="D265" i="6"/>
  <c r="AP264" i="6"/>
  <c r="AS264" i="6" s="1"/>
  <c r="V264" i="6"/>
  <c r="P264" i="6"/>
  <c r="E264" i="6"/>
  <c r="D264" i="6"/>
  <c r="AP263" i="6"/>
  <c r="AS263" i="6" s="1"/>
  <c r="V263" i="6"/>
  <c r="P263" i="6"/>
  <c r="E263" i="6"/>
  <c r="D263" i="6"/>
  <c r="AP262" i="6"/>
  <c r="AS262" i="6" s="1"/>
  <c r="V262" i="6"/>
  <c r="P262" i="6"/>
  <c r="E262" i="6"/>
  <c r="D262" i="6"/>
  <c r="AP261" i="6"/>
  <c r="AS261" i="6" s="1"/>
  <c r="V261" i="6"/>
  <c r="P261" i="6"/>
  <c r="E261" i="6"/>
  <c r="D261" i="6"/>
  <c r="AP260" i="6"/>
  <c r="AS260" i="6" s="1"/>
  <c r="V260" i="6"/>
  <c r="P260" i="6"/>
  <c r="E260" i="6"/>
  <c r="D260" i="6"/>
  <c r="AP259" i="6"/>
  <c r="AS259" i="6" s="1"/>
  <c r="V259" i="6"/>
  <c r="P259" i="6"/>
  <c r="E259" i="6"/>
  <c r="D259" i="6"/>
  <c r="AP258" i="6"/>
  <c r="AS258" i="6" s="1"/>
  <c r="V258" i="6"/>
  <c r="P258" i="6"/>
  <c r="E258" i="6"/>
  <c r="D258" i="6"/>
  <c r="AP257" i="6"/>
  <c r="AS257" i="6" s="1"/>
  <c r="S257" i="6"/>
  <c r="V257" i="6" s="1"/>
  <c r="P257" i="6"/>
  <c r="E257" i="6"/>
  <c r="D257" i="6"/>
  <c r="AP256" i="6"/>
  <c r="AS256" i="6" s="1"/>
  <c r="V256" i="6"/>
  <c r="P256" i="6"/>
  <c r="E256" i="6"/>
  <c r="D256" i="6"/>
  <c r="AP255" i="6"/>
  <c r="AS255" i="6" s="1"/>
  <c r="V255" i="6"/>
  <c r="P255" i="6"/>
  <c r="E255" i="6"/>
  <c r="D255" i="6"/>
  <c r="AP254" i="6"/>
  <c r="AS254" i="6" s="1"/>
  <c r="V254" i="6"/>
  <c r="P254" i="6"/>
  <c r="E254" i="6"/>
  <c r="D254" i="6"/>
  <c r="AP253" i="6"/>
  <c r="AS253" i="6" s="1"/>
  <c r="V253" i="6"/>
  <c r="P253" i="6"/>
  <c r="E253" i="6"/>
  <c r="D253" i="6"/>
  <c r="AP252" i="6"/>
  <c r="AS252" i="6" s="1"/>
  <c r="V252" i="6"/>
  <c r="P252" i="6"/>
  <c r="E252" i="6"/>
  <c r="D252" i="6"/>
  <c r="AP251" i="6"/>
  <c r="AS251" i="6" s="1"/>
  <c r="V251" i="6"/>
  <c r="P251" i="6"/>
  <c r="E251" i="6"/>
  <c r="D251" i="6"/>
  <c r="AP250" i="6"/>
  <c r="AS250" i="6" s="1"/>
  <c r="S250" i="6"/>
  <c r="V250" i="6" s="1"/>
  <c r="P250" i="6"/>
  <c r="E250" i="6"/>
  <c r="D250" i="6"/>
  <c r="AP249" i="6"/>
  <c r="AS249" i="6" s="1"/>
  <c r="V249" i="6"/>
  <c r="P249" i="6"/>
  <c r="E249" i="6"/>
  <c r="D249" i="6"/>
  <c r="AP248" i="6"/>
  <c r="AS248" i="6" s="1"/>
  <c r="V248" i="6"/>
  <c r="P248" i="6"/>
  <c r="E248" i="6"/>
  <c r="D248" i="6"/>
  <c r="AP247" i="6"/>
  <c r="AS247" i="6" s="1"/>
  <c r="V247" i="6"/>
  <c r="P247" i="6"/>
  <c r="E247" i="6"/>
  <c r="D247" i="6"/>
  <c r="AP246" i="6"/>
  <c r="AS246" i="6" s="1"/>
  <c r="V246" i="6"/>
  <c r="P246" i="6"/>
  <c r="E246" i="6"/>
  <c r="D246" i="6"/>
  <c r="AP245" i="6"/>
  <c r="AS245" i="6" s="1"/>
  <c r="V245" i="6"/>
  <c r="P245" i="6"/>
  <c r="E245" i="6"/>
  <c r="D245" i="6"/>
  <c r="AP244" i="6"/>
  <c r="AS244" i="6" s="1"/>
  <c r="V244" i="6"/>
  <c r="P244" i="6"/>
  <c r="E244" i="6"/>
  <c r="D244" i="6"/>
  <c r="AP243" i="6"/>
  <c r="AS243" i="6" s="1"/>
  <c r="V243" i="6"/>
  <c r="P243" i="6"/>
  <c r="E243" i="6"/>
  <c r="D243" i="6"/>
  <c r="AP242" i="6"/>
  <c r="AS242" i="6" s="1"/>
  <c r="V242" i="6"/>
  <c r="P242" i="6"/>
  <c r="E242" i="6"/>
  <c r="D242" i="6"/>
  <c r="AP241" i="6"/>
  <c r="AS241" i="6" s="1"/>
  <c r="V241" i="6"/>
  <c r="P241" i="6"/>
  <c r="E241" i="6"/>
  <c r="D241" i="6"/>
  <c r="AP240" i="6"/>
  <c r="AS240" i="6" s="1"/>
  <c r="V240" i="6"/>
  <c r="P240" i="6"/>
  <c r="E240" i="6"/>
  <c r="D240" i="6"/>
  <c r="AP239" i="6"/>
  <c r="AS239" i="6" s="1"/>
  <c r="V239" i="6"/>
  <c r="P239" i="6"/>
  <c r="E239" i="6"/>
  <c r="D239" i="6"/>
  <c r="AP238" i="6"/>
  <c r="AS238" i="6" s="1"/>
  <c r="V238" i="6"/>
  <c r="P238" i="6"/>
  <c r="E238" i="6"/>
  <c r="D238" i="6"/>
  <c r="AP237" i="6"/>
  <c r="AS237" i="6" s="1"/>
  <c r="V237" i="6"/>
  <c r="P237" i="6"/>
  <c r="E237" i="6"/>
  <c r="D237" i="6"/>
  <c r="AP236" i="6"/>
  <c r="AS236" i="6" s="1"/>
  <c r="V236" i="6"/>
  <c r="P236" i="6"/>
  <c r="E236" i="6"/>
  <c r="D236" i="6"/>
  <c r="AP235" i="6"/>
  <c r="AS235" i="6" s="1"/>
  <c r="S235" i="6"/>
  <c r="V235" i="6" s="1"/>
  <c r="P235" i="6"/>
  <c r="E235" i="6"/>
  <c r="D235" i="6"/>
  <c r="AP234" i="6"/>
  <c r="AS234" i="6" s="1"/>
  <c r="V234" i="6"/>
  <c r="P234" i="6"/>
  <c r="E234" i="6"/>
  <c r="D234" i="6"/>
  <c r="AP233" i="6"/>
  <c r="AS233" i="6" s="1"/>
  <c r="V233" i="6"/>
  <c r="P233" i="6"/>
  <c r="E233" i="6"/>
  <c r="D233" i="6"/>
  <c r="AP232" i="6"/>
  <c r="AS232" i="6" s="1"/>
  <c r="V232" i="6"/>
  <c r="P232" i="6"/>
  <c r="E232" i="6"/>
  <c r="D232" i="6"/>
  <c r="AP231" i="6"/>
  <c r="AS231" i="6" s="1"/>
  <c r="V231" i="6"/>
  <c r="P231" i="6"/>
  <c r="E231" i="6"/>
  <c r="D231" i="6"/>
  <c r="AP230" i="6"/>
  <c r="AS230" i="6" s="1"/>
  <c r="V230" i="6"/>
  <c r="P230" i="6"/>
  <c r="E230" i="6"/>
  <c r="D230" i="6"/>
  <c r="C230" i="6" s="1"/>
  <c r="AP229" i="6"/>
  <c r="AS229" i="6" s="1"/>
  <c r="V229" i="6"/>
  <c r="P229" i="6"/>
  <c r="E229" i="6"/>
  <c r="D229" i="6"/>
  <c r="AP228" i="6"/>
  <c r="AS228" i="6" s="1"/>
  <c r="V228" i="6"/>
  <c r="P228" i="6"/>
  <c r="E228" i="6"/>
  <c r="D228" i="6"/>
  <c r="AP227" i="6"/>
  <c r="AS227" i="6" s="1"/>
  <c r="V227" i="6"/>
  <c r="P227" i="6"/>
  <c r="E227" i="6"/>
  <c r="D227" i="6"/>
  <c r="AP226" i="6"/>
  <c r="AS226" i="6" s="1"/>
  <c r="V226" i="6"/>
  <c r="P226" i="6"/>
  <c r="E226" i="6"/>
  <c r="D226" i="6"/>
  <c r="AP225" i="6"/>
  <c r="AS225" i="6" s="1"/>
  <c r="V225" i="6"/>
  <c r="P225" i="6"/>
  <c r="E225" i="6"/>
  <c r="D225" i="6"/>
  <c r="AP224" i="6"/>
  <c r="AS224" i="6" s="1"/>
  <c r="V224" i="6"/>
  <c r="P224" i="6"/>
  <c r="E224" i="6"/>
  <c r="D224" i="6"/>
  <c r="AP223" i="6"/>
  <c r="AS223" i="6" s="1"/>
  <c r="V223" i="6"/>
  <c r="E223" i="6"/>
  <c r="D223" i="6"/>
  <c r="AP222" i="6"/>
  <c r="AS222" i="6" s="1"/>
  <c r="V222" i="6"/>
  <c r="P222" i="6"/>
  <c r="E222" i="6"/>
  <c r="D222" i="6"/>
  <c r="AP221" i="6"/>
  <c r="AS221" i="6" s="1"/>
  <c r="V221" i="6"/>
  <c r="P221" i="6"/>
  <c r="E221" i="6"/>
  <c r="D221" i="6"/>
  <c r="AP220" i="6"/>
  <c r="AS220" i="6" s="1"/>
  <c r="V220" i="6"/>
  <c r="P220" i="6"/>
  <c r="E220" i="6"/>
  <c r="D220" i="6"/>
  <c r="AP219" i="6"/>
  <c r="AS219" i="6" s="1"/>
  <c r="V219" i="6"/>
  <c r="P219" i="6"/>
  <c r="E219" i="6"/>
  <c r="D219" i="6"/>
  <c r="AP218" i="6"/>
  <c r="AS218" i="6" s="1"/>
  <c r="V218" i="6"/>
  <c r="P218" i="6"/>
  <c r="E218" i="6"/>
  <c r="D218" i="6"/>
  <c r="AP217" i="6"/>
  <c r="AS217" i="6" s="1"/>
  <c r="V217" i="6"/>
  <c r="P217" i="6"/>
  <c r="E217" i="6"/>
  <c r="D217" i="6"/>
  <c r="C217" i="6" s="1"/>
  <c r="AP216" i="6"/>
  <c r="AS216" i="6" s="1"/>
  <c r="S216" i="6"/>
  <c r="V216" i="6" s="1"/>
  <c r="P216" i="6"/>
  <c r="E216" i="6"/>
  <c r="D216" i="6"/>
  <c r="AP215" i="6"/>
  <c r="AS215" i="6" s="1"/>
  <c r="V215" i="6"/>
  <c r="P215" i="6"/>
  <c r="E215" i="6"/>
  <c r="D215" i="6"/>
  <c r="AP214" i="6"/>
  <c r="AS214" i="6" s="1"/>
  <c r="V214" i="6"/>
  <c r="P214" i="6"/>
  <c r="E214" i="6"/>
  <c r="D214" i="6"/>
  <c r="AP213" i="6"/>
  <c r="AS213" i="6" s="1"/>
  <c r="V213" i="6"/>
  <c r="P213" i="6"/>
  <c r="E213" i="6"/>
  <c r="D213" i="6"/>
  <c r="AP212" i="6"/>
  <c r="AS212" i="6" s="1"/>
  <c r="V212" i="6"/>
  <c r="P212" i="6"/>
  <c r="E212" i="6"/>
  <c r="D212" i="6"/>
  <c r="AP211" i="6"/>
  <c r="AS211" i="6" s="1"/>
  <c r="V211" i="6"/>
  <c r="P211" i="6"/>
  <c r="E211" i="6"/>
  <c r="D211" i="6"/>
  <c r="AP210" i="6"/>
  <c r="AS210" i="6" s="1"/>
  <c r="V210" i="6"/>
  <c r="P210" i="6"/>
  <c r="E210" i="6"/>
  <c r="D210" i="6"/>
  <c r="AP209" i="6"/>
  <c r="AS209" i="6" s="1"/>
  <c r="V209" i="6"/>
  <c r="P209" i="6"/>
  <c r="E209" i="6"/>
  <c r="D209" i="6"/>
  <c r="C209" i="6" s="1"/>
  <c r="AP208" i="6"/>
  <c r="AS208" i="6" s="1"/>
  <c r="V208" i="6"/>
  <c r="P208" i="6"/>
  <c r="E208" i="6"/>
  <c r="D208" i="6"/>
  <c r="AP207" i="6"/>
  <c r="AS207" i="6" s="1"/>
  <c r="V207" i="6"/>
  <c r="P207" i="6"/>
  <c r="E207" i="6"/>
  <c r="D207" i="6"/>
  <c r="AP206" i="6"/>
  <c r="AS206" i="6" s="1"/>
  <c r="V206" i="6"/>
  <c r="P206" i="6"/>
  <c r="E206" i="6"/>
  <c r="D206" i="6"/>
  <c r="AP205" i="6"/>
  <c r="AS205" i="6" s="1"/>
  <c r="V205" i="6"/>
  <c r="P205" i="6"/>
  <c r="E205" i="6"/>
  <c r="D205" i="6"/>
  <c r="AP204" i="6"/>
  <c r="AS204" i="6" s="1"/>
  <c r="V204" i="6"/>
  <c r="P204" i="6"/>
  <c r="E204" i="6"/>
  <c r="D204" i="6"/>
  <c r="AP203" i="6"/>
  <c r="AS203" i="6" s="1"/>
  <c r="V203" i="6"/>
  <c r="P203" i="6"/>
  <c r="E203" i="6"/>
  <c r="D203" i="6"/>
  <c r="AP202" i="6"/>
  <c r="AS202" i="6" s="1"/>
  <c r="V202" i="6"/>
  <c r="P202" i="6"/>
  <c r="E202" i="6"/>
  <c r="D202" i="6"/>
  <c r="AP201" i="6"/>
  <c r="AS201" i="6" s="1"/>
  <c r="V201" i="6"/>
  <c r="P201" i="6"/>
  <c r="E201" i="6"/>
  <c r="D201" i="6"/>
  <c r="C201" i="6" s="1"/>
  <c r="AP200" i="6"/>
  <c r="AS200" i="6" s="1"/>
  <c r="V200" i="6"/>
  <c r="P200" i="6"/>
  <c r="E200" i="6"/>
  <c r="D200" i="6"/>
  <c r="AP199" i="6"/>
  <c r="AS199" i="6" s="1"/>
  <c r="V199" i="6"/>
  <c r="P199" i="6"/>
  <c r="E199" i="6"/>
  <c r="D199" i="6"/>
  <c r="AP198" i="6"/>
  <c r="AS198" i="6" s="1"/>
  <c r="V198" i="6"/>
  <c r="P198" i="6"/>
  <c r="E198" i="6"/>
  <c r="D198" i="6"/>
  <c r="AP197" i="6"/>
  <c r="AS197" i="6" s="1"/>
  <c r="V197" i="6"/>
  <c r="P197" i="6"/>
  <c r="E197" i="6"/>
  <c r="D197" i="6"/>
  <c r="AP196" i="6"/>
  <c r="AS196" i="6" s="1"/>
  <c r="V196" i="6"/>
  <c r="P196" i="6"/>
  <c r="E196" i="6"/>
  <c r="D196" i="6"/>
  <c r="AP195" i="6"/>
  <c r="AS195" i="6" s="1"/>
  <c r="V195" i="6"/>
  <c r="P195" i="6"/>
  <c r="E195" i="6"/>
  <c r="D195" i="6"/>
  <c r="AP194" i="6"/>
  <c r="AS194" i="6" s="1"/>
  <c r="S194" i="6"/>
  <c r="V194" i="6" s="1"/>
  <c r="P194" i="6"/>
  <c r="E194" i="6"/>
  <c r="D194" i="6"/>
  <c r="AP193" i="6"/>
  <c r="AS193" i="6" s="1"/>
  <c r="S193" i="6"/>
  <c r="V193" i="6" s="1"/>
  <c r="P193" i="6"/>
  <c r="E193" i="6"/>
  <c r="D193" i="6"/>
  <c r="C193" i="6" s="1"/>
  <c r="AP192" i="6"/>
  <c r="AS192" i="6" s="1"/>
  <c r="V192" i="6"/>
  <c r="P192" i="6"/>
  <c r="E192" i="6"/>
  <c r="D192" i="6"/>
  <c r="AP191" i="6"/>
  <c r="AS191" i="6" s="1"/>
  <c r="V191" i="6"/>
  <c r="P191" i="6"/>
  <c r="E191" i="6"/>
  <c r="D191" i="6"/>
  <c r="AP190" i="6"/>
  <c r="AS190" i="6" s="1"/>
  <c r="V190" i="6"/>
  <c r="P190" i="6"/>
  <c r="E190" i="6"/>
  <c r="D190" i="6"/>
  <c r="AP189" i="6"/>
  <c r="AS189" i="6" s="1"/>
  <c r="V189" i="6"/>
  <c r="P189" i="6"/>
  <c r="E189" i="6"/>
  <c r="D189" i="6"/>
  <c r="AP188" i="6"/>
  <c r="AS188" i="6" s="1"/>
  <c r="V188" i="6"/>
  <c r="P188" i="6"/>
  <c r="E188" i="6"/>
  <c r="D188" i="6"/>
  <c r="AP187" i="6"/>
  <c r="AS187" i="6" s="1"/>
  <c r="V187" i="6"/>
  <c r="P187" i="6"/>
  <c r="E187" i="6"/>
  <c r="D187" i="6"/>
  <c r="AP186" i="6"/>
  <c r="AS186" i="6" s="1"/>
  <c r="V186" i="6"/>
  <c r="P186" i="6"/>
  <c r="E186" i="6"/>
  <c r="D186" i="6"/>
  <c r="AP185" i="6"/>
  <c r="AS185" i="6" s="1"/>
  <c r="V185" i="6"/>
  <c r="P185" i="6"/>
  <c r="E185" i="6"/>
  <c r="D185" i="6"/>
  <c r="AP184" i="6"/>
  <c r="AS184" i="6" s="1"/>
  <c r="V184" i="6"/>
  <c r="P184" i="6"/>
  <c r="E184" i="6"/>
  <c r="D184" i="6"/>
  <c r="AP183" i="6"/>
  <c r="AS183" i="6" s="1"/>
  <c r="V183" i="6"/>
  <c r="P183" i="6"/>
  <c r="E183" i="6"/>
  <c r="D183" i="6"/>
  <c r="AP182" i="6"/>
  <c r="AS182" i="6" s="1"/>
  <c r="V182" i="6"/>
  <c r="P182" i="6"/>
  <c r="E182" i="6"/>
  <c r="D182" i="6"/>
  <c r="AP181" i="6"/>
  <c r="AS181" i="6" s="1"/>
  <c r="V181" i="6"/>
  <c r="P181" i="6"/>
  <c r="E181" i="6"/>
  <c r="D181" i="6"/>
  <c r="AP180" i="6"/>
  <c r="AS180" i="6" s="1"/>
  <c r="V180" i="6"/>
  <c r="P180" i="6"/>
  <c r="E180" i="6"/>
  <c r="D180" i="6"/>
  <c r="AP179" i="6"/>
  <c r="AS179" i="6" s="1"/>
  <c r="V179" i="6"/>
  <c r="P179" i="6"/>
  <c r="E179" i="6"/>
  <c r="D179" i="6"/>
  <c r="AP178" i="6"/>
  <c r="AS178" i="6" s="1"/>
  <c r="V178" i="6"/>
  <c r="P178" i="6"/>
  <c r="E178" i="6"/>
  <c r="D178" i="6"/>
  <c r="AP177" i="6"/>
  <c r="AS177" i="6" s="1"/>
  <c r="V177" i="6"/>
  <c r="P177" i="6"/>
  <c r="E177" i="6"/>
  <c r="D177" i="6"/>
  <c r="AP176" i="6"/>
  <c r="AS176" i="6" s="1"/>
  <c r="V176" i="6"/>
  <c r="P176" i="6"/>
  <c r="E176" i="6"/>
  <c r="D176" i="6"/>
  <c r="AP175" i="6"/>
  <c r="AS175" i="6" s="1"/>
  <c r="V175" i="6"/>
  <c r="P175" i="6"/>
  <c r="E175" i="6"/>
  <c r="D175" i="6"/>
  <c r="AP174" i="6"/>
  <c r="AS174" i="6" s="1"/>
  <c r="V174" i="6"/>
  <c r="P174" i="6"/>
  <c r="E174" i="6"/>
  <c r="D174" i="6"/>
  <c r="AP173" i="6"/>
  <c r="AS173" i="6" s="1"/>
  <c r="V173" i="6"/>
  <c r="P173" i="6"/>
  <c r="E173" i="6"/>
  <c r="D173" i="6"/>
  <c r="AP172" i="6"/>
  <c r="AS172" i="6" s="1"/>
  <c r="V172" i="6"/>
  <c r="P172" i="6"/>
  <c r="E172" i="6"/>
  <c r="D172" i="6"/>
  <c r="AP171" i="6"/>
  <c r="AS171" i="6" s="1"/>
  <c r="V171" i="6"/>
  <c r="P171" i="6"/>
  <c r="E171" i="6"/>
  <c r="D171" i="6"/>
  <c r="AP170" i="6"/>
  <c r="AS170" i="6" s="1"/>
  <c r="V170" i="6"/>
  <c r="P170" i="6"/>
  <c r="E170" i="6"/>
  <c r="D170" i="6"/>
  <c r="AP169" i="6"/>
  <c r="AS169" i="6" s="1"/>
  <c r="V169" i="6"/>
  <c r="P169" i="6"/>
  <c r="E169" i="6"/>
  <c r="D169" i="6"/>
  <c r="C169" i="6" s="1"/>
  <c r="AP168" i="6"/>
  <c r="AS168" i="6" s="1"/>
  <c r="V168" i="6"/>
  <c r="P168" i="6"/>
  <c r="E168" i="6"/>
  <c r="D168" i="6"/>
  <c r="AP167" i="6"/>
  <c r="AS167" i="6" s="1"/>
  <c r="V167" i="6"/>
  <c r="P167" i="6"/>
  <c r="E167" i="6"/>
  <c r="D167" i="6"/>
  <c r="AP166" i="6"/>
  <c r="AS166" i="6" s="1"/>
  <c r="V166" i="6"/>
  <c r="P166" i="6"/>
  <c r="E166" i="6"/>
  <c r="D166" i="6"/>
  <c r="AP165" i="6"/>
  <c r="AS165" i="6" s="1"/>
  <c r="V165" i="6"/>
  <c r="P165" i="6"/>
  <c r="E165" i="6"/>
  <c r="D165" i="6"/>
  <c r="AP164" i="6"/>
  <c r="AS164" i="6" s="1"/>
  <c r="V164" i="6"/>
  <c r="P164" i="6"/>
  <c r="E164" i="6"/>
  <c r="D164" i="6"/>
  <c r="AP163" i="6"/>
  <c r="AS163" i="6" s="1"/>
  <c r="V163" i="6"/>
  <c r="P163" i="6"/>
  <c r="E163" i="6"/>
  <c r="D163" i="6"/>
  <c r="AP162" i="6"/>
  <c r="AS162" i="6" s="1"/>
  <c r="V162" i="6"/>
  <c r="P162" i="6"/>
  <c r="E162" i="6"/>
  <c r="D162" i="6"/>
  <c r="AP161" i="6"/>
  <c r="AS161" i="6" s="1"/>
  <c r="V161" i="6"/>
  <c r="P161" i="6"/>
  <c r="E161" i="6"/>
  <c r="D161" i="6"/>
  <c r="C161" i="6" s="1"/>
  <c r="AP160" i="6"/>
  <c r="AS160" i="6" s="1"/>
  <c r="V160" i="6"/>
  <c r="P160" i="6"/>
  <c r="E160" i="6"/>
  <c r="D160" i="6"/>
  <c r="AP159" i="6"/>
  <c r="AS159" i="6" s="1"/>
  <c r="V159" i="6"/>
  <c r="P159" i="6"/>
  <c r="E159" i="6"/>
  <c r="D159" i="6"/>
  <c r="AP158" i="6"/>
  <c r="AS158" i="6" s="1"/>
  <c r="V158" i="6"/>
  <c r="P158" i="6"/>
  <c r="E158" i="6"/>
  <c r="D158" i="6"/>
  <c r="AP157" i="6"/>
  <c r="AS157" i="6" s="1"/>
  <c r="V157" i="6"/>
  <c r="P157" i="6"/>
  <c r="E157" i="6"/>
  <c r="D157" i="6"/>
  <c r="AP156" i="6"/>
  <c r="AS156" i="6" s="1"/>
  <c r="V156" i="6"/>
  <c r="P156" i="6"/>
  <c r="E156" i="6"/>
  <c r="D156" i="6"/>
  <c r="AP155" i="6"/>
  <c r="AS155" i="6" s="1"/>
  <c r="V155" i="6"/>
  <c r="P155" i="6"/>
  <c r="E155" i="6"/>
  <c r="D155" i="6"/>
  <c r="AP154" i="6"/>
  <c r="AS154" i="6" s="1"/>
  <c r="V154" i="6"/>
  <c r="P154" i="6"/>
  <c r="E154" i="6"/>
  <c r="D154" i="6"/>
  <c r="AP153" i="6"/>
  <c r="AS153" i="6" s="1"/>
  <c r="V153" i="6"/>
  <c r="P153" i="6"/>
  <c r="E153" i="6"/>
  <c r="D153" i="6"/>
  <c r="C153" i="6" s="1"/>
  <c r="AP152" i="6"/>
  <c r="AS152" i="6" s="1"/>
  <c r="V152" i="6"/>
  <c r="P152" i="6"/>
  <c r="E152" i="6"/>
  <c r="D152" i="6"/>
  <c r="AP151" i="6"/>
  <c r="AS151" i="6" s="1"/>
  <c r="V151" i="6"/>
  <c r="P151" i="6"/>
  <c r="E151" i="6"/>
  <c r="D151" i="6"/>
  <c r="AP150" i="6"/>
  <c r="AS150" i="6" s="1"/>
  <c r="V150" i="6"/>
  <c r="P150" i="6"/>
  <c r="E150" i="6"/>
  <c r="D150" i="6"/>
  <c r="AP149" i="6"/>
  <c r="AS149" i="6" s="1"/>
  <c r="V149" i="6"/>
  <c r="P149" i="6"/>
  <c r="E149" i="6"/>
  <c r="D149" i="6"/>
  <c r="AP148" i="6"/>
  <c r="AS148" i="6" s="1"/>
  <c r="V148" i="6"/>
  <c r="P148" i="6"/>
  <c r="E148" i="6"/>
  <c r="D148" i="6"/>
  <c r="AP147" i="6"/>
  <c r="AS147" i="6" s="1"/>
  <c r="V147" i="6"/>
  <c r="P147" i="6"/>
  <c r="E147" i="6"/>
  <c r="D147" i="6"/>
  <c r="AP146" i="6"/>
  <c r="AS146" i="6" s="1"/>
  <c r="V146" i="6"/>
  <c r="P146" i="6"/>
  <c r="E146" i="6"/>
  <c r="D146" i="6"/>
  <c r="AP145" i="6"/>
  <c r="AS145" i="6" s="1"/>
  <c r="V145" i="6"/>
  <c r="P145" i="6"/>
  <c r="E145" i="6"/>
  <c r="D145" i="6"/>
  <c r="AP144" i="6"/>
  <c r="AS144" i="6" s="1"/>
  <c r="V144" i="6"/>
  <c r="P144" i="6"/>
  <c r="E144" i="6"/>
  <c r="D144" i="6"/>
  <c r="AP143" i="6"/>
  <c r="AS143" i="6" s="1"/>
  <c r="V143" i="6"/>
  <c r="P143" i="6"/>
  <c r="E143" i="6"/>
  <c r="D143" i="6"/>
  <c r="AP142" i="6"/>
  <c r="AS142" i="6" s="1"/>
  <c r="V142" i="6"/>
  <c r="P142" i="6"/>
  <c r="E142" i="6"/>
  <c r="D142" i="6"/>
  <c r="AP141" i="6"/>
  <c r="AS141" i="6" s="1"/>
  <c r="V141" i="6"/>
  <c r="P141" i="6"/>
  <c r="E141" i="6"/>
  <c r="D141" i="6"/>
  <c r="AP140" i="6"/>
  <c r="AS140" i="6" s="1"/>
  <c r="V140" i="6"/>
  <c r="P140" i="6"/>
  <c r="E140" i="6"/>
  <c r="D140" i="6"/>
  <c r="AP139" i="6"/>
  <c r="AS139" i="6" s="1"/>
  <c r="V139" i="6"/>
  <c r="P139" i="6"/>
  <c r="E139" i="6"/>
  <c r="D139" i="6"/>
  <c r="AP138" i="6"/>
  <c r="AS138" i="6" s="1"/>
  <c r="V138" i="6"/>
  <c r="P138" i="6"/>
  <c r="E138" i="6"/>
  <c r="D138" i="6"/>
  <c r="AP137" i="6"/>
  <c r="AS137" i="6" s="1"/>
  <c r="V137" i="6"/>
  <c r="P137" i="6"/>
  <c r="E137" i="6"/>
  <c r="D137" i="6"/>
  <c r="C137" i="6" s="1"/>
  <c r="AP136" i="6"/>
  <c r="AS136" i="6" s="1"/>
  <c r="V136" i="6"/>
  <c r="P136" i="6"/>
  <c r="E136" i="6"/>
  <c r="D136" i="6"/>
  <c r="AP135" i="6"/>
  <c r="AS135" i="6" s="1"/>
  <c r="V135" i="6"/>
  <c r="P135" i="6"/>
  <c r="E135" i="6"/>
  <c r="D135" i="6"/>
  <c r="AP134" i="6"/>
  <c r="AS134" i="6" s="1"/>
  <c r="V134" i="6"/>
  <c r="P134" i="6"/>
  <c r="E134" i="6"/>
  <c r="D134" i="6"/>
  <c r="AP133" i="6"/>
  <c r="AS133" i="6" s="1"/>
  <c r="V133" i="6"/>
  <c r="P133" i="6"/>
  <c r="E133" i="6"/>
  <c r="D133" i="6"/>
  <c r="AP132" i="6"/>
  <c r="AS132" i="6" s="1"/>
  <c r="V132" i="6"/>
  <c r="P132" i="6"/>
  <c r="E132" i="6"/>
  <c r="D132" i="6"/>
  <c r="AP131" i="6"/>
  <c r="AS131" i="6" s="1"/>
  <c r="V131" i="6"/>
  <c r="P131" i="6"/>
  <c r="E131" i="6"/>
  <c r="D131" i="6"/>
  <c r="AP130" i="6"/>
  <c r="AS130" i="6" s="1"/>
  <c r="V130" i="6"/>
  <c r="P130" i="6"/>
  <c r="E130" i="6"/>
  <c r="D130" i="6"/>
  <c r="AP129" i="6"/>
  <c r="AS129" i="6" s="1"/>
  <c r="V129" i="6"/>
  <c r="P129" i="6"/>
  <c r="E129" i="6"/>
  <c r="D129" i="6"/>
  <c r="AP128" i="6"/>
  <c r="AS128" i="6" s="1"/>
  <c r="V128" i="6"/>
  <c r="P128" i="6"/>
  <c r="E128" i="6"/>
  <c r="D128" i="6"/>
  <c r="AP127" i="6"/>
  <c r="AS127" i="6" s="1"/>
  <c r="V127" i="6"/>
  <c r="P127" i="6"/>
  <c r="E127" i="6"/>
  <c r="D127" i="6"/>
  <c r="AP126" i="6"/>
  <c r="AS126" i="6" s="1"/>
  <c r="V126" i="6"/>
  <c r="P126" i="6"/>
  <c r="E126" i="6"/>
  <c r="D126" i="6"/>
  <c r="AP125" i="6"/>
  <c r="AS125" i="6" s="1"/>
  <c r="V125" i="6"/>
  <c r="P125" i="6"/>
  <c r="E125" i="6"/>
  <c r="D125" i="6"/>
  <c r="AP124" i="6"/>
  <c r="AS124" i="6" s="1"/>
  <c r="V124" i="6"/>
  <c r="P124" i="6"/>
  <c r="E124" i="6"/>
  <c r="D124" i="6"/>
  <c r="AP123" i="6"/>
  <c r="AS123" i="6" s="1"/>
  <c r="V123" i="6"/>
  <c r="P123" i="6"/>
  <c r="E123" i="6"/>
  <c r="D123" i="6"/>
  <c r="AP122" i="6"/>
  <c r="AS122" i="6" s="1"/>
  <c r="V122" i="6"/>
  <c r="P122" i="6"/>
  <c r="E122" i="6"/>
  <c r="D122" i="6"/>
  <c r="AP121" i="6"/>
  <c r="AS121" i="6" s="1"/>
  <c r="V121" i="6"/>
  <c r="P121" i="6"/>
  <c r="E121" i="6"/>
  <c r="D121" i="6"/>
  <c r="C121" i="6" s="1"/>
  <c r="AP120" i="6"/>
  <c r="AS120" i="6" s="1"/>
  <c r="V120" i="6"/>
  <c r="P120" i="6"/>
  <c r="E120" i="6"/>
  <c r="D120" i="6"/>
  <c r="AP119" i="6"/>
  <c r="AS119" i="6" s="1"/>
  <c r="V119" i="6"/>
  <c r="P119" i="6"/>
  <c r="E119" i="6"/>
  <c r="D119" i="6"/>
  <c r="AP118" i="6"/>
  <c r="AS118" i="6" s="1"/>
  <c r="V118" i="6"/>
  <c r="P118" i="6"/>
  <c r="E118" i="6"/>
  <c r="D118" i="6"/>
  <c r="AP117" i="6"/>
  <c r="AS117" i="6" s="1"/>
  <c r="V117" i="6"/>
  <c r="P117" i="6"/>
  <c r="E117" i="6"/>
  <c r="D117" i="6"/>
  <c r="AP116" i="6"/>
  <c r="AS116" i="6" s="1"/>
  <c r="V116" i="6"/>
  <c r="P116" i="6"/>
  <c r="E116" i="6"/>
  <c r="D116" i="6"/>
  <c r="AP115" i="6"/>
  <c r="AS115" i="6" s="1"/>
  <c r="V115" i="6"/>
  <c r="P115" i="6"/>
  <c r="E115" i="6"/>
  <c r="D115" i="6"/>
  <c r="AP114" i="6"/>
  <c r="AS114" i="6" s="1"/>
  <c r="V114" i="6"/>
  <c r="P114" i="6"/>
  <c r="E114" i="6"/>
  <c r="D114" i="6"/>
  <c r="AP113" i="6"/>
  <c r="AS113" i="6" s="1"/>
  <c r="V113" i="6"/>
  <c r="P113" i="6"/>
  <c r="E113" i="6"/>
  <c r="D113" i="6"/>
  <c r="C113" i="6" s="1"/>
  <c r="AP112" i="6"/>
  <c r="AS112" i="6" s="1"/>
  <c r="V112" i="6"/>
  <c r="P112" i="6"/>
  <c r="E112" i="6"/>
  <c r="D112" i="6"/>
  <c r="AP111" i="6"/>
  <c r="AS111" i="6" s="1"/>
  <c r="V111" i="6"/>
  <c r="P111" i="6"/>
  <c r="E111" i="6"/>
  <c r="D111" i="6"/>
  <c r="AP110" i="6"/>
  <c r="AS110" i="6" s="1"/>
  <c r="V110" i="6"/>
  <c r="P110" i="6"/>
  <c r="E110" i="6"/>
  <c r="D110" i="6"/>
  <c r="AP109" i="6"/>
  <c r="AS109" i="6" s="1"/>
  <c r="V109" i="6"/>
  <c r="P109" i="6"/>
  <c r="E109" i="6"/>
  <c r="D109" i="6"/>
  <c r="AP108" i="6"/>
  <c r="AS108" i="6" s="1"/>
  <c r="V108" i="6"/>
  <c r="P108" i="6"/>
  <c r="E108" i="6"/>
  <c r="D108" i="6"/>
  <c r="AP107" i="6"/>
  <c r="AS107" i="6" s="1"/>
  <c r="V107" i="6"/>
  <c r="P107" i="6"/>
  <c r="E107" i="6"/>
  <c r="D107" i="6"/>
  <c r="AP106" i="6"/>
  <c r="AS106" i="6" s="1"/>
  <c r="V106" i="6"/>
  <c r="P106" i="6"/>
  <c r="E106" i="6"/>
  <c r="D106" i="6"/>
  <c r="AP105" i="6"/>
  <c r="AS105" i="6" s="1"/>
  <c r="V105" i="6"/>
  <c r="P105" i="6"/>
  <c r="E105" i="6"/>
  <c r="D105" i="6"/>
  <c r="AP104" i="6"/>
  <c r="AS104" i="6" s="1"/>
  <c r="V104" i="6"/>
  <c r="P104" i="6"/>
  <c r="E104" i="6"/>
  <c r="D104" i="6"/>
  <c r="AP103" i="6"/>
  <c r="AS103" i="6" s="1"/>
  <c r="V103" i="6"/>
  <c r="P103" i="6"/>
  <c r="E103" i="6"/>
  <c r="D103" i="6"/>
  <c r="AP102" i="6"/>
  <c r="AS102" i="6" s="1"/>
  <c r="V102" i="6"/>
  <c r="P102" i="6"/>
  <c r="E102" i="6"/>
  <c r="D102" i="6"/>
  <c r="AP101" i="6"/>
  <c r="AS101" i="6" s="1"/>
  <c r="V101" i="6"/>
  <c r="P101" i="6"/>
  <c r="E101" i="6"/>
  <c r="D101" i="6"/>
  <c r="AP100" i="6"/>
  <c r="AS100" i="6" s="1"/>
  <c r="V100" i="6"/>
  <c r="P100" i="6"/>
  <c r="E100" i="6"/>
  <c r="D100" i="6"/>
  <c r="AP99" i="6"/>
  <c r="AS99" i="6" s="1"/>
  <c r="V99" i="6"/>
  <c r="P99" i="6"/>
  <c r="E99" i="6"/>
  <c r="D99" i="6"/>
  <c r="AP98" i="6"/>
  <c r="AS98" i="6" s="1"/>
  <c r="V98" i="6"/>
  <c r="P98" i="6"/>
  <c r="E98" i="6"/>
  <c r="D98" i="6"/>
  <c r="AP97" i="6"/>
  <c r="AS97" i="6" s="1"/>
  <c r="V97" i="6"/>
  <c r="P97" i="6"/>
  <c r="E97" i="6"/>
  <c r="D97" i="6"/>
  <c r="AP96" i="6"/>
  <c r="AS96" i="6" s="1"/>
  <c r="V96" i="6"/>
  <c r="P96" i="6"/>
  <c r="E96" i="6"/>
  <c r="D96" i="6"/>
  <c r="AP95" i="6"/>
  <c r="AS95" i="6" s="1"/>
  <c r="V95" i="6"/>
  <c r="P95" i="6"/>
  <c r="E95" i="6"/>
  <c r="D95" i="6"/>
  <c r="AP94" i="6"/>
  <c r="AS94" i="6" s="1"/>
  <c r="V94" i="6"/>
  <c r="P94" i="6"/>
  <c r="E94" i="6"/>
  <c r="D94" i="6"/>
  <c r="AP93" i="6"/>
  <c r="AS93" i="6" s="1"/>
  <c r="V93" i="6"/>
  <c r="P93" i="6"/>
  <c r="E93" i="6"/>
  <c r="D93" i="6"/>
  <c r="AP92" i="6"/>
  <c r="AS92" i="6" s="1"/>
  <c r="V92" i="6"/>
  <c r="P92" i="6"/>
  <c r="E92" i="6"/>
  <c r="D92" i="6"/>
  <c r="AP91" i="6"/>
  <c r="AS91" i="6" s="1"/>
  <c r="V91" i="6"/>
  <c r="P91" i="6"/>
  <c r="E91" i="6"/>
  <c r="D91" i="6"/>
  <c r="AP90" i="6"/>
  <c r="AS90" i="6" s="1"/>
  <c r="V90" i="6"/>
  <c r="P90" i="6"/>
  <c r="E90" i="6"/>
  <c r="D90" i="6"/>
  <c r="AP89" i="6"/>
  <c r="AS89" i="6" s="1"/>
  <c r="V89" i="6"/>
  <c r="P89" i="6"/>
  <c r="E89" i="6"/>
  <c r="D89" i="6"/>
  <c r="C89" i="6" s="1"/>
  <c r="AP88" i="6"/>
  <c r="AS88" i="6" s="1"/>
  <c r="V88" i="6"/>
  <c r="P88" i="6"/>
  <c r="E88" i="6"/>
  <c r="D88" i="6"/>
  <c r="AP87" i="6"/>
  <c r="AS87" i="6" s="1"/>
  <c r="V87" i="6"/>
  <c r="P87" i="6"/>
  <c r="E87" i="6"/>
  <c r="D87" i="6"/>
  <c r="AP86" i="6"/>
  <c r="AS86" i="6" s="1"/>
  <c r="V86" i="6"/>
  <c r="P86" i="6"/>
  <c r="E86" i="6"/>
  <c r="D86" i="6"/>
  <c r="AP85" i="6"/>
  <c r="AS85" i="6" s="1"/>
  <c r="V85" i="6"/>
  <c r="P85" i="6"/>
  <c r="E85" i="6"/>
  <c r="D85" i="6"/>
  <c r="AP84" i="6"/>
  <c r="AS84" i="6" s="1"/>
  <c r="V84" i="6"/>
  <c r="P84" i="6"/>
  <c r="E84" i="6"/>
  <c r="D84" i="6"/>
  <c r="AP83" i="6"/>
  <c r="AS83" i="6" s="1"/>
  <c r="V83" i="6"/>
  <c r="P83" i="6"/>
  <c r="E83" i="6"/>
  <c r="D83" i="6"/>
  <c r="AP82" i="6"/>
  <c r="AS82" i="6" s="1"/>
  <c r="V82" i="6"/>
  <c r="P82" i="6"/>
  <c r="E82" i="6"/>
  <c r="D82" i="6"/>
  <c r="AP81" i="6"/>
  <c r="AS81" i="6" s="1"/>
  <c r="V81" i="6"/>
  <c r="P81" i="6"/>
  <c r="E81" i="6"/>
  <c r="D81" i="6"/>
  <c r="C81" i="6" s="1"/>
  <c r="AP80" i="6"/>
  <c r="AS80" i="6" s="1"/>
  <c r="V80" i="6"/>
  <c r="P80" i="6"/>
  <c r="E80" i="6"/>
  <c r="D80" i="6"/>
  <c r="AP79" i="6"/>
  <c r="AS79" i="6" s="1"/>
  <c r="V79" i="6"/>
  <c r="P79" i="6"/>
  <c r="E79" i="6"/>
  <c r="D79" i="6"/>
  <c r="AP78" i="6"/>
  <c r="AS78" i="6" s="1"/>
  <c r="V78" i="6"/>
  <c r="P78" i="6"/>
  <c r="E78" i="6"/>
  <c r="D78" i="6"/>
  <c r="AP77" i="6"/>
  <c r="AS77" i="6" s="1"/>
  <c r="V77" i="6"/>
  <c r="P77" i="6"/>
  <c r="E77" i="6"/>
  <c r="D77" i="6"/>
  <c r="AP76" i="6"/>
  <c r="AS76" i="6" s="1"/>
  <c r="V76" i="6"/>
  <c r="P76" i="6"/>
  <c r="E76" i="6"/>
  <c r="D76" i="6"/>
  <c r="AP75" i="6"/>
  <c r="AS75" i="6" s="1"/>
  <c r="V75" i="6"/>
  <c r="P75" i="6"/>
  <c r="E75" i="6"/>
  <c r="D75" i="6"/>
  <c r="AP74" i="6"/>
  <c r="AS74" i="6" s="1"/>
  <c r="V74" i="6"/>
  <c r="P74" i="6"/>
  <c r="E74" i="6"/>
  <c r="D74" i="6"/>
  <c r="AP73" i="6"/>
  <c r="AS73" i="6" s="1"/>
  <c r="V73" i="6"/>
  <c r="P73" i="6"/>
  <c r="E73" i="6"/>
  <c r="D73" i="6"/>
  <c r="C73" i="6" s="1"/>
  <c r="AP72" i="6"/>
  <c r="AS72" i="6" s="1"/>
  <c r="V72" i="6"/>
  <c r="P72" i="6"/>
  <c r="E72" i="6"/>
  <c r="D72" i="6"/>
  <c r="AP71" i="6"/>
  <c r="AS71" i="6" s="1"/>
  <c r="V71" i="6"/>
  <c r="P71" i="6"/>
  <c r="E71" i="6"/>
  <c r="D71" i="6"/>
  <c r="AP70" i="6"/>
  <c r="AS70" i="6" s="1"/>
  <c r="V70" i="6"/>
  <c r="P70" i="6"/>
  <c r="E70" i="6"/>
  <c r="D70" i="6"/>
  <c r="AP69" i="6"/>
  <c r="AS69" i="6" s="1"/>
  <c r="V69" i="6"/>
  <c r="P69" i="6"/>
  <c r="E69" i="6"/>
  <c r="D69" i="6"/>
  <c r="AP68" i="6"/>
  <c r="AS68" i="6" s="1"/>
  <c r="V68" i="6"/>
  <c r="P68" i="6"/>
  <c r="E68" i="6"/>
  <c r="D68" i="6"/>
  <c r="AP67" i="6"/>
  <c r="AS67" i="6" s="1"/>
  <c r="V67" i="6"/>
  <c r="P67" i="6"/>
  <c r="E67" i="6"/>
  <c r="D67" i="6"/>
  <c r="AP66" i="6"/>
  <c r="AS66" i="6" s="1"/>
  <c r="V66" i="6"/>
  <c r="P66" i="6"/>
  <c r="E66" i="6"/>
  <c r="D66" i="6"/>
  <c r="AP65" i="6"/>
  <c r="AS65" i="6" s="1"/>
  <c r="V65" i="6"/>
  <c r="P65" i="6"/>
  <c r="E65" i="6"/>
  <c r="D65" i="6"/>
  <c r="AP64" i="6"/>
  <c r="AS64" i="6" s="1"/>
  <c r="V64" i="6"/>
  <c r="P64" i="6"/>
  <c r="E64" i="6"/>
  <c r="D64" i="6"/>
  <c r="AP63" i="6"/>
  <c r="AS63" i="6" s="1"/>
  <c r="V63" i="6"/>
  <c r="P63" i="6"/>
  <c r="E63" i="6"/>
  <c r="D63" i="6"/>
  <c r="AP62" i="6"/>
  <c r="AS62" i="6" s="1"/>
  <c r="V62" i="6"/>
  <c r="P62" i="6"/>
  <c r="E62" i="6"/>
  <c r="D62" i="6"/>
  <c r="AP61" i="6"/>
  <c r="AS61" i="6" s="1"/>
  <c r="V61" i="6"/>
  <c r="P61" i="6"/>
  <c r="E61" i="6"/>
  <c r="D61" i="6"/>
  <c r="AP60" i="6"/>
  <c r="AS60" i="6" s="1"/>
  <c r="V60" i="6"/>
  <c r="P60" i="6"/>
  <c r="E60" i="6"/>
  <c r="D60" i="6"/>
  <c r="AP59" i="6"/>
  <c r="AS59" i="6" s="1"/>
  <c r="V59" i="6"/>
  <c r="P59" i="6"/>
  <c r="E59" i="6"/>
  <c r="D59" i="6"/>
  <c r="AP58" i="6"/>
  <c r="AS58" i="6" s="1"/>
  <c r="V58" i="6"/>
  <c r="P58" i="6"/>
  <c r="E58" i="6"/>
  <c r="D58" i="6"/>
  <c r="AP57" i="6"/>
  <c r="AS57" i="6" s="1"/>
  <c r="V57" i="6"/>
  <c r="P57" i="6"/>
  <c r="E57" i="6"/>
  <c r="D57" i="6"/>
  <c r="C57" i="6" s="1"/>
  <c r="AP56" i="6"/>
  <c r="AS56" i="6" s="1"/>
  <c r="V56" i="6"/>
  <c r="P56" i="6"/>
  <c r="E56" i="6"/>
  <c r="D56" i="6"/>
  <c r="AP55" i="6"/>
  <c r="AS55" i="6" s="1"/>
  <c r="V55" i="6"/>
  <c r="P55" i="6"/>
  <c r="E55" i="6"/>
  <c r="D55" i="6"/>
  <c r="AP54" i="6"/>
  <c r="AS54" i="6" s="1"/>
  <c r="V54" i="6"/>
  <c r="P54" i="6"/>
  <c r="E54" i="6"/>
  <c r="D54" i="6"/>
  <c r="AP53" i="6"/>
  <c r="AS53" i="6" s="1"/>
  <c r="V53" i="6"/>
  <c r="P53" i="6"/>
  <c r="E53" i="6"/>
  <c r="D53" i="6"/>
  <c r="AP52" i="6"/>
  <c r="AS52" i="6" s="1"/>
  <c r="V52" i="6"/>
  <c r="P52" i="6"/>
  <c r="E52" i="6"/>
  <c r="D52" i="6"/>
  <c r="AP51" i="6"/>
  <c r="AS51" i="6" s="1"/>
  <c r="V51" i="6"/>
  <c r="P51" i="6"/>
  <c r="E51" i="6"/>
  <c r="D51" i="6"/>
  <c r="AP50" i="6"/>
  <c r="AS50" i="6" s="1"/>
  <c r="V50" i="6"/>
  <c r="P50" i="6"/>
  <c r="E50" i="6"/>
  <c r="D50" i="6"/>
  <c r="AP49" i="6"/>
  <c r="AS49" i="6" s="1"/>
  <c r="V49" i="6"/>
  <c r="P49" i="6"/>
  <c r="E49" i="6"/>
  <c r="D49" i="6"/>
  <c r="C49" i="6" s="1"/>
  <c r="AP48" i="6"/>
  <c r="AS48" i="6" s="1"/>
  <c r="V48" i="6"/>
  <c r="P48" i="6"/>
  <c r="E48" i="6"/>
  <c r="D48" i="6"/>
  <c r="AP47" i="6"/>
  <c r="AS47" i="6" s="1"/>
  <c r="V47" i="6"/>
  <c r="P47" i="6"/>
  <c r="E47" i="6"/>
  <c r="D47" i="6"/>
  <c r="AP46" i="6"/>
  <c r="AS46" i="6" s="1"/>
  <c r="V46" i="6"/>
  <c r="P46" i="6"/>
  <c r="E46" i="6"/>
  <c r="D46" i="6"/>
  <c r="AP45" i="6"/>
  <c r="AS45" i="6" s="1"/>
  <c r="V45" i="6"/>
  <c r="P45" i="6"/>
  <c r="E45" i="6"/>
  <c r="D45" i="6"/>
  <c r="AP44" i="6"/>
  <c r="AS44" i="6" s="1"/>
  <c r="P44" i="6"/>
  <c r="E44" i="6"/>
  <c r="D44" i="6"/>
  <c r="AP43" i="6"/>
  <c r="AS43" i="6" s="1"/>
  <c r="V43" i="6"/>
  <c r="P43" i="6"/>
  <c r="E43" i="6"/>
  <c r="D43" i="6"/>
  <c r="AP42" i="6"/>
  <c r="AS42" i="6" s="1"/>
  <c r="V42" i="6"/>
  <c r="P42" i="6"/>
  <c r="E42" i="6"/>
  <c r="D42" i="6"/>
  <c r="AP41" i="6"/>
  <c r="AS41" i="6" s="1"/>
  <c r="V41" i="6"/>
  <c r="P41" i="6"/>
  <c r="E41" i="6"/>
  <c r="D41" i="6"/>
  <c r="AP40" i="6"/>
  <c r="AS40" i="6" s="1"/>
  <c r="V40" i="6"/>
  <c r="P40" i="6"/>
  <c r="E40" i="6"/>
  <c r="D40" i="6"/>
  <c r="AK39" i="6"/>
  <c r="AP39" i="6" s="1"/>
  <c r="AS39" i="6" s="1"/>
  <c r="V39" i="6"/>
  <c r="P39" i="6"/>
  <c r="E39" i="6"/>
  <c r="D39" i="6"/>
  <c r="AP38" i="6"/>
  <c r="AS38" i="6" s="1"/>
  <c r="V38" i="6"/>
  <c r="P38" i="6"/>
  <c r="E38" i="6"/>
  <c r="D38" i="6"/>
  <c r="AP37" i="6"/>
  <c r="AS37" i="6" s="1"/>
  <c r="V37" i="6"/>
  <c r="P37" i="6"/>
  <c r="E37" i="6"/>
  <c r="D37" i="6"/>
  <c r="AP36" i="6"/>
  <c r="AS36" i="6" s="1"/>
  <c r="V36" i="6"/>
  <c r="P36" i="6"/>
  <c r="E36" i="6"/>
  <c r="D36" i="6"/>
  <c r="C36" i="6" s="1"/>
  <c r="AP35" i="6"/>
  <c r="AS35" i="6" s="1"/>
  <c r="V35" i="6"/>
  <c r="P35" i="6"/>
  <c r="E35" i="6"/>
  <c r="D35" i="6"/>
  <c r="AP34" i="6"/>
  <c r="AS34" i="6" s="1"/>
  <c r="V34" i="6"/>
  <c r="P34" i="6"/>
  <c r="E34" i="6"/>
  <c r="D34" i="6"/>
  <c r="AP33" i="6"/>
  <c r="AS33" i="6" s="1"/>
  <c r="V33" i="6"/>
  <c r="P33" i="6"/>
  <c r="E33" i="6"/>
  <c r="D33" i="6"/>
  <c r="AP32" i="6"/>
  <c r="AS32" i="6" s="1"/>
  <c r="V32" i="6"/>
  <c r="P32" i="6"/>
  <c r="E32" i="6"/>
  <c r="D32" i="6"/>
  <c r="AP31" i="6"/>
  <c r="AS31" i="6" s="1"/>
  <c r="V31" i="6"/>
  <c r="P31" i="6"/>
  <c r="E31" i="6"/>
  <c r="D31" i="6"/>
  <c r="AP30" i="6"/>
  <c r="AS30" i="6" s="1"/>
  <c r="V30" i="6"/>
  <c r="P30" i="6"/>
  <c r="E30" i="6"/>
  <c r="D30" i="6"/>
  <c r="AP29" i="6"/>
  <c r="AS29" i="6" s="1"/>
  <c r="V29" i="6"/>
  <c r="P29" i="6"/>
  <c r="E29" i="6"/>
  <c r="D29" i="6"/>
  <c r="AP28" i="6"/>
  <c r="AS28" i="6" s="1"/>
  <c r="V28" i="6"/>
  <c r="P28" i="6"/>
  <c r="E28" i="6"/>
  <c r="D28" i="6"/>
  <c r="C28" i="6" s="1"/>
  <c r="AP27" i="6"/>
  <c r="AS27" i="6" s="1"/>
  <c r="V27" i="6"/>
  <c r="P27" i="6"/>
  <c r="E27" i="6"/>
  <c r="D27" i="6"/>
  <c r="AP26" i="6"/>
  <c r="AS26" i="6" s="1"/>
  <c r="S26" i="6"/>
  <c r="V26" i="6" s="1"/>
  <c r="P26" i="6"/>
  <c r="E26" i="6"/>
  <c r="D26" i="6"/>
  <c r="AP25" i="6"/>
  <c r="AS25" i="6" s="1"/>
  <c r="V25" i="6"/>
  <c r="P25" i="6"/>
  <c r="E25" i="6"/>
  <c r="D25" i="6"/>
  <c r="AP24" i="6"/>
  <c r="AS24" i="6" s="1"/>
  <c r="V24" i="6"/>
  <c r="P24" i="6"/>
  <c r="E24" i="6"/>
  <c r="D24" i="6"/>
  <c r="AP23" i="6"/>
  <c r="AS23" i="6" s="1"/>
  <c r="V23" i="6"/>
  <c r="P23" i="6"/>
  <c r="E23" i="6"/>
  <c r="D23" i="6"/>
  <c r="AP22" i="6"/>
  <c r="AS22" i="6" s="1"/>
  <c r="V22" i="6"/>
  <c r="P22" i="6"/>
  <c r="E22" i="6"/>
  <c r="D22" i="6"/>
  <c r="AP21" i="6"/>
  <c r="AS21" i="6" s="1"/>
  <c r="V21" i="6"/>
  <c r="P21" i="6"/>
  <c r="E21" i="6"/>
  <c r="D21" i="6"/>
  <c r="AP20" i="6"/>
  <c r="AS20" i="6" s="1"/>
  <c r="V20" i="6"/>
  <c r="P20" i="6"/>
  <c r="E20" i="6"/>
  <c r="D20" i="6"/>
  <c r="C20" i="6" s="1"/>
  <c r="AP19" i="6"/>
  <c r="AS19" i="6" s="1"/>
  <c r="V19" i="6"/>
  <c r="P19" i="6"/>
  <c r="E19" i="6"/>
  <c r="D19" i="6"/>
  <c r="AP18" i="6"/>
  <c r="AS18" i="6" s="1"/>
  <c r="V18" i="6"/>
  <c r="P18" i="6"/>
  <c r="E18" i="6"/>
  <c r="D18" i="6"/>
  <c r="AP17" i="6"/>
  <c r="AS17" i="6" s="1"/>
  <c r="V17" i="6"/>
  <c r="P17" i="6"/>
  <c r="E17" i="6"/>
  <c r="D17" i="6"/>
  <c r="AP16" i="6"/>
  <c r="AS16" i="6" s="1"/>
  <c r="V16" i="6"/>
  <c r="P16" i="6"/>
  <c r="E16" i="6"/>
  <c r="D16" i="6"/>
  <c r="AP15" i="6"/>
  <c r="AS15" i="6" s="1"/>
  <c r="V15" i="6"/>
  <c r="P15" i="6"/>
  <c r="E15" i="6"/>
  <c r="D15" i="6"/>
  <c r="AP14" i="6"/>
  <c r="AS14" i="6" s="1"/>
  <c r="V14" i="6"/>
  <c r="P14" i="6"/>
  <c r="E14" i="6"/>
  <c r="D14" i="6"/>
  <c r="AP13" i="6"/>
  <c r="AS13" i="6" s="1"/>
  <c r="V13" i="6"/>
  <c r="P13" i="6"/>
  <c r="E13" i="6"/>
  <c r="D13" i="6"/>
  <c r="AP12" i="6"/>
  <c r="AS12" i="6" s="1"/>
  <c r="V12" i="6"/>
  <c r="P12" i="6"/>
  <c r="E12" i="6"/>
  <c r="D12" i="6"/>
  <c r="C12" i="6" s="1"/>
  <c r="AP11" i="6"/>
  <c r="AS11" i="6" s="1"/>
  <c r="V11" i="6"/>
  <c r="P11" i="6"/>
  <c r="E11" i="6"/>
  <c r="D11" i="6"/>
  <c r="AP10" i="6"/>
  <c r="AS10" i="6" s="1"/>
  <c r="V10" i="6"/>
  <c r="P10" i="6"/>
  <c r="E10" i="6"/>
  <c r="D10" i="6"/>
  <c r="AP9" i="6"/>
  <c r="AS9" i="6" s="1"/>
  <c r="V9" i="6"/>
  <c r="P9" i="6"/>
  <c r="E9" i="6"/>
  <c r="D9" i="6"/>
  <c r="AP8" i="6"/>
  <c r="AS8" i="6" s="1"/>
  <c r="V8" i="6"/>
  <c r="P8" i="6"/>
  <c r="E8" i="6"/>
  <c r="D8" i="6"/>
  <c r="AP7" i="6"/>
  <c r="AS7" i="6" s="1"/>
  <c r="V7" i="6"/>
  <c r="P7" i="6"/>
  <c r="E7" i="6"/>
  <c r="D7" i="6"/>
  <c r="AP6" i="6"/>
  <c r="AS6" i="6" s="1"/>
  <c r="V6" i="6"/>
  <c r="P6" i="6"/>
  <c r="E6" i="6"/>
  <c r="D6" i="6"/>
  <c r="AW3" i="6"/>
  <c r="AQ3" i="6"/>
  <c r="AL3" i="6"/>
  <c r="AJ3" i="6"/>
  <c r="U3" i="6"/>
  <c r="T3" i="6"/>
  <c r="AC2" i="6"/>
  <c r="V53" i="4"/>
  <c r="U53" i="4"/>
  <c r="S53" i="4"/>
  <c r="R53" i="4"/>
  <c r="P53" i="4"/>
  <c r="O53" i="4"/>
  <c r="L53" i="4"/>
  <c r="J53" i="4"/>
  <c r="I53" i="4"/>
  <c r="H53" i="4"/>
  <c r="F53" i="4"/>
  <c r="M51" i="4"/>
  <c r="M53" i="4" s="1"/>
  <c r="K51" i="4"/>
  <c r="K50" i="4"/>
  <c r="N50" i="4" s="1"/>
  <c r="F46" i="4"/>
  <c r="K46" i="4" s="1"/>
  <c r="V44" i="4"/>
  <c r="V46" i="4" s="1"/>
  <c r="U44" i="4"/>
  <c r="S44" i="4"/>
  <c r="S46" i="4" s="1"/>
  <c r="R44" i="4"/>
  <c r="P44" i="4"/>
  <c r="M44" i="4"/>
  <c r="M46" i="4" s="1"/>
  <c r="I44" i="4"/>
  <c r="H44" i="4"/>
  <c r="E44" i="4"/>
  <c r="D44" i="4"/>
  <c r="C44" i="4"/>
  <c r="N41" i="4"/>
  <c r="K40" i="4"/>
  <c r="N40" i="4" s="1"/>
  <c r="Q40" i="4" s="1"/>
  <c r="T40" i="4" s="1"/>
  <c r="W40" i="4" s="1"/>
  <c r="Z40" i="4" s="1"/>
  <c r="J39" i="4"/>
  <c r="K39" i="4" s="1"/>
  <c r="N39" i="4" s="1"/>
  <c r="K38" i="4"/>
  <c r="N38" i="4" s="1"/>
  <c r="K37" i="4"/>
  <c r="N37" i="4" s="1"/>
  <c r="Q37" i="4" s="1"/>
  <c r="T37" i="4" s="1"/>
  <c r="W37" i="4" s="1"/>
  <c r="Z37" i="4" s="1"/>
  <c r="J36" i="4"/>
  <c r="K36" i="4" s="1"/>
  <c r="K42" i="4"/>
  <c r="N42" i="4" s="1"/>
  <c r="Q42" i="4" s="1"/>
  <c r="T42" i="4" s="1"/>
  <c r="W42" i="4" s="1"/>
  <c r="Z42" i="4" s="1"/>
  <c r="K35" i="4"/>
  <c r="N35" i="4" s="1"/>
  <c r="Q35" i="4" s="1"/>
  <c r="T35" i="4" s="1"/>
  <c r="W35" i="4" s="1"/>
  <c r="Z35" i="4" s="1"/>
  <c r="K34" i="4"/>
  <c r="N34" i="4" s="1"/>
  <c r="Q34" i="4" s="1"/>
  <c r="T34" i="4" s="1"/>
  <c r="W34" i="4" s="1"/>
  <c r="Z34" i="4" s="1"/>
  <c r="F33" i="4"/>
  <c r="K33" i="4" s="1"/>
  <c r="N33" i="4" s="1"/>
  <c r="Q33" i="4" s="1"/>
  <c r="T33" i="4" s="1"/>
  <c r="W33" i="4" s="1"/>
  <c r="Z33" i="4" s="1"/>
  <c r="K32" i="4"/>
  <c r="N32" i="4" s="1"/>
  <c r="K31" i="4"/>
  <c r="N31" i="4" s="1"/>
  <c r="Q31" i="4" s="1"/>
  <c r="T31" i="4" s="1"/>
  <c r="W31" i="4" s="1"/>
  <c r="Z31" i="4" s="1"/>
  <c r="K30" i="4"/>
  <c r="N30" i="4" s="1"/>
  <c r="Q30" i="4" s="1"/>
  <c r="T30" i="4" s="1"/>
  <c r="W30" i="4" s="1"/>
  <c r="Z30" i="4" s="1"/>
  <c r="K29" i="4"/>
  <c r="K28" i="4"/>
  <c r="N28" i="4" s="1"/>
  <c r="Q28" i="4" s="1"/>
  <c r="T28" i="4" s="1"/>
  <c r="W28" i="4" s="1"/>
  <c r="Z28" i="4" s="1"/>
  <c r="K27" i="4"/>
  <c r="N27" i="4" s="1"/>
  <c r="Q27" i="4" s="1"/>
  <c r="T27" i="4" s="1"/>
  <c r="W27" i="4" s="1"/>
  <c r="Z27" i="4" s="1"/>
  <c r="K26" i="4"/>
  <c r="N26" i="4" s="1"/>
  <c r="Q26" i="4" s="1"/>
  <c r="T26" i="4" s="1"/>
  <c r="W26" i="4" s="1"/>
  <c r="Z26" i="4" s="1"/>
  <c r="K25" i="4"/>
  <c r="N25" i="4" s="1"/>
  <c r="Q25" i="4" s="1"/>
  <c r="T25" i="4" s="1"/>
  <c r="W25" i="4" s="1"/>
  <c r="Z25" i="4" s="1"/>
  <c r="K24" i="4"/>
  <c r="N24" i="4" s="1"/>
  <c r="K23" i="4"/>
  <c r="N23" i="4" s="1"/>
  <c r="Q23" i="4" s="1"/>
  <c r="T23" i="4" s="1"/>
  <c r="W23" i="4" s="1"/>
  <c r="Z23" i="4" s="1"/>
  <c r="K22" i="4"/>
  <c r="N22" i="4" s="1"/>
  <c r="Q22" i="4" s="1"/>
  <c r="T22" i="4" s="1"/>
  <c r="W22" i="4" s="1"/>
  <c r="Z22" i="4" s="1"/>
  <c r="K21" i="4"/>
  <c r="N21" i="4" s="1"/>
  <c r="Q21" i="4" s="1"/>
  <c r="T21" i="4" s="1"/>
  <c r="W21" i="4" s="1"/>
  <c r="Z21" i="4" s="1"/>
  <c r="K20" i="4"/>
  <c r="N20" i="4" s="1"/>
  <c r="Q20" i="4" s="1"/>
  <c r="T20" i="4" s="1"/>
  <c r="W20" i="4" s="1"/>
  <c r="Z20" i="4" s="1"/>
  <c r="K19" i="4"/>
  <c r="N19" i="4" s="1"/>
  <c r="Q19" i="4" s="1"/>
  <c r="T19" i="4" s="1"/>
  <c r="W19" i="4" s="1"/>
  <c r="Z19" i="4" s="1"/>
  <c r="K18" i="4"/>
  <c r="N18" i="4" s="1"/>
  <c r="Q18" i="4" s="1"/>
  <c r="T18" i="4" s="1"/>
  <c r="W18" i="4" s="1"/>
  <c r="Z18" i="4" s="1"/>
  <c r="K17" i="4"/>
  <c r="N17" i="4" s="1"/>
  <c r="Q17" i="4" s="1"/>
  <c r="T17" i="4" s="1"/>
  <c r="W17" i="4" s="1"/>
  <c r="Z17" i="4" s="1"/>
  <c r="K16" i="4"/>
  <c r="N16" i="4" s="1"/>
  <c r="Q16" i="4" s="1"/>
  <c r="T16" i="4" s="1"/>
  <c r="W16" i="4" s="1"/>
  <c r="Z16" i="4" s="1"/>
  <c r="F15" i="4"/>
  <c r="K15" i="4" s="1"/>
  <c r="N15" i="4" s="1"/>
  <c r="Q15" i="4" s="1"/>
  <c r="T15" i="4" s="1"/>
  <c r="W15" i="4" s="1"/>
  <c r="Z15" i="4" s="1"/>
  <c r="K14" i="4"/>
  <c r="N14" i="4" s="1"/>
  <c r="Q14" i="4" s="1"/>
  <c r="T14" i="4" s="1"/>
  <c r="W14" i="4" s="1"/>
  <c r="Z14" i="4" s="1"/>
  <c r="J13" i="4"/>
  <c r="F13" i="4"/>
  <c r="K12" i="4"/>
  <c r="N12" i="4" s="1"/>
  <c r="Q12" i="4" s="1"/>
  <c r="T12" i="4" s="1"/>
  <c r="W12" i="4" s="1"/>
  <c r="Z12" i="4" s="1"/>
  <c r="F11" i="4"/>
  <c r="K8" i="4"/>
  <c r="N8" i="4" s="1"/>
  <c r="F73" i="3"/>
  <c r="C69" i="3"/>
  <c r="C68" i="3"/>
  <c r="G64" i="3"/>
  <c r="F64" i="3"/>
  <c r="E64" i="3"/>
  <c r="D64" i="3"/>
  <c r="C64" i="3"/>
  <c r="D63" i="3"/>
  <c r="H54" i="3"/>
  <c r="E54" i="3"/>
  <c r="F54" i="3" s="1"/>
  <c r="C50" i="3"/>
  <c r="C58" i="3" s="1"/>
  <c r="E49" i="3"/>
  <c r="F49" i="3" s="1"/>
  <c r="F48" i="3"/>
  <c r="F47" i="3"/>
  <c r="H45" i="3"/>
  <c r="I45" i="3" s="1"/>
  <c r="J45" i="3" s="1"/>
  <c r="F45" i="3"/>
  <c r="H44" i="3"/>
  <c r="I44" i="3" s="1"/>
  <c r="J44" i="3" s="1"/>
  <c r="F44" i="3"/>
  <c r="E43" i="3"/>
  <c r="D43" i="3"/>
  <c r="D50" i="3" s="1"/>
  <c r="D58" i="3" s="1"/>
  <c r="F42" i="3"/>
  <c r="G42" i="3" s="1"/>
  <c r="H42" i="3" s="1"/>
  <c r="I42" i="3" s="1"/>
  <c r="J42" i="3" s="1"/>
  <c r="F41" i="3"/>
  <c r="E30" i="3"/>
  <c r="E69" i="3" s="1"/>
  <c r="D30" i="3"/>
  <c r="D69" i="3" s="1"/>
  <c r="I64" i="3"/>
  <c r="H64" i="3"/>
  <c r="I21" i="3"/>
  <c r="F21" i="3"/>
  <c r="H21" i="3"/>
  <c r="E18" i="3"/>
  <c r="E21" i="3" s="1"/>
  <c r="D21" i="3"/>
  <c r="C21" i="3"/>
  <c r="I15" i="3"/>
  <c r="H15" i="3"/>
  <c r="F15" i="3"/>
  <c r="E15" i="3"/>
  <c r="C11" i="3"/>
  <c r="D10" i="3"/>
  <c r="D15" i="3" s="1"/>
  <c r="C10" i="3"/>
  <c r="C7" i="3"/>
  <c r="B66" i="2"/>
  <c r="L36" i="2"/>
  <c r="I36" i="2"/>
  <c r="G36" i="2"/>
  <c r="F36" i="2"/>
  <c r="E36" i="2"/>
  <c r="D36" i="2"/>
  <c r="L35" i="2"/>
  <c r="K35" i="2"/>
  <c r="J35" i="2"/>
  <c r="I35" i="2"/>
  <c r="G35" i="2"/>
  <c r="F35" i="2"/>
  <c r="E35" i="2"/>
  <c r="D35" i="2"/>
  <c r="H35" i="2" s="1"/>
  <c r="L34" i="2"/>
  <c r="J27" i="3" s="1"/>
  <c r="K34" i="2"/>
  <c r="I27" i="3" s="1"/>
  <c r="J34" i="2"/>
  <c r="H27" i="3" s="1"/>
  <c r="G27" i="3"/>
  <c r="F34" i="2"/>
  <c r="F37" i="2" s="1"/>
  <c r="D34" i="2"/>
  <c r="L33" i="2"/>
  <c r="K33" i="2"/>
  <c r="J33" i="2"/>
  <c r="I33" i="2"/>
  <c r="G33" i="2"/>
  <c r="F33" i="2"/>
  <c r="D33" i="2"/>
  <c r="Y29" i="2"/>
  <c r="X29" i="2"/>
  <c r="W29" i="2"/>
  <c r="V29" i="2"/>
  <c r="U29" i="2"/>
  <c r="T29" i="2"/>
  <c r="S29" i="2"/>
  <c r="R29" i="2"/>
  <c r="Q29" i="2"/>
  <c r="L29" i="2"/>
  <c r="K29" i="2"/>
  <c r="J29" i="2"/>
  <c r="I29" i="2"/>
  <c r="F29" i="2"/>
  <c r="D29" i="2"/>
  <c r="H28" i="2"/>
  <c r="M28" i="2" s="1"/>
  <c r="H26" i="2"/>
  <c r="M26" i="2" s="1"/>
  <c r="H25" i="2"/>
  <c r="M25" i="2" s="1"/>
  <c r="H24" i="2"/>
  <c r="M24" i="2" s="1"/>
  <c r="H23" i="2"/>
  <c r="M23" i="2" s="1"/>
  <c r="H22" i="2"/>
  <c r="M22" i="2" s="1"/>
  <c r="M21" i="2"/>
  <c r="H21" i="2"/>
  <c r="H20" i="2"/>
  <c r="M20" i="2" s="1"/>
  <c r="H19" i="2"/>
  <c r="M19" i="2" s="1"/>
  <c r="E18" i="2"/>
  <c r="H18" i="2" s="1"/>
  <c r="AA17" i="2"/>
  <c r="I17" i="2"/>
  <c r="H17" i="2"/>
  <c r="M17" i="2" s="1"/>
  <c r="E16" i="2"/>
  <c r="H16" i="2" s="1"/>
  <c r="E15" i="2"/>
  <c r="H15" i="2" s="1"/>
  <c r="AA15" i="2" s="1"/>
  <c r="E14" i="2"/>
  <c r="H14" i="2" s="1"/>
  <c r="G13" i="2"/>
  <c r="E13" i="2"/>
  <c r="I12" i="2"/>
  <c r="H12" i="2"/>
  <c r="M12" i="2" s="1"/>
  <c r="H11" i="2"/>
  <c r="M10" i="2"/>
  <c r="H10" i="2"/>
  <c r="AA10" i="2" s="1"/>
  <c r="E9" i="2"/>
  <c r="H9" i="2" s="1"/>
  <c r="E8" i="2"/>
  <c r="H7" i="2"/>
  <c r="M7" i="2" s="1"/>
  <c r="H6" i="2"/>
  <c r="M6" i="2" s="1"/>
  <c r="H5" i="2"/>
  <c r="AA5" i="2" s="1"/>
  <c r="B11" i="1"/>
  <c r="C25" i="6" l="1"/>
  <c r="C62" i="6"/>
  <c r="C86" i="6"/>
  <c r="C174" i="6"/>
  <c r="C182" i="6"/>
  <c r="C190" i="6"/>
  <c r="C206" i="6"/>
  <c r="C243" i="6"/>
  <c r="C251" i="6"/>
  <c r="C259" i="6"/>
  <c r="C328" i="6"/>
  <c r="C336" i="6"/>
  <c r="C482" i="6"/>
  <c r="C498" i="6"/>
  <c r="C522" i="6"/>
  <c r="C594" i="6"/>
  <c r="C602" i="6"/>
  <c r="C610" i="6"/>
  <c r="C636" i="6"/>
  <c r="C644" i="6"/>
  <c r="C681" i="6"/>
  <c r="C745" i="6"/>
  <c r="C838" i="6"/>
  <c r="C862" i="6"/>
  <c r="C915" i="6"/>
  <c r="C955" i="6"/>
  <c r="C987" i="6"/>
  <c r="C9" i="6"/>
  <c r="C41" i="6"/>
  <c r="C54" i="6"/>
  <c r="C70" i="6"/>
  <c r="C142" i="6"/>
  <c r="C214" i="6"/>
  <c r="C352" i="6"/>
  <c r="C424" i="6"/>
  <c r="C442" i="6"/>
  <c r="C506" i="6"/>
  <c r="C530" i="6"/>
  <c r="C554" i="6"/>
  <c r="C673" i="6"/>
  <c r="C753" i="6"/>
  <c r="C769" i="6"/>
  <c r="C777" i="6"/>
  <c r="C870" i="6"/>
  <c r="C94" i="6"/>
  <c r="C11" i="6"/>
  <c r="C112" i="6"/>
  <c r="C176" i="6"/>
  <c r="C298" i="6"/>
  <c r="C322" i="6"/>
  <c r="C19" i="6"/>
  <c r="C43" i="6"/>
  <c r="C88" i="6"/>
  <c r="C120" i="6"/>
  <c r="C136" i="6"/>
  <c r="C168" i="6"/>
  <c r="C216" i="6"/>
  <c r="C261" i="6"/>
  <c r="C330" i="6"/>
  <c r="C362" i="6"/>
  <c r="M5" i="2"/>
  <c r="G29" i="2"/>
  <c r="G34" i="2"/>
  <c r="C102" i="6"/>
  <c r="C150" i="6"/>
  <c r="C80" i="6"/>
  <c r="C144" i="6"/>
  <c r="C184" i="6"/>
  <c r="C253" i="6"/>
  <c r="C269" i="6"/>
  <c r="C290" i="6"/>
  <c r="C370" i="6"/>
  <c r="C418" i="6"/>
  <c r="AA11" i="2"/>
  <c r="M11" i="2"/>
  <c r="J37" i="2"/>
  <c r="M35" i="2"/>
  <c r="C118" i="6"/>
  <c r="C158" i="6"/>
  <c r="C198" i="6"/>
  <c r="C152" i="6"/>
  <c r="C237" i="6"/>
  <c r="C338" i="6"/>
  <c r="C431" i="6"/>
  <c r="H13" i="2"/>
  <c r="L29" i="4" s="1"/>
  <c r="L44" i="4" s="1"/>
  <c r="C1129" i="6"/>
  <c r="C1137" i="6"/>
  <c r="C1145" i="6"/>
  <c r="C1310" i="6"/>
  <c r="C1368" i="6"/>
  <c r="C1400" i="6"/>
  <c r="C1495" i="6"/>
  <c r="C1198" i="6"/>
  <c r="C1318" i="6"/>
  <c r="C1376" i="6"/>
  <c r="C1408" i="6"/>
  <c r="L37" i="2"/>
  <c r="C14" i="6"/>
  <c r="C22" i="6"/>
  <c r="C30" i="6"/>
  <c r="C195" i="6"/>
  <c r="C203" i="6"/>
  <c r="C256" i="6"/>
  <c r="C272" i="6"/>
  <c r="C277" i="6"/>
  <c r="C285" i="6"/>
  <c r="C293" i="6"/>
  <c r="C301" i="6"/>
  <c r="C309" i="6"/>
  <c r="C333" i="6"/>
  <c r="C341" i="6"/>
  <c r="C349" i="6"/>
  <c r="C365" i="6"/>
  <c r="C381" i="6"/>
  <c r="C389" i="6"/>
  <c r="C397" i="6"/>
  <c r="C413" i="6"/>
  <c r="C429" i="6"/>
  <c r="C495" i="6"/>
  <c r="C511" i="6"/>
  <c r="C543" i="6"/>
  <c r="C559" i="6"/>
  <c r="C641" i="6"/>
  <c r="C657" i="6"/>
  <c r="C710" i="6"/>
  <c r="C718" i="6"/>
  <c r="C742" i="6"/>
  <c r="C750" i="6"/>
  <c r="C790" i="6"/>
  <c r="C803" i="6"/>
  <c r="C819" i="6"/>
  <c r="C859" i="6"/>
  <c r="C883" i="6"/>
  <c r="C944" i="6"/>
  <c r="C968" i="6"/>
  <c r="C992" i="6"/>
  <c r="C1018" i="6"/>
  <c r="C1049" i="6"/>
  <c r="C1073" i="6"/>
  <c r="C1126" i="6"/>
  <c r="C1158" i="6"/>
  <c r="C1174" i="6"/>
  <c r="C1182" i="6"/>
  <c r="C1355" i="6"/>
  <c r="J264" i="18" s="1"/>
  <c r="C1381" i="6"/>
  <c r="C1418" i="6"/>
  <c r="C1468" i="6"/>
  <c r="C564" i="6"/>
  <c r="C596" i="6"/>
  <c r="C707" i="6"/>
  <c r="C755" i="6"/>
  <c r="C763" i="6"/>
  <c r="C787" i="6"/>
  <c r="C800" i="6"/>
  <c r="C808" i="6"/>
  <c r="C832" i="6"/>
  <c r="C864" i="6"/>
  <c r="C925" i="6"/>
  <c r="C949" i="6"/>
  <c r="C981" i="6"/>
  <c r="C1010" i="6"/>
  <c r="C1023" i="6"/>
  <c r="C1054" i="6"/>
  <c r="C1184" i="6"/>
  <c r="C1370" i="6"/>
  <c r="C1402" i="6"/>
  <c r="C1436" i="6"/>
  <c r="C1457" i="6"/>
  <c r="C1473" i="6"/>
  <c r="C1497" i="6"/>
  <c r="C1505" i="6"/>
  <c r="C1517" i="6"/>
  <c r="C1521" i="6"/>
  <c r="C1525" i="6"/>
  <c r="C1529" i="6"/>
  <c r="C1534" i="6"/>
  <c r="J21" i="18" s="1"/>
  <c r="C1533" i="6"/>
  <c r="C452" i="6"/>
  <c r="C460" i="6"/>
  <c r="C484" i="6"/>
  <c r="C516" i="6"/>
  <c r="C532" i="6"/>
  <c r="C612" i="6"/>
  <c r="C816" i="6"/>
  <c r="D37" i="2"/>
  <c r="C8" i="6"/>
  <c r="C24" i="6"/>
  <c r="C32" i="6"/>
  <c r="C53" i="6"/>
  <c r="C77" i="6"/>
  <c r="C85" i="6"/>
  <c r="C93" i="6"/>
  <c r="C117" i="6"/>
  <c r="C133" i="6"/>
  <c r="C141" i="6"/>
  <c r="C149" i="6"/>
  <c r="C165" i="6"/>
  <c r="C173" i="6"/>
  <c r="C226" i="6"/>
  <c r="C250" i="6"/>
  <c r="C266" i="6"/>
  <c r="C274" i="6"/>
  <c r="C279" i="6"/>
  <c r="C287" i="6"/>
  <c r="C303" i="6"/>
  <c r="C311" i="6"/>
  <c r="C319" i="6"/>
  <c r="C359" i="6"/>
  <c r="C383" i="6"/>
  <c r="C391" i="6"/>
  <c r="C407" i="6"/>
  <c r="C415" i="6"/>
  <c r="C473" i="6"/>
  <c r="C481" i="6"/>
  <c r="C497" i="6"/>
  <c r="C505" i="6"/>
  <c r="C537" i="6"/>
  <c r="C561" i="6"/>
  <c r="C569" i="6"/>
  <c r="C609" i="6"/>
  <c r="C704" i="6"/>
  <c r="C712" i="6"/>
  <c r="C728" i="6"/>
  <c r="C736" i="6"/>
  <c r="C744" i="6"/>
  <c r="C784" i="6"/>
  <c r="C797" i="6"/>
  <c r="C821" i="6"/>
  <c r="C829" i="6"/>
  <c r="C853" i="6"/>
  <c r="C877" i="6"/>
  <c r="C885" i="6"/>
  <c r="C893" i="6"/>
  <c r="C898" i="6"/>
  <c r="C906" i="6"/>
  <c r="C930" i="6"/>
  <c r="C938" i="6"/>
  <c r="C994" i="6"/>
  <c r="C1007" i="6"/>
  <c r="C1015" i="6"/>
  <c r="C1067" i="6"/>
  <c r="C1099" i="6"/>
  <c r="C1104" i="6"/>
  <c r="C1120" i="6"/>
  <c r="C1152" i="6"/>
  <c r="C1160" i="6"/>
  <c r="C1189" i="6"/>
  <c r="C1221" i="6"/>
  <c r="C1277" i="6"/>
  <c r="C1285" i="6"/>
  <c r="C1293" i="6"/>
  <c r="C1333" i="6"/>
  <c r="C1354" i="6"/>
  <c r="C1357" i="6"/>
  <c r="C1362" i="6"/>
  <c r="C1383" i="6"/>
  <c r="C1470" i="6"/>
  <c r="C1486" i="6"/>
  <c r="C1494" i="6"/>
  <c r="C580" i="6"/>
  <c r="C675" i="6"/>
  <c r="C715" i="6"/>
  <c r="C848" i="6"/>
  <c r="H36" i="2"/>
  <c r="M36" i="2" s="1"/>
  <c r="C21" i="6"/>
  <c r="C29" i="6"/>
  <c r="C37" i="6"/>
  <c r="C58" i="6"/>
  <c r="C90" i="6"/>
  <c r="C106" i="6"/>
  <c r="C130" i="6"/>
  <c r="C138" i="6"/>
  <c r="C146" i="6"/>
  <c r="C162" i="6"/>
  <c r="C170" i="6"/>
  <c r="C178" i="6"/>
  <c r="C186" i="6"/>
  <c r="C194" i="6"/>
  <c r="C210" i="6"/>
  <c r="C239" i="6"/>
  <c r="C247" i="6"/>
  <c r="C324" i="6"/>
  <c r="C332" i="6"/>
  <c r="C380" i="6"/>
  <c r="C388" i="6"/>
  <c r="C433" i="6"/>
  <c r="C454" i="6"/>
  <c r="C478" i="6"/>
  <c r="C486" i="6"/>
  <c r="C494" i="6"/>
  <c r="C510" i="6"/>
  <c r="C526" i="6"/>
  <c r="C550" i="6"/>
  <c r="C582" i="6"/>
  <c r="C590" i="6"/>
  <c r="C606" i="6"/>
  <c r="C627" i="6"/>
  <c r="C669" i="6"/>
  <c r="C725" i="6"/>
  <c r="C733" i="6"/>
  <c r="C749" i="6"/>
  <c r="C757" i="6"/>
  <c r="C789" i="6"/>
  <c r="C802" i="6"/>
  <c r="C826" i="6"/>
  <c r="C834" i="6"/>
  <c r="C842" i="6"/>
  <c r="C858" i="6"/>
  <c r="C874" i="6"/>
  <c r="C890" i="6"/>
  <c r="C911" i="6"/>
  <c r="C927" i="6"/>
  <c r="C1012" i="6"/>
  <c r="C1030" i="6"/>
  <c r="C1048" i="6"/>
  <c r="C1072" i="6"/>
  <c r="C1080" i="6"/>
  <c r="C1088" i="6"/>
  <c r="C1096" i="6"/>
  <c r="C1117" i="6"/>
  <c r="C1125" i="6"/>
  <c r="C1149" i="6"/>
  <c r="C1210" i="6"/>
  <c r="C1242" i="6"/>
  <c r="C1250" i="6"/>
  <c r="C1258" i="6"/>
  <c r="C1322" i="6"/>
  <c r="C1330" i="6"/>
  <c r="C1372" i="6"/>
  <c r="C1430" i="6"/>
  <c r="C1438" i="6"/>
  <c r="C1451" i="6"/>
  <c r="C1475" i="6"/>
  <c r="C1491" i="6"/>
  <c r="C500" i="6"/>
  <c r="C524" i="6"/>
  <c r="C588" i="6"/>
  <c r="C646" i="6"/>
  <c r="C691" i="6"/>
  <c r="C771" i="6"/>
  <c r="C34" i="6"/>
  <c r="C42" i="6"/>
  <c r="C47" i="6"/>
  <c r="C63" i="6"/>
  <c r="C127" i="6"/>
  <c r="C143" i="6"/>
  <c r="C151" i="6"/>
  <c r="C159" i="6"/>
  <c r="C175" i="6"/>
  <c r="C207" i="6"/>
  <c r="C244" i="6"/>
  <c r="C260" i="6"/>
  <c r="C289" i="6"/>
  <c r="C321" i="6"/>
  <c r="C337" i="6"/>
  <c r="C345" i="6"/>
  <c r="C361" i="6"/>
  <c r="C369" i="6"/>
  <c r="C385" i="6"/>
  <c r="C451" i="6"/>
  <c r="C459" i="6"/>
  <c r="C491" i="6"/>
  <c r="C523" i="6"/>
  <c r="C539" i="6"/>
  <c r="C555" i="6"/>
  <c r="C571" i="6"/>
  <c r="C624" i="6"/>
  <c r="C632" i="6"/>
  <c r="C690" i="6"/>
  <c r="C714" i="6"/>
  <c r="C815" i="6"/>
  <c r="C839" i="6"/>
  <c r="C847" i="6"/>
  <c r="C879" i="6"/>
  <c r="C908" i="6"/>
  <c r="C924" i="6"/>
  <c r="C940" i="6"/>
  <c r="C948" i="6"/>
  <c r="C980" i="6"/>
  <c r="C996" i="6"/>
  <c r="C1032" i="6"/>
  <c r="C1061" i="6"/>
  <c r="C1069" i="6"/>
  <c r="C1154" i="6"/>
  <c r="C1170" i="6"/>
  <c r="C1178" i="6"/>
  <c r="C1199" i="6"/>
  <c r="C1223" i="6"/>
  <c r="C1247" i="6"/>
  <c r="C1263" i="6"/>
  <c r="C1295" i="6"/>
  <c r="C1311" i="6"/>
  <c r="C1348" i="6"/>
  <c r="C1414" i="6"/>
  <c r="C1427" i="6"/>
  <c r="C1435" i="6"/>
  <c r="C1456" i="6"/>
  <c r="AA12" i="2"/>
  <c r="C60" i="6"/>
  <c r="C68" i="6"/>
  <c r="C76" i="6"/>
  <c r="C92" i="6"/>
  <c r="C100" i="6"/>
  <c r="C108" i="6"/>
  <c r="C124" i="6"/>
  <c r="C132" i="6"/>
  <c r="C140" i="6"/>
  <c r="C148" i="6"/>
  <c r="C156" i="6"/>
  <c r="C180" i="6"/>
  <c r="C188" i="6"/>
  <c r="C204" i="6"/>
  <c r="C212" i="6"/>
  <c r="C225" i="6"/>
  <c r="C241" i="6"/>
  <c r="C249" i="6"/>
  <c r="C265" i="6"/>
  <c r="C273" i="6"/>
  <c r="C374" i="6"/>
  <c r="C398" i="6"/>
  <c r="C406" i="6"/>
  <c r="C435" i="6"/>
  <c r="C440" i="6"/>
  <c r="C448" i="6"/>
  <c r="C464" i="6"/>
  <c r="C621" i="6"/>
  <c r="C642" i="6"/>
  <c r="C650" i="6"/>
  <c r="C671" i="6"/>
  <c r="C679" i="6"/>
  <c r="C703" i="6"/>
  <c r="C719" i="6"/>
  <c r="C727" i="6"/>
  <c r="C751" i="6"/>
  <c r="C759" i="6"/>
  <c r="C775" i="6"/>
  <c r="C783" i="6"/>
  <c r="C791" i="6"/>
  <c r="C804" i="6"/>
  <c r="C812" i="6"/>
  <c r="C836" i="6"/>
  <c r="C844" i="6"/>
  <c r="C860" i="6"/>
  <c r="C868" i="6"/>
  <c r="C876" i="6"/>
  <c r="C897" i="6"/>
  <c r="C905" i="6"/>
  <c r="C921" i="6"/>
  <c r="C977" i="6"/>
  <c r="C985" i="6"/>
  <c r="C993" i="6"/>
  <c r="C1019" i="6"/>
  <c r="C1074" i="6"/>
  <c r="C1082" i="6"/>
  <c r="C1090" i="6"/>
  <c r="C1119" i="6"/>
  <c r="C1135" i="6"/>
  <c r="C1196" i="6"/>
  <c r="C1204" i="6"/>
  <c r="C1236" i="6"/>
  <c r="C1252" i="6"/>
  <c r="C1268" i="6"/>
  <c r="C1284" i="6"/>
  <c r="C1300" i="6"/>
  <c r="C1500" i="6"/>
  <c r="C1506" i="6"/>
  <c r="C1512" i="6"/>
  <c r="C1516" i="6"/>
  <c r="C1522" i="6"/>
  <c r="C1526" i="6"/>
  <c r="C1528" i="6"/>
  <c r="C1532" i="6"/>
  <c r="C1535" i="6"/>
  <c r="H243" i="18"/>
  <c r="G243" i="18"/>
  <c r="I243" i="18"/>
  <c r="J243" i="18"/>
  <c r="I245" i="18"/>
  <c r="I212" i="18"/>
  <c r="I182" i="18"/>
  <c r="I152" i="18"/>
  <c r="I131" i="18"/>
  <c r="I106" i="18"/>
  <c r="I100" i="18"/>
  <c r="H245" i="18"/>
  <c r="H212" i="18"/>
  <c r="H182" i="18"/>
  <c r="H152" i="18"/>
  <c r="H131" i="18"/>
  <c r="H106" i="18"/>
  <c r="H100" i="18"/>
  <c r="G245" i="18"/>
  <c r="G212" i="18"/>
  <c r="G182" i="18"/>
  <c r="J288" i="18"/>
  <c r="J282" i="18"/>
  <c r="J279" i="18"/>
  <c r="J267" i="18"/>
  <c r="J258" i="18"/>
  <c r="J249" i="18"/>
  <c r="J246" i="18"/>
  <c r="J222" i="18"/>
  <c r="J213" i="18"/>
  <c r="J207" i="18"/>
  <c r="J204" i="18"/>
  <c r="J201" i="18"/>
  <c r="J198" i="18"/>
  <c r="J186" i="18"/>
  <c r="J183" i="18"/>
  <c r="J177" i="18"/>
  <c r="J174" i="18"/>
  <c r="J156" i="18"/>
  <c r="J153" i="18"/>
  <c r="J150" i="18"/>
  <c r="J147" i="18"/>
  <c r="J138" i="18"/>
  <c r="J126" i="18"/>
  <c r="J119" i="18"/>
  <c r="J104" i="18"/>
  <c r="J95" i="18"/>
  <c r="J92" i="18"/>
  <c r="J80" i="18"/>
  <c r="J77" i="18"/>
  <c r="J71" i="18"/>
  <c r="J59" i="18"/>
  <c r="J56" i="18"/>
  <c r="J53" i="18"/>
  <c r="J50" i="18"/>
  <c r="J47" i="18"/>
  <c r="I288" i="18"/>
  <c r="I282" i="18"/>
  <c r="I279" i="18"/>
  <c r="I267" i="18"/>
  <c r="I258" i="18"/>
  <c r="I249" i="18"/>
  <c r="I246" i="18"/>
  <c r="I222" i="18"/>
  <c r="I213" i="18"/>
  <c r="I207" i="18"/>
  <c r="I204" i="18"/>
  <c r="I201" i="18"/>
  <c r="I198" i="18"/>
  <c r="I186" i="18"/>
  <c r="I183" i="18"/>
  <c r="I177" i="18"/>
  <c r="I174" i="18"/>
  <c r="I156" i="18"/>
  <c r="I153" i="18"/>
  <c r="I154" i="18" s="1"/>
  <c r="H288" i="18"/>
  <c r="H282" i="18"/>
  <c r="H279" i="18"/>
  <c r="H267" i="18"/>
  <c r="H258" i="18"/>
  <c r="H249" i="18"/>
  <c r="H246" i="18"/>
  <c r="H222" i="18"/>
  <c r="H213" i="18"/>
  <c r="H207" i="18"/>
  <c r="H204" i="18"/>
  <c r="H201" i="18"/>
  <c r="H198" i="18"/>
  <c r="H186" i="18"/>
  <c r="H183" i="18"/>
  <c r="H177" i="18"/>
  <c r="H174" i="18"/>
  <c r="H156" i="18"/>
  <c r="H153" i="18"/>
  <c r="H150" i="18"/>
  <c r="H147" i="18"/>
  <c r="H138" i="18"/>
  <c r="H126" i="18"/>
  <c r="H119" i="18"/>
  <c r="H104" i="18"/>
  <c r="H95" i="18"/>
  <c r="H92" i="18"/>
  <c r="H80" i="18"/>
  <c r="H77" i="18"/>
  <c r="H71" i="18"/>
  <c r="H59" i="18"/>
  <c r="H56" i="18"/>
  <c r="H53" i="18"/>
  <c r="H50" i="18"/>
  <c r="H47" i="18"/>
  <c r="G288" i="18"/>
  <c r="G282" i="18"/>
  <c r="G279" i="18"/>
  <c r="G267" i="18"/>
  <c r="G258" i="18"/>
  <c r="G249" i="18"/>
  <c r="G246" i="18"/>
  <c r="G222" i="18"/>
  <c r="G213" i="18"/>
  <c r="G207" i="18"/>
  <c r="G204" i="18"/>
  <c r="G201" i="18"/>
  <c r="G198" i="18"/>
  <c r="G186" i="18"/>
  <c r="G183" i="18"/>
  <c r="G177" i="18"/>
  <c r="G174" i="18"/>
  <c r="G156" i="18"/>
  <c r="G153" i="18"/>
  <c r="G150" i="18"/>
  <c r="G147" i="18"/>
  <c r="G138" i="18"/>
  <c r="G126" i="18"/>
  <c r="G119" i="18"/>
  <c r="G104" i="18"/>
  <c r="G95" i="18"/>
  <c r="G92" i="18"/>
  <c r="J152" i="18"/>
  <c r="J100" i="18"/>
  <c r="I92" i="18"/>
  <c r="G80" i="18"/>
  <c r="G56" i="18"/>
  <c r="G50" i="18"/>
  <c r="H32" i="18"/>
  <c r="H25" i="18"/>
  <c r="H22" i="18"/>
  <c r="H19" i="18"/>
  <c r="H16" i="18"/>
  <c r="H13" i="18"/>
  <c r="J182" i="18"/>
  <c r="G152" i="18"/>
  <c r="G100" i="18"/>
  <c r="G32" i="18"/>
  <c r="G25" i="18"/>
  <c r="G22" i="18"/>
  <c r="G19" i="18"/>
  <c r="G16" i="18"/>
  <c r="G13" i="18"/>
  <c r="I19" i="18"/>
  <c r="I150" i="18"/>
  <c r="I126" i="18"/>
  <c r="J106" i="18"/>
  <c r="J24" i="18"/>
  <c r="I32" i="18"/>
  <c r="G106" i="18"/>
  <c r="I77" i="18"/>
  <c r="I71" i="18"/>
  <c r="I59" i="18"/>
  <c r="I53" i="18"/>
  <c r="I24" i="18"/>
  <c r="I56" i="18"/>
  <c r="I25" i="18"/>
  <c r="I104" i="18"/>
  <c r="G77" i="18"/>
  <c r="G71" i="18"/>
  <c r="G59" i="18"/>
  <c r="G53" i="18"/>
  <c r="I47" i="18"/>
  <c r="H24" i="18"/>
  <c r="I80" i="18"/>
  <c r="I16" i="18"/>
  <c r="J245" i="18"/>
  <c r="I147" i="18"/>
  <c r="J131" i="18"/>
  <c r="I119" i="18"/>
  <c r="I95" i="18"/>
  <c r="G47" i="18"/>
  <c r="G24" i="18"/>
  <c r="J212" i="18"/>
  <c r="I50" i="18"/>
  <c r="I22" i="18"/>
  <c r="I138" i="18"/>
  <c r="G131" i="18"/>
  <c r="J32" i="18"/>
  <c r="J25" i="18"/>
  <c r="J22" i="18"/>
  <c r="J19" i="18"/>
  <c r="J16" i="18"/>
  <c r="J13" i="18"/>
  <c r="I13" i="18"/>
  <c r="I285" i="7"/>
  <c r="I13" i="7"/>
  <c r="I50" i="7"/>
  <c r="I77" i="7"/>
  <c r="I150" i="7"/>
  <c r="I186" i="7"/>
  <c r="I204" i="7"/>
  <c r="I198" i="7"/>
  <c r="I19" i="7"/>
  <c r="I152" i="7"/>
  <c r="I100" i="7"/>
  <c r="I106" i="7"/>
  <c r="I32" i="7"/>
  <c r="I56" i="7"/>
  <c r="I95" i="7"/>
  <c r="I156" i="7"/>
  <c r="I276" i="7"/>
  <c r="I255" i="7"/>
  <c r="I47" i="7"/>
  <c r="I59" i="7"/>
  <c r="I71" i="7"/>
  <c r="I126" i="7"/>
  <c r="I147" i="7"/>
  <c r="I174" i="7"/>
  <c r="I207" i="7"/>
  <c r="I246" i="7"/>
  <c r="I264" i="7"/>
  <c r="I279" i="7"/>
  <c r="I22" i="7"/>
  <c r="I24" i="7"/>
  <c r="I25" i="7"/>
  <c r="I243" i="7"/>
  <c r="I242" i="7"/>
  <c r="I182" i="7"/>
  <c r="I183" i="7"/>
  <c r="I131" i="7"/>
  <c r="I212" i="7"/>
  <c r="I16" i="7"/>
  <c r="I53" i="7"/>
  <c r="I80" i="7"/>
  <c r="I92" i="7"/>
  <c r="I104" i="7"/>
  <c r="I119" i="7"/>
  <c r="I153" i="7"/>
  <c r="I177" i="7"/>
  <c r="I138" i="7"/>
  <c r="I213" i="7"/>
  <c r="I222" i="7"/>
  <c r="I201" i="7"/>
  <c r="E29" i="2"/>
  <c r="N29" i="4"/>
  <c r="Q29" i="4" s="1"/>
  <c r="N51" i="4"/>
  <c r="Q51" i="4" s="1"/>
  <c r="T51" i="4" s="1"/>
  <c r="W51" i="4" s="1"/>
  <c r="Z51" i="4" s="1"/>
  <c r="Q41" i="4"/>
  <c r="B15" i="12"/>
  <c r="P46" i="4"/>
  <c r="D16" i="12"/>
  <c r="D17" i="12" s="1"/>
  <c r="Q8" i="4"/>
  <c r="B6" i="12"/>
  <c r="Q24" i="4"/>
  <c r="B10" i="12"/>
  <c r="Q38" i="4"/>
  <c r="B13" i="12"/>
  <c r="F44" i="4"/>
  <c r="Q32" i="4"/>
  <c r="E12" i="12" s="1"/>
  <c r="B12" i="12"/>
  <c r="O44" i="4"/>
  <c r="C13" i="12"/>
  <c r="Q39" i="4"/>
  <c r="B14" i="12"/>
  <c r="K11" i="4"/>
  <c r="N11" i="4" s="1"/>
  <c r="Q11" i="4" s="1"/>
  <c r="T11" i="4" s="1"/>
  <c r="W11" i="4" s="1"/>
  <c r="Z11" i="4" s="1"/>
  <c r="N46" i="4"/>
  <c r="F57" i="4"/>
  <c r="K13" i="4"/>
  <c r="N13" i="4" s="1"/>
  <c r="I30" i="3"/>
  <c r="I69" i="3" s="1"/>
  <c r="I74" i="3" s="1"/>
  <c r="Q50" i="4"/>
  <c r="J44" i="4"/>
  <c r="K53" i="4"/>
  <c r="H30" i="3"/>
  <c r="H69" i="3" s="1"/>
  <c r="H74" i="3" s="1"/>
  <c r="AO3" i="6"/>
  <c r="J22" i="7"/>
  <c r="H22" i="7"/>
  <c r="G22" i="7"/>
  <c r="J285" i="7"/>
  <c r="J279" i="7"/>
  <c r="J264" i="7"/>
  <c r="J246" i="7"/>
  <c r="J204" i="7"/>
  <c r="J186" i="7"/>
  <c r="J177" i="7"/>
  <c r="J153" i="7"/>
  <c r="J119" i="7"/>
  <c r="J104" i="7"/>
  <c r="J92" i="7"/>
  <c r="J80" i="7"/>
  <c r="J53" i="7"/>
  <c r="J25" i="7"/>
  <c r="J152" i="7"/>
  <c r="J131" i="7"/>
  <c r="J255" i="7"/>
  <c r="J243" i="7"/>
  <c r="J207" i="7"/>
  <c r="J150" i="7"/>
  <c r="J77" i="7"/>
  <c r="J50" i="7"/>
  <c r="J16" i="7"/>
  <c r="J242" i="7"/>
  <c r="J100" i="7"/>
  <c r="J201" i="7"/>
  <c r="J276" i="7"/>
  <c r="J183" i="7"/>
  <c r="J174" i="7"/>
  <c r="J147" i="7"/>
  <c r="J126" i="7"/>
  <c r="J71" i="7"/>
  <c r="J59" i="7"/>
  <c r="J47" i="7"/>
  <c r="J13" i="7"/>
  <c r="J182" i="7"/>
  <c r="J19" i="7"/>
  <c r="J198" i="7"/>
  <c r="J222" i="7"/>
  <c r="J213" i="7"/>
  <c r="J138" i="7"/>
  <c r="J156" i="7"/>
  <c r="J95" i="7"/>
  <c r="J56" i="7"/>
  <c r="J32" i="7"/>
  <c r="J212" i="7"/>
  <c r="J106" i="7"/>
  <c r="J24" i="7"/>
  <c r="H19" i="7"/>
  <c r="H198" i="7"/>
  <c r="H222" i="7"/>
  <c r="H213" i="7"/>
  <c r="H138" i="7"/>
  <c r="H156" i="7"/>
  <c r="H95" i="7"/>
  <c r="H56" i="7"/>
  <c r="H32" i="7"/>
  <c r="H147" i="7"/>
  <c r="H71" i="7"/>
  <c r="H212" i="7"/>
  <c r="H106" i="7"/>
  <c r="H16" i="7"/>
  <c r="H276" i="7"/>
  <c r="H183" i="7"/>
  <c r="H285" i="7"/>
  <c r="H279" i="7"/>
  <c r="H264" i="7"/>
  <c r="H246" i="7"/>
  <c r="H204" i="7"/>
  <c r="H186" i="7"/>
  <c r="H177" i="7"/>
  <c r="H153" i="7"/>
  <c r="H119" i="7"/>
  <c r="H104" i="7"/>
  <c r="H92" i="7"/>
  <c r="H80" i="7"/>
  <c r="H53" i="7"/>
  <c r="H25" i="7"/>
  <c r="H24" i="7"/>
  <c r="H126" i="7"/>
  <c r="H59" i="7"/>
  <c r="H182" i="7"/>
  <c r="H152" i="7"/>
  <c r="H131" i="7"/>
  <c r="H255" i="7"/>
  <c r="H243" i="7"/>
  <c r="H207" i="7"/>
  <c r="H150" i="7"/>
  <c r="H77" i="7"/>
  <c r="H50" i="7"/>
  <c r="H13" i="7"/>
  <c r="H242" i="7"/>
  <c r="H100" i="7"/>
  <c r="H261" i="7"/>
  <c r="H201" i="7"/>
  <c r="H174" i="7"/>
  <c r="H47" i="7"/>
  <c r="AP1367" i="6"/>
  <c r="AS1367" i="6" s="1"/>
  <c r="AS3" i="6" s="1"/>
  <c r="AA29" i="2"/>
  <c r="G37" i="2"/>
  <c r="K37" i="2"/>
  <c r="I37" i="2"/>
  <c r="Q46" i="4"/>
  <c r="T46" i="4" s="1"/>
  <c r="W46" i="4" s="1"/>
  <c r="Z46" i="4" s="1"/>
  <c r="N36" i="4"/>
  <c r="G25" i="7"/>
  <c r="G24" i="7"/>
  <c r="D65" i="3"/>
  <c r="E63" i="3" s="1"/>
  <c r="E65" i="3" s="1"/>
  <c r="F24" i="3"/>
  <c r="C15" i="3"/>
  <c r="C24" i="3" s="1"/>
  <c r="E50" i="3"/>
  <c r="E58" i="3" s="1"/>
  <c r="C70" i="3"/>
  <c r="C74" i="3"/>
  <c r="F43" i="3"/>
  <c r="H43" i="3" s="1"/>
  <c r="I43" i="3" s="1"/>
  <c r="J43" i="3" s="1"/>
  <c r="E74" i="3"/>
  <c r="D74" i="3"/>
  <c r="G41" i="3"/>
  <c r="C65" i="3"/>
  <c r="D68" i="3"/>
  <c r="D70" i="3" s="1"/>
  <c r="E68" i="3" s="1"/>
  <c r="E70" i="3" s="1"/>
  <c r="F69" i="3"/>
  <c r="F70" i="3" s="1"/>
  <c r="G68" i="3" s="1"/>
  <c r="F65" i="3"/>
  <c r="G63" i="3" s="1"/>
  <c r="G65" i="3" s="1"/>
  <c r="H63" i="3" s="1"/>
  <c r="H65" i="3" s="1"/>
  <c r="I63" i="3" s="1"/>
  <c r="I65" i="3" s="1"/>
  <c r="J63" i="3" s="1"/>
  <c r="J65" i="3" s="1"/>
  <c r="C73" i="3"/>
  <c r="C1411" i="6"/>
  <c r="G183" i="7"/>
  <c r="G182" i="7"/>
  <c r="AK3" i="6"/>
  <c r="C807" i="6"/>
  <c r="C658" i="6"/>
  <c r="C109" i="6"/>
  <c r="C125" i="6"/>
  <c r="C181" i="6"/>
  <c r="C586" i="6"/>
  <c r="C50" i="6"/>
  <c r="C61" i="6"/>
  <c r="C145" i="6"/>
  <c r="C886" i="6"/>
  <c r="C280" i="6"/>
  <c r="H44" i="7" s="1"/>
  <c r="C827" i="6"/>
  <c r="C354" i="6"/>
  <c r="G68" i="7" s="1"/>
  <c r="C392" i="6"/>
  <c r="C760" i="6"/>
  <c r="C18" i="6"/>
  <c r="C1086" i="6"/>
  <c r="C1352" i="6"/>
  <c r="C412" i="6"/>
  <c r="C157" i="6"/>
  <c r="C348" i="6"/>
  <c r="C1342" i="6"/>
  <c r="C514" i="6"/>
  <c r="C711" i="6"/>
  <c r="C717" i="6"/>
  <c r="C798" i="6"/>
  <c r="C1175" i="6"/>
  <c r="C17" i="6"/>
  <c r="C38" i="6"/>
  <c r="C79" i="6"/>
  <c r="C875" i="6"/>
  <c r="C982" i="6"/>
  <c r="C1141" i="6"/>
  <c r="C1144" i="6"/>
  <c r="C1163" i="6"/>
  <c r="H228" i="7" s="1"/>
  <c r="C1421" i="6"/>
  <c r="C1432" i="6"/>
  <c r="C191" i="6"/>
  <c r="C313" i="6"/>
  <c r="C598" i="6"/>
  <c r="C607" i="6"/>
  <c r="C626" i="6"/>
  <c r="C964" i="6"/>
  <c r="C1091" i="6"/>
  <c r="C457" i="6"/>
  <c r="C603" i="6"/>
  <c r="C1392" i="6"/>
  <c r="C1490" i="6"/>
  <c r="C1504" i="6"/>
  <c r="C1013" i="6"/>
  <c r="G53" i="7"/>
  <c r="S3" i="6"/>
  <c r="C353" i="6"/>
  <c r="C400" i="6"/>
  <c r="C467" i="6"/>
  <c r="C215" i="6"/>
  <c r="C267" i="6"/>
  <c r="C270" i="6"/>
  <c r="C312" i="6"/>
  <c r="C436" i="6"/>
  <c r="C439" i="6"/>
  <c r="C465" i="6"/>
  <c r="C622" i="6"/>
  <c r="C651" i="6"/>
  <c r="C871" i="6"/>
  <c r="C916" i="6"/>
  <c r="C1213" i="6"/>
  <c r="C1419" i="6"/>
  <c r="C48" i="6"/>
  <c r="C87" i="6"/>
  <c r="C105" i="6"/>
  <c r="C111" i="6"/>
  <c r="C139" i="6"/>
  <c r="C232" i="6"/>
  <c r="C326" i="6"/>
  <c r="C468" i="6"/>
  <c r="C471" i="6"/>
  <c r="C474" i="6"/>
  <c r="C480" i="6"/>
  <c r="C576" i="6"/>
  <c r="C74" i="6"/>
  <c r="C119" i="6"/>
  <c r="C809" i="6"/>
  <c r="C912" i="6"/>
  <c r="C937" i="6"/>
  <c r="C1062" i="6"/>
  <c r="C1361" i="6"/>
  <c r="C1364" i="6"/>
  <c r="C220" i="6"/>
  <c r="C485" i="6"/>
  <c r="C578" i="6"/>
  <c r="C1190" i="6"/>
  <c r="C1298" i="6"/>
  <c r="C1373" i="6"/>
  <c r="C15" i="6"/>
  <c r="C82" i="6"/>
  <c r="C97" i="6"/>
  <c r="C346" i="6"/>
  <c r="G95" i="7"/>
  <c r="C13" i="6"/>
  <c r="C23" i="6"/>
  <c r="C35" i="6"/>
  <c r="C69" i="6"/>
  <c r="C103" i="6"/>
  <c r="C185" i="6"/>
  <c r="C254" i="6"/>
  <c r="C306" i="6"/>
  <c r="C316" i="6"/>
  <c r="C329" i="6"/>
  <c r="C372" i="6"/>
  <c r="C378" i="6"/>
  <c r="C387" i="6"/>
  <c r="C422" i="6"/>
  <c r="C446" i="6"/>
  <c r="C488" i="6"/>
  <c r="C527" i="6"/>
  <c r="H168" i="7" s="1"/>
  <c r="C645" i="6"/>
  <c r="C648" i="6"/>
  <c r="C667" i="6"/>
  <c r="C748" i="6"/>
  <c r="C764" i="6"/>
  <c r="C796" i="6"/>
  <c r="G210" i="7" s="1"/>
  <c r="C824" i="6"/>
  <c r="C899" i="6"/>
  <c r="C902" i="6"/>
  <c r="C1234" i="6"/>
  <c r="C1237" i="6"/>
  <c r="C1240" i="6"/>
  <c r="C1302" i="6"/>
  <c r="C1388" i="6"/>
  <c r="C1449" i="6"/>
  <c r="C1466" i="6"/>
  <c r="C1508" i="6"/>
  <c r="C45" i="6"/>
  <c r="C65" i="6"/>
  <c r="C122" i="6"/>
  <c r="C171" i="6"/>
  <c r="C276" i="6"/>
  <c r="H38" i="7" s="1"/>
  <c r="C286" i="6"/>
  <c r="C299" i="6"/>
  <c r="C386" i="6"/>
  <c r="C421" i="6"/>
  <c r="C517" i="6"/>
  <c r="C557" i="6"/>
  <c r="C600" i="6"/>
  <c r="C634" i="6"/>
  <c r="C660" i="6"/>
  <c r="C663" i="6"/>
  <c r="C723" i="6"/>
  <c r="C781" i="6"/>
  <c r="C814" i="6"/>
  <c r="C856" i="6"/>
  <c r="C961" i="6"/>
  <c r="C1172" i="6"/>
  <c r="C1313" i="6"/>
  <c r="C1338" i="6"/>
  <c r="C1482" i="6"/>
  <c r="C1485" i="6"/>
  <c r="C1488" i="6"/>
  <c r="C177" i="6"/>
  <c r="C199" i="6"/>
  <c r="C202" i="6"/>
  <c r="H15" i="7" s="1"/>
  <c r="C222" i="6"/>
  <c r="C235" i="6"/>
  <c r="C245" i="6"/>
  <c r="C248" i="6"/>
  <c r="C252" i="6"/>
  <c r="C282" i="6"/>
  <c r="C292" i="6"/>
  <c r="C404" i="6"/>
  <c r="C538" i="6"/>
  <c r="C584" i="6"/>
  <c r="C678" i="6"/>
  <c r="C693" i="6"/>
  <c r="C780" i="6"/>
  <c r="C813" i="6"/>
  <c r="C988" i="6"/>
  <c r="C1101" i="6"/>
  <c r="C1121" i="6"/>
  <c r="C1133" i="6"/>
  <c r="C1209" i="6"/>
  <c r="C1267" i="6"/>
  <c r="C1350" i="6"/>
  <c r="C1442" i="6"/>
  <c r="C1530" i="6"/>
  <c r="C101" i="6"/>
  <c r="C183" i="6"/>
  <c r="C228" i="6"/>
  <c r="C238" i="6"/>
  <c r="C278" i="6"/>
  <c r="G43" i="7" s="1"/>
  <c r="C355" i="6"/>
  <c r="C367" i="6"/>
  <c r="C382" i="6"/>
  <c r="C410" i="6"/>
  <c r="C476" i="6"/>
  <c r="C479" i="6"/>
  <c r="C587" i="6"/>
  <c r="H185" i="7" s="1"/>
  <c r="C686" i="6"/>
  <c r="C945" i="6"/>
  <c r="C954" i="6"/>
  <c r="C1060" i="6"/>
  <c r="C1162" i="6"/>
  <c r="C1291" i="6"/>
  <c r="C1321" i="6"/>
  <c r="C1324" i="6"/>
  <c r="C1343" i="6"/>
  <c r="G104" i="7"/>
  <c r="C147" i="6"/>
  <c r="C218" i="6"/>
  <c r="C234" i="6"/>
  <c r="C255" i="6"/>
  <c r="C307" i="6"/>
  <c r="C317" i="6"/>
  <c r="C339" i="6"/>
  <c r="C342" i="6"/>
  <c r="C358" i="6"/>
  <c r="C394" i="6"/>
  <c r="J88" i="7" s="1"/>
  <c r="C453" i="6"/>
  <c r="G116" i="7" s="1"/>
  <c r="C462" i="6"/>
  <c r="C546" i="6"/>
  <c r="C562" i="6"/>
  <c r="C737" i="6"/>
  <c r="C765" i="6"/>
  <c r="C840" i="6"/>
  <c r="C891" i="6"/>
  <c r="C974" i="6"/>
  <c r="C1002" i="6"/>
  <c r="C1076" i="6"/>
  <c r="C1079" i="6"/>
  <c r="C1089" i="6"/>
  <c r="C1114" i="6"/>
  <c r="C1194" i="6"/>
  <c r="C1197" i="6"/>
  <c r="C189" i="6"/>
  <c r="C211" i="6"/>
  <c r="C219" i="6"/>
  <c r="C246" i="6"/>
  <c r="C297" i="6"/>
  <c r="C340" i="6"/>
  <c r="G62" i="7" s="1"/>
  <c r="C350" i="6"/>
  <c r="C366" i="6"/>
  <c r="C393" i="6"/>
  <c r="C401" i="6"/>
  <c r="C411" i="6"/>
  <c r="C414" i="6"/>
  <c r="C434" i="6"/>
  <c r="C441" i="6"/>
  <c r="C449" i="6"/>
  <c r="C475" i="6"/>
  <c r="C490" i="6"/>
  <c r="C518" i="6"/>
  <c r="C545" i="6"/>
  <c r="C558" i="6"/>
  <c r="C566" i="6"/>
  <c r="C572" i="6"/>
  <c r="C574" i="6"/>
  <c r="C581" i="6"/>
  <c r="C595" i="6"/>
  <c r="C597" i="6"/>
  <c r="C615" i="6"/>
  <c r="C618" i="6"/>
  <c r="C637" i="6"/>
  <c r="C640" i="6"/>
  <c r="C664" i="6"/>
  <c r="C677" i="6"/>
  <c r="G192" i="7" s="1"/>
  <c r="C683" i="6"/>
  <c r="C685" i="6"/>
  <c r="C699" i="6"/>
  <c r="C702" i="6"/>
  <c r="C732" i="6"/>
  <c r="C762" i="6"/>
  <c r="C778" i="6"/>
  <c r="C785" i="6"/>
  <c r="C794" i="6"/>
  <c r="C806" i="6"/>
  <c r="C811" i="6"/>
  <c r="C823" i="6"/>
  <c r="C861" i="6"/>
  <c r="C866" i="6"/>
  <c r="C872" i="6"/>
  <c r="C873" i="6"/>
  <c r="C892" i="6"/>
  <c r="C904" i="6"/>
  <c r="C909" i="6"/>
  <c r="C917" i="6"/>
  <c r="C922" i="6"/>
  <c r="C928" i="6"/>
  <c r="C932" i="6"/>
  <c r="C956" i="6"/>
  <c r="C958" i="6"/>
  <c r="C960" i="6"/>
  <c r="C966" i="6"/>
  <c r="C969" i="6"/>
  <c r="C971" i="6"/>
  <c r="C973" i="6"/>
  <c r="C986" i="6"/>
  <c r="C997" i="6"/>
  <c r="C1000" i="6"/>
  <c r="C1006" i="6"/>
  <c r="C1014" i="6"/>
  <c r="C1025" i="6"/>
  <c r="C1029" i="6"/>
  <c r="C1036" i="6"/>
  <c r="C1050" i="6"/>
  <c r="C1053" i="6"/>
  <c r="C1065" i="6"/>
  <c r="C1070" i="6"/>
  <c r="C1078" i="6"/>
  <c r="C1094" i="6"/>
  <c r="C1098" i="6"/>
  <c r="C1109" i="6"/>
  <c r="C1116" i="6"/>
  <c r="C1131" i="6"/>
  <c r="C1166" i="6"/>
  <c r="C1205" i="6"/>
  <c r="C1218" i="6"/>
  <c r="C1327" i="6"/>
  <c r="C1334" i="6"/>
  <c r="C1462" i="6"/>
  <c r="C1229" i="6"/>
  <c r="C1232" i="6"/>
  <c r="C1266" i="6"/>
  <c r="C1275" i="6"/>
  <c r="C1346" i="6"/>
  <c r="C1420" i="6"/>
  <c r="C1429" i="6"/>
  <c r="C1171" i="6"/>
  <c r="C1271" i="6"/>
  <c r="C1308" i="6"/>
  <c r="C1446" i="6"/>
  <c r="G16" i="7"/>
  <c r="C33" i="6"/>
  <c r="C115" i="6"/>
  <c r="C196" i="6"/>
  <c r="C231" i="6"/>
  <c r="C236" i="6"/>
  <c r="C240" i="6"/>
  <c r="C257" i="6"/>
  <c r="C258" i="6"/>
  <c r="C263" i="6"/>
  <c r="C284" i="6"/>
  <c r="C288" i="6"/>
  <c r="C296" i="6"/>
  <c r="C304" i="6"/>
  <c r="C320" i="6"/>
  <c r="C335" i="6"/>
  <c r="C356" i="6"/>
  <c r="C363" i="6"/>
  <c r="C375" i="6"/>
  <c r="C402" i="6"/>
  <c r="C416" i="6"/>
  <c r="C427" i="6"/>
  <c r="C458" i="6"/>
  <c r="C507" i="6"/>
  <c r="C551" i="6"/>
  <c r="C593" i="6"/>
  <c r="C652" i="6"/>
  <c r="C730" i="6"/>
  <c r="C734" i="6"/>
  <c r="C741" i="6"/>
  <c r="C822" i="6"/>
  <c r="C835" i="6"/>
  <c r="C845" i="6"/>
  <c r="C854" i="6"/>
  <c r="C889" i="6"/>
  <c r="C941" i="6"/>
  <c r="C951" i="6"/>
  <c r="C984" i="6"/>
  <c r="C995" i="6"/>
  <c r="C1008" i="6"/>
  <c r="C1084" i="6"/>
  <c r="C1138" i="6"/>
  <c r="C1161" i="6"/>
  <c r="C1193" i="6"/>
  <c r="C1200" i="6"/>
  <c r="C1251" i="6"/>
  <c r="C1269" i="6"/>
  <c r="C1272" i="6"/>
  <c r="C1287" i="6"/>
  <c r="C1340" i="6"/>
  <c r="C1360" i="6"/>
  <c r="C1367" i="6"/>
  <c r="C1434" i="6"/>
  <c r="C51" i="6"/>
  <c r="C614" i="6"/>
  <c r="C684" i="6"/>
  <c r="C851" i="6"/>
  <c r="C901" i="6"/>
  <c r="C929" i="6"/>
  <c r="C947" i="6"/>
  <c r="C957" i="6"/>
  <c r="C1077" i="6"/>
  <c r="C1107" i="6"/>
  <c r="C1177" i="6"/>
  <c r="C1306" i="6"/>
  <c r="C1309" i="6"/>
  <c r="C1326" i="6"/>
  <c r="C1336" i="6"/>
  <c r="C1353" i="6"/>
  <c r="C1363" i="6"/>
  <c r="C1384" i="6"/>
  <c r="C1399" i="6"/>
  <c r="G198" i="7"/>
  <c r="C67" i="6"/>
  <c r="C114" i="6"/>
  <c r="C126" i="6"/>
  <c r="C334" i="6"/>
  <c r="C405" i="6"/>
  <c r="C513" i="6"/>
  <c r="C520" i="6"/>
  <c r="H164" i="7" s="1"/>
  <c r="C568" i="6"/>
  <c r="C575" i="6"/>
  <c r="G176" i="7" s="1"/>
  <c r="C589" i="6"/>
  <c r="C647" i="6"/>
  <c r="C674" i="6"/>
  <c r="C694" i="6"/>
  <c r="C706" i="6"/>
  <c r="C720" i="6"/>
  <c r="C743" i="6"/>
  <c r="C770" i="6"/>
  <c r="C828" i="6"/>
  <c r="C841" i="6"/>
  <c r="C867" i="6"/>
  <c r="C878" i="6"/>
  <c r="C918" i="6"/>
  <c r="C953" i="6"/>
  <c r="C963" i="6"/>
  <c r="C976" i="6"/>
  <c r="C1056" i="6"/>
  <c r="C1066" i="6"/>
  <c r="C1110" i="6"/>
  <c r="C1130" i="6"/>
  <c r="C1157" i="6"/>
  <c r="C1167" i="6"/>
  <c r="C1256" i="6"/>
  <c r="C1303" i="6"/>
  <c r="C1390" i="6"/>
  <c r="C1448" i="6"/>
  <c r="C1463" i="6"/>
  <c r="C502" i="6"/>
  <c r="C639" i="6"/>
  <c r="C654" i="6"/>
  <c r="C716" i="6"/>
  <c r="C914" i="6"/>
  <c r="C931" i="6"/>
  <c r="C934" i="6"/>
  <c r="C979" i="6"/>
  <c r="C983" i="6"/>
  <c r="C1097" i="6"/>
  <c r="C1253" i="6"/>
  <c r="C1259" i="6"/>
  <c r="C1274" i="6"/>
  <c r="C1280" i="6"/>
  <c r="C1286" i="6"/>
  <c r="C1315" i="6"/>
  <c r="C1377" i="6"/>
  <c r="J270" i="7" s="1"/>
  <c r="C1386" i="6"/>
  <c r="G273" i="7" s="1"/>
  <c r="C1393" i="6"/>
  <c r="C536" i="6"/>
  <c r="C616" i="6"/>
  <c r="C670" i="6"/>
  <c r="C709" i="6"/>
  <c r="C779" i="6"/>
  <c r="C903" i="6"/>
  <c r="C972" i="6"/>
  <c r="C1003" i="6"/>
  <c r="C1020" i="6"/>
  <c r="C1037" i="6"/>
  <c r="C1045" i="6"/>
  <c r="J221" i="7" s="1"/>
  <c r="C1103" i="6"/>
  <c r="C1136" i="6"/>
  <c r="C1143" i="6"/>
  <c r="C1153" i="6"/>
  <c r="C1179" i="6"/>
  <c r="C1188" i="6"/>
  <c r="C1380" i="6"/>
  <c r="G80" i="7"/>
  <c r="G222" i="7"/>
  <c r="C39" i="6"/>
  <c r="C44" i="6"/>
  <c r="C128" i="6"/>
  <c r="C154" i="6"/>
  <c r="C167" i="6"/>
  <c r="C187" i="6"/>
  <c r="C208" i="6"/>
  <c r="C224" i="6"/>
  <c r="C242" i="6"/>
  <c r="C281" i="6"/>
  <c r="C368" i="6"/>
  <c r="C399" i="6"/>
  <c r="J101" i="7" s="1"/>
  <c r="C408" i="6"/>
  <c r="C493" i="6"/>
  <c r="C504" i="6"/>
  <c r="C542" i="6"/>
  <c r="C556" i="6"/>
  <c r="C570" i="6"/>
  <c r="G162" i="7" s="1"/>
  <c r="C577" i="6"/>
  <c r="C591" i="6"/>
  <c r="C625" i="6"/>
  <c r="C638" i="6"/>
  <c r="C653" i="6"/>
  <c r="C676" i="6"/>
  <c r="C696" i="6"/>
  <c r="C758" i="6"/>
  <c r="C772" i="6"/>
  <c r="C810" i="6"/>
  <c r="C843" i="6"/>
  <c r="C880" i="6"/>
  <c r="C887" i="6"/>
  <c r="C913" i="6"/>
  <c r="C920" i="6"/>
  <c r="C936" i="6"/>
  <c r="C978" i="6"/>
  <c r="C1016" i="6"/>
  <c r="C1033" i="6"/>
  <c r="C1042" i="6"/>
  <c r="C1118" i="6"/>
  <c r="C1146" i="6"/>
  <c r="C1159" i="6"/>
  <c r="C1169" i="6"/>
  <c r="C1214" i="6"/>
  <c r="C1243" i="6"/>
  <c r="C1264" i="6"/>
  <c r="C1282" i="6"/>
  <c r="C1288" i="6"/>
  <c r="C1404" i="6"/>
  <c r="C1453" i="6"/>
  <c r="C529" i="6"/>
  <c r="C552" i="6"/>
  <c r="C601" i="6"/>
  <c r="C631" i="6"/>
  <c r="C666" i="6"/>
  <c r="C682" i="6"/>
  <c r="C692" i="6"/>
  <c r="C735" i="6"/>
  <c r="C799" i="6"/>
  <c r="C855" i="6"/>
  <c r="C933" i="6"/>
  <c r="C989" i="6"/>
  <c r="C999" i="6"/>
  <c r="C1039" i="6"/>
  <c r="C1068" i="6"/>
  <c r="C1075" i="6"/>
  <c r="C1085" i="6"/>
  <c r="C1132" i="6"/>
  <c r="C1181" i="6"/>
  <c r="C1191" i="6"/>
  <c r="C1207" i="6"/>
  <c r="C1239" i="6"/>
  <c r="C1279" i="6"/>
  <c r="C1307" i="6"/>
  <c r="C1323" i="6"/>
  <c r="C1358" i="6"/>
  <c r="C1416" i="6"/>
  <c r="C1450" i="6"/>
  <c r="C548" i="6"/>
  <c r="C563" i="6"/>
  <c r="C628" i="6"/>
  <c r="C1047" i="6"/>
  <c r="C1105" i="6"/>
  <c r="C1142" i="6"/>
  <c r="C1155" i="6"/>
  <c r="C1165" i="6"/>
  <c r="C1290" i="6"/>
  <c r="C1409" i="6"/>
  <c r="C1365" i="6"/>
  <c r="J267" i="7" s="1"/>
  <c r="C1374" i="6"/>
  <c r="C1431" i="6"/>
  <c r="C1467" i="6"/>
  <c r="C1483" i="6"/>
  <c r="C1479" i="6"/>
  <c r="C1489" i="6"/>
  <c r="C1496" i="6"/>
  <c r="C1520" i="6"/>
  <c r="C1476" i="6"/>
  <c r="C967" i="6"/>
  <c r="C1095" i="6"/>
  <c r="C1349" i="6"/>
  <c r="C1369" i="6"/>
  <c r="C1406" i="6"/>
  <c r="C1426" i="6"/>
  <c r="C1443" i="6"/>
  <c r="C1459" i="6"/>
  <c r="C1469" i="6"/>
  <c r="C1492" i="6"/>
  <c r="C608" i="6"/>
  <c r="C620" i="6"/>
  <c r="J189" i="7" s="1"/>
  <c r="C752" i="6"/>
  <c r="C786" i="6"/>
  <c r="C801" i="6"/>
  <c r="C846" i="6"/>
  <c r="C900" i="6"/>
  <c r="C923" i="6"/>
  <c r="C950" i="6"/>
  <c r="C962" i="6"/>
  <c r="C1005" i="6"/>
  <c r="C1057" i="6"/>
  <c r="C1112" i="6"/>
  <c r="C1139" i="6"/>
  <c r="C1150" i="6"/>
  <c r="C1206" i="6"/>
  <c r="C1226" i="6"/>
  <c r="C1245" i="6"/>
  <c r="J231" i="7" s="1"/>
  <c r="C1248" i="6"/>
  <c r="C1255" i="6"/>
  <c r="C1312" i="6"/>
  <c r="J237" i="7" s="1"/>
  <c r="C1371" i="6"/>
  <c r="C1385" i="6"/>
  <c r="C1389" i="6"/>
  <c r="C1422" i="6"/>
  <c r="C1428" i="6"/>
  <c r="C1439" i="6"/>
  <c r="C1471" i="6"/>
  <c r="C1487" i="6"/>
  <c r="C1195" i="6"/>
  <c r="C1202" i="6"/>
  <c r="C1212" i="6"/>
  <c r="C1235" i="6"/>
  <c r="C1261" i="6"/>
  <c r="C1294" i="6"/>
  <c r="C1395" i="6"/>
  <c r="C1454" i="6"/>
  <c r="C1215" i="6"/>
  <c r="C1219" i="6"/>
  <c r="C1455" i="6"/>
  <c r="C1472" i="6"/>
  <c r="G50" i="7"/>
  <c r="G243" i="7"/>
  <c r="G19" i="7"/>
  <c r="C16" i="6"/>
  <c r="G77" i="7"/>
  <c r="G147" i="7"/>
  <c r="G255" i="7"/>
  <c r="G213" i="7"/>
  <c r="C6" i="6"/>
  <c r="C10" i="6"/>
  <c r="C40" i="6"/>
  <c r="G13" i="7"/>
  <c r="G59" i="7"/>
  <c r="G177" i="7"/>
  <c r="G106" i="7"/>
  <c r="G152" i="7"/>
  <c r="G279" i="7"/>
  <c r="G264" i="7"/>
  <c r="G246" i="7"/>
  <c r="G204" i="7"/>
  <c r="G261" i="7"/>
  <c r="G201" i="7"/>
  <c r="G212" i="7"/>
  <c r="G156" i="7"/>
  <c r="G285" i="7"/>
  <c r="G138" i="7"/>
  <c r="G150" i="7"/>
  <c r="G100" i="7"/>
  <c r="G186" i="7"/>
  <c r="G126" i="7"/>
  <c r="G71" i="7"/>
  <c r="G47" i="7"/>
  <c r="G242" i="7"/>
  <c r="G276" i="7"/>
  <c r="G56" i="7"/>
  <c r="G32" i="7"/>
  <c r="G207" i="7"/>
  <c r="G174" i="7"/>
  <c r="G153" i="7"/>
  <c r="G131" i="7"/>
  <c r="G119" i="7"/>
  <c r="G92" i="7"/>
  <c r="C31" i="6"/>
  <c r="C64" i="6"/>
  <c r="C72" i="6"/>
  <c r="C95" i="6"/>
  <c r="C75" i="6"/>
  <c r="C52" i="6"/>
  <c r="C71" i="6"/>
  <c r="C84" i="6"/>
  <c r="V3" i="6"/>
  <c r="C7" i="6"/>
  <c r="C27" i="6"/>
  <c r="C56" i="6"/>
  <c r="C66" i="6"/>
  <c r="C78" i="6"/>
  <c r="C116" i="6"/>
  <c r="C26" i="6"/>
  <c r="C46" i="6"/>
  <c r="C83" i="6"/>
  <c r="C107" i="6"/>
  <c r="C55" i="6"/>
  <c r="C96" i="6"/>
  <c r="C59" i="6"/>
  <c r="C135" i="6"/>
  <c r="C172" i="6"/>
  <c r="C91" i="6"/>
  <c r="C104" i="6"/>
  <c r="C134" i="6"/>
  <c r="C164" i="6"/>
  <c r="C98" i="6"/>
  <c r="C110" i="6"/>
  <c r="C129" i="6"/>
  <c r="C160" i="6"/>
  <c r="C166" i="6"/>
  <c r="C179" i="6"/>
  <c r="C192" i="6"/>
  <c r="C200" i="6"/>
  <c r="C213" i="6"/>
  <c r="C221" i="6"/>
  <c r="C227" i="6"/>
  <c r="C233" i="6"/>
  <c r="C262" i="6"/>
  <c r="C268" i="6"/>
  <c r="C294" i="6"/>
  <c r="C300" i="6"/>
  <c r="C305" i="6"/>
  <c r="C310" i="6"/>
  <c r="C331" i="6"/>
  <c r="C357" i="6"/>
  <c r="C376" i="6"/>
  <c r="C396" i="6"/>
  <c r="J89" i="7" s="1"/>
  <c r="C423" i="6"/>
  <c r="C466" i="6"/>
  <c r="C409" i="6"/>
  <c r="C487" i="6"/>
  <c r="C499" i="6"/>
  <c r="C503" i="6"/>
  <c r="C205" i="6"/>
  <c r="C314" i="6"/>
  <c r="C325" i="6"/>
  <c r="J65" i="7" s="1"/>
  <c r="C344" i="6"/>
  <c r="C360" i="6"/>
  <c r="C379" i="6"/>
  <c r="C390" i="6"/>
  <c r="C437" i="6"/>
  <c r="C456" i="6"/>
  <c r="C461" i="6"/>
  <c r="C384" i="6"/>
  <c r="C425" i="6"/>
  <c r="C444" i="6"/>
  <c r="C472" i="6"/>
  <c r="C99" i="6"/>
  <c r="C131" i="6"/>
  <c r="C163" i="6"/>
  <c r="C197" i="6"/>
  <c r="C271" i="6"/>
  <c r="C308" i="6"/>
  <c r="C318" i="6"/>
  <c r="C343" i="6"/>
  <c r="C364" i="6"/>
  <c r="C403" i="6"/>
  <c r="J98" i="18" s="1"/>
  <c r="C417" i="6"/>
  <c r="C428" i="6"/>
  <c r="C489" i="6"/>
  <c r="C509" i="6"/>
  <c r="C229" i="6"/>
  <c r="C264" i="6"/>
  <c r="C302" i="6"/>
  <c r="C373" i="6"/>
  <c r="C447" i="6"/>
  <c r="C455" i="6"/>
  <c r="C123" i="6"/>
  <c r="C155" i="6"/>
  <c r="C295" i="6"/>
  <c r="C327" i="6"/>
  <c r="C377" i="6"/>
  <c r="J83" i="7" s="1"/>
  <c r="C420" i="6"/>
  <c r="C443" i="6"/>
  <c r="C512" i="6"/>
  <c r="C351" i="6"/>
  <c r="C492" i="6"/>
  <c r="C496" i="6"/>
  <c r="C508" i="6"/>
  <c r="C515" i="6"/>
  <c r="C617" i="6"/>
  <c r="C689" i="6"/>
  <c r="C701" i="6"/>
  <c r="C705" i="6"/>
  <c r="C726" i="6"/>
  <c r="C729" i="6"/>
  <c r="C754" i="6"/>
  <c r="C469" i="6"/>
  <c r="C483" i="6"/>
  <c r="C519" i="6"/>
  <c r="C560" i="6"/>
  <c r="C573" i="6"/>
  <c r="C604" i="6"/>
  <c r="C629" i="6"/>
  <c r="C643" i="6"/>
  <c r="C656" i="6"/>
  <c r="C668" i="6"/>
  <c r="C672" i="6"/>
  <c r="C697" i="6"/>
  <c r="C713" i="6"/>
  <c r="C830" i="6"/>
  <c r="C463" i="6"/>
  <c r="C528" i="6"/>
  <c r="C541" i="6"/>
  <c r="C599" i="6"/>
  <c r="C680" i="6"/>
  <c r="C700" i="6"/>
  <c r="C766" i="6"/>
  <c r="C773" i="6"/>
  <c r="C585" i="6"/>
  <c r="C731" i="6"/>
  <c r="C776" i="6"/>
  <c r="C792" i="6"/>
  <c r="C432" i="6"/>
  <c r="G107" i="7" s="1"/>
  <c r="C477" i="6"/>
  <c r="C531" i="6"/>
  <c r="C540" i="6"/>
  <c r="C544" i="6"/>
  <c r="C553" i="6"/>
  <c r="C567" i="6"/>
  <c r="C611" i="6"/>
  <c r="C623" i="6"/>
  <c r="C635" i="6"/>
  <c r="C739" i="6"/>
  <c r="C747" i="6"/>
  <c r="C768" i="6"/>
  <c r="C426" i="6"/>
  <c r="C450" i="6"/>
  <c r="C521" i="6"/>
  <c r="J165" i="7" s="1"/>
  <c r="C535" i="6"/>
  <c r="C649" i="6"/>
  <c r="C662" i="6"/>
  <c r="C687" i="6"/>
  <c r="C579" i="6"/>
  <c r="C695" i="6"/>
  <c r="C698" i="6"/>
  <c r="C470" i="6"/>
  <c r="C525" i="6"/>
  <c r="G167" i="7" s="1"/>
  <c r="C534" i="6"/>
  <c r="C547" i="6"/>
  <c r="C583" i="6"/>
  <c r="C592" i="6"/>
  <c r="C605" i="6"/>
  <c r="C630" i="6"/>
  <c r="C661" i="6"/>
  <c r="C665" i="6"/>
  <c r="C722" i="6"/>
  <c r="C746" i="6"/>
  <c r="C774" i="6"/>
  <c r="C782" i="6"/>
  <c r="C910" i="6"/>
  <c r="C919" i="6"/>
  <c r="C1035" i="6"/>
  <c r="C1128" i="6"/>
  <c r="C793" i="6"/>
  <c r="C818" i="6"/>
  <c r="C833" i="6"/>
  <c r="C852" i="6"/>
  <c r="C863" i="6"/>
  <c r="C882" i="6"/>
  <c r="C946" i="6"/>
  <c r="C857" i="6"/>
  <c r="C975" i="6"/>
  <c r="C1022" i="6"/>
  <c r="C817" i="6"/>
  <c r="C837" i="6"/>
  <c r="C881" i="6"/>
  <c r="C895" i="6"/>
  <c r="C935" i="6"/>
  <c r="C939" i="6"/>
  <c r="C970" i="6"/>
  <c r="C688" i="6"/>
  <c r="C721" i="6"/>
  <c r="C738" i="6"/>
  <c r="C767" i="6"/>
  <c r="C820" i="6"/>
  <c r="C831" i="6"/>
  <c r="C850" i="6"/>
  <c r="C865" i="6"/>
  <c r="C884" i="6"/>
  <c r="C894" i="6"/>
  <c r="C926" i="6"/>
  <c r="C1009" i="6"/>
  <c r="C761" i="6"/>
  <c r="C805" i="6"/>
  <c r="C825" i="6"/>
  <c r="C907" i="6"/>
  <c r="C943" i="6"/>
  <c r="C952" i="6"/>
  <c r="C1004" i="6"/>
  <c r="C1040" i="6"/>
  <c r="C849" i="6"/>
  <c r="C869" i="6"/>
  <c r="C965" i="6"/>
  <c r="C1176" i="6"/>
  <c r="C1180" i="6"/>
  <c r="C1187" i="6"/>
  <c r="C1397" i="6"/>
  <c r="C1441" i="6"/>
  <c r="C1478" i="6"/>
  <c r="C1026" i="6"/>
  <c r="C1043" i="6"/>
  <c r="C1059" i="6"/>
  <c r="C1083" i="6"/>
  <c r="C1092" i="6"/>
  <c r="C1140" i="6"/>
  <c r="C1231" i="6"/>
  <c r="C1305" i="6"/>
  <c r="C1314" i="6"/>
  <c r="C1331" i="6"/>
  <c r="C1339" i="6"/>
  <c r="C1351" i="6"/>
  <c r="C1433" i="6"/>
  <c r="C1437" i="6"/>
  <c r="C959" i="6"/>
  <c r="C998" i="6"/>
  <c r="C1038" i="6"/>
  <c r="C1046" i="6"/>
  <c r="H278" i="18" s="1"/>
  <c r="C1051" i="6"/>
  <c r="C1063" i="6"/>
  <c r="C1115" i="6"/>
  <c r="C1123" i="6"/>
  <c r="C1220" i="6"/>
  <c r="C1224" i="6"/>
  <c r="C1278" i="6"/>
  <c r="C1297" i="6"/>
  <c r="C1301" i="6"/>
  <c r="G234" i="7" s="1"/>
  <c r="C1502" i="6"/>
  <c r="C991" i="6"/>
  <c r="C1021" i="6"/>
  <c r="C1028" i="6"/>
  <c r="C1111" i="6"/>
  <c r="C1127" i="6"/>
  <c r="C1186" i="6"/>
  <c r="C1208" i="6"/>
  <c r="C1270" i="6"/>
  <c r="C1320" i="6"/>
  <c r="C1396" i="6"/>
  <c r="C1407" i="6"/>
  <c r="C1415" i="6"/>
  <c r="C1440" i="6"/>
  <c r="C1477" i="6"/>
  <c r="C1484" i="6"/>
  <c r="C1493" i="6"/>
  <c r="C1058" i="6"/>
  <c r="C1151" i="6"/>
  <c r="C1211" i="6"/>
  <c r="C1238" i="6"/>
  <c r="C1254" i="6"/>
  <c r="C1265" i="6"/>
  <c r="C1304" i="6"/>
  <c r="C888" i="6"/>
  <c r="C1041" i="6"/>
  <c r="C1081" i="6"/>
  <c r="C1122" i="6"/>
  <c r="C1134" i="6"/>
  <c r="C1173" i="6"/>
  <c r="C1398" i="6"/>
  <c r="J171" i="7" s="1"/>
  <c r="C1027" i="6"/>
  <c r="C1093" i="6"/>
  <c r="C1102" i="6"/>
  <c r="C1106" i="6"/>
  <c r="C1113" i="6"/>
  <c r="C1185" i="6"/>
  <c r="C1222" i="6"/>
  <c r="C1299" i="6"/>
  <c r="C1319" i="6"/>
  <c r="C1328" i="6"/>
  <c r="C1332" i="6"/>
  <c r="C1052" i="6"/>
  <c r="C1064" i="6"/>
  <c r="C1168" i="6"/>
  <c r="C1192" i="6"/>
  <c r="C1225" i="6"/>
  <c r="C1283" i="6"/>
  <c r="C1401" i="6"/>
  <c r="C1425" i="6"/>
  <c r="C1498" i="6"/>
  <c r="C1108" i="6"/>
  <c r="C1216" i="6"/>
  <c r="C1228" i="6"/>
  <c r="C1244" i="6"/>
  <c r="C1260" i="6"/>
  <c r="C1296" i="6"/>
  <c r="C1341" i="6"/>
  <c r="C1359" i="6"/>
  <c r="C1424" i="6"/>
  <c r="C1465" i="6"/>
  <c r="C1481" i="6"/>
  <c r="C1507" i="6"/>
  <c r="C1518" i="6"/>
  <c r="C1227" i="6"/>
  <c r="C1394" i="6"/>
  <c r="C1410" i="6"/>
  <c r="C1447" i="6"/>
  <c r="C1464" i="6"/>
  <c r="C1044" i="6"/>
  <c r="C1147" i="6"/>
  <c r="C1230" i="6"/>
  <c r="C1246" i="6"/>
  <c r="C1262" i="6"/>
  <c r="C1335" i="6"/>
  <c r="C1281" i="6"/>
  <c r="C1317" i="6"/>
  <c r="C1356" i="6"/>
  <c r="C1405" i="6"/>
  <c r="C1458" i="6"/>
  <c r="C1510" i="6"/>
  <c r="C1203" i="6"/>
  <c r="C1241" i="6"/>
  <c r="C1276" i="6"/>
  <c r="C1378" i="6"/>
  <c r="C1382" i="6"/>
  <c r="C1391" i="6"/>
  <c r="C1412" i="6"/>
  <c r="C1417" i="6"/>
  <c r="C1444" i="6"/>
  <c r="C1452" i="6"/>
  <c r="C1461" i="6"/>
  <c r="C1289" i="6"/>
  <c r="C1316" i="6"/>
  <c r="C1325" i="6"/>
  <c r="C1344" i="6"/>
  <c r="C1499" i="6"/>
  <c r="C1509" i="6"/>
  <c r="C1513" i="6"/>
  <c r="C1257" i="6"/>
  <c r="C1292" i="6"/>
  <c r="C1460" i="6"/>
  <c r="C1501" i="6"/>
  <c r="C1503" i="6"/>
  <c r="C1273" i="6"/>
  <c r="C1375" i="6"/>
  <c r="C1480" i="6"/>
  <c r="C1514" i="6"/>
  <c r="J129" i="7" s="1"/>
  <c r="C1519" i="6"/>
  <c r="C1531" i="6"/>
  <c r="C1511" i="6"/>
  <c r="C1523" i="6"/>
  <c r="C1515" i="6"/>
  <c r="C1527" i="6"/>
  <c r="AA16" i="2"/>
  <c r="M16" i="2"/>
  <c r="M9" i="2"/>
  <c r="AA9" i="2"/>
  <c r="AA13" i="2"/>
  <c r="M13" i="2"/>
  <c r="AA14" i="2"/>
  <c r="M14" i="2"/>
  <c r="AA18" i="2"/>
  <c r="M18" i="2"/>
  <c r="H8" i="2"/>
  <c r="E33" i="2"/>
  <c r="E34" i="2"/>
  <c r="H34" i="2" s="1"/>
  <c r="M15" i="2"/>
  <c r="G264" i="18" l="1"/>
  <c r="I264" i="18"/>
  <c r="N53" i="4"/>
  <c r="I21" i="7"/>
  <c r="G21" i="7"/>
  <c r="G21" i="18"/>
  <c r="J21" i="7"/>
  <c r="I261" i="7"/>
  <c r="J261" i="7"/>
  <c r="H21" i="18"/>
  <c r="H264" i="18"/>
  <c r="H21" i="7"/>
  <c r="I21" i="18"/>
  <c r="G242" i="18"/>
  <c r="G244" i="18" s="1"/>
  <c r="I242" i="18"/>
  <c r="I244" i="18" s="1"/>
  <c r="H242" i="18"/>
  <c r="H244" i="18" s="1"/>
  <c r="J242" i="18"/>
  <c r="J244" i="18" s="1"/>
  <c r="K182" i="18"/>
  <c r="G184" i="18"/>
  <c r="L184" i="18" s="1"/>
  <c r="K243" i="18"/>
  <c r="G269" i="18"/>
  <c r="I214" i="18"/>
  <c r="H184" i="18"/>
  <c r="H154" i="18"/>
  <c r="I184" i="18"/>
  <c r="G247" i="18"/>
  <c r="I206" i="18"/>
  <c r="H240" i="18"/>
  <c r="K245" i="18"/>
  <c r="G275" i="18"/>
  <c r="H35" i="18"/>
  <c r="I247" i="18"/>
  <c r="H214" i="18"/>
  <c r="H26" i="18"/>
  <c r="G40" i="18"/>
  <c r="G86" i="18"/>
  <c r="I209" i="18"/>
  <c r="H255" i="18"/>
  <c r="H103" i="18"/>
  <c r="H105" i="18" s="1"/>
  <c r="H110" i="18"/>
  <c r="H73" i="18"/>
  <c r="I61" i="18"/>
  <c r="J143" i="18"/>
  <c r="H180" i="18"/>
  <c r="I137" i="18"/>
  <c r="I85" i="18"/>
  <c r="K100" i="18"/>
  <c r="G200" i="18"/>
  <c r="K212" i="18"/>
  <c r="H247" i="18"/>
  <c r="I287" i="18"/>
  <c r="I289" i="18" s="1"/>
  <c r="J74" i="18"/>
  <c r="G194" i="18"/>
  <c r="H132" i="18"/>
  <c r="H133" i="18" s="1"/>
  <c r="H18" i="18"/>
  <c r="H20" i="18" s="1"/>
  <c r="H285" i="18"/>
  <c r="H254" i="18"/>
  <c r="H55" i="18"/>
  <c r="H57" i="18" s="1"/>
  <c r="I225" i="18"/>
  <c r="I284" i="18"/>
  <c r="G272" i="18"/>
  <c r="H12" i="18"/>
  <c r="G161" i="18"/>
  <c r="H118" i="18"/>
  <c r="H120" i="18" s="1"/>
  <c r="I252" i="18"/>
  <c r="J146" i="18"/>
  <c r="J148" i="18" s="1"/>
  <c r="G97" i="18"/>
  <c r="J23" i="18"/>
  <c r="J49" i="18"/>
  <c r="J82" i="18"/>
  <c r="G191" i="18"/>
  <c r="G170" i="18"/>
  <c r="I188" i="18"/>
  <c r="G224" i="18"/>
  <c r="H113" i="18"/>
  <c r="G173" i="18"/>
  <c r="G175" i="18" s="1"/>
  <c r="I257" i="18"/>
  <c r="I259" i="18" s="1"/>
  <c r="I134" i="18"/>
  <c r="G115" i="18"/>
  <c r="I140" i="18"/>
  <c r="H135" i="18"/>
  <c r="G239" i="18"/>
  <c r="H261" i="18"/>
  <c r="G34" i="18"/>
  <c r="J91" i="18"/>
  <c r="I112" i="18"/>
  <c r="I260" i="18"/>
  <c r="J219" i="18"/>
  <c r="I64" i="18"/>
  <c r="J109" i="18"/>
  <c r="G248" i="18"/>
  <c r="G250" i="18" s="1"/>
  <c r="I281" i="18"/>
  <c r="I283" i="18" s="1"/>
  <c r="I158" i="18"/>
  <c r="I233" i="18"/>
  <c r="I230" i="18"/>
  <c r="H144" i="18"/>
  <c r="H159" i="18"/>
  <c r="G37" i="18"/>
  <c r="G67" i="18"/>
  <c r="G215" i="18"/>
  <c r="H52" i="18"/>
  <c r="H54" i="18" s="1"/>
  <c r="I236" i="18"/>
  <c r="H203" i="18"/>
  <c r="H205" i="18" s="1"/>
  <c r="H216" i="18"/>
  <c r="G266" i="18"/>
  <c r="J149" i="18"/>
  <c r="J151" i="18" s="1"/>
  <c r="H141" i="18"/>
  <c r="J197" i="18"/>
  <c r="G251" i="18"/>
  <c r="H41" i="18"/>
  <c r="H155" i="18"/>
  <c r="H157" i="18" s="1"/>
  <c r="H179" i="18"/>
  <c r="J46" i="18"/>
  <c r="I263" i="18"/>
  <c r="I265" i="18" s="1"/>
  <c r="H128" i="18"/>
  <c r="G218" i="18"/>
  <c r="J195" i="18"/>
  <c r="J70" i="18"/>
  <c r="H227" i="18"/>
  <c r="I58" i="18"/>
  <c r="I60" i="18" s="1"/>
  <c r="J94" i="18"/>
  <c r="H125" i="18"/>
  <c r="H127" i="18" s="1"/>
  <c r="H79" i="18"/>
  <c r="H81" i="18" s="1"/>
  <c r="J31" i="18"/>
  <c r="J33" i="18" s="1"/>
  <c r="H76" i="18"/>
  <c r="H78" i="18" s="1"/>
  <c r="G52" i="18"/>
  <c r="G54" i="18" s="1"/>
  <c r="G105" i="18"/>
  <c r="J191" i="18"/>
  <c r="G12" i="18"/>
  <c r="H43" i="18"/>
  <c r="J88" i="18"/>
  <c r="G158" i="18"/>
  <c r="J112" i="18"/>
  <c r="J221" i="18"/>
  <c r="I18" i="18"/>
  <c r="I20" i="18" s="1"/>
  <c r="G49" i="18"/>
  <c r="J97" i="18"/>
  <c r="J176" i="18"/>
  <c r="J178" i="18" s="1"/>
  <c r="J188" i="18"/>
  <c r="J34" i="18"/>
  <c r="K34" i="18" s="1"/>
  <c r="G73" i="18"/>
  <c r="J134" i="18"/>
  <c r="J278" i="18"/>
  <c r="J280" i="18" s="1"/>
  <c r="K22" i="18"/>
  <c r="G23" i="18"/>
  <c r="L23" i="18" s="1"/>
  <c r="J55" i="18"/>
  <c r="J57" i="18" s="1"/>
  <c r="I107" i="18"/>
  <c r="I108" i="18" s="1"/>
  <c r="J206" i="18"/>
  <c r="J208" i="18" s="1"/>
  <c r="G46" i="18"/>
  <c r="G48" i="18" s="1"/>
  <c r="J164" i="18"/>
  <c r="K147" i="18"/>
  <c r="G171" i="18"/>
  <c r="G195" i="18"/>
  <c r="G219" i="18"/>
  <c r="G270" i="18"/>
  <c r="G271" i="18" s="1"/>
  <c r="H171" i="18"/>
  <c r="H195" i="18"/>
  <c r="H219" i="18"/>
  <c r="H270" i="18"/>
  <c r="I180" i="18"/>
  <c r="I228" i="18"/>
  <c r="I255" i="18"/>
  <c r="K53" i="18"/>
  <c r="K77" i="18"/>
  <c r="J101" i="18"/>
  <c r="J129" i="18"/>
  <c r="J154" i="18"/>
  <c r="K153" i="18"/>
  <c r="K177" i="18"/>
  <c r="K201" i="18"/>
  <c r="J225" i="18"/>
  <c r="J252" i="18"/>
  <c r="J276" i="18"/>
  <c r="G179" i="18"/>
  <c r="G203" i="18"/>
  <c r="G227" i="18"/>
  <c r="G254" i="18"/>
  <c r="G278" i="18"/>
  <c r="G280" i="18" s="1"/>
  <c r="H58" i="18"/>
  <c r="H60" i="18" s="1"/>
  <c r="H82" i="18"/>
  <c r="H134" i="18"/>
  <c r="H158" i="18"/>
  <c r="H206" i="18"/>
  <c r="H208" i="18" s="1"/>
  <c r="H230" i="18"/>
  <c r="H257" i="18"/>
  <c r="H259" i="18" s="1"/>
  <c r="H281" i="18"/>
  <c r="H283" i="18" s="1"/>
  <c r="I67" i="18"/>
  <c r="I91" i="18"/>
  <c r="I93" i="18" s="1"/>
  <c r="I115" i="18"/>
  <c r="I143" i="18"/>
  <c r="I167" i="18"/>
  <c r="I191" i="18"/>
  <c r="I215" i="18"/>
  <c r="I239" i="18"/>
  <c r="I266" i="18"/>
  <c r="I268" i="18" s="1"/>
  <c r="I38" i="18"/>
  <c r="G58" i="18"/>
  <c r="G60" i="18" s="1"/>
  <c r="I110" i="18"/>
  <c r="J215" i="18"/>
  <c r="G18" i="18"/>
  <c r="K47" i="18"/>
  <c r="J170" i="18"/>
  <c r="I129" i="18"/>
  <c r="H31" i="18"/>
  <c r="H33" i="18" s="1"/>
  <c r="G65" i="18"/>
  <c r="G125" i="18"/>
  <c r="J248" i="18"/>
  <c r="J200" i="18"/>
  <c r="I12" i="18"/>
  <c r="I14" i="18" s="1"/>
  <c r="J37" i="18"/>
  <c r="K37" i="18" s="1"/>
  <c r="G79" i="18"/>
  <c r="G81" i="18" s="1"/>
  <c r="G143" i="18"/>
  <c r="G26" i="18"/>
  <c r="L26" i="18" s="1"/>
  <c r="J61" i="18"/>
  <c r="J115" i="18"/>
  <c r="K115" i="18" s="1"/>
  <c r="J230" i="18"/>
  <c r="J185" i="18"/>
  <c r="J187" i="18" s="1"/>
  <c r="G98" i="18"/>
  <c r="K150" i="18"/>
  <c r="K174" i="18"/>
  <c r="K198" i="18"/>
  <c r="G273" i="18"/>
  <c r="H74" i="18"/>
  <c r="H75" i="18" s="1"/>
  <c r="H98" i="18"/>
  <c r="H273" i="18"/>
  <c r="I159" i="18"/>
  <c r="I208" i="18"/>
  <c r="I231" i="18"/>
  <c r="K56" i="18"/>
  <c r="K80" i="18"/>
  <c r="K104" i="18"/>
  <c r="J132" i="18"/>
  <c r="K156" i="18"/>
  <c r="J180" i="18"/>
  <c r="K204" i="18"/>
  <c r="J228" i="18"/>
  <c r="J255" i="18"/>
  <c r="K279" i="18"/>
  <c r="G206" i="18"/>
  <c r="G208" i="18" s="1"/>
  <c r="G230" i="18"/>
  <c r="G257" i="18"/>
  <c r="G259" i="18" s="1"/>
  <c r="G281" i="18"/>
  <c r="G283" i="18" s="1"/>
  <c r="H61" i="18"/>
  <c r="H85" i="18"/>
  <c r="H109" i="18"/>
  <c r="H137" i="18"/>
  <c r="H139" i="18" s="1"/>
  <c r="H161" i="18"/>
  <c r="H185" i="18"/>
  <c r="H187" i="18" s="1"/>
  <c r="H209" i="18"/>
  <c r="H233" i="18"/>
  <c r="H260" i="18"/>
  <c r="H284" i="18"/>
  <c r="I70" i="18"/>
  <c r="I72" i="18" s="1"/>
  <c r="I94" i="18"/>
  <c r="I96" i="18" s="1"/>
  <c r="I118" i="18"/>
  <c r="I146" i="18"/>
  <c r="I170" i="18"/>
  <c r="I194" i="18"/>
  <c r="I218" i="18"/>
  <c r="I269" i="18"/>
  <c r="I68" i="18"/>
  <c r="K25" i="18"/>
  <c r="J26" i="18"/>
  <c r="G64" i="18"/>
  <c r="J118" i="18"/>
  <c r="J120" i="18" s="1"/>
  <c r="J239" i="18"/>
  <c r="J52" i="18"/>
  <c r="J103" i="18"/>
  <c r="J194" i="18"/>
  <c r="J236" i="18"/>
  <c r="H34" i="18"/>
  <c r="H36" i="18" s="1"/>
  <c r="I132" i="18"/>
  <c r="I133" i="18" s="1"/>
  <c r="J272" i="18"/>
  <c r="K272" i="18" s="1"/>
  <c r="I113" i="18"/>
  <c r="I114" i="18" s="1"/>
  <c r="J224" i="18"/>
  <c r="J12" i="18"/>
  <c r="J14" i="18" s="1"/>
  <c r="J40" i="18"/>
  <c r="G85" i="18"/>
  <c r="I46" i="18"/>
  <c r="I48" i="18" s="1"/>
  <c r="J67" i="18"/>
  <c r="G128" i="18"/>
  <c r="J257" i="18"/>
  <c r="J259" i="18" s="1"/>
  <c r="H23" i="18"/>
  <c r="G109" i="18"/>
  <c r="J209" i="18"/>
  <c r="G101" i="18"/>
  <c r="G102" i="18" s="1"/>
  <c r="L102" i="18" s="1"/>
  <c r="G129" i="18"/>
  <c r="G154" i="18"/>
  <c r="L154" i="18" s="1"/>
  <c r="G202" i="18"/>
  <c r="G225" i="18"/>
  <c r="G252" i="18"/>
  <c r="G276" i="18"/>
  <c r="H101" i="18"/>
  <c r="H102" i="18" s="1"/>
  <c r="H129" i="18"/>
  <c r="H225" i="18"/>
  <c r="H252" i="18"/>
  <c r="H276" i="18"/>
  <c r="I162" i="18"/>
  <c r="I210" i="18"/>
  <c r="I211" i="18" s="1"/>
  <c r="I234" i="18"/>
  <c r="I235" i="18" s="1"/>
  <c r="I261" i="18"/>
  <c r="I285" i="18"/>
  <c r="K59" i="18"/>
  <c r="J83" i="18"/>
  <c r="J107" i="18"/>
  <c r="J108" i="18" s="1"/>
  <c r="J135" i="18"/>
  <c r="J159" i="18"/>
  <c r="J184" i="18"/>
  <c r="K183" i="18"/>
  <c r="K184" i="18" s="1"/>
  <c r="K207" i="18"/>
  <c r="J231" i="18"/>
  <c r="K258" i="18"/>
  <c r="K282" i="18"/>
  <c r="G185" i="18"/>
  <c r="G187" i="18" s="1"/>
  <c r="G209" i="18"/>
  <c r="G233" i="18"/>
  <c r="G260" i="18"/>
  <c r="G284" i="18"/>
  <c r="H64" i="18"/>
  <c r="H88" i="18"/>
  <c r="H140" i="18"/>
  <c r="H164" i="18"/>
  <c r="H188" i="18"/>
  <c r="H236" i="18"/>
  <c r="H263" i="18"/>
  <c r="H265" i="18" s="1"/>
  <c r="H287" i="18"/>
  <c r="H289" i="18" s="1"/>
  <c r="I73" i="18"/>
  <c r="I97" i="18"/>
  <c r="I125" i="18"/>
  <c r="I127" i="18" s="1"/>
  <c r="I149" i="18"/>
  <c r="I151" i="18" s="1"/>
  <c r="I173" i="18"/>
  <c r="I197" i="18"/>
  <c r="I199" i="18" s="1"/>
  <c r="I221" i="18"/>
  <c r="I223" i="18" s="1"/>
  <c r="I248" i="18"/>
  <c r="I250" i="18" s="1"/>
  <c r="I272" i="18"/>
  <c r="G118" i="18"/>
  <c r="G120" i="18" s="1"/>
  <c r="K32" i="18"/>
  <c r="G70" i="18"/>
  <c r="G72" i="18" s="1"/>
  <c r="J266" i="18"/>
  <c r="K266" i="18" s="1"/>
  <c r="J58" i="18"/>
  <c r="K58" i="18" s="1"/>
  <c r="G112" i="18"/>
  <c r="J218" i="18"/>
  <c r="G15" i="18"/>
  <c r="H37" i="18"/>
  <c r="J140" i="18"/>
  <c r="I26" i="18"/>
  <c r="I31" i="18"/>
  <c r="I33" i="18" s="1"/>
  <c r="I65" i="18"/>
  <c r="I66" i="18" s="1"/>
  <c r="J125" i="18"/>
  <c r="J127" i="18" s="1"/>
  <c r="J251" i="18"/>
  <c r="K251" i="18" s="1"/>
  <c r="J15" i="18"/>
  <c r="J17" i="18" s="1"/>
  <c r="G44" i="18"/>
  <c r="G91" i="18"/>
  <c r="J161" i="18"/>
  <c r="I86" i="18"/>
  <c r="I87" i="18" s="1"/>
  <c r="G35" i="18"/>
  <c r="J73" i="18"/>
  <c r="I135" i="18"/>
  <c r="I136" i="18" s="1"/>
  <c r="J281" i="18"/>
  <c r="G62" i="18"/>
  <c r="I116" i="18"/>
  <c r="I117" i="18" s="1"/>
  <c r="J233" i="18"/>
  <c r="G132" i="18"/>
  <c r="G133" i="18" s="1"/>
  <c r="G180" i="18"/>
  <c r="G205" i="18"/>
  <c r="G228" i="18"/>
  <c r="G255" i="18"/>
  <c r="H228" i="18"/>
  <c r="H280" i="18"/>
  <c r="I165" i="18"/>
  <c r="I189" i="18"/>
  <c r="I190" i="18" s="1"/>
  <c r="I237" i="18"/>
  <c r="I238" i="18" s="1"/>
  <c r="J62" i="18"/>
  <c r="J86" i="18"/>
  <c r="J110" i="18"/>
  <c r="K138" i="18"/>
  <c r="J162" i="18"/>
  <c r="K186" i="18"/>
  <c r="J210" i="18"/>
  <c r="J234" i="18"/>
  <c r="J261" i="18"/>
  <c r="J285" i="18"/>
  <c r="G188" i="18"/>
  <c r="G236" i="18"/>
  <c r="G263" i="18"/>
  <c r="G265" i="18" s="1"/>
  <c r="G287" i="18"/>
  <c r="G289" i="18" s="1"/>
  <c r="H67" i="18"/>
  <c r="H91" i="18"/>
  <c r="H93" i="18" s="1"/>
  <c r="H115" i="18"/>
  <c r="H143" i="18"/>
  <c r="H167" i="18"/>
  <c r="H191" i="18"/>
  <c r="H215" i="18"/>
  <c r="H239" i="18"/>
  <c r="H266" i="18"/>
  <c r="H268" i="18" s="1"/>
  <c r="I52" i="18"/>
  <c r="I54" i="18" s="1"/>
  <c r="I76" i="18"/>
  <c r="I78" i="18" s="1"/>
  <c r="I128" i="18"/>
  <c r="I176" i="18"/>
  <c r="I178" i="18" s="1"/>
  <c r="I200" i="18"/>
  <c r="I202" i="18" s="1"/>
  <c r="I224" i="18"/>
  <c r="I226" i="18" s="1"/>
  <c r="I251" i="18"/>
  <c r="I253" i="18" s="1"/>
  <c r="I275" i="18"/>
  <c r="G155" i="18"/>
  <c r="G157" i="18" s="1"/>
  <c r="L157" i="18" s="1"/>
  <c r="J35" i="18"/>
  <c r="G76" i="18"/>
  <c r="G78" i="18" s="1"/>
  <c r="I139" i="18"/>
  <c r="I23" i="18"/>
  <c r="G31" i="18"/>
  <c r="J64" i="18"/>
  <c r="K64" i="18" s="1"/>
  <c r="I120" i="18"/>
  <c r="H40" i="18"/>
  <c r="H42" i="18" s="1"/>
  <c r="G83" i="18"/>
  <c r="G149" i="18"/>
  <c r="I34" i="18"/>
  <c r="G134" i="18"/>
  <c r="J275" i="18"/>
  <c r="K275" i="18" s="1"/>
  <c r="J18" i="18"/>
  <c r="K18" i="18" s="1"/>
  <c r="I49" i="18"/>
  <c r="I51" i="18" s="1"/>
  <c r="I98" i="18"/>
  <c r="J179" i="18"/>
  <c r="G146" i="18"/>
  <c r="G148" i="18" s="1"/>
  <c r="G38" i="18"/>
  <c r="J79" i="18"/>
  <c r="I35" i="18"/>
  <c r="G68" i="18"/>
  <c r="J128" i="18"/>
  <c r="J260" i="18"/>
  <c r="K260" i="18" s="1"/>
  <c r="G107" i="18"/>
  <c r="G135" i="18"/>
  <c r="G159" i="18"/>
  <c r="G231" i="18"/>
  <c r="G232" i="18" s="1"/>
  <c r="H83" i="18"/>
  <c r="H107" i="18"/>
  <c r="H108" i="18" s="1"/>
  <c r="H231" i="18"/>
  <c r="I168" i="18"/>
  <c r="I192" i="18"/>
  <c r="I193" i="18" s="1"/>
  <c r="I216" i="18"/>
  <c r="I217" i="18" s="1"/>
  <c r="I240" i="18"/>
  <c r="J41" i="18"/>
  <c r="J65" i="18"/>
  <c r="J89" i="18"/>
  <c r="J113" i="18"/>
  <c r="J141" i="18"/>
  <c r="J165" i="18"/>
  <c r="J166" i="18" s="1"/>
  <c r="J189" i="18"/>
  <c r="J214" i="18"/>
  <c r="J237" i="18"/>
  <c r="K264" i="18"/>
  <c r="K288" i="18"/>
  <c r="H46" i="18"/>
  <c r="H48" i="18" s="1"/>
  <c r="H70" i="18"/>
  <c r="H72" i="18" s="1"/>
  <c r="H94" i="18"/>
  <c r="H96" i="18" s="1"/>
  <c r="H146" i="18"/>
  <c r="H148" i="18" s="1"/>
  <c r="H170" i="18"/>
  <c r="H194" i="18"/>
  <c r="H218" i="18"/>
  <c r="H269" i="18"/>
  <c r="I55" i="18"/>
  <c r="I57" i="18" s="1"/>
  <c r="I79" i="18"/>
  <c r="I81" i="18" s="1"/>
  <c r="I103" i="18"/>
  <c r="I105" i="18" s="1"/>
  <c r="I155" i="18"/>
  <c r="I157" i="18" s="1"/>
  <c r="I179" i="18"/>
  <c r="I203" i="18"/>
  <c r="I205" i="18" s="1"/>
  <c r="I227" i="18"/>
  <c r="I254" i="18"/>
  <c r="I278" i="18"/>
  <c r="I280" i="18" s="1"/>
  <c r="J263" i="18"/>
  <c r="J38" i="18"/>
  <c r="G82" i="18"/>
  <c r="K82" i="18" s="1"/>
  <c r="K131" i="18"/>
  <c r="J269" i="18"/>
  <c r="K269" i="18" s="1"/>
  <c r="H15" i="18"/>
  <c r="H17" i="18" s="1"/>
  <c r="I43" i="18"/>
  <c r="G89" i="18"/>
  <c r="J158" i="18"/>
  <c r="G94" i="18"/>
  <c r="I37" i="18"/>
  <c r="I141" i="18"/>
  <c r="I142" i="18" s="1"/>
  <c r="K21" i="18"/>
  <c r="G55" i="18"/>
  <c r="K55" i="18" s="1"/>
  <c r="K106" i="18"/>
  <c r="J203" i="18"/>
  <c r="G14" i="18"/>
  <c r="G41" i="18"/>
  <c r="J85" i="18"/>
  <c r="I74" i="18"/>
  <c r="G74" i="18"/>
  <c r="G137" i="18"/>
  <c r="G139" i="18" s="1"/>
  <c r="J284" i="18"/>
  <c r="G110" i="18"/>
  <c r="G162" i="18"/>
  <c r="G163" i="18" s="1"/>
  <c r="G210" i="18"/>
  <c r="G234" i="18"/>
  <c r="G261" i="18"/>
  <c r="G285" i="18"/>
  <c r="H62" i="18"/>
  <c r="H86" i="18"/>
  <c r="H162" i="18"/>
  <c r="H210" i="18"/>
  <c r="H234" i="18"/>
  <c r="I171" i="18"/>
  <c r="I195" i="18"/>
  <c r="I219" i="18"/>
  <c r="I220" i="18" s="1"/>
  <c r="I270" i="18"/>
  <c r="J44" i="18"/>
  <c r="J68" i="18"/>
  <c r="J93" i="18"/>
  <c r="J116" i="18"/>
  <c r="J144" i="18"/>
  <c r="J168" i="18"/>
  <c r="J192" i="18"/>
  <c r="J216" i="18"/>
  <c r="J240" i="18"/>
  <c r="K267" i="18"/>
  <c r="H49" i="18"/>
  <c r="H51" i="18" s="1"/>
  <c r="H97" i="18"/>
  <c r="H149" i="18"/>
  <c r="H151" i="18" s="1"/>
  <c r="H173" i="18"/>
  <c r="H175" i="18" s="1"/>
  <c r="H197" i="18"/>
  <c r="H199" i="18" s="1"/>
  <c r="H221" i="18"/>
  <c r="H223" i="18" s="1"/>
  <c r="H248" i="18"/>
  <c r="H250" i="18" s="1"/>
  <c r="H272" i="18"/>
  <c r="I82" i="18"/>
  <c r="K13" i="18"/>
  <c r="G43" i="18"/>
  <c r="G88" i="18"/>
  <c r="J155" i="18"/>
  <c r="I101" i="18"/>
  <c r="I102" i="18" s="1"/>
  <c r="J76" i="18"/>
  <c r="G140" i="18"/>
  <c r="J173" i="18"/>
  <c r="G167" i="18"/>
  <c r="I40" i="18"/>
  <c r="I83" i="18"/>
  <c r="I62" i="18"/>
  <c r="I63" i="18" s="1"/>
  <c r="K24" i="18"/>
  <c r="G61" i="18"/>
  <c r="J227" i="18"/>
  <c r="K227" i="18" s="1"/>
  <c r="K16" i="18"/>
  <c r="G17" i="18"/>
  <c r="I44" i="18"/>
  <c r="G164" i="18"/>
  <c r="J137" i="18"/>
  <c r="H38" i="18"/>
  <c r="I144" i="18"/>
  <c r="I145" i="18" s="1"/>
  <c r="J287" i="18"/>
  <c r="G113" i="18"/>
  <c r="G141" i="18"/>
  <c r="G165" i="18"/>
  <c r="G189" i="18"/>
  <c r="K213" i="18"/>
  <c r="K214" i="18" s="1"/>
  <c r="G214" i="18"/>
  <c r="L214" i="18" s="1"/>
  <c r="G237" i="18"/>
  <c r="H65" i="18"/>
  <c r="H89" i="18"/>
  <c r="H165" i="18"/>
  <c r="H189" i="18"/>
  <c r="H237" i="18"/>
  <c r="I175" i="18"/>
  <c r="I273" i="18"/>
  <c r="I274" i="18" s="1"/>
  <c r="J48" i="18"/>
  <c r="J72" i="18"/>
  <c r="K71" i="18"/>
  <c r="J96" i="18"/>
  <c r="K95" i="18"/>
  <c r="K119" i="18"/>
  <c r="J171" i="18"/>
  <c r="J247" i="18"/>
  <c r="K246" i="18"/>
  <c r="J270" i="18"/>
  <c r="G197" i="18"/>
  <c r="G221" i="18"/>
  <c r="G223" i="18" s="1"/>
  <c r="H176" i="18"/>
  <c r="H178" i="18" s="1"/>
  <c r="H200" i="18"/>
  <c r="H202" i="18" s="1"/>
  <c r="H224" i="18"/>
  <c r="H251" i="18"/>
  <c r="H275" i="18"/>
  <c r="I109" i="18"/>
  <c r="I161" i="18"/>
  <c r="I185" i="18"/>
  <c r="I187" i="18" s="1"/>
  <c r="J167" i="18"/>
  <c r="I148" i="18"/>
  <c r="I41" i="18"/>
  <c r="I15" i="18"/>
  <c r="I17" i="18" s="1"/>
  <c r="J43" i="18"/>
  <c r="I89" i="18"/>
  <c r="J254" i="18"/>
  <c r="K254" i="18" s="1"/>
  <c r="K19" i="18"/>
  <c r="G20" i="18"/>
  <c r="H14" i="18"/>
  <c r="K152" i="18"/>
  <c r="K92" i="18"/>
  <c r="G116" i="18"/>
  <c r="G117" i="18" s="1"/>
  <c r="G144" i="18"/>
  <c r="G145" i="18" s="1"/>
  <c r="G168" i="18"/>
  <c r="G192" i="18"/>
  <c r="G193" i="18" s="1"/>
  <c r="G216" i="18"/>
  <c r="G240" i="18"/>
  <c r="G241" i="18" s="1"/>
  <c r="G268" i="18"/>
  <c r="H44" i="18"/>
  <c r="H45" i="18" s="1"/>
  <c r="H68" i="18"/>
  <c r="H116" i="18"/>
  <c r="H168" i="18"/>
  <c r="H192" i="18"/>
  <c r="I276" i="18"/>
  <c r="J51" i="18"/>
  <c r="K50" i="18"/>
  <c r="K126" i="18"/>
  <c r="J199" i="18"/>
  <c r="K222" i="18"/>
  <c r="J223" i="18"/>
  <c r="K249" i="18"/>
  <c r="J273" i="18"/>
  <c r="G176" i="18"/>
  <c r="K176" i="18" s="1"/>
  <c r="I88" i="18"/>
  <c r="I164" i="18"/>
  <c r="J103" i="7"/>
  <c r="I155" i="7"/>
  <c r="I157" i="7" s="1"/>
  <c r="G155" i="7"/>
  <c r="H155" i="7"/>
  <c r="H157" i="7" s="1"/>
  <c r="J155" i="7"/>
  <c r="I258" i="7"/>
  <c r="G168" i="7"/>
  <c r="G169" i="7" s="1"/>
  <c r="H240" i="7"/>
  <c r="G164" i="7"/>
  <c r="I40" i="7"/>
  <c r="J275" i="7"/>
  <c r="J277" i="7" s="1"/>
  <c r="G228" i="7"/>
  <c r="J98" i="7"/>
  <c r="G38" i="7"/>
  <c r="G15" i="7"/>
  <c r="G17" i="7" s="1"/>
  <c r="I64" i="7"/>
  <c r="G44" i="7"/>
  <c r="G45" i="7" s="1"/>
  <c r="H35" i="7"/>
  <c r="I154" i="7"/>
  <c r="I281" i="7"/>
  <c r="I206" i="7"/>
  <c r="I208" i="7" s="1"/>
  <c r="I82" i="7"/>
  <c r="H49" i="7"/>
  <c r="H51" i="7" s="1"/>
  <c r="I161" i="7"/>
  <c r="G185" i="7"/>
  <c r="G187" i="7" s="1"/>
  <c r="I272" i="7"/>
  <c r="I200" i="7"/>
  <c r="I202" i="7" s="1"/>
  <c r="I18" i="7"/>
  <c r="I20" i="7" s="1"/>
  <c r="I73" i="7"/>
  <c r="I224" i="7"/>
  <c r="I31" i="7"/>
  <c r="I33" i="7" s="1"/>
  <c r="I227" i="7"/>
  <c r="I180" i="7"/>
  <c r="I86" i="7"/>
  <c r="I137" i="7"/>
  <c r="I139" i="7" s="1"/>
  <c r="I109" i="7"/>
  <c r="I149" i="7"/>
  <c r="I151" i="7" s="1"/>
  <c r="I197" i="7"/>
  <c r="I199" i="7" s="1"/>
  <c r="I118" i="7"/>
  <c r="I120" i="7" s="1"/>
  <c r="I195" i="7"/>
  <c r="I94" i="7"/>
  <c r="I96" i="7" s="1"/>
  <c r="I135" i="7"/>
  <c r="I260" i="7"/>
  <c r="I262" i="7" s="1"/>
  <c r="I282" i="7"/>
  <c r="I113" i="7"/>
  <c r="I236" i="7"/>
  <c r="I76" i="7"/>
  <c r="I78" i="7" s="1"/>
  <c r="I249" i="7"/>
  <c r="I216" i="7"/>
  <c r="I252" i="7"/>
  <c r="I115" i="7"/>
  <c r="I74" i="7"/>
  <c r="I159" i="7"/>
  <c r="I140" i="7"/>
  <c r="I191" i="7"/>
  <c r="I12" i="7"/>
  <c r="I257" i="7"/>
  <c r="I203" i="7"/>
  <c r="I205" i="7" s="1"/>
  <c r="I67" i="7"/>
  <c r="I251" i="7"/>
  <c r="I225" i="7"/>
  <c r="I144" i="7"/>
  <c r="I91" i="7"/>
  <c r="I93" i="7" s="1"/>
  <c r="I79" i="7"/>
  <c r="I81" i="7" s="1"/>
  <c r="I41" i="7"/>
  <c r="I179" i="7"/>
  <c r="I141" i="7"/>
  <c r="I37" i="7"/>
  <c r="I248" i="7"/>
  <c r="I52" i="7"/>
  <c r="I54" i="7" s="1"/>
  <c r="I254" i="7"/>
  <c r="I256" i="7" s="1"/>
  <c r="I219" i="7"/>
  <c r="I134" i="7"/>
  <c r="I233" i="7"/>
  <c r="I209" i="7"/>
  <c r="I61" i="7"/>
  <c r="I132" i="7"/>
  <c r="I133" i="7" s="1"/>
  <c r="I55" i="7"/>
  <c r="I57" i="7" s="1"/>
  <c r="I269" i="7"/>
  <c r="I170" i="7"/>
  <c r="I85" i="7"/>
  <c r="I65" i="7"/>
  <c r="I103" i="7"/>
  <c r="I105" i="7" s="1"/>
  <c r="I35" i="7"/>
  <c r="I62" i="7"/>
  <c r="I234" i="7"/>
  <c r="I168" i="7"/>
  <c r="I171" i="7"/>
  <c r="I44" i="7"/>
  <c r="I49" i="7"/>
  <c r="I51" i="7" s="1"/>
  <c r="I270" i="7"/>
  <c r="I162" i="7"/>
  <c r="I43" i="7"/>
  <c r="I185" i="7"/>
  <c r="I187" i="7" s="1"/>
  <c r="I176" i="7"/>
  <c r="I178" i="7" s="1"/>
  <c r="D9" i="17" s="1"/>
  <c r="I165" i="7"/>
  <c r="I38" i="7"/>
  <c r="I15" i="7"/>
  <c r="I17" i="7" s="1"/>
  <c r="I98" i="7"/>
  <c r="I164" i="7"/>
  <c r="I231" i="7"/>
  <c r="I173" i="7"/>
  <c r="I175" i="7" s="1"/>
  <c r="I237" i="7"/>
  <c r="I116" i="7"/>
  <c r="I34" i="7"/>
  <c r="I267" i="7"/>
  <c r="I189" i="7"/>
  <c r="I228" i="7"/>
  <c r="I210" i="7"/>
  <c r="I101" i="7"/>
  <c r="I102" i="7" s="1"/>
  <c r="I46" i="7"/>
  <c r="I48" i="7" s="1"/>
  <c r="I273" i="7"/>
  <c r="I167" i="7"/>
  <c r="I83" i="7"/>
  <c r="I88" i="7"/>
  <c r="I89" i="7"/>
  <c r="I70" i="7"/>
  <c r="I72" i="7" s="1"/>
  <c r="I125" i="7"/>
  <c r="I127" i="7" s="1"/>
  <c r="I240" i="7"/>
  <c r="I68" i="7"/>
  <c r="I221" i="7"/>
  <c r="I223" i="7" s="1"/>
  <c r="I192" i="7"/>
  <c r="I158" i="7"/>
  <c r="I214" i="7"/>
  <c r="I230" i="7"/>
  <c r="I215" i="7"/>
  <c r="I110" i="7"/>
  <c r="I143" i="7"/>
  <c r="I128" i="7"/>
  <c r="I263" i="7"/>
  <c r="I265" i="7" s="1"/>
  <c r="I244" i="7"/>
  <c r="I26" i="7"/>
  <c r="D7" i="11" s="1"/>
  <c r="I23" i="7"/>
  <c r="I184" i="7"/>
  <c r="I284" i="7"/>
  <c r="I286" i="7" s="1"/>
  <c r="I218" i="7"/>
  <c r="I278" i="7"/>
  <c r="I280" i="7" s="1"/>
  <c r="I146" i="7"/>
  <c r="I148" i="7" s="1"/>
  <c r="I58" i="7"/>
  <c r="I60" i="7" s="1"/>
  <c r="I275" i="7"/>
  <c r="I277" i="7" s="1"/>
  <c r="I112" i="7"/>
  <c r="I188" i="7"/>
  <c r="I107" i="7"/>
  <c r="I108" i="7" s="1"/>
  <c r="I239" i="7"/>
  <c r="I129" i="7"/>
  <c r="I245" i="7"/>
  <c r="I247" i="7" s="1"/>
  <c r="I194" i="7"/>
  <c r="I97" i="7"/>
  <c r="J266" i="7"/>
  <c r="J268" i="7" s="1"/>
  <c r="I266" i="7"/>
  <c r="C16" i="12"/>
  <c r="C17" i="12" s="1"/>
  <c r="B11" i="12"/>
  <c r="G30" i="3"/>
  <c r="G69" i="3" s="1"/>
  <c r="G74" i="3" s="1"/>
  <c r="G23" i="7"/>
  <c r="T32" i="4"/>
  <c r="W32" i="4" s="1"/>
  <c r="Q13" i="4"/>
  <c r="B9" i="12"/>
  <c r="T24" i="4"/>
  <c r="W24" i="4" s="1"/>
  <c r="Z24" i="4" s="1"/>
  <c r="E10" i="12"/>
  <c r="T8" i="4"/>
  <c r="W8" i="4" s="1"/>
  <c r="Z8" i="4" s="1"/>
  <c r="E6" i="12"/>
  <c r="B22" i="12" s="1"/>
  <c r="K44" i="4"/>
  <c r="T29" i="4"/>
  <c r="W29" i="4" s="1"/>
  <c r="Z29" i="4" s="1"/>
  <c r="E11" i="12"/>
  <c r="T39" i="4"/>
  <c r="W39" i="4" s="1"/>
  <c r="Z39" i="4" s="1"/>
  <c r="E14" i="12"/>
  <c r="T38" i="4"/>
  <c r="W38" i="4" s="1"/>
  <c r="Z38" i="4" s="1"/>
  <c r="E13" i="12"/>
  <c r="T41" i="4"/>
  <c r="W41" i="4" s="1"/>
  <c r="Z41" i="4" s="1"/>
  <c r="E15" i="12"/>
  <c r="Q53" i="4"/>
  <c r="T50" i="4"/>
  <c r="H206" i="7"/>
  <c r="H208" i="7" s="1"/>
  <c r="G41" i="7"/>
  <c r="G257" i="7"/>
  <c r="J135" i="7"/>
  <c r="H272" i="7"/>
  <c r="J40" i="7"/>
  <c r="J85" i="7"/>
  <c r="K21" i="7"/>
  <c r="J141" i="7"/>
  <c r="H23" i="7"/>
  <c r="J23" i="7"/>
  <c r="K22" i="7"/>
  <c r="H200" i="7"/>
  <c r="H202" i="7" s="1"/>
  <c r="J218" i="7"/>
  <c r="H149" i="7"/>
  <c r="H151" i="7" s="1"/>
  <c r="J195" i="7"/>
  <c r="J18" i="7"/>
  <c r="J20" i="7" s="1"/>
  <c r="J94" i="7"/>
  <c r="J96" i="7" s="1"/>
  <c r="J173" i="7"/>
  <c r="J175" i="7" s="1"/>
  <c r="J263" i="7"/>
  <c r="J265" i="7" s="1"/>
  <c r="J260" i="7"/>
  <c r="J262" i="7" s="1"/>
  <c r="J282" i="7"/>
  <c r="J128" i="7"/>
  <c r="J130" i="7" s="1"/>
  <c r="J281" i="7"/>
  <c r="J258" i="7"/>
  <c r="J159" i="7"/>
  <c r="J34" i="7"/>
  <c r="J113" i="7"/>
  <c r="J112" i="7"/>
  <c r="J236" i="7"/>
  <c r="J76" i="7"/>
  <c r="J78" i="7" s="1"/>
  <c r="H252" i="7"/>
  <c r="J191" i="7"/>
  <c r="J170" i="7"/>
  <c r="J172" i="7" s="1"/>
  <c r="J188" i="7"/>
  <c r="J190" i="7" s="1"/>
  <c r="J224" i="7"/>
  <c r="J257" i="7"/>
  <c r="J203" i="7"/>
  <c r="J205" i="7" s="1"/>
  <c r="J67" i="7"/>
  <c r="J46" i="7"/>
  <c r="J140" i="7"/>
  <c r="J216" i="7"/>
  <c r="J245" i="7"/>
  <c r="J239" i="7"/>
  <c r="J143" i="7"/>
  <c r="J73" i="7"/>
  <c r="J194" i="7"/>
  <c r="J82" i="7"/>
  <c r="J70" i="7"/>
  <c r="J72" i="7" s="1"/>
  <c r="J251" i="7"/>
  <c r="J227" i="7"/>
  <c r="J230" i="7"/>
  <c r="J232" i="7" s="1"/>
  <c r="J225" i="7"/>
  <c r="J233" i="7"/>
  <c r="J144" i="7"/>
  <c r="J125" i="7"/>
  <c r="J127" i="7" s="1"/>
  <c r="J91" i="7"/>
  <c r="J79" i="7"/>
  <c r="J81" i="7" s="1"/>
  <c r="J41" i="7"/>
  <c r="J179" i="7"/>
  <c r="J37" i="7"/>
  <c r="J248" i="7"/>
  <c r="J52" i="7"/>
  <c r="J54" i="7" s="1"/>
  <c r="J254" i="7"/>
  <c r="J219" i="7"/>
  <c r="J115" i="7"/>
  <c r="J97" i="7"/>
  <c r="J110" i="7"/>
  <c r="J74" i="7"/>
  <c r="J209" i="7"/>
  <c r="J132" i="7"/>
  <c r="J158" i="7"/>
  <c r="J55" i="7"/>
  <c r="J57" i="7" s="1"/>
  <c r="J269" i="7"/>
  <c r="J271" i="7" s="1"/>
  <c r="J249" i="7"/>
  <c r="J215" i="7"/>
  <c r="J278" i="7"/>
  <c r="J180" i="7"/>
  <c r="J86" i="7"/>
  <c r="J137" i="7"/>
  <c r="J31" i="7"/>
  <c r="J134" i="7"/>
  <c r="J146" i="7"/>
  <c r="J109" i="7"/>
  <c r="J197" i="7"/>
  <c r="J199" i="7" s="1"/>
  <c r="J58" i="7"/>
  <c r="J60" i="7" s="1"/>
  <c r="J161" i="7"/>
  <c r="J118" i="7"/>
  <c r="J120" i="7" s="1"/>
  <c r="J64" i="7"/>
  <c r="J66" i="7" s="1"/>
  <c r="J107" i="7"/>
  <c r="J272" i="7"/>
  <c r="J252" i="7"/>
  <c r="J273" i="7"/>
  <c r="K273" i="7" s="1"/>
  <c r="J43" i="7"/>
  <c r="K43" i="7" s="1"/>
  <c r="J206" i="7"/>
  <c r="J208" i="7" s="1"/>
  <c r="J116" i="7"/>
  <c r="K116" i="7" s="1"/>
  <c r="J167" i="7"/>
  <c r="K167" i="7" s="1"/>
  <c r="H61" i="7"/>
  <c r="J12" i="7"/>
  <c r="J15" i="7"/>
  <c r="J176" i="7"/>
  <c r="K176" i="7" s="1"/>
  <c r="J168" i="7"/>
  <c r="H284" i="7"/>
  <c r="H286" i="7" s="1"/>
  <c r="J44" i="7"/>
  <c r="J35" i="7"/>
  <c r="J149" i="7"/>
  <c r="J151" i="7" s="1"/>
  <c r="J38" i="7"/>
  <c r="J185" i="7"/>
  <c r="J240" i="7"/>
  <c r="J228" i="7"/>
  <c r="J49" i="7"/>
  <c r="J51" i="7" s="1"/>
  <c r="J164" i="7"/>
  <c r="H195" i="7"/>
  <c r="H18" i="7"/>
  <c r="H20" i="7" s="1"/>
  <c r="J68" i="7"/>
  <c r="K68" i="7" s="1"/>
  <c r="J234" i="7"/>
  <c r="J61" i="7"/>
  <c r="J62" i="7"/>
  <c r="K62" i="7" s="1"/>
  <c r="J162" i="7"/>
  <c r="K162" i="7" s="1"/>
  <c r="J192" i="7"/>
  <c r="K192" i="7" s="1"/>
  <c r="J200" i="7"/>
  <c r="J202" i="7" s="1"/>
  <c r="J284" i="7"/>
  <c r="J286" i="7" s="1"/>
  <c r="J210" i="7"/>
  <c r="K210" i="7" s="1"/>
  <c r="H141" i="7"/>
  <c r="H282" i="7"/>
  <c r="H128" i="7"/>
  <c r="H58" i="7"/>
  <c r="H60" i="7" s="1"/>
  <c r="H31" i="7"/>
  <c r="H33" i="7" s="1"/>
  <c r="H134" i="7"/>
  <c r="H215" i="7"/>
  <c r="H110" i="7"/>
  <c r="H74" i="7"/>
  <c r="H209" i="7"/>
  <c r="H132" i="7"/>
  <c r="H133" i="7" s="1"/>
  <c r="H158" i="7"/>
  <c r="H191" i="7"/>
  <c r="H281" i="7"/>
  <c r="H94" i="7"/>
  <c r="H96" i="7" s="1"/>
  <c r="H161" i="7"/>
  <c r="H118" i="7"/>
  <c r="H120" i="7" s="1"/>
  <c r="H64" i="7"/>
  <c r="H146" i="7"/>
  <c r="H148" i="7" s="1"/>
  <c r="H109" i="7"/>
  <c r="H218" i="7"/>
  <c r="H278" i="7"/>
  <c r="H280" i="7" s="1"/>
  <c r="H180" i="7"/>
  <c r="H86" i="7"/>
  <c r="H251" i="7"/>
  <c r="H227" i="7"/>
  <c r="H229" i="7" s="1"/>
  <c r="H230" i="7"/>
  <c r="H225" i="7"/>
  <c r="H170" i="7"/>
  <c r="H188" i="7"/>
  <c r="H258" i="7"/>
  <c r="H159" i="7"/>
  <c r="H34" i="7"/>
  <c r="H40" i="7"/>
  <c r="H173" i="7"/>
  <c r="H175" i="7" s="1"/>
  <c r="H12" i="7"/>
  <c r="H113" i="7"/>
  <c r="H112" i="7"/>
  <c r="H236" i="7"/>
  <c r="H135" i="7"/>
  <c r="H55" i="7"/>
  <c r="H57" i="7" s="1"/>
  <c r="H233" i="7"/>
  <c r="H144" i="7"/>
  <c r="H224" i="7"/>
  <c r="H257" i="7"/>
  <c r="H203" i="7"/>
  <c r="H205" i="7" s="1"/>
  <c r="H67" i="7"/>
  <c r="H76" i="7"/>
  <c r="H78" i="7" s="1"/>
  <c r="H263" i="7"/>
  <c r="H265" i="7" s="1"/>
  <c r="H260" i="7"/>
  <c r="H262" i="7" s="1"/>
  <c r="H137" i="7"/>
  <c r="H139" i="7" s="1"/>
  <c r="H37" i="7"/>
  <c r="H39" i="7" s="1"/>
  <c r="H125" i="7"/>
  <c r="H127" i="7" s="1"/>
  <c r="H91" i="7"/>
  <c r="H93" i="7" s="1"/>
  <c r="H79" i="7"/>
  <c r="H81" i="7" s="1"/>
  <c r="H41" i="7"/>
  <c r="H46" i="7"/>
  <c r="H48" i="7" s="1"/>
  <c r="H140" i="7"/>
  <c r="H216" i="7"/>
  <c r="H197" i="7"/>
  <c r="H199" i="7" s="1"/>
  <c r="H269" i="7"/>
  <c r="H248" i="7"/>
  <c r="H52" i="7"/>
  <c r="H54" i="7" s="1"/>
  <c r="H254" i="7"/>
  <c r="H256" i="7" s="1"/>
  <c r="H85" i="7"/>
  <c r="H219" i="7"/>
  <c r="H179" i="7"/>
  <c r="H245" i="7"/>
  <c r="H247" i="7" s="1"/>
  <c r="H239" i="7"/>
  <c r="H143" i="7"/>
  <c r="H73" i="7"/>
  <c r="H194" i="7"/>
  <c r="H82" i="7"/>
  <c r="H70" i="7"/>
  <c r="H72" i="7" s="1"/>
  <c r="H249" i="7"/>
  <c r="H115" i="7"/>
  <c r="H97" i="7"/>
  <c r="H62" i="7"/>
  <c r="H162" i="7"/>
  <c r="H237" i="7"/>
  <c r="H65" i="7"/>
  <c r="H187" i="7"/>
  <c r="H221" i="7"/>
  <c r="H223" i="7" s="1"/>
  <c r="AS4" i="6"/>
  <c r="H88" i="7"/>
  <c r="H89" i="7"/>
  <c r="H189" i="7"/>
  <c r="H192" i="7"/>
  <c r="H267" i="7"/>
  <c r="H43" i="7"/>
  <c r="H45" i="7" s="1"/>
  <c r="H231" i="7"/>
  <c r="H273" i="7"/>
  <c r="H101" i="7"/>
  <c r="H102" i="7" s="1"/>
  <c r="H171" i="7"/>
  <c r="H167" i="7"/>
  <c r="H169" i="7" s="1"/>
  <c r="H26" i="7"/>
  <c r="C7" i="11" s="1"/>
  <c r="H98" i="7"/>
  <c r="H68" i="7"/>
  <c r="H116" i="7"/>
  <c r="H176" i="7"/>
  <c r="H178" i="7" s="1"/>
  <c r="C9" i="17" s="1"/>
  <c r="H275" i="7"/>
  <c r="H277" i="7" s="1"/>
  <c r="H210" i="7"/>
  <c r="H184" i="7"/>
  <c r="H83" i="7"/>
  <c r="H129" i="7"/>
  <c r="H270" i="7"/>
  <c r="H234" i="7"/>
  <c r="H266" i="7"/>
  <c r="H154" i="7"/>
  <c r="H17" i="7"/>
  <c r="H107" i="7"/>
  <c r="H108" i="7" s="1"/>
  <c r="H165" i="7"/>
  <c r="H166" i="7" s="1"/>
  <c r="H244" i="7"/>
  <c r="H103" i="7"/>
  <c r="H105" i="7" s="1"/>
  <c r="H214" i="7"/>
  <c r="AX4" i="6"/>
  <c r="K106" i="7"/>
  <c r="G85" i="7"/>
  <c r="G267" i="7"/>
  <c r="K267" i="7" s="1"/>
  <c r="G135" i="7"/>
  <c r="G35" i="7"/>
  <c r="K285" i="7"/>
  <c r="AN4" i="6"/>
  <c r="K24" i="7"/>
  <c r="M34" i="2"/>
  <c r="F27" i="3"/>
  <c r="F32" i="3" s="1"/>
  <c r="N44" i="4"/>
  <c r="Q36" i="4"/>
  <c r="G26" i="7"/>
  <c r="G179" i="7"/>
  <c r="J26" i="7"/>
  <c r="E7" i="11" s="1"/>
  <c r="K25" i="7"/>
  <c r="G184" i="7"/>
  <c r="L184" i="7" s="1"/>
  <c r="G270" i="7"/>
  <c r="K270" i="7" s="1"/>
  <c r="G46" i="7"/>
  <c r="G272" i="7"/>
  <c r="G274" i="7" s="1"/>
  <c r="G67" i="7"/>
  <c r="G69" i="7" s="1"/>
  <c r="G108" i="7"/>
  <c r="L108" i="7" s="1"/>
  <c r="F50" i="3"/>
  <c r="F58" i="3" s="1"/>
  <c r="C32" i="3"/>
  <c r="C60" i="3" s="1"/>
  <c r="D7" i="3"/>
  <c r="D24" i="3" s="1"/>
  <c r="G50" i="3"/>
  <c r="G58" i="3" s="1"/>
  <c r="H41" i="3"/>
  <c r="F74" i="3"/>
  <c r="F75" i="3" s="1"/>
  <c r="G73" i="3" s="1"/>
  <c r="D73" i="3"/>
  <c r="D75" i="3" s="1"/>
  <c r="E73" i="3" s="1"/>
  <c r="E75" i="3" s="1"/>
  <c r="C75" i="3"/>
  <c r="G132" i="7"/>
  <c r="G133" i="7" s="1"/>
  <c r="K182" i="7"/>
  <c r="G252" i="7"/>
  <c r="G227" i="7"/>
  <c r="G229" i="7" s="1"/>
  <c r="G282" i="7"/>
  <c r="G61" i="7"/>
  <c r="G63" i="7" s="1"/>
  <c r="G88" i="7"/>
  <c r="K88" i="7" s="1"/>
  <c r="G258" i="7"/>
  <c r="G113" i="7"/>
  <c r="G200" i="7"/>
  <c r="G202" i="7" s="1"/>
  <c r="G266" i="7"/>
  <c r="J184" i="7"/>
  <c r="K183" i="7"/>
  <c r="G18" i="7"/>
  <c r="G20" i="7" s="1"/>
  <c r="G103" i="7"/>
  <c r="G105" i="7" s="1"/>
  <c r="AP4" i="6"/>
  <c r="G189" i="7"/>
  <c r="K189" i="7" s="1"/>
  <c r="G40" i="7"/>
  <c r="J157" i="7"/>
  <c r="G221" i="7"/>
  <c r="G223" i="7" s="1"/>
  <c r="G91" i="7"/>
  <c r="G93" i="7" s="1"/>
  <c r="G101" i="7"/>
  <c r="K101" i="7" s="1"/>
  <c r="G112" i="7"/>
  <c r="G74" i="7"/>
  <c r="G173" i="7"/>
  <c r="G175" i="7" s="1"/>
  <c r="G254" i="7"/>
  <c r="G256" i="7" s="1"/>
  <c r="G146" i="7"/>
  <c r="G148" i="7" s="1"/>
  <c r="G233" i="7"/>
  <c r="G235" i="7" s="1"/>
  <c r="G218" i="7"/>
  <c r="G278" i="7"/>
  <c r="G280" i="7" s="1"/>
  <c r="G249" i="7"/>
  <c r="G180" i="7"/>
  <c r="G86" i="7"/>
  <c r="G231" i="7"/>
  <c r="K231" i="7" s="1"/>
  <c r="G216" i="7"/>
  <c r="G225" i="7"/>
  <c r="G236" i="7"/>
  <c r="G248" i="7"/>
  <c r="G195" i="7"/>
  <c r="K212" i="7"/>
  <c r="G215" i="7"/>
  <c r="K152" i="7"/>
  <c r="G159" i="7"/>
  <c r="G58" i="7"/>
  <c r="G60" i="7" s="1"/>
  <c r="G245" i="7"/>
  <c r="G247" i="7" s="1"/>
  <c r="G143" i="7"/>
  <c r="G73" i="7"/>
  <c r="G34" i="7"/>
  <c r="G154" i="7"/>
  <c r="G237" i="7"/>
  <c r="G230" i="7"/>
  <c r="G251" i="7"/>
  <c r="G178" i="7"/>
  <c r="B9" i="17" s="1"/>
  <c r="G158" i="7"/>
  <c r="J90" i="7"/>
  <c r="G115" i="7"/>
  <c r="K261" i="7"/>
  <c r="K50" i="7"/>
  <c r="J102" i="7"/>
  <c r="G83" i="7"/>
  <c r="K83" i="7" s="1"/>
  <c r="G141" i="7"/>
  <c r="G240" i="7"/>
  <c r="G98" i="7"/>
  <c r="G219" i="7"/>
  <c r="G49" i="7"/>
  <c r="G269" i="7"/>
  <c r="K207" i="7"/>
  <c r="K100" i="7"/>
  <c r="J214" i="7"/>
  <c r="K213" i="7"/>
  <c r="K147" i="7"/>
  <c r="G134" i="7"/>
  <c r="G109" i="7"/>
  <c r="G52" i="7"/>
  <c r="G54" i="7" s="1"/>
  <c r="G197" i="7"/>
  <c r="G199" i="7" s="1"/>
  <c r="K92" i="7"/>
  <c r="K153" i="7"/>
  <c r="J154" i="7"/>
  <c r="G194" i="7"/>
  <c r="K56" i="7"/>
  <c r="G157" i="7"/>
  <c r="G206" i="7"/>
  <c r="J244" i="7"/>
  <c r="K243" i="7"/>
  <c r="G209" i="7"/>
  <c r="G239" i="7"/>
  <c r="G284" i="7"/>
  <c r="G97" i="7"/>
  <c r="K53" i="7"/>
  <c r="K150" i="7"/>
  <c r="G137" i="7"/>
  <c r="G139" i="7" s="1"/>
  <c r="G165" i="7"/>
  <c r="K264" i="7"/>
  <c r="G94" i="7"/>
  <c r="G96" i="7" s="1"/>
  <c r="K276" i="7"/>
  <c r="K186" i="7"/>
  <c r="G170" i="7"/>
  <c r="G263" i="7"/>
  <c r="G260" i="7"/>
  <c r="G188" i="7"/>
  <c r="K16" i="7"/>
  <c r="G37" i="7"/>
  <c r="G281" i="7"/>
  <c r="G65" i="7"/>
  <c r="G161" i="7"/>
  <c r="G163" i="7" s="1"/>
  <c r="K71" i="7"/>
  <c r="K126" i="7"/>
  <c r="G144" i="7"/>
  <c r="K246" i="7"/>
  <c r="G140" i="7"/>
  <c r="G82" i="7"/>
  <c r="G31" i="7"/>
  <c r="G224" i="7"/>
  <c r="AQ4" i="6"/>
  <c r="AE4" i="6"/>
  <c r="E16" i="9" s="1"/>
  <c r="F16" i="9" s="1"/>
  <c r="AD4" i="6"/>
  <c r="E15" i="9" s="1"/>
  <c r="F15" i="9" s="1"/>
  <c r="AO4" i="6"/>
  <c r="E24" i="9" s="1"/>
  <c r="F24" i="9" s="1"/>
  <c r="AG4" i="6"/>
  <c r="E18" i="9" s="1"/>
  <c r="F18" i="9" s="1"/>
  <c r="W4" i="6"/>
  <c r="E5" i="9" s="1"/>
  <c r="F5" i="9" s="1"/>
  <c r="AW4" i="6"/>
  <c r="E36" i="9" s="1"/>
  <c r="AC4" i="6"/>
  <c r="E14" i="9" s="1"/>
  <c r="F14" i="9" s="1"/>
  <c r="T4" i="6"/>
  <c r="X4" i="6"/>
  <c r="E6" i="9" s="1"/>
  <c r="F6" i="9" s="1"/>
  <c r="AM4" i="6"/>
  <c r="AB4" i="6"/>
  <c r="E10" i="9" s="1"/>
  <c r="F10" i="9" s="1"/>
  <c r="AL4" i="6"/>
  <c r="E22" i="9" s="1"/>
  <c r="F22" i="9" s="1"/>
  <c r="Z4" i="6"/>
  <c r="E9" i="9" s="1"/>
  <c r="F9" i="9" s="1"/>
  <c r="AK4" i="6"/>
  <c r="AA4" i="6"/>
  <c r="AJ4" i="6"/>
  <c r="Y4" i="6"/>
  <c r="E8" i="9" s="1"/>
  <c r="F8" i="9" s="1"/>
  <c r="U4" i="6"/>
  <c r="S4" i="6"/>
  <c r="V4" i="6"/>
  <c r="E4" i="9" s="1"/>
  <c r="AH4" i="6"/>
  <c r="E19" i="9" s="1"/>
  <c r="F19" i="9" s="1"/>
  <c r="AI4" i="6"/>
  <c r="E20" i="9" s="1"/>
  <c r="F20" i="9" s="1"/>
  <c r="AF4" i="6"/>
  <c r="E17" i="9" s="1"/>
  <c r="F17" i="9" s="1"/>
  <c r="K59" i="7"/>
  <c r="G129" i="7"/>
  <c r="K255" i="7"/>
  <c r="G149" i="7"/>
  <c r="K13" i="7"/>
  <c r="K77" i="7"/>
  <c r="K177" i="7"/>
  <c r="G110" i="7"/>
  <c r="G12" i="7"/>
  <c r="G76" i="7"/>
  <c r="G78" i="7" s="1"/>
  <c r="G128" i="7"/>
  <c r="G171" i="7"/>
  <c r="K138" i="7"/>
  <c r="G79" i="7"/>
  <c r="G81" i="7" s="1"/>
  <c r="J223" i="7"/>
  <c r="K222" i="7"/>
  <c r="K119" i="7"/>
  <c r="K174" i="7"/>
  <c r="K32" i="7"/>
  <c r="G203" i="7"/>
  <c r="G191" i="7"/>
  <c r="G193" i="7" s="1"/>
  <c r="G125" i="7"/>
  <c r="G70" i="7"/>
  <c r="G72" i="7" s="1"/>
  <c r="G275" i="7"/>
  <c r="K19" i="7"/>
  <c r="K198" i="7"/>
  <c r="K104" i="7"/>
  <c r="K204" i="7"/>
  <c r="G89" i="7"/>
  <c r="K242" i="7"/>
  <c r="G118" i="7"/>
  <c r="G64" i="7"/>
  <c r="K201" i="7"/>
  <c r="G214" i="7"/>
  <c r="L214" i="7" s="1"/>
  <c r="K95" i="7"/>
  <c r="G244" i="7"/>
  <c r="K131" i="7"/>
  <c r="K47" i="7"/>
  <c r="G55" i="7"/>
  <c r="K80" i="7"/>
  <c r="K279" i="7"/>
  <c r="K156" i="7"/>
  <c r="E37" i="2"/>
  <c r="H33" i="2"/>
  <c r="M8" i="2"/>
  <c r="M29" i="2" s="1"/>
  <c r="AA8" i="2"/>
  <c r="H29" i="2"/>
  <c r="K155" i="18" l="1"/>
  <c r="K242" i="18"/>
  <c r="K244" i="18" s="1"/>
  <c r="L244" i="18" s="1"/>
  <c r="G39" i="7"/>
  <c r="K79" i="18"/>
  <c r="H142" i="18"/>
  <c r="K188" i="18"/>
  <c r="G42" i="18"/>
  <c r="I75" i="18"/>
  <c r="I241" i="18"/>
  <c r="J268" i="18"/>
  <c r="G181" i="18"/>
  <c r="G277" i="18"/>
  <c r="K179" i="18"/>
  <c r="K38" i="7"/>
  <c r="H229" i="18"/>
  <c r="G238" i="18"/>
  <c r="I262" i="18"/>
  <c r="I169" i="18"/>
  <c r="I232" i="18"/>
  <c r="H241" i="7"/>
  <c r="K203" i="18"/>
  <c r="K205" i="18" s="1"/>
  <c r="L205" i="18" s="1"/>
  <c r="K161" i="18"/>
  <c r="K52" i="18"/>
  <c r="K54" i="18" s="1"/>
  <c r="L54" i="18" s="1"/>
  <c r="K247" i="18"/>
  <c r="L247" i="18" s="1"/>
  <c r="K76" i="18"/>
  <c r="K78" i="18" s="1"/>
  <c r="L78" i="18" s="1"/>
  <c r="K191" i="18"/>
  <c r="K91" i="18"/>
  <c r="K93" i="18" s="1"/>
  <c r="H36" i="7"/>
  <c r="C8" i="11" s="1"/>
  <c r="K268" i="18"/>
  <c r="L268" i="18" s="1"/>
  <c r="H117" i="18"/>
  <c r="I271" i="18"/>
  <c r="G235" i="18"/>
  <c r="K197" i="18"/>
  <c r="K199" i="18" s="1"/>
  <c r="H241" i="18"/>
  <c r="K31" i="18"/>
  <c r="K33" i="18" s="1"/>
  <c r="G166" i="7"/>
  <c r="K173" i="18"/>
  <c r="K175" i="18" s="1"/>
  <c r="L175" i="18" s="1"/>
  <c r="K218" i="18"/>
  <c r="I277" i="18"/>
  <c r="G160" i="18"/>
  <c r="I286" i="18"/>
  <c r="G217" i="18"/>
  <c r="G36" i="18"/>
  <c r="K215" i="18"/>
  <c r="H256" i="18"/>
  <c r="H160" i="18"/>
  <c r="H136" i="18"/>
  <c r="I160" i="18"/>
  <c r="G196" i="18"/>
  <c r="K194" i="18"/>
  <c r="K49" i="18"/>
  <c r="K51" i="18" s="1"/>
  <c r="H84" i="18"/>
  <c r="G274" i="18"/>
  <c r="G253" i="18"/>
  <c r="I42" i="7"/>
  <c r="H145" i="18"/>
  <c r="H87" i="18"/>
  <c r="H90" i="18"/>
  <c r="H111" i="18"/>
  <c r="H193" i="18"/>
  <c r="H66" i="18"/>
  <c r="H217" i="18"/>
  <c r="G111" i="18"/>
  <c r="K200" i="18"/>
  <c r="K202" i="18" s="1"/>
  <c r="L202" i="18" s="1"/>
  <c r="G172" i="18"/>
  <c r="G114" i="18"/>
  <c r="I99" i="18"/>
  <c r="K287" i="18"/>
  <c r="K289" i="18" s="1"/>
  <c r="L289" i="18" s="1"/>
  <c r="K170" i="18"/>
  <c r="K103" i="18"/>
  <c r="K105" i="18" s="1"/>
  <c r="L105" i="18" s="1"/>
  <c r="H286" i="18"/>
  <c r="H39" i="18"/>
  <c r="H181" i="18"/>
  <c r="K164" i="7"/>
  <c r="K263" i="18"/>
  <c r="K265" i="18" s="1"/>
  <c r="L265" i="18" s="1"/>
  <c r="G256" i="18"/>
  <c r="K281" i="18"/>
  <c r="K283" i="18" s="1"/>
  <c r="L283" i="18" s="1"/>
  <c r="I196" i="18"/>
  <c r="H235" i="18"/>
  <c r="H130" i="18"/>
  <c r="K67" i="18"/>
  <c r="K128" i="18"/>
  <c r="G220" i="18"/>
  <c r="K137" i="18"/>
  <c r="K139" i="18" s="1"/>
  <c r="L139" i="18" s="1"/>
  <c r="K233" i="18"/>
  <c r="K228" i="7"/>
  <c r="K40" i="18"/>
  <c r="K20" i="18"/>
  <c r="L20" i="18" s="1"/>
  <c r="H114" i="18"/>
  <c r="K143" i="18"/>
  <c r="G229" i="18"/>
  <c r="G262" i="18"/>
  <c r="H262" i="18"/>
  <c r="K155" i="7"/>
  <c r="K157" i="7" s="1"/>
  <c r="K248" i="18"/>
  <c r="K250" i="18" s="1"/>
  <c r="L250" i="18" s="1"/>
  <c r="K97" i="18"/>
  <c r="K164" i="18"/>
  <c r="K94" i="18"/>
  <c r="K96" i="18" s="1"/>
  <c r="K284" i="18"/>
  <c r="G286" i="18"/>
  <c r="I84" i="7"/>
  <c r="I42" i="18"/>
  <c r="G66" i="18"/>
  <c r="J250" i="18"/>
  <c r="K46" i="18"/>
  <c r="K48" i="18" s="1"/>
  <c r="L48" i="18" s="1"/>
  <c r="K149" i="18"/>
  <c r="K151" i="18" s="1"/>
  <c r="K230" i="18"/>
  <c r="I28" i="18"/>
  <c r="H169" i="18"/>
  <c r="G90" i="18"/>
  <c r="G169" i="18"/>
  <c r="I172" i="18"/>
  <c r="J283" i="18"/>
  <c r="K209" i="18"/>
  <c r="K73" i="18"/>
  <c r="K109" i="18"/>
  <c r="I69" i="18"/>
  <c r="J99" i="18"/>
  <c r="K167" i="18"/>
  <c r="G190" i="18"/>
  <c r="G211" i="18"/>
  <c r="K224" i="18"/>
  <c r="G93" i="18"/>
  <c r="I90" i="18"/>
  <c r="J69" i="18"/>
  <c r="G226" i="18"/>
  <c r="K257" i="18"/>
  <c r="K259" i="18" s="1"/>
  <c r="L259" i="18" s="1"/>
  <c r="G39" i="18"/>
  <c r="K239" i="18"/>
  <c r="K185" i="18"/>
  <c r="K187" i="18" s="1"/>
  <c r="L187" i="18" s="1"/>
  <c r="J274" i="18"/>
  <c r="K273" i="18"/>
  <c r="K274" i="18" s="1"/>
  <c r="H28" i="18"/>
  <c r="J271" i="18"/>
  <c r="K270" i="18"/>
  <c r="K271" i="18" s="1"/>
  <c r="L271" i="18" s="1"/>
  <c r="K216" i="18"/>
  <c r="J217" i="18"/>
  <c r="J265" i="18"/>
  <c r="J66" i="18"/>
  <c r="K65" i="18"/>
  <c r="K66" i="18" s="1"/>
  <c r="I36" i="18"/>
  <c r="H69" i="18"/>
  <c r="J211" i="18"/>
  <c r="K210" i="18"/>
  <c r="J63" i="18"/>
  <c r="K62" i="18"/>
  <c r="K15" i="18"/>
  <c r="K17" i="18" s="1"/>
  <c r="L17" i="18" s="1"/>
  <c r="G178" i="18"/>
  <c r="K12" i="18"/>
  <c r="K14" i="18" s="1"/>
  <c r="L14" i="18" s="1"/>
  <c r="K236" i="18"/>
  <c r="K26" i="18"/>
  <c r="J157" i="18"/>
  <c r="K98" i="18"/>
  <c r="G99" i="18"/>
  <c r="H232" i="18"/>
  <c r="H271" i="18"/>
  <c r="G96" i="18"/>
  <c r="K88" i="18"/>
  <c r="K195" i="18"/>
  <c r="K192" i="18"/>
  <c r="J193" i="18"/>
  <c r="K237" i="18"/>
  <c r="J238" i="18"/>
  <c r="J42" i="18"/>
  <c r="K41" i="18"/>
  <c r="K125" i="18"/>
  <c r="J160" i="18"/>
  <c r="K159" i="18"/>
  <c r="K132" i="18"/>
  <c r="K133" i="18" s="1"/>
  <c r="L133" i="18" s="1"/>
  <c r="J133" i="18"/>
  <c r="G199" i="18"/>
  <c r="K178" i="18"/>
  <c r="J54" i="18"/>
  <c r="H220" i="18"/>
  <c r="K23" i="18"/>
  <c r="J169" i="18"/>
  <c r="K168" i="18"/>
  <c r="J39" i="18"/>
  <c r="K38" i="18"/>
  <c r="K39" i="18" s="1"/>
  <c r="G136" i="18"/>
  <c r="J136" i="18"/>
  <c r="K135" i="18"/>
  <c r="G130" i="18"/>
  <c r="L130" i="18" s="1"/>
  <c r="K255" i="18"/>
  <c r="K256" i="18" s="1"/>
  <c r="J256" i="18"/>
  <c r="J105" i="18"/>
  <c r="G51" i="18"/>
  <c r="I111" i="18"/>
  <c r="K154" i="18"/>
  <c r="H196" i="18"/>
  <c r="K278" i="18"/>
  <c r="K280" i="18" s="1"/>
  <c r="L280" i="18" s="1"/>
  <c r="G28" i="18"/>
  <c r="J172" i="18"/>
  <c r="K171" i="18"/>
  <c r="K144" i="18"/>
  <c r="J145" i="18"/>
  <c r="K189" i="18"/>
  <c r="J190" i="18"/>
  <c r="K107" i="18"/>
  <c r="K108" i="18" s="1"/>
  <c r="G108" i="18"/>
  <c r="L108" i="18" s="1"/>
  <c r="J163" i="18"/>
  <c r="K162" i="18"/>
  <c r="G33" i="18"/>
  <c r="H63" i="18"/>
  <c r="J229" i="18"/>
  <c r="K228" i="18"/>
  <c r="K229" i="18" s="1"/>
  <c r="I130" i="18"/>
  <c r="J277" i="18"/>
  <c r="K276" i="18"/>
  <c r="K277" i="18" s="1"/>
  <c r="I256" i="18"/>
  <c r="H172" i="18"/>
  <c r="K134" i="18"/>
  <c r="K221" i="18"/>
  <c r="K223" i="18" s="1"/>
  <c r="L223" i="18" s="1"/>
  <c r="J75" i="18"/>
  <c r="K146" i="18"/>
  <c r="K148" i="18" s="1"/>
  <c r="L148" i="18" s="1"/>
  <c r="K116" i="18"/>
  <c r="K117" i="18" s="1"/>
  <c r="L117" i="18" s="1"/>
  <c r="J117" i="18"/>
  <c r="K74" i="18"/>
  <c r="G75" i="18"/>
  <c r="J139" i="18"/>
  <c r="H238" i="18"/>
  <c r="J232" i="18"/>
  <c r="K231" i="18"/>
  <c r="J84" i="18"/>
  <c r="K83" i="18"/>
  <c r="K84" i="18" s="1"/>
  <c r="I163" i="18"/>
  <c r="K81" i="18"/>
  <c r="L81" i="18" s="1"/>
  <c r="H99" i="18"/>
  <c r="I39" i="18"/>
  <c r="K252" i="18"/>
  <c r="K253" i="18" s="1"/>
  <c r="J253" i="18"/>
  <c r="J130" i="18"/>
  <c r="K129" i="18"/>
  <c r="I229" i="18"/>
  <c r="K112" i="18"/>
  <c r="J289" i="18"/>
  <c r="K141" i="18"/>
  <c r="J142" i="18"/>
  <c r="J286" i="18"/>
  <c r="K285" i="18"/>
  <c r="I166" i="18"/>
  <c r="K140" i="18"/>
  <c r="H190" i="18"/>
  <c r="K60" i="18"/>
  <c r="L60" i="18" s="1"/>
  <c r="H277" i="18"/>
  <c r="K118" i="18"/>
  <c r="K120" i="18" s="1"/>
  <c r="L120" i="18" s="1"/>
  <c r="H211" i="18"/>
  <c r="J205" i="18"/>
  <c r="J81" i="18"/>
  <c r="H274" i="18"/>
  <c r="G151" i="18"/>
  <c r="K225" i="18"/>
  <c r="J226" i="18"/>
  <c r="J102" i="18"/>
  <c r="K101" i="18"/>
  <c r="K102" i="18" s="1"/>
  <c r="K206" i="18"/>
  <c r="K208" i="18" s="1"/>
  <c r="L208" i="18" s="1"/>
  <c r="K70" i="18"/>
  <c r="K72" i="18" s="1"/>
  <c r="L72" i="18" s="1"/>
  <c r="K219" i="18"/>
  <c r="J175" i="18"/>
  <c r="K43" i="18"/>
  <c r="K165" i="18"/>
  <c r="G166" i="18"/>
  <c r="L166" i="18" s="1"/>
  <c r="I84" i="18"/>
  <c r="K113" i="18"/>
  <c r="J114" i="18"/>
  <c r="K68" i="18"/>
  <c r="G69" i="18"/>
  <c r="G84" i="18"/>
  <c r="J36" i="18"/>
  <c r="K35" i="18"/>
  <c r="K36" i="18" s="1"/>
  <c r="K261" i="18"/>
  <c r="K262" i="18" s="1"/>
  <c r="J262" i="18"/>
  <c r="J111" i="18"/>
  <c r="K110" i="18"/>
  <c r="G63" i="18"/>
  <c r="G45" i="18"/>
  <c r="L45" i="18" s="1"/>
  <c r="H166" i="18"/>
  <c r="J60" i="18"/>
  <c r="H253" i="18"/>
  <c r="G57" i="18"/>
  <c r="K85" i="18"/>
  <c r="J181" i="18"/>
  <c r="K180" i="18"/>
  <c r="K61" i="18"/>
  <c r="J202" i="18"/>
  <c r="I181" i="18"/>
  <c r="J20" i="18"/>
  <c r="J28" i="18" s="1"/>
  <c r="G87" i="18"/>
  <c r="J220" i="18"/>
  <c r="G142" i="18"/>
  <c r="I45" i="18"/>
  <c r="K240" i="18"/>
  <c r="J241" i="18"/>
  <c r="K44" i="18"/>
  <c r="J45" i="18"/>
  <c r="K89" i="18"/>
  <c r="J90" i="18"/>
  <c r="J235" i="18"/>
  <c r="K234" i="18"/>
  <c r="J87" i="18"/>
  <c r="K86" i="18"/>
  <c r="H226" i="18"/>
  <c r="H163" i="18"/>
  <c r="K157" i="18"/>
  <c r="K57" i="18"/>
  <c r="G127" i="18"/>
  <c r="J78" i="18"/>
  <c r="K158" i="18"/>
  <c r="J196" i="18"/>
  <c r="L45" i="7"/>
  <c r="B6" i="11"/>
  <c r="C6" i="11"/>
  <c r="D6" i="11"/>
  <c r="E6" i="11"/>
  <c r="K15" i="7"/>
  <c r="K17" i="7" s="1"/>
  <c r="L17" i="7" s="1"/>
  <c r="K168" i="7"/>
  <c r="K169" i="7" s="1"/>
  <c r="L169" i="7" s="1"/>
  <c r="I259" i="7"/>
  <c r="L157" i="7"/>
  <c r="I87" i="7"/>
  <c r="I117" i="7"/>
  <c r="D12" i="11" s="1"/>
  <c r="I136" i="7"/>
  <c r="I114" i="7"/>
  <c r="K185" i="7"/>
  <c r="K187" i="7" s="1"/>
  <c r="L187" i="7" s="1"/>
  <c r="K275" i="7"/>
  <c r="K277" i="7" s="1"/>
  <c r="I229" i="7"/>
  <c r="H253" i="7"/>
  <c r="C7" i="17" s="1"/>
  <c r="I235" i="7"/>
  <c r="I190" i="7"/>
  <c r="I181" i="7"/>
  <c r="I220" i="7"/>
  <c r="I274" i="7"/>
  <c r="J99" i="7"/>
  <c r="K98" i="7"/>
  <c r="I283" i="7"/>
  <c r="I217" i="7"/>
  <c r="K257" i="7"/>
  <c r="I253" i="7"/>
  <c r="D7" i="17" s="1"/>
  <c r="I39" i="7"/>
  <c r="I66" i="7"/>
  <c r="I160" i="7"/>
  <c r="I226" i="7"/>
  <c r="K209" i="7"/>
  <c r="K211" i="7" s="1"/>
  <c r="I169" i="7"/>
  <c r="I250" i="7"/>
  <c r="I196" i="7"/>
  <c r="I271" i="7"/>
  <c r="I75" i="7"/>
  <c r="I63" i="7"/>
  <c r="I99" i="7"/>
  <c r="I145" i="7"/>
  <c r="I193" i="7"/>
  <c r="K46" i="7"/>
  <c r="K48" i="7" s="1"/>
  <c r="I163" i="7"/>
  <c r="I111" i="7"/>
  <c r="I69" i="7"/>
  <c r="I211" i="7"/>
  <c r="I142" i="7"/>
  <c r="D13" i="17" s="1"/>
  <c r="I36" i="7"/>
  <c r="D8" i="11" s="1"/>
  <c r="I238" i="7"/>
  <c r="I241" i="7"/>
  <c r="B16" i="12"/>
  <c r="B17" i="12" s="1"/>
  <c r="I268" i="7"/>
  <c r="I232" i="7"/>
  <c r="E13" i="11"/>
  <c r="I130" i="7"/>
  <c r="D13" i="11" s="1"/>
  <c r="I90" i="7"/>
  <c r="I172" i="7"/>
  <c r="I166" i="7"/>
  <c r="I45" i="7"/>
  <c r="E23" i="9"/>
  <c r="F23" i="9" s="1"/>
  <c r="B5" i="14"/>
  <c r="B8" i="14" s="1"/>
  <c r="G75" i="3"/>
  <c r="H73" i="3" s="1"/>
  <c r="H75" i="3" s="1"/>
  <c r="I73" i="3" s="1"/>
  <c r="I75" i="3" s="1"/>
  <c r="J73" i="3" s="1"/>
  <c r="J75" i="3" s="1"/>
  <c r="G70" i="3"/>
  <c r="H68" i="3" s="1"/>
  <c r="H70" i="3" s="1"/>
  <c r="I68" i="3" s="1"/>
  <c r="I70" i="3" s="1"/>
  <c r="J68" i="3" s="1"/>
  <c r="J70" i="3" s="1"/>
  <c r="E31" i="9"/>
  <c r="B9" i="14"/>
  <c r="G259" i="7"/>
  <c r="L23" i="7"/>
  <c r="B7" i="11"/>
  <c r="F7" i="11" s="1"/>
  <c r="L26" i="7"/>
  <c r="J17" i="7"/>
  <c r="T13" i="4"/>
  <c r="W13" i="4" s="1"/>
  <c r="Z13" i="4" s="1"/>
  <c r="E9" i="12"/>
  <c r="T53" i="4"/>
  <c r="W50" i="4"/>
  <c r="H193" i="7"/>
  <c r="K55" i="7"/>
  <c r="K57" i="7" s="1"/>
  <c r="K23" i="7"/>
  <c r="H271" i="7"/>
  <c r="H190" i="7"/>
  <c r="H274" i="7"/>
  <c r="H196" i="7"/>
  <c r="J187" i="7"/>
  <c r="H136" i="7"/>
  <c r="G136" i="7"/>
  <c r="H211" i="7"/>
  <c r="H63" i="7"/>
  <c r="H160" i="7"/>
  <c r="H66" i="7"/>
  <c r="H238" i="7"/>
  <c r="H235" i="7"/>
  <c r="I14" i="7"/>
  <c r="G90" i="7"/>
  <c r="H14" i="7"/>
  <c r="E37" i="9"/>
  <c r="J211" i="7"/>
  <c r="J45" i="7"/>
  <c r="J14" i="7"/>
  <c r="K61" i="7"/>
  <c r="K63" i="7" s="1"/>
  <c r="L63" i="7" s="1"/>
  <c r="K44" i="7"/>
  <c r="K45" i="7" s="1"/>
  <c r="J166" i="7"/>
  <c r="K118" i="7"/>
  <c r="K120" i="7" s="1"/>
  <c r="H42" i="7"/>
  <c r="C9" i="11" s="1"/>
  <c r="H84" i="7"/>
  <c r="G48" i="7"/>
  <c r="H232" i="7"/>
  <c r="J229" i="7"/>
  <c r="H130" i="7"/>
  <c r="C13" i="11" s="1"/>
  <c r="K146" i="7"/>
  <c r="K148" i="7" s="1"/>
  <c r="L148" i="7" s="1"/>
  <c r="K206" i="7"/>
  <c r="K208" i="7" s="1"/>
  <c r="H163" i="7"/>
  <c r="H69" i="7"/>
  <c r="H99" i="7"/>
  <c r="H117" i="7"/>
  <c r="C12" i="11" s="1"/>
  <c r="H172" i="7"/>
  <c r="H250" i="7"/>
  <c r="H220" i="7"/>
  <c r="K91" i="7"/>
  <c r="K93" i="7" s="1"/>
  <c r="L93" i="7" s="1"/>
  <c r="G253" i="7"/>
  <c r="G268" i="7"/>
  <c r="G19" i="3"/>
  <c r="H181" i="7"/>
  <c r="H114" i="7"/>
  <c r="H217" i="7"/>
  <c r="H145" i="7"/>
  <c r="H226" i="7"/>
  <c r="H259" i="7"/>
  <c r="G87" i="7"/>
  <c r="H283" i="7"/>
  <c r="H75" i="7"/>
  <c r="H142" i="7"/>
  <c r="C13" i="17" s="1"/>
  <c r="K135" i="7"/>
  <c r="H87" i="7"/>
  <c r="H111" i="7"/>
  <c r="H268" i="7"/>
  <c r="H90" i="7"/>
  <c r="J241" i="7"/>
  <c r="J193" i="7"/>
  <c r="K97" i="7"/>
  <c r="K64" i="7"/>
  <c r="K35" i="7"/>
  <c r="K227" i="7"/>
  <c r="K272" i="7"/>
  <c r="K274" i="7" s="1"/>
  <c r="L274" i="7" s="1"/>
  <c r="G238" i="7"/>
  <c r="J178" i="7"/>
  <c r="E9" i="17" s="1"/>
  <c r="G36" i="7"/>
  <c r="K18" i="7"/>
  <c r="K20" i="7" s="1"/>
  <c r="L20" i="7" s="1"/>
  <c r="J117" i="7"/>
  <c r="E12" i="11" s="1"/>
  <c r="G181" i="7"/>
  <c r="K85" i="7"/>
  <c r="J283" i="7"/>
  <c r="K281" i="7"/>
  <c r="K266" i="7"/>
  <c r="K268" i="7" s="1"/>
  <c r="K67" i="7"/>
  <c r="K69" i="7" s="1"/>
  <c r="L69" i="7" s="1"/>
  <c r="K40" i="7"/>
  <c r="K218" i="7"/>
  <c r="K188" i="7"/>
  <c r="K190" i="7" s="1"/>
  <c r="K26" i="7"/>
  <c r="F60" i="3"/>
  <c r="T36" i="4"/>
  <c r="Q44" i="4"/>
  <c r="E16" i="12" s="1"/>
  <c r="Z32" i="4"/>
  <c r="K179" i="7"/>
  <c r="J63" i="7"/>
  <c r="J48" i="7"/>
  <c r="G114" i="7"/>
  <c r="J163" i="7"/>
  <c r="K224" i="7"/>
  <c r="G220" i="7"/>
  <c r="K184" i="7"/>
  <c r="H50" i="3"/>
  <c r="H58" i="3" s="1"/>
  <c r="I41" i="3"/>
  <c r="D32" i="3"/>
  <c r="D60" i="3" s="1"/>
  <c r="E7" i="3"/>
  <c r="E24" i="3" s="1"/>
  <c r="E32" i="3" s="1"/>
  <c r="E60" i="3" s="1"/>
  <c r="K49" i="7"/>
  <c r="K51" i="7" s="1"/>
  <c r="G102" i="7"/>
  <c r="L102" i="7" s="1"/>
  <c r="K236" i="7"/>
  <c r="J136" i="7"/>
  <c r="K73" i="7"/>
  <c r="G196" i="7"/>
  <c r="K200" i="7"/>
  <c r="K202" i="7" s="1"/>
  <c r="L202" i="7" s="1"/>
  <c r="K251" i="7"/>
  <c r="K239" i="7"/>
  <c r="K115" i="7"/>
  <c r="K117" i="7" s="1"/>
  <c r="K260" i="7"/>
  <c r="K262" i="7" s="1"/>
  <c r="K37" i="7"/>
  <c r="K284" i="7"/>
  <c r="K286" i="7" s="1"/>
  <c r="K103" i="7"/>
  <c r="K105" i="7" s="1"/>
  <c r="L105" i="7" s="1"/>
  <c r="K254" i="7"/>
  <c r="K256" i="7" s="1"/>
  <c r="L256" i="7" s="1"/>
  <c r="K112" i="7"/>
  <c r="G145" i="7"/>
  <c r="K214" i="7"/>
  <c r="K128" i="7"/>
  <c r="G75" i="7"/>
  <c r="G208" i="7"/>
  <c r="J105" i="7"/>
  <c r="K203" i="7"/>
  <c r="K205" i="7" s="1"/>
  <c r="G262" i="7"/>
  <c r="K143" i="7"/>
  <c r="J274" i="7"/>
  <c r="K263" i="7"/>
  <c r="K265" i="7" s="1"/>
  <c r="K34" i="7"/>
  <c r="K178" i="7"/>
  <c r="F9" i="17" s="1"/>
  <c r="G9" i="17" s="1"/>
  <c r="G232" i="7"/>
  <c r="G111" i="7"/>
  <c r="G217" i="7"/>
  <c r="K233" i="7"/>
  <c r="K149" i="7"/>
  <c r="K151" i="7" s="1"/>
  <c r="K215" i="7"/>
  <c r="K58" i="7"/>
  <c r="K60" i="7" s="1"/>
  <c r="L60" i="7" s="1"/>
  <c r="G172" i="7"/>
  <c r="K173" i="7"/>
  <c r="K175" i="7" s="1"/>
  <c r="L175" i="7" s="1"/>
  <c r="K170" i="7"/>
  <c r="K158" i="7"/>
  <c r="K165" i="7"/>
  <c r="G117" i="7"/>
  <c r="J169" i="7"/>
  <c r="K282" i="7"/>
  <c r="K230" i="7"/>
  <c r="K232" i="7" s="1"/>
  <c r="K154" i="7"/>
  <c r="L154" i="7" s="1"/>
  <c r="K248" i="7"/>
  <c r="K269" i="7"/>
  <c r="K271" i="7" s="1"/>
  <c r="G286" i="7"/>
  <c r="K245" i="7"/>
  <c r="K247" i="7" s="1"/>
  <c r="L247" i="7" s="1"/>
  <c r="K125" i="7"/>
  <c r="K127" i="7" s="1"/>
  <c r="K12" i="7"/>
  <c r="G33" i="7"/>
  <c r="J33" i="7"/>
  <c r="G190" i="7"/>
  <c r="G42" i="7"/>
  <c r="G51" i="7"/>
  <c r="K109" i="7"/>
  <c r="K221" i="7"/>
  <c r="K223" i="7" s="1"/>
  <c r="K237" i="7"/>
  <c r="K31" i="7"/>
  <c r="G205" i="7"/>
  <c r="G160" i="7"/>
  <c r="G211" i="7"/>
  <c r="G130" i="7"/>
  <c r="K140" i="7"/>
  <c r="J142" i="7"/>
  <c r="E13" i="17" s="1"/>
  <c r="G265" i="7"/>
  <c r="J36" i="7"/>
  <c r="J256" i="7"/>
  <c r="G57" i="7"/>
  <c r="K137" i="7"/>
  <c r="K139" i="7" s="1"/>
  <c r="L139" i="7" s="1"/>
  <c r="K197" i="7"/>
  <c r="K199" i="7" s="1"/>
  <c r="L199" i="7" s="1"/>
  <c r="G283" i="7"/>
  <c r="G250" i="7"/>
  <c r="K244" i="7"/>
  <c r="L244" i="7" s="1"/>
  <c r="J75" i="7"/>
  <c r="K74" i="7"/>
  <c r="G241" i="7"/>
  <c r="J145" i="7"/>
  <c r="K94" i="7"/>
  <c r="K96" i="7" s="1"/>
  <c r="L96" i="7" s="1"/>
  <c r="K191" i="7"/>
  <c r="K193" i="7" s="1"/>
  <c r="K134" i="7"/>
  <c r="G151" i="7"/>
  <c r="J247" i="7"/>
  <c r="J93" i="7"/>
  <c r="K70" i="7"/>
  <c r="K72" i="7" s="1"/>
  <c r="L72" i="7" s="1"/>
  <c r="K144" i="7"/>
  <c r="K76" i="7"/>
  <c r="K78" i="7" s="1"/>
  <c r="L78" i="7" s="1"/>
  <c r="K194" i="7"/>
  <c r="J39" i="7"/>
  <c r="J259" i="7"/>
  <c r="K258" i="7"/>
  <c r="J139" i="7"/>
  <c r="G127" i="7"/>
  <c r="G120" i="7"/>
  <c r="J133" i="7"/>
  <c r="K132" i="7"/>
  <c r="K133" i="7" s="1"/>
  <c r="K82" i="7"/>
  <c r="K84" i="7" s="1"/>
  <c r="J181" i="7"/>
  <c r="K180" i="7"/>
  <c r="K161" i="7"/>
  <c r="K163" i="7" s="1"/>
  <c r="L163" i="7" s="1"/>
  <c r="K171" i="7"/>
  <c r="G14" i="7"/>
  <c r="G66" i="7"/>
  <c r="K107" i="7"/>
  <c r="K108" i="7" s="1"/>
  <c r="J108" i="7"/>
  <c r="K41" i="7"/>
  <c r="J42" i="7"/>
  <c r="J148" i="7"/>
  <c r="G142" i="7"/>
  <c r="B13" i="17" s="1"/>
  <c r="K102" i="7"/>
  <c r="K52" i="7"/>
  <c r="K54" i="7" s="1"/>
  <c r="L54" i="7" s="1"/>
  <c r="K89" i="7"/>
  <c r="K90" i="7" s="1"/>
  <c r="J111" i="7"/>
  <c r="K240" i="7"/>
  <c r="K278" i="7"/>
  <c r="K280" i="7" s="1"/>
  <c r="L280" i="7" s="1"/>
  <c r="J280" i="7"/>
  <c r="K252" i="7"/>
  <c r="J253" i="7"/>
  <c r="E7" i="17" s="1"/>
  <c r="G271" i="7"/>
  <c r="G84" i="7"/>
  <c r="K110" i="7"/>
  <c r="K225" i="7"/>
  <c r="J226" i="7"/>
  <c r="G277" i="7"/>
  <c r="J87" i="7"/>
  <c r="K86" i="7"/>
  <c r="J69" i="7"/>
  <c r="J196" i="7"/>
  <c r="K195" i="7"/>
  <c r="J238" i="7"/>
  <c r="K219" i="7"/>
  <c r="K79" i="7"/>
  <c r="K81" i="7" s="1"/>
  <c r="L81" i="7" s="1"/>
  <c r="J250" i="7"/>
  <c r="K249" i="7"/>
  <c r="J114" i="7"/>
  <c r="K113" i="7"/>
  <c r="K159" i="7"/>
  <c r="J160" i="7"/>
  <c r="J235" i="7"/>
  <c r="K234" i="7"/>
  <c r="J220" i="7"/>
  <c r="K129" i="7"/>
  <c r="K141" i="7"/>
  <c r="K216" i="7"/>
  <c r="J217" i="7"/>
  <c r="G99" i="7"/>
  <c r="G226" i="7"/>
  <c r="K65" i="7"/>
  <c r="J84" i="7"/>
  <c r="H37" i="2"/>
  <c r="M33" i="2"/>
  <c r="M37" i="2" s="1"/>
  <c r="K190" i="18" l="1"/>
  <c r="L190" i="18" s="1"/>
  <c r="L277" i="18"/>
  <c r="K39" i="7"/>
  <c r="L39" i="7" s="1"/>
  <c r="K181" i="18"/>
  <c r="L181" i="18" s="1"/>
  <c r="K163" i="18"/>
  <c r="L163" i="18" s="1"/>
  <c r="K193" i="18"/>
  <c r="L193" i="18" s="1"/>
  <c r="L36" i="18"/>
  <c r="K220" i="18"/>
  <c r="L220" i="18" s="1"/>
  <c r="K196" i="18"/>
  <c r="L196" i="18" s="1"/>
  <c r="K217" i="18"/>
  <c r="L217" i="18" s="1"/>
  <c r="L274" i="18"/>
  <c r="L253" i="18"/>
  <c r="K166" i="7"/>
  <c r="L166" i="7" s="1"/>
  <c r="L256" i="18"/>
  <c r="L199" i="18"/>
  <c r="K172" i="18"/>
  <c r="L172" i="18" s="1"/>
  <c r="K130" i="18"/>
  <c r="K145" i="18"/>
  <c r="L145" i="18" s="1"/>
  <c r="K69" i="18"/>
  <c r="L69" i="18" s="1"/>
  <c r="K235" i="18"/>
  <c r="L235" i="18" s="1"/>
  <c r="L262" i="18"/>
  <c r="K99" i="18"/>
  <c r="L99" i="18" s="1"/>
  <c r="L229" i="18"/>
  <c r="K42" i="18"/>
  <c r="L42" i="18" s="1"/>
  <c r="K229" i="7"/>
  <c r="L229" i="7" s="1"/>
  <c r="K166" i="18"/>
  <c r="K211" i="18"/>
  <c r="L211" i="18" s="1"/>
  <c r="K286" i="18"/>
  <c r="L286" i="18" s="1"/>
  <c r="D10" i="17"/>
  <c r="L96" i="18"/>
  <c r="K169" i="18"/>
  <c r="L169" i="18" s="1"/>
  <c r="L66" i="18"/>
  <c r="K226" i="18"/>
  <c r="L226" i="18" s="1"/>
  <c r="L93" i="18"/>
  <c r="L39" i="18"/>
  <c r="C8" i="17"/>
  <c r="K90" i="18"/>
  <c r="L90" i="18" s="1"/>
  <c r="L151" i="18"/>
  <c r="B8" i="17"/>
  <c r="D6" i="17"/>
  <c r="K45" i="18"/>
  <c r="D8" i="17"/>
  <c r="K232" i="18"/>
  <c r="L232" i="18" s="1"/>
  <c r="E6" i="17"/>
  <c r="E5" i="17"/>
  <c r="K241" i="18"/>
  <c r="L241" i="18" s="1"/>
  <c r="K75" i="18"/>
  <c r="L75" i="18" s="1"/>
  <c r="C11" i="17"/>
  <c r="E10" i="17"/>
  <c r="J122" i="18"/>
  <c r="B10" i="17"/>
  <c r="H122" i="18"/>
  <c r="E8" i="17"/>
  <c r="H291" i="18"/>
  <c r="J291" i="18"/>
  <c r="L84" i="18"/>
  <c r="L33" i="18"/>
  <c r="B7" i="17"/>
  <c r="B11" i="17"/>
  <c r="C10" i="17"/>
  <c r="K111" i="18"/>
  <c r="L111" i="18" s="1"/>
  <c r="K142" i="18"/>
  <c r="L142" i="18" s="1"/>
  <c r="L178" i="18"/>
  <c r="B12" i="17"/>
  <c r="C5" i="17"/>
  <c r="F6" i="11"/>
  <c r="K114" i="18"/>
  <c r="L114" i="18" s="1"/>
  <c r="I122" i="18"/>
  <c r="I291" i="18"/>
  <c r="K160" i="18"/>
  <c r="L160" i="18" s="1"/>
  <c r="K238" i="18"/>
  <c r="L238" i="18" s="1"/>
  <c r="E12" i="17"/>
  <c r="D12" i="17"/>
  <c r="C6" i="17"/>
  <c r="K136" i="18"/>
  <c r="L136" i="18" s="1"/>
  <c r="E11" i="17"/>
  <c r="B6" i="17"/>
  <c r="B5" i="17"/>
  <c r="K87" i="18"/>
  <c r="L87" i="18" s="1"/>
  <c r="K28" i="18"/>
  <c r="K63" i="18"/>
  <c r="K127" i="18"/>
  <c r="L127" i="18" s="1"/>
  <c r="C12" i="17"/>
  <c r="D11" i="17"/>
  <c r="G122" i="18"/>
  <c r="L51" i="18"/>
  <c r="D5" i="17"/>
  <c r="L57" i="18"/>
  <c r="G291" i="18"/>
  <c r="D5" i="11"/>
  <c r="L133" i="7"/>
  <c r="L178" i="7"/>
  <c r="L223" i="7"/>
  <c r="B5" i="11"/>
  <c r="L193" i="7"/>
  <c r="C5" i="11"/>
  <c r="B13" i="11"/>
  <c r="F13" i="11" s="1"/>
  <c r="K99" i="7"/>
  <c r="L99" i="7" s="1"/>
  <c r="D9" i="11"/>
  <c r="K259" i="7"/>
  <c r="L259" i="7" s="1"/>
  <c r="L271" i="7"/>
  <c r="D10" i="11"/>
  <c r="B8" i="11"/>
  <c r="D15" i="11"/>
  <c r="D16" i="11"/>
  <c r="E8" i="11"/>
  <c r="I288" i="7"/>
  <c r="E27" i="9"/>
  <c r="G7" i="3" s="1"/>
  <c r="I122" i="7"/>
  <c r="D11" i="11"/>
  <c r="L120" i="7"/>
  <c r="L208" i="7"/>
  <c r="B10" i="14"/>
  <c r="L48" i="7"/>
  <c r="L205" i="7"/>
  <c r="L51" i="7"/>
  <c r="L277" i="7"/>
  <c r="E5" i="11"/>
  <c r="L190" i="7"/>
  <c r="L57" i="7"/>
  <c r="L265" i="7"/>
  <c r="L262" i="7"/>
  <c r="L130" i="7"/>
  <c r="L232" i="7"/>
  <c r="L268" i="7"/>
  <c r="L211" i="7"/>
  <c r="B10" i="11"/>
  <c r="L127" i="7"/>
  <c r="L84" i="7"/>
  <c r="L286" i="7"/>
  <c r="L151" i="7"/>
  <c r="L117" i="7"/>
  <c r="L90" i="7"/>
  <c r="B14" i="11"/>
  <c r="D14" i="11"/>
  <c r="B9" i="11"/>
  <c r="B16" i="11"/>
  <c r="E15" i="11"/>
  <c r="C16" i="11"/>
  <c r="C14" i="11"/>
  <c r="C15" i="11"/>
  <c r="C10" i="11"/>
  <c r="E10" i="11"/>
  <c r="E9" i="11"/>
  <c r="B12" i="11"/>
  <c r="F12" i="11" s="1"/>
  <c r="E14" i="11"/>
  <c r="C11" i="11"/>
  <c r="B11" i="11"/>
  <c r="E11" i="11"/>
  <c r="E16" i="11"/>
  <c r="B15" i="11"/>
  <c r="G28" i="7"/>
  <c r="J28" i="7"/>
  <c r="H28" i="7"/>
  <c r="I28" i="7"/>
  <c r="E17" i="12"/>
  <c r="Z50" i="4"/>
  <c r="Z53" i="4" s="1"/>
  <c r="W53" i="4"/>
  <c r="K14" i="7"/>
  <c r="K136" i="7"/>
  <c r="H122" i="7"/>
  <c r="G15" i="3"/>
  <c r="G21" i="3"/>
  <c r="H288" i="7"/>
  <c r="K66" i="7"/>
  <c r="L66" i="7" s="1"/>
  <c r="K36" i="7"/>
  <c r="L36" i="7" s="1"/>
  <c r="K87" i="7"/>
  <c r="L87" i="7" s="1"/>
  <c r="K283" i="7"/>
  <c r="L283" i="7" s="1"/>
  <c r="K42" i="7"/>
  <c r="L42" i="7" s="1"/>
  <c r="K220" i="7"/>
  <c r="L220" i="7" s="1"/>
  <c r="K181" i="7"/>
  <c r="L181" i="7" s="1"/>
  <c r="W36" i="4"/>
  <c r="T44" i="4"/>
  <c r="K226" i="7"/>
  <c r="L226" i="7" s="1"/>
  <c r="I50" i="3"/>
  <c r="I58" i="3" s="1"/>
  <c r="J41" i="3"/>
  <c r="J50" i="3" s="1"/>
  <c r="J58" i="3" s="1"/>
  <c r="K253" i="7"/>
  <c r="L253" i="7" s="1"/>
  <c r="K75" i="7"/>
  <c r="L75" i="7" s="1"/>
  <c r="K238" i="7"/>
  <c r="L238" i="7" s="1"/>
  <c r="K241" i="7"/>
  <c r="L241" i="7" s="1"/>
  <c r="K114" i="7"/>
  <c r="L114" i="7" s="1"/>
  <c r="K130" i="7"/>
  <c r="K217" i="7"/>
  <c r="L217" i="7" s="1"/>
  <c r="K160" i="7"/>
  <c r="L160" i="7" s="1"/>
  <c r="K111" i="7"/>
  <c r="K145" i="7"/>
  <c r="L145" i="7" s="1"/>
  <c r="K235" i="7"/>
  <c r="L235" i="7" s="1"/>
  <c r="G288" i="7"/>
  <c r="K172" i="7"/>
  <c r="L172" i="7" s="1"/>
  <c r="K250" i="7"/>
  <c r="L250" i="7" s="1"/>
  <c r="G122" i="7"/>
  <c r="J122" i="7"/>
  <c r="J288" i="7"/>
  <c r="K33" i="7"/>
  <c r="L33" i="7" s="1"/>
  <c r="K142" i="7"/>
  <c r="F13" i="17" s="1"/>
  <c r="G13" i="17" s="1"/>
  <c r="K196" i="7"/>
  <c r="L196" i="7" s="1"/>
  <c r="H295" i="18" l="1"/>
  <c r="I295" i="18"/>
  <c r="J295" i="18"/>
  <c r="F6" i="17"/>
  <c r="G6" i="17" s="1"/>
  <c r="G295" i="18"/>
  <c r="K122" i="18"/>
  <c r="F11" i="17"/>
  <c r="G11" i="17" s="1"/>
  <c r="F10" i="17"/>
  <c r="G10" i="17" s="1"/>
  <c r="K291" i="18"/>
  <c r="L63" i="18"/>
  <c r="F7" i="17"/>
  <c r="G7" i="17" s="1"/>
  <c r="F8" i="17"/>
  <c r="G8" i="17" s="1"/>
  <c r="F12" i="17"/>
  <c r="G12" i="17" s="1"/>
  <c r="F5" i="17"/>
  <c r="G5" i="17" s="1"/>
  <c r="D14" i="17"/>
  <c r="E14" i="17"/>
  <c r="C14" i="17"/>
  <c r="B14" i="17"/>
  <c r="L142" i="7"/>
  <c r="L111" i="7"/>
  <c r="L136" i="7"/>
  <c r="L14" i="7"/>
  <c r="F8" i="11"/>
  <c r="E34" i="9"/>
  <c r="I292" i="7"/>
  <c r="G292" i="7"/>
  <c r="F10" i="11"/>
  <c r="H292" i="7"/>
  <c r="J292" i="7"/>
  <c r="F9" i="11"/>
  <c r="F14" i="11"/>
  <c r="D17" i="11"/>
  <c r="F15" i="11"/>
  <c r="F16" i="11"/>
  <c r="C17" i="11"/>
  <c r="F11" i="11"/>
  <c r="B17" i="11"/>
  <c r="E17" i="11"/>
  <c r="F5" i="11"/>
  <c r="K28" i="7"/>
  <c r="G24" i="3"/>
  <c r="G32" i="3" s="1"/>
  <c r="G60" i="3" s="1"/>
  <c r="Z36" i="4"/>
  <c r="Z44" i="4" s="1"/>
  <c r="W44" i="4"/>
  <c r="K122" i="7"/>
  <c r="K288" i="7"/>
  <c r="K295" i="18" l="1"/>
  <c r="F14" i="17"/>
  <c r="G14" i="17" s="1"/>
  <c r="K292" i="7"/>
  <c r="F17" i="11"/>
  <c r="H7" i="3"/>
  <c r="H24" i="3" s="1"/>
  <c r="H32" i="3" l="1"/>
  <c r="H60" i="3" s="1"/>
  <c r="B23" i="12"/>
  <c r="B24" i="12" s="1"/>
  <c r="I7" i="3"/>
  <c r="I24" i="3" s="1"/>
  <c r="I32" i="3" s="1"/>
  <c r="I60" i="3" s="1"/>
  <c r="J7" i="3" l="1"/>
  <c r="J24" i="3" s="1"/>
  <c r="J32" i="3" s="1"/>
  <c r="J60" i="3" s="1"/>
  <c r="B1535" i="6" l="1"/>
  <c r="B1534" i="6"/>
  <c r="B1533" i="6"/>
  <c r="B10" i="6"/>
  <c r="B103" i="6"/>
  <c r="B223" i="6"/>
  <c r="B1271" i="6"/>
  <c r="B1455" i="6"/>
  <c r="B1031" i="6"/>
  <c r="B439" i="6"/>
  <c r="B663" i="6"/>
  <c r="B200" i="6"/>
  <c r="B69" i="6"/>
  <c r="B213" i="6"/>
  <c r="B114" i="6"/>
  <c r="B282" i="6"/>
  <c r="B402" i="6"/>
  <c r="B570" i="6"/>
  <c r="B770" i="6"/>
  <c r="B1130" i="6"/>
  <c r="B1338" i="6"/>
  <c r="B220" i="6"/>
  <c r="B828" i="6"/>
  <c r="B145" i="6"/>
  <c r="B329" i="6"/>
  <c r="B737" i="6"/>
  <c r="B865" i="6"/>
  <c r="B1041" i="6"/>
  <c r="B1364" i="6"/>
  <c r="B308" i="6"/>
  <c r="B676" i="6"/>
  <c r="B1388" i="6"/>
  <c r="B238" i="6"/>
  <c r="B318" i="6"/>
  <c r="B430" i="6"/>
  <c r="B678" i="6"/>
  <c r="B854" i="6"/>
  <c r="B998" i="6"/>
  <c r="B1302" i="6"/>
  <c r="B1462" i="6"/>
  <c r="B436" i="6"/>
  <c r="B1060" i="6"/>
  <c r="B38" i="6"/>
  <c r="B131" i="6"/>
  <c r="B227" i="6"/>
  <c r="B355" i="6"/>
  <c r="B587" i="6"/>
  <c r="B827" i="6"/>
  <c r="B1163" i="6"/>
  <c r="B1411" i="6"/>
  <c r="B360" i="6"/>
  <c r="B488" i="6"/>
  <c r="B608" i="6"/>
  <c r="B856" i="6"/>
  <c r="B1136" i="6"/>
  <c r="B1432" i="6"/>
  <c r="B421" i="6"/>
  <c r="B589" i="6"/>
  <c r="B781" i="6"/>
  <c r="B1045" i="6"/>
  <c r="B1237" i="6"/>
  <c r="B1508" i="6"/>
  <c r="B673" i="6"/>
  <c r="B451" i="6"/>
  <c r="B530" i="6"/>
  <c r="B707" i="6"/>
  <c r="B484" i="6"/>
  <c r="B1018" i="6"/>
  <c r="B34" i="6"/>
  <c r="B190" i="6"/>
  <c r="B500" i="6"/>
  <c r="B494" i="6"/>
  <c r="B750" i="6"/>
  <c r="B1376" i="6"/>
  <c r="B100" i="6"/>
  <c r="B230" i="6"/>
  <c r="B736" i="6"/>
  <c r="B613" i="6"/>
  <c r="B690" i="6"/>
  <c r="B868" i="6"/>
  <c r="B1204" i="6"/>
  <c r="B272" i="6"/>
  <c r="B522" i="6"/>
  <c r="B719" i="6"/>
  <c r="B1318" i="6"/>
  <c r="B571" i="6"/>
  <c r="B816" i="6"/>
  <c r="B1054" i="6"/>
  <c r="B215" i="6"/>
  <c r="B263" i="6"/>
  <c r="B255" i="6"/>
  <c r="B26" i="6"/>
  <c r="B95" i="6"/>
  <c r="B1479" i="6"/>
  <c r="B551" i="6"/>
  <c r="B1079" i="6"/>
  <c r="B208" i="6"/>
  <c r="B101" i="6"/>
  <c r="B221" i="6"/>
  <c r="B122" i="6"/>
  <c r="B306" i="6"/>
  <c r="B410" i="6"/>
  <c r="B578" i="6"/>
  <c r="B786" i="6"/>
  <c r="B1138" i="6"/>
  <c r="B1346" i="6"/>
  <c r="B268" i="6"/>
  <c r="B988" i="6"/>
  <c r="B177" i="6"/>
  <c r="B353" i="6"/>
  <c r="B761" i="6"/>
  <c r="B881" i="6"/>
  <c r="B1057" i="6"/>
  <c r="B1385" i="6"/>
  <c r="B348" i="6"/>
  <c r="B748" i="6"/>
  <c r="B1412" i="6"/>
  <c r="B254" i="6"/>
  <c r="B326" i="6"/>
  <c r="B438" i="6"/>
  <c r="B686" i="6"/>
  <c r="B878" i="6"/>
  <c r="B1046" i="6"/>
  <c r="B1334" i="6"/>
  <c r="B39" i="6"/>
  <c r="B556" i="6"/>
  <c r="B1084" i="6"/>
  <c r="B51" i="6"/>
  <c r="B139" i="6"/>
  <c r="B235" i="6"/>
  <c r="B363" i="6"/>
  <c r="B603" i="6"/>
  <c r="B835" i="6"/>
  <c r="B1171" i="6"/>
  <c r="B1419" i="6"/>
  <c r="B368" i="6"/>
  <c r="B504" i="6"/>
  <c r="B648" i="6"/>
  <c r="B880" i="6"/>
  <c r="B1144" i="6"/>
  <c r="B1472" i="6"/>
  <c r="B453" i="6"/>
  <c r="B629" i="6"/>
  <c r="B805" i="6"/>
  <c r="B1101" i="6"/>
  <c r="B1373" i="6"/>
  <c r="B1530" i="6"/>
  <c r="B804" i="6"/>
  <c r="B120" i="6"/>
  <c r="B207" i="6"/>
  <c r="B47" i="6"/>
  <c r="B533" i="6"/>
  <c r="B21" i="6"/>
  <c r="B511" i="6"/>
  <c r="B1178" i="6"/>
  <c r="B1069" i="6"/>
  <c r="B37" i="6"/>
  <c r="B990" i="6"/>
  <c r="B440" i="6"/>
  <c r="B241" i="6"/>
  <c r="B650" i="6"/>
  <c r="B479" i="6"/>
  <c r="B335" i="6"/>
  <c r="B471" i="6"/>
  <c r="B199" i="6"/>
  <c r="B231" i="6"/>
  <c r="B55" i="6"/>
  <c r="B831" i="6"/>
  <c r="B1423" i="6"/>
  <c r="B224" i="6"/>
  <c r="B109" i="6"/>
  <c r="B229" i="6"/>
  <c r="B154" i="6"/>
  <c r="B314" i="6"/>
  <c r="B458" i="6"/>
  <c r="B586" i="6"/>
  <c r="B946" i="6"/>
  <c r="B1162" i="6"/>
  <c r="B1442" i="6"/>
  <c r="B300" i="6"/>
  <c r="B1308" i="6"/>
  <c r="B185" i="6"/>
  <c r="B457" i="6"/>
  <c r="B793" i="6"/>
  <c r="B913" i="6"/>
  <c r="B1081" i="6"/>
  <c r="B1417" i="6"/>
  <c r="B396" i="6"/>
  <c r="B764" i="6"/>
  <c r="B1452" i="6"/>
  <c r="B262" i="6"/>
  <c r="B334" i="6"/>
  <c r="B446" i="6"/>
  <c r="B694" i="6"/>
  <c r="B886" i="6"/>
  <c r="B1062" i="6"/>
  <c r="B1342" i="6"/>
  <c r="B236" i="6"/>
  <c r="B700" i="6"/>
  <c r="B1172" i="6"/>
  <c r="B67" i="6"/>
  <c r="B147" i="6"/>
  <c r="B267" i="6"/>
  <c r="B379" i="6"/>
  <c r="B619" i="6"/>
  <c r="B843" i="6"/>
  <c r="B1219" i="6"/>
  <c r="B280" i="6"/>
  <c r="B376" i="6"/>
  <c r="B520" i="6"/>
  <c r="B680" i="6"/>
  <c r="B896" i="6"/>
  <c r="B1232" i="6"/>
  <c r="B1488" i="6"/>
  <c r="B469" i="6"/>
  <c r="B645" i="6"/>
  <c r="B813" i="6"/>
  <c r="B1133" i="6"/>
  <c r="B1413" i="6"/>
  <c r="B81" i="6"/>
  <c r="B883" i="6"/>
  <c r="B216" i="6"/>
  <c r="B319" i="6"/>
  <c r="B657" i="6"/>
  <c r="B1074" i="6"/>
  <c r="B506" i="6"/>
  <c r="B54" i="6"/>
  <c r="B582" i="6"/>
  <c r="B182" i="6"/>
  <c r="B847" i="6"/>
  <c r="B43" i="6"/>
  <c r="B42" i="6"/>
  <c r="B261" i="6"/>
  <c r="B641" i="6"/>
  <c r="B1007" i="6"/>
  <c r="B1524" i="6"/>
  <c r="B647" i="6"/>
  <c r="B375" i="6"/>
  <c r="B591" i="6"/>
  <c r="B367" i="6"/>
  <c r="B343" i="6"/>
  <c r="B87" i="6"/>
  <c r="B871" i="6"/>
  <c r="B35" i="6"/>
  <c r="B232" i="6"/>
  <c r="B125" i="6"/>
  <c r="B245" i="6"/>
  <c r="B202" i="6"/>
  <c r="B346" i="6"/>
  <c r="B474" i="6"/>
  <c r="B626" i="6"/>
  <c r="B954" i="6"/>
  <c r="B1194" i="6"/>
  <c r="B1466" i="6"/>
  <c r="B356" i="6"/>
  <c r="B1428" i="6"/>
  <c r="B233" i="6"/>
  <c r="B465" i="6"/>
  <c r="B801" i="6"/>
  <c r="B937" i="6"/>
  <c r="B1089" i="6"/>
  <c r="B1449" i="6"/>
  <c r="B412" i="6"/>
  <c r="B796" i="6"/>
  <c r="B17" i="6"/>
  <c r="B270" i="6"/>
  <c r="B342" i="6"/>
  <c r="B462" i="6"/>
  <c r="B734" i="6"/>
  <c r="B894" i="6"/>
  <c r="B1086" i="6"/>
  <c r="B1350" i="6"/>
  <c r="B276" i="6"/>
  <c r="B780" i="6"/>
  <c r="B1324" i="6"/>
  <c r="B83" i="6"/>
  <c r="B155" i="6"/>
  <c r="B275" i="6"/>
  <c r="B387" i="6"/>
  <c r="B651" i="6"/>
  <c r="B875" i="6"/>
  <c r="B1267" i="6"/>
  <c r="B288" i="6"/>
  <c r="B392" i="6"/>
  <c r="B544" i="6"/>
  <c r="B688" i="6"/>
  <c r="B912" i="6"/>
  <c r="B1240" i="6"/>
  <c r="B317" i="6"/>
  <c r="B485" i="6"/>
  <c r="B653" i="6"/>
  <c r="B837" i="6"/>
  <c r="B1141" i="6"/>
  <c r="B1421" i="6"/>
  <c r="B1368" i="6"/>
  <c r="B239" i="6"/>
  <c r="B274" i="6"/>
  <c r="B708" i="6"/>
  <c r="B980" i="6"/>
  <c r="B250" i="6"/>
  <c r="B63" i="6"/>
  <c r="B374" i="6"/>
  <c r="B642" i="6"/>
  <c r="B842" i="6"/>
  <c r="B1061" i="6"/>
  <c r="B94" i="6"/>
  <c r="B1525" i="6"/>
  <c r="B287" i="6"/>
  <c r="B1034" i="6"/>
  <c r="B293" i="6"/>
  <c r="B775" i="6"/>
  <c r="B1019" i="6"/>
  <c r="B1370" i="6"/>
  <c r="B298" i="6"/>
  <c r="B609" i="6"/>
  <c r="B1436" i="6"/>
  <c r="B153" i="6"/>
  <c r="B435" i="6"/>
  <c r="B627" i="6"/>
  <c r="B948" i="6"/>
  <c r="B711" i="6"/>
  <c r="B607" i="6"/>
  <c r="B767" i="6"/>
  <c r="B519" i="6"/>
  <c r="B527" i="6"/>
  <c r="B119" i="6"/>
  <c r="B1215" i="6"/>
  <c r="B48" i="6"/>
  <c r="B240" i="6"/>
  <c r="B157" i="6"/>
  <c r="B13" i="6"/>
  <c r="B218" i="6"/>
  <c r="B354" i="6"/>
  <c r="B514" i="6"/>
  <c r="B634" i="6"/>
  <c r="B962" i="6"/>
  <c r="B1218" i="6"/>
  <c r="B1482" i="6"/>
  <c r="B372" i="6"/>
  <c r="B44" i="6"/>
  <c r="B257" i="6"/>
  <c r="B625" i="6"/>
  <c r="B809" i="6"/>
  <c r="B945" i="6"/>
  <c r="B1121" i="6"/>
  <c r="B23" i="6"/>
  <c r="B476" i="6"/>
  <c r="B884" i="6"/>
  <c r="B33" i="6"/>
  <c r="B278" i="6"/>
  <c r="B358" i="6"/>
  <c r="B534" i="6"/>
  <c r="B758" i="6"/>
  <c r="B902" i="6"/>
  <c r="B1118" i="6"/>
  <c r="B1361" i="6"/>
  <c r="B292" i="6"/>
  <c r="B820" i="6"/>
  <c r="B1367" i="6"/>
  <c r="B99" i="6"/>
  <c r="B163" i="6"/>
  <c r="B299" i="6"/>
  <c r="B427" i="6"/>
  <c r="B659" i="6"/>
  <c r="B891" i="6"/>
  <c r="B1275" i="6"/>
  <c r="B296" i="6"/>
  <c r="B400" i="6"/>
  <c r="B568" i="6"/>
  <c r="B752" i="6"/>
  <c r="B936" i="6"/>
  <c r="B1248" i="6"/>
  <c r="B325" i="6"/>
  <c r="B493" i="6"/>
  <c r="B661" i="6"/>
  <c r="B845" i="6"/>
  <c r="B1197" i="6"/>
  <c r="B1429" i="6"/>
  <c r="B30" i="6"/>
  <c r="B389" i="6"/>
  <c r="B448" i="6"/>
  <c r="B1088" i="6"/>
  <c r="B606" i="6"/>
  <c r="B398" i="6"/>
  <c r="B1067" i="6"/>
  <c r="B93" i="6"/>
  <c r="B431" i="6"/>
  <c r="B1119" i="6"/>
  <c r="B1333" i="6"/>
  <c r="B58" i="6"/>
  <c r="B1030" i="6"/>
  <c r="B624" i="6"/>
  <c r="B877" i="6"/>
  <c r="B807" i="6"/>
  <c r="B1327" i="6"/>
  <c r="B959" i="6"/>
  <c r="B687" i="6"/>
  <c r="B583" i="6"/>
  <c r="B167" i="6"/>
  <c r="B1343" i="6"/>
  <c r="B64" i="6"/>
  <c r="B248" i="6"/>
  <c r="B181" i="6"/>
  <c r="B50" i="6"/>
  <c r="B234" i="6"/>
  <c r="B378" i="6"/>
  <c r="B538" i="6"/>
  <c r="B658" i="6"/>
  <c r="B978" i="6"/>
  <c r="B1234" i="6"/>
  <c r="B1490" i="6"/>
  <c r="B468" i="6"/>
  <c r="B65" i="6"/>
  <c r="B281" i="6"/>
  <c r="B633" i="6"/>
  <c r="B817" i="6"/>
  <c r="B961" i="6"/>
  <c r="B1209" i="6"/>
  <c r="B228" i="6"/>
  <c r="B540" i="6"/>
  <c r="B964" i="6"/>
  <c r="B126" i="6"/>
  <c r="B286" i="6"/>
  <c r="B382" i="6"/>
  <c r="B598" i="6"/>
  <c r="B798" i="6"/>
  <c r="B918" i="6"/>
  <c r="B1150" i="6"/>
  <c r="B1422" i="6"/>
  <c r="B316" i="6"/>
  <c r="B852" i="6"/>
  <c r="B1420" i="6"/>
  <c r="B107" i="6"/>
  <c r="B171" i="6"/>
  <c r="B307" i="6"/>
  <c r="B467" i="6"/>
  <c r="B667" i="6"/>
  <c r="B899" i="6"/>
  <c r="B1291" i="6"/>
  <c r="B304" i="6"/>
  <c r="B408" i="6"/>
  <c r="B576" i="6"/>
  <c r="B760" i="6"/>
  <c r="B1008" i="6"/>
  <c r="B1272" i="6"/>
  <c r="B357" i="6"/>
  <c r="B517" i="6"/>
  <c r="B693" i="6"/>
  <c r="B869" i="6"/>
  <c r="B1205" i="6"/>
  <c r="B1445" i="6"/>
  <c r="B1468" i="6"/>
  <c r="B862" i="6"/>
  <c r="B549" i="6"/>
  <c r="B712" i="6"/>
  <c r="B1330" i="6"/>
  <c r="B769" i="6"/>
  <c r="B80" i="6"/>
  <c r="B915" i="6"/>
  <c r="B90" i="6"/>
  <c r="B836" i="6"/>
  <c r="B1158" i="6"/>
  <c r="B1345" i="6"/>
  <c r="B85" i="6"/>
  <c r="B644" i="6"/>
  <c r="B1471" i="6"/>
  <c r="B183" i="6"/>
  <c r="B1175" i="6"/>
  <c r="B1183" i="6"/>
  <c r="B943" i="6"/>
  <c r="B399" i="6"/>
  <c r="B111" i="6"/>
  <c r="B192" i="6"/>
  <c r="B61" i="6"/>
  <c r="B205" i="6"/>
  <c r="B82" i="6"/>
  <c r="B258" i="6"/>
  <c r="B394" i="6"/>
  <c r="B562" i="6"/>
  <c r="B738" i="6"/>
  <c r="B1114" i="6"/>
  <c r="B1298" i="6"/>
  <c r="B196" i="6"/>
  <c r="B772" i="6"/>
  <c r="B105" i="6"/>
  <c r="B313" i="6"/>
  <c r="B721" i="6"/>
  <c r="B849" i="6"/>
  <c r="B1017" i="6"/>
  <c r="B1321" i="6"/>
  <c r="B284" i="6"/>
  <c r="B660" i="6"/>
  <c r="B1100" i="6"/>
  <c r="B222" i="6"/>
  <c r="B310" i="6"/>
  <c r="B422" i="6"/>
  <c r="B638" i="6"/>
  <c r="B846" i="6"/>
  <c r="B982" i="6"/>
  <c r="B1206" i="6"/>
  <c r="B1454" i="6"/>
  <c r="B404" i="6"/>
  <c r="B1020" i="6"/>
  <c r="B6" i="6"/>
  <c r="B123" i="6"/>
  <c r="B187" i="6"/>
  <c r="B339" i="6"/>
  <c r="B531" i="6"/>
  <c r="B795" i="6"/>
  <c r="B1091" i="6"/>
  <c r="B1371" i="6"/>
  <c r="B320" i="6"/>
  <c r="B480" i="6"/>
  <c r="B600" i="6"/>
  <c r="B840" i="6"/>
  <c r="B1112" i="6"/>
  <c r="B1392" i="6"/>
  <c r="B405" i="6"/>
  <c r="B557" i="6"/>
  <c r="B765" i="6"/>
  <c r="B1013" i="6"/>
  <c r="B1229" i="6"/>
  <c r="B1504" i="6"/>
  <c r="B289" i="6"/>
  <c r="B424" i="6"/>
  <c r="B22" i="6"/>
  <c r="B669" i="6"/>
  <c r="B985" i="6"/>
  <c r="B860" i="6"/>
  <c r="B1137" i="6"/>
  <c r="B1348" i="6"/>
  <c r="B464" i="6"/>
  <c r="B632" i="6"/>
  <c r="B217" i="6"/>
  <c r="B369" i="6"/>
  <c r="B524" i="6"/>
  <c r="B733" i="6"/>
  <c r="B890" i="6"/>
  <c r="B1223" i="6"/>
  <c r="B594" i="6"/>
  <c r="B253" i="6"/>
  <c r="B418" i="6"/>
  <c r="B259" i="6"/>
  <c r="B516" i="6"/>
  <c r="B1300" i="6"/>
  <c r="B73" i="6"/>
  <c r="B225" i="6"/>
  <c r="B559" i="6"/>
  <c r="B1103" i="6"/>
  <c r="B45" i="6"/>
  <c r="B1266" i="6"/>
  <c r="B1313" i="6"/>
  <c r="B814" i="6"/>
  <c r="B179" i="6"/>
  <c r="B584" i="6"/>
  <c r="B1213" i="6"/>
  <c r="B1217" i="6"/>
  <c r="B1505" i="6"/>
  <c r="B113" i="6"/>
  <c r="B283" i="6"/>
  <c r="B498" i="6"/>
  <c r="B1221" i="6"/>
  <c r="B265" i="6"/>
  <c r="B429" i="6"/>
  <c r="B725" i="6"/>
  <c r="B537" i="6"/>
  <c r="B728" i="6"/>
  <c r="B219" i="6"/>
  <c r="B545" i="6"/>
  <c r="B574" i="6"/>
  <c r="B664" i="6"/>
  <c r="B811" i="6"/>
  <c r="B909" i="6"/>
  <c r="B986" i="6"/>
  <c r="B1050" i="6"/>
  <c r="B1078" i="6"/>
  <c r="B1116" i="6"/>
  <c r="B1145" i="6"/>
  <c r="B1337" i="6"/>
  <c r="B1379" i="6"/>
  <c r="B12" i="6"/>
  <c r="B152" i="6"/>
  <c r="B822" i="6"/>
  <c r="B941" i="6"/>
  <c r="B1200" i="6"/>
  <c r="B1434" i="6"/>
  <c r="B193" i="6"/>
  <c r="B442" i="6"/>
  <c r="B851" i="6"/>
  <c r="B433" i="6"/>
  <c r="B575" i="6"/>
  <c r="B787" i="6"/>
  <c r="B921" i="6"/>
  <c r="B1390" i="6"/>
  <c r="B914" i="6"/>
  <c r="B149" i="6"/>
  <c r="B395" i="6"/>
  <c r="B859" i="6"/>
  <c r="B144" i="6"/>
  <c r="B260" i="6"/>
  <c r="B542" i="6"/>
  <c r="B810" i="6"/>
  <c r="B949" i="6"/>
  <c r="B1042" i="6"/>
  <c r="B1404" i="6"/>
  <c r="B933" i="6"/>
  <c r="B1068" i="6"/>
  <c r="B1400" i="6"/>
  <c r="B1457" i="6"/>
  <c r="B1476" i="6"/>
  <c r="B1459" i="6"/>
  <c r="B759" i="6"/>
  <c r="B900" i="6"/>
  <c r="B993" i="6"/>
  <c r="B1139" i="6"/>
  <c r="B1212" i="6"/>
  <c r="B1233" i="6"/>
  <c r="B40" i="6"/>
  <c r="B75" i="6"/>
  <c r="B56" i="6"/>
  <c r="B116" i="6"/>
  <c r="B172" i="6"/>
  <c r="B140" i="6"/>
  <c r="B129" i="6"/>
  <c r="B206" i="6"/>
  <c r="B380" i="6"/>
  <c r="B198" i="6"/>
  <c r="B444" i="6"/>
  <c r="B18" i="6"/>
  <c r="B197" i="6"/>
  <c r="B15" i="6"/>
  <c r="B252" i="6"/>
  <c r="B974" i="6"/>
  <c r="B331" i="6"/>
  <c r="B824" i="6"/>
  <c r="B1485" i="6"/>
  <c r="B89" i="6"/>
  <c r="B848" i="6"/>
  <c r="B322" i="6"/>
  <c r="B1247" i="6"/>
  <c r="B117" i="6"/>
  <c r="B803" i="6"/>
  <c r="B1156" i="6"/>
  <c r="B1372" i="6"/>
  <c r="B251" i="6"/>
  <c r="B543" i="6"/>
  <c r="B977" i="6"/>
  <c r="B246" i="6"/>
  <c r="B366" i="6"/>
  <c r="B414" i="6"/>
  <c r="B475" i="6"/>
  <c r="B581" i="6"/>
  <c r="B785" i="6"/>
  <c r="B873" i="6"/>
  <c r="B917" i="6"/>
  <c r="B956" i="6"/>
  <c r="B997" i="6"/>
  <c r="B1025" i="6"/>
  <c r="B1131" i="6"/>
  <c r="B1148" i="6"/>
  <c r="B1354" i="6"/>
  <c r="B1210" i="6"/>
  <c r="B1383" i="6"/>
  <c r="B1403" i="6"/>
  <c r="B20" i="6"/>
  <c r="B652" i="6"/>
  <c r="B829" i="6"/>
  <c r="B944" i="6"/>
  <c r="B1340" i="6"/>
  <c r="B8" i="6"/>
  <c r="B194" i="6"/>
  <c r="B473" i="6"/>
  <c r="B957" i="6"/>
  <c r="B1306" i="6"/>
  <c r="B1353" i="6"/>
  <c r="B19" i="6"/>
  <c r="B132" i="6"/>
  <c r="B445" i="6"/>
  <c r="B706" i="6"/>
  <c r="B925" i="6"/>
  <c r="B1056" i="6"/>
  <c r="B1160" i="6"/>
  <c r="B1280" i="6"/>
  <c r="B178" i="6"/>
  <c r="B452" i="6"/>
  <c r="B1129" i="6"/>
  <c r="B277" i="6"/>
  <c r="B1096" i="6"/>
  <c r="B1169" i="6"/>
  <c r="B1264" i="6"/>
  <c r="B601" i="6"/>
  <c r="B692" i="6"/>
  <c r="B1181" i="6"/>
  <c r="B1279" i="6"/>
  <c r="B1155" i="6"/>
  <c r="B1467" i="6"/>
  <c r="B967" i="6"/>
  <c r="B1406" i="6"/>
  <c r="B1469" i="6"/>
  <c r="B612" i="6"/>
  <c r="B763" i="6"/>
  <c r="B1255" i="6"/>
  <c r="B1235" i="6"/>
  <c r="B1395" i="6"/>
  <c r="B1249" i="6"/>
  <c r="B1512" i="6"/>
  <c r="B7" i="6"/>
  <c r="B121" i="6"/>
  <c r="B127" i="6"/>
  <c r="B160" i="6"/>
  <c r="B385" i="6"/>
  <c r="B409" i="6"/>
  <c r="B365" i="6"/>
  <c r="B991" i="6"/>
  <c r="B74" i="6"/>
  <c r="B620" i="6"/>
  <c r="B604" i="6"/>
  <c r="B1190" i="6"/>
  <c r="B507" i="6"/>
  <c r="B1024" i="6"/>
  <c r="B1126" i="6"/>
  <c r="B561" i="6"/>
  <c r="B1310" i="6"/>
  <c r="B1080" i="6"/>
  <c r="B138" i="6"/>
  <c r="B301" i="6"/>
  <c r="B834" i="6"/>
  <c r="B361" i="6"/>
  <c r="B740" i="6"/>
  <c r="B1252" i="6"/>
  <c r="B558" i="6"/>
  <c r="B618" i="6"/>
  <c r="B677" i="6"/>
  <c r="B702" i="6"/>
  <c r="B823" i="6"/>
  <c r="B969" i="6"/>
  <c r="B1053" i="6"/>
  <c r="B1094" i="6"/>
  <c r="B1164" i="6"/>
  <c r="B1387" i="6"/>
  <c r="B1099" i="6"/>
  <c r="B1491" i="6"/>
  <c r="B25" i="6"/>
  <c r="B210" i="6"/>
  <c r="B951" i="6"/>
  <c r="B1251" i="6"/>
  <c r="B41" i="6"/>
  <c r="B195" i="6"/>
  <c r="B491" i="6"/>
  <c r="B901" i="6"/>
  <c r="B1363" i="6"/>
  <c r="B24" i="6"/>
  <c r="B146" i="6"/>
  <c r="B478" i="6"/>
  <c r="B610" i="6"/>
  <c r="B720" i="6"/>
  <c r="B841" i="6"/>
  <c r="B1167" i="6"/>
  <c r="B639" i="6"/>
  <c r="B931" i="6"/>
  <c r="B1097" i="6"/>
  <c r="B1386" i="6"/>
  <c r="B201" i="6"/>
  <c r="B460" i="6"/>
  <c r="B670" i="6"/>
  <c r="B903" i="6"/>
  <c r="B1023" i="6"/>
  <c r="B1188" i="6"/>
  <c r="B481" i="6"/>
  <c r="B996" i="6"/>
  <c r="B631" i="6"/>
  <c r="B735" i="6"/>
  <c r="B989" i="6"/>
  <c r="B1075" i="6"/>
  <c r="B1191" i="6"/>
  <c r="B1416" i="6"/>
  <c r="B628" i="6"/>
  <c r="B1365" i="6"/>
  <c r="B1489" i="6"/>
  <c r="B927" i="6"/>
  <c r="B1389" i="6"/>
  <c r="B1487" i="6"/>
  <c r="B1284" i="6"/>
  <c r="B31" i="6"/>
  <c r="B66" i="6"/>
  <c r="B96" i="6"/>
  <c r="B91" i="6"/>
  <c r="B164" i="6"/>
  <c r="B391" i="6"/>
  <c r="B487" i="6"/>
  <c r="B303" i="6"/>
  <c r="B324" i="6"/>
  <c r="B887" i="6"/>
  <c r="B242" i="6"/>
  <c r="B97" i="6"/>
  <c r="B1076" i="6"/>
  <c r="B1446" i="6"/>
  <c r="B723" i="6"/>
  <c r="B1352" i="6"/>
  <c r="B413" i="6"/>
  <c r="B839" i="6"/>
  <c r="B1355" i="6"/>
  <c r="B992" i="6"/>
  <c r="B675" i="6"/>
  <c r="B173" i="6"/>
  <c r="B333" i="6"/>
  <c r="B486" i="6"/>
  <c r="B1174" i="6"/>
  <c r="B76" i="6"/>
  <c r="B291" i="6"/>
  <c r="B189" i="6"/>
  <c r="B297" i="6"/>
  <c r="B434" i="6"/>
  <c r="B490" i="6"/>
  <c r="B566" i="6"/>
  <c r="B595" i="6"/>
  <c r="B732" i="6"/>
  <c r="B794" i="6"/>
  <c r="B1189" i="6"/>
  <c r="B1408" i="6"/>
  <c r="B1117" i="6"/>
  <c r="B1494" i="6"/>
  <c r="B29" i="6"/>
  <c r="B510" i="6"/>
  <c r="B1357" i="6"/>
  <c r="B226" i="6"/>
  <c r="B495" i="6"/>
  <c r="B1077" i="6"/>
  <c r="B1309" i="6"/>
  <c r="B28" i="6"/>
  <c r="B247" i="6"/>
  <c r="B953" i="6"/>
  <c r="B1066" i="6"/>
  <c r="B1448" i="6"/>
  <c r="B934" i="6"/>
  <c r="B1253" i="6"/>
  <c r="B1286" i="6"/>
  <c r="B1393" i="6"/>
  <c r="B269" i="6"/>
  <c r="B501" i="6"/>
  <c r="B906" i="6"/>
  <c r="B1037" i="6"/>
  <c r="B1380" i="6"/>
  <c r="B170" i="6"/>
  <c r="B328" i="6"/>
  <c r="B696" i="6"/>
  <c r="B1125" i="6"/>
  <c r="B1201" i="6"/>
  <c r="B1453" i="6"/>
  <c r="B1307" i="6"/>
  <c r="B1450" i="6"/>
  <c r="B1165" i="6"/>
  <c r="B1374" i="6"/>
  <c r="B1470" i="6"/>
  <c r="B1496" i="6"/>
  <c r="B1095" i="6"/>
  <c r="B646" i="6"/>
  <c r="B790" i="6"/>
  <c r="B942" i="6"/>
  <c r="B1073" i="6"/>
  <c r="B1268" i="6"/>
  <c r="B863" i="6"/>
  <c r="B386" i="6"/>
  <c r="B305" i="6"/>
  <c r="B134" i="6"/>
  <c r="B364" i="6"/>
  <c r="B923" i="6"/>
  <c r="B373" i="6"/>
  <c r="B9" i="6"/>
  <c r="B808" i="6"/>
  <c r="B415" i="6"/>
  <c r="B1071" i="6"/>
  <c r="B1430" i="6"/>
  <c r="B1258" i="6"/>
  <c r="B565" i="6"/>
  <c r="B791" i="6"/>
  <c r="B393" i="6"/>
  <c r="B637" i="6"/>
  <c r="B683" i="6"/>
  <c r="B861" i="6"/>
  <c r="B892" i="6"/>
  <c r="B922" i="6"/>
  <c r="B958" i="6"/>
  <c r="B971" i="6"/>
  <c r="B1000" i="6"/>
  <c r="B1029" i="6"/>
  <c r="B1065" i="6"/>
  <c r="B1098" i="6"/>
  <c r="B1166" i="6"/>
  <c r="B1427" i="6"/>
  <c r="B1263" i="6"/>
  <c r="B1456" i="6"/>
  <c r="B1497" i="6"/>
  <c r="B397" i="6"/>
  <c r="B741" i="6"/>
  <c r="B1161" i="6"/>
  <c r="B151" i="6"/>
  <c r="B362" i="6"/>
  <c r="B929" i="6"/>
  <c r="B1107" i="6"/>
  <c r="B1326" i="6"/>
  <c r="B266" i="6"/>
  <c r="B513" i="6"/>
  <c r="B1110" i="6"/>
  <c r="B1256" i="6"/>
  <c r="B1463" i="6"/>
  <c r="B654" i="6"/>
  <c r="B273" i="6"/>
  <c r="B523" i="6"/>
  <c r="B709" i="6"/>
  <c r="B924" i="6"/>
  <c r="B1143" i="6"/>
  <c r="B86" i="6"/>
  <c r="B332" i="6"/>
  <c r="B497" i="6"/>
  <c r="B577" i="6"/>
  <c r="B1016" i="6"/>
  <c r="B1214" i="6"/>
  <c r="B1282" i="6"/>
  <c r="B799" i="6"/>
  <c r="B999" i="6"/>
  <c r="B1047" i="6"/>
  <c r="B1483" i="6"/>
  <c r="B1426" i="6"/>
  <c r="B1492" i="6"/>
  <c r="B679" i="6"/>
  <c r="B950" i="6"/>
  <c r="B1082" i="6"/>
  <c r="B1261" i="6"/>
  <c r="B1170" i="6"/>
  <c r="B1414" i="6"/>
  <c r="B71" i="6"/>
  <c r="B27" i="6"/>
  <c r="B98" i="6"/>
  <c r="B499" i="6"/>
  <c r="B191" i="6"/>
  <c r="B546" i="6"/>
  <c r="B713" i="6"/>
  <c r="B294" i="6"/>
  <c r="B916" i="6"/>
  <c r="B1347" i="6"/>
  <c r="B525" i="6"/>
  <c r="B1087" i="6"/>
  <c r="B555" i="6"/>
  <c r="B955" i="6"/>
  <c r="B204" i="6"/>
  <c r="B751" i="6"/>
  <c r="B1154" i="6"/>
  <c r="B1124" i="6"/>
  <c r="B214" i="6"/>
  <c r="B602" i="6"/>
  <c r="B994" i="6"/>
  <c r="B176" i="6"/>
  <c r="B459" i="6"/>
  <c r="B580" i="6"/>
  <c r="B819" i="6"/>
  <c r="B211" i="6"/>
  <c r="B340" i="6"/>
  <c r="B441" i="6"/>
  <c r="B572" i="6"/>
  <c r="B597" i="6"/>
  <c r="B762" i="6"/>
  <c r="B904" i="6"/>
  <c r="B1006" i="6"/>
  <c r="B1070" i="6"/>
  <c r="B1199" i="6"/>
  <c r="B1242" i="6"/>
  <c r="B1152" i="6"/>
  <c r="B68" i="6"/>
  <c r="B554" i="6"/>
  <c r="B889" i="6"/>
  <c r="B984" i="6"/>
  <c r="B1269" i="6"/>
  <c r="B1360" i="6"/>
  <c r="B159" i="6"/>
  <c r="B370" i="6"/>
  <c r="B614" i="6"/>
  <c r="B79" i="6"/>
  <c r="B730" i="6"/>
  <c r="B833" i="6"/>
  <c r="B390" i="6"/>
  <c r="B1444" i="6"/>
  <c r="B312" i="6"/>
  <c r="B717" i="6"/>
  <c r="B744" i="6"/>
  <c r="B691" i="6"/>
  <c r="B1182" i="6"/>
  <c r="B212" i="6"/>
  <c r="B756" i="6"/>
  <c r="B636" i="6"/>
  <c r="B1011" i="6"/>
  <c r="B186" i="6"/>
  <c r="B128" i="6"/>
  <c r="B1002" i="6"/>
  <c r="B1001" i="6"/>
  <c r="B622" i="6"/>
  <c r="B115" i="6"/>
  <c r="B416" i="6"/>
  <c r="B1005" i="6"/>
  <c r="B784" i="6"/>
  <c r="B407" i="6"/>
  <c r="B60" i="6"/>
  <c r="B1032" i="6"/>
  <c r="B482" i="6"/>
  <c r="B671" i="6"/>
  <c r="B1120" i="6"/>
  <c r="B350" i="6"/>
  <c r="B411" i="6"/>
  <c r="B449" i="6"/>
  <c r="B615" i="6"/>
  <c r="B699" i="6"/>
  <c r="B778" i="6"/>
  <c r="B872" i="6"/>
  <c r="B932" i="6"/>
  <c r="B966" i="6"/>
  <c r="B1014" i="6"/>
  <c r="B1516" i="6"/>
  <c r="B1366" i="6"/>
  <c r="B1329" i="6"/>
  <c r="B1250" i="6"/>
  <c r="B1295" i="6"/>
  <c r="B133" i="6"/>
  <c r="B593" i="6"/>
  <c r="B1196" i="6"/>
  <c r="B1287" i="6"/>
  <c r="B184" i="6"/>
  <c r="B419" i="6"/>
  <c r="B947" i="6"/>
  <c r="B1336" i="6"/>
  <c r="B1399" i="6"/>
  <c r="B118" i="6"/>
  <c r="B703" i="6"/>
  <c r="B976" i="6"/>
  <c r="B1157" i="6"/>
  <c r="B502" i="6"/>
  <c r="B983" i="6"/>
  <c r="B1274" i="6"/>
  <c r="B1377" i="6"/>
  <c r="B141" i="6"/>
  <c r="B345" i="6"/>
  <c r="B616" i="6"/>
  <c r="B779" i="6"/>
  <c r="B1003" i="6"/>
  <c r="B1055" i="6"/>
  <c r="B1179" i="6"/>
  <c r="B62" i="6"/>
  <c r="B1159" i="6"/>
  <c r="B1243" i="6"/>
  <c r="B1311" i="6"/>
  <c r="B682" i="6"/>
  <c r="B855" i="6"/>
  <c r="B1039" i="6"/>
  <c r="B1132" i="6"/>
  <c r="B563" i="6"/>
  <c r="B1142" i="6"/>
  <c r="B1409" i="6"/>
  <c r="B1438" i="6"/>
  <c r="B1473" i="6"/>
  <c r="B1369" i="6"/>
  <c r="B1036" i="6"/>
  <c r="B381" i="6"/>
  <c r="B106" i="6"/>
  <c r="B867" i="6"/>
  <c r="B716" i="6"/>
  <c r="B920" i="6"/>
  <c r="B529" i="6"/>
  <c r="B1207" i="6"/>
  <c r="B1105" i="6"/>
  <c r="B1349" i="6"/>
  <c r="B755" i="6"/>
  <c r="B52" i="6"/>
  <c r="B32" i="6"/>
  <c r="B59" i="6"/>
  <c r="B166" i="6"/>
  <c r="B466" i="6"/>
  <c r="B437" i="6"/>
  <c r="B137" i="6"/>
  <c r="B203" i="6"/>
  <c r="B428" i="6"/>
  <c r="B162" i="6"/>
  <c r="B302" i="6"/>
  <c r="B148" i="6"/>
  <c r="B321" i="6"/>
  <c r="B508" i="6"/>
  <c r="B754" i="6"/>
  <c r="B560" i="6"/>
  <c r="B643" i="6"/>
  <c r="B432" i="6"/>
  <c r="B553" i="6"/>
  <c r="B635" i="6"/>
  <c r="B426" i="6"/>
  <c r="B695" i="6"/>
  <c r="B547" i="6"/>
  <c r="B621" i="6"/>
  <c r="B910" i="6"/>
  <c r="B882" i="6"/>
  <c r="B935" i="6"/>
  <c r="B911" i="6"/>
  <c r="B771" i="6"/>
  <c r="B897" i="6"/>
  <c r="B864" i="6"/>
  <c r="B1187" i="6"/>
  <c r="B1026" i="6"/>
  <c r="B1092" i="6"/>
  <c r="B1115" i="6"/>
  <c r="B1254" i="6"/>
  <c r="B640" i="6"/>
  <c r="B1109" i="6"/>
  <c r="B406" i="6"/>
  <c r="B1259" i="6"/>
  <c r="B1153" i="6"/>
  <c r="B552" i="6"/>
  <c r="B1239" i="6"/>
  <c r="B1495" i="6"/>
  <c r="B981" i="6"/>
  <c r="B1312" i="6"/>
  <c r="B1474" i="6"/>
  <c r="B36" i="6"/>
  <c r="B158" i="6"/>
  <c r="B143" i="6"/>
  <c r="B209" i="6"/>
  <c r="B383" i="6"/>
  <c r="B168" i="6"/>
  <c r="B377" i="6"/>
  <c r="B351" i="6"/>
  <c r="B701" i="6"/>
  <c r="B656" i="6"/>
  <c r="B532" i="6"/>
  <c r="B704" i="6"/>
  <c r="B585" i="6"/>
  <c r="B649" i="6"/>
  <c r="B569" i="6"/>
  <c r="B722" i="6"/>
  <c r="B905" i="6"/>
  <c r="B876" i="6"/>
  <c r="B939" i="6"/>
  <c r="B727" i="6"/>
  <c r="B926" i="6"/>
  <c r="B800" i="6"/>
  <c r="B907" i="6"/>
  <c r="B1004" i="6"/>
  <c r="B1314" i="6"/>
  <c r="B1433" i="6"/>
  <c r="B1021" i="6"/>
  <c r="B1396" i="6"/>
  <c r="B1477" i="6"/>
  <c r="B1015" i="6"/>
  <c r="B1332" i="6"/>
  <c r="B1262" i="6"/>
  <c r="B1356" i="6"/>
  <c r="B1203" i="6"/>
  <c r="B1382" i="6"/>
  <c r="B1325" i="6"/>
  <c r="B1506" i="6"/>
  <c r="B1375" i="6"/>
  <c r="B1526" i="6"/>
  <c r="B1515" i="6"/>
  <c r="B1140" i="6"/>
  <c r="B1211" i="6"/>
  <c r="B1299" i="6"/>
  <c r="B1147" i="6"/>
  <c r="B1513" i="6"/>
  <c r="B1531" i="6"/>
  <c r="B960" i="6"/>
  <c r="B1293" i="6"/>
  <c r="B244" i="6"/>
  <c r="B311" i="6"/>
  <c r="B684" i="6"/>
  <c r="B743" i="6"/>
  <c r="B802" i="6"/>
  <c r="B1146" i="6"/>
  <c r="B1500" i="6"/>
  <c r="B1322" i="6"/>
  <c r="B1439" i="6"/>
  <c r="B1198" i="6"/>
  <c r="B371" i="6"/>
  <c r="B456" i="6"/>
  <c r="B156" i="6"/>
  <c r="B237" i="6"/>
  <c r="B323" i="6"/>
  <c r="B388" i="6"/>
  <c r="B489" i="6"/>
  <c r="B174" i="6"/>
  <c r="B161" i="6"/>
  <c r="B705" i="6"/>
  <c r="B564" i="6"/>
  <c r="B745" i="6"/>
  <c r="B753" i="6"/>
  <c r="B567" i="6"/>
  <c r="B739" i="6"/>
  <c r="B450" i="6"/>
  <c r="B698" i="6"/>
  <c r="B630" i="6"/>
  <c r="B746" i="6"/>
  <c r="B818" i="6"/>
  <c r="B940" i="6"/>
  <c r="B1022" i="6"/>
  <c r="B850" i="6"/>
  <c r="B1043" i="6"/>
  <c r="B1437" i="6"/>
  <c r="B1051" i="6"/>
  <c r="B1123" i="6"/>
  <c r="B1186" i="6"/>
  <c r="B1151" i="6"/>
  <c r="B1265" i="6"/>
  <c r="B1173" i="6"/>
  <c r="B1102" i="6"/>
  <c r="B1222" i="6"/>
  <c r="B1192" i="6"/>
  <c r="B1425" i="6"/>
  <c r="B1228" i="6"/>
  <c r="B1341" i="6"/>
  <c r="B1481" i="6"/>
  <c r="B1394" i="6"/>
  <c r="B1044" i="6"/>
  <c r="B1480" i="6"/>
  <c r="B1517" i="6"/>
  <c r="B1297" i="6"/>
  <c r="B1049" i="6"/>
  <c r="B1359" i="6"/>
  <c r="B1405" i="6"/>
  <c r="B1461" i="6"/>
  <c r="B1522" i="6"/>
  <c r="B336" i="6"/>
  <c r="B401" i="6"/>
  <c r="B1184" i="6"/>
  <c r="B1177" i="6"/>
  <c r="B330" i="6"/>
  <c r="B749" i="6"/>
  <c r="B150" i="6"/>
  <c r="B49" i="6"/>
  <c r="B1149" i="6"/>
  <c r="B1288" i="6"/>
  <c r="B1085" i="6"/>
  <c r="B1431" i="6"/>
  <c r="B1520" i="6"/>
  <c r="B588" i="6"/>
  <c r="B815" i="6"/>
  <c r="B1226" i="6"/>
  <c r="B1362" i="6"/>
  <c r="B72" i="6"/>
  <c r="B84" i="6"/>
  <c r="B70" i="6"/>
  <c r="B46" i="6"/>
  <c r="B135" i="6"/>
  <c r="B344" i="6"/>
  <c r="B472" i="6"/>
  <c r="B243" i="6"/>
  <c r="B338" i="6"/>
  <c r="B447" i="6"/>
  <c r="B180" i="6"/>
  <c r="B420" i="6"/>
  <c r="B454" i="6"/>
  <c r="B515" i="6"/>
  <c r="B541" i="6"/>
  <c r="B757" i="6"/>
  <c r="B731" i="6"/>
  <c r="B477" i="6"/>
  <c r="B662" i="6"/>
  <c r="B592" i="6"/>
  <c r="B919" i="6"/>
  <c r="B812" i="6"/>
  <c r="B885" i="6"/>
  <c r="B930" i="6"/>
  <c r="B825" i="6"/>
  <c r="B938" i="6"/>
  <c r="B1040" i="6"/>
  <c r="B965" i="6"/>
  <c r="B1397" i="6"/>
  <c r="B1331" i="6"/>
  <c r="B1028" i="6"/>
  <c r="B1398" i="6"/>
  <c r="B1335" i="6"/>
  <c r="B1501" i="6"/>
  <c r="B655" i="6"/>
  <c r="B518" i="6"/>
  <c r="B866" i="6"/>
  <c r="B788" i="6"/>
  <c r="B1193" i="6"/>
  <c r="B1384" i="6"/>
  <c r="B77" i="6"/>
  <c r="B715" i="6"/>
  <c r="B108" i="6"/>
  <c r="B548" i="6"/>
  <c r="B1090" i="6"/>
  <c r="B1294" i="6"/>
  <c r="B461" i="6"/>
  <c r="B92" i="6"/>
  <c r="B169" i="6"/>
  <c r="B249" i="6"/>
  <c r="B403" i="6"/>
  <c r="B509" i="6"/>
  <c r="B256" i="6"/>
  <c r="B443" i="6"/>
  <c r="B483" i="6"/>
  <c r="B573" i="6"/>
  <c r="B668" i="6"/>
  <c r="B830" i="6"/>
  <c r="B590" i="6"/>
  <c r="B611" i="6"/>
  <c r="B747" i="6"/>
  <c r="B521" i="6"/>
  <c r="B470" i="6"/>
  <c r="B1035" i="6"/>
  <c r="B838" i="6"/>
  <c r="B797" i="6"/>
  <c r="B895" i="6"/>
  <c r="B970" i="6"/>
  <c r="B777" i="6"/>
  <c r="B870" i="6"/>
  <c r="B1009" i="6"/>
  <c r="B844" i="6"/>
  <c r="B1059" i="6"/>
  <c r="B1339" i="6"/>
  <c r="B1063" i="6"/>
  <c r="B1208" i="6"/>
  <c r="B1407" i="6"/>
  <c r="B1484" i="6"/>
  <c r="B1304" i="6"/>
  <c r="B1106" i="6"/>
  <c r="B1052" i="6"/>
  <c r="B1225" i="6"/>
  <c r="B1498" i="6"/>
  <c r="B1244" i="6"/>
  <c r="B1507" i="6"/>
  <c r="B1410" i="6"/>
  <c r="B1241" i="6"/>
  <c r="B1391" i="6"/>
  <c r="B1475" i="6"/>
  <c r="B1344" i="6"/>
  <c r="B1532" i="6"/>
  <c r="B1278" i="6"/>
  <c r="B1134" i="6"/>
  <c r="B1216" i="6"/>
  <c r="B1378" i="6"/>
  <c r="B928" i="6"/>
  <c r="B1285" i="6"/>
  <c r="B995" i="6"/>
  <c r="B674" i="6"/>
  <c r="B963" i="6"/>
  <c r="B979" i="6"/>
  <c r="B290" i="6"/>
  <c r="B1048" i="6"/>
  <c r="B112" i="6"/>
  <c r="B539" i="6"/>
  <c r="B1443" i="6"/>
  <c r="B1245" i="6"/>
  <c r="B1195" i="6"/>
  <c r="B1402" i="6"/>
  <c r="B102" i="6"/>
  <c r="B78" i="6"/>
  <c r="B110" i="6"/>
  <c r="B503" i="6"/>
  <c r="B384" i="6"/>
  <c r="B175" i="6"/>
  <c r="B271" i="6"/>
  <c r="B347" i="6"/>
  <c r="B417" i="6"/>
  <c r="B130" i="6"/>
  <c r="B455" i="6"/>
  <c r="B295" i="6"/>
  <c r="B492" i="6"/>
  <c r="B617" i="6"/>
  <c r="B726" i="6"/>
  <c r="B505" i="6"/>
  <c r="B672" i="6"/>
  <c r="B463" i="6"/>
  <c r="B766" i="6"/>
  <c r="B776" i="6"/>
  <c r="B623" i="6"/>
  <c r="B526" i="6"/>
  <c r="B596" i="6"/>
  <c r="B665" i="6"/>
  <c r="B774" i="6"/>
  <c r="B857" i="6"/>
  <c r="B821" i="6"/>
  <c r="B681" i="6"/>
  <c r="B783" i="6"/>
  <c r="B874" i="6"/>
  <c r="B1176" i="6"/>
  <c r="B1441" i="6"/>
  <c r="B1231" i="6"/>
  <c r="B1220" i="6"/>
  <c r="B1301" i="6"/>
  <c r="B1270" i="6"/>
  <c r="B1319" i="6"/>
  <c r="B1283" i="6"/>
  <c r="B1424" i="6"/>
  <c r="B1447" i="6"/>
  <c r="B1230" i="6"/>
  <c r="B1257" i="6"/>
  <c r="B1503" i="6"/>
  <c r="B1514" i="6"/>
  <c r="B1511" i="6"/>
  <c r="B1527" i="6"/>
  <c r="B1320" i="6"/>
  <c r="B1093" i="6"/>
  <c r="B1510" i="6"/>
  <c r="B1460" i="6"/>
  <c r="B685" i="6"/>
  <c r="B1277" i="6"/>
  <c r="B1303" i="6"/>
  <c r="B337" i="6"/>
  <c r="B53" i="6"/>
  <c r="B341" i="6"/>
  <c r="B1033" i="6"/>
  <c r="B666" i="6"/>
  <c r="B1323" i="6"/>
  <c r="B1290" i="6"/>
  <c r="B1486" i="6"/>
  <c r="B724" i="6"/>
  <c r="B1135" i="6"/>
  <c r="B1381" i="6"/>
  <c r="B1418" i="6"/>
  <c r="B16" i="6"/>
  <c r="B11" i="6"/>
  <c r="B88" i="6"/>
  <c r="B423" i="6"/>
  <c r="B124" i="6"/>
  <c r="B188" i="6"/>
  <c r="B352" i="6"/>
  <c r="B136" i="6"/>
  <c r="B264" i="6"/>
  <c r="B512" i="6"/>
  <c r="B496" i="6"/>
  <c r="B729" i="6"/>
  <c r="B599" i="6"/>
  <c r="B773" i="6"/>
  <c r="B768" i="6"/>
  <c r="B579" i="6"/>
  <c r="B710" i="6"/>
  <c r="B826" i="6"/>
  <c r="B908" i="6"/>
  <c r="B789" i="6"/>
  <c r="B742" i="6"/>
  <c r="B879" i="6"/>
  <c r="B952" i="6"/>
  <c r="B853" i="6"/>
  <c r="B1180" i="6"/>
  <c r="B1083" i="6"/>
  <c r="B1305" i="6"/>
  <c r="B1012" i="6"/>
  <c r="B1072" i="6"/>
  <c r="B1224" i="6"/>
  <c r="B1111" i="6"/>
  <c r="B1415" i="6"/>
  <c r="B1493" i="6"/>
  <c r="B1238" i="6"/>
  <c r="B888" i="6"/>
  <c r="B1122" i="6"/>
  <c r="B1027" i="6"/>
  <c r="B1113" i="6"/>
  <c r="B1064" i="6"/>
  <c r="B1108" i="6"/>
  <c r="B1260" i="6"/>
  <c r="B1518" i="6"/>
  <c r="B1281" i="6"/>
  <c r="B1458" i="6"/>
  <c r="B1276" i="6"/>
  <c r="B1289" i="6"/>
  <c r="B1499" i="6"/>
  <c r="B1528" i="6"/>
  <c r="B1038" i="6"/>
  <c r="B1010" i="6"/>
  <c r="B1317" i="6"/>
  <c r="B1509" i="6"/>
  <c r="B806" i="6"/>
  <c r="B973" i="6"/>
  <c r="B165" i="6"/>
  <c r="B1315" i="6"/>
  <c r="B536" i="6"/>
  <c r="B972" i="6"/>
  <c r="B57" i="6"/>
  <c r="B349" i="6"/>
  <c r="B1236" i="6"/>
  <c r="B1358" i="6"/>
  <c r="B1202" i="6"/>
  <c r="B1451" i="6"/>
  <c r="B14" i="6"/>
  <c r="B104" i="6"/>
  <c r="B315" i="6"/>
  <c r="B309" i="6"/>
  <c r="B425" i="6"/>
  <c r="B285" i="6"/>
  <c r="B359" i="6"/>
  <c r="B142" i="6"/>
  <c r="B279" i="6"/>
  <c r="B327" i="6"/>
  <c r="B689" i="6"/>
  <c r="B550" i="6"/>
  <c r="B697" i="6"/>
  <c r="B528" i="6"/>
  <c r="B792" i="6"/>
  <c r="B535" i="6"/>
  <c r="B605" i="6"/>
  <c r="B718" i="6"/>
  <c r="B782" i="6"/>
  <c r="B1128" i="6"/>
  <c r="B975" i="6"/>
  <c r="B832" i="6"/>
  <c r="B714" i="6"/>
  <c r="B898" i="6"/>
  <c r="B893" i="6"/>
  <c r="B987" i="6"/>
  <c r="B858" i="6"/>
  <c r="B1478" i="6"/>
  <c r="B1351" i="6"/>
  <c r="B1104" i="6"/>
  <c r="B1502" i="6"/>
  <c r="B1127" i="6"/>
  <c r="B1440" i="6"/>
  <c r="B968" i="6"/>
  <c r="B1185" i="6"/>
  <c r="B1168" i="6"/>
  <c r="B1401" i="6"/>
  <c r="B1296" i="6"/>
  <c r="B1227" i="6"/>
  <c r="B1464" i="6"/>
  <c r="B1246" i="6"/>
  <c r="B1435" i="6"/>
  <c r="B1316" i="6"/>
  <c r="B1292" i="6"/>
  <c r="B1273" i="6"/>
  <c r="B1519" i="6"/>
  <c r="B1523" i="6"/>
  <c r="B1058" i="6"/>
  <c r="B1328" i="6"/>
  <c r="B1465" i="6"/>
  <c r="B1521" i="6"/>
</calcChain>
</file>

<file path=xl/comments1.xml><?xml version="1.0" encoding="utf-8"?>
<comments xmlns="http://schemas.openxmlformats.org/spreadsheetml/2006/main">
  <authors>
    <author>Marianne Bastille</author>
  </authors>
  <commentList>
    <comment ref="AO282" authorId="0" shapeId="0">
      <text>
        <r>
          <rPr>
            <b/>
            <sz val="9"/>
            <color indexed="81"/>
            <rFont val="Tahoma"/>
            <family val="2"/>
          </rPr>
          <t>Marianne Bastille:</t>
        </r>
        <r>
          <rPr>
            <sz val="9"/>
            <color indexed="81"/>
            <rFont val="Tahoma"/>
            <family val="2"/>
          </rPr>
          <t xml:space="preserve">
Removed £20,500 as included in finance lease income below now</t>
        </r>
      </text>
    </comment>
    <comment ref="AO287" authorId="0" shapeId="0">
      <text>
        <r>
          <rPr>
            <b/>
            <sz val="9"/>
            <color indexed="81"/>
            <rFont val="Tahoma"/>
            <family val="2"/>
          </rPr>
          <t>Marianne Bastille:</t>
        </r>
        <r>
          <rPr>
            <sz val="9"/>
            <color indexed="81"/>
            <rFont val="Tahoma"/>
            <family val="2"/>
          </rPr>
          <t xml:space="preserve">
Added 20,500 to offset double counting of devonshire arcade income</t>
        </r>
      </text>
    </comment>
    <comment ref="S941" authorId="0" shapeId="0">
      <text>
        <r>
          <rPr>
            <b/>
            <sz val="9"/>
            <color indexed="81"/>
            <rFont val="Tahoma"/>
            <family val="2"/>
          </rPr>
          <t>Marianne Bastille:</t>
        </r>
        <r>
          <rPr>
            <sz val="9"/>
            <color indexed="81"/>
            <rFont val="Tahoma"/>
            <family val="2"/>
          </rPr>
          <t xml:space="preserve">
reduction to income of £152,000 across all properties (not just new squares) for vacancies and defaults</t>
        </r>
      </text>
    </comment>
  </commentList>
</comments>
</file>

<file path=xl/comments2.xml><?xml version="1.0" encoding="utf-8"?>
<comments xmlns="http://schemas.openxmlformats.org/spreadsheetml/2006/main">
  <authors>
    <author>Marianne Bastille</author>
  </authors>
  <commentList>
    <comment ref="D197" authorId="0" shapeId="0">
      <text>
        <r>
          <rPr>
            <b/>
            <sz val="9"/>
            <color indexed="81"/>
            <rFont val="Tahoma"/>
            <family val="2"/>
          </rPr>
          <t>Marianne Bastille:</t>
        </r>
        <r>
          <rPr>
            <sz val="9"/>
            <color indexed="81"/>
            <rFont val="Tahoma"/>
            <family val="2"/>
          </rPr>
          <t xml:space="preserve">
Can we move this cost centre to the service Health &amp; Safety and move the service to Ass Dir Delivery</t>
        </r>
      </text>
    </comment>
  </commentList>
</comments>
</file>

<file path=xl/comments3.xml><?xml version="1.0" encoding="utf-8"?>
<comments xmlns="http://schemas.openxmlformats.org/spreadsheetml/2006/main">
  <authors>
    <author>Marianne Bastille</author>
  </authors>
  <commentList>
    <comment ref="D197" authorId="0" shapeId="0">
      <text>
        <r>
          <rPr>
            <b/>
            <sz val="9"/>
            <color indexed="81"/>
            <rFont val="Tahoma"/>
            <family val="2"/>
          </rPr>
          <t>Marianne Bastille:</t>
        </r>
        <r>
          <rPr>
            <sz val="9"/>
            <color indexed="81"/>
            <rFont val="Tahoma"/>
            <family val="2"/>
          </rPr>
          <t xml:space="preserve">
Can we move this cost centre to the service Health &amp; Safety and move the service to Ass Dir Delivery</t>
        </r>
      </text>
    </comment>
  </commentList>
</comments>
</file>

<file path=xl/sharedStrings.xml><?xml version="1.0" encoding="utf-8"?>
<sst xmlns="http://schemas.openxmlformats.org/spreadsheetml/2006/main" count="68315" uniqueCount="3600">
  <si>
    <t>Grants &amp; Funding</t>
  </si>
  <si>
    <t>2021/22</t>
  </si>
  <si>
    <t>Forecast</t>
  </si>
  <si>
    <t>2022/23</t>
  </si>
  <si>
    <t>2023/24</t>
  </si>
  <si>
    <t>2024/25</t>
  </si>
  <si>
    <t>2025/26</t>
  </si>
  <si>
    <t>£'000</t>
  </si>
  <si>
    <t>Rural Services Delivery Grant</t>
  </si>
  <si>
    <t>New Homes Bonus</t>
  </si>
  <si>
    <t>Lower Tier Services Grant</t>
  </si>
  <si>
    <t>Future Government Funding</t>
  </si>
  <si>
    <t>TOTAL</t>
  </si>
  <si>
    <t>Services Grant</t>
  </si>
  <si>
    <t>Budgets &amp; Expenditure by Directorate</t>
  </si>
  <si>
    <t>Check</t>
  </si>
  <si>
    <t>NCOS?</t>
  </si>
  <si>
    <t>Comb</t>
  </si>
  <si>
    <t>Directorates</t>
  </si>
  <si>
    <t>Directorates Description</t>
  </si>
  <si>
    <t>AssDirandHeadsof</t>
  </si>
  <si>
    <t>AssDirandHeadsof Description</t>
  </si>
  <si>
    <t>Service</t>
  </si>
  <si>
    <t>Service Description</t>
  </si>
  <si>
    <t>Cost Centre</t>
  </si>
  <si>
    <t>Cost Centre Description</t>
  </si>
  <si>
    <t>Detail</t>
  </si>
  <si>
    <t>Detail Description</t>
  </si>
  <si>
    <t>Central Contingency</t>
  </si>
  <si>
    <t>One Eden Savings Target (2022/23)</t>
  </si>
  <si>
    <t>Contract Pressures (21/22)</t>
  </si>
  <si>
    <t>Recommissiong of Service Contracts 21/22</t>
  </si>
  <si>
    <t>Interest Costs on Borrowing (21/22)</t>
  </si>
  <si>
    <t>Other Budget movements error on MTFP</t>
  </si>
  <si>
    <t>Test Trace Support Payments</t>
  </si>
  <si>
    <t>Grants and contributions</t>
  </si>
  <si>
    <t>Contributions from other funds</t>
  </si>
  <si>
    <t>Local Restrictions Support Grant</t>
  </si>
  <si>
    <t>Additional Restictions Grant</t>
  </si>
  <si>
    <t>LRSG (Open)</t>
  </si>
  <si>
    <t>Closed Business Lockdown Jan 2021</t>
  </si>
  <si>
    <t>Closed Addendum</t>
  </si>
  <si>
    <t>LRSG Tier 4</t>
  </si>
  <si>
    <t>RESTART GRANT</t>
  </si>
  <si>
    <t>Government grants</t>
  </si>
  <si>
    <t>Funding from Cumbria CC</t>
  </si>
  <si>
    <t>Contributions from other local authoriti</t>
  </si>
  <si>
    <t>Minimum Revenue Provision</t>
  </si>
  <si>
    <t>Asset Depreciation Non BS</t>
  </si>
  <si>
    <t>Direct Revenue Funding</t>
  </si>
  <si>
    <t>Revenue Contributions</t>
  </si>
  <si>
    <t>Other Reserve Movement</t>
  </si>
  <si>
    <t>Other Reserves Contribution</t>
  </si>
  <si>
    <t>STACAA Movement</t>
  </si>
  <si>
    <t>Creditors</t>
  </si>
  <si>
    <t>Transfer to/from Gen Fund Balances</t>
  </si>
  <si>
    <t>Contributions from general fund BS</t>
  </si>
  <si>
    <t>+/- Reval Avail Sale Fin Asset CIES</t>
  </si>
  <si>
    <t>Revaluation BS</t>
  </si>
  <si>
    <t>+/- Reval Avail Sale Fin Asset MIRS</t>
  </si>
  <si>
    <t>GF Capital Grants</t>
  </si>
  <si>
    <t>Capital grants</t>
  </si>
  <si>
    <t>Old London Rd Depot Redevelopment</t>
  </si>
  <si>
    <t>Building works</t>
  </si>
  <si>
    <t>Housing Delivery</t>
  </si>
  <si>
    <t>Purchase of assets</t>
  </si>
  <si>
    <t>Balance Sheet transfer</t>
  </si>
  <si>
    <t>Refunds Overpayments</t>
  </si>
  <si>
    <t>Unique payments ****</t>
  </si>
  <si>
    <t>Penrith BID Cash</t>
  </si>
  <si>
    <t>Contribution by EDC</t>
  </si>
  <si>
    <t>Control account system code</t>
  </si>
  <si>
    <t>NNDR Cash</t>
  </si>
  <si>
    <t>Council Tax Cash</t>
  </si>
  <si>
    <t>Collection fund Precept</t>
  </si>
  <si>
    <t>Income (personal Accounts)</t>
  </si>
  <si>
    <t>Parish Council Precepts</t>
  </si>
  <si>
    <t>Other Government Grants</t>
  </si>
  <si>
    <t>Lower Tier Service Grants</t>
  </si>
  <si>
    <t>s31 NDR Grants Received</t>
  </si>
  <si>
    <t>Other s31 Grants Received</t>
  </si>
  <si>
    <t>COVID - 19 Grants Received</t>
  </si>
  <si>
    <t>LCTRS - Transfer to Parish Councils</t>
  </si>
  <si>
    <t>NDR Income &amp; Expenditure</t>
  </si>
  <si>
    <t>NDR Income from NNDR1</t>
  </si>
  <si>
    <t>NDR Pool Gains</t>
  </si>
  <si>
    <t>NDR - Levy payable to MHCLG</t>
  </si>
  <si>
    <t>NDR - Tariff Payable</t>
  </si>
  <si>
    <t>Parkrun Donations</t>
  </si>
  <si>
    <t>Balance Sheet entry BS</t>
  </si>
  <si>
    <t>Contribution to/from NNDR Pool</t>
  </si>
  <si>
    <t>County Council Share</t>
  </si>
  <si>
    <t>Pool Contribution</t>
  </si>
  <si>
    <t>Small Business Rate Relief S31 Grant</t>
  </si>
  <si>
    <t>Customs &amp; Excise</t>
  </si>
  <si>
    <t>Sub-Contracting Tax</t>
  </si>
  <si>
    <t>Floods 2020 Storm Ciara</t>
  </si>
  <si>
    <t>Income in Advance</t>
  </si>
  <si>
    <t>Staff Leave Due</t>
  </si>
  <si>
    <t>Staff - Cycle to Work Iniative</t>
  </si>
  <si>
    <t>Loan Repaid BS</t>
  </si>
  <si>
    <t>Barclays General Account</t>
  </si>
  <si>
    <t>Control account Payroll code BS</t>
  </si>
  <si>
    <t>GF Capital Receipts</t>
  </si>
  <si>
    <t>S/Debtors - Gen Fund</t>
  </si>
  <si>
    <t>Year End Accruals BS</t>
  </si>
  <si>
    <t>Payments in Adv - Gf</t>
  </si>
  <si>
    <t>Balance brought forward BS</t>
  </si>
  <si>
    <t>Change Float</t>
  </si>
  <si>
    <t>PENRITH MUSEUM GRANT FUND</t>
  </si>
  <si>
    <t>Financial Instruments Revaluation reserv</t>
  </si>
  <si>
    <t>CCLA - LAMIT Fnd BS</t>
  </si>
  <si>
    <t>ST Accumulated Compensated Absence</t>
  </si>
  <si>
    <t>IT - McAfee Protection - prepaid</t>
  </si>
  <si>
    <t>BICS -RICS Licence Fee</t>
  </si>
  <si>
    <t>Sandgate Properties Deposit</t>
  </si>
  <si>
    <t>ITPS - Think System 5 Year</t>
  </si>
  <si>
    <t>Covid-19 Agency Grants Received</t>
  </si>
  <si>
    <t>Additional Restrictions Grant</t>
  </si>
  <si>
    <t>Christmas Support Payment (Wet Pubs)</t>
  </si>
  <si>
    <t>Pooled Investment Fund Adjustment Accoun</t>
  </si>
  <si>
    <t>Payden Sterling Reserve Fund BS</t>
  </si>
  <si>
    <t>Royal London BS</t>
  </si>
  <si>
    <t>CCLA Diversified Income Fund BS</t>
  </si>
  <si>
    <t>BRREFU</t>
  </si>
  <si>
    <t>Business Rate Refunds</t>
  </si>
  <si>
    <t>NNDR Refunds</t>
  </si>
  <si>
    <t>COLFUN</t>
  </si>
  <si>
    <t>Collection fund</t>
  </si>
  <si>
    <t>CTax Collection Fund Revenue Account</t>
  </si>
  <si>
    <t>County Council Precept</t>
  </si>
  <si>
    <t>Cumbria Police Authority Precept</t>
  </si>
  <si>
    <t>NNDR Collection Fund Revenue Account</t>
  </si>
  <si>
    <t>BRRS Central Share</t>
  </si>
  <si>
    <t>CRDRPA</t>
  </si>
  <si>
    <t>Crime &amp; Disorder Reduction Partnership</t>
  </si>
  <si>
    <t>CDRP</t>
  </si>
  <si>
    <t>CREDAC</t>
  </si>
  <si>
    <t>Creditors Control Account</t>
  </si>
  <si>
    <t>Year-End Accruals</t>
  </si>
  <si>
    <t>Suspense</t>
  </si>
  <si>
    <t>Miscellaneous</t>
  </si>
  <si>
    <t>S/Creditors - Gf</t>
  </si>
  <si>
    <t>Register Control</t>
  </si>
  <si>
    <t>EDEVPR</t>
  </si>
  <si>
    <t>Economic Development and Promotion</t>
  </si>
  <si>
    <t>Appleby HAZ Moot Hall</t>
  </si>
  <si>
    <t>ELECTI</t>
  </si>
  <si>
    <t>Elections</t>
  </si>
  <si>
    <t>Police &amp; CrimeC Election</t>
  </si>
  <si>
    <t>Fees &amp; Allowances</t>
  </si>
  <si>
    <t>Hire of premises</t>
  </si>
  <si>
    <t>Polling Stations - Equipment Costs</t>
  </si>
  <si>
    <t>Postal Voting - Printing &amp; Stationery</t>
  </si>
  <si>
    <t>Poll Cards - Printing</t>
  </si>
  <si>
    <t>HIA</t>
  </si>
  <si>
    <t>Home Improvement Agency</t>
  </si>
  <si>
    <t>HOME IMPROVEMENT AGENCY</t>
  </si>
  <si>
    <t>Salaries</t>
  </si>
  <si>
    <t>Leave Due</t>
  </si>
  <si>
    <t>Professional Training</t>
  </si>
  <si>
    <t>Car allowances</t>
  </si>
  <si>
    <t>Software – maintenance</t>
  </si>
  <si>
    <t>Charges for services</t>
  </si>
  <si>
    <t>Green Homes Grant LAD - Phase 1A</t>
  </si>
  <si>
    <t>GHG-Discreationary Top UP Grants</t>
  </si>
  <si>
    <t>Green Homes Grants LAD Ph 1B</t>
  </si>
  <si>
    <t>Postages</t>
  </si>
  <si>
    <t>Green Homes Grants  LADPhase 2</t>
  </si>
  <si>
    <t>Books, publications</t>
  </si>
  <si>
    <t>Professional fees</t>
  </si>
  <si>
    <t>HOLD A/C'S</t>
  </si>
  <si>
    <t>Holding Accounts</t>
  </si>
  <si>
    <t>Parliam Election Exp</t>
  </si>
  <si>
    <t>INCTAX</t>
  </si>
  <si>
    <t>Income Tax</t>
  </si>
  <si>
    <t>Tax On Retention Bnd</t>
  </si>
  <si>
    <t>LANDMA</t>
  </si>
  <si>
    <t>Land Management</t>
  </si>
  <si>
    <t>Appleby Riverside Shelters</t>
  </si>
  <si>
    <t>Premises related insurance</t>
  </si>
  <si>
    <t>PAYCON</t>
  </si>
  <si>
    <t>Payroll Control Account</t>
  </si>
  <si>
    <t>Net Pay &amp; Special Payments</t>
  </si>
  <si>
    <t>Gross Pay</t>
  </si>
  <si>
    <t>RESCAP</t>
  </si>
  <si>
    <t>Resources Capital</t>
  </si>
  <si>
    <t>Other capital receipts</t>
  </si>
  <si>
    <t>RETENT</t>
  </si>
  <si>
    <t>Retention/ Bond Account</t>
  </si>
  <si>
    <t>2012 NCL Leisure Retention Fund</t>
  </si>
  <si>
    <t>Tax deducted BS</t>
  </si>
  <si>
    <t>Interest on internal balances BS</t>
  </si>
  <si>
    <t>2012 Weekly Refuse Retention Fund Enterp</t>
  </si>
  <si>
    <t>2012 Street Cleaning Retention Fund</t>
  </si>
  <si>
    <t>2012 Grounds Maintenance Retention Fund</t>
  </si>
  <si>
    <t>2012 Building Cleaning Retention Fund</t>
  </si>
  <si>
    <t>2012 Building Maintenance Retention Fund</t>
  </si>
  <si>
    <t>2012 Stray Dogs Retention Fund</t>
  </si>
  <si>
    <t>2012 Misc &amp; Emergency Retention Fund</t>
  </si>
  <si>
    <t>2012 Footway Lighting Retention Fund</t>
  </si>
  <si>
    <t>2012 Bring Sites Retention Fund</t>
  </si>
  <si>
    <t>2012 Green Box Retention Fund</t>
  </si>
  <si>
    <t>2012 Garden Waste Retention Fund</t>
  </si>
  <si>
    <t>2012 Pest Control Retention Fund</t>
  </si>
  <si>
    <t>SUSPAC</t>
  </si>
  <si>
    <t>Suspense Account</t>
  </si>
  <si>
    <t>Pension CCC</t>
  </si>
  <si>
    <t>Suspense - MHCLG Income</t>
  </si>
  <si>
    <t>Miscellaneous Income Temp Code</t>
  </si>
  <si>
    <t>TAATIC</t>
  </si>
  <si>
    <t>Alston TIC Trading A/C</t>
  </si>
  <si>
    <t>Alston TIC - Trading Account</t>
  </si>
  <si>
    <t>Publications</t>
  </si>
  <si>
    <t>Products and materials</t>
  </si>
  <si>
    <t>Alston TIC - Christmas Cards</t>
  </si>
  <si>
    <t>Alston TIC - Cumbria CC income</t>
  </si>
  <si>
    <t>TAPTIC</t>
  </si>
  <si>
    <t>Penrith TIC Trading Account</t>
  </si>
  <si>
    <t>Penrith TIC - Trading Account</t>
  </si>
  <si>
    <t>Penrith TIC Savoyards</t>
  </si>
  <si>
    <t>Penrith TIC - Penrith Players</t>
  </si>
  <si>
    <t>Penrith TIC - Radar Keys</t>
  </si>
  <si>
    <t>Pen TIC - Event Tickets - Zero Rated</t>
  </si>
  <si>
    <t>Pen TIC - Wannasee Music Fest Tickets</t>
  </si>
  <si>
    <t>Commission</t>
  </si>
  <si>
    <t>PEN TIC - NATIONAL EXPRESS TICKETS</t>
  </si>
  <si>
    <t>TMBS</t>
  </si>
  <si>
    <t>Treasury Management Balance Sheet</t>
  </si>
  <si>
    <t>Fixed Investments &lt; 3 Months</t>
  </si>
  <si>
    <t>Call Monies</t>
  </si>
  <si>
    <t>Short Term Investments</t>
  </si>
  <si>
    <t>Long Term Investments</t>
  </si>
  <si>
    <t>VAT CONT</t>
  </si>
  <si>
    <t>VAT CONTROL ACCOUNT</t>
  </si>
  <si>
    <t>Input VAT</t>
  </si>
  <si>
    <t>Output VAT</t>
  </si>
  <si>
    <t>ADCOMMSVS</t>
  </si>
  <si>
    <t>Ass Dir Community Services</t>
  </si>
  <si>
    <t>DIREGR</t>
  </si>
  <si>
    <t>1996 Discretionary Renovation Grants</t>
  </si>
  <si>
    <t>Warm Homes Eden</t>
  </si>
  <si>
    <t>Green Homes Grant</t>
  </si>
  <si>
    <t>MEREGR</t>
  </si>
  <si>
    <t>1996 Mandatory Renovation Grants</t>
  </si>
  <si>
    <t>Disabled Facility Grants</t>
  </si>
  <si>
    <t>Eden Handyman</t>
  </si>
  <si>
    <t>ADCOMTSVS</t>
  </si>
  <si>
    <t>Ass Dir Commissioning &amp; Tech Services</t>
  </si>
  <si>
    <t>Penrith Leisure Centre Repairs</t>
  </si>
  <si>
    <t>PLC Sports Hall Lighting</t>
  </si>
  <si>
    <t>Cap Footway Lighting</t>
  </si>
  <si>
    <t>ARTLEI</t>
  </si>
  <si>
    <t>Arts and Leisure</t>
  </si>
  <si>
    <t>Carleton Park Development</t>
  </si>
  <si>
    <t>Other contributions</t>
  </si>
  <si>
    <t>DIRCSVS</t>
  </si>
  <si>
    <t>Dir of Corporate Services</t>
  </si>
  <si>
    <t>Heart of Cumbria Loan</t>
  </si>
  <si>
    <t>Loan Provision</t>
  </si>
  <si>
    <t>DIRP&amp;P</t>
  </si>
  <si>
    <t>Dir of People &amp; Place</t>
  </si>
  <si>
    <t>Green Business Support Fund</t>
  </si>
  <si>
    <t>Land Assembly - Town Hall Site</t>
  </si>
  <si>
    <t>Professional expenses</t>
  </si>
  <si>
    <t>Professional Fees : Other</t>
  </si>
  <si>
    <t>ITSVS</t>
  </si>
  <si>
    <t>I T Services</t>
  </si>
  <si>
    <t>RENEWALS</t>
  </si>
  <si>
    <t>Repairs &amp; Renewals Fund</t>
  </si>
  <si>
    <t>IT Renewals</t>
  </si>
  <si>
    <t>Equipment – purchase</t>
  </si>
  <si>
    <t>Equipment – maintenance</t>
  </si>
  <si>
    <t>CHIEFEX</t>
  </si>
  <si>
    <t>Chief Executive Directorate</t>
  </si>
  <si>
    <t>Chief Executive</t>
  </si>
  <si>
    <t>CHIEXE</t>
  </si>
  <si>
    <t>Agency Staff</t>
  </si>
  <si>
    <t>Supplies general</t>
  </si>
  <si>
    <t>Subsistence</t>
  </si>
  <si>
    <t>Insurance</t>
  </si>
  <si>
    <t>CORPOR</t>
  </si>
  <si>
    <t>Corporate Costs</t>
  </si>
  <si>
    <t>L G A</t>
  </si>
  <si>
    <t>Subscriptions &amp; levies</t>
  </si>
  <si>
    <t>District Councils Network</t>
  </si>
  <si>
    <t>HDHR</t>
  </si>
  <si>
    <t>Head of Human Resources</t>
  </si>
  <si>
    <t>CENTRA</t>
  </si>
  <si>
    <t>Central Expenses</t>
  </si>
  <si>
    <t>Staff Recruitment</t>
  </si>
  <si>
    <t>Advertising</t>
  </si>
  <si>
    <t>Interview expenses</t>
  </si>
  <si>
    <t>Relocation expenses</t>
  </si>
  <si>
    <t>Printing and stationary</t>
  </si>
  <si>
    <t>Welfare</t>
  </si>
  <si>
    <t>Retirement gratuities</t>
  </si>
  <si>
    <t>Eye Tests</t>
  </si>
  <si>
    <t>Pre Employment Medical Screening</t>
  </si>
  <si>
    <t>Other charges for services</t>
  </si>
  <si>
    <t>NWLAEO</t>
  </si>
  <si>
    <t>Criminal Records Bureau Checks</t>
  </si>
  <si>
    <t>CRB Fees</t>
  </si>
  <si>
    <t>Apprenticeship Levy</t>
  </si>
  <si>
    <t>HUMRES</t>
  </si>
  <si>
    <t>Human Resources</t>
  </si>
  <si>
    <t>Policy Performance &amp; HR</t>
  </si>
  <si>
    <t>Rental/Maintenance of Door Entry System</t>
  </si>
  <si>
    <t>Depreciation</t>
  </si>
  <si>
    <t>STADEV</t>
  </si>
  <si>
    <t>Staff Development</t>
  </si>
  <si>
    <t>Training Expenses</t>
  </si>
  <si>
    <t>Departmental software</t>
  </si>
  <si>
    <t>Central Training Budget</t>
  </si>
  <si>
    <t>In house training</t>
  </si>
  <si>
    <t>Trning Corporate Svces</t>
  </si>
  <si>
    <t>Trning People &amp; Place</t>
  </si>
  <si>
    <t>Staff Training Communities</t>
  </si>
  <si>
    <t>Staff Training - Chief Executive</t>
  </si>
  <si>
    <t>HDPOPEC</t>
  </si>
  <si>
    <t>Head of Policy, Performance &amp; Customers</t>
  </si>
  <si>
    <t>COMMSV</t>
  </si>
  <si>
    <t>Communications Services</t>
  </si>
  <si>
    <t>Communications</t>
  </si>
  <si>
    <t>Data protection act registration</t>
  </si>
  <si>
    <t>Social Media</t>
  </si>
  <si>
    <t>Accessible Information Policy &amp; Guidelin</t>
  </si>
  <si>
    <t>Corporate Advertising</t>
  </si>
  <si>
    <t>Publications &amp; Advertising</t>
  </si>
  <si>
    <t>CORSER</t>
  </si>
  <si>
    <t>Corporate Services</t>
  </si>
  <si>
    <t>Transformation &amp; Customers</t>
  </si>
  <si>
    <t>Web Services</t>
  </si>
  <si>
    <t>Hospitality</t>
  </si>
  <si>
    <t>Recharge to Alston Local Links</t>
  </si>
  <si>
    <t>ONEDEN</t>
  </si>
  <si>
    <t>One Eden Programme</t>
  </si>
  <si>
    <t>CORPSVS</t>
  </si>
  <si>
    <t>Corporate Services Directorate</t>
  </si>
  <si>
    <t>ADFIN</t>
  </si>
  <si>
    <t>Ass Dir Finance</t>
  </si>
  <si>
    <t>Bank Charges</t>
  </si>
  <si>
    <t>Bank charges</t>
  </si>
  <si>
    <t>Audit Fee</t>
  </si>
  <si>
    <t>Audit fee</t>
  </si>
  <si>
    <t>National Fraud Initiative</t>
  </si>
  <si>
    <t>Additional Employers Superannuation Cont</t>
  </si>
  <si>
    <t>Additional Pensions</t>
  </si>
  <si>
    <t>FINSER</t>
  </si>
  <si>
    <t>Financial Services</t>
  </si>
  <si>
    <t>Finance</t>
  </si>
  <si>
    <t>Public transport</t>
  </si>
  <si>
    <t>Furniture – office</t>
  </si>
  <si>
    <t>Confidential Waste (OtherOfficeExpense)</t>
  </si>
  <si>
    <t>Internal Audit</t>
  </si>
  <si>
    <t>Consultancy</t>
  </si>
  <si>
    <t>INSURA</t>
  </si>
  <si>
    <t>Internal Recharges</t>
  </si>
  <si>
    <t>Suspense BEIS Income</t>
  </si>
  <si>
    <t>TREASU</t>
  </si>
  <si>
    <t>Treasury Management</t>
  </si>
  <si>
    <t>Penrith Devonshire Arcade</t>
  </si>
  <si>
    <t>Rent</t>
  </si>
  <si>
    <t>Valuation fees</t>
  </si>
  <si>
    <t>Investment Income       was Fund Manager</t>
  </si>
  <si>
    <t>Interest received</t>
  </si>
  <si>
    <t>Interest on Internal Balances Rev</t>
  </si>
  <si>
    <t>Interest - HA Loans</t>
  </si>
  <si>
    <t>Interest - Enterprise Answers Loan</t>
  </si>
  <si>
    <t>Property Fund Dividend</t>
  </si>
  <si>
    <t>Heart of Cumbria Loan Interest</t>
  </si>
  <si>
    <t>ADGOV</t>
  </si>
  <si>
    <t>Ass Dir Governance</t>
  </si>
  <si>
    <t>CIVDUT</t>
  </si>
  <si>
    <t>Civic Duties</t>
  </si>
  <si>
    <t>Civic Hospitality</t>
  </si>
  <si>
    <t>Chairmans Allowance</t>
  </si>
  <si>
    <t>Member expenses</t>
  </si>
  <si>
    <t>COMMEM</t>
  </si>
  <si>
    <t>Committee and Member Costs</t>
  </si>
  <si>
    <t>Scrutiny</t>
  </si>
  <si>
    <t>Basic Allowance</t>
  </si>
  <si>
    <t>Special Responsibility Allowance</t>
  </si>
  <si>
    <t>Servicing Committees</t>
  </si>
  <si>
    <t>Caretaking/security (contract)</t>
  </si>
  <si>
    <t>Equipment hire</t>
  </si>
  <si>
    <t>Travel and Subsistance</t>
  </si>
  <si>
    <t>Miscellaneous Member Costs</t>
  </si>
  <si>
    <t>Training</t>
  </si>
  <si>
    <t>Conference</t>
  </si>
  <si>
    <t>Seminars</t>
  </si>
  <si>
    <t>Member I T Costs</t>
  </si>
  <si>
    <t>Independent Renumeration Panel</t>
  </si>
  <si>
    <t>Corporate Function</t>
  </si>
  <si>
    <t>Year End Valuation Fees</t>
  </si>
  <si>
    <t>District Elections</t>
  </si>
  <si>
    <t>Equipment – erection &amp; dismantling (poll</t>
  </si>
  <si>
    <t>Parliamentary Elections</t>
  </si>
  <si>
    <t>Charges to other LA's</t>
  </si>
  <si>
    <t>LEGSER</t>
  </si>
  <si>
    <t>Legal Services</t>
  </si>
  <si>
    <t>Governance</t>
  </si>
  <si>
    <t>Child Care Voucher Scheme Admin Fees</t>
  </si>
  <si>
    <t>Solicitors Practising Fee</t>
  </si>
  <si>
    <t>Legal and court costs</t>
  </si>
  <si>
    <t>Development</t>
  </si>
  <si>
    <t>Court costs, recovery</t>
  </si>
  <si>
    <t>MEMDEV</t>
  </si>
  <si>
    <t>Member Development &amp; Training</t>
  </si>
  <si>
    <t>Member I T Training</t>
  </si>
  <si>
    <t>Ext comp training</t>
  </si>
  <si>
    <t>Member Training &amp; Development</t>
  </si>
  <si>
    <t>REGELE</t>
  </si>
  <si>
    <t>Register of Electors</t>
  </si>
  <si>
    <t>DIRCLS</t>
  </si>
  <si>
    <t>Director of Corporate Services</t>
  </si>
  <si>
    <t>EMWKPL</t>
  </si>
  <si>
    <t>Emergency Planning and Works</t>
  </si>
  <si>
    <t>COVID-19 - LEISURE</t>
  </si>
  <si>
    <t>COVID-19 LEISURE EXPENSES</t>
  </si>
  <si>
    <t>COVID-19 BUSINESS RATES</t>
  </si>
  <si>
    <t>COVID-19 GROUNDS MAINTENANCE</t>
  </si>
  <si>
    <t>Grounds Maint Contract additional works</t>
  </si>
  <si>
    <t>COVID-19 HARDSHIP FUND</t>
  </si>
  <si>
    <t>COVID-19 SUPPORT GRANT</t>
  </si>
  <si>
    <t>C19 - TOWN CENTRES SUPPORT</t>
  </si>
  <si>
    <t>COVID-19 PROPERTY GENERAL</t>
  </si>
  <si>
    <t>Building Maintenance</t>
  </si>
  <si>
    <t>Covid19 Testing Centre</t>
  </si>
  <si>
    <t>COVID 19 - Compliance &amp; Enforcement</t>
  </si>
  <si>
    <t>Telephones</t>
  </si>
  <si>
    <t>Telephone</t>
  </si>
  <si>
    <t>Archiving</t>
  </si>
  <si>
    <t>Postages Town Hall</t>
  </si>
  <si>
    <t>Printing - Corporate Services</t>
  </si>
  <si>
    <t>HDREVBE</t>
  </si>
  <si>
    <t>Head of Revenues &amp; Benefits</t>
  </si>
  <si>
    <t>BENFIT</t>
  </si>
  <si>
    <t>Benefits</t>
  </si>
  <si>
    <t>Housing Benefit Allowance</t>
  </si>
  <si>
    <t>Rent allowance</t>
  </si>
  <si>
    <t>Recoverable charges</t>
  </si>
  <si>
    <t>Housing Benefit Administration</t>
  </si>
  <si>
    <t>Salaries (Special Projects)</t>
  </si>
  <si>
    <t>Software – purchase</t>
  </si>
  <si>
    <t>HB Atlas Grant</t>
  </si>
  <si>
    <t>CTXBEN</t>
  </si>
  <si>
    <t>Council Tax Benefits</t>
  </si>
  <si>
    <t>Council Tax Benefit Administration</t>
  </si>
  <si>
    <t>Grants to Parishes</t>
  </si>
  <si>
    <t>Local Council Tax Scheme</t>
  </si>
  <si>
    <t>DISHOP</t>
  </si>
  <si>
    <t>Discretionary Housing Payment</t>
  </si>
  <si>
    <t>LOCTAX</t>
  </si>
  <si>
    <t>Collection of Local Taxation</t>
  </si>
  <si>
    <t>NNDR</t>
  </si>
  <si>
    <t>NNDR Cost of Collection Allowance</t>
  </si>
  <si>
    <t>Ledger transfer</t>
  </si>
  <si>
    <t>Council Tax</t>
  </si>
  <si>
    <t>NHB Property Inspections</t>
  </si>
  <si>
    <t>REVBEN</t>
  </si>
  <si>
    <t>Revenue &amp; Benefits</t>
  </si>
  <si>
    <t>Revenues &amp; Benefits</t>
  </si>
  <si>
    <t>Staff Contingency</t>
  </si>
  <si>
    <t>Redundancy Voluntary</t>
  </si>
  <si>
    <t>Bailiff fees</t>
  </si>
  <si>
    <t>Compensation</t>
  </si>
  <si>
    <t>UNIVERS</t>
  </si>
  <si>
    <t>Universal Credit</t>
  </si>
  <si>
    <t>Document Management Digital Transformati</t>
  </si>
  <si>
    <t>Delivering Digital Innovation</t>
  </si>
  <si>
    <t>INFTEC</t>
  </si>
  <si>
    <t>Information Technology</t>
  </si>
  <si>
    <t>IT Consumables</t>
  </si>
  <si>
    <t>Mobile telephone</t>
  </si>
  <si>
    <t>Printers Contract</t>
  </si>
  <si>
    <t>Computer equipment</t>
  </si>
  <si>
    <t>IT Contracts &amp; Maintenance</t>
  </si>
  <si>
    <t>Government Connect</t>
  </si>
  <si>
    <t>GIS Platform</t>
  </si>
  <si>
    <t>Shared IT Services</t>
  </si>
  <si>
    <t>GIS Platform Recharges</t>
  </si>
  <si>
    <t>PEOPPLA</t>
  </si>
  <si>
    <t>People &amp; Place Directorate</t>
  </si>
  <si>
    <t>ANMLIC</t>
  </si>
  <si>
    <t>Animal Licensing</t>
  </si>
  <si>
    <t>Animal / Health Licensing</t>
  </si>
  <si>
    <t>Licences</t>
  </si>
  <si>
    <t>CODOGS</t>
  </si>
  <si>
    <t>Community Wardens</t>
  </si>
  <si>
    <t>Community  Warden</t>
  </si>
  <si>
    <t>Operational leases (Leased car scheme)</t>
  </si>
  <si>
    <t>Other costs (Transport)</t>
  </si>
  <si>
    <t>Vehicle Insurance</t>
  </si>
  <si>
    <t>Fuel</t>
  </si>
  <si>
    <t>Badges, plates, signs</t>
  </si>
  <si>
    <t>Uniforms and protective clothing</t>
  </si>
  <si>
    <t>Promotional activity</t>
  </si>
  <si>
    <t>Training Costs</t>
  </si>
  <si>
    <t>Damages, fines etc</t>
  </si>
  <si>
    <t>Dog Control</t>
  </si>
  <si>
    <t>Vet Fees</t>
  </si>
  <si>
    <t>Dog Contract O.O.H retainer</t>
  </si>
  <si>
    <t>Dog Contract Collection</t>
  </si>
  <si>
    <t>ENVSER</t>
  </si>
  <si>
    <t>Environmental Services</t>
  </si>
  <si>
    <t>Community Services</t>
  </si>
  <si>
    <t>COVID O/Time TOIL</t>
  </si>
  <si>
    <t>Student Training</t>
  </si>
  <si>
    <t>Accommodation</t>
  </si>
  <si>
    <t>FOODSA</t>
  </si>
  <si>
    <t>Food Safety</t>
  </si>
  <si>
    <t>Laundry</t>
  </si>
  <si>
    <t>Pennington Report</t>
  </si>
  <si>
    <t>Health Education</t>
  </si>
  <si>
    <t>HEASAF</t>
  </si>
  <si>
    <t>Health &amp; Safety</t>
  </si>
  <si>
    <t>Health &amp; Safety Act</t>
  </si>
  <si>
    <t>HOMLES</t>
  </si>
  <si>
    <t>Homelessness</t>
  </si>
  <si>
    <t>Homelessness Grant Fund</t>
  </si>
  <si>
    <t>Prevention Cost</t>
  </si>
  <si>
    <t>Agency Agreement</t>
  </si>
  <si>
    <t>Additional covid costs provision</t>
  </si>
  <si>
    <t>Domestic Abuse</t>
  </si>
  <si>
    <t>Rapid Rehousing Prog/Rough Sleeping Init</t>
  </si>
  <si>
    <t>TA-Primrose Drive</t>
  </si>
  <si>
    <t>General</t>
  </si>
  <si>
    <t>Gas</t>
  </si>
  <si>
    <t>Rates</t>
  </si>
  <si>
    <t>Water charges – metered</t>
  </si>
  <si>
    <t>HSGSTD</t>
  </si>
  <si>
    <t>Housing Standards</t>
  </si>
  <si>
    <t>Housing standards</t>
  </si>
  <si>
    <t>HMO Licence Fee</t>
  </si>
  <si>
    <t>Accommodation Certificates</t>
  </si>
  <si>
    <t>INVNUI</t>
  </si>
  <si>
    <t>Investigation Of Nuisances</t>
  </si>
  <si>
    <t>Investigating Complaints</t>
  </si>
  <si>
    <t>Abnormal maintenance</t>
  </si>
  <si>
    <t>Scrap Metal Dealers Act 2013</t>
  </si>
  <si>
    <t>Registration Fee</t>
  </si>
  <si>
    <t>LICENC</t>
  </si>
  <si>
    <t>Licensing</t>
  </si>
  <si>
    <t>Hackney &amp; Private Hire Licences</t>
  </si>
  <si>
    <t>Licenses and test fees</t>
  </si>
  <si>
    <t>Plated/bracket (licences)</t>
  </si>
  <si>
    <t>Hackney p/hire vehicles</t>
  </si>
  <si>
    <t>Hackney p/hire driver</t>
  </si>
  <si>
    <t>Private hire operator</t>
  </si>
  <si>
    <t>CRB Application fee</t>
  </si>
  <si>
    <t>Other Licences</t>
  </si>
  <si>
    <t>Street trading consent</t>
  </si>
  <si>
    <t>Pleasure boats</t>
  </si>
  <si>
    <t>Boatmans licences</t>
  </si>
  <si>
    <t>Public Space Protection Order (PSPO)</t>
  </si>
  <si>
    <t>Licensing Act 2003</t>
  </si>
  <si>
    <t>Premises licences</t>
  </si>
  <si>
    <t>Personal licences</t>
  </si>
  <si>
    <t>Temporary Events Notice - Licensing</t>
  </si>
  <si>
    <t>Duplicate Licence</t>
  </si>
  <si>
    <t>Licensing Act Annual Maintenance Fee</t>
  </si>
  <si>
    <t>Gambling Act 2005</t>
  </si>
  <si>
    <t>Lottery</t>
  </si>
  <si>
    <t>Gaming machines</t>
  </si>
  <si>
    <t>OENHEA</t>
  </si>
  <si>
    <t>Other Environmental Health</t>
  </si>
  <si>
    <t>Caravan Control</t>
  </si>
  <si>
    <t>Sampling Swimming Pools</t>
  </si>
  <si>
    <t>Burial Exp 1948 Act</t>
  </si>
  <si>
    <t>OHOUSG</t>
  </si>
  <si>
    <t>Housing enabling</t>
  </si>
  <si>
    <t>Affordable Housing Fund Revenue</t>
  </si>
  <si>
    <t>Small Developments 1-3 Dwellings</t>
  </si>
  <si>
    <t>Larger Developments (S106 Afford Hsg)</t>
  </si>
  <si>
    <t>Community Housing Fund</t>
  </si>
  <si>
    <t>Community Housing Fund - Patterdale</t>
  </si>
  <si>
    <t>Heat Network Funding</t>
  </si>
  <si>
    <t>PESCON</t>
  </si>
  <si>
    <t>Pest Control</t>
  </si>
  <si>
    <t>POLCNL</t>
  </si>
  <si>
    <t>Pollution Control</t>
  </si>
  <si>
    <t>Air Pollution</t>
  </si>
  <si>
    <t>Noise Pollution</t>
  </si>
  <si>
    <t>Register of Contaminated Land</t>
  </si>
  <si>
    <t>RENGRT</t>
  </si>
  <si>
    <t>Renovation Grant Scheme</t>
  </si>
  <si>
    <t>Renovation Grant Exp</t>
  </si>
  <si>
    <t>REFCUS</t>
  </si>
  <si>
    <t>REFCUS Capital Grant</t>
  </si>
  <si>
    <t>Repayment of grants</t>
  </si>
  <si>
    <t>WATSAM</t>
  </si>
  <si>
    <t>Water Sampling</t>
  </si>
  <si>
    <t>Private Water Sample Charges</t>
  </si>
  <si>
    <t>ADMBLD</t>
  </si>
  <si>
    <t>Administrative Buildings</t>
  </si>
  <si>
    <t>Town Hall</t>
  </si>
  <si>
    <t>Building Cleaning (contract)</t>
  </si>
  <si>
    <t>Mechanical &amp; electrical maintenance</t>
  </si>
  <si>
    <t>Planned Maintenance</t>
  </si>
  <si>
    <t>Lifts</t>
  </si>
  <si>
    <t>Gas equipment maintenance</t>
  </si>
  <si>
    <t>Electricity</t>
  </si>
  <si>
    <t>Auto door mount</t>
  </si>
  <si>
    <t>Water testing</t>
  </si>
  <si>
    <t>Fire fighting equipment</t>
  </si>
  <si>
    <t>Window cleaning</t>
  </si>
  <si>
    <t>Commercial Refuse collection</t>
  </si>
  <si>
    <t>Penrith Business Improvement District</t>
  </si>
  <si>
    <t>Rental/Maintenance of Fire Alarm</t>
  </si>
  <si>
    <t>Rental/Maintenance of Security System</t>
  </si>
  <si>
    <t>Maint of Water Coolers</t>
  </si>
  <si>
    <t>Maint of Lighting Protection</t>
  </si>
  <si>
    <t>Maint/Rental Air Con</t>
  </si>
  <si>
    <t>Maint/Rental CCTV</t>
  </si>
  <si>
    <t>BC Provisional sums &amp; Dayworks</t>
  </si>
  <si>
    <t>GM Bedding Plants Works</t>
  </si>
  <si>
    <t>Grounds Maintenance Shrubs &amp; Roses</t>
  </si>
  <si>
    <t>Grounds Maintenance Grasscutting</t>
  </si>
  <si>
    <t>Electrical testing</t>
  </si>
  <si>
    <t>Letting of rooms and land</t>
  </si>
  <si>
    <t>Town Hall Annexe</t>
  </si>
  <si>
    <t>Mansion House</t>
  </si>
  <si>
    <t>Corney Square</t>
  </si>
  <si>
    <t>Voreda House</t>
  </si>
  <si>
    <t>APFAIR</t>
  </si>
  <si>
    <t>Appleby Fair</t>
  </si>
  <si>
    <t>Toilet Provision</t>
  </si>
  <si>
    <t>Ref Col Adhoc Works</t>
  </si>
  <si>
    <t>Transit Sites</t>
  </si>
  <si>
    <t>Contract refuse collection</t>
  </si>
  <si>
    <t>Street Cleaning Contract</t>
  </si>
  <si>
    <t>Donations</t>
  </si>
  <si>
    <t>EAT -core accy funding</t>
  </si>
  <si>
    <t>Leisure fund grants</t>
  </si>
  <si>
    <t>Rural pool grants</t>
  </si>
  <si>
    <t>Passport to leisure</t>
  </si>
  <si>
    <t>Promotions</t>
  </si>
  <si>
    <t>Sports leisure develop fund</t>
  </si>
  <si>
    <t>DISTRICT WIDE EVENTS</t>
  </si>
  <si>
    <t>FIT 4 ALL- OUTREACH ACTIVITIES</t>
  </si>
  <si>
    <t>CULTURAL EVENTS</t>
  </si>
  <si>
    <t>ARTIST NETWORK</t>
  </si>
  <si>
    <t>PARTICIPATORY &amp; COMMUNITY ARTS FUND</t>
  </si>
  <si>
    <t>TOWN HALL REDEVELOPMENT FEASIBILTY STUDY</t>
  </si>
  <si>
    <t>BUILRE</t>
  </si>
  <si>
    <t>Building Regulations</t>
  </si>
  <si>
    <t>Building Control Services</t>
  </si>
  <si>
    <t>Building Control Promotions</t>
  </si>
  <si>
    <t>Building Regularisation Fees</t>
  </si>
  <si>
    <t>CEMETE</t>
  </si>
  <si>
    <t>Cemeteries</t>
  </si>
  <si>
    <t>Cemeteries / Closed Churchyards</t>
  </si>
  <si>
    <t>Contingency - service contracts</t>
  </si>
  <si>
    <t>Memorial Mason's Registration Fee</t>
  </si>
  <si>
    <t>Penrith Cemetery</t>
  </si>
  <si>
    <t>Water charges – unmetered</t>
  </si>
  <si>
    <t>ADHOC WORKS FOR BURIALS</t>
  </si>
  <si>
    <t>Grounds Maintenance Hedges</t>
  </si>
  <si>
    <t>Grounds Maintenance Leaf Clearance</t>
  </si>
  <si>
    <t>Grounds Maintenance Premises 14</t>
  </si>
  <si>
    <t>Interment</t>
  </si>
  <si>
    <t>Memorial Plaque Charges</t>
  </si>
  <si>
    <t>Appleby Cemetery</t>
  </si>
  <si>
    <t>Alston Moor Cemetery</t>
  </si>
  <si>
    <t>Penrith Cemetery Chapel</t>
  </si>
  <si>
    <t>GM External Contractors</t>
  </si>
  <si>
    <t>Penrith Cemetery Store</t>
  </si>
  <si>
    <t>Appleby Cemetery Store</t>
  </si>
  <si>
    <t>Alston Cemetery Store</t>
  </si>
  <si>
    <t>Nenthead Cemetery Store</t>
  </si>
  <si>
    <t>Garrigill Cemetery Store</t>
  </si>
  <si>
    <t>Appleby Cemetery Chapel</t>
  </si>
  <si>
    <t>First aid supplies</t>
  </si>
  <si>
    <t>Safety training – 205800 only</t>
  </si>
  <si>
    <t>Ergonomic Assessments</t>
  </si>
  <si>
    <t>CLCHYD</t>
  </si>
  <si>
    <t>Closed Church Yards</t>
  </si>
  <si>
    <t>War Memorials</t>
  </si>
  <si>
    <t>GM INSPECTIONS &amp; MAINTENANCE</t>
  </si>
  <si>
    <t>COMDEV</t>
  </si>
  <si>
    <t>Community Development &amp; Engagement</t>
  </si>
  <si>
    <t>Community Development</t>
  </si>
  <si>
    <t>Community Fund</t>
  </si>
  <si>
    <t>Consultation</t>
  </si>
  <si>
    <t>Community engagement development</t>
  </si>
  <si>
    <t>Council Centres Kirkby Stephen</t>
  </si>
  <si>
    <t>SPARSE</t>
  </si>
  <si>
    <t>CALC 2H</t>
  </si>
  <si>
    <t>Sexual Assault Referral Service</t>
  </si>
  <si>
    <t>Consultation Support</t>
  </si>
  <si>
    <t>CAB</t>
  </si>
  <si>
    <t>Carlise&amp;Eden Armed Forces Comuty Support</t>
  </si>
  <si>
    <t>Collaborative Procurement</t>
  </si>
  <si>
    <t>Blue Collar Service Contract Tenders</t>
  </si>
  <si>
    <t>Emergency Planning</t>
  </si>
  <si>
    <t>Emergency Works</t>
  </si>
  <si>
    <t>Emergency Call Out Service</t>
  </si>
  <si>
    <t>Emergency Wks Contract</t>
  </si>
  <si>
    <t>FOOLIG</t>
  </si>
  <si>
    <t>Footway Lighting</t>
  </si>
  <si>
    <t>Footway lighting</t>
  </si>
  <si>
    <t>Devolution Grant</t>
  </si>
  <si>
    <t>Em Wks Storage</t>
  </si>
  <si>
    <t>FL  Contract</t>
  </si>
  <si>
    <t>FL Day Works &amp; schedule rates</t>
  </si>
  <si>
    <t>FL External Contractors</t>
  </si>
  <si>
    <t>Wayleaves</t>
  </si>
  <si>
    <t>INDEST</t>
  </si>
  <si>
    <t>Industrial Estates</t>
  </si>
  <si>
    <t>Alston Station Yard</t>
  </si>
  <si>
    <t>Alston Station Yard - Unit 1</t>
  </si>
  <si>
    <t>Alston Station Yard - Unit 2</t>
  </si>
  <si>
    <t>Alston Station Yard - Unit 3</t>
  </si>
  <si>
    <t>Alston Station Yard - Unit 4</t>
  </si>
  <si>
    <t>Alston Station Yard - Unit 5</t>
  </si>
  <si>
    <t>Alston Station Yard - Unit 6</t>
  </si>
  <si>
    <t>Alston Station Yard - Unit 7</t>
  </si>
  <si>
    <t>Alston Station Yard - Unit 8</t>
  </si>
  <si>
    <t>Alston Station Yard - Unit 9</t>
  </si>
  <si>
    <t>Alston Station Yard - Goods Shed</t>
  </si>
  <si>
    <t>Gilwilly Industrial Estate - 67D</t>
  </si>
  <si>
    <t>Service charges</t>
  </si>
  <si>
    <t>Gilwilly Industrial Estate - 67B</t>
  </si>
  <si>
    <t>Gilwilly Industrial Estate - 67C</t>
  </si>
  <si>
    <t>Gilwilly Industrial Estate - A</t>
  </si>
  <si>
    <t>Gilwilly Industrial Estate - B</t>
  </si>
  <si>
    <t>Gilwilly Industrial Estate - C</t>
  </si>
  <si>
    <t>Gilwilly Industrial Estate - D</t>
  </si>
  <si>
    <t>Gilwilly Industrial 67A</t>
  </si>
  <si>
    <t>Gilwilly Unit 28</t>
  </si>
  <si>
    <t>Gilwilly Unit 27</t>
  </si>
  <si>
    <t>Gilwilly Unit 26</t>
  </si>
  <si>
    <t>Tenanted Property (Vacant)</t>
  </si>
  <si>
    <t>Land Management Contract</t>
  </si>
  <si>
    <t>Land Drainage Investigations</t>
  </si>
  <si>
    <t>Asset Impairment</t>
  </si>
  <si>
    <t>Sale of Land</t>
  </si>
  <si>
    <t>Old London Road Depot Penrith</t>
  </si>
  <si>
    <t>Electrical Testing 5 Yr Programme</t>
  </si>
  <si>
    <t>Sundry Property Maintenance</t>
  </si>
  <si>
    <t>Blue Bell Lane Units Penrith</t>
  </si>
  <si>
    <t>Soulby Kilngarth, Land at</t>
  </si>
  <si>
    <t>Grazing rights</t>
  </si>
  <si>
    <t>Skirsgill Lane Eamont Bridge, Land at</t>
  </si>
  <si>
    <t>Glenridding Jenkins Field, Land at</t>
  </si>
  <si>
    <t>Stainton Slapestones, Land at</t>
  </si>
  <si>
    <t>Dufton, Land at</t>
  </si>
  <si>
    <t>Alston Church Road, Land at</t>
  </si>
  <si>
    <t>Penrith Land Adjacent to 3-4 Scott Yard</t>
  </si>
  <si>
    <t>Penrith Land Scott Yard</t>
  </si>
  <si>
    <t>Penrith Land behind 24 Drovers Lane</t>
  </si>
  <si>
    <t>Langwathby The Meadows, Land at</t>
  </si>
  <si>
    <t>Access BlueBell Lane from Lonsdales</t>
  </si>
  <si>
    <t>Land @ Angel Inn Alston</t>
  </si>
  <si>
    <t>Penrith Foster Street Parking Space No1</t>
  </si>
  <si>
    <t>Charges for facilities</t>
  </si>
  <si>
    <t>Penrith Foster Street Parking Space No 4</t>
  </si>
  <si>
    <t>Licence Access Sutton Yard</t>
  </si>
  <si>
    <t>Penrith New Squares - Car Park</t>
  </si>
  <si>
    <t>Penrith New Squares - Store Rental</t>
  </si>
  <si>
    <t>Office Accommodation</t>
  </si>
  <si>
    <t>Corney Square Penrith</t>
  </si>
  <si>
    <t>Footpath Diversion Orders</t>
  </si>
  <si>
    <t>Penrith New Squares - Retail Rental</t>
  </si>
  <si>
    <t>4 Corney Square Penrith</t>
  </si>
  <si>
    <t>4a Corney Square Penrith</t>
  </si>
  <si>
    <t>Appleby heritage Centre</t>
  </si>
  <si>
    <t>Folly Lane - Buildings</t>
  </si>
  <si>
    <t>Penrith Portland Place Parking Space No1</t>
  </si>
  <si>
    <t>Penrith Portland Place Parking Space No2</t>
  </si>
  <si>
    <t>Penrith Portland Place Parking Space No3</t>
  </si>
  <si>
    <t>Penrith Portland Place Parking Space No4</t>
  </si>
  <si>
    <t>Penrith Portland Place Parking Space No5</t>
  </si>
  <si>
    <t>Penrith Portland Place Parking Space No6</t>
  </si>
  <si>
    <t>Penrith Portland Place Parking Space No7</t>
  </si>
  <si>
    <t>Penrith Portland Place Parking Space No8</t>
  </si>
  <si>
    <t>Penrith Foster Street Parking Space No 5</t>
  </si>
  <si>
    <t>Penrith Foster Street Parking Space No 3</t>
  </si>
  <si>
    <t>Penrith Sandgate Bus Station</t>
  </si>
  <si>
    <t>Penrith No 1 Sandgate</t>
  </si>
  <si>
    <t>Penrith No 1a Sandgate</t>
  </si>
  <si>
    <t>Penrith No 2 Sandgate</t>
  </si>
  <si>
    <t>Penrith Land &amp; Buildings Sandgate</t>
  </si>
  <si>
    <t>Penrith Sandgate Resource Centre</t>
  </si>
  <si>
    <t>Penrith Pategill Pigeon Loft No 1</t>
  </si>
  <si>
    <t>Penrith Brackenber Court</t>
  </si>
  <si>
    <t>Foster Street No2</t>
  </si>
  <si>
    <t>Bus shelters</t>
  </si>
  <si>
    <t>Frenchfield Stadium</t>
  </si>
  <si>
    <t>LEICEN</t>
  </si>
  <si>
    <t>Eden Leisure Centre &amp; Appleby Swimming P</t>
  </si>
  <si>
    <t>Penrith Lesiure Centre</t>
  </si>
  <si>
    <t>Contract leisure management</t>
  </si>
  <si>
    <t>Appleby swim pool</t>
  </si>
  <si>
    <t>Swimming pool expected inc.</t>
  </si>
  <si>
    <t>Climbing wall</t>
  </si>
  <si>
    <t>Building Maintenance - Leisure</t>
  </si>
  <si>
    <t>Penrith Leisure Centre</t>
  </si>
  <si>
    <t xml:space="preserve"> Adhoc Works</t>
  </si>
  <si>
    <t>PV Panel Maintenance</t>
  </si>
  <si>
    <t>PV Panel Generated Electricity Income</t>
  </si>
  <si>
    <t>Appleby Pool - building</t>
  </si>
  <si>
    <t>Frenchfield - Building</t>
  </si>
  <si>
    <t>F/Field Car Park Maintenance</t>
  </si>
  <si>
    <t>Room Hire Frenchfield</t>
  </si>
  <si>
    <t>Sports Facilities</t>
  </si>
  <si>
    <t>GLL Penrith Leisure Centre Grounds</t>
  </si>
  <si>
    <t>GLL Frenchfield Grounds</t>
  </si>
  <si>
    <t>GLL Appleby Grounds</t>
  </si>
  <si>
    <t>GLL The Crescent Grounds</t>
  </si>
  <si>
    <t>GLL Castletown Rec Grounds</t>
  </si>
  <si>
    <t>GLL Ad-hoc Sports Pitches</t>
  </si>
  <si>
    <t>GLL F/Field Amenity Area</t>
  </si>
  <si>
    <t>Frenchfield pitch hire - seasonal</t>
  </si>
  <si>
    <t>Frenchfield Amenity Area Hire</t>
  </si>
  <si>
    <t>LEISURE - MAINTENANCE</t>
  </si>
  <si>
    <t>LEISURE MAINTENANCE</t>
  </si>
  <si>
    <t>LOWCARB</t>
  </si>
  <si>
    <t>Low Carbon Initiatives</t>
  </si>
  <si>
    <t>Low Carbon - District Wide Strategy</t>
  </si>
  <si>
    <t>OBUCON</t>
  </si>
  <si>
    <t>Other Building Control</t>
  </si>
  <si>
    <t>Dangerous Structures</t>
  </si>
  <si>
    <t>Non recovery costs</t>
  </si>
  <si>
    <t>OFFSTR</t>
  </si>
  <si>
    <t>Vehicle Parking Off Street</t>
  </si>
  <si>
    <t>Vehicle parking</t>
  </si>
  <si>
    <t>Maintenance of parking meters</t>
  </si>
  <si>
    <t>Signs</t>
  </si>
  <si>
    <t>Parking Meters Contract</t>
  </si>
  <si>
    <t>Winter Gritting</t>
  </si>
  <si>
    <t>Cash collection</t>
  </si>
  <si>
    <t>Contract parking Service</t>
  </si>
  <si>
    <t>Tickets</t>
  </si>
  <si>
    <t>Season tickets</t>
  </si>
  <si>
    <t>Penalty Charge Notice</t>
  </si>
  <si>
    <t>Blue bell lane carpark</t>
  </si>
  <si>
    <t>Blue bell lane m/c II</t>
  </si>
  <si>
    <t>Sandgate car park</t>
  </si>
  <si>
    <t>Sandgate m/c II</t>
  </si>
  <si>
    <t>bluebell lane car park m/c iii</t>
  </si>
  <si>
    <t>Princes Street car park</t>
  </si>
  <si>
    <t>Broad Close Car park</t>
  </si>
  <si>
    <t>Appleby butts car park</t>
  </si>
  <si>
    <t>Penrith Princes Street Car Park</t>
  </si>
  <si>
    <t>Drovers Lane  Car Park</t>
  </si>
  <si>
    <t>Appleby The Butts Car Park</t>
  </si>
  <si>
    <t>Town Hall Car Park</t>
  </si>
  <si>
    <t>Mansion House rear Car Park</t>
  </si>
  <si>
    <t>Mansion House front car park</t>
  </si>
  <si>
    <t>PARKOS</t>
  </si>
  <si>
    <t>Parks and Open Spaces</t>
  </si>
  <si>
    <t>Parks &amp; open spaces</t>
  </si>
  <si>
    <t>Seat &amp; amenities</t>
  </si>
  <si>
    <t>Waste Water - Surface</t>
  </si>
  <si>
    <t>GroundsMaintenanceSeats&amp;AmenitiesProvSum</t>
  </si>
  <si>
    <t>Greening of Penrith Grant</t>
  </si>
  <si>
    <t>Castle park</t>
  </si>
  <si>
    <t>Putting – adult</t>
  </si>
  <si>
    <t>Putting – junior</t>
  </si>
  <si>
    <t>Bowls</t>
  </si>
  <si>
    <t>Tennis adult</t>
  </si>
  <si>
    <t>Tennis junior</t>
  </si>
  <si>
    <t>Obstacle golf – adult</t>
  </si>
  <si>
    <t>Obstacle golf – junior</t>
  </si>
  <si>
    <t>Dangerous trees</t>
  </si>
  <si>
    <t>Open spaces</t>
  </si>
  <si>
    <t>GM Weed Spaying</t>
  </si>
  <si>
    <t>Grounds Maintenance EPA Zones/Littering</t>
  </si>
  <si>
    <t>Ground Maintenance SOR &amp; Dayworks</t>
  </si>
  <si>
    <t>Grounds Maintenance Contract Bed Plants</t>
  </si>
  <si>
    <t>Grounds Maintenance Trees</t>
  </si>
  <si>
    <t>Beacon pike</t>
  </si>
  <si>
    <t>Castle Park Pavillion</t>
  </si>
  <si>
    <t>Castle Park Bandstand</t>
  </si>
  <si>
    <t>Castle Park Kiosk</t>
  </si>
  <si>
    <t>Castle Park Bowling</t>
  </si>
  <si>
    <t>Castle Park grounds</t>
  </si>
  <si>
    <t>Grounds Maintenance Putting Green</t>
  </si>
  <si>
    <t>Castle Park Mess Room</t>
  </si>
  <si>
    <t>Play Areas</t>
  </si>
  <si>
    <t>Play areas - maintenance</t>
  </si>
  <si>
    <t>KIRKOSWALD/ROSGILL PLAY AREA</t>
  </si>
  <si>
    <t>G/willy recr com centre</t>
  </si>
  <si>
    <t>Appleby King George V Playingfield - Clu</t>
  </si>
  <si>
    <t>CCC VERGES</t>
  </si>
  <si>
    <t>Donate a Tree Scheme</t>
  </si>
  <si>
    <t>Seat Donations</t>
  </si>
  <si>
    <t>PROAME</t>
  </si>
  <si>
    <t>Provision of Ameneties</t>
  </si>
  <si>
    <t>Provision of Amenities</t>
  </si>
  <si>
    <t>Litter bins</t>
  </si>
  <si>
    <t>Street name plates</t>
  </si>
  <si>
    <t>SN &amp; N Income</t>
  </si>
  <si>
    <t>M'ce of Public Clocks</t>
  </si>
  <si>
    <t>CCTV maintenance</t>
  </si>
  <si>
    <t>Musgrave Monument</t>
  </si>
  <si>
    <t>PROCLI</t>
  </si>
  <si>
    <t>Technical Services</t>
  </si>
  <si>
    <t>Commissioning &amp; Technical Services</t>
  </si>
  <si>
    <t>PUBCON</t>
  </si>
  <si>
    <t>Public Conveniences</t>
  </si>
  <si>
    <t>Commuted Sum</t>
  </si>
  <si>
    <t>Penrith Bluebell Lane Public Convenience</t>
  </si>
  <si>
    <t>Penrith Sandgate Public Convenience</t>
  </si>
  <si>
    <t>Patterdale Public Convenience</t>
  </si>
  <si>
    <t>Glenridding Public Convenience</t>
  </si>
  <si>
    <t>Pooley Bridge Public Convenience</t>
  </si>
  <si>
    <t>Threlkeld Public Convenience</t>
  </si>
  <si>
    <t>Dufton Public Convenience</t>
  </si>
  <si>
    <t>Alston Town Hall Public Convenience</t>
  </si>
  <si>
    <t>Appleby Boroughgate Public Convenience</t>
  </si>
  <si>
    <t>Appleby Broad Close Public Convenience</t>
  </si>
  <si>
    <t>Kirkby Stephen Stoneshot Public Conv</t>
  </si>
  <si>
    <t>Brough Public Convenience</t>
  </si>
  <si>
    <t>Penrith Castle Park Public Convenience</t>
  </si>
  <si>
    <t>Shap Public Convenience</t>
  </si>
  <si>
    <t>Disabled Toilet Moot Hall Appleby</t>
  </si>
  <si>
    <t>RECYCL</t>
  </si>
  <si>
    <t>Recycling</t>
  </si>
  <si>
    <t>Bank-Refurbishment</t>
  </si>
  <si>
    <t>Garden Waste Skips</t>
  </si>
  <si>
    <t>VRC Payments</t>
  </si>
  <si>
    <t>Commercial Recycling</t>
  </si>
  <si>
    <t>Calendars</t>
  </si>
  <si>
    <t>Recycling - Bag &amp; Box</t>
  </si>
  <si>
    <t>Recycling  - Bring Sites</t>
  </si>
  <si>
    <t>Recycling - Garden Waste</t>
  </si>
  <si>
    <t>material price fluctuations</t>
  </si>
  <si>
    <t>Subsidy (rec cred EDC)</t>
  </si>
  <si>
    <t>Sale of Green Wheelie Bins</t>
  </si>
  <si>
    <t>REFCOL</t>
  </si>
  <si>
    <t>Refuse Collection</t>
  </si>
  <si>
    <t>Dead Animals</t>
  </si>
  <si>
    <t>Refuse Collection Domestic</t>
  </si>
  <si>
    <t>RC Bulky Waste</t>
  </si>
  <si>
    <t>RC WEEE</t>
  </si>
  <si>
    <t>RC St Sweepings Shap</t>
  </si>
  <si>
    <t>RC St sweepings Kirkby Stephen</t>
  </si>
  <si>
    <t>Refuse Contract Dayworks</t>
  </si>
  <si>
    <t>Blue sacks</t>
  </si>
  <si>
    <t>ElecItem Collec WEEE Recv Chg</t>
  </si>
  <si>
    <t>Bulk Waste Non Elec Recoverable Charge</t>
  </si>
  <si>
    <t>Clinical Expenditure</t>
  </si>
  <si>
    <t>STRCLE</t>
  </si>
  <si>
    <t>Street Cleaning</t>
  </si>
  <si>
    <t>Community Litter Picking</t>
  </si>
  <si>
    <t>Gum removal</t>
  </si>
  <si>
    <t>Street Cleaning Dayworks</t>
  </si>
  <si>
    <t>Street Cleaning Public Areas</t>
  </si>
  <si>
    <t>SC  CCC  Weed treatment</t>
  </si>
  <si>
    <t>Fly tipping on verge</t>
  </si>
  <si>
    <t>Litter bin emptying</t>
  </si>
  <si>
    <t>St Cleaning - K/S Shap P/Brdg Parish C</t>
  </si>
  <si>
    <t>ADPLECDEV</t>
  </si>
  <si>
    <t>Ass Dir Planning &amp; Economiv Development</t>
  </si>
  <si>
    <t>COMSER</t>
  </si>
  <si>
    <t>Commercial Services</t>
  </si>
  <si>
    <t>Economic Development</t>
  </si>
  <si>
    <t>CONSER</t>
  </si>
  <si>
    <t>Environmental Enhancement &amp; Conservation</t>
  </si>
  <si>
    <t>Arboricultural Advice</t>
  </si>
  <si>
    <t>North Pennines AONB Initiative</t>
  </si>
  <si>
    <t>Cumbria Wildlife trust cont NI197</t>
  </si>
  <si>
    <t>DEVCOE</t>
  </si>
  <si>
    <t>Development Control &amp; Enforcement</t>
  </si>
  <si>
    <t>Pre-Planning Advice</t>
  </si>
  <si>
    <t>Economic Promotion</t>
  </si>
  <si>
    <t>Business Engagement</t>
  </si>
  <si>
    <t>Young People's Employment</t>
  </si>
  <si>
    <t>Match Funding</t>
  </si>
  <si>
    <t>Evolutive Database</t>
  </si>
  <si>
    <t>Employment Sites</t>
  </si>
  <si>
    <t>Appleby Heritage Action Zone</t>
  </si>
  <si>
    <t>Appleby HAZ - Partnership Scheme</t>
  </si>
  <si>
    <t>Newton Rigg Feasibility Study - 2019</t>
  </si>
  <si>
    <t>Rural Growth Deal</t>
  </si>
  <si>
    <t>Green Business Advisory</t>
  </si>
  <si>
    <t>Eden Youth Hub</t>
  </si>
  <si>
    <t>ED Bench Mark</t>
  </si>
  <si>
    <t>Business Growth/Support (Brexit Funding)</t>
  </si>
  <si>
    <t>LANDCH</t>
  </si>
  <si>
    <t>Land Charges</t>
  </si>
  <si>
    <t>Land Charges CON29 Vatable</t>
  </si>
  <si>
    <t>LOPLPO</t>
  </si>
  <si>
    <t>Local Plans &amp; Policy</t>
  </si>
  <si>
    <t>Planning Policy</t>
  </si>
  <si>
    <t>Eden Local Plan</t>
  </si>
  <si>
    <t>Public Consultation</t>
  </si>
  <si>
    <t>Cumbria Biodiversity Records</t>
  </si>
  <si>
    <t>Neighbourhood Planning Process</t>
  </si>
  <si>
    <t>Referendum Costs</t>
  </si>
  <si>
    <t>MARKET</t>
  </si>
  <si>
    <t>Markets</t>
  </si>
  <si>
    <t>Penrith street mkt</t>
  </si>
  <si>
    <t>Penrith produce mkt</t>
  </si>
  <si>
    <t>Day to day maintenance – grounds</t>
  </si>
  <si>
    <t>Appleby street mkt</t>
  </si>
  <si>
    <t>Cornmarket bandstand</t>
  </si>
  <si>
    <t>Mrkts - Penrith Promotional Space</t>
  </si>
  <si>
    <t>MUSEUM</t>
  </si>
  <si>
    <t>Museum</t>
  </si>
  <si>
    <t>Museums</t>
  </si>
  <si>
    <t>Museum exhibits</t>
  </si>
  <si>
    <t>Conservation of exhibitions</t>
  </si>
  <si>
    <t>Education programme</t>
  </si>
  <si>
    <t>Penrith Museum</t>
  </si>
  <si>
    <t>PLASER</t>
  </si>
  <si>
    <t>Planning Services</t>
  </si>
  <si>
    <t>TOINCE</t>
  </si>
  <si>
    <t>Tourist Information Centres</t>
  </si>
  <si>
    <t>TIC's/Tourism</t>
  </si>
  <si>
    <t>Penrith TIC</t>
  </si>
  <si>
    <t>Advertisement Income</t>
  </si>
  <si>
    <t>Other TIC's</t>
  </si>
  <si>
    <t>Penrith Information Centre - building</t>
  </si>
  <si>
    <t>Kirkby Stephen Information Centre</t>
  </si>
  <si>
    <t>TOUPRO</t>
  </si>
  <si>
    <t>Tourism Promotion</t>
  </si>
  <si>
    <t>Cumbria Tourist Board</t>
  </si>
  <si>
    <t>Eden Tourism</t>
  </si>
  <si>
    <t>Distribution</t>
  </si>
  <si>
    <t>Marketing</t>
  </si>
  <si>
    <t>Tourism Website</t>
  </si>
  <si>
    <t>Contribution</t>
  </si>
  <si>
    <t>Destination Management System</t>
  </si>
  <si>
    <t>STEAM Report</t>
  </si>
  <si>
    <t>TWNCEN</t>
  </si>
  <si>
    <t>Town Centres</t>
  </si>
  <si>
    <t>Eden Cumbria Voluntary Service</t>
  </si>
  <si>
    <t>ACT SLA Delivery</t>
  </si>
  <si>
    <t>Town Support</t>
  </si>
  <si>
    <t>DIRPPL</t>
  </si>
  <si>
    <t>Director of People &amp; Place</t>
  </si>
  <si>
    <t>HEART</t>
  </si>
  <si>
    <t>Heart of Cumbria</t>
  </si>
  <si>
    <t>Heart Of Cumbria</t>
  </si>
  <si>
    <t>Alston Council Centre</t>
  </si>
  <si>
    <t>Photocopying expenses</t>
  </si>
  <si>
    <t>Colour Photocopier</t>
  </si>
  <si>
    <t>Alston Council Centre - Building</t>
  </si>
  <si>
    <t>Alston Info Centre Cleaning to Recharge</t>
  </si>
  <si>
    <t>Original Budget 21/22</t>
  </si>
  <si>
    <t>Q2 Orig Budget 21/22</t>
  </si>
  <si>
    <t>APPENDIX 4</t>
  </si>
  <si>
    <t>FUNDING - 2020/21 BUDGET</t>
  </si>
  <si>
    <t>Reserve</t>
  </si>
  <si>
    <t>Description</t>
  </si>
  <si>
    <t>Owner</t>
  </si>
  <si>
    <t>Original 2021/22</t>
  </si>
  <si>
    <t>Q3 Slippage B/Fwd</t>
  </si>
  <si>
    <t>Q4 Slippage B/Fwd</t>
  </si>
  <si>
    <t>Adjustments</t>
  </si>
  <si>
    <t>Revised 2021/22</t>
  </si>
  <si>
    <t>Forecast 2023/24</t>
  </si>
  <si>
    <t>Forecast 2024/25</t>
  </si>
  <si>
    <t>Forecast 2025/26</t>
  </si>
  <si>
    <t>Total</t>
  </si>
  <si>
    <t>CPR line</t>
  </si>
  <si>
    <t>Capital Receipt</t>
  </si>
  <si>
    <t>Revenue funded</t>
  </si>
  <si>
    <t>Housing Grant</t>
  </si>
  <si>
    <t>DFG</t>
  </si>
  <si>
    <t>Affordable Housing</t>
  </si>
  <si>
    <t>Capital</t>
  </si>
  <si>
    <t xml:space="preserve">IT </t>
  </si>
  <si>
    <t>Renewals</t>
  </si>
  <si>
    <t>Unsupported Borrowing</t>
  </si>
  <si>
    <t>£000</t>
  </si>
  <si>
    <t>Ben Wright</t>
  </si>
  <si>
    <t>Development Management System</t>
  </si>
  <si>
    <t>Fergus McMorrow</t>
  </si>
  <si>
    <t>Financial, Payroll &amp; HR System</t>
  </si>
  <si>
    <t>Marianne Bastille</t>
  </si>
  <si>
    <t>Eden Business Park Ph1</t>
  </si>
  <si>
    <t>Laura Cadman</t>
  </si>
  <si>
    <t>Castle Park Vision</t>
  </si>
  <si>
    <t>Parish Footway Lighting</t>
  </si>
  <si>
    <t>6627 and 6056</t>
  </si>
  <si>
    <t>Leisure Centre Equipment &amp; Maintenance</t>
  </si>
  <si>
    <t>Robert Docherty</t>
  </si>
  <si>
    <t>Single Site - Voreda House</t>
  </si>
  <si>
    <t>Les Clark</t>
  </si>
  <si>
    <t>Funding - Heart of Cumbria Properties</t>
  </si>
  <si>
    <t>Paul Sutton</t>
  </si>
  <si>
    <t>Cash Receipting system</t>
  </si>
  <si>
    <t>Matthew Neal</t>
  </si>
  <si>
    <t>DDI renewals</t>
  </si>
  <si>
    <t>Discretionary Renovation Grants</t>
  </si>
  <si>
    <t>Housing Innovation Fund</t>
  </si>
  <si>
    <t>Newton Road Affordable Housing</t>
  </si>
  <si>
    <t>Green Homes Grant Extension</t>
  </si>
  <si>
    <t>Green Home Exemplar</t>
  </si>
  <si>
    <t>Capital Grant - Frenchfield Stadium Improvements</t>
  </si>
  <si>
    <t>EV Charging Points - Appleby</t>
  </si>
  <si>
    <t>Town Hall Redevelopment</t>
  </si>
  <si>
    <t>Carbon Reduction Scheme</t>
  </si>
  <si>
    <t>FUNDING</t>
  </si>
  <si>
    <t>Capital Receipts</t>
  </si>
  <si>
    <t>Direct Revenue/Reserves</t>
  </si>
  <si>
    <t>Capital Grants</t>
  </si>
  <si>
    <t>Borrowing</t>
  </si>
  <si>
    <t>Reduce?</t>
  </si>
  <si>
    <t>Budget 2022/23</t>
  </si>
  <si>
    <t>Capital Programme 2022/23 - 2025/26</t>
  </si>
  <si>
    <t>Medium Term Revenue Plan 2020/21 - 2023/24</t>
  </si>
  <si>
    <t>2020/21</t>
  </si>
  <si>
    <t>Approved</t>
  </si>
  <si>
    <t>Revised</t>
  </si>
  <si>
    <t>Estimate</t>
  </si>
  <si>
    <t>EXPENDITURE</t>
  </si>
  <si>
    <t>Unavoidable Pressures</t>
  </si>
  <si>
    <t>Salaries &amp; Pensions</t>
  </si>
  <si>
    <t>Contract Inflationary Pressures</t>
  </si>
  <si>
    <t>LGR Costs</t>
  </si>
  <si>
    <t>Total Budget Pressures</t>
  </si>
  <si>
    <t>One Off Growth</t>
  </si>
  <si>
    <t>Corporate Plan Growth</t>
  </si>
  <si>
    <t>Total Budget Changes</t>
  </si>
  <si>
    <t>NET COST OF SERVICES</t>
  </si>
  <si>
    <t>Budget Adjustments &amp; Use of Reserves</t>
  </si>
  <si>
    <t>Revenue Contribution to Capital</t>
  </si>
  <si>
    <t>Capital Accounting Adjustments</t>
  </si>
  <si>
    <t>Transfer to / (from) General Reserves</t>
  </si>
  <si>
    <t>Transfer to / (from) Earmarked Reserves</t>
  </si>
  <si>
    <t>NET BUDGET REQUIREMENT</t>
  </si>
  <si>
    <t>Business Rates Funding</t>
  </si>
  <si>
    <t>Other Government Grants (Covid)</t>
  </si>
  <si>
    <t>Collection Fund Deficit / (Surplus)</t>
  </si>
  <si>
    <t>Transfer to Parish Councils - CTRS</t>
  </si>
  <si>
    <t>Council Tax Income</t>
  </si>
  <si>
    <t>Baseline</t>
  </si>
  <si>
    <t>Taxbase increase</t>
  </si>
  <si>
    <t>Council Tax Increase @ £5</t>
  </si>
  <si>
    <t>TOTAL INCOME</t>
  </si>
  <si>
    <t>General Fund Balance</t>
  </si>
  <si>
    <t>Balance B/Fwd</t>
  </si>
  <si>
    <t>Net Transfers In Year</t>
  </si>
  <si>
    <t>Balance C/Fwd</t>
  </si>
  <si>
    <t>Earmarked Reserves</t>
  </si>
  <si>
    <t>Total Revenue Reserves</t>
  </si>
  <si>
    <t>Budget</t>
  </si>
  <si>
    <t>Balance</t>
  </si>
  <si>
    <t>Transfers</t>
  </si>
  <si>
    <t>In Year</t>
  </si>
  <si>
    <t>Revenue Reserves</t>
  </si>
  <si>
    <t>Out</t>
  </si>
  <si>
    <t>In</t>
  </si>
  <si>
    <t>Adj.</t>
  </si>
  <si>
    <t>£</t>
  </si>
  <si>
    <t>GF Balance</t>
  </si>
  <si>
    <t>Existing Reserves</t>
  </si>
  <si>
    <t>Renewals Fund</t>
  </si>
  <si>
    <t>IT Renewals Fund</t>
  </si>
  <si>
    <t>Capital Funding</t>
  </si>
  <si>
    <t>Repossession</t>
  </si>
  <si>
    <t>Affordable Housing Fund</t>
  </si>
  <si>
    <t>BRRS Reserve</t>
  </si>
  <si>
    <t>Penrith Vision</t>
  </si>
  <si>
    <t>Appleby HAZ</t>
  </si>
  <si>
    <t>Custom, Brown Field, Neighbourhood Plans</t>
  </si>
  <si>
    <t>Transformation Reserve</t>
  </si>
  <si>
    <t>Place Shaping Reserve</t>
  </si>
  <si>
    <t>Energy Efficiency Reserve</t>
  </si>
  <si>
    <t>Heat Networks Reserve</t>
  </si>
  <si>
    <t>Signature Fund</t>
  </si>
  <si>
    <t>Eden Business Park Ph2</t>
  </si>
  <si>
    <t>Employment Sites Reserve</t>
  </si>
  <si>
    <t>Eden Local Plan Reserve</t>
  </si>
  <si>
    <t>Leisure Maintenance/Repairs</t>
  </si>
  <si>
    <t>Business Growth Pilot</t>
  </si>
  <si>
    <t>Devolution public conveniences</t>
  </si>
  <si>
    <t>Others</t>
  </si>
  <si>
    <t>District Elections Reserve</t>
  </si>
  <si>
    <t>Capital Reserves</t>
  </si>
  <si>
    <t>Unapplied Capital Grants</t>
  </si>
  <si>
    <t>Outturn / Savings Target</t>
  </si>
  <si>
    <t>Revenue Scheme Slippage</t>
  </si>
  <si>
    <t>Corporate Priorities</t>
  </si>
  <si>
    <t>LGR Implementation Reserve</t>
  </si>
  <si>
    <t>SUMMARY BY SERVICE AREA</t>
  </si>
  <si>
    <t>Budget Holder Responsibility</t>
  </si>
  <si>
    <t>Expenditure / Income</t>
  </si>
  <si>
    <t>VR</t>
  </si>
  <si>
    <t>Expenditure</t>
  </si>
  <si>
    <t>Income</t>
  </si>
  <si>
    <t>Chief Executive Total</t>
  </si>
  <si>
    <t>Other Chief Executive Costs Total</t>
  </si>
  <si>
    <t>CHIEF EXECUTIVE DIRECTORATE TOTAL</t>
  </si>
  <si>
    <t>Director of Corporate Services Total</t>
  </si>
  <si>
    <t>Emergency Planning and Works Total</t>
  </si>
  <si>
    <t>Ass Dir Finance &amp; HR</t>
  </si>
  <si>
    <t>Financial Services Total</t>
  </si>
  <si>
    <t>Treasury Management Total</t>
  </si>
  <si>
    <t>Insurance Total</t>
  </si>
  <si>
    <t>Corporate Costs Total</t>
  </si>
  <si>
    <t>Central Expenses Total</t>
  </si>
  <si>
    <t>Human Resources Total</t>
  </si>
  <si>
    <t>Staff Development Total</t>
  </si>
  <si>
    <t>Ass Dir Legal &amp; Democratic Services</t>
  </si>
  <si>
    <t>Committee and Member Costs Total</t>
  </si>
  <si>
    <t>Legal Services Total</t>
  </si>
  <si>
    <t>Elections Total</t>
  </si>
  <si>
    <t>Register of Electors Total</t>
  </si>
  <si>
    <t>Civic Duties Total</t>
  </si>
  <si>
    <t>Member Development &amp; Training Total</t>
  </si>
  <si>
    <t>Ass Dir Customers &amp; Performance</t>
  </si>
  <si>
    <t>Benefits Total</t>
  </si>
  <si>
    <t>Council Tax Benefits Total</t>
  </si>
  <si>
    <t>Revenue &amp; Benefits Total</t>
  </si>
  <si>
    <t>Communications Services Total</t>
  </si>
  <si>
    <t>Collection of Local Taxation Total</t>
  </si>
  <si>
    <t>Discretionary Housing Payment Total</t>
  </si>
  <si>
    <t>One Eden Programme Total</t>
  </si>
  <si>
    <t>Universal Credit Total</t>
  </si>
  <si>
    <t>Corporate Services Total</t>
  </si>
  <si>
    <t>Information Technology Total</t>
  </si>
  <si>
    <t>Director of People &amp; Place Total</t>
  </si>
  <si>
    <t>Heart of Cumbria Total</t>
  </si>
  <si>
    <t>Ass Dir Communities</t>
  </si>
  <si>
    <t>Animal Licensing Total</t>
  </si>
  <si>
    <t>Community Wardens Total</t>
  </si>
  <si>
    <t>Environmental Services Total</t>
  </si>
  <si>
    <t>Food Safety Total</t>
  </si>
  <si>
    <t>Health &amp; Safety Total</t>
  </si>
  <si>
    <t>Home Improvement Agency Total</t>
  </si>
  <si>
    <t>Homelessness Total</t>
  </si>
  <si>
    <t>Housing Standards Total</t>
  </si>
  <si>
    <t>Investigation Of Nuisances Total</t>
  </si>
  <si>
    <t>Licensing Total</t>
  </si>
  <si>
    <t>Other Environmental Health Total</t>
  </si>
  <si>
    <t>Housing Delivery Total</t>
  </si>
  <si>
    <t>Pest Control Total</t>
  </si>
  <si>
    <t>Pollution Control Total</t>
  </si>
  <si>
    <t>Water Sampling Total</t>
  </si>
  <si>
    <t>Ass Dir Delivery</t>
  </si>
  <si>
    <t>Administrative Buildings Total</t>
  </si>
  <si>
    <t>Appleby Fair Total</t>
  </si>
  <si>
    <t>Arts and Leisure Total</t>
  </si>
  <si>
    <t>Building Regulations Total</t>
  </si>
  <si>
    <t>Cemeteries Total</t>
  </si>
  <si>
    <t>Closed Church Yards Total</t>
  </si>
  <si>
    <t>Community Development &amp; Engagement Total</t>
  </si>
  <si>
    <t>Footway Lighting Total</t>
  </si>
  <si>
    <t>Industrial Estates Total</t>
  </si>
  <si>
    <t>Land Management Total</t>
  </si>
  <si>
    <t>Eden Leisure Centre &amp; Appleby Swimming P Total</t>
  </si>
  <si>
    <t>Low Carbon Initiatives Total</t>
  </si>
  <si>
    <t>Other Building Control Total</t>
  </si>
  <si>
    <t>Vehicle Parking Off Street Total</t>
  </si>
  <si>
    <t>Parks and Open Spaces Total</t>
  </si>
  <si>
    <t>Provision of Ameneties Total</t>
  </si>
  <si>
    <t>Technical Services Total</t>
  </si>
  <si>
    <t>Public Conveniences Total</t>
  </si>
  <si>
    <t>Recycling Total</t>
  </si>
  <si>
    <t>Refuse Collection Total</t>
  </si>
  <si>
    <t>Street Cleaning Total</t>
  </si>
  <si>
    <t>Ass Dir Development</t>
  </si>
  <si>
    <t>Commercial Services Total</t>
  </si>
  <si>
    <t>Environmental Enhancement &amp; Conservation Total</t>
  </si>
  <si>
    <t>Development Control &amp; Enforcement Total</t>
  </si>
  <si>
    <t>Economic Development and Promotion Total</t>
  </si>
  <si>
    <t>Land Charges Total</t>
  </si>
  <si>
    <t>Local Plans &amp; Policy Total</t>
  </si>
  <si>
    <t>Markets Total</t>
  </si>
  <si>
    <t>Museum Total</t>
  </si>
  <si>
    <t>Planning Services Total</t>
  </si>
  <si>
    <t>LLPG/Gazetteer</t>
  </si>
  <si>
    <t>Tourist Information Centres Total</t>
  </si>
  <si>
    <t>Tourism Promotion Total</t>
  </si>
  <si>
    <t>Town Centres Total</t>
  </si>
  <si>
    <t>Non Directorate Specific</t>
  </si>
  <si>
    <t>Non Service Specific</t>
  </si>
  <si>
    <t xml:space="preserve"> Non Service Specific Total</t>
  </si>
  <si>
    <t>GRAND TOTAL</t>
  </si>
  <si>
    <t>Difference</t>
  </si>
  <si>
    <t>Revised Budget 2021/22</t>
  </si>
  <si>
    <t>Movement</t>
  </si>
  <si>
    <t>%</t>
  </si>
  <si>
    <t>Non Directorate SpecificNon Service SpecificNon Service Specific</t>
  </si>
  <si>
    <t>OTHER</t>
  </si>
  <si>
    <t>Corporate Services DirectorateDir of Corporate ServicesEmergency Planning and Works</t>
  </si>
  <si>
    <t>Corporate Services DirectorateAss Dir Legal &amp; Democratic ServicesElections</t>
  </si>
  <si>
    <t>People &amp; Place DirectorateAss Dir CommunitiesHome Improvement Agency</t>
  </si>
  <si>
    <t>People &amp; Place DirectorateAss Dir DeliveryLand Management</t>
  </si>
  <si>
    <t/>
  </si>
  <si>
    <t>Income/ Expenditure</t>
  </si>
  <si>
    <t>Q2 Revised NCOS Budget 21/22</t>
  </si>
  <si>
    <t>20-21 Slippage</t>
  </si>
  <si>
    <t>Q2 Proposed NCOS Budget 21/22</t>
  </si>
  <si>
    <t>Category</t>
  </si>
  <si>
    <t>Portfolio</t>
  </si>
  <si>
    <t>Service / BU</t>
  </si>
  <si>
    <t>NCOS</t>
  </si>
  <si>
    <t>Resources</t>
  </si>
  <si>
    <t>One Eden Savings Target (2020/21)</t>
  </si>
  <si>
    <t>One Eden Savings Target (2021/22)</t>
  </si>
  <si>
    <t>One Eden Savings Target (2023/24)</t>
  </si>
  <si>
    <t>One Eden Savings Target (2024/25)</t>
  </si>
  <si>
    <t>Salaries and Pension Increase (22/23)</t>
  </si>
  <si>
    <t>Salaries and Pension Increase (23/24)</t>
  </si>
  <si>
    <t>Salaries and Pension Increase (24/25)</t>
  </si>
  <si>
    <t>Salaries and Pension Increase (25/26)</t>
  </si>
  <si>
    <t>Contract Pressures (22/23)</t>
  </si>
  <si>
    <t>Contract Pressures (23/24)</t>
  </si>
  <si>
    <t>Contract Pressures (24/25)</t>
  </si>
  <si>
    <t>Contract Pressures (25/26)</t>
  </si>
  <si>
    <t>Approved Growth (22/23)</t>
  </si>
  <si>
    <t>Appleby HAZ (22/23)</t>
  </si>
  <si>
    <t>Local Development Plan (22/23)</t>
  </si>
  <si>
    <t>Local Development Plan (23/24)</t>
  </si>
  <si>
    <t>Corporate Plan Growth (22/23)</t>
  </si>
  <si>
    <t>Corporate Plan Growth (23/24)</t>
  </si>
  <si>
    <t>Interest Costs on Borrowing (22/23)</t>
  </si>
  <si>
    <t>Interest Costs on Borrowing (23/24)</t>
  </si>
  <si>
    <t>Leader</t>
  </si>
  <si>
    <t>LRSG (Closed)</t>
  </si>
  <si>
    <t>Christmas Support Payment</t>
  </si>
  <si>
    <t>ARG Top Up</t>
  </si>
  <si>
    <t>COVID Sector Grant</t>
  </si>
  <si>
    <t>SUSPENSE</t>
  </si>
  <si>
    <t>New Burdens Grants Received</t>
  </si>
  <si>
    <t>BALANCE SHEET</t>
  </si>
  <si>
    <t>GF Other Land &amp; Prop Dep</t>
  </si>
  <si>
    <t>Asset Depreciation BS</t>
  </si>
  <si>
    <t>Asset Transfers BS</t>
  </si>
  <si>
    <t>Asset Impairment (BS)</t>
  </si>
  <si>
    <t>GF Others Land &amp; Prop Accum IMP</t>
  </si>
  <si>
    <t>Asset Disposals BS</t>
  </si>
  <si>
    <t>Infrastructure Assets Accum Dep</t>
  </si>
  <si>
    <t>Intangible Assets Accum Dep</t>
  </si>
  <si>
    <t>GF Plant/Equip/Veh Accum Dep</t>
  </si>
  <si>
    <t>EHA Loan Brent Road</t>
  </si>
  <si>
    <t>Purchase of Assets (BS)</t>
  </si>
  <si>
    <t>EHA Loan Threlkeld</t>
  </si>
  <si>
    <t>EHA Loans Amounts due within 1 yr</t>
  </si>
  <si>
    <t>resources</t>
  </si>
  <si>
    <t>Cumb Local Gov Reorganisation</t>
  </si>
  <si>
    <t>Sport England Leisure Grant</t>
  </si>
  <si>
    <t>COVID-19 BID SUPPORT GRANT</t>
  </si>
  <si>
    <t>COVID Disc BR Grants</t>
  </si>
  <si>
    <t>HOUCAP</t>
  </si>
  <si>
    <t>Housing Capital</t>
  </si>
  <si>
    <t>Newton Rd Extra Care</t>
  </si>
  <si>
    <t>Communities</t>
  </si>
  <si>
    <t>Current Service Cost</t>
  </si>
  <si>
    <t>IT EXPENDITURE - Covid-19</t>
  </si>
  <si>
    <t>Fees &amp; Charges Support Grant</t>
  </si>
  <si>
    <t>Staff &amp; Overheads</t>
  </si>
  <si>
    <t>Charges to services</t>
  </si>
  <si>
    <t>NCOS - depn</t>
  </si>
  <si>
    <t>Special promotions</t>
  </si>
  <si>
    <t>Charges for hospitality</t>
  </si>
  <si>
    <t>Charges for internet</t>
  </si>
  <si>
    <t>EHA Loan Lonsdale Court</t>
  </si>
  <si>
    <t>Business Unit</t>
  </si>
  <si>
    <t>Charges from other business units</t>
  </si>
  <si>
    <t>Charges to other business units</t>
  </si>
  <si>
    <t>Single Site Preliminary Expenses</t>
  </si>
  <si>
    <t>Surveys</t>
  </si>
  <si>
    <t>Demolition of Building</t>
  </si>
  <si>
    <t>Feasability Study</t>
  </si>
  <si>
    <t>Transparency Code</t>
  </si>
  <si>
    <t>Communications Contracts</t>
  </si>
  <si>
    <t>Council Magazine Costs</t>
  </si>
  <si>
    <t>Engagement Event</t>
  </si>
  <si>
    <t>Communications Equipment</t>
  </si>
  <si>
    <t>Community Planning</t>
  </si>
  <si>
    <t>Licence</t>
  </si>
  <si>
    <t>Business Support</t>
  </si>
  <si>
    <t>Cost of Flooding</t>
  </si>
  <si>
    <t>Bellwin Threshold - Flood Response</t>
  </si>
  <si>
    <t>Delivering Digital Innovation Project</t>
  </si>
  <si>
    <t>Corporate Services - Printing</t>
  </si>
  <si>
    <t>COMSAF</t>
  </si>
  <si>
    <t>Community Safety &amp; Legal Services</t>
  </si>
  <si>
    <t>Community legal sevices</t>
  </si>
  <si>
    <t>Commuties Against Drugs</t>
  </si>
  <si>
    <t>Services</t>
  </si>
  <si>
    <t>Cont Murton PC</t>
  </si>
  <si>
    <t>Cont Warcop PC</t>
  </si>
  <si>
    <t>Cont langwathby PC</t>
  </si>
  <si>
    <t>Cemeteries - second homes</t>
  </si>
  <si>
    <t>2nd Homes Grant</t>
  </si>
  <si>
    <t>St Columbia Warcop</t>
  </si>
  <si>
    <t>Back-log schemes</t>
  </si>
  <si>
    <t>Kirkby Thore Industrial Estate</t>
  </si>
  <si>
    <t>Rent from NWDA</t>
  </si>
  <si>
    <t>Appleby Depot</t>
  </si>
  <si>
    <t>Appleby Gas Works Site</t>
  </si>
  <si>
    <t>Melbourne House</t>
  </si>
  <si>
    <t>Vandalism - Windows &amp; Doors</t>
  </si>
  <si>
    <t>Appleby Allotments</t>
  </si>
  <si>
    <t>Southend rd outer carpark</t>
  </si>
  <si>
    <t>Interest</t>
  </si>
  <si>
    <t>Southend outer m/c II</t>
  </si>
  <si>
    <t>Alston car park</t>
  </si>
  <si>
    <t>Penrith Sandgate Car Park</t>
  </si>
  <si>
    <t>Penrith Southend Road Inner Car Park</t>
  </si>
  <si>
    <t>Tree planting</t>
  </si>
  <si>
    <t>Frenchfield - Sportsfield Maintenace</t>
  </si>
  <si>
    <t>Langwathby The Meadows Play Area</t>
  </si>
  <si>
    <t>Bampton Play Area</t>
  </si>
  <si>
    <t>Kirkby Stephen Primary School Play Area</t>
  </si>
  <si>
    <t>Rosgill Play Area</t>
  </si>
  <si>
    <t>Lazonby Bowling Green</t>
  </si>
  <si>
    <t>Gilwilly recre c/room</t>
  </si>
  <si>
    <t>Appleby King George V Playingfield - Sco</t>
  </si>
  <si>
    <t>Play Areas Second Homes</t>
  </si>
  <si>
    <t>SP04 Coronation Gardens Project</t>
  </si>
  <si>
    <t>Crime &amp; Disorder</t>
  </si>
  <si>
    <t>Penrith Portland Place Public Convenienc</t>
  </si>
  <si>
    <t>K S  Disabled Public Convenience TIC</t>
  </si>
  <si>
    <t>Orton Public Convenience</t>
  </si>
  <si>
    <t>Garrigill Public Convenience</t>
  </si>
  <si>
    <t>Vandalism - Fixtures &amp; Fittings</t>
  </si>
  <si>
    <t>Nenthead Public Convenience</t>
  </si>
  <si>
    <t>Carlisle &amp; Eden Environmental Trust</t>
  </si>
  <si>
    <t>VAT Recovery</t>
  </si>
  <si>
    <t>Recycling Second Homes</t>
  </si>
  <si>
    <t>Green Box Recycling</t>
  </si>
  <si>
    <t>Kerbside Paper Collection</t>
  </si>
  <si>
    <t>Greenbox Promotion Hotline</t>
  </si>
  <si>
    <t>Planning Delivery Grant</t>
  </si>
  <si>
    <t>Staff Recruitment -PDG</t>
  </si>
  <si>
    <t>Staff Training DPP</t>
  </si>
  <si>
    <t>Management of Change</t>
  </si>
  <si>
    <t>Employee Sundry</t>
  </si>
  <si>
    <t>Eden Development</t>
  </si>
  <si>
    <t>Development Control &amp; Enforcement PDG</t>
  </si>
  <si>
    <t>Design Awards Scheme</t>
  </si>
  <si>
    <t>SIGNATURE FUND RESERVES</t>
  </si>
  <si>
    <t>Cumbria Law Centre</t>
  </si>
  <si>
    <t>Appleby Leisure Centre Refurbishment</t>
  </si>
  <si>
    <t>Improvement and TransformationResource2H</t>
  </si>
  <si>
    <t>LABGI</t>
  </si>
  <si>
    <t>Sports &amp; Physical Activity All 2nd home</t>
  </si>
  <si>
    <t>Cumbria Equality Consortium</t>
  </si>
  <si>
    <t>Facilities for Disabled</t>
  </si>
  <si>
    <t>Hire of Vehicles and plant</t>
  </si>
  <si>
    <t>Child Care Voucher Scheme</t>
  </si>
  <si>
    <t>Maps</t>
  </si>
  <si>
    <t>Photographic supplies</t>
  </si>
  <si>
    <t>Admin Buildings Transfer</t>
  </si>
  <si>
    <t>Best Value General Inspection</t>
  </si>
  <si>
    <t>Inspection</t>
  </si>
  <si>
    <t>Monitoring Programme</t>
  </si>
  <si>
    <t>Marketing sites</t>
  </si>
  <si>
    <t>Enabling initiatives</t>
  </si>
  <si>
    <t>Leader II</t>
  </si>
  <si>
    <t>Alston Technical Assistance</t>
  </si>
  <si>
    <t>High Mill Alston</t>
  </si>
  <si>
    <t>Cumbria 2012</t>
  </si>
  <si>
    <t>Rural Project (LABGI)</t>
  </si>
  <si>
    <t>Econ Dev (LABGI) Fund</t>
  </si>
  <si>
    <t>Economic Assesment Duty</t>
  </si>
  <si>
    <t>Newton Rigg</t>
  </si>
  <si>
    <t>PLC income</t>
  </si>
  <si>
    <t>Community swimming</t>
  </si>
  <si>
    <t>School swimming</t>
  </si>
  <si>
    <t>Eden leisure centres</t>
  </si>
  <si>
    <t>Provisions expense</t>
  </si>
  <si>
    <t>Climbing Wall</t>
  </si>
  <si>
    <t>PLC - BOWLS HALL</t>
  </si>
  <si>
    <t>PLC DRY CHANGING</t>
  </si>
  <si>
    <t>PLC ACTIVITY ROOM</t>
  </si>
  <si>
    <t>PLC GYM</t>
  </si>
  <si>
    <t>PLC FOYER AREAS</t>
  </si>
  <si>
    <t>Skate Park</t>
  </si>
  <si>
    <t>Free Swim Initiative</t>
  </si>
  <si>
    <t>Over 60's subsidised swimming</t>
  </si>
  <si>
    <t>Southend rd inner carpark</t>
  </si>
  <si>
    <t>Southend inner m/c II</t>
  </si>
  <si>
    <t>Southend inner m/c III</t>
  </si>
  <si>
    <t>Frenchfield - Grounds</t>
  </si>
  <si>
    <t>Frenchfield pitch hire - casual</t>
  </si>
  <si>
    <t>Provision of Bus Shelters</t>
  </si>
  <si>
    <t>STRPAR</t>
  </si>
  <si>
    <t>Strategic Partnerships</t>
  </si>
  <si>
    <t>Strategic  Partnerships</t>
  </si>
  <si>
    <t>Redundancy Compulsory</t>
  </si>
  <si>
    <t>Radiophones, radio pages, CB tests</t>
  </si>
  <si>
    <t>SUPSTR</t>
  </si>
  <si>
    <t>Support of Passenger Transport</t>
  </si>
  <si>
    <t>Support Pass Trans - second homes</t>
  </si>
  <si>
    <t>Upper Eden Plus Bus 2H</t>
  </si>
  <si>
    <t>SUSTAI</t>
  </si>
  <si>
    <t>Sustainability</t>
  </si>
  <si>
    <t>Sustainability PDG</t>
  </si>
  <si>
    <t>Exhibtions</t>
  </si>
  <si>
    <t>Eden Attractions Leaflet ***use 02359***</t>
  </si>
  <si>
    <t>Xmas lighting</t>
  </si>
  <si>
    <t>Promoting Eden Second Homes</t>
  </si>
  <si>
    <t>Upper Eden Community Plan</t>
  </si>
  <si>
    <t>COVID-19 Waste Services Support</t>
  </si>
  <si>
    <t>BIGPLA</t>
  </si>
  <si>
    <t>National Lottery Big Play</t>
  </si>
  <si>
    <t>Appleby MA PA Cap Grant</t>
  </si>
  <si>
    <t>Capital Grants Other</t>
  </si>
  <si>
    <t>Recycling Contract Provision</t>
  </si>
  <si>
    <t>BVALUE</t>
  </si>
  <si>
    <t>Communication &amp; Consultation</t>
  </si>
  <si>
    <t>Best Value Review Local Economy</t>
  </si>
  <si>
    <t>Grants to Village Halls</t>
  </si>
  <si>
    <t>Council Newsletter Second Homes</t>
  </si>
  <si>
    <t>Connected Cumbria Partnership 2H</t>
  </si>
  <si>
    <t>Best Value Review Human Resources</t>
  </si>
  <si>
    <t>Corporate Identity</t>
  </si>
  <si>
    <t>NWIEP-Big Society Project</t>
  </si>
  <si>
    <t>Community Services Second Homes</t>
  </si>
  <si>
    <t>Health Action Zone</t>
  </si>
  <si>
    <t>Boundary Cttee Recommendations</t>
  </si>
  <si>
    <t>COUCEN</t>
  </si>
  <si>
    <t>Council Centres</t>
  </si>
  <si>
    <t>DIRCOM</t>
  </si>
  <si>
    <t>Director of Communities</t>
  </si>
  <si>
    <t>Communities Director</t>
  </si>
  <si>
    <t>MJ Awards - Expenditure</t>
  </si>
  <si>
    <t>DIRTSE</t>
  </si>
  <si>
    <t>Director of Technical Services</t>
  </si>
  <si>
    <t>ECCPGR</t>
  </si>
  <si>
    <t>ECCP Grants</t>
  </si>
  <si>
    <t>Economic Promotion - BRRS</t>
  </si>
  <si>
    <t>Tour of Britain</t>
  </si>
  <si>
    <t>LOSTPA</t>
  </si>
  <si>
    <t>Local Strategic Partnership</t>
  </si>
  <si>
    <t>LSP Grants 2H</t>
  </si>
  <si>
    <t>Support passenger transport</t>
  </si>
  <si>
    <t>Rural Bus Subsidies</t>
  </si>
  <si>
    <t>Contribution to CAA</t>
  </si>
  <si>
    <t>COMCAP</t>
  </si>
  <si>
    <t>Community Capital</t>
  </si>
  <si>
    <t>SIGNATURE PROJECTS FUND (COMMS)</t>
  </si>
  <si>
    <t>Kirkby thore units</t>
  </si>
  <si>
    <t>Litter Bin Review</t>
  </si>
  <si>
    <t>EQUITY SHARE SCHEME</t>
  </si>
  <si>
    <t>Homeless Accomodation Church Mews</t>
  </si>
  <si>
    <t>Victoria House Penrith</t>
  </si>
  <si>
    <t>Appleby Fair CDRP (cap)</t>
  </si>
  <si>
    <t>Other works</t>
  </si>
  <si>
    <t>Greenside Mines</t>
  </si>
  <si>
    <t>West Lane Penrith</t>
  </si>
  <si>
    <t>Environmental Health Software</t>
  </si>
  <si>
    <t>Environmental Health-Noise Equipment</t>
  </si>
  <si>
    <t>CIEP Housing Project</t>
  </si>
  <si>
    <t>Housing and Health</t>
  </si>
  <si>
    <t>Street cleaning (contract)</t>
  </si>
  <si>
    <t>CDRP Expenditure Appleby Fair</t>
  </si>
  <si>
    <t>CDRP Grant-Appleby Fair</t>
  </si>
  <si>
    <t>Appleby Fair Second Homes</t>
  </si>
  <si>
    <t>Vehicle Hire</t>
  </si>
  <si>
    <t>Dog bins</t>
  </si>
  <si>
    <t>Payment to Government</t>
  </si>
  <si>
    <t>Kennel Fees</t>
  </si>
  <si>
    <t>Out of Hours Collection</t>
  </si>
  <si>
    <t>Microchipping Service</t>
  </si>
  <si>
    <t>Civic Amenities Act</t>
  </si>
  <si>
    <t>Refuse Contract Abandoned Vehicles</t>
  </si>
  <si>
    <t>Decent Homes Grants</t>
  </si>
  <si>
    <t>Landlords Grants</t>
  </si>
  <si>
    <t>Energy Efficiency Grants</t>
  </si>
  <si>
    <t>Empty Property Grants</t>
  </si>
  <si>
    <t>Sanctuary Scheme</t>
  </si>
  <si>
    <t>Capital Grants Applied (BS)</t>
  </si>
  <si>
    <t>Deferred Charge Write Off</t>
  </si>
  <si>
    <t>Capital Grants Applied (Rev)</t>
  </si>
  <si>
    <t>Audio – video supplies</t>
  </si>
  <si>
    <t>Web Development</t>
  </si>
  <si>
    <t>Admin buildings allocation</t>
  </si>
  <si>
    <t>Capitalisation of Staff Time</t>
  </si>
  <si>
    <t>Environmental Services Second Homes</t>
  </si>
  <si>
    <t>Contaminated Land Grant</t>
  </si>
  <si>
    <t>Marketing and public relations fees</t>
  </si>
  <si>
    <t>Business Unit Grant</t>
  </si>
  <si>
    <t>Agency reimbursements</t>
  </si>
  <si>
    <t>Business Unit Grant Income</t>
  </si>
  <si>
    <t>Smoke Free Legislation</t>
  </si>
  <si>
    <t>EHO Student Training Fund</t>
  </si>
  <si>
    <t>CLG Grant Expenditure</t>
  </si>
  <si>
    <t>Furniture storage</t>
  </si>
  <si>
    <t>Cumbria Dep gte scheme</t>
  </si>
  <si>
    <t>Reposession prevention</t>
  </si>
  <si>
    <t>No Second Night Out</t>
  </si>
  <si>
    <t>Short Term Accommodation Contract</t>
  </si>
  <si>
    <t>Housing Single Capital Pot</t>
  </si>
  <si>
    <t>Parish Surveys</t>
  </si>
  <si>
    <t>Affordable Fund</t>
  </si>
  <si>
    <t>Contingency</t>
  </si>
  <si>
    <t>Single Capital Pot 200910</t>
  </si>
  <si>
    <t>Housing Single Cap Pot 2010-11</t>
  </si>
  <si>
    <t>Affordable Housing Innovation Fund</t>
  </si>
  <si>
    <t>Loans Raised BS</t>
  </si>
  <si>
    <t>Housing Act Notices</t>
  </si>
  <si>
    <t>Energy Efficency Private Rented Properti</t>
  </si>
  <si>
    <t>Capitalisation of Salaries</t>
  </si>
  <si>
    <t>Planning / Building Control Fees</t>
  </si>
  <si>
    <t>At home in Eden</t>
  </si>
  <si>
    <t>Eden Independant Living</t>
  </si>
  <si>
    <t>DFG Applied</t>
  </si>
  <si>
    <t>Infectious Diseases Control</t>
  </si>
  <si>
    <t>Cumbria Action for Sustainability - LA21</t>
  </si>
  <si>
    <t>Other Housing</t>
  </si>
  <si>
    <t>Capital Grant Deferred Charges</t>
  </si>
  <si>
    <t>Community alarms</t>
  </si>
  <si>
    <t>Cumbria Rural Housing Trust (CRHT)</t>
  </si>
  <si>
    <t>Cumbria housing Initiatives</t>
  </si>
  <si>
    <t>Strategy/Policy</t>
  </si>
  <si>
    <t>Home energy con act</t>
  </si>
  <si>
    <t>Housing Condition Surveys</t>
  </si>
  <si>
    <t>Home Energy Conservatio Act Second Homes</t>
  </si>
  <si>
    <t>Housing Research Grant Fund</t>
  </si>
  <si>
    <t>6-10 Dwellings</t>
  </si>
  <si>
    <t>Mortgage Indemnitiy Grants</t>
  </si>
  <si>
    <t>SP06 Document Management Env Health</t>
  </si>
  <si>
    <t>Hub</t>
  </si>
  <si>
    <t>Project Funding</t>
  </si>
  <si>
    <t>Enabling</t>
  </si>
  <si>
    <t>Housing Needs Study</t>
  </si>
  <si>
    <t>Community Housing Fund - Lazonby</t>
  </si>
  <si>
    <t>Community Housing Fund - Dacre</t>
  </si>
  <si>
    <t>Community Housing Fund - Edenside</t>
  </si>
  <si>
    <t>Community Housing Fund - Penrith</t>
  </si>
  <si>
    <t>Community Housing Fund - Alston</t>
  </si>
  <si>
    <t>Community Housing Fund - Appleby EmpProp</t>
  </si>
  <si>
    <t>Community Hosuing Fund - Barton &amp; P Brdg</t>
  </si>
  <si>
    <t>Community Housing Fund - Ainstable</t>
  </si>
  <si>
    <t>Member Development</t>
  </si>
  <si>
    <t>Radiation Monitoring</t>
  </si>
  <si>
    <t>Other Pollution</t>
  </si>
  <si>
    <t>Staying put project</t>
  </si>
  <si>
    <t>Contribution Better Care Fune</t>
  </si>
  <si>
    <t>Rentokil Pest Control Retention</t>
  </si>
  <si>
    <t>Risk Assessments - Vatable</t>
  </si>
  <si>
    <t>Fees - Returning Officer Fees</t>
  </si>
  <si>
    <t>Polling Stations - Presiding Officers Fe</t>
  </si>
  <si>
    <t>Polling Stations  - Poll Clerks</t>
  </si>
  <si>
    <t>Polling Stations - Supervising Officer</t>
  </si>
  <si>
    <t>Polling Stations - Travel &amp; Subs</t>
  </si>
  <si>
    <t>Polling Stations - Receiving Training</t>
  </si>
  <si>
    <t>Polling Stations - Accommodation</t>
  </si>
  <si>
    <t>Polling Stations - Equipment Trans Prep</t>
  </si>
  <si>
    <t>Polling Stations - Printing Ballot Paper</t>
  </si>
  <si>
    <t>Postal Voting - Staff Costs Preparation</t>
  </si>
  <si>
    <t>Postal Voting - Staff Costs Opening</t>
  </si>
  <si>
    <t>Postal Voting - Postage Outward</t>
  </si>
  <si>
    <t>Postal Voting - Postage Inward</t>
  </si>
  <si>
    <t>Postal Voting  - Receiving Training</t>
  </si>
  <si>
    <t>Postal Voting - Accommodation</t>
  </si>
  <si>
    <t>Postal Voting - Equipment</t>
  </si>
  <si>
    <t>Postal Voting Cross Boundary Checking</t>
  </si>
  <si>
    <t>Postal Voting - Royal Mail Sweep</t>
  </si>
  <si>
    <t>Poll Cards - Staff Costs Preparation</t>
  </si>
  <si>
    <t>Poll Cards - Equipment</t>
  </si>
  <si>
    <t>Poll Cards - Postage</t>
  </si>
  <si>
    <t>Count Costs - Staff ARO Supervisory</t>
  </si>
  <si>
    <t>Count Costs - Staff Verification</t>
  </si>
  <si>
    <t>Count Costs - Travel &amp; Subs</t>
  </si>
  <si>
    <t>Count Costs - Receiving Training</t>
  </si>
  <si>
    <t>Count Costs - Accommodation</t>
  </si>
  <si>
    <t>Count Costs - Equipment</t>
  </si>
  <si>
    <t>Count Costs - Transport</t>
  </si>
  <si>
    <t>Count Costs - Security</t>
  </si>
  <si>
    <t>Other - General</t>
  </si>
  <si>
    <t>Other - Materials</t>
  </si>
  <si>
    <t>Other - Travel &amp; Subsistence</t>
  </si>
  <si>
    <t>Other - Providing Training</t>
  </si>
  <si>
    <t>Other - Nominations</t>
  </si>
  <si>
    <t>Election Deposits</t>
  </si>
  <si>
    <t>Deposits Held</t>
  </si>
  <si>
    <t>Cumbria CC Elections</t>
  </si>
  <si>
    <t>European Elections</t>
  </si>
  <si>
    <t>Safer Communities</t>
  </si>
  <si>
    <t>Purchase The Druids Collecting Mistletoe</t>
  </si>
  <si>
    <t>Rheged Partners</t>
  </si>
  <si>
    <t>SP18 Corporate Projects</t>
  </si>
  <si>
    <t>Penrith TIC Bus Timetable</t>
  </si>
  <si>
    <t>Penrith TIC Hutton in the Forest Evnt SR</t>
  </si>
  <si>
    <t>Builiding Control Software</t>
  </si>
  <si>
    <t>Development Control Software</t>
  </si>
  <si>
    <t>Historic Bld Gt Fnd</t>
  </si>
  <si>
    <t>Penrith Rural Masterplan</t>
  </si>
  <si>
    <t>Plan Copier</t>
  </si>
  <si>
    <t>Historic Buildings Grants</t>
  </si>
  <si>
    <t>North Pennines Heritage Trust</t>
  </si>
  <si>
    <t>ECCP Contribution</t>
  </si>
  <si>
    <t>CSIMAN</t>
  </si>
  <si>
    <t>Countryside Management</t>
  </si>
  <si>
    <t>BTCV</t>
  </si>
  <si>
    <t>Direct Action - Planning Enforcement</t>
  </si>
  <si>
    <t>Overhead charges payable</t>
  </si>
  <si>
    <t>Planning Condition Compliance</t>
  </si>
  <si>
    <t>Direct Action - Plan Enf Recharges</t>
  </si>
  <si>
    <t>Develop Control  - Whinash Enquiry</t>
  </si>
  <si>
    <t>Southend Road Retail Scheme</t>
  </si>
  <si>
    <t>Phase II Rural Excellence (2H's)</t>
  </si>
  <si>
    <t>Rural Excellance</t>
  </si>
  <si>
    <t>Planning Service Second Homes</t>
  </si>
  <si>
    <t>SP07 Planning Workload</t>
  </si>
  <si>
    <t>SP10 Planning Review</t>
  </si>
  <si>
    <t>A66 National Transport Project</t>
  </si>
  <si>
    <t>Dev Control Rec to CCC Highways</t>
  </si>
  <si>
    <t>DIRPPR</t>
  </si>
  <si>
    <t>Director of Performance &amp; Policy</t>
  </si>
  <si>
    <t>Director of Policy &amp; Performance</t>
  </si>
  <si>
    <t>School swim</t>
  </si>
  <si>
    <t>Local Development Framework</t>
  </si>
  <si>
    <t>Examinations in public</t>
  </si>
  <si>
    <t>Envir Sustain Consultancy</t>
  </si>
  <si>
    <t>Local Development Framework ceased 9/10</t>
  </si>
  <si>
    <t>SP03 Community Infrastructure Levy</t>
  </si>
  <si>
    <t>SP16 Eden Design Guide</t>
  </si>
  <si>
    <t>PDGCAP</t>
  </si>
  <si>
    <t>PDG Capital</t>
  </si>
  <si>
    <t>PDG Capital - Portal/E Planning</t>
  </si>
  <si>
    <t>Data Cleansing</t>
  </si>
  <si>
    <t>Innogistic Software</t>
  </si>
  <si>
    <t>County Development Control Manual</t>
  </si>
  <si>
    <t>GIS Data Project</t>
  </si>
  <si>
    <t>Microfiche</t>
  </si>
  <si>
    <t>PLAPOL</t>
  </si>
  <si>
    <t>O.S Royalties</t>
  </si>
  <si>
    <t>Obsolete commodities</t>
  </si>
  <si>
    <t>Planning Services PDG</t>
  </si>
  <si>
    <t>Transport Grants</t>
  </si>
  <si>
    <t>Contribution from Building Control Surp</t>
  </si>
  <si>
    <t>Warrantly Inspections</t>
  </si>
  <si>
    <t>Building Regulations Surplus</t>
  </si>
  <si>
    <t>Gilwilly Extension Eden Business park</t>
  </si>
  <si>
    <t>Leisure Project Frenchfield Penrith</t>
  </si>
  <si>
    <t>Village Recycling Centres</t>
  </si>
  <si>
    <t>Southend Road Retail Project</t>
  </si>
  <si>
    <t>Travel</t>
  </si>
  <si>
    <t>Penrith Bus Station Redevelopment</t>
  </si>
  <si>
    <t>Castle Park Feasability Study</t>
  </si>
  <si>
    <t>Coronation Gardens Penrith</t>
  </si>
  <si>
    <t>Access Control System</t>
  </si>
  <si>
    <t>Castle Park Bowling Bower</t>
  </si>
  <si>
    <t>Gilwilly Extension Feasability</t>
  </si>
  <si>
    <t>Tebay Public Conveniences</t>
  </si>
  <si>
    <t>Market Stall Replacement</t>
  </si>
  <si>
    <t>Kirkby Stephen Environmental Improvement</t>
  </si>
  <si>
    <t>Appleby Shire Hall Public Conveniences</t>
  </si>
  <si>
    <t>Frenchfield New Football Stadium</t>
  </si>
  <si>
    <t>Scheme Insurance</t>
  </si>
  <si>
    <t>Eden Business Park Additional Road</t>
  </si>
  <si>
    <t>Future Dev of Gilwilly Indust Estate</t>
  </si>
  <si>
    <t>Play Builder - Glassonby</t>
  </si>
  <si>
    <t>Play Build Schemes</t>
  </si>
  <si>
    <t>Play Build Gt Salkeld</t>
  </si>
  <si>
    <t>Eden Business Park Phase 2</t>
  </si>
  <si>
    <t>Sandgate Car Park</t>
  </si>
  <si>
    <t>Broadclose Car Park Repairs</t>
  </si>
  <si>
    <t>Reconstruction of CP Bowling Bower</t>
  </si>
  <si>
    <t>Yellow Dam Threlkeld</t>
  </si>
  <si>
    <t>Banks Wood Appleby</t>
  </si>
  <si>
    <t>Mansion House Kitchen</t>
  </si>
  <si>
    <t>Town Hall Fire Alarm Renewal</t>
  </si>
  <si>
    <t>Town Hall Annexe Fire Alarm Renewal</t>
  </si>
  <si>
    <t>Corney Square Fire Alarm Renewal</t>
  </si>
  <si>
    <t>Mansion House Fire Alarm</t>
  </si>
  <si>
    <t>Museum &amp; TIC Fire Alarm</t>
  </si>
  <si>
    <t>Penrith Pool Filters</t>
  </si>
  <si>
    <t>Admin Buildings General</t>
  </si>
  <si>
    <t>Management of Client Function</t>
  </si>
  <si>
    <t>Allocation to Services</t>
  </si>
  <si>
    <t>Client Building Cleaning</t>
  </si>
  <si>
    <t>Penrith New Squares Dev</t>
  </si>
  <si>
    <t>Fees for Variation</t>
  </si>
  <si>
    <t>Fees for Lettings</t>
  </si>
  <si>
    <t>Fees for Land Advice</t>
  </si>
  <si>
    <t>Recharges for Variation</t>
  </si>
  <si>
    <t>Recharges Lettings</t>
  </si>
  <si>
    <t>Recharges Land Advice</t>
  </si>
  <si>
    <t>LLC Revocation of Personal Search</t>
  </si>
  <si>
    <t>Contemp Art Acqusnts</t>
  </si>
  <si>
    <t>Cems &amp; Clsd Chyd Grt</t>
  </si>
  <si>
    <t>Arts Council</t>
  </si>
  <si>
    <t>Once upon a time - grant</t>
  </si>
  <si>
    <t>Eden Basket Ball Plan</t>
  </si>
  <si>
    <t>Skate Park Shelter</t>
  </si>
  <si>
    <t>RSPCA Ramp Appleby Fair</t>
  </si>
  <si>
    <t>CDRP funding - Skate Event</t>
  </si>
  <si>
    <t>ADBLD-CAP</t>
  </si>
  <si>
    <t>Admin Buildings - Capital</t>
  </si>
  <si>
    <t>Demolition of Portland Place Pub. Con.</t>
  </si>
  <si>
    <t>Penrith Chapel Refurbishment</t>
  </si>
  <si>
    <t>Kirkby Stephen Information Centre Maint</t>
  </si>
  <si>
    <t>DDA Act Pen Museum &amp; Information Centre</t>
  </si>
  <si>
    <t>DDA Act Appleby Pool</t>
  </si>
  <si>
    <t>DDA Act Cemeteries</t>
  </si>
  <si>
    <t>Mansion House Relocation of Int Room</t>
  </si>
  <si>
    <t>DDA Act Town Hall &amp; Mansion House</t>
  </si>
  <si>
    <t>Mansion House Store</t>
  </si>
  <si>
    <t>Little Dockray No 14</t>
  </si>
  <si>
    <t>ADBURE</t>
  </si>
  <si>
    <t>Town Hall &amp; Mansion House Repairs</t>
  </si>
  <si>
    <t>Accomodation</t>
  </si>
  <si>
    <t>Internal Decoration</t>
  </si>
  <si>
    <t>Rental/maintenance of alarms system</t>
  </si>
  <si>
    <t>Fixtures and Fittings</t>
  </si>
  <si>
    <t>Office Relocation</t>
  </si>
  <si>
    <t>Testing of Emergency Lighting</t>
  </si>
  <si>
    <t>Testing of Fire Alarm</t>
  </si>
  <si>
    <t>Legionella Risk Assessment</t>
  </si>
  <si>
    <t>Heritage Assets Performance Indicator</t>
  </si>
  <si>
    <t>Insurance Valuations</t>
  </si>
  <si>
    <t>Contribution to Reception Improvements</t>
  </si>
  <si>
    <t>Council Chamber Improvements</t>
  </si>
  <si>
    <t>Committee Room Improvements</t>
  </si>
  <si>
    <t>Top Landing Improvements</t>
  </si>
  <si>
    <t>Oil</t>
  </si>
  <si>
    <t>Recharge to HMRC</t>
  </si>
  <si>
    <t>Registrars Office Recharge</t>
  </si>
  <si>
    <t>Registrars Room Recharge</t>
  </si>
  <si>
    <t>CCC Adult Social Services</t>
  </si>
  <si>
    <t>Use of capital grant BS</t>
  </si>
  <si>
    <t>Return on Assets -Rev</t>
  </si>
  <si>
    <t>FRS Interest -Rev</t>
  </si>
  <si>
    <t>Main security alarm</t>
  </si>
  <si>
    <t>Vandalism - Other</t>
  </si>
  <si>
    <t>Kirkby Thore Store</t>
  </si>
  <si>
    <t>Voice mail pilot</t>
  </si>
  <si>
    <t>Registrars Marriage Ceremonies</t>
  </si>
  <si>
    <t>Furniture – other</t>
  </si>
  <si>
    <t>SP11 Office Moves fr Corney Square</t>
  </si>
  <si>
    <t>Town Hall Ladies Toilet</t>
  </si>
  <si>
    <t>Town Hall Electric Supply Upgrade</t>
  </si>
  <si>
    <t>AFAICP</t>
  </si>
  <si>
    <t>Fairhill Car Park Alston</t>
  </si>
  <si>
    <t>Appleby Fair CDRP Funding</t>
  </si>
  <si>
    <t>APOFIT</t>
  </si>
  <si>
    <t>Appleby Pool Fitness Suite</t>
  </si>
  <si>
    <t>APRVRB</t>
  </si>
  <si>
    <t>Riverbanks Appleby The Butts</t>
  </si>
  <si>
    <t>Arts &amp; Lesiure</t>
  </si>
  <si>
    <t>EAT - grant funding</t>
  </si>
  <si>
    <t>Cumbria in bloom</t>
  </si>
  <si>
    <t>Eden Sports Council</t>
  </si>
  <si>
    <t>Summer Sports</t>
  </si>
  <si>
    <t>PCC Anti Social Behaviour Contribution</t>
  </si>
  <si>
    <t>Sport lesiure strategic init</t>
  </si>
  <si>
    <t>Cumbria sport development</t>
  </si>
  <si>
    <t>Safeguarding of Children</t>
  </si>
  <si>
    <t>Youth initiatives</t>
  </si>
  <si>
    <t>Youth games</t>
  </si>
  <si>
    <t>Youth grants initiative</t>
  </si>
  <si>
    <t>Arts NW England Contribution</t>
  </si>
  <si>
    <t>EAT - Rent Funding</t>
  </si>
  <si>
    <t>Rent Grant</t>
  </si>
  <si>
    <t>ARTS SUPPORT FUND</t>
  </si>
  <si>
    <t>Route 66 Project</t>
  </si>
  <si>
    <t>Young People</t>
  </si>
  <si>
    <t>Cultural Development Fund</t>
  </si>
  <si>
    <t>Facilitating Young People's Strat 2nd ho</t>
  </si>
  <si>
    <t>Triathlon Day</t>
  </si>
  <si>
    <t>BIKE WEEK</t>
  </si>
  <si>
    <t>Sport Unlimited</t>
  </si>
  <si>
    <t>Sportivate</t>
  </si>
  <si>
    <t>Olympic Torch Events</t>
  </si>
  <si>
    <t>Events</t>
  </si>
  <si>
    <t>Contributions to Castle Park Pitch Drain</t>
  </si>
  <si>
    <t>Penrith AFC Rent Grant</t>
  </si>
  <si>
    <t>ASHALL</t>
  </si>
  <si>
    <t>Appleby Sports Hall</t>
  </si>
  <si>
    <t>Culgaith Multi Activity Play Area</t>
  </si>
  <si>
    <t>Bolton Multi Activity Play Area`</t>
  </si>
  <si>
    <t>Nenthead Multi Activity Play Area</t>
  </si>
  <si>
    <t>Appleby Multi Activity Play Area</t>
  </si>
  <si>
    <t>Plumpton Multi Activity Play Area</t>
  </si>
  <si>
    <t>Alston More Time to Play</t>
  </si>
  <si>
    <t>Cliburn Childrens Play Area</t>
  </si>
  <si>
    <t>Kirkby Stephen PARCS Playground</t>
  </si>
  <si>
    <t>Ravenstonedale Play Area</t>
  </si>
  <si>
    <t>Culgaith MAPA Cap Grant</t>
  </si>
  <si>
    <t>Bolton MAPA Cap Grant</t>
  </si>
  <si>
    <t>Nenthead MA PA Cap Grant</t>
  </si>
  <si>
    <t>Plumpton MA PA Cap Grant</t>
  </si>
  <si>
    <t>AlstonRecGround MoreTimetoPlay Cap Grant</t>
  </si>
  <si>
    <t>Cliburn Childrens Play Area Cap Grant</t>
  </si>
  <si>
    <t>Kirkby Stephen PARCS Playground CapGrant</t>
  </si>
  <si>
    <t>Ravenstonedale Play Area Cap Grant</t>
  </si>
  <si>
    <t>Cemeteries Admin Fee</t>
  </si>
  <si>
    <t>Penrith Cemetery Lodge</t>
  </si>
  <si>
    <t>Penrith Cemetery Lodge Office</t>
  </si>
  <si>
    <t>GM Hanging Baskets</t>
  </si>
  <si>
    <t>Interest &amp; Dividends BS</t>
  </si>
  <si>
    <t>Bldg Maint Prog Penrith LC</t>
  </si>
  <si>
    <t>Skate Park @ PLC</t>
  </si>
  <si>
    <t>DDA Act Penrith Museum</t>
  </si>
  <si>
    <t>Bluebell Lane Car Park Extension</t>
  </si>
  <si>
    <t>Site Investigations</t>
  </si>
  <si>
    <t>Play Builder - Gt Stickland</t>
  </si>
  <si>
    <t>PENRITH LEISURE CENTRE CHANGING FACILITI</t>
  </si>
  <si>
    <t>Castle Park Vision Plan</t>
  </si>
  <si>
    <t>Castle Park Swing (True Colours Trust)</t>
  </si>
  <si>
    <t>Penrith Football Club</t>
  </si>
  <si>
    <t>Robert Beatham Event</t>
  </si>
  <si>
    <t>Castle Park Development</t>
  </si>
  <si>
    <t>Bolton Play Area</t>
  </si>
  <si>
    <t>PARKS IMPROVEMENT FUND</t>
  </si>
  <si>
    <t>Mansion House Site Development Brief</t>
  </si>
  <si>
    <t>Penrith Civic Centre</t>
  </si>
  <si>
    <t>CORSQU</t>
  </si>
  <si>
    <t>CPARPC</t>
  </si>
  <si>
    <t>Public Convenience Castle Park Penrith</t>
  </si>
  <si>
    <t>ECOCAP</t>
  </si>
  <si>
    <t>Economy Capital</t>
  </si>
  <si>
    <t>Hartness Road Gilwilly Industrial Estate</t>
  </si>
  <si>
    <t>Maintenance of Car Parks</t>
  </si>
  <si>
    <t>Gilwilly Industrial Estate Feasability</t>
  </si>
  <si>
    <t>EX4HTH</t>
  </si>
  <si>
    <t>Exercise for Health</t>
  </si>
  <si>
    <t>Excercise for Health</t>
  </si>
  <si>
    <t>SL Wayleaves</t>
  </si>
  <si>
    <t>SL Parish councils</t>
  </si>
  <si>
    <t>Street Lighting O/s Works</t>
  </si>
  <si>
    <t>FL Schedule of Rates</t>
  </si>
  <si>
    <t>SP09 Footway Lighting</t>
  </si>
  <si>
    <t>GRBXSC</t>
  </si>
  <si>
    <t>Recycling Green Box Scheme</t>
  </si>
  <si>
    <t>Carleton Park</t>
  </si>
  <si>
    <t>Claims</t>
  </si>
  <si>
    <t>Land Charges Unrefined data</t>
  </si>
  <si>
    <t>DEFRA R&amp;R Grant Scheme</t>
  </si>
  <si>
    <t>Penrith Bus Shelters *2</t>
  </si>
  <si>
    <t>Sewer expenditure</t>
  </si>
  <si>
    <t>Land Drainage</t>
  </si>
  <si>
    <t>Amortise Govt Grant</t>
  </si>
  <si>
    <t>Appleby Flood Resilience Scheme</t>
  </si>
  <si>
    <t>Transition Costs</t>
  </si>
  <si>
    <t>Contract payment new facilities</t>
  </si>
  <si>
    <t>LC School swim</t>
  </si>
  <si>
    <t>LC Community swim</t>
  </si>
  <si>
    <t>Parkwood Profit Share Income</t>
  </si>
  <si>
    <t>Climbing Wall Extension</t>
  </si>
  <si>
    <t>Changing Room Upgrade</t>
  </si>
  <si>
    <t>Renewal fund repayment</t>
  </si>
  <si>
    <t>Insurance Claim Income</t>
  </si>
  <si>
    <t>Disability discrimination act</t>
  </si>
  <si>
    <t>Insurance Excess</t>
  </si>
  <si>
    <t>Appleby Pool Gym</t>
  </si>
  <si>
    <t>Insurance Claim Excess</t>
  </si>
  <si>
    <t>Loan Provision - Penrith Leisure Centre</t>
  </si>
  <si>
    <t>Leisure Contract Provision</t>
  </si>
  <si>
    <t>Penalty Charge Notice Refunds</t>
  </si>
  <si>
    <t>Refunds</t>
  </si>
  <si>
    <t>Outstanding PCNs</t>
  </si>
  <si>
    <t>Season Ticket Postage Recovery</t>
  </si>
  <si>
    <t>K/st car parking</t>
  </si>
  <si>
    <t>Penrith Princes Street Car Park- Bewick</t>
  </si>
  <si>
    <t>Kirkby Stephen Christian Head Car Park</t>
  </si>
  <si>
    <t>ONSTRE</t>
  </si>
  <si>
    <t>Vehicle Parking On Street</t>
  </si>
  <si>
    <t>On street Parking</t>
  </si>
  <si>
    <t>Penrith on street</t>
  </si>
  <si>
    <t>Appleby on street</t>
  </si>
  <si>
    <t>Alston on street</t>
  </si>
  <si>
    <t>K/st on street</t>
  </si>
  <si>
    <t>Rural on street</t>
  </si>
  <si>
    <t>On Street Waiver</t>
  </si>
  <si>
    <t>Play equipment</t>
  </si>
  <si>
    <t>Bowling club – hire of green</t>
  </si>
  <si>
    <t>Balls &amp; pens</t>
  </si>
  <si>
    <t>Castle ruins m'ce</t>
  </si>
  <si>
    <t>Play areas</t>
  </si>
  <si>
    <t>Castle Park Castle Ruins</t>
  </si>
  <si>
    <t>Replacement Works (Play Areas)</t>
  </si>
  <si>
    <t>Flood Damage</t>
  </si>
  <si>
    <t>Parks &amp; Open Spaces</t>
  </si>
  <si>
    <t>Brough Ball Wall</t>
  </si>
  <si>
    <t>Milton Street Play Area Project</t>
  </si>
  <si>
    <t>Brentfield Way Multi Use Games Area</t>
  </si>
  <si>
    <t>Jenkins Field</t>
  </si>
  <si>
    <t>King George V Field Appleby</t>
  </si>
  <si>
    <t>FAIRHILL PLAY AREA</t>
  </si>
  <si>
    <t>PATTPC</t>
  </si>
  <si>
    <t>Public Convenience Patterdale</t>
  </si>
  <si>
    <t>PENCEM</t>
  </si>
  <si>
    <t>Penrith Cemetery Extension</t>
  </si>
  <si>
    <t>Amenity Grasscutting</t>
  </si>
  <si>
    <t>Equipment rental</t>
  </si>
  <si>
    <t>Highways admin</t>
  </si>
  <si>
    <t>Sanitary Disposal</t>
  </si>
  <si>
    <t>Penrith Southend Road Lane Public Conven</t>
  </si>
  <si>
    <t>Tebay Public Convenience</t>
  </si>
  <si>
    <t>Greystoke Public Convenience</t>
  </si>
  <si>
    <t>Alston Railway Station Public Convenienc</t>
  </si>
  <si>
    <t>Appleby The Sands Public Convenience</t>
  </si>
  <si>
    <t>K S Westgarth Public Convenience</t>
  </si>
  <si>
    <t>Bank - Replacement</t>
  </si>
  <si>
    <t>Bring Site Contract -Cans</t>
  </si>
  <si>
    <t>Fly tipping</t>
  </si>
  <si>
    <t>Oil collection</t>
  </si>
  <si>
    <t>Recycling credits</t>
  </si>
  <si>
    <t>Contract Garden bins</t>
  </si>
  <si>
    <t>WPEG</t>
  </si>
  <si>
    <t>Leaf Collection Gate Fee</t>
  </si>
  <si>
    <t>WPEG - Plastics</t>
  </si>
  <si>
    <t>WPEG - Kerbside Paper Collection</t>
  </si>
  <si>
    <t>Bring Site - Glass</t>
  </si>
  <si>
    <t>Bring Site - Paper and Card</t>
  </si>
  <si>
    <t>Bring Site - Alu Foil &amp; Cans</t>
  </si>
  <si>
    <t>Bring Site - Plastics</t>
  </si>
  <si>
    <t>ECR Comingled</t>
  </si>
  <si>
    <t>Garden Waste</t>
  </si>
  <si>
    <t>Contribution  Cumbria Waste Partnership</t>
  </si>
  <si>
    <t>Subsidy (Recycling Credits 3rd Prty)</t>
  </si>
  <si>
    <t>Awards</t>
  </si>
  <si>
    <t>Bring Site Contract - Paper and Glass</t>
  </si>
  <si>
    <t>Bring site Contract - Textiles</t>
  </si>
  <si>
    <t>Recycling - Waste Perform &amp; Effy Grant</t>
  </si>
  <si>
    <t>recycling bring site</t>
  </si>
  <si>
    <t>C.C.C tipping charge</t>
  </si>
  <si>
    <t>Green sacks</t>
  </si>
  <si>
    <t>Electrical Items Collection WEEE</t>
  </si>
  <si>
    <t>Other Electrical Items WEEE</t>
  </si>
  <si>
    <t>Gull Sacks - Purchase</t>
  </si>
  <si>
    <t>RC Additional Households</t>
  </si>
  <si>
    <t>RC Additional Wheely Bins</t>
  </si>
  <si>
    <t>RC Civic amenitites</t>
  </si>
  <si>
    <t>Gull Sacks - Sales</t>
  </si>
  <si>
    <t>Defects NRSWA</t>
  </si>
  <si>
    <t>Other electricial Items WEEE</t>
  </si>
  <si>
    <t>Recycling Containers</t>
  </si>
  <si>
    <t>Penrith Leisure Centre Car Parking</t>
  </si>
  <si>
    <t>Appleby Pool Filters</t>
  </si>
  <si>
    <t>Leisure Equipment &amp; Maintenance</t>
  </si>
  <si>
    <t>Castle Park Tennis Courts</t>
  </si>
  <si>
    <t>Glendale Leisure Bond</t>
  </si>
  <si>
    <t>JD Service Refuse</t>
  </si>
  <si>
    <t>JD Service Maintenance Other</t>
  </si>
  <si>
    <t>Glendale Ler Bond</t>
  </si>
  <si>
    <t>Eden Charity Recycling- Recycling Retent</t>
  </si>
  <si>
    <t>Task Force Eden  Recycling Retention</t>
  </si>
  <si>
    <t>Cumbria Waste Recycling Retention</t>
  </si>
  <si>
    <t>SANPRO</t>
  </si>
  <si>
    <t>1 &amp; 2 Sandgate Penrith</t>
  </si>
  <si>
    <t>SAPARM</t>
  </si>
  <si>
    <t>St Andrews Parish Rooms Penrith</t>
  </si>
  <si>
    <t>SPPROJ</t>
  </si>
  <si>
    <t>Public Convenience Shap Refurbishment</t>
  </si>
  <si>
    <t>Leisure Project Leisure Centre Penrith</t>
  </si>
  <si>
    <t>Preliminary expenses</t>
  </si>
  <si>
    <t>Professional Fees : Clerk of Works</t>
  </si>
  <si>
    <t>Loose Furniture &amp; Equipment</t>
  </si>
  <si>
    <t>Gym &amp; Activity Equipment</t>
  </si>
  <si>
    <t>Management Information System</t>
  </si>
  <si>
    <t>Compensation Claim</t>
  </si>
  <si>
    <t>Steet Clean Specialist  WorkNon Contract</t>
  </si>
  <si>
    <t>RC Additional Litter Bins</t>
  </si>
  <si>
    <t>Street Cleaning Shap Parish Council</t>
  </si>
  <si>
    <t>THREPC</t>
  </si>
  <si>
    <t>Public Convenience Threlkeld</t>
  </si>
  <si>
    <t>Reduction Scheme</t>
  </si>
  <si>
    <t>Contact Eden</t>
  </si>
  <si>
    <t>Contact Centre Upgrade</t>
  </si>
  <si>
    <t>Tell Us Once CIEP</t>
  </si>
  <si>
    <t>Channel Shift Project</t>
  </si>
  <si>
    <t>Corporate Services 2H</t>
  </si>
  <si>
    <t>FMS &amp; HR System</t>
  </si>
  <si>
    <t>Flood Nov 2009</t>
  </si>
  <si>
    <t>North West E-Government Group 2 Homes</t>
  </si>
  <si>
    <t>DIRFIN</t>
  </si>
  <si>
    <t>Director of Finance</t>
  </si>
  <si>
    <t>Director of Finance / Secretary</t>
  </si>
  <si>
    <t>SP13 Addit Interl Audit Days</t>
  </si>
  <si>
    <t>Civil Contingencies</t>
  </si>
  <si>
    <t>IMELGO</t>
  </si>
  <si>
    <t>Implementing Electronic Government Proje</t>
  </si>
  <si>
    <t>Data Capture</t>
  </si>
  <si>
    <t>E-Work</t>
  </si>
  <si>
    <t>Contact Centre</t>
  </si>
  <si>
    <t>Document Handling</t>
  </si>
  <si>
    <t>Council Centre Support</t>
  </si>
  <si>
    <t>PC re-use</t>
  </si>
  <si>
    <t>Extra GIS officer funding</t>
  </si>
  <si>
    <t>Contrib to Leisure MIS</t>
  </si>
  <si>
    <t>Paperless Direct Debit</t>
  </si>
  <si>
    <t>PARIS Upgrade</t>
  </si>
  <si>
    <t>Council Tax Upgrade</t>
  </si>
  <si>
    <t>E-Citizen Training</t>
  </si>
  <si>
    <t>Change of Address Database Software</t>
  </si>
  <si>
    <t>On-line Liquor Lincensing Software</t>
  </si>
  <si>
    <t>Remote Benefit Claim Entry</t>
  </si>
  <si>
    <t>Computer Technology</t>
  </si>
  <si>
    <t>RURISS</t>
  </si>
  <si>
    <t>Rural Issues</t>
  </si>
  <si>
    <t>Flood Relief Grant</t>
  </si>
  <si>
    <t>LRSG (Closed Addendum)</t>
  </si>
  <si>
    <t>Heart of cumbria Loans Reserve</t>
  </si>
  <si>
    <t>Capital Grants Received</t>
  </si>
  <si>
    <t>Change in Fair Value of Investment Asset</t>
  </si>
  <si>
    <t>Change in Fair Value</t>
  </si>
  <si>
    <t>Change in Fair Value (Rev)</t>
  </si>
  <si>
    <t>Change in Fair Value BS</t>
  </si>
  <si>
    <t>Change In Fair Value</t>
  </si>
  <si>
    <t>BUDG ADJ</t>
  </si>
  <si>
    <t>Pension Interest/Return</t>
  </si>
  <si>
    <t>IAS19 Employers Costs BS</t>
  </si>
  <si>
    <t>Return on Assets -BS</t>
  </si>
  <si>
    <t>IAS19 Interest -BS</t>
  </si>
  <si>
    <t>Administration Costs</t>
  </si>
  <si>
    <t>MRP Non BS</t>
  </si>
  <si>
    <t>Movement on Pensions Reserve</t>
  </si>
  <si>
    <t>Write Back Employers Cost BS</t>
  </si>
  <si>
    <t>Reverse IAS19 Entries BS</t>
  </si>
  <si>
    <t>W/Back Emp Cost Rev</t>
  </si>
  <si>
    <t>Rvse IAS19 Rev</t>
  </si>
  <si>
    <t>Amortisation of Deferred Grant</t>
  </si>
  <si>
    <t>Grant Depreciation BS</t>
  </si>
  <si>
    <t>Grant Depreciation Rev</t>
  </si>
  <si>
    <t>Contribution to/from CFR</t>
  </si>
  <si>
    <t>Use of Renewals Fund</t>
  </si>
  <si>
    <t>Contribution to Revenue</t>
  </si>
  <si>
    <t>Asset Impairment (Rev)</t>
  </si>
  <si>
    <t>Renewals fund applied</t>
  </si>
  <si>
    <t>EDC second homes element</t>
  </si>
  <si>
    <t>Interest payable and similar charges</t>
  </si>
  <si>
    <t>Fixed Asset Gains</t>
  </si>
  <si>
    <t>Acquired Assets BS</t>
  </si>
  <si>
    <t>Finance Lease Mitigation</t>
  </si>
  <si>
    <t>Finance Lease-Principal</t>
  </si>
  <si>
    <t>Council Tax Income Difference</t>
  </si>
  <si>
    <t>Council Tax Adjustment</t>
  </si>
  <si>
    <t>Council Tax Adjust BS</t>
  </si>
  <si>
    <t>NNDR Income Difference</t>
  </si>
  <si>
    <t>NNDR Adjustment</t>
  </si>
  <si>
    <t>Surplus/Loss on Fixed Asset Disposals</t>
  </si>
  <si>
    <t>Audit Adjustment BS</t>
  </si>
  <si>
    <t>Reverse Surplus/Loss on Asset Disposals</t>
  </si>
  <si>
    <t>Financial Instruments Reversal</t>
  </si>
  <si>
    <t>Financial Instruments Adjustment</t>
  </si>
  <si>
    <t>+/- Reval surplus assets CIES</t>
  </si>
  <si>
    <t>Revaluation</t>
  </si>
  <si>
    <t>Federated Cash Plus Fund BS</t>
  </si>
  <si>
    <t>Actuarial +/- Penison liab/asset CIES</t>
  </si>
  <si>
    <t>+/- Reval Surplus Assets MIRS</t>
  </si>
  <si>
    <t>Actuarial +/- pension Liab/Asset MIRS</t>
  </si>
  <si>
    <t>Reversal Pooled Investment Changes in FV</t>
  </si>
  <si>
    <t>Loss Allowance</t>
  </si>
  <si>
    <t>Reversal of Loss Allowance</t>
  </si>
  <si>
    <t>Collection Fund Contribution</t>
  </si>
  <si>
    <t>Fair Value of Investment Assets</t>
  </si>
  <si>
    <t>Capital Grants Credited to CIES</t>
  </si>
  <si>
    <t>Eden Business Pk Receipts</t>
  </si>
  <si>
    <t>Nowcard Contribution</t>
  </si>
  <si>
    <t>Chq Printing/Enveloper</t>
  </si>
  <si>
    <t>Contra to Allocation</t>
  </si>
  <si>
    <t>Cash A/c Appleby Pool</t>
  </si>
  <si>
    <t>Internal Credits</t>
  </si>
  <si>
    <t>HA Cash</t>
  </si>
  <si>
    <t>Penrith BID Costs</t>
  </si>
  <si>
    <t>Rural Efficiencies Grant</t>
  </si>
  <si>
    <t>CRC New Burdens</t>
  </si>
  <si>
    <t>Council Tax Freeze Grant</t>
  </si>
  <si>
    <t>DEFRA Grant - INSPIRE Data Publishing</t>
  </si>
  <si>
    <t>Transparency Code - DCLG</t>
  </si>
  <si>
    <t>Castle Park Bower Fire</t>
  </si>
  <si>
    <t>APTC Payroll</t>
  </si>
  <si>
    <t>Creditors Overhead Account</t>
  </si>
  <si>
    <t>VAT Voluntary Disclosure</t>
  </si>
  <si>
    <t>DCLG TRANSITION GRANT</t>
  </si>
  <si>
    <t>Housing Subsidy Grant</t>
  </si>
  <si>
    <t>RIGHT TO MOVE GRANT</t>
  </si>
  <si>
    <t>Standard Spending Grant</t>
  </si>
  <si>
    <t>LDHA Capital Receipt</t>
  </si>
  <si>
    <t>BRRS Tariff</t>
  </si>
  <si>
    <t>Transition Receipts</t>
  </si>
  <si>
    <t>Reoccupation Relief Income (DCLG)</t>
  </si>
  <si>
    <t>2% inflation cap S31 grant</t>
  </si>
  <si>
    <t>Retail relief S31 grant</t>
  </si>
  <si>
    <t>SBRR 2nd Properties S31 grant</t>
  </si>
  <si>
    <t>BRRS Pooling Share</t>
  </si>
  <si>
    <t>Flooding S31 Grant</t>
  </si>
  <si>
    <t>Long Term Empty S31</t>
  </si>
  <si>
    <t>S31 Transitional Relief</t>
  </si>
  <si>
    <t>BUSINESS RATE MULTIPLIER CAP</t>
  </si>
  <si>
    <t>Local Newspaper Relief (BRRTLR)</t>
  </si>
  <si>
    <t>100% Rural Rate Relief (BRRTLR)</t>
  </si>
  <si>
    <t>SBRR Threshold Changes Grant</t>
  </si>
  <si>
    <t>Supporting Small Business</t>
  </si>
  <si>
    <t>Support Public Houses</t>
  </si>
  <si>
    <t>BRRTLR 1718 ADJ - MHCLG</t>
  </si>
  <si>
    <t>BRRTLR 1819 ADJ - MHCLG</t>
  </si>
  <si>
    <t>BRRTLR - DISC RELIEF - MHCLG</t>
  </si>
  <si>
    <t>Section 31 Grant</t>
  </si>
  <si>
    <t>Police Authority Precept</t>
  </si>
  <si>
    <t>Business Premium Investments</t>
  </si>
  <si>
    <t>Timesheet System Control</t>
  </si>
  <si>
    <t>Unpaid cheque - suspense</t>
  </si>
  <si>
    <t>Area Based Grant</t>
  </si>
  <si>
    <t>Area Based Grant - not being used</t>
  </si>
  <si>
    <t>Flood Dec 2015</t>
  </si>
  <si>
    <t>Flood Grant Payment</t>
  </si>
  <si>
    <t>CTax &amp; BRate Relief Grant</t>
  </si>
  <si>
    <t>Appleby Pool Flood 2015</t>
  </si>
  <si>
    <t>CCC Council Tax Collection Fund</t>
  </si>
  <si>
    <t>Cumbria Police CTax Collection Fund</t>
  </si>
  <si>
    <t>CCC Superannuation Creditor</t>
  </si>
  <si>
    <t>Deferred Capital Receipts</t>
  </si>
  <si>
    <t>EHA Deferred RTB Receipt</t>
  </si>
  <si>
    <t>EHA RTB Receipt Due</t>
  </si>
  <si>
    <t>Mortgage Redemption</t>
  </si>
  <si>
    <t>Internal Interest Allocation</t>
  </si>
  <si>
    <t>Sec. 350 ICTA 1988</t>
  </si>
  <si>
    <t>Surplus for Year</t>
  </si>
  <si>
    <t>Capital Funding Reserve</t>
  </si>
  <si>
    <t>Collection Fund Demand</t>
  </si>
  <si>
    <t>Capital Fund Charges Monthly Allocation</t>
  </si>
  <si>
    <t>Temporary Borrowing</t>
  </si>
  <si>
    <t>Cap Grnts -Imprv Gr</t>
  </si>
  <si>
    <t>Staying put Grant</t>
  </si>
  <si>
    <t>Govt Safety Net/Levy</t>
  </si>
  <si>
    <t>Prov/Bad Debts NNDR</t>
  </si>
  <si>
    <t>Prvn Bad Debts Ct</t>
  </si>
  <si>
    <t>Prov/Bad Debts Rents</t>
  </si>
  <si>
    <t>Prov B/D Sundry Debt</t>
  </si>
  <si>
    <t>Insurance Provision</t>
  </si>
  <si>
    <t>SBRR S 31 Grant</t>
  </si>
  <si>
    <t>Government Flood Relief - CT &amp; NNDR</t>
  </si>
  <si>
    <t>Flood Relief - Cumbria County Council</t>
  </si>
  <si>
    <t>Prov/Cred Liab Gf</t>
  </si>
  <si>
    <t>Capital Adjustment Account</t>
  </si>
  <si>
    <t>PWLB Debt Redemption Premium BS</t>
  </si>
  <si>
    <t>MRP BS</t>
  </si>
  <si>
    <t>Renewal Fund Applied BS</t>
  </si>
  <si>
    <t>Capital Receipts Applied BS</t>
  </si>
  <si>
    <t>Write Off on Disposal BS</t>
  </si>
  <si>
    <t>RCCO BS</t>
  </si>
  <si>
    <t>Contribution to Revenue BS</t>
  </si>
  <si>
    <t>Mitigation Finance Lease BS</t>
  </si>
  <si>
    <t>Prior Year Adjustment BS</t>
  </si>
  <si>
    <t>General Rate Fund Surplus</t>
  </si>
  <si>
    <t>CTax Collection Fund Adjustment Account</t>
  </si>
  <si>
    <t>Collec Fund Surplus</t>
  </si>
  <si>
    <t>Local Lottery Fund</t>
  </si>
  <si>
    <t>Fixed Asset Restatement Account</t>
  </si>
  <si>
    <t>Write off to Revaluation Reserve BS</t>
  </si>
  <si>
    <t>Gf Revaluation Reserve</t>
  </si>
  <si>
    <t>Asset Revaluation BS</t>
  </si>
  <si>
    <t>Infrastructure Assets</t>
  </si>
  <si>
    <t>GF OTHERS Land &amp; Prop</t>
  </si>
  <si>
    <t>Past Service Cost BS</t>
  </si>
  <si>
    <t>Asset Write Off BS</t>
  </si>
  <si>
    <t>GF Plant/Equip/Vehic</t>
  </si>
  <si>
    <t>GF Community Assets</t>
  </si>
  <si>
    <t>GF Non Op Surplus As</t>
  </si>
  <si>
    <t>GF Non op Invest Pro</t>
  </si>
  <si>
    <t>GF Cap Grant Applied</t>
  </si>
  <si>
    <t>Hsg Acts Advances</t>
  </si>
  <si>
    <t>Deferred Liability - Finance Lease</t>
  </si>
  <si>
    <t>Finance leasing charges</t>
  </si>
  <si>
    <t>Lowther HA</t>
  </si>
  <si>
    <t>Fund Managers Fund</t>
  </si>
  <si>
    <t>HB Debtors in Open Revenues</t>
  </si>
  <si>
    <t>S/D - GF Capital</t>
  </si>
  <si>
    <t>Contr From NNDR Pool</t>
  </si>
  <si>
    <t>DHSS Hsg Ben Subsidy</t>
  </si>
  <si>
    <t>Discretionary Housing Payments Subsidy</t>
  </si>
  <si>
    <t>NNDR Arrears</t>
  </si>
  <si>
    <t>NNDR in Advance</t>
  </si>
  <si>
    <t>BID Arrears</t>
  </si>
  <si>
    <t>BID in advance</t>
  </si>
  <si>
    <t>BID Bad Debt Provision</t>
  </si>
  <si>
    <t>Petty Cash</t>
  </si>
  <si>
    <t>TH Cashier Seps A/c</t>
  </si>
  <si>
    <t>Car Leasing Recharges</t>
  </si>
  <si>
    <t>S Debtors Re-allocation A/c</t>
  </si>
  <si>
    <t>Second Homes Grant</t>
  </si>
  <si>
    <t>Financial Instruments Adjustment Account</t>
  </si>
  <si>
    <t>Financial Instruments BS</t>
  </si>
  <si>
    <t>Property Finance Leases</t>
  </si>
  <si>
    <t>Non Current Assets Held for Sale</t>
  </si>
  <si>
    <t>BRRS Pool Volatility Reserve</t>
  </si>
  <si>
    <t>MLL TELECOM - WIDE AREA NETWORK CONNECTI</t>
  </si>
  <si>
    <t>LAN2LAN FORTINET SOFTWARE MAINT</t>
  </si>
  <si>
    <t>IT 3YR HEALTH CHECK - RANDOMSTORM</t>
  </si>
  <si>
    <t>GIS PLatform - Installation (5yr)</t>
  </si>
  <si>
    <t>HEART OF CUMBRIA GRANT</t>
  </si>
  <si>
    <t>Heart of Cumbria Share Equity</t>
  </si>
  <si>
    <t>Heart of Cumbria Loan Facility</t>
  </si>
  <si>
    <t>ACMOOR</t>
  </si>
  <si>
    <t>Alston Cybermoor project</t>
  </si>
  <si>
    <t>Financial Management System</t>
  </si>
  <si>
    <t>Benefits Debtors Account</t>
  </si>
  <si>
    <t>Annual Debit</t>
  </si>
  <si>
    <t>Write Offs</t>
  </si>
  <si>
    <t>Cash Received</t>
  </si>
  <si>
    <t>Benefits Income Account</t>
  </si>
  <si>
    <t>Bad Debt Provision Adjustment</t>
  </si>
  <si>
    <t>Net Council Tax Income</t>
  </si>
  <si>
    <t>CARLEA</t>
  </si>
  <si>
    <t>Car Leasing Scheme</t>
  </si>
  <si>
    <t>Car Leasing</t>
  </si>
  <si>
    <t>Leasing Early Termination Charges</t>
  </si>
  <si>
    <t>Excess Mileage Charges</t>
  </si>
  <si>
    <t>Mileage Rebate</t>
  </si>
  <si>
    <t>Insurance contribution</t>
  </si>
  <si>
    <t>Car leasing Misc</t>
  </si>
  <si>
    <t>Class 1a NIC Previous Year</t>
  </si>
  <si>
    <t>Additional Road Fund Licence</t>
  </si>
  <si>
    <t>Charged to Services</t>
  </si>
  <si>
    <t>Council Tax Payers Account</t>
  </si>
  <si>
    <t>Debit Adjustments</t>
  </si>
  <si>
    <t>Transitional Relief</t>
  </si>
  <si>
    <t>Discount &amp; Exemptions</t>
  </si>
  <si>
    <t>Council Tax Benefit</t>
  </si>
  <si>
    <t>Costs &amp; Penalties</t>
  </si>
  <si>
    <t>MOD Contribution</t>
  </si>
  <si>
    <t>Discretionary Relief (GF)</t>
  </si>
  <si>
    <t>Council Tax Reduction Scheme</t>
  </si>
  <si>
    <t>CIVICA debts</t>
  </si>
  <si>
    <t>Council Tax Income Account</t>
  </si>
  <si>
    <t>Business Rates Payers Account</t>
  </si>
  <si>
    <t>Mandatory Relief</t>
  </si>
  <si>
    <t>Voids</t>
  </si>
  <si>
    <t>Discretionary Relief (CF)</t>
  </si>
  <si>
    <t>NNDR Deferrals</t>
  </si>
  <si>
    <t>Misc Credit Adjustment</t>
  </si>
  <si>
    <t>Business Rates Income Account</t>
  </si>
  <si>
    <t>Rates Net Income</t>
  </si>
  <si>
    <t>Interest on overpayments</t>
  </si>
  <si>
    <t>BR Pool Contribution Account</t>
  </si>
  <si>
    <t>Contribution to NNDR Pool</t>
  </si>
  <si>
    <t>Eden DC Precept</t>
  </si>
  <si>
    <t>BID Net Income</t>
  </si>
  <si>
    <t>Payments to BID</t>
  </si>
  <si>
    <t>EDC Share</t>
  </si>
  <si>
    <t>Provision for Appeals Adjustment</t>
  </si>
  <si>
    <t>BID Payers Account</t>
  </si>
  <si>
    <t>BID Income Account</t>
  </si>
  <si>
    <t>NNDR Appeals Provision</t>
  </si>
  <si>
    <t>CONTRA</t>
  </si>
  <si>
    <t>Concessionary Travel</t>
  </si>
  <si>
    <t>Redeem vouchers</t>
  </si>
  <si>
    <t>Statutory Scheme</t>
  </si>
  <si>
    <t>Reimburse operators</t>
  </si>
  <si>
    <t>Replacement Nowcards</t>
  </si>
  <si>
    <t>Past service/Curtailment costs and gains</t>
  </si>
  <si>
    <t>Miscellaneous Support Services</t>
  </si>
  <si>
    <t>VAT Claims</t>
  </si>
  <si>
    <t>Cap Finance Eden Business Park</t>
  </si>
  <si>
    <t>Business Rate Retention</t>
  </si>
  <si>
    <t>Job Evaluation 2014</t>
  </si>
  <si>
    <t>Penrith Town Council Rechargeable Costs</t>
  </si>
  <si>
    <t>Safer Homes</t>
  </si>
  <si>
    <t>CRLOAN</t>
  </si>
  <si>
    <t>Car Loan Control Account</t>
  </si>
  <si>
    <t>Car Loan - Advance</t>
  </si>
  <si>
    <t>Car Loan Interest</t>
  </si>
  <si>
    <t>Car Loan - Instalment Repayments</t>
  </si>
  <si>
    <t>Car Loan -Lump Sum Repayments</t>
  </si>
  <si>
    <t>CTREFU</t>
  </si>
  <si>
    <t>Council Tax Refunds</t>
  </si>
  <si>
    <t>Council  Tax Refunds</t>
  </si>
  <si>
    <t>Annite Upgrade</t>
  </si>
  <si>
    <t>Purchase of Envelopes</t>
  </si>
  <si>
    <t>Purchase of Cheques</t>
  </si>
  <si>
    <t>Test</t>
  </si>
  <si>
    <t>Mce Graves Invested</t>
  </si>
  <si>
    <t>Mc GravesUninvested</t>
  </si>
  <si>
    <t>M'Ce of O/SP Fund</t>
  </si>
  <si>
    <t>Warcop Endowment</t>
  </si>
  <si>
    <t>Fawcett Beq Capital</t>
  </si>
  <si>
    <t>FawcettBeq Revenue</t>
  </si>
  <si>
    <t>Mary Langley Bequest</t>
  </si>
  <si>
    <t>Jon Scott Bequest</t>
  </si>
  <si>
    <t>War Mem'l Fund Bqst</t>
  </si>
  <si>
    <t>Loss of Coins Bqst</t>
  </si>
  <si>
    <t>Museum Gun Bqst</t>
  </si>
  <si>
    <t>Picture Bequest</t>
  </si>
  <si>
    <t>Sew Agcy Rd Re-inst</t>
  </si>
  <si>
    <t>Rheged Partners 5yrs</t>
  </si>
  <si>
    <t>Dist/Parish Elect'ns</t>
  </si>
  <si>
    <t>High Carleton Commuted Sum</t>
  </si>
  <si>
    <t>Tax Dividends</t>
  </si>
  <si>
    <t>Standard Rate Tax Bonds</t>
  </si>
  <si>
    <t>Sec 350 ICTA 1988</t>
  </si>
  <si>
    <t>Sub Contractiing Tax</t>
  </si>
  <si>
    <t>MMI Provision</t>
  </si>
  <si>
    <t>North Country Leisure Loan</t>
  </si>
  <si>
    <t>MISCEL</t>
  </si>
  <si>
    <t>Shap Parish Council</t>
  </si>
  <si>
    <t>Lowther housing assoc</t>
  </si>
  <si>
    <t>Deminimus Capital Receipts</t>
  </si>
  <si>
    <t>Housing Advances</t>
  </si>
  <si>
    <t>Insurance commission</t>
  </si>
  <si>
    <t>Returned Payments</t>
  </si>
  <si>
    <t>Pay Advance</t>
  </si>
  <si>
    <t>Net Salary Overpayment</t>
  </si>
  <si>
    <t>Count Officers Fees-Pensions</t>
  </si>
  <si>
    <t>Payroll Control A/c</t>
  </si>
  <si>
    <t>PWLBL</t>
  </si>
  <si>
    <t>PWLB Loans</t>
  </si>
  <si>
    <t>PWLB Loan &gt;12 Months</t>
  </si>
  <si>
    <t>PWLB Loan &lt;12 Months</t>
  </si>
  <si>
    <t>FMS Perpetual License</t>
  </si>
  <si>
    <t>BACStel Software</t>
  </si>
  <si>
    <t>JD Service Contracts</t>
  </si>
  <si>
    <t>Busy Bee Scheme</t>
  </si>
  <si>
    <t>Holiday Purchase Scheme</t>
  </si>
  <si>
    <t>IFRS Training 24 September 2009</t>
  </si>
  <si>
    <t>PETTY CASH ALSTON</t>
  </si>
  <si>
    <t>PETTY CASH MANSION HOUSE</t>
  </si>
  <si>
    <t>PETTY CASH - TOWN HALL</t>
  </si>
  <si>
    <t>Leader Two Funding</t>
  </si>
  <si>
    <t>WPEG -RSG  (CCC)</t>
  </si>
  <si>
    <t>HMRC Suspense</t>
  </si>
  <si>
    <t>Cost of Purchase</t>
  </si>
  <si>
    <t>Finance Lease Interest</t>
  </si>
  <si>
    <t>Pooled Funds Capital App</t>
  </si>
  <si>
    <t>Car Loan</t>
  </si>
  <si>
    <t>Pooled Investment Changes in Fair Value</t>
  </si>
  <si>
    <t>Telephone System</t>
  </si>
  <si>
    <t>IT Repairs and Renewals Fund</t>
  </si>
  <si>
    <t>SLDC - Websense Prepaid</t>
  </si>
  <si>
    <t>CONTACT CENTRE S/WARE MAINT - PRARIEFYRE</t>
  </si>
  <si>
    <t>RSA Secure ID - ITPS Ltd</t>
  </si>
  <si>
    <t>MailMeter Support - Waterford Tech</t>
  </si>
  <si>
    <t>The Hub</t>
  </si>
  <si>
    <t>Hardware Maintenance</t>
  </si>
  <si>
    <t>Telephony New System</t>
  </si>
  <si>
    <t>Printing - Information Technology</t>
  </si>
  <si>
    <t>Ordanance Survey Licence Fee</t>
  </si>
  <si>
    <t>Ordnance survey licence fee</t>
  </si>
  <si>
    <t>COMMUN</t>
  </si>
  <si>
    <t>Fax Machines</t>
  </si>
  <si>
    <t>SP02 Records Management</t>
  </si>
  <si>
    <t>FINDEP</t>
  </si>
  <si>
    <t>Finance Department</t>
  </si>
  <si>
    <t>Improvement &amp; Development Agency</t>
  </si>
  <si>
    <t>Micro – computers</t>
  </si>
  <si>
    <t>Software Triennial Renewal</t>
  </si>
  <si>
    <t>Shared  IT Service with SLDC</t>
  </si>
  <si>
    <t>Information Technology PDG</t>
  </si>
  <si>
    <t>Information Technology Second Homes</t>
  </si>
  <si>
    <t>Information Technology Consultancy</t>
  </si>
  <si>
    <t>New Telephony System 2012</t>
  </si>
  <si>
    <t>CUMBRIA CC - SECOND HOMES GRANT</t>
  </si>
  <si>
    <t>NNDR Collection Fund Adjustment Account</t>
  </si>
  <si>
    <t>Warcop End't Invests</t>
  </si>
  <si>
    <t>Contra Control</t>
  </si>
  <si>
    <t>PARPRE</t>
  </si>
  <si>
    <t>Parish Precept</t>
  </si>
  <si>
    <t>Melmerby</t>
  </si>
  <si>
    <t>Collectors Adjustm't</t>
  </si>
  <si>
    <t>CT Mod Contribution</t>
  </si>
  <si>
    <t>Castle Park Imprest</t>
  </si>
  <si>
    <t>Cash Collection Office</t>
  </si>
  <si>
    <t>Debtors Overhead Account</t>
  </si>
  <si>
    <t>Due From NNDR Pool</t>
  </si>
  <si>
    <t>Interest on NNDR Overpayments</t>
  </si>
  <si>
    <t>Cncl Tax Pyrs in Adv</t>
  </si>
  <si>
    <t>Ct Arrears C/Fwd</t>
  </si>
  <si>
    <t>DCLG Funding - CTax &amp; BRates efficiency</t>
  </si>
  <si>
    <t>Recoverable charges – fraud</t>
  </si>
  <si>
    <t>Cont support services</t>
  </si>
  <si>
    <t>Housing Benefit Performance Standard</t>
  </si>
  <si>
    <t>Fraud</t>
  </si>
  <si>
    <t>Ad Pen</t>
  </si>
  <si>
    <t>H B Hsg Allowance</t>
  </si>
  <si>
    <t>Non HRA DWA grant</t>
  </si>
  <si>
    <t>Upgrade of Cash Receipting</t>
  </si>
  <si>
    <t>Asby</t>
  </si>
  <si>
    <t>Askham</t>
  </si>
  <si>
    <t>Bampton</t>
  </si>
  <si>
    <t>Barton</t>
  </si>
  <si>
    <t>Bolton</t>
  </si>
  <si>
    <t>Brough</t>
  </si>
  <si>
    <t>Brough Sowerby</t>
  </si>
  <si>
    <t>Brougham</t>
  </si>
  <si>
    <t>Cliburn</t>
  </si>
  <si>
    <t>Clifton</t>
  </si>
  <si>
    <t>Bandleyside</t>
  </si>
  <si>
    <t>Crackenthorpe</t>
  </si>
  <si>
    <t>Crosby Garret</t>
  </si>
  <si>
    <t>Crosby Ravensworth</t>
  </si>
  <si>
    <t>Dufton</t>
  </si>
  <si>
    <t>Hartley</t>
  </si>
  <si>
    <t>Helbeck</t>
  </si>
  <si>
    <t>Kaber</t>
  </si>
  <si>
    <t>Kings Meaburn</t>
  </si>
  <si>
    <t>Kirkby Stephen</t>
  </si>
  <si>
    <t>Kirkby Thore</t>
  </si>
  <si>
    <t>Long Marton</t>
  </si>
  <si>
    <t>Lowther</t>
  </si>
  <si>
    <t>Mallerstang</t>
  </si>
  <si>
    <t>Martindale</t>
  </si>
  <si>
    <t>Milburn</t>
  </si>
  <si>
    <t>Morland</t>
  </si>
  <si>
    <t>Murton</t>
  </si>
  <si>
    <t>Musgrave</t>
  </si>
  <si>
    <t>Nateby</t>
  </si>
  <si>
    <t>Newbiggin</t>
  </si>
  <si>
    <t>Newby</t>
  </si>
  <si>
    <t>Orton</t>
  </si>
  <si>
    <t>Ravestonedale</t>
  </si>
  <si>
    <t>Shap</t>
  </si>
  <si>
    <t>Sleagill</t>
  </si>
  <si>
    <t>Sockbridge &amp; Tirril</t>
  </si>
  <si>
    <t>Soulby</t>
  </si>
  <si>
    <t>Stainmore</t>
  </si>
  <si>
    <t>Great Strickland</t>
  </si>
  <si>
    <t>Little Strickland</t>
  </si>
  <si>
    <t>Tebay</t>
  </si>
  <si>
    <t>Temple Sowerby</t>
  </si>
  <si>
    <t>Thrimby</t>
  </si>
  <si>
    <t>Waitby</t>
  </si>
  <si>
    <t>Warcop</t>
  </si>
  <si>
    <t>Warcop Bleatarn</t>
  </si>
  <si>
    <t>Wharton</t>
  </si>
  <si>
    <t>Winton</t>
  </si>
  <si>
    <t>Yanwath &amp; Eamont Bridge</t>
  </si>
  <si>
    <t>Alston Moor</t>
  </si>
  <si>
    <t>Appleby</t>
  </si>
  <si>
    <t>Patterdale</t>
  </si>
  <si>
    <t>Ainstable</t>
  </si>
  <si>
    <t>Castle Sowerby</t>
  </si>
  <si>
    <t>Catterlen</t>
  </si>
  <si>
    <t>Culgaith</t>
  </si>
  <si>
    <t>Dacre</t>
  </si>
  <si>
    <t>Glassonby</t>
  </si>
  <si>
    <t>Great Salkeld</t>
  </si>
  <si>
    <t>Greystoke</t>
  </si>
  <si>
    <t>Hesket</t>
  </si>
  <si>
    <t>Hunsonby</t>
  </si>
  <si>
    <t>Hutton</t>
  </si>
  <si>
    <t>Kirkoswald</t>
  </si>
  <si>
    <t>Langwathby</t>
  </si>
  <si>
    <t>Lazonby</t>
  </si>
  <si>
    <t>Matterdale</t>
  </si>
  <si>
    <t>Mungrisedale</t>
  </si>
  <si>
    <t>Ousby</t>
  </si>
  <si>
    <t>Skelton</t>
  </si>
  <si>
    <t>Threlkeld</t>
  </si>
  <si>
    <t>Penrith</t>
  </si>
  <si>
    <t>Rebates paid</t>
  </si>
  <si>
    <t>Council Tax Benefit Reimbursement</t>
  </si>
  <si>
    <t>Council Tax Reduction Scheme TransRelief</t>
  </si>
  <si>
    <t>service</t>
  </si>
  <si>
    <t>DWPHBS</t>
  </si>
  <si>
    <t>D W P Housing Benefit Subsidy</t>
  </si>
  <si>
    <t>DSS HSG Benefit Grant</t>
  </si>
  <si>
    <t>Deferred Payments Scheme</t>
  </si>
  <si>
    <t>NNDR Discretionary Relief</t>
  </si>
  <si>
    <t>Penrith Town Council</t>
  </si>
  <si>
    <t>Replacement of Revs &amp; Bens</t>
  </si>
  <si>
    <t>Replacement of Cash Receipting system</t>
  </si>
  <si>
    <t>Data protection act charges</t>
  </si>
  <si>
    <t>Anite System Upgrade</t>
  </si>
  <si>
    <t>Misc Inc Temp Code</t>
  </si>
  <si>
    <t>services</t>
  </si>
  <si>
    <t>Microfilming supplies</t>
  </si>
  <si>
    <t>Postages Mansion House</t>
  </si>
  <si>
    <t>Blue Bag Postage</t>
  </si>
  <si>
    <t>Recharge to CCC - Parking</t>
  </si>
  <si>
    <t>Registrars - Reception Contribution</t>
  </si>
  <si>
    <t>Joint promotions</t>
  </si>
  <si>
    <t>Redundancy</t>
  </si>
  <si>
    <t>Administration</t>
  </si>
  <si>
    <t>Upper Eden Plus Bus</t>
  </si>
  <si>
    <t>Alston Moor Partnership</t>
  </si>
  <si>
    <t>Learning Skills Council Start Up Grant</t>
  </si>
  <si>
    <t>Alston Goods Shed "The Hub"</t>
  </si>
  <si>
    <t>Alston Moor Regeneration Officer</t>
  </si>
  <si>
    <t>Alston Moor Community Child Care</t>
  </si>
  <si>
    <t>Alston Moor Partnership Community Chest</t>
  </si>
  <si>
    <t>Derelict &amp; Unkempt Land Grants</t>
  </si>
  <si>
    <t>Capital Regeneration Fund</t>
  </si>
  <si>
    <t>Penrith Town Centre Regeneration</t>
  </si>
  <si>
    <t>Play Builder Lazonby</t>
  </si>
  <si>
    <t>Renewable Energy</t>
  </si>
  <si>
    <t>Corney Square 4/4A Purchase</t>
  </si>
  <si>
    <t>NWDA Payment</t>
  </si>
  <si>
    <t>Eden Economic Forum Action Plan</t>
  </si>
  <si>
    <t>Data Quality Training</t>
  </si>
  <si>
    <t>LEP Tactical Fund</t>
  </si>
  <si>
    <t>Disabled Acc Grt Fnd</t>
  </si>
  <si>
    <t>Living among Monuments</t>
  </si>
  <si>
    <t>Rural Infrastructure Fund</t>
  </si>
  <si>
    <t>Town Hall Air Con Server Room</t>
  </si>
  <si>
    <t>APHERS</t>
  </si>
  <si>
    <t>Appleby HERS</t>
  </si>
  <si>
    <t>APPTCE</t>
  </si>
  <si>
    <t>Appleby Town Centre</t>
  </si>
  <si>
    <t>Public relations costs</t>
  </si>
  <si>
    <t>Rural Infrastructure</t>
  </si>
  <si>
    <t>CIEP Youth Media</t>
  </si>
  <si>
    <t>CIEP Upper Eden CP</t>
  </si>
  <si>
    <t>CIEP - Grant Expenditure</t>
  </si>
  <si>
    <t>CIEP - Grant Income</t>
  </si>
  <si>
    <t>Council Centres Alston Winter Hours</t>
  </si>
  <si>
    <t>Village Hall Grants</t>
  </si>
  <si>
    <t>Disability Equality Scheme</t>
  </si>
  <si>
    <t>Special Projects</t>
  </si>
  <si>
    <t>SP01 Document Design</t>
  </si>
  <si>
    <t>ECDVTO</t>
  </si>
  <si>
    <t>Economic Development &amp; Tourism</t>
  </si>
  <si>
    <t>Economic Development &amp; Tourism Second Ho</t>
  </si>
  <si>
    <t>Eden Business Support Fund</t>
  </si>
  <si>
    <t>Euro info centre nw</t>
  </si>
  <si>
    <t>Settle/Carlisle Dev</t>
  </si>
  <si>
    <t>Economic promotion</t>
  </si>
  <si>
    <t>Cumbria rural enterprise agency</t>
  </si>
  <si>
    <t>Marketing supp scheme</t>
  </si>
  <si>
    <t>Business Expansion Scheme</t>
  </si>
  <si>
    <t>Young enterprise scheme</t>
  </si>
  <si>
    <t>STEP Programme</t>
  </si>
  <si>
    <t>Food and Farming Enterprise Zone</t>
  </si>
  <si>
    <t>Ec Pro Heart of Eden</t>
  </si>
  <si>
    <t>RDPE - Rural Dev Prog Eng</t>
  </si>
  <si>
    <t>Cumbria Cycle Way</t>
  </si>
  <si>
    <t>Appleby HAZ - St Lawrences Church</t>
  </si>
  <si>
    <t>Rural Development Programme</t>
  </si>
  <si>
    <t>Credit Union</t>
  </si>
  <si>
    <t>Businness Improvement District for Penri</t>
  </si>
  <si>
    <t>ED Labour Market Survey</t>
  </si>
  <si>
    <t>ED Business Ambassador</t>
  </si>
  <si>
    <t>Hisotric England - Appleby HAZ</t>
  </si>
  <si>
    <t>LABGLE</t>
  </si>
  <si>
    <t>Vitality of Penrith</t>
  </si>
  <si>
    <t>SP08 Vitality of Penrith Project</t>
  </si>
  <si>
    <t>Carlisle &amp; Eden LSP</t>
  </si>
  <si>
    <t>Christmas market</t>
  </si>
  <si>
    <t>Temp Exhibitions</t>
  </si>
  <si>
    <t>Display equip</t>
  </si>
  <si>
    <t>Contemp art acquisitions</t>
  </si>
  <si>
    <t>Ready To Borrow (museums)</t>
  </si>
  <si>
    <t>Ready to Borrow Expenditure</t>
  </si>
  <si>
    <t>HLF Sharing Heritage Grant</t>
  </si>
  <si>
    <t>HLF Sharing Heritage Expenditure</t>
  </si>
  <si>
    <t>PENMTI</t>
  </si>
  <si>
    <t>Penrith Market Town Initiative</t>
  </si>
  <si>
    <t>Penrith Market Initiative</t>
  </si>
  <si>
    <t>Penrith MTI N2847</t>
  </si>
  <si>
    <t>Penrith MTI N1520</t>
  </si>
  <si>
    <t>Car Park Ticket Machines</t>
  </si>
  <si>
    <t>LSP Children and Young People Group</t>
  </si>
  <si>
    <t>LSP Capacity Development</t>
  </si>
  <si>
    <t>Low Man Prop Southend Road Income</t>
  </si>
  <si>
    <t>Sale of Publications Standard Rated</t>
  </si>
  <si>
    <t>Alston TIC - Radar Keys</t>
  </si>
  <si>
    <t>Alston TIC - Computer Cons</t>
  </si>
  <si>
    <t>Alston TIC - Local Events</t>
  </si>
  <si>
    <t>Alston TIC - Local Event Standard rated</t>
  </si>
  <si>
    <t>TAKTIC</t>
  </si>
  <si>
    <t>Kirkby Stephen TIC Trading Account</t>
  </si>
  <si>
    <t>K Stephen TIC - Trading A/C</t>
  </si>
  <si>
    <t>K Stephen TIC - Radar Keys</t>
  </si>
  <si>
    <t>K Stephen TIC - Carlisle Race Course</t>
  </si>
  <si>
    <t>K Stephen TIC - Local event stan rated</t>
  </si>
  <si>
    <t>K Stephen TIC Tick booking fee</t>
  </si>
  <si>
    <t>K Stephen TIC Xmas Cards</t>
  </si>
  <si>
    <t>CLASSIC COACH TICKETS</t>
  </si>
  <si>
    <t>Penrith TIC - Commission</t>
  </si>
  <si>
    <t>Compost bin sacks</t>
  </si>
  <si>
    <t>Pen TIC Theatre by the Lake</t>
  </si>
  <si>
    <t>Penrith TIC -  Cycle Lockers</t>
  </si>
  <si>
    <t>Deposit</t>
  </si>
  <si>
    <t>Penrith TIC Love Cumbria Card</t>
  </si>
  <si>
    <t>Alston TIC South Tynedale Railway</t>
  </si>
  <si>
    <t>Penrith TIC - Keswick Launch</t>
  </si>
  <si>
    <t>Pen TIC - Ticket Booking Fee</t>
  </si>
  <si>
    <t>Pen TIC - Donations</t>
  </si>
  <si>
    <t>Pen TIC - Holker Garden Festival Tickets</t>
  </si>
  <si>
    <t>Penrith TIC Charity Christmas Cards</t>
  </si>
  <si>
    <t>Pen TIC - Centre Parks Day Visitors</t>
  </si>
  <si>
    <t>TICHLD</t>
  </si>
  <si>
    <t>TIC Holding Sales A/C</t>
  </si>
  <si>
    <t>Penrith TIC - Misc Ticket Sales</t>
  </si>
  <si>
    <t>Penrith TIC - Carlisle Racecourse</t>
  </si>
  <si>
    <t>Penrith TIC - Eden Millennium Mugs</t>
  </si>
  <si>
    <t>Penrith TIC - Ullswater Steamer</t>
  </si>
  <si>
    <t>Alston TIC - Carlisle Racecourse</t>
  </si>
  <si>
    <t>K/st TIC</t>
  </si>
  <si>
    <t>Other Tourism</t>
  </si>
  <si>
    <t>Tourism Research</t>
  </si>
  <si>
    <t>Eden Visitors Guide &amp; Attraction Leaflet</t>
  </si>
  <si>
    <t>Heritage Tourism/ Visitor Economy</t>
  </si>
  <si>
    <t>VAC Project Funding</t>
  </si>
  <si>
    <t>Appleby Heritage Centre-Rent</t>
  </si>
  <si>
    <t>Town Centre</t>
  </si>
  <si>
    <t>Open 4 Business</t>
  </si>
  <si>
    <t>Signature Events</t>
  </si>
  <si>
    <t>Town Centre Capital Grants</t>
  </si>
  <si>
    <t>Community Strategy</t>
  </si>
  <si>
    <t>Heat Network Reserve</t>
  </si>
  <si>
    <t>Heart of Cumbria Equity</t>
  </si>
  <si>
    <t>Section 106 Receipts BS</t>
  </si>
  <si>
    <t>Repossession Prevention</t>
  </si>
  <si>
    <t>Energy Efficiency Privated Rented Props</t>
  </si>
  <si>
    <t>Mobile Homes Act 2013</t>
  </si>
  <si>
    <t>Riverside Housing Grant</t>
  </si>
  <si>
    <t>Flood at Penrith Leisure Centre</t>
  </si>
  <si>
    <t>Qualification Studies Suspense</t>
  </si>
  <si>
    <t>QSS A McCullock</t>
  </si>
  <si>
    <t>QSS D Russell</t>
  </si>
  <si>
    <t>QSS K Lancaster</t>
  </si>
  <si>
    <t>QSS T Martin</t>
  </si>
  <si>
    <t>QSS P TYSON</t>
  </si>
  <si>
    <t>QSS B McRoy</t>
  </si>
  <si>
    <t>QSS Rob Ashburner</t>
  </si>
  <si>
    <t>Removal expenses</t>
  </si>
  <si>
    <t>Lodging allowance</t>
  </si>
  <si>
    <t>Appointment Assessment Centre</t>
  </si>
  <si>
    <t>IDEA / EO</t>
  </si>
  <si>
    <t>Equality &amp; Diversity</t>
  </si>
  <si>
    <t>Security System Maintenance</t>
  </si>
  <si>
    <t>SP13 Job Evaluation</t>
  </si>
  <si>
    <t>Electronic Time Recording System</t>
  </si>
  <si>
    <t>Retirement Training</t>
  </si>
  <si>
    <t>Other Employee Expenses</t>
  </si>
  <si>
    <t>Investors In People</t>
  </si>
  <si>
    <t>Workforce Development Plan Activity</t>
  </si>
  <si>
    <t>Recruitment Costs</t>
  </si>
  <si>
    <t>Customer Service Strategy</t>
  </si>
  <si>
    <t>Business Process Design</t>
  </si>
  <si>
    <t>CRM</t>
  </si>
  <si>
    <t>Back Filling Costs</t>
  </si>
  <si>
    <t>Operating System</t>
  </si>
  <si>
    <t>Business Process  Analyst</t>
  </si>
  <si>
    <t>Magistrates Court Site Purchase</t>
  </si>
  <si>
    <t>Old London Rd Depot Water Supply</t>
  </si>
  <si>
    <t>Chairmans Christmas Cards</t>
  </si>
  <si>
    <t>Project 101</t>
  </si>
  <si>
    <t>Small Retailers</t>
  </si>
  <si>
    <t>Carleton Park Development Commuted Sum</t>
  </si>
  <si>
    <t>S106 Nateby Road Kirkby Stephen Story</t>
  </si>
  <si>
    <t>ECR Invoice Provision</t>
  </si>
  <si>
    <t>New Council Depot</t>
  </si>
  <si>
    <t>BCUACT</t>
  </si>
  <si>
    <t>BCU Activity</t>
  </si>
  <si>
    <t>Football Coaching</t>
  </si>
  <si>
    <t>Eden ASB Early Intervention</t>
  </si>
  <si>
    <t>Street Pastors</t>
  </si>
  <si>
    <t>City West Project</t>
  </si>
  <si>
    <t>YOS Parenting Proj</t>
  </si>
  <si>
    <t>CCTV Durranhill</t>
  </si>
  <si>
    <t>CADAS Mediation</t>
  </si>
  <si>
    <t>Year Book</t>
  </si>
  <si>
    <t>Achieving Cumbrian Excellance</t>
  </si>
  <si>
    <t>CDRPASB</t>
  </si>
  <si>
    <t>CDRP ASB/Criminal Damage</t>
  </si>
  <si>
    <t>CARLISLE &amp; EDEN COMMUNITY SAFETY PRTSHIP</t>
  </si>
  <si>
    <t>ANTI SOCIAL BEHAVIOUR REDUCTION - PCC</t>
  </si>
  <si>
    <t>ASB &amp; Criminal Damage Task Group</t>
  </si>
  <si>
    <t>ASB Assistant</t>
  </si>
  <si>
    <t>Mosquito Deployment</t>
  </si>
  <si>
    <t>Resolve Mediation</t>
  </si>
  <si>
    <t>Re-deployable CCTV (Eden)</t>
  </si>
  <si>
    <t>CDRPCC</t>
  </si>
  <si>
    <t>CDRP Cross Cutting</t>
  </si>
  <si>
    <t>Prison Me No Way!</t>
  </si>
  <si>
    <t>Young Fire Fighters</t>
  </si>
  <si>
    <t>Crime Prevention &amp; Target Hardening</t>
  </si>
  <si>
    <t>Street Safe</t>
  </si>
  <si>
    <t>Appleby Fair Strategic Group</t>
  </si>
  <si>
    <t>Prolific &amp; Priority Officers</t>
  </si>
  <si>
    <t>CDRP Promotion</t>
  </si>
  <si>
    <t>CDRPDA</t>
  </si>
  <si>
    <t>CDRP Domestic Abuse</t>
  </si>
  <si>
    <t>IDVA &amp; IDVA Admin</t>
  </si>
  <si>
    <t>Domestic Abuse Task Group</t>
  </si>
  <si>
    <t>CDRPVC</t>
  </si>
  <si>
    <t>CDRP - Violent Crime</t>
  </si>
  <si>
    <t>Violent Crime</t>
  </si>
  <si>
    <t>Taxi Rank Marshals</t>
  </si>
  <si>
    <t>Drug Dog Operations</t>
  </si>
  <si>
    <t>Test Purchasing</t>
  </si>
  <si>
    <t>Public Conveniences - Transfer Costs</t>
  </si>
  <si>
    <t>CAB Rent Funding</t>
  </si>
  <si>
    <t>Community Safety</t>
  </si>
  <si>
    <t>Cybermoor Pilot</t>
  </si>
  <si>
    <t>L G A Local Branch</t>
  </si>
  <si>
    <t>North West Regional Assembly</t>
  </si>
  <si>
    <t>Joint Policy Advisory Committee</t>
  </si>
  <si>
    <t>Council Restructure Proposals</t>
  </si>
  <si>
    <t>SP05 Single Site Backfilling</t>
  </si>
  <si>
    <t>Community Governance Review Penrith</t>
  </si>
  <si>
    <t>Community Governance Clifton Parish Coun</t>
  </si>
  <si>
    <t>Domestic Violence</t>
  </si>
  <si>
    <t>Kickabout</t>
  </si>
  <si>
    <t>Football Foundation Kickabout</t>
  </si>
  <si>
    <t>Coach Education</t>
  </si>
  <si>
    <t>Coaching Sessions</t>
  </si>
  <si>
    <t>Acquisitive Crime</t>
  </si>
  <si>
    <t>Small Projects</t>
  </si>
  <si>
    <t>Best Bar None Scheme</t>
  </si>
  <si>
    <t>Private sponsorship</t>
  </si>
  <si>
    <t>CDRP Business Manager</t>
  </si>
  <si>
    <t>CDRP Admin Officer</t>
  </si>
  <si>
    <t>MAP's Unit</t>
  </si>
  <si>
    <t>CDRP Meetings</t>
  </si>
  <si>
    <t>EEC Elections</t>
  </si>
  <si>
    <t>CCC Elections</t>
  </si>
  <si>
    <t>Parish Elections</t>
  </si>
  <si>
    <t>EU Referendum</t>
  </si>
  <si>
    <t>PCC Vote 2012</t>
  </si>
  <si>
    <t>S106 Scaurs Lane Lazonby - School Transp</t>
  </si>
  <si>
    <t>S106 The Oaks Clifton</t>
  </si>
  <si>
    <t>Industrial estates</t>
  </si>
  <si>
    <t>Rent payable to NWDA</t>
  </si>
  <si>
    <t>Dilapidations</t>
  </si>
  <si>
    <t>Energy</t>
  </si>
  <si>
    <t>Re-Valuation Excercise</t>
  </si>
  <si>
    <t>Flood Resilience Works</t>
  </si>
  <si>
    <t>Asset Legal Expenses</t>
  </si>
  <si>
    <t>Crossing Highway Verges</t>
  </si>
  <si>
    <t>Sutton Yard Penrith</t>
  </si>
  <si>
    <t>14 Little Dockray Penrith</t>
  </si>
  <si>
    <t>14a Little Dockray Penrith</t>
  </si>
  <si>
    <t>Tebay Highfield, Land at</t>
  </si>
  <si>
    <t>Wharton, Land at</t>
  </si>
  <si>
    <t>Skirsgill Eamont Bridge, Land at</t>
  </si>
  <si>
    <t>Penrith Beacon Edge, Land at</t>
  </si>
  <si>
    <t>Penrith Land at Drovers Lane &amp; Scotland</t>
  </si>
  <si>
    <t>Penrith Sutton Yard Garage Site No 1</t>
  </si>
  <si>
    <t>Penrith Sutton Yard Garage Site No 2</t>
  </si>
  <si>
    <t>Glenridding Bin Store</t>
  </si>
  <si>
    <t>Penrith Nature Reserve at Nicholl Hill</t>
  </si>
  <si>
    <t>Three Crowns House</t>
  </si>
  <si>
    <t>Appleby Cross Croft Industrial Estate</t>
  </si>
  <si>
    <t>Shap Moot Hall</t>
  </si>
  <si>
    <t>Agicultural Land</t>
  </si>
  <si>
    <t>Yanwath Septic Tank 1-2 Askham Road</t>
  </si>
  <si>
    <t>Land adj 11 Holme Court Appleby</t>
  </si>
  <si>
    <t>Magistrates Ct Site</t>
  </si>
  <si>
    <t>Co-Op Site</t>
  </si>
  <si>
    <t>Assets of Community Value</t>
  </si>
  <si>
    <t>SP12 Asset Management</t>
  </si>
  <si>
    <t>Allotments</t>
  </si>
  <si>
    <t>Penrith Allotments James Street</t>
  </si>
  <si>
    <t>Penrith Allotments Salkeld Road</t>
  </si>
  <si>
    <t>Penrith Allotments Gilwilly</t>
  </si>
  <si>
    <t>Penrith Allotments Folly Lane</t>
  </si>
  <si>
    <t>Penrith Pategill Pigeon Loft No 2</t>
  </si>
  <si>
    <t>Community Right To Bid</t>
  </si>
  <si>
    <t>Community Right To Challenge</t>
  </si>
  <si>
    <t>Electoral Services</t>
  </si>
  <si>
    <t>Member Services</t>
  </si>
  <si>
    <t>Information Governance</t>
  </si>
  <si>
    <t>6 months test fee</t>
  </si>
  <si>
    <t>Late night refreshment</t>
  </si>
  <si>
    <t>Pub ent / comm premises</t>
  </si>
  <si>
    <t>Cinematography</t>
  </si>
  <si>
    <t>Club Premises Certificate - Licensing</t>
  </si>
  <si>
    <t>Temporary Taxi Rank</t>
  </si>
  <si>
    <t>Planning Services Support</t>
  </si>
  <si>
    <t>REELEC</t>
  </si>
  <si>
    <t>Rechargeable Elections</t>
  </si>
  <si>
    <t>Parliamentary  Elections</t>
  </si>
  <si>
    <t>Individual Elector Registration</t>
  </si>
  <si>
    <t>RENDEP</t>
  </si>
  <si>
    <t>Rental Deposit</t>
  </si>
  <si>
    <t>Bluebell Lane Unit Deposit</t>
  </si>
  <si>
    <t>Penrith Vision Joint Funding</t>
  </si>
  <si>
    <t>Planning Policy - Brownfield Sites</t>
  </si>
  <si>
    <t>Planning Policy - Self &amp; Custome Build</t>
  </si>
  <si>
    <t>Neighbourhood Planning Reserve</t>
  </si>
  <si>
    <t>Self Build &amp; Custome Housebuilding Act 2</t>
  </si>
  <si>
    <t>Register Update</t>
  </si>
  <si>
    <t>Brownfield Sites</t>
  </si>
  <si>
    <t>Southend Road Development</t>
  </si>
  <si>
    <t>Examination Costs</t>
  </si>
  <si>
    <t>SP15 Local Plan</t>
  </si>
  <si>
    <t>SP17 Local Plan Honorarium</t>
  </si>
  <si>
    <t>Penrith Vision Master Plan</t>
  </si>
  <si>
    <t>Leisure Management Tender</t>
  </si>
  <si>
    <t>Strategic Partnerships Second Homes</t>
  </si>
  <si>
    <t>Payments in Advance</t>
  </si>
  <si>
    <t>HMRC PAYE Creditor</t>
  </si>
  <si>
    <t>Contingent Liab CPO</t>
  </si>
  <si>
    <t>Tops Programme</t>
  </si>
  <si>
    <t>Heritage Assets</t>
  </si>
  <si>
    <t>GRNTSF</t>
  </si>
  <si>
    <t>Grants Fund</t>
  </si>
  <si>
    <t>Village Hall Grant Fd</t>
  </si>
  <si>
    <t>JD Building Mce - OTHERS</t>
  </si>
  <si>
    <t>Leisure Project Dona</t>
  </si>
  <si>
    <t>Partner Development</t>
  </si>
  <si>
    <t>Crime Reduction Partners</t>
  </si>
  <si>
    <t>Income Accruals</t>
  </si>
  <si>
    <t>Raise the Flag</t>
  </si>
  <si>
    <t>Disabled Grant Fund</t>
  </si>
  <si>
    <t>Youth Ambassadors</t>
  </si>
  <si>
    <t>Eamont Bridge Flood Relief Scheme</t>
  </si>
  <si>
    <t>Central Govt NNDR Collection Fund</t>
  </si>
  <si>
    <t>County Council NNDR Collection Fund</t>
  </si>
  <si>
    <t>Penrith Markets Init</t>
  </si>
  <si>
    <t>Discount</t>
  </si>
  <si>
    <t>Government Transition Grant</t>
  </si>
  <si>
    <t>Leisure Grt Rollover</t>
  </si>
  <si>
    <t>Museum Aquisit Prov</t>
  </si>
  <si>
    <t>Leisure Grants Fund</t>
  </si>
  <si>
    <t>Town Centre Grnt Fund</t>
  </si>
  <si>
    <t>Revenue Spend Funded by Capital</t>
  </si>
  <si>
    <t>Intangible Assets - Software</t>
  </si>
  <si>
    <t>North West Development Agency</t>
  </si>
  <si>
    <t>Mce of Graves Invest</t>
  </si>
  <si>
    <t>Penrith TIC Trdg A/c</t>
  </si>
  <si>
    <t>K S TIC Tradng A/c</t>
  </si>
  <si>
    <t>Alston Trading A/c</t>
  </si>
  <si>
    <t>Benefits Overpayments</t>
  </si>
  <si>
    <t>Agric. Homes Subs</t>
  </si>
  <si>
    <t>Castle Sowerby PC</t>
  </si>
  <si>
    <t>Free Swim Initiative Funding</t>
  </si>
  <si>
    <t>Assets Under Construction</t>
  </si>
  <si>
    <t>Pensions Asset/Liability</t>
  </si>
  <si>
    <t>Actuarial Gain/Loss BS</t>
  </si>
  <si>
    <t>Administrative Costs</t>
  </si>
  <si>
    <t>Pensions Reserve</t>
  </si>
  <si>
    <t>Appleby Heritage Centre Loan</t>
  </si>
  <si>
    <t>Chairmans Grant Fund</t>
  </si>
  <si>
    <t>Bowscar Drain Monies</t>
  </si>
  <si>
    <t>Adressing Economic Downturn</t>
  </si>
  <si>
    <t>MLAMLA COUNCIL GRANT FUND</t>
  </si>
  <si>
    <t>One Site Project Rental Fund</t>
  </si>
  <si>
    <t>Special Projects Fund</t>
  </si>
  <si>
    <t>Bowerbank Way, Unit Deposit</t>
  </si>
  <si>
    <t>Year End Cleardown</t>
  </si>
  <si>
    <t>Balance Sheet Code BS</t>
  </si>
  <si>
    <t>Audio Visual Equipment C Chamber PDG</t>
  </si>
  <si>
    <t>War Stock $40 3.50%</t>
  </si>
  <si>
    <t>War Stock $59.12 3.5%</t>
  </si>
  <si>
    <t>LC Consols $3500 3%</t>
  </si>
  <si>
    <t>War St $2865.61 3.5%</t>
  </si>
  <si>
    <t>War Stock 3.5%</t>
  </si>
  <si>
    <t>Tr Stock $3500 2.50%</t>
  </si>
  <si>
    <t>Clifford Road Retention</t>
  </si>
  <si>
    <t>S106 Penrith New Square</t>
  </si>
  <si>
    <t>Alston Moor PC Fund</t>
  </si>
  <si>
    <t>S106 Blencow - Sursuus</t>
  </si>
  <si>
    <t>Marketing for Sustainability N2847</t>
  </si>
  <si>
    <t>Evaluation</t>
  </si>
  <si>
    <t>Benchmarking</t>
  </si>
  <si>
    <t>Skillsmart Retail</t>
  </si>
  <si>
    <t>NWDA Capital Contribution</t>
  </si>
  <si>
    <t>NWDA Revenue Contribrution</t>
  </si>
  <si>
    <t>Business Facelift Scheme N2847</t>
  </si>
  <si>
    <t>Programme Support N2847</t>
  </si>
  <si>
    <t>Penrith Learning Partnership N2847</t>
  </si>
  <si>
    <t>Master Plan Implement N2847</t>
  </si>
  <si>
    <t>Planning Policy 2H</t>
  </si>
  <si>
    <t>Planning Policy Second Homes</t>
  </si>
  <si>
    <t>Pategill Res Playare</t>
  </si>
  <si>
    <t>Station Yard Alston- Deposits</t>
  </si>
  <si>
    <t>Int  Payments  Made</t>
  </si>
  <si>
    <t>Tax NNDR Interest</t>
  </si>
  <si>
    <t>Castle Park Development Group Funding</t>
  </si>
  <si>
    <t>LEISURE MAINTENANCE / REPAIRS</t>
  </si>
  <si>
    <t>Hotel Study</t>
  </si>
  <si>
    <t>FLOODS 2020 STORM CIARA - BUS GRANTS</t>
  </si>
  <si>
    <t>HERITAGE LOTTERY FUND   REMEMBERING EDEN</t>
  </si>
  <si>
    <t>HLF LOTTERY FUND EXPENDITURE</t>
  </si>
  <si>
    <t>Eden Business Park Ph2 Reserve</t>
  </si>
  <si>
    <t>Devolution public conveniences reserve</t>
  </si>
  <si>
    <t>Carleton Avenue Scheme (People &amp; Place)</t>
  </si>
  <si>
    <t>Client Costs</t>
  </si>
  <si>
    <t>Sustainability Fund - COP26</t>
  </si>
  <si>
    <t>Sustainability Fund - COP26 Total</t>
  </si>
  <si>
    <t>tbc</t>
  </si>
  <si>
    <t>Street Cleaning - Poover</t>
  </si>
  <si>
    <t>Used for balancing amount</t>
  </si>
  <si>
    <t>Budget Modelling</t>
  </si>
  <si>
    <t>Growth Requests</t>
  </si>
  <si>
    <t>Budget Modelling base</t>
  </si>
  <si>
    <t>ARTS SUPPORT FUND Grants and contribut</t>
  </si>
  <si>
    <t>Notes</t>
  </si>
  <si>
    <t>Services Grant - new in 2022-23</t>
  </si>
  <si>
    <t>CT Income per revised MTFP 21/22 less increase - to check against tax base calc</t>
  </si>
  <si>
    <t>Business Rates Funding set per Revised MTFP 21/22</t>
  </si>
  <si>
    <t>Not accounted for in budget as expected to be agency only</t>
  </si>
  <si>
    <t>Not expected in 22/23</t>
  </si>
  <si>
    <t>As per draft settlement</t>
  </si>
  <si>
    <t>Agreed</t>
  </si>
  <si>
    <t>Workshop Approved - one-off</t>
  </si>
  <si>
    <t>Proposed 22/23 Budget</t>
  </si>
  <si>
    <t>Queens Platinum Jubilee 2022</t>
  </si>
  <si>
    <t>£8k GROWTH-suspended due to COVID now linking with PCN ICC to role out to around 10 sites accross the Distrcit, PCN providing £29K for additional staff increase to cover overheads new equipmnet</t>
  </si>
  <si>
    <t>£3K GROWTH Agreed by Executive - SLA to March 2023</t>
  </si>
  <si>
    <t>£10,200 GROWTH New code - contract out mailing of blue bags - Should this be GROWTH?</t>
  </si>
  <si>
    <t>Notes from modelling</t>
  </si>
  <si>
    <t>AS PER SALARY ESTIMATES</t>
  </si>
  <si>
    <t>leave as is - Advertising expected to go up 2022/23</t>
  </si>
  <si>
    <t>£10K GROWTH - Increase in Social Media use - should this be GROWTH?</t>
  </si>
  <si>
    <t>Reduce/remove?</t>
  </si>
  <si>
    <t>P - £642,974 T-£14,904  AS PER SALARY ESTIMATES</t>
  </si>
  <si>
    <t>UNTAKEN LEAVE</t>
  </si>
  <si>
    <t>Annual Pentana fees</t>
  </si>
  <si>
    <t>leave re Pentanna software</t>
  </si>
  <si>
    <t>not increased for a while increase in line with inflation</t>
  </si>
  <si>
    <t>NOT ON SALARY ESTIMATES</t>
  </si>
  <si>
    <t>on MTFP 22/23</t>
  </si>
  <si>
    <t>Increases due to increased use of card for small transactions eg car parking as well as still paying for cash collection</t>
  </si>
  <si>
    <t>Assumes some additional fees due to new staffing</t>
  </si>
  <si>
    <t>Mazaars 2 years inflation added</t>
  </si>
  <si>
    <t>Invoiced every 2 years, next in Jan 2023</t>
  </si>
  <si>
    <t>Annual maintenace of folder/inserter with 2% inflation</t>
  </si>
  <si>
    <t>Limit spend due to move to Voreda</t>
  </si>
  <si>
    <t>CIPFA Publications Subscription</t>
  </si>
  <si>
    <t>For whole EDC</t>
  </si>
  <si>
    <t>Asset Valuations (£10,950 + £2200 HOC); Pensions £1000</t>
  </si>
  <si>
    <t>2% inflation applied</t>
  </si>
  <si>
    <t>ABRATAX £86; CIPFA TIS £865; CIPFA FAN £3100; ALARM £205; NWIOG (Insurance) £25</t>
  </si>
  <si>
    <t>Company to be disolved</t>
  </si>
  <si>
    <t>reduced</t>
  </si>
  <si>
    <t>monthly cost £242.22 * 12 = £2906.64 plus 5.34% for 22/23 based on increase in minimum wage &amp; RPI</t>
  </si>
  <si>
    <t>hire of audio equipment - does a budget need putting in here?</t>
  </si>
  <si>
    <t>virement removed</t>
  </si>
  <si>
    <t>increase in-line with actual</t>
  </si>
  <si>
    <t>Increase plus new code for blue bag postage</t>
  </si>
  <si>
    <t>what is this for? - copy paper for big printers - check with AYE reduce to £3k</t>
  </si>
  <si>
    <t>see kirsty re mid year estimates</t>
  </si>
  <si>
    <t>AY</t>
  </si>
  <si>
    <t>IB checking</t>
  </si>
  <si>
    <t>match funding</t>
  </si>
  <si>
    <t>see kirsty</t>
  </si>
  <si>
    <t>AY - reduce &amp; increase software maint</t>
  </si>
  <si>
    <t xml:space="preserve">Net Nil cost centre code 01188 - Property Inspections </t>
  </si>
  <si>
    <t>What is this for? Reduce?</t>
  </si>
  <si>
    <t>increase use of mobile phones to be covered by other budgets</t>
  </si>
  <si>
    <t>GROWTH REQUEST £6k backup &amp; disaster recovery contract increase £16342 to PIA at year end re ITP001</t>
  </si>
  <si>
    <t>£13125 - to PIA at year end re Astun Technologies</t>
  </si>
  <si>
    <t>email sent to BW requesting figure - no change re BW</t>
  </si>
  <si>
    <t>Checking with JM to see if this will be a regular occurence - exp in 2062 - NO</t>
  </si>
  <si>
    <t>Likely to need increase when get new vehicles.  This has to be paid.</t>
  </si>
  <si>
    <t>NB We have yet to pay Cumbria CC for fuel used in 19/20 - Sarah and I have tried to get the County to bill us, but they seem to have lost the figures.  It is possible that they may find the invoice!</t>
  </si>
  <si>
    <t>Need to replace exisitng equipment</t>
  </si>
  <si>
    <t>This budget was cut last year without AD or officer approval.  As evidenced by 20/21 figure, we need this budget to operate the service</t>
  </si>
  <si>
    <t>-500 Likely to bring more income unless we have future lockdowns</t>
  </si>
  <si>
    <t>Note, vet fees are paid for stray dogs - we are not able to predict this budget with any certainty as it relates to the state of the dog when it is picked up.</t>
  </si>
  <si>
    <t>Projected spend £11649.72 plus 4.66% increase for 22/23 based on increase in minimum wage &amp; RPI</t>
  </si>
  <si>
    <t>Needs and inflation figure as is a contract - 4.66% increase for 22/23</t>
  </si>
  <si>
    <t>Lab coats and food samples</t>
  </si>
  <si>
    <t>move to Health and safety</t>
  </si>
  <si>
    <t>increase from health education budget</t>
  </si>
  <si>
    <t>reduce - external consultancy costs</t>
  </si>
  <si>
    <t>Inc to cover B&amp;B/TA potential costs</t>
  </si>
  <si>
    <t>FHSG &amp; HRG Grant</t>
  </si>
  <si>
    <t>Changing Futures funding from CCC 20/21</t>
  </si>
  <si>
    <t>GardenServices-TV Licences</t>
  </si>
  <si>
    <t>5year licence next big renewal year 23/24 (5) 24-25 (18)</t>
  </si>
  <si>
    <t>This budget covers a variety of survey and professional work; it varies year on year as evidenced by current year and some of it can be recharged as income</t>
  </si>
  <si>
    <t>NB these fees are payable 3 yearly, so years in between have signficantly less income.  Next Renewal 22-23</t>
  </si>
  <si>
    <t>Renewals every 3yr and 5yr for Fit for Purpose</t>
  </si>
  <si>
    <t>NB  This budget covers the council's statutory requirement to bury intestate people; It has to be paid and will vary depending upon the number of deceased people that we get in a year.</t>
  </si>
  <si>
    <t>CBL increase, CACI licence, BRE data</t>
  </si>
  <si>
    <t>Inside Housing and NWHF</t>
  </si>
  <si>
    <t>Housing Allocations element of agency fee</t>
  </si>
  <si>
    <t>Suitability of Land etc for Afford Hsg Sceme</t>
  </si>
  <si>
    <t>Needs an  addition for inflation</t>
  </si>
  <si>
    <t>Required as now have more equipment with consumables that need replacing</t>
  </si>
  <si>
    <t>Minimum required to service and maintain the AQ Mesh instruments</t>
  </si>
  <si>
    <t>Increase in income in 21/22, so have amended income to higher figure and to cover</t>
  </si>
  <si>
    <t>Calibration costs have gone up</t>
  </si>
  <si>
    <t>Spoke to GA advised to leave 1000 &amp; 1016 as they are for 2022/23</t>
  </si>
  <si>
    <t>projected annual cost 21/22 £28,230 plus 5.34% for 2022/23 (based on increase in minimum wage &amp; RPI)</t>
  </si>
  <si>
    <t>Annual service cost for 2020-21</t>
  </si>
  <si>
    <t>NB</t>
  </si>
  <si>
    <t>current costs plus indicies</t>
  </si>
  <si>
    <t>Annual service cost for 2020/21</t>
  </si>
  <si>
    <t>NB Contract uplift PropTeam</t>
  </si>
  <si>
    <t>NB RampPropTeam</t>
  </si>
  <si>
    <t>NB Quote increased previous year</t>
  </si>
  <si>
    <t>NB was reduced in 2021 as no staff. 2022 back normal plus contract uplift</t>
  </si>
  <si>
    <t>NB slight increase as discussed EB</t>
  </si>
  <si>
    <t>NB Contract uplift</t>
  </si>
  <si>
    <t>NB increase from Urbaser</t>
  </si>
  <si>
    <t>£15k GROWTH This has been committed also need to include an additional line for support for Winter Droving which has also been agreed for 22/3  of £15,000</t>
  </si>
  <si>
    <t>It is anticipated that thiere will be significant draw on this fund as activities get back to normalve</t>
  </si>
  <si>
    <t>Thiis fund has not been increased for many years, pools are struggling post COVID small increase</t>
  </si>
  <si>
    <t>Renewd offer next year</t>
  </si>
  <si>
    <t>slippage request</t>
  </si>
  <si>
    <t>NB Raise in requests</t>
  </si>
  <si>
    <t>Activity expected to increase as we  recover from COVID</t>
  </si>
  <si>
    <t>FUNDING AGREED FOR 22/23 IS £3180</t>
  </si>
  <si>
    <t>£3k  GROWTH REQUEST 2022/23 £10k 2023/24 &amp; 2024/25</t>
  </si>
  <si>
    <t>Th eproject is continuing and CVS are looking at further avenues for funding</t>
  </si>
  <si>
    <t>checking with LC to be reduced - NB mentioned Ricardo will have some invoices but no that high£</t>
  </si>
  <si>
    <t>NB plus indices GA - previous 2 year spend approx £5500- added 5.01% estimated increase re increase in minimum wage</t>
  </si>
  <si>
    <t>NB High due to the potential for increased electicity costs</t>
  </si>
  <si>
    <t>NB should be zero. However awaiting Task&amp;Finish proposals - No recharges 2022/23 - GET NB to double check removal ok - decision delayed waiting on Task &amp; Finish</t>
  </si>
  <si>
    <t>NB - NJB current cost plus 4.66%(£2736.77 * 12 = £32841.24 plus 4.66%)</t>
  </si>
  <si>
    <t>NB - njb plus 4.66 % increase</t>
  </si>
  <si>
    <t>Delayed due to Task &amp; finish - ,NB awaiting Task&amp;Finish confirmation - spoke to NB Likely rechargea 2021/22 but not 2022/23</t>
  </si>
  <si>
    <t>Spoke to GA advised to leave 1000 &amp; 1016 budgets as they are for 2022/23</t>
  </si>
  <si>
    <t>Rent Increase</t>
  </si>
  <si>
    <t>Exc Approved Peppercorn Rent</t>
  </si>
  <si>
    <t>Not sure what is to happen to any of the Contract Figures please see further notes to be provided by Doug Huggon</t>
  </si>
  <si>
    <t>As per 02091 3005</t>
  </si>
  <si>
    <t>Additiuonal Funding for wall following COVID</t>
  </si>
  <si>
    <t>Unliley to be any to hand over as wall use has been badly affected by COVID</t>
  </si>
  <si>
    <t>£4330 GROWTH - Additional Funding required following GLL difficulties</t>
  </si>
  <si>
    <t>No maintenace undertaken this year due to COVID</t>
  </si>
  <si>
    <t>Economic Dev</t>
  </si>
  <si>
    <t>A number of issues need to addressed following GLL difficulties</t>
  </si>
  <si>
    <t>£8940 GROWTH request Additional Costs showers &amp; Floor</t>
  </si>
  <si>
    <t>£6590 GROWTH request Additional Roof</t>
  </si>
  <si>
    <t>£2310 GROWTH REQUEST Building need attention GLL issues, painting Etc</t>
  </si>
  <si>
    <t>As per other contract figures - not sure</t>
  </si>
  <si>
    <t>Not sure as not yet open after COVID</t>
  </si>
  <si>
    <t>Dont know due to GLL issues, see Dougs further notes</t>
  </si>
  <si>
    <t>As per above</t>
  </si>
  <si>
    <t>As per asbove</t>
  </si>
  <si>
    <t>virement removed - increased by DH</t>
  </si>
  <si>
    <t>Usage reduced folowing COVID</t>
  </si>
  <si>
    <t>AS per above</t>
  </si>
  <si>
    <t>Flowbird Charges/repairs</t>
  </si>
  <si>
    <t>annual service invoice 2020/21 £3432.00 increase by 2 %</t>
  </si>
  <si>
    <t>NB plus indices</t>
  </si>
  <si>
    <t>NB should be zero. However awaiting Task&amp;Finish proposal</t>
  </si>
  <si>
    <t>NB to check as looks low</t>
  </si>
  <si>
    <t>NB/GA</t>
  </si>
  <si>
    <t>GA</t>
  </si>
  <si>
    <t>as per conversation with NB</t>
  </si>
  <si>
    <t>reduced in-line with actual</t>
  </si>
  <si>
    <t>reduce?</t>
  </si>
  <si>
    <t>current costs plus 5.34% for 22/23</t>
  </si>
  <si>
    <t>NNDR relief on Public Toilets</t>
  </si>
  <si>
    <t>current costs plus 5.34%</t>
  </si>
  <si>
    <t>leave all 1000 &amp; 1016 as they are re Garry Atkinson</t>
  </si>
  <si>
    <t>GA ACN issued &amp; removed from contract, though 10% retention as per terms and conditions</t>
  </si>
  <si>
    <t>as of today 22/11/21 no devolution grant to be paid in 22/23 unless scrutiny decide otherwise.</t>
  </si>
  <si>
    <t>GA ACN issued &amp; removed from contract, though 10% retention costs as per terms and conditions of contract</t>
  </si>
  <si>
    <t>as of today 22/11/21 no devolution grants to be paid 22/23 unless scrutiny decide otherwise.</t>
  </si>
  <si>
    <t>NNDR relief on Public Toilets - Revlauation set at 01/04/23</t>
  </si>
  <si>
    <t>As of today 22/11/2021 no grants to be paid next year - unless scrutiny decide otherwise.</t>
  </si>
  <si>
    <t>NNDR relief on Public Toilets - Revaluation set at 01/04/23</t>
  </si>
  <si>
    <t>NNDR relief on Public Toilets - revaluation set at 01/04/23</t>
  </si>
  <si>
    <t>NNDR relief on Public Toilets - revaluation set at 1/4/2023</t>
  </si>
  <si>
    <t>NNDR Relief on Public Toilets</t>
  </si>
  <si>
    <t>as of today 22/11/21 there should be no devolution grants paid in 22/23 unless scrutiny decide otherwise.</t>
  </si>
  <si>
    <t>NB slight increase</t>
  </si>
  <si>
    <t>budget set to low ...price to increase in 2022/23</t>
  </si>
  <si>
    <t>NB increased due to usual property increase plus indices</t>
  </si>
  <si>
    <t>NB reduced plus indices</t>
  </si>
  <si>
    <t>NB for potential increase in properties. Requires contract uplift</t>
  </si>
  <si>
    <t>NB major changes in markets - reduced to 49000 plus 4% potential increase for 22/23</t>
  </si>
  <si>
    <t>virement removed NB agree with NE</t>
  </si>
  <si>
    <t>NB very unpredictable</t>
  </si>
  <si>
    <t>NB costs increasing</t>
  </si>
  <si>
    <t>NB covered by income General increase in number plus indices</t>
  </si>
  <si>
    <t>NB covered by income General increase in numbers plus indices</t>
  </si>
  <si>
    <t>NB contract uplift</t>
  </si>
  <si>
    <t>NB through Contract plus indices</t>
  </si>
  <si>
    <t>NB plus contract uplift</t>
  </si>
  <si>
    <t>NB plus 2%</t>
  </si>
  <si>
    <t>NB plus indices as through contract</t>
  </si>
  <si>
    <t>NB for additional bins plus indices</t>
  </si>
  <si>
    <t>Reduce</t>
  </si>
  <si>
    <t>Slippage Request 20-21</t>
  </si>
  <si>
    <t>virement removed  - Slippage Request 20.21</t>
  </si>
  <si>
    <t>Support until 23-24  - Slippage 20-21</t>
  </si>
  <si>
    <t>funded from reserves</t>
  </si>
  <si>
    <t>Provided a £5k saving for 22-23</t>
  </si>
  <si>
    <t>Slippage Request 20.21</t>
  </si>
  <si>
    <t>DH tried to increase as budgets not increased for a while. NJB removed &amp; reduced.</t>
  </si>
  <si>
    <t>monthly charge £216.21 2021/22</t>
  </si>
  <si>
    <t>monthly charge £94.18 2021/22</t>
  </si>
  <si>
    <t>DH changed to £5500 - NJB reverted back to £5000</t>
  </si>
  <si>
    <t>Works required on fire exit</t>
  </si>
  <si>
    <t>What is this?</t>
  </si>
  <si>
    <t>Do we need this?</t>
  </si>
  <si>
    <t>Pro rata-ed - check with property - current monthly cost £648.57 * 12 = £7782.85 - NJB</t>
  </si>
  <si>
    <t>Property Services?</t>
  </si>
  <si>
    <t>Property services?</t>
  </si>
  <si>
    <t>in the wrong code?</t>
  </si>
  <si>
    <t>Diane?</t>
  </si>
  <si>
    <t>Property?</t>
  </si>
  <si>
    <t>Projected annual cost £417.72 in 21/22 plus 5.01% increase re increase in minimum wage &amp; RPI in 22/23</t>
  </si>
  <si>
    <t>GROWTH - Agreed by Senior Managers -£18980 GROWTH - SLA agreement for £23700</t>
  </si>
  <si>
    <t>Support until 23-24 - Slippage Request 20.21</t>
  </si>
  <si>
    <t>AS PER SALARY ESTIMATES - INCLUDES CORPORATE SUPPORT</t>
  </si>
  <si>
    <t>Slippage Request20-21</t>
  </si>
  <si>
    <t>This budget was withdrawn, lookin to work in community next year to promote Sports &amp; Physical Activity</t>
  </si>
  <si>
    <t>DA CCC -DA Worker at EHA</t>
  </si>
  <si>
    <t>NB potential</t>
  </si>
  <si>
    <t>£13,160  to be funded from Reserve</t>
  </si>
  <si>
    <t>Included as one-off in 21/22 but what about contract costs?</t>
  </si>
  <si>
    <t xml:space="preserve">GROWTH: ED Officer Visitor Economy, Extra Day (JG), to help manage current and future workload. </t>
  </si>
  <si>
    <t>GROWTH: Backup and Disaster recovery  contract increase. Increase to scope to cover Office 365 to guarantee backup</t>
  </si>
  <si>
    <t>Community/Environmental Enforcement Wardens Vehicles, Lease coming to an end. Will need to replace and likely to be some increase. However Virginia is keen for electical (not feasable for area), hybrid replacement which will be more. And need to make carbon reductions elsewhere. Initial extra cost for fit-out.</t>
  </si>
  <si>
    <t>The vans are due to go back to the leasing company and need minor scratches etc to be removed (£400). Dog cages whcih will also be required (£300)</t>
  </si>
  <si>
    <t>GROWTH: Carbon off-setting of new vans</t>
  </si>
  <si>
    <t>Equality &amp; Diversity Review, Policy and Training, Carry out review of current internal practices, develop new policy and staff training with outside consultants Per Strategic Priorities.</t>
  </si>
  <si>
    <t>GROWTH £4100  REquested by them as this has not increased for many years</t>
  </si>
  <si>
    <t>Part-time Technical Admin Assistance for Housing Team (Grade D)</t>
  </si>
  <si>
    <t>£400. Ongoing QA, maintenance and service charge of Councils two AQ Mesh Instruments. Instruments bought in 2020 as requirement of Defra, following submission of Air Quality report.</t>
  </si>
  <si>
    <t>£2000 Expert Witness and Barrister for Appeal against Abatement Notice, Two notices were served on a local egg farm in August 2021; they have been appealed and the Appeal is booked for April 2022</t>
  </si>
  <si>
    <t>Domestic Homicide Review</t>
  </si>
  <si>
    <t>Professional Fees</t>
  </si>
  <si>
    <t>GROWTH: County Wide Fund for employemnet of DHR Coordicnator  (Domestic Homicide Review). Agreed by Joint Chief Execs.</t>
  </si>
  <si>
    <t>Recurring Underspends</t>
  </si>
  <si>
    <t>Spend in 2018 and 2019 was average £6,600, Could drop a little here.</t>
  </si>
  <si>
    <t>Spend in 2019 was £27k (pre-covid). Suggest there might be some reduction due to changes in habits - 2020 was £23,692.</t>
  </si>
  <si>
    <t>suggest move some of this budget to bank charges. New average is £3400 per quarter.</t>
  </si>
  <si>
    <t>Budget moved from cash collection as decreased and charges now being incurred through card charges.</t>
  </si>
  <si>
    <t>Recognise finance lease interest on devonshire arcade</t>
  </si>
  <si>
    <t>Assume Mansion house sold during year</t>
  </si>
  <si>
    <t>Assume transfers to Voreda House once in place</t>
  </si>
  <si>
    <t>Already low but would expect to decrease this year</t>
  </si>
  <si>
    <t>Assume moves to Voreda House</t>
  </si>
  <si>
    <t>Currently only £225 per month but assume we pay for electricity during build then likely to increase significantly</t>
  </si>
  <si>
    <t>currently only £135 per month. Assuming contractors don't use then saving likely</t>
  </si>
  <si>
    <t>Plan for 9 months only</t>
  </si>
  <si>
    <t>Initial Corporate Plan Growth - from reserves</t>
  </si>
  <si>
    <t>Planning Technician increase in hours to FT (13 additional hours). To be found through savings/virements if required. £10,470. Reduce base salary to £187,324 + £20,716 temp</t>
  </si>
  <si>
    <t xml:space="preserve">No salary cost in temp staffing list </t>
  </si>
  <si>
    <t>£15K GROWTH funding ceases March 2022. But never actually spent in last few years??? New arts and leisure funding pot considered for 22/23.</t>
  </si>
  <si>
    <t>New budget in 2020/21 but not spent due to covid.£30k spent to period 9 in 21/22.</t>
  </si>
  <si>
    <t>New budget in 2020/21 but not spent due to covid.£24k spent to period 9 in 21/22.</t>
  </si>
  <si>
    <t>No grants received since April 2020</t>
  </si>
  <si>
    <t>Non-capitalisable costs</t>
  </si>
  <si>
    <t>Paul currently only contracted until June (£43,120) so less than current budget for post. If extended would need more budget.</t>
  </si>
  <si>
    <t>Increase re microsoft licences</t>
  </si>
  <si>
    <t>Leisure Management Reserve</t>
  </si>
  <si>
    <t>Proposed Budget 22/23</t>
  </si>
  <si>
    <t>Comb2</t>
  </si>
  <si>
    <t>Savings Targets Removed</t>
  </si>
  <si>
    <t>MRP Required for Voreda House, needs added to budget modelling.</t>
  </si>
  <si>
    <t>Agency</t>
  </si>
  <si>
    <t>2022/23 £105,289 additional cost agreed to be funded from reserve @ Council 23/09/21. Modelling needs amended</t>
  </si>
  <si>
    <t>Originally entered onto budget modelling at £75k but One Eden programme finshed except Voreda house which has separate cost centre</t>
  </si>
  <si>
    <t>Prior year budget removed from base incl Appleby HAZ</t>
  </si>
  <si>
    <t>HOC</t>
  </si>
  <si>
    <t>Savings / Additional Income</t>
  </si>
  <si>
    <t>Reduction in Income</t>
  </si>
  <si>
    <t>Slippage Removed</t>
  </si>
  <si>
    <t>Do we not need budget for contract costs for Poover</t>
  </si>
  <si>
    <t>Suggest drop from £29,200 to £17,900 (PY budget) with proposed sale of mansion house</t>
  </si>
  <si>
    <t>MTFP</t>
  </si>
  <si>
    <t>Leisure contract Costs</t>
  </si>
  <si>
    <t>MTFP 22/23 Nov 21 Revised</t>
  </si>
  <si>
    <t>Per Detail</t>
  </si>
  <si>
    <t>NCOS from prior year (21/22)</t>
  </si>
  <si>
    <t>Salary increases - NI, pay award &amp; Spine point increases</t>
  </si>
  <si>
    <t>Contract inflation</t>
  </si>
  <si>
    <t>Revenue slippage removal</t>
  </si>
  <si>
    <t>VR costs removal</t>
  </si>
  <si>
    <t>Remove Additional Homelessness Costs</t>
  </si>
  <si>
    <t>Remove Additional Leisure Contract Costs</t>
  </si>
  <si>
    <t>Other Budget Movements</t>
  </si>
  <si>
    <t>Remove budgets from base?</t>
  </si>
  <si>
    <t>Remove Appleby Heritage Action Zone</t>
  </si>
  <si>
    <t>Agency budgets removed</t>
  </si>
  <si>
    <t>Heart of Cumbria change</t>
  </si>
  <si>
    <t>Voreda House additional costs</t>
  </si>
  <si>
    <t>Remove Local Development Plan</t>
  </si>
  <si>
    <t>£1050k From Earmarked reserves</t>
  </si>
  <si>
    <t>Extra Corporate Plan Growth - workshop</t>
  </si>
  <si>
    <t>Recurring Underspends removed</t>
  </si>
  <si>
    <t>Interest costs on borrowing</t>
  </si>
  <si>
    <t>already £40 in for last year</t>
  </si>
  <si>
    <t>Other Government Grants (Services)</t>
  </si>
  <si>
    <t>LGR</t>
  </si>
  <si>
    <t>Local Government Reorganisation</t>
  </si>
  <si>
    <t>Local Government Reorganisation Total</t>
  </si>
  <si>
    <t>Total base budget</t>
  </si>
  <si>
    <t>MEDIUM TERM FINANCIAL PLAN 2021 - 2026</t>
  </si>
  <si>
    <t>What is this funding? Is it in the base figure?</t>
  </si>
  <si>
    <t>£980 sale of Mansion House</t>
  </si>
  <si>
    <t>£883 balance to borrow on Voreda House</t>
  </si>
  <si>
    <t>Add in Workshop &amp; LGR</t>
  </si>
  <si>
    <t>Chief Exec extra costs £105k &amp; dissolve</t>
  </si>
  <si>
    <t>s106 income should not show in Revenue account but instead in creditors.</t>
  </si>
  <si>
    <t>No expectation of Covid grants in 22/23</t>
  </si>
  <si>
    <t>This has been put in at original 21/22 budget</t>
  </si>
  <si>
    <t>Reduction in budgeted income to £390k not accepted</t>
  </si>
  <si>
    <t>Funding of Monitoring &amp; Research Officer until Dec 2024 and Planning Project Officer until March 2023</t>
  </si>
  <si>
    <t>Temp staffing removed £8030. If required then funded from slippage or additional funding received.</t>
  </si>
  <si>
    <t>GROWTH REQUEST??? Would suggest a figure should be included in here for TOB, 15 - 20K</t>
  </si>
  <si>
    <t>£15K GROWTH - Funds to allow Arts &amp; Culture Officer to engage with the Communiuty and contribute to new Arts Initiatives accross th District</t>
  </si>
  <si>
    <t>Growth Requests - one year only approved</t>
  </si>
  <si>
    <t>FUNDING GAP / (SURPLUS)</t>
  </si>
  <si>
    <t>Other Budgetary Movements</t>
  </si>
  <si>
    <t>Corporate Priorities 22/23</t>
  </si>
  <si>
    <t>Estimated future COL increases based on establishment salary</t>
  </si>
  <si>
    <t>Base Budget 22/23</t>
  </si>
  <si>
    <t>Proposed Budget 2022/23</t>
  </si>
  <si>
    <t>One-off growth requests</t>
  </si>
  <si>
    <t>Proposed Base Budget 22/23</t>
  </si>
  <si>
    <t>Corporate Priorities Costs Total</t>
  </si>
  <si>
    <t xml:space="preserve">Base Budget </t>
  </si>
  <si>
    <t>Shown below</t>
  </si>
  <si>
    <t>Growth Requests - recurring</t>
  </si>
  <si>
    <t>EDEN DISTRICT COUNCIL
Revenue Budget 2022/23</t>
  </si>
  <si>
    <t>APPENDIX 2</t>
  </si>
  <si>
    <t>APPENDIX 3</t>
  </si>
  <si>
    <t>Covid Support Grants</t>
  </si>
  <si>
    <t>Movement in 22/23 budget from MTFP Nov 2021 and Proposed Budget January 2022</t>
  </si>
  <si>
    <t>Net Cost of Services per MTFP 25 November 2021</t>
  </si>
  <si>
    <t>Net cost of Services Proposed</t>
  </si>
  <si>
    <t>Corporate Priorities 2022/23</t>
  </si>
  <si>
    <t>Short Term Pressures</t>
  </si>
  <si>
    <t>Local Government Re-organisation</t>
  </si>
  <si>
    <t>Proposed Base Budget</t>
  </si>
  <si>
    <t>does not include slippage</t>
  </si>
  <si>
    <t>Reduction in income</t>
  </si>
  <si>
    <t>Other changes</t>
  </si>
  <si>
    <t>Revised Budget 21/22</t>
  </si>
  <si>
    <t xml:space="preserve">GROWTH AS PER DH LIST WE ARE TEAM - Slippage Request 20-21. </t>
  </si>
  <si>
    <t>Pressures &amp; Priorities &amp; Adjustments 22/23</t>
  </si>
  <si>
    <t>Proposed NCOS 22/23</t>
  </si>
  <si>
    <t>Finance &amp; HR</t>
  </si>
  <si>
    <t>Legal &amp; Democratic Services</t>
  </si>
  <si>
    <t>Customers &amp; Performance</t>
  </si>
  <si>
    <t>IT Services</t>
  </si>
  <si>
    <t>Delivery</t>
  </si>
  <si>
    <t xml:space="preserve">Movement </t>
  </si>
  <si>
    <t>Proposed</t>
  </si>
  <si>
    <t>Major Variances</t>
  </si>
  <si>
    <t>Variance</t>
  </si>
  <si>
    <t>Reason for variance</t>
  </si>
  <si>
    <t>Revision of Corporate Priorities</t>
  </si>
  <si>
    <t>Approved at Council 25 November 2021, Report No: F39/21</t>
  </si>
  <si>
    <t>Local Government Reorganisation Implementation Reserve</t>
  </si>
  <si>
    <t>Approved at Council 25 November 2021, Report No: F38/21. To be transferred to County Council during 2022/23.</t>
  </si>
  <si>
    <t>Pay Award 1.75%</t>
  </si>
  <si>
    <t>Anticipated pay award of 1.75% following pay freeze in 2021/22.</t>
  </si>
  <si>
    <t>Inflation across a large majority of council contracts</t>
  </si>
  <si>
    <t>VR Costs</t>
  </si>
  <si>
    <t>VR costs were a one-off cost of the One Eden Programme during 2021/22.</t>
  </si>
  <si>
    <t>Net additional income from bringing properties in Heart of Cumbria into Eden District Council</t>
  </si>
  <si>
    <t>S106 Income</t>
  </si>
  <si>
    <t>Correction of prior year budget accounting treatment error including s106 income in revenue budget.</t>
  </si>
  <si>
    <t>Other Variances</t>
  </si>
  <si>
    <t xml:space="preserve">Budget </t>
  </si>
  <si>
    <t xml:space="preserve">Balance </t>
  </si>
  <si>
    <t>Corporate Priorities Reserve</t>
  </si>
  <si>
    <t>Not included</t>
  </si>
  <si>
    <t>Council Tax Base</t>
  </si>
  <si>
    <t>2021/22 Projected</t>
  </si>
  <si>
    <t>2021/22 As at December 2021</t>
  </si>
  <si>
    <t>2022/23 Projected</t>
  </si>
  <si>
    <t>£’000</t>
  </si>
  <si>
    <t>As approved at Council 25.11.21</t>
  </si>
  <si>
    <t>Spend/payment of the reserve for Local Government RE-organisation</t>
  </si>
  <si>
    <t>Covid Support grants</t>
  </si>
  <si>
    <t>Grant income for EDC included in the revenue budget for 21/22 but not expected to be received in 2022/23</t>
  </si>
  <si>
    <t>Other</t>
  </si>
  <si>
    <t>Other changes due to inflation, savings and changes</t>
  </si>
  <si>
    <t>Net Cost of Services Proposed</t>
  </si>
  <si>
    <t>Chief Executive DirectorateChief ExecutiveChief Executive</t>
  </si>
  <si>
    <t>Chief Executive DirectorateChief ExecutiveCorporate Costs</t>
  </si>
  <si>
    <t>Chief Executive DirectorateChief ExecutiveCorporate Priorities</t>
  </si>
  <si>
    <t>Chief Executive DirectorateChief ExecutiveLocal Government Reorganisation</t>
  </si>
  <si>
    <t>Corporate Services DirectorateDir of Corporate ServicesDirector of Corporate Services</t>
  </si>
  <si>
    <t>Corporate Services DirectorateAss Dir Finance &amp; HRFinancial Services</t>
  </si>
  <si>
    <t>Corporate Services DirectorateAss Dir Finance &amp; HRTreasury Management</t>
  </si>
  <si>
    <t>Corporate Services DirectorateAss Dir Finance &amp; HRInsurance</t>
  </si>
  <si>
    <t>Corporate Services DirectorateAss Dir Finance &amp; HRCorporate Costs</t>
  </si>
  <si>
    <t>Corporate Services DirectorateAss Dir Finance &amp; HRCentral Expenses</t>
  </si>
  <si>
    <t>Corporate Services DirectorateAss Dir Finance &amp; HRHuman Resources</t>
  </si>
  <si>
    <t>Corporate Services DirectorateAss Dir Finance &amp; HRStaff Development</t>
  </si>
  <si>
    <t>Corporate Services DirectorateAss Dir Legal &amp; Democratic ServicesCommittee and Member Costs</t>
  </si>
  <si>
    <t>Corporate Services DirectorateAss Dir Legal &amp; Democratic ServicesLegal Services</t>
  </si>
  <si>
    <t>Corporate Services DirectorateAss Dir Legal &amp; Democratic ServicesRegister of Electors</t>
  </si>
  <si>
    <t>Corporate Services DirectorateAss Dir Legal &amp; Democratic ServicesCivic Duties</t>
  </si>
  <si>
    <t>Corporate Services DirectorateAss Dir Legal &amp; Democratic ServicesCorporate Costs</t>
  </si>
  <si>
    <t>Corporate Services DirectorateAss Dir Legal &amp; Democratic ServicesMember Development &amp; Training</t>
  </si>
  <si>
    <t>Corporate Services DirectorateAss Dir Customers &amp; PerformanceCentral Expenses</t>
  </si>
  <si>
    <t>Corporate Services DirectorateAss Dir Customers &amp; PerformanceBenefits</t>
  </si>
  <si>
    <t>Corporate Services DirectorateAss Dir Customers &amp; PerformanceCouncil Tax Benefits</t>
  </si>
  <si>
    <t>Corporate Services DirectorateAss Dir Customers &amp; PerformanceRevenue &amp; Benefits</t>
  </si>
  <si>
    <t>Corporate Services DirectorateAss Dir Customers &amp; PerformanceCommunications Services</t>
  </si>
  <si>
    <t>Corporate Services DirectorateAss Dir Customers &amp; PerformanceCollection of Local Taxation</t>
  </si>
  <si>
    <t>Corporate Services DirectorateAss Dir Customers &amp; PerformanceDiscretionary Housing Payment</t>
  </si>
  <si>
    <t>Corporate Services DirectorateAss Dir Customers &amp; PerformanceOne Eden Programme</t>
  </si>
  <si>
    <t>Corporate Services DirectorateAss Dir Customers &amp; PerformanceUniversal Credit</t>
  </si>
  <si>
    <t>Corporate Services DirectorateAss Dir Customers &amp; PerformanceCorporate Services</t>
  </si>
  <si>
    <t>Corporate Services DirectorateI T ServicesInformation Technology</t>
  </si>
  <si>
    <t>Corporate Services DirectorateI T ServicesCorporate Costs</t>
  </si>
  <si>
    <t>People &amp; Place DirectorateDir of People &amp; PlaceDirector of People &amp; Place</t>
  </si>
  <si>
    <t>People &amp; Place DirectorateDir of People &amp; PlaceHeart of Cumbria</t>
  </si>
  <si>
    <t>People &amp; Place DirectorateAss Dir CommunitiesAnimal Licensing</t>
  </si>
  <si>
    <t>People &amp; Place DirectorateAss Dir CommunitiesCommunity Wardens</t>
  </si>
  <si>
    <t>People &amp; Place DirectorateAss Dir CommunitiesEnvironmental Services</t>
  </si>
  <si>
    <t>People &amp; Place DirectorateAss Dir CommunitiesFood Safety</t>
  </si>
  <si>
    <t>People &amp; Place DirectorateAss Dir CommunitiesHealth &amp; Safety</t>
  </si>
  <si>
    <t>People &amp; Place DirectorateAss Dir CommunitiesHomelessness</t>
  </si>
  <si>
    <t>People &amp; Place DirectorateAss Dir CommunitiesHousing Standards</t>
  </si>
  <si>
    <t>People &amp; Place DirectorateAss Dir CommunitiesInvestigation Of Nuisances</t>
  </si>
  <si>
    <t>People &amp; Place DirectorateAss Dir CommunitiesOther Environmental Health</t>
  </si>
  <si>
    <t>People &amp; Place DirectorateAss Dir CommunitiesHousing Delivery</t>
  </si>
  <si>
    <t>People &amp; Place DirectorateAss Dir CommunitiesPest Control</t>
  </si>
  <si>
    <t>People &amp; Place DirectorateAss Dir CommunitiesPollution Control</t>
  </si>
  <si>
    <t>People &amp; Place DirectorateAss Dir CommunitiesQueens Platinum Jubilee 2022</t>
  </si>
  <si>
    <t>People &amp; Place DirectorateAss Dir CommunitiesWater Sampling</t>
  </si>
  <si>
    <t>People &amp; Place DirectorateAss Dir DeliveryAdministrative Buildings</t>
  </si>
  <si>
    <t>People &amp; Place DirectorateAss Dir DeliveryAppleby Fair</t>
  </si>
  <si>
    <t>People &amp; Place DirectorateAss Dir DeliveryCemeteries</t>
  </si>
  <si>
    <t>People &amp; Place DirectorateAss Dir DeliveryClosed Church Yards</t>
  </si>
  <si>
    <t>People &amp; Place DirectorateAss Dir DeliveryEmergency Planning and Works</t>
  </si>
  <si>
    <t>People &amp; Place DirectorateAss Dir DeliveryFootway Lighting</t>
  </si>
  <si>
    <t>People &amp; Place DirectorateAss Dir DeliveryHealth &amp; Safety</t>
  </si>
  <si>
    <t>People &amp; Place DirectorateAss Dir DeliveryIndustrial Estates</t>
  </si>
  <si>
    <t>People &amp; Place DirectorateAss Dir DeliveryLow Carbon Initiatives</t>
  </si>
  <si>
    <t>People &amp; Place DirectorateAss Dir DeliveryVehicle Parking Off Street</t>
  </si>
  <si>
    <t>People &amp; Place DirectorateAss Dir DeliveryParks and Open Spaces</t>
  </si>
  <si>
    <t>People &amp; Place DirectorateAss Dir DeliveryProvision of Ameneties</t>
  </si>
  <si>
    <t>People &amp; Place DirectorateAss Dir DeliverySustainability Fund - COP26</t>
  </si>
  <si>
    <t>People &amp; Place DirectorateAss Dir DeliveryTechnical Services</t>
  </si>
  <si>
    <t>People &amp; Place DirectorateAss Dir DeliveryPublic Conveniences</t>
  </si>
  <si>
    <t>People &amp; Place DirectorateAss Dir DeliveryRecycling</t>
  </si>
  <si>
    <t>People &amp; Place DirectorateAss Dir DeliveryRefuse Collection</t>
  </si>
  <si>
    <t>People &amp; Place DirectorateAss Dir DeliveryStreet Cleaning</t>
  </si>
  <si>
    <t>People &amp; Place DirectorateAss Dir DeliveryCentral Expenses</t>
  </si>
  <si>
    <t>People &amp; Place DirectorateAss Dir DeliveryCorporate Costs</t>
  </si>
  <si>
    <t>People &amp; Place DirectorateAss Dir DevelopmentCommercial Services</t>
  </si>
  <si>
    <t>People &amp; Place DirectorateAss Dir DevelopmentEnvironmental Enhancement &amp; Conservation</t>
  </si>
  <si>
    <t>People &amp; Place DirectorateAss Dir DevelopmentDevelopment Control &amp; Enforcement</t>
  </si>
  <si>
    <t>People &amp; Place DirectorateAss Dir DevelopmentEconomic Development and Promotion</t>
  </si>
  <si>
    <t>People &amp; Place DirectorateAss Dir DevelopmentLand Charges</t>
  </si>
  <si>
    <t>People &amp; Place DirectorateAss Dir DevelopmentLocal Plans &amp; Policy</t>
  </si>
  <si>
    <t>People &amp; Place DirectorateAss Dir DevelopmentMarkets</t>
  </si>
  <si>
    <t>People &amp; Place DirectorateAss Dir DevelopmentPlanning Services</t>
  </si>
  <si>
    <t>People &amp; Place DirectorateAss Dir DevelopmentTourism Promotion</t>
  </si>
  <si>
    <t>People &amp; Place DirectorateAss Dir DevelopmentTown Centres</t>
  </si>
  <si>
    <t>Interim Director of Resources</t>
  </si>
  <si>
    <t>Deputy Chief Executive</t>
  </si>
  <si>
    <t>Name</t>
  </si>
  <si>
    <t>22/23</t>
  </si>
  <si>
    <t>Open Space / Play Area Improvements</t>
  </si>
  <si>
    <t>Additional funding for Open Space and Play Areas owned and managed by Eden District Council to maintain and/or renovate</t>
  </si>
  <si>
    <t>Queen’s Platinum Jubilee 2022</t>
  </si>
  <si>
    <t>Funding to support community events in relation to the celebrating of the Queen’s Platinum Jubilee</t>
  </si>
  <si>
    <t>Business Support Consultant on Economic Development</t>
  </si>
  <si>
    <t>Extension of contract to 31.3.23</t>
  </si>
  <si>
    <t>Development Management</t>
  </si>
  <si>
    <t>Additional costs of staffing due to backlog and staff market pressures on planning, enforcement and Ecology Officer</t>
  </si>
  <si>
    <t>Local Plan Review</t>
  </si>
  <si>
    <t>Additional funding for the review of the Local Plan to reach deadlines in 22/23</t>
  </si>
  <si>
    <t>Additional staffing costs in Resources to support Licencing, Health &amp; Safety and Finance to ensure that legal obligations are met. This is partly due to difficulties with recruitment due to pending LGR.</t>
  </si>
  <si>
    <t>Officer Training &amp; Development</t>
  </si>
  <si>
    <t>Increase in budget to support Eden staff toward the Local Government Reorganisation and support recruitment and retention</t>
  </si>
  <si>
    <t>Single Site Project</t>
  </si>
  <si>
    <t>Non-capital costs of moving staff into a single site during 2022/23</t>
  </si>
  <si>
    <t>Microsoft Licences</t>
  </si>
  <si>
    <t>Increased licencing costs due to old systems which have been delayed for upgrade due to Covid19</t>
  </si>
  <si>
    <t>General Fund as % of NCOS</t>
  </si>
  <si>
    <t>General Fund</t>
  </si>
  <si>
    <t>Variance 2022/23</t>
  </si>
  <si>
    <t>Forecast 2022/23</t>
  </si>
  <si>
    <t>Settlement 2022/23</t>
  </si>
  <si>
    <t>See table at 7.6 below</t>
  </si>
  <si>
    <t>NCOS base 23/24</t>
  </si>
  <si>
    <t>Priorities</t>
  </si>
  <si>
    <t xml:space="preserve">Cultural Development Initiatives </t>
  </si>
  <si>
    <t>Subject to further cabinet approval</t>
  </si>
  <si>
    <t>Zero Carbon Biodiversity intiatives</t>
  </si>
  <si>
    <t>Deputy Chief Executive Directorate</t>
  </si>
  <si>
    <t>Resources Directorate</t>
  </si>
  <si>
    <t>RESOURCES DIRECTORATE TOTAL</t>
  </si>
  <si>
    <t>DEPUTY CHIEF EXECUTIVE DIRECTORATE TOTAL</t>
  </si>
  <si>
    <t>Commentary</t>
  </si>
  <si>
    <t>Costs of Interim Chief Executive</t>
  </si>
  <si>
    <t>MRP in relation to interest costs on "borrowing"</t>
  </si>
  <si>
    <t>LGR reserve as approved at Nov 2021 Council</t>
  </si>
  <si>
    <t>Movement in staff between departments</t>
  </si>
  <si>
    <t>Removal of grant received in 2021/22 but not anticipated in 21/22</t>
  </si>
  <si>
    <t>Agency costs to continue Accountancy Manager,</t>
  </si>
  <si>
    <t>Heart of Cumbria interest income removed</t>
  </si>
  <si>
    <t>£20k audit fee increase due to market</t>
  </si>
  <si>
    <t>Proposed strategic priority</t>
  </si>
  <si>
    <t>Removal of VR costs from 21/22</t>
  </si>
  <si>
    <t>Only Voreda House remains and all costs associated have moved to that service. This related to savings required which have now been absorbed.</t>
  </si>
  <si>
    <t>Changes due to bringing HoC inhouse</t>
  </si>
  <si>
    <t>Removal of VR and additional agency costs from 21/22</t>
  </si>
  <si>
    <t>Slippage from 20/21 of £101,250 included in 21/22 and now removed.</t>
  </si>
  <si>
    <t>Remove slippage of £100k from 21/22 budget</t>
  </si>
  <si>
    <t>Removal of s106 income, should be in balance sheet</t>
  </si>
  <si>
    <t>£15k inflationary pressures, £60k Voreda House running costs. £40k Single Site transfer costs.</t>
  </si>
  <si>
    <t>£30k slippage removed, £235k additional costs per corporate priorities</t>
  </si>
  <si>
    <t>Vacancies adjusted for in budget in 21/22. Reset for 22/23</t>
  </si>
  <si>
    <t>£200k one off grant in budget in 21/22. Also slippage of £63k removed.</t>
  </si>
  <si>
    <t>Per corporate priorities</t>
  </si>
  <si>
    <t>£20k slippage removed. £50k per corporate priorities</t>
  </si>
  <si>
    <t>£120k from reserves in relation to COP26 grant funding</t>
  </si>
  <si>
    <t>Savings</t>
  </si>
  <si>
    <t>Changes in market</t>
  </si>
  <si>
    <t>Removal of budget for renewing contracts as now renewed</t>
  </si>
  <si>
    <t>Movement in staffing between services</t>
  </si>
  <si>
    <t>From reserves as agreed in Revised MTFP, corporate priorties Nov 21 for Development Management</t>
  </si>
  <si>
    <t>As per new corporate priorities</t>
  </si>
  <si>
    <t>£50k slippage removed</t>
  </si>
  <si>
    <t>ERROR - should not be in here - should be nil</t>
  </si>
  <si>
    <t>Corporate Priority: Increased costs of MS licences due to old software being supported.</t>
  </si>
  <si>
    <t>IT budget</t>
  </si>
  <si>
    <t>Income over-estimated, needs removed</t>
  </si>
  <si>
    <t>Local Plan/Reserves</t>
  </si>
  <si>
    <t>Hardship Covid Grant</t>
  </si>
  <si>
    <t>Extra Cost /(extra income)</t>
  </si>
  <si>
    <t>No lines for capital reserves movement at bottom of Earmarked Reserves sheet.  In original 21/22 budget but not in revised. Disclosure only?</t>
  </si>
  <si>
    <t>No lines for interest on investments in budget adjustments and use of reserves - in on original 21/22 budget but not in revised. Disclosure only? Are these now included in NCOS figures above?</t>
  </si>
  <si>
    <t>An extra £100k was allocated in the 20/21 budget to top-up the government grant. This was not transferred into 21/22 and has therefore not been included in 22/23. Virginia is expecting it to be extended? £15.2k spent in 21/22 with no budget.</t>
  </si>
  <si>
    <t>HoC</t>
  </si>
  <si>
    <t>CCLA</t>
  </si>
  <si>
    <t>Devonshire Arcade</t>
  </si>
  <si>
    <t>Postage</t>
  </si>
  <si>
    <t>moving the amalgamating the Revs and Bens postage (00106-2054) with the general postage budget (00205 – 2054) (Both within C&amp;P but different services)</t>
  </si>
  <si>
    <t>Missed IT resource of £47,500 to do extra resilience and project work. See Ben's paper. Can we include now?</t>
  </si>
  <si>
    <t>estimated amount required to centrally deal with upgrading key council systems. Once done no need for extra £25k for licences. To be found instead by each department requiring an upgrade.</t>
  </si>
  <si>
    <t>Staffing increase to do projects. Could possibly fund from slippage from 21/22. More resilient internet, VPN upgrade, ICT laptops brought into service, cyber security, upgrade to windows 10, Voreda House.  Otherwise take longer / not do. Unlikely to be slippage in 22/23 as anticipating full staffing. Missed from original growth list (finance fault). Added to amendment list.</t>
  </si>
  <si>
    <t>Parks / Community Fund</t>
  </si>
  <si>
    <t>£80k from original corporate priorities put in wrong budget line (moved now from Parks and Open Spaces to Community Fund)</t>
  </si>
  <si>
    <t>Done</t>
  </si>
  <si>
    <t>EHO Post</t>
  </si>
  <si>
    <t>A post apparently forgotton in the restructure. The salary estimates have been based on the approved structure, which in this case included a Technical Officer Commercial Protection at grade F £32,199 (22-23). To increase this post to an Environmental Health Officer would be an increase in budget of approx £14,000, and therefore a growth item. They have been advised that they need to find the savings from elsewhere in the budget.</t>
  </si>
  <si>
    <t>Delivery / communities</t>
  </si>
  <si>
    <t>Increase in hours of web co-ordinator from 0.5 to 0.61. Missed in resctructure. Already doing extra hours. Contracted for extra hours on temp basis already. £3545. Now included in establishment due to restructure (within orig budget). Materntity cover £14,906 to be remove from modelling.</t>
  </si>
  <si>
    <t>Member Allowances</t>
  </si>
  <si>
    <t>Licencing</t>
  </si>
  <si>
    <t>Move Licencing service from Communities to LDS</t>
  </si>
  <si>
    <t>Committee &amp; Member Costs</t>
  </si>
  <si>
    <t>n/a</t>
  </si>
  <si>
    <t>Directorate</t>
  </si>
  <si>
    <t>Legal / Communities</t>
  </si>
  <si>
    <t>Check going to expenditure not income</t>
  </si>
  <si>
    <t>There was an amount of £400k approx in capital programme but dropped in Nov 21 to £50k in 22/23. This scheme was to replace all sodium lights and all footway lights not transferred to Parishes. Still waiting on devolution decision from full council but would anticipate needing to continue to remove lights as they fail over the next few years. May be scrutinised.</t>
  </si>
  <si>
    <t>CCTV corporate priority Nov 21</t>
  </si>
  <si>
    <t>Move from Street cleaning to Environmental Services (Sarah Watson), Robert</t>
  </si>
  <si>
    <t>£nil on GF, pull from reserves</t>
  </si>
  <si>
    <t xml:space="preserve">Take £24k from reserves into NCOS and put into devoltion grant in Public Conveniences services (2266 / 2094). </t>
  </si>
  <si>
    <t>Possibly release to HIA or to GF. Received £100k to pay for MEES project, currently only Steven Bentley costs but could put other office costs against this too to reach the £100k. Louise Jeffrey to pull out contract</t>
  </si>
  <si>
    <t>All</t>
  </si>
  <si>
    <t>Funded from Local Plans budget until 2024. Kevin funded from Penrith Vision £21k pa</t>
  </si>
  <si>
    <t>2b</t>
  </si>
  <si>
    <t>2a</t>
  </si>
  <si>
    <t>£25k Fund from reserves</t>
  </si>
  <si>
    <t>Quotes have returned at £6k over anticipated, mostly due to property (half approx HoC). No proposal to amend budget at this stage.</t>
  </si>
  <si>
    <t>Depreciation needs to be amended to match this years in value and location. Should we expect higher in 22/23 due to HOC?</t>
  </si>
  <si>
    <t>Reserves / GF</t>
  </si>
  <si>
    <t>Funded from Community Housing Fund</t>
  </si>
  <si>
    <t>£20720 funded from Penrith Vision reserves</t>
  </si>
  <si>
    <t>check salaries don't include temp staff funded from reserves, unless reserve movement shown also?</t>
  </si>
  <si>
    <t>Do we need to allocate some/all of profits into a maintenance reserve. Is it trading? (would need separation in accounts). Maybe not since LGR upcoming.</t>
  </si>
  <si>
    <t>Judith - question - why nothing in for HIA (show income and expenditure separate)</t>
  </si>
  <si>
    <t>Handed over to Laura but original money in through Robert. Ask Robert for documentation to see if can be released to GF Balance (originally Jane). Probably needs to be repaid?</t>
  </si>
  <si>
    <t>Layout</t>
  </si>
  <si>
    <t>Add on Portfolio in extra column</t>
  </si>
  <si>
    <t>Agency - Development</t>
  </si>
  <si>
    <t>Additional costs over and above Establishment for Fergus and Greg not included as Fergus asked Les and he said they were in base budget. £137k for Fergus (full year) and £48k for Greg (until August when maternity leave due to return)</t>
  </si>
  <si>
    <t>Comments</t>
  </si>
  <si>
    <t>Title</t>
  </si>
  <si>
    <t>Ref</t>
  </si>
  <si>
    <t>People &amp; Place DirectorateAss Dir CommunitiesArts and Leisure</t>
  </si>
  <si>
    <t>People &amp; Place DirectorateAss Dir DevelopmentBuilding Regulations</t>
  </si>
  <si>
    <t>People &amp; Place DirectorateAss Dir CommunitiesCommunity Development &amp; Engagement</t>
  </si>
  <si>
    <t>People &amp; Place DirectorateAss Dir CommunitiesEden Leisure Centre &amp; Appleby Swimming P</t>
  </si>
  <si>
    <t>Corporate Services DirectorateAss Dir Legal &amp; Democratic ServicesLicensing</t>
  </si>
  <si>
    <t>People &amp; Place DirectorateAss Dir DevelopmentOther Building Control</t>
  </si>
  <si>
    <t>People &amp; Place DirectorateAss Dir CommunitiesMuseum</t>
  </si>
  <si>
    <t>Allocation of services</t>
  </si>
  <si>
    <t>Some services in wrong directorate</t>
  </si>
  <si>
    <t>DONE</t>
  </si>
  <si>
    <t>Corporate Services DirectorateAss Dir Customers &amp; PerformanceTourist Information Centres</t>
  </si>
  <si>
    <t>Match to Portfolio</t>
  </si>
  <si>
    <t>Identify Portfolio for each Service</t>
  </si>
  <si>
    <t>Corporate Priority</t>
  </si>
  <si>
    <t>Identify Corporate Priority for each service / budget for each corporate priority</t>
  </si>
  <si>
    <t>Deputy CEX honorarium</t>
  </si>
  <si>
    <t>Deputy CEX honorarium not in budget yet. £1250 per month, £15k pa = £19,577 incl oncost</t>
  </si>
  <si>
    <t>Needs to show as expenditure</t>
  </si>
  <si>
    <t>Community fund</t>
  </si>
  <si>
    <t>1053/2242 £80k needs moved to 1053/2269</t>
  </si>
  <si>
    <t>Anticipated shortfall due to budget including s31 grants but not levy (50% of s31 grant)</t>
  </si>
  <si>
    <t>Economies &amp; Enterprise</t>
  </si>
  <si>
    <t>Services / Housing and Health</t>
  </si>
  <si>
    <t>Green Growth / Housing and Health</t>
  </si>
  <si>
    <t>Housing and Health / Services</t>
  </si>
  <si>
    <t>Green Growth</t>
  </si>
  <si>
    <t>Why does Health and Safety budget in Delivery show as nil? Should have staffing in at least in corp priorities?</t>
  </si>
  <si>
    <t>Doug Huggon</t>
  </si>
  <si>
    <t>Manager</t>
  </si>
  <si>
    <t>Louise Jeffery</t>
  </si>
  <si>
    <t>Move some cost centres into new Service sustainability - Diane to provide which ones 02419/2045, 03096/2079, 02413/2045, 06637/5505 (capital), 06640/5505 (capital).</t>
  </si>
  <si>
    <t>Provisional 2022/23</t>
  </si>
  <si>
    <t>To capitalise?</t>
  </si>
  <si>
    <t>Devonshire arcade in twice? See below? Now removed.</t>
  </si>
  <si>
    <t>Expecting 2021 to be around £60k. Interest on cash balances. Added £21k to offset double counting of devonshire arcade income.</t>
  </si>
  <si>
    <t>Devonshire  Arcade income is in twice - once as rent and once as finance lease income. It should only be in finance lease income. However, it is likely that interest income / CCLA will be higher by approx this amount if interest rates follow projections. £21k. Moved but this now makes interest income very high and unlikely to be met.</t>
  </si>
  <si>
    <t>Should be £150,936</t>
  </si>
  <si>
    <t>Should be £53,628</t>
  </si>
  <si>
    <t>Budget should be  £204,564k per Member allowances report, vire difference to legal fees 201/2045</t>
  </si>
  <si>
    <t>Moved to environmental services</t>
  </si>
  <si>
    <t>Funded from charges for services (temp staffing only). Net nil cost centre.</t>
  </si>
  <si>
    <t>Transformation reserve will go in 21/22 instead so no longer available for 22/23 release. Planned to try not to use transformation reserve in 21/22. Instead to take redundancies from underspends.</t>
  </si>
  <si>
    <t>Show Projects &amp; Policy Officer salary of £18k being removed from Community Housing fund each year and then show in revenue budget? Vire next year?</t>
  </si>
  <si>
    <t>Propose to vire start of next year?</t>
  </si>
  <si>
    <t xml:space="preserve">People &amp; Place DirectorateAss Dir DeliverySustainability </t>
  </si>
  <si>
    <t>Sustainability Total</t>
  </si>
  <si>
    <t>Show pull out of £310k from Eden Local Plan Reserve into revenue budget. Split? Leave in £30k in reserve. Not shown, will need to pull out next year (as affects net cost of services)</t>
  </si>
  <si>
    <t>Show pull out of £21k pa for Kevin from reserve: Penrith Vision. What is salary line on cost centre 3004?.  Include as Kevin's salary already in NCOS. Reduce pull from general fund instead.</t>
  </si>
  <si>
    <t>King George V Field Appleby, Capital expenditure per growth request spend all in 22/23. This reduces the GF balance by £54k</t>
  </si>
  <si>
    <t>Capital Plan</t>
  </si>
  <si>
    <t>APPENDIX 1</t>
  </si>
  <si>
    <t>APPENDIX 3 ctd</t>
  </si>
  <si>
    <t xml:space="preserve">GF BALANCE AND EARMARKED RESERVES </t>
  </si>
  <si>
    <t>Economy &amp; Enterprise</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</si>
</sst>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Red]\-&quot;£&quot;#,##0"/>
    <numFmt numFmtId="43" formatCode="_-* #,##0.00_-;\-* #,##0.00_-;_-* &quot;-&quot;??_-;_-@_-"/>
    <numFmt numFmtId="164" formatCode="#,##0_ ;\(#,##0\)"/>
    <numFmt numFmtId="165" formatCode="#,##0_ ;\-#,##0\ "/>
    <numFmt numFmtId="166" formatCode="#,##0;[Red]\(#,##0\)"/>
    <numFmt numFmtId="167" formatCode="_-* #,##0_-;\-* #,##0_-;_-* &quot;-&quot;??_-;_-@_-"/>
  </numFmts>
  <fonts count="2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i/>
      <sz val="14"/>
      <color rgb="FF080000"/>
      <name val="Arial"/>
      <family val="2"/>
    </font>
    <font>
      <b/>
      <sz val="10"/>
      <color rgb="FF080000"/>
      <name val="Arial"/>
      <family val="2"/>
    </font>
    <font>
      <sz val="11"/>
      <color theme="1"/>
      <name val="Arial"/>
      <family val="2"/>
    </font>
    <font>
      <b/>
      <sz val="11"/>
      <color theme="1"/>
      <name val="Arial"/>
      <family val="2"/>
    </font>
    <font>
      <b/>
      <sz val="12"/>
      <color theme="1"/>
      <name val="Arial"/>
      <family val="2"/>
    </font>
    <font>
      <b/>
      <sz val="11"/>
      <color indexed="8"/>
      <name val="Arial"/>
      <family val="2"/>
    </font>
    <font>
      <b/>
      <sz val="14"/>
      <color theme="0"/>
      <name val="Arial"/>
      <family val="2"/>
    </font>
    <font>
      <sz val="11"/>
      <name val="Arial"/>
      <family val="2"/>
    </font>
    <font>
      <sz val="12"/>
      <color theme="1"/>
      <name val="Arial"/>
      <family val="2"/>
    </font>
    <font>
      <b/>
      <sz val="11"/>
      <name val="Calibri"/>
      <family val="2"/>
      <scheme val="minor"/>
    </font>
    <font>
      <sz val="11"/>
      <name val="Calibri"/>
      <family val="2"/>
      <scheme val="minor"/>
    </font>
    <font>
      <b/>
      <i/>
      <sz val="11"/>
      <color theme="1"/>
      <name val="Calibri"/>
      <family val="2"/>
      <scheme val="minor"/>
    </font>
    <font>
      <i/>
      <sz val="11"/>
      <color theme="1"/>
      <name val="Calibri"/>
      <family val="2"/>
      <scheme val="minor"/>
    </font>
    <font>
      <b/>
      <sz val="9"/>
      <color indexed="81"/>
      <name val="Tahoma"/>
      <family val="2"/>
    </font>
    <font>
      <sz val="9"/>
      <color indexed="81"/>
      <name val="Tahoma"/>
      <family val="2"/>
    </font>
    <font>
      <sz val="9"/>
      <color theme="1"/>
      <name val="Arial"/>
      <family val="2"/>
    </font>
    <font>
      <b/>
      <sz val="9"/>
      <color theme="1"/>
      <name val="Arial"/>
      <family val="2"/>
    </font>
  </fonts>
  <fills count="15">
    <fill>
      <patternFill patternType="none"/>
    </fill>
    <fill>
      <patternFill patternType="gray125"/>
    </fill>
    <fill>
      <patternFill patternType="solid">
        <fgColor rgb="FFFFFF00"/>
        <bgColor indexed="64"/>
      </patternFill>
    </fill>
    <fill>
      <patternFill patternType="solid">
        <fgColor theme="1"/>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rgb="FF00B0F0"/>
        <bgColor indexed="64"/>
      </patternFill>
    </fill>
    <fill>
      <patternFill patternType="solid">
        <fgColor theme="7" tint="0.79998168889431442"/>
        <bgColor indexed="64"/>
      </patternFill>
    </fill>
    <fill>
      <patternFill patternType="solid">
        <fgColor rgb="FF92D050"/>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bottom style="thin">
        <color auto="1"/>
      </bottom>
      <diagonal/>
    </border>
    <border>
      <left style="medium">
        <color auto="1"/>
      </left>
      <right/>
      <top/>
      <bottom/>
      <diagonal/>
    </border>
    <border>
      <left/>
      <right style="medium">
        <color auto="1"/>
      </right>
      <top/>
      <bottom/>
      <diagonal/>
    </border>
    <border>
      <left style="thin">
        <color auto="1"/>
      </left>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style="thin">
        <color auto="1"/>
      </right>
      <top style="medium">
        <color auto="1"/>
      </top>
      <bottom/>
      <diagonal/>
    </border>
    <border>
      <left style="medium">
        <color auto="1"/>
      </left>
      <right style="thin">
        <color auto="1"/>
      </right>
      <top/>
      <bottom/>
      <diagonal/>
    </border>
    <border>
      <left style="thin">
        <color auto="1"/>
      </left>
      <right/>
      <top/>
      <bottom/>
      <diagonal/>
    </border>
    <border>
      <left style="thin">
        <color auto="1"/>
      </left>
      <right style="medium">
        <color auto="1"/>
      </right>
      <top/>
      <bottom/>
      <diagonal/>
    </border>
    <border>
      <left/>
      <right style="thin">
        <color auto="1"/>
      </right>
      <top/>
      <bottom/>
      <diagonal/>
    </border>
    <border>
      <left style="medium">
        <color auto="1"/>
      </left>
      <right style="thin">
        <color auto="1"/>
      </right>
      <top/>
      <bottom style="medium">
        <color indexed="64"/>
      </bottom>
      <diagonal/>
    </border>
    <border>
      <left style="thin">
        <color auto="1"/>
      </left>
      <right style="thin">
        <color auto="1"/>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auto="1"/>
      </right>
      <top style="thin">
        <color indexed="64"/>
      </top>
      <bottom style="medium">
        <color indexed="64"/>
      </bottom>
      <diagonal/>
    </border>
    <border>
      <left style="medium">
        <color auto="1"/>
      </left>
      <right/>
      <top/>
      <bottom style="medium">
        <color indexed="64"/>
      </bottom>
      <diagonal/>
    </border>
    <border>
      <left/>
      <right style="medium">
        <color auto="1"/>
      </right>
      <top/>
      <bottom style="medium">
        <color indexed="64"/>
      </bottom>
      <diagonal/>
    </border>
    <border>
      <left/>
      <right/>
      <top/>
      <bottom style="medium">
        <color indexed="64"/>
      </bottom>
      <diagonal/>
    </border>
    <border>
      <left style="medium">
        <color auto="1"/>
      </left>
      <right style="medium">
        <color auto="1"/>
      </right>
      <top style="medium">
        <color auto="1"/>
      </top>
      <bottom/>
      <diagonal/>
    </border>
    <border>
      <left style="medium">
        <color indexed="64"/>
      </left>
      <right style="medium">
        <color indexed="64"/>
      </right>
      <top/>
      <bottom style="medium">
        <color indexed="64"/>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medium">
        <color auto="1"/>
      </top>
      <bottom/>
      <diagonal/>
    </border>
    <border>
      <left style="thin">
        <color auto="1"/>
      </left>
      <right/>
      <top/>
      <bottom style="medium">
        <color indexed="64"/>
      </bottom>
      <diagonal/>
    </border>
    <border>
      <left style="thin">
        <color auto="1"/>
      </left>
      <right style="medium">
        <color auto="1"/>
      </right>
      <top/>
      <bottom style="medium">
        <color indexed="64"/>
      </bottom>
      <diagonal/>
    </border>
    <border>
      <left style="medium">
        <color auto="1"/>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auto="1"/>
      </left>
      <right/>
      <top style="thin">
        <color indexed="64"/>
      </top>
      <bottom style="medium">
        <color indexed="64"/>
      </bottom>
      <diagonal/>
    </border>
    <border>
      <left style="thin">
        <color auto="1"/>
      </left>
      <right style="medium">
        <color auto="1"/>
      </right>
      <top style="thin">
        <color indexed="64"/>
      </top>
      <bottom style="medium">
        <color indexed="64"/>
      </bottom>
      <diagonal/>
    </border>
    <border>
      <left/>
      <right/>
      <top style="thin">
        <color indexed="64"/>
      </top>
      <bottom style="thin">
        <color indexed="64"/>
      </bottom>
      <diagonal/>
    </border>
    <border>
      <left/>
      <right style="thin">
        <color indexed="64"/>
      </right>
      <top/>
      <bottom style="medium">
        <color indexed="64"/>
      </bottom>
      <diagonal/>
    </border>
    <border>
      <left/>
      <right/>
      <top style="thin">
        <color indexed="64"/>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right style="medium">
        <color auto="1"/>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399">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4" fillId="0" borderId="0" xfId="0" applyFont="1"/>
    <xf numFmtId="0" fontId="0" fillId="0" borderId="0" xfId="0" applyFill="1"/>
    <xf numFmtId="0" fontId="0" fillId="0" borderId="0" xfId="0" quotePrefix="1"/>
    <xf numFmtId="0" fontId="0" fillId="0" borderId="0" xfId="0" applyAlignment="1">
      <alignment wrapText="1"/>
    </xf>
    <xf numFmtId="0" fontId="5" fillId="0" borderId="0" xfId="0" applyFont="1" applyAlignment="1"/>
    <xf numFmtId="0" fontId="6" fillId="0" borderId="0" xfId="0" applyFont="1" applyAlignment="1">
      <alignment wrapText="1"/>
    </xf>
    <xf numFmtId="0" fontId="6" fillId="0" borderId="0" xfId="0" applyFont="1"/>
    <xf numFmtId="0" fontId="6" fillId="0" borderId="0" xfId="0" applyFont="1" applyAlignment="1">
      <alignment vertical="center"/>
    </xf>
    <xf numFmtId="0" fontId="7" fillId="0" borderId="0" xfId="0" applyFont="1" applyAlignment="1">
      <alignment horizontal="right"/>
    </xf>
    <xf numFmtId="0" fontId="6" fillId="0" borderId="9" xfId="0" applyFont="1" applyBorder="1"/>
    <xf numFmtId="0" fontId="6" fillId="0" borderId="0" xfId="0" applyFont="1" applyBorder="1"/>
    <xf numFmtId="0" fontId="6" fillId="0" borderId="10" xfId="0" applyFont="1" applyBorder="1"/>
    <xf numFmtId="0" fontId="7" fillId="0" borderId="11" xfId="0" applyFont="1" applyBorder="1" applyAlignment="1">
      <alignment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6" fillId="0" borderId="9" xfId="0" applyFont="1" applyBorder="1" applyAlignment="1">
      <alignment wrapText="1"/>
    </xf>
    <xf numFmtId="0" fontId="6" fillId="0" borderId="0" xfId="0" applyFont="1" applyBorder="1" applyAlignment="1">
      <alignment wrapText="1"/>
    </xf>
    <xf numFmtId="0" fontId="6" fillId="0" borderId="10" xfId="0" applyFont="1" applyBorder="1" applyAlignment="1">
      <alignment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8" xfId="0" quotePrefix="1"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6" fillId="0" borderId="11" xfId="0" applyFont="1" applyBorder="1" applyAlignment="1">
      <alignment vertical="center"/>
    </xf>
    <xf numFmtId="0" fontId="6" fillId="0" borderId="21" xfId="0" applyFont="1" applyBorder="1" applyAlignment="1">
      <alignment vertical="center" wrapText="1"/>
    </xf>
    <xf numFmtId="0" fontId="6" fillId="0" borderId="3" xfId="0" applyFont="1" applyBorder="1" applyAlignment="1">
      <alignment vertical="center" wrapText="1"/>
    </xf>
    <xf numFmtId="164" fontId="6" fillId="0" borderId="3" xfId="0" applyNumberFormat="1" applyFont="1" applyBorder="1" applyAlignment="1">
      <alignment horizontal="right" vertical="center"/>
    </xf>
    <xf numFmtId="164" fontId="6" fillId="0" borderId="22" xfId="0" applyNumberFormat="1" applyFont="1" applyBorder="1" applyAlignment="1">
      <alignment horizontal="right" vertical="center"/>
    </xf>
    <xf numFmtId="164" fontId="6" fillId="0" borderId="23" xfId="0" applyNumberFormat="1" applyFont="1" applyBorder="1" applyAlignment="1">
      <alignment horizontal="right" vertical="center"/>
    </xf>
    <xf numFmtId="164" fontId="6" fillId="0" borderId="24" xfId="1" applyNumberFormat="1" applyFont="1" applyBorder="1" applyAlignment="1">
      <alignment horizontal="right" vertical="center"/>
    </xf>
    <xf numFmtId="164" fontId="6" fillId="0" borderId="3" xfId="0" applyNumberFormat="1" applyFont="1" applyBorder="1" applyAlignment="1">
      <alignment horizontal="right" vertical="center" wrapText="1"/>
    </xf>
    <xf numFmtId="3" fontId="6" fillId="0" borderId="9" xfId="0" applyNumberFormat="1" applyFont="1" applyBorder="1"/>
    <xf numFmtId="3" fontId="6" fillId="0" borderId="0" xfId="0" applyNumberFormat="1" applyFont="1" applyBorder="1"/>
    <xf numFmtId="3" fontId="6" fillId="0" borderId="10" xfId="0" applyNumberFormat="1" applyFont="1" applyBorder="1"/>
    <xf numFmtId="164" fontId="6" fillId="0" borderId="24" xfId="0" applyNumberFormat="1" applyFont="1" applyBorder="1" applyAlignment="1">
      <alignment horizontal="right" vertical="center"/>
    </xf>
    <xf numFmtId="0" fontId="6" fillId="0" borderId="11" xfId="0" applyFont="1" applyBorder="1" applyAlignment="1">
      <alignment horizontal="right" vertical="center"/>
    </xf>
    <xf numFmtId="164" fontId="6" fillId="0" borderId="24" xfId="1" applyNumberFormat="1" applyFont="1" applyFill="1" applyBorder="1" applyAlignment="1">
      <alignment horizontal="right" vertical="center"/>
    </xf>
    <xf numFmtId="164" fontId="6" fillId="0" borderId="3" xfId="0" applyNumberFormat="1" applyFont="1" applyFill="1" applyBorder="1" applyAlignment="1">
      <alignment horizontal="right" vertical="center"/>
    </xf>
    <xf numFmtId="164" fontId="6" fillId="0" borderId="3" xfId="0" applyNumberFormat="1" applyFont="1" applyFill="1" applyBorder="1" applyAlignment="1">
      <alignment horizontal="right" vertical="center" wrapText="1"/>
    </xf>
    <xf numFmtId="164" fontId="6" fillId="0" borderId="23" xfId="0" applyNumberFormat="1" applyFont="1" applyFill="1" applyBorder="1" applyAlignment="1">
      <alignment horizontal="right" vertical="center"/>
    </xf>
    <xf numFmtId="0" fontId="6" fillId="0" borderId="0" xfId="0" applyFont="1" applyFill="1"/>
    <xf numFmtId="3" fontId="6" fillId="0" borderId="9" xfId="0" applyNumberFormat="1" applyFont="1" applyFill="1" applyBorder="1"/>
    <xf numFmtId="3" fontId="6" fillId="0" borderId="0" xfId="0" applyNumberFormat="1" applyFont="1" applyFill="1" applyBorder="1"/>
    <xf numFmtId="3" fontId="6" fillId="0" borderId="10" xfId="0" applyNumberFormat="1" applyFont="1" applyFill="1" applyBorder="1"/>
    <xf numFmtId="0" fontId="6" fillId="0" borderId="0" xfId="0" applyFont="1" applyBorder="1" applyAlignment="1">
      <alignment vertical="center"/>
    </xf>
    <xf numFmtId="3" fontId="7" fillId="0" borderId="25" xfId="0" applyNumberFormat="1" applyFont="1" applyBorder="1" applyAlignment="1">
      <alignment wrapText="1"/>
    </xf>
    <xf numFmtId="3" fontId="7" fillId="0" borderId="26" xfId="0" applyNumberFormat="1" applyFont="1" applyBorder="1" applyAlignment="1">
      <alignment wrapText="1"/>
    </xf>
    <xf numFmtId="164" fontId="7" fillId="0" borderId="13" xfId="0" applyNumberFormat="1" applyFont="1" applyBorder="1"/>
    <xf numFmtId="164" fontId="7" fillId="0" borderId="15" xfId="0" applyNumberFormat="1" applyFont="1" applyBorder="1"/>
    <xf numFmtId="164" fontId="7" fillId="0" borderId="16" xfId="0" applyNumberFormat="1" applyFont="1" applyBorder="1"/>
    <xf numFmtId="3" fontId="6" fillId="0" borderId="27" xfId="0" applyNumberFormat="1" applyFont="1" applyBorder="1"/>
    <xf numFmtId="3" fontId="6" fillId="0" borderId="28" xfId="0" applyNumberFormat="1" applyFont="1" applyBorder="1"/>
    <xf numFmtId="3" fontId="6" fillId="0" borderId="29" xfId="0" applyNumberFormat="1" applyFont="1" applyBorder="1"/>
    <xf numFmtId="0" fontId="7" fillId="0" borderId="5"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7" xfId="0" quotePrefix="1" applyFont="1" applyBorder="1" applyAlignment="1">
      <alignment horizontal="center" vertical="center" wrapText="1"/>
    </xf>
    <xf numFmtId="3" fontId="6" fillId="0" borderId="9" xfId="0" applyNumberFormat="1" applyFont="1" applyBorder="1" applyAlignment="1">
      <alignment wrapText="1"/>
    </xf>
    <xf numFmtId="3" fontId="7" fillId="0" borderId="10" xfId="0" applyNumberFormat="1" applyFont="1" applyBorder="1" applyAlignment="1">
      <alignment wrapText="1"/>
    </xf>
    <xf numFmtId="164" fontId="6" fillId="0" borderId="9" xfId="0" applyNumberFormat="1" applyFont="1" applyBorder="1"/>
    <xf numFmtId="164" fontId="6" fillId="0" borderId="3" xfId="0" applyNumberFormat="1" applyFont="1" applyBorder="1"/>
    <xf numFmtId="164" fontId="6" fillId="0" borderId="24" xfId="0" applyNumberFormat="1" applyFont="1" applyBorder="1"/>
    <xf numFmtId="164" fontId="6" fillId="0" borderId="22" xfId="0" applyNumberFormat="1" applyFont="1" applyBorder="1"/>
    <xf numFmtId="164" fontId="6" fillId="0" borderId="23" xfId="0" applyNumberFormat="1" applyFont="1" applyBorder="1"/>
    <xf numFmtId="164" fontId="6" fillId="0" borderId="24" xfId="0" applyNumberFormat="1" applyFont="1" applyBorder="1" applyAlignment="1">
      <alignment vertical="center"/>
    </xf>
    <xf numFmtId="164" fontId="6" fillId="0" borderId="3" xfId="0" applyNumberFormat="1" applyFont="1" applyBorder="1" applyAlignment="1">
      <alignment wrapText="1"/>
    </xf>
    <xf numFmtId="164" fontId="6" fillId="0" borderId="23" xfId="0" applyNumberFormat="1" applyFont="1" applyBorder="1" applyAlignment="1"/>
    <xf numFmtId="164" fontId="6" fillId="0" borderId="21" xfId="0" applyNumberFormat="1" applyFont="1" applyBorder="1"/>
    <xf numFmtId="3" fontId="7" fillId="0" borderId="30" xfId="0" applyNumberFormat="1" applyFont="1" applyBorder="1" applyAlignment="1">
      <alignment wrapText="1"/>
    </xf>
    <xf numFmtId="3" fontId="7" fillId="0" borderId="31" xfId="0" applyNumberFormat="1" applyFont="1" applyBorder="1" applyAlignment="1">
      <alignment wrapText="1"/>
    </xf>
    <xf numFmtId="164" fontId="7" fillId="0" borderId="12" xfId="0" applyNumberFormat="1" applyFont="1" applyBorder="1"/>
    <xf numFmtId="164" fontId="7" fillId="0" borderId="16" xfId="0" applyNumberFormat="1" applyFont="1" applyBorder="1" applyAlignment="1">
      <alignment vertical="center"/>
    </xf>
    <xf numFmtId="164" fontId="7" fillId="0" borderId="13" xfId="0" applyNumberFormat="1" applyFont="1" applyBorder="1" applyAlignment="1">
      <alignment wrapText="1"/>
    </xf>
    <xf numFmtId="164" fontId="7" fillId="0" borderId="15" xfId="0" applyNumberFormat="1" applyFont="1" applyBorder="1" applyAlignment="1"/>
    <xf numFmtId="3" fontId="7" fillId="0" borderId="0" xfId="0" applyNumberFormat="1" applyFont="1" applyFill="1" applyBorder="1" applyAlignment="1">
      <alignment horizontal="left"/>
    </xf>
    <xf numFmtId="164" fontId="0" fillId="0" borderId="0" xfId="0" applyNumberFormat="1"/>
    <xf numFmtId="0" fontId="6" fillId="0" borderId="0" xfId="0" applyFont="1" applyBorder="1" applyAlignment="1">
      <alignment vertical="center" wrapText="1"/>
    </xf>
    <xf numFmtId="0" fontId="9" fillId="0" borderId="6" xfId="0" applyFont="1" applyBorder="1" applyAlignment="1">
      <alignment wrapText="1"/>
    </xf>
    <xf numFmtId="0" fontId="9" fillId="0" borderId="6" xfId="0" applyFont="1" applyBorder="1"/>
    <xf numFmtId="0" fontId="7" fillId="0" borderId="0" xfId="0" applyFont="1" applyAlignment="1">
      <alignment horizontal="right" vertical="top"/>
    </xf>
    <xf numFmtId="0" fontId="10" fillId="0" borderId="5" xfId="0" applyFont="1" applyBorder="1"/>
    <xf numFmtId="0" fontId="6" fillId="0" borderId="7" xfId="0" applyFont="1" applyBorder="1"/>
    <xf numFmtId="0" fontId="7" fillId="0" borderId="33" xfId="0" applyFont="1" applyBorder="1" applyAlignment="1">
      <alignment horizontal="center"/>
    </xf>
    <xf numFmtId="0" fontId="6" fillId="0" borderId="30" xfId="0" applyFont="1" applyBorder="1"/>
    <xf numFmtId="0" fontId="6" fillId="0" borderId="31" xfId="0" applyFont="1" applyBorder="1"/>
    <xf numFmtId="0" fontId="7" fillId="0" borderId="34" xfId="0" applyFont="1" applyBorder="1" applyAlignment="1">
      <alignment horizontal="center"/>
    </xf>
    <xf numFmtId="6" fontId="7" fillId="0" borderId="35" xfId="0" quotePrefix="1" applyNumberFormat="1" applyFont="1" applyBorder="1" applyAlignment="1">
      <alignment horizontal="center"/>
    </xf>
    <xf numFmtId="0" fontId="7" fillId="0" borderId="9" xfId="0" applyFont="1" applyBorder="1"/>
    <xf numFmtId="3" fontId="6" fillId="0" borderId="35" xfId="0" applyNumberFormat="1" applyFont="1" applyBorder="1"/>
    <xf numFmtId="0" fontId="6" fillId="0" borderId="35" xfId="0" applyFont="1" applyBorder="1"/>
    <xf numFmtId="164" fontId="7" fillId="0" borderId="35" xfId="0" applyNumberFormat="1" applyFont="1" applyFill="1" applyBorder="1"/>
    <xf numFmtId="164" fontId="6" fillId="0" borderId="35" xfId="0" applyNumberFormat="1" applyFont="1" applyFill="1" applyBorder="1"/>
    <xf numFmtId="0" fontId="6" fillId="0" borderId="9" xfId="0" applyFont="1" applyBorder="1" applyAlignment="1">
      <alignment horizontal="left" indent="1"/>
    </xf>
    <xf numFmtId="0" fontId="6" fillId="0" borderId="9" xfId="0" applyFont="1" applyFill="1" applyBorder="1" applyAlignment="1">
      <alignment horizontal="left" indent="1"/>
    </xf>
    <xf numFmtId="0" fontId="6" fillId="0" borderId="10" xfId="0" applyFont="1" applyFill="1" applyBorder="1"/>
    <xf numFmtId="164" fontId="6" fillId="0" borderId="33" xfId="0" applyNumberFormat="1" applyFont="1" applyFill="1" applyBorder="1"/>
    <xf numFmtId="3" fontId="6" fillId="0" borderId="0" xfId="0" applyNumberFormat="1" applyFont="1" applyFill="1"/>
    <xf numFmtId="3" fontId="6" fillId="0" borderId="0" xfId="0" applyNumberFormat="1" applyFont="1"/>
    <xf numFmtId="0" fontId="7" fillId="0" borderId="10" xfId="0" applyFont="1" applyBorder="1"/>
    <xf numFmtId="164" fontId="6" fillId="0" borderId="34" xfId="0" applyNumberFormat="1" applyFont="1" applyFill="1" applyBorder="1"/>
    <xf numFmtId="10" fontId="6" fillId="0" borderId="0" xfId="0" applyNumberFormat="1" applyFont="1"/>
    <xf numFmtId="164" fontId="6" fillId="0" borderId="0" xfId="0" applyNumberFormat="1" applyFont="1"/>
    <xf numFmtId="164" fontId="7" fillId="0" borderId="33" xfId="0" applyNumberFormat="1" applyFont="1" applyFill="1" applyBorder="1"/>
    <xf numFmtId="3" fontId="6" fillId="0" borderId="34" xfId="0" applyNumberFormat="1" applyFont="1" applyFill="1" applyBorder="1"/>
    <xf numFmtId="0" fontId="6" fillId="0" borderId="34" xfId="0" applyFont="1" applyFill="1" applyBorder="1"/>
    <xf numFmtId="0" fontId="6" fillId="0" borderId="0" xfId="0" applyFont="1" applyFill="1" applyBorder="1"/>
    <xf numFmtId="164" fontId="6" fillId="0" borderId="0" xfId="0" applyNumberFormat="1" applyFont="1" applyFill="1" applyBorder="1"/>
    <xf numFmtId="0" fontId="7" fillId="0" borderId="33" xfId="0" applyFont="1" applyFill="1" applyBorder="1" applyAlignment="1">
      <alignment horizontal="center"/>
    </xf>
    <xf numFmtId="0" fontId="7" fillId="0" borderId="34" xfId="0" applyFont="1" applyFill="1" applyBorder="1" applyAlignment="1">
      <alignment horizontal="center"/>
    </xf>
    <xf numFmtId="6" fontId="7" fillId="0" borderId="35" xfId="0" quotePrefix="1" applyNumberFormat="1" applyFont="1" applyFill="1" applyBorder="1" applyAlignment="1">
      <alignment horizontal="center"/>
    </xf>
    <xf numFmtId="0" fontId="6" fillId="0" borderId="35" xfId="0" applyFont="1" applyFill="1" applyBorder="1"/>
    <xf numFmtId="0" fontId="9" fillId="0" borderId="10" xfId="0" applyFont="1" applyBorder="1"/>
    <xf numFmtId="164" fontId="11" fillId="0" borderId="35" xfId="0" applyNumberFormat="1" applyFont="1" applyFill="1" applyBorder="1"/>
    <xf numFmtId="0" fontId="7" fillId="0" borderId="0" xfId="0" applyFont="1" applyBorder="1" applyAlignment="1"/>
    <xf numFmtId="164" fontId="7" fillId="0" borderId="36" xfId="0" applyNumberFormat="1" applyFont="1" applyFill="1" applyBorder="1"/>
    <xf numFmtId="0" fontId="7" fillId="0" borderId="30" xfId="0" applyFont="1" applyBorder="1"/>
    <xf numFmtId="0" fontId="7" fillId="0" borderId="31" xfId="0" applyFont="1" applyBorder="1"/>
    <xf numFmtId="0" fontId="7" fillId="0" borderId="37" xfId="0" applyFont="1" applyBorder="1" applyAlignment="1"/>
    <xf numFmtId="0" fontId="7" fillId="0" borderId="0" xfId="0" applyFont="1"/>
    <xf numFmtId="0" fontId="7" fillId="0" borderId="33" xfId="0" applyFont="1" applyBorder="1"/>
    <xf numFmtId="0" fontId="7" fillId="0" borderId="35" xfId="0" applyFont="1" applyBorder="1"/>
    <xf numFmtId="0" fontId="7" fillId="0" borderId="34" xfId="0" applyFont="1" applyBorder="1"/>
    <xf numFmtId="164" fontId="7" fillId="0" borderId="0" xfId="0" applyNumberFormat="1" applyFont="1" applyFill="1"/>
    <xf numFmtId="164" fontId="7" fillId="0" borderId="37" xfId="0" applyNumberFormat="1" applyFont="1" applyFill="1" applyBorder="1" applyAlignment="1"/>
    <xf numFmtId="164" fontId="6" fillId="0" borderId="0" xfId="0" applyNumberFormat="1" applyFont="1" applyFill="1"/>
    <xf numFmtId="0" fontId="12" fillId="0" borderId="0" xfId="0" applyFont="1"/>
    <xf numFmtId="0" fontId="12" fillId="0" borderId="0" xfId="0" applyFont="1" applyBorder="1"/>
    <xf numFmtId="0" fontId="8" fillId="0" borderId="0" xfId="0" applyFont="1" applyAlignment="1">
      <alignment horizontal="right"/>
    </xf>
    <xf numFmtId="0" fontId="8" fillId="0" borderId="0" xfId="0" applyFont="1" applyAlignment="1">
      <alignment horizontal="center"/>
    </xf>
    <xf numFmtId="0" fontId="12" fillId="0" borderId="33" xfId="0" applyFont="1" applyBorder="1"/>
    <xf numFmtId="0" fontId="8" fillId="0" borderId="6" xfId="0" applyFont="1" applyBorder="1" applyAlignment="1">
      <alignment horizontal="center"/>
    </xf>
    <xf numFmtId="0" fontId="8" fillId="0" borderId="17" xfId="0" applyFont="1" applyBorder="1" applyAlignment="1">
      <alignment horizontal="center"/>
    </xf>
    <xf numFmtId="14" fontId="12" fillId="0" borderId="18" xfId="0" applyNumberFormat="1" applyFont="1" applyBorder="1"/>
    <xf numFmtId="0" fontId="8" fillId="0" borderId="18" xfId="0" applyFont="1" applyBorder="1" applyAlignment="1">
      <alignment horizontal="center"/>
    </xf>
    <xf numFmtId="0" fontId="8" fillId="0" borderId="40" xfId="0" applyFont="1" applyBorder="1" applyAlignment="1">
      <alignment horizontal="center"/>
    </xf>
    <xf numFmtId="0" fontId="8" fillId="0" borderId="19" xfId="0" applyFont="1" applyBorder="1" applyAlignment="1">
      <alignment horizontal="center"/>
    </xf>
    <xf numFmtId="0" fontId="8" fillId="0" borderId="34" xfId="0" applyFont="1" applyBorder="1"/>
    <xf numFmtId="0" fontId="8" fillId="0" borderId="34" xfId="0" applyFont="1" applyBorder="1" applyAlignment="1">
      <alignment horizontal="center"/>
    </xf>
    <xf numFmtId="14" fontId="8" fillId="0" borderId="32" xfId="0" applyNumberFormat="1" applyFont="1" applyBorder="1" applyAlignment="1">
      <alignment horizontal="center"/>
    </xf>
    <xf numFmtId="0" fontId="8" fillId="0" borderId="32" xfId="0" applyFont="1" applyBorder="1" applyAlignment="1">
      <alignment horizontal="center"/>
    </xf>
    <xf numFmtId="14" fontId="8" fillId="0" borderId="25" xfId="0" applyNumberFormat="1" applyFont="1" applyBorder="1" applyAlignment="1">
      <alignment horizontal="center"/>
    </xf>
    <xf numFmtId="0" fontId="12" fillId="0" borderId="26" xfId="0" applyFont="1" applyBorder="1"/>
    <xf numFmtId="0" fontId="8" fillId="0" borderId="26" xfId="0" applyFont="1" applyBorder="1" applyAlignment="1">
      <alignment horizontal="center"/>
    </xf>
    <xf numFmtId="14" fontId="8" fillId="0" borderId="41" xfId="0" applyNumberFormat="1" applyFont="1" applyBorder="1" applyAlignment="1">
      <alignment horizontal="center"/>
    </xf>
    <xf numFmtId="0" fontId="8" fillId="0" borderId="25" xfId="0" applyFont="1" applyBorder="1" applyAlignment="1">
      <alignment horizontal="center"/>
    </xf>
    <xf numFmtId="14" fontId="8" fillId="0" borderId="42" xfId="0" applyNumberFormat="1" applyFont="1" applyBorder="1" applyAlignment="1">
      <alignment horizontal="center"/>
    </xf>
    <xf numFmtId="0" fontId="12" fillId="0" borderId="35" xfId="0" applyFont="1" applyBorder="1"/>
    <xf numFmtId="14" fontId="8" fillId="0" borderId="0" xfId="0" applyNumberFormat="1" applyFont="1" applyBorder="1" applyAlignment="1">
      <alignment horizontal="center"/>
    </xf>
    <xf numFmtId="14" fontId="8" fillId="0" borderId="21" xfId="0" quotePrefix="1" applyNumberFormat="1" applyFont="1" applyBorder="1" applyAlignment="1">
      <alignment horizontal="center"/>
    </xf>
    <xf numFmtId="0" fontId="12" fillId="0" borderId="3" xfId="0" applyFont="1" applyBorder="1"/>
    <xf numFmtId="14" fontId="8" fillId="0" borderId="3" xfId="0" applyNumberFormat="1" applyFont="1" applyBorder="1" applyAlignment="1">
      <alignment horizontal="center"/>
    </xf>
    <xf numFmtId="14" fontId="8" fillId="0" borderId="22" xfId="0" applyNumberFormat="1" applyFont="1" applyBorder="1" applyAlignment="1">
      <alignment horizontal="center"/>
    </xf>
    <xf numFmtId="14" fontId="8" fillId="0" borderId="21" xfId="0" applyNumberFormat="1" applyFont="1" applyBorder="1" applyAlignment="1">
      <alignment horizontal="center"/>
    </xf>
    <xf numFmtId="14" fontId="8" fillId="0" borderId="23" xfId="0" applyNumberFormat="1" applyFont="1" applyBorder="1" applyAlignment="1">
      <alignment horizontal="center"/>
    </xf>
    <xf numFmtId="0" fontId="8" fillId="0" borderId="35" xfId="0" applyFont="1" applyBorder="1"/>
    <xf numFmtId="164" fontId="12" fillId="0" borderId="43" xfId="0" applyNumberFormat="1" applyFont="1" applyBorder="1"/>
    <xf numFmtId="164" fontId="12" fillId="0" borderId="3" xfId="0" applyNumberFormat="1" applyFont="1" applyBorder="1"/>
    <xf numFmtId="164" fontId="12" fillId="0" borderId="44" xfId="0" applyNumberFormat="1" applyFont="1" applyBorder="1"/>
    <xf numFmtId="164" fontId="12" fillId="0" borderId="45" xfId="0" applyNumberFormat="1" applyFont="1" applyBorder="1"/>
    <xf numFmtId="164" fontId="12" fillId="0" borderId="46" xfId="0" applyNumberFormat="1" applyFont="1" applyBorder="1"/>
    <xf numFmtId="0" fontId="12" fillId="0" borderId="35" xfId="0" applyFont="1" applyBorder="1" applyAlignment="1">
      <alignment horizontal="left" indent="1"/>
    </xf>
    <xf numFmtId="164" fontId="12" fillId="0" borderId="0" xfId="0" applyNumberFormat="1" applyFont="1" applyBorder="1"/>
    <xf numFmtId="164" fontId="12" fillId="0" borderId="21" xfId="0" applyNumberFormat="1" applyFont="1" applyBorder="1"/>
    <xf numFmtId="3" fontId="12" fillId="0" borderId="3" xfId="0" applyNumberFormat="1" applyFont="1" applyBorder="1"/>
    <xf numFmtId="164" fontId="12" fillId="0" borderId="3" xfId="0" applyNumberFormat="1" applyFont="1" applyFill="1" applyBorder="1"/>
    <xf numFmtId="164" fontId="12" fillId="0" borderId="23" xfId="0" applyNumberFormat="1" applyFont="1" applyBorder="1"/>
    <xf numFmtId="164" fontId="12" fillId="0" borderId="22" xfId="0" applyNumberFormat="1" applyFont="1" applyBorder="1"/>
    <xf numFmtId="0" fontId="12" fillId="0" borderId="35" xfId="0" applyFont="1" applyFill="1" applyBorder="1" applyAlignment="1">
      <alignment horizontal="left" indent="1"/>
    </xf>
    <xf numFmtId="164" fontId="12" fillId="0" borderId="0" xfId="0" applyNumberFormat="1" applyFont="1" applyFill="1" applyBorder="1"/>
    <xf numFmtId="164" fontId="12" fillId="0" borderId="21" xfId="0" applyNumberFormat="1" applyFont="1" applyFill="1" applyBorder="1"/>
    <xf numFmtId="3" fontId="12" fillId="0" borderId="3" xfId="0" applyNumberFormat="1" applyFont="1" applyFill="1" applyBorder="1"/>
    <xf numFmtId="164" fontId="12" fillId="0" borderId="22" xfId="0" applyNumberFormat="1" applyFont="1" applyFill="1" applyBorder="1"/>
    <xf numFmtId="164" fontId="12" fillId="0" borderId="23" xfId="0" applyNumberFormat="1" applyFont="1" applyFill="1" applyBorder="1"/>
    <xf numFmtId="164" fontId="12" fillId="0" borderId="3" xfId="0" applyNumberFormat="1" applyFont="1" applyFill="1" applyBorder="1" applyAlignment="1">
      <alignment vertical="center"/>
    </xf>
    <xf numFmtId="0" fontId="12" fillId="0" borderId="36" xfId="0" applyFont="1" applyBorder="1"/>
    <xf numFmtId="164" fontId="12" fillId="0" borderId="28" xfId="0" applyNumberFormat="1" applyFont="1" applyBorder="1"/>
    <xf numFmtId="0" fontId="12" fillId="0" borderId="21" xfId="0" applyFont="1" applyBorder="1"/>
    <xf numFmtId="0" fontId="12" fillId="0" borderId="22" xfId="0" applyFont="1" applyBorder="1"/>
    <xf numFmtId="0" fontId="12" fillId="0" borderId="23" xfId="0" applyFont="1" applyBorder="1"/>
    <xf numFmtId="3" fontId="8" fillId="0" borderId="35" xfId="0" applyNumberFormat="1" applyFont="1" applyBorder="1"/>
    <xf numFmtId="165" fontId="12" fillId="0" borderId="37" xfId="0" applyNumberFormat="1" applyFont="1" applyBorder="1"/>
    <xf numFmtId="165" fontId="12" fillId="0" borderId="12" xfId="0" applyNumberFormat="1" applyFont="1" applyBorder="1"/>
    <xf numFmtId="3" fontId="12" fillId="0" borderId="35" xfId="0" applyNumberFormat="1" applyFont="1" applyBorder="1"/>
    <xf numFmtId="3" fontId="12" fillId="0" borderId="34" xfId="0" applyNumberFormat="1" applyFont="1" applyBorder="1"/>
    <xf numFmtId="164" fontId="12" fillId="0" borderId="32" xfId="0" applyNumberFormat="1" applyFont="1" applyBorder="1"/>
    <xf numFmtId="164" fontId="12" fillId="0" borderId="26" xfId="0" applyNumberFormat="1" applyFont="1" applyBorder="1"/>
    <xf numFmtId="0" fontId="12" fillId="0" borderId="35" xfId="0" applyFont="1" applyFill="1" applyBorder="1" applyAlignment="1">
      <alignment horizontal="left" wrapText="1" indent="1"/>
    </xf>
    <xf numFmtId="0" fontId="12" fillId="0" borderId="35" xfId="0" applyFont="1" applyFill="1" applyBorder="1" applyAlignment="1">
      <alignment horizontal="left" vertical="center" wrapText="1"/>
    </xf>
    <xf numFmtId="164" fontId="12" fillId="0" borderId="0" xfId="0" applyNumberFormat="1" applyFont="1" applyFill="1" applyBorder="1" applyAlignment="1">
      <alignment vertical="center"/>
    </xf>
    <xf numFmtId="164" fontId="12" fillId="0" borderId="21" xfId="0" applyNumberFormat="1" applyFont="1" applyFill="1" applyBorder="1" applyAlignment="1">
      <alignment vertical="center"/>
    </xf>
    <xf numFmtId="3" fontId="12" fillId="0" borderId="3" xfId="0" applyNumberFormat="1" applyFont="1" applyFill="1" applyBorder="1" applyAlignment="1">
      <alignment vertical="center"/>
    </xf>
    <xf numFmtId="164" fontId="12" fillId="0" borderId="22" xfId="0" applyNumberFormat="1" applyFont="1" applyFill="1" applyBorder="1" applyAlignment="1">
      <alignment vertical="center"/>
    </xf>
    <xf numFmtId="164" fontId="12" fillId="0" borderId="23" xfId="0" applyNumberFormat="1" applyFont="1" applyFill="1" applyBorder="1" applyAlignment="1">
      <alignment vertical="center"/>
    </xf>
    <xf numFmtId="0" fontId="8" fillId="0" borderId="35" xfId="0" applyFont="1" applyFill="1" applyBorder="1"/>
    <xf numFmtId="14" fontId="8" fillId="0" borderId="0" xfId="0" applyNumberFormat="1" applyFont="1" applyFill="1" applyBorder="1" applyAlignment="1">
      <alignment horizontal="center"/>
    </xf>
    <xf numFmtId="166" fontId="0" fillId="0" borderId="0" xfId="0" applyNumberFormat="1"/>
    <xf numFmtId="166" fontId="3" fillId="0" borderId="0" xfId="0" applyNumberFormat="1" applyFont="1" applyAlignment="1">
      <alignment horizontal="right"/>
    </xf>
    <xf numFmtId="0" fontId="14" fillId="0" borderId="9" xfId="0" applyFont="1" applyFill="1" applyBorder="1"/>
    <xf numFmtId="0" fontId="14" fillId="0" borderId="0" xfId="0" applyFont="1" applyFill="1" applyBorder="1"/>
    <xf numFmtId="166" fontId="14" fillId="0" borderId="0" xfId="0" applyNumberFormat="1" applyFont="1" applyFill="1" applyBorder="1"/>
    <xf numFmtId="0" fontId="3" fillId="0" borderId="0" xfId="0" applyFont="1" applyAlignment="1">
      <alignment horizontal="center" vertical="center" wrapText="1"/>
    </xf>
    <xf numFmtId="0" fontId="2" fillId="3" borderId="36" xfId="0" applyFont="1" applyFill="1" applyBorder="1" applyAlignment="1">
      <alignment horizontal="left" vertical="center" wrapText="1"/>
    </xf>
    <xf numFmtId="0" fontId="2" fillId="3" borderId="38" xfId="0" applyFont="1" applyFill="1" applyBorder="1" applyAlignment="1">
      <alignment horizontal="left" vertical="center" wrapText="1"/>
    </xf>
    <xf numFmtId="0" fontId="2" fillId="3" borderId="36" xfId="0" applyFont="1" applyFill="1" applyBorder="1" applyAlignment="1">
      <alignment horizontal="center" vertical="center" wrapText="1"/>
    </xf>
    <xf numFmtId="166" fontId="2" fillId="3" borderId="36" xfId="0" applyNumberFormat="1" applyFont="1" applyFill="1" applyBorder="1" applyAlignment="1">
      <alignment horizontal="center" vertical="center" wrapText="1"/>
    </xf>
    <xf numFmtId="0" fontId="0" fillId="0" borderId="9" xfId="0" applyBorder="1"/>
    <xf numFmtId="166" fontId="3" fillId="0" borderId="0" xfId="0" applyNumberFormat="1" applyFont="1" applyBorder="1" applyAlignment="1">
      <alignment horizontal="center" vertical="center"/>
    </xf>
    <xf numFmtId="166" fontId="0" fillId="0" borderId="0" xfId="0" applyNumberFormat="1" applyFill="1" applyBorder="1"/>
    <xf numFmtId="166" fontId="0" fillId="0" borderId="0" xfId="0" applyNumberFormat="1" applyBorder="1"/>
    <xf numFmtId="0" fontId="0" fillId="0" borderId="0" xfId="0" quotePrefix="1" applyFill="1"/>
    <xf numFmtId="0" fontId="0" fillId="0" borderId="9" xfId="0" quotePrefix="1" applyBorder="1" applyAlignment="1">
      <alignment horizontal="center"/>
    </xf>
    <xf numFmtId="0" fontId="0" fillId="0" borderId="0" xfId="0" applyFill="1" applyAlignment="1">
      <alignment wrapText="1"/>
    </xf>
    <xf numFmtId="0" fontId="15" fillId="0" borderId="0" xfId="0" applyFont="1"/>
    <xf numFmtId="0" fontId="15" fillId="0" borderId="0" xfId="0" quotePrefix="1" applyFont="1" applyFill="1"/>
    <xf numFmtId="0" fontId="15" fillId="4" borderId="0" xfId="0" quotePrefix="1" applyFont="1" applyFill="1" applyAlignment="1">
      <alignment horizontal="right"/>
    </xf>
    <xf numFmtId="0" fontId="15" fillId="4" borderId="9" xfId="0" quotePrefix="1" applyFont="1" applyFill="1" applyBorder="1" applyAlignment="1">
      <alignment horizontal="center"/>
    </xf>
    <xf numFmtId="166" fontId="15" fillId="4" borderId="47" xfId="0" applyNumberFormat="1" applyFont="1" applyFill="1" applyBorder="1"/>
    <xf numFmtId="0" fontId="16" fillId="0" borderId="0" xfId="0" applyFont="1"/>
    <xf numFmtId="0" fontId="0" fillId="5" borderId="38" xfId="0" applyFill="1" applyBorder="1"/>
    <xf numFmtId="166" fontId="3" fillId="5" borderId="37" xfId="0" applyNumberFormat="1" applyFont="1" applyFill="1" applyBorder="1"/>
    <xf numFmtId="0" fontId="0" fillId="0" borderId="0" xfId="0" applyAlignment="1">
      <alignment horizontal="right"/>
    </xf>
    <xf numFmtId="0" fontId="15" fillId="0" borderId="0" xfId="0" quotePrefix="1" applyFont="1"/>
    <xf numFmtId="0" fontId="3" fillId="0" borderId="0" xfId="0" applyFont="1"/>
    <xf numFmtId="0" fontId="3" fillId="5" borderId="38" xfId="0" applyFont="1" applyFill="1" applyBorder="1"/>
    <xf numFmtId="0" fontId="0" fillId="6" borderId="0" xfId="0" applyFill="1" applyAlignment="1">
      <alignment wrapText="1"/>
    </xf>
    <xf numFmtId="0" fontId="3" fillId="8" borderId="38" xfId="0" applyFont="1" applyFill="1" applyBorder="1" applyAlignment="1">
      <alignment horizontal="center"/>
    </xf>
    <xf numFmtId="166" fontId="3" fillId="8" borderId="37" xfId="0" applyNumberFormat="1" applyFont="1" applyFill="1" applyBorder="1"/>
    <xf numFmtId="0" fontId="0" fillId="0" borderId="9" xfId="0" applyBorder="1" applyAlignment="1">
      <alignment horizontal="center"/>
    </xf>
    <xf numFmtId="0" fontId="0" fillId="0" borderId="30" xfId="0" applyBorder="1"/>
    <xf numFmtId="166" fontId="0" fillId="0" borderId="32" xfId="0" applyNumberFormat="1" applyBorder="1"/>
    <xf numFmtId="0" fontId="0" fillId="9" borderId="0" xfId="0" applyFill="1"/>
    <xf numFmtId="0" fontId="0" fillId="9" borderId="0" xfId="0" applyFill="1" applyAlignment="1">
      <alignment wrapText="1"/>
    </xf>
    <xf numFmtId="0" fontId="0" fillId="10" borderId="0" xfId="0" applyFill="1"/>
    <xf numFmtId="0" fontId="0" fillId="10" borderId="0" xfId="0" applyFill="1" applyAlignment="1">
      <alignment wrapText="1"/>
    </xf>
    <xf numFmtId="0" fontId="0" fillId="0" borderId="0" xfId="0" quotePrefix="1" applyNumberFormat="1"/>
    <xf numFmtId="0" fontId="0" fillId="0" borderId="0" xfId="0" quotePrefix="1" applyFont="1"/>
    <xf numFmtId="0" fontId="0" fillId="7" borderId="0" xfId="0" applyFill="1"/>
    <xf numFmtId="167" fontId="0" fillId="10" borderId="0" xfId="1" applyNumberFormat="1" applyFont="1" applyFill="1"/>
    <xf numFmtId="167" fontId="0" fillId="0" borderId="0" xfId="1" applyNumberFormat="1" applyFont="1" applyFill="1"/>
    <xf numFmtId="167" fontId="0" fillId="0" borderId="0" xfId="1" applyNumberFormat="1" applyFont="1"/>
    <xf numFmtId="167" fontId="0" fillId="7" borderId="0" xfId="1" applyNumberFormat="1" applyFont="1" applyFill="1"/>
    <xf numFmtId="167" fontId="1" fillId="10" borderId="0" xfId="1" applyNumberFormat="1" applyFont="1" applyFill="1"/>
    <xf numFmtId="167" fontId="3" fillId="0" borderId="0" xfId="1" applyNumberFormat="1" applyFont="1" applyFill="1"/>
    <xf numFmtId="0" fontId="0" fillId="6" borderId="0" xfId="0" applyFill="1"/>
    <xf numFmtId="167" fontId="0" fillId="6" borderId="0" xfId="1" applyNumberFormat="1" applyFont="1" applyFill="1"/>
    <xf numFmtId="167" fontId="3" fillId="6" borderId="0" xfId="1" applyNumberFormat="1" applyFont="1" applyFill="1"/>
    <xf numFmtId="0" fontId="0" fillId="0" borderId="0" xfId="0" quotePrefix="1" applyAlignment="1">
      <alignment wrapText="1"/>
    </xf>
    <xf numFmtId="0" fontId="0" fillId="7" borderId="0" xfId="0" applyFill="1" applyAlignment="1">
      <alignment wrapText="1"/>
    </xf>
    <xf numFmtId="167" fontId="1" fillId="6" borderId="0" xfId="1" applyNumberFormat="1" applyFont="1" applyFill="1"/>
    <xf numFmtId="0" fontId="0" fillId="11" borderId="0" xfId="0" applyFill="1"/>
    <xf numFmtId="167" fontId="0" fillId="11" borderId="0" xfId="1" applyNumberFormat="1" applyFont="1" applyFill="1"/>
    <xf numFmtId="0" fontId="0" fillId="11" borderId="0" xfId="0" applyFill="1" applyAlignment="1">
      <alignment wrapText="1"/>
    </xf>
    <xf numFmtId="167" fontId="0" fillId="9" borderId="0" xfId="1" applyNumberFormat="1" applyFont="1" applyFill="1"/>
    <xf numFmtId="167" fontId="0" fillId="2" borderId="0" xfId="1" applyNumberFormat="1" applyFont="1" applyFill="1"/>
    <xf numFmtId="0" fontId="0" fillId="0" borderId="49" xfId="0" applyBorder="1"/>
    <xf numFmtId="167" fontId="1" fillId="2" borderId="0" xfId="1" applyNumberFormat="1" applyFont="1" applyFill="1"/>
    <xf numFmtId="167" fontId="0" fillId="12" borderId="0" xfId="1" applyNumberFormat="1" applyFont="1" applyFill="1"/>
    <xf numFmtId="0" fontId="0" fillId="13" borderId="0" xfId="0" applyFill="1"/>
    <xf numFmtId="167" fontId="0" fillId="13" borderId="0" xfId="1" applyNumberFormat="1" applyFont="1" applyFill="1"/>
    <xf numFmtId="0" fontId="0" fillId="13" borderId="0" xfId="0" applyFill="1" applyAlignment="1">
      <alignment wrapText="1"/>
    </xf>
    <xf numFmtId="167" fontId="3" fillId="13" borderId="0" xfId="1" applyNumberFormat="1" applyFont="1" applyFill="1"/>
    <xf numFmtId="0" fontId="7" fillId="0" borderId="0" xfId="0" applyFont="1" applyFill="1" applyBorder="1" applyAlignment="1"/>
    <xf numFmtId="0" fontId="3" fillId="0" borderId="49" xfId="0" applyFont="1" applyBorder="1"/>
    <xf numFmtId="0" fontId="0" fillId="0" borderId="2" xfId="0" applyFill="1" applyBorder="1"/>
    <xf numFmtId="0" fontId="0" fillId="0" borderId="2" xfId="0" applyFill="1" applyBorder="1" applyAlignment="1">
      <alignment horizontal="center" wrapText="1"/>
    </xf>
    <xf numFmtId="0" fontId="3" fillId="0" borderId="0" xfId="0" applyFont="1" applyFill="1"/>
    <xf numFmtId="3" fontId="0" fillId="0" borderId="0" xfId="0" applyNumberFormat="1"/>
    <xf numFmtId="3" fontId="0" fillId="0" borderId="49" xfId="0" applyNumberFormat="1" applyBorder="1"/>
    <xf numFmtId="3" fontId="0" fillId="2" borderId="0" xfId="0" applyNumberFormat="1" applyFill="1"/>
    <xf numFmtId="0" fontId="12" fillId="0" borderId="50" xfId="0" applyFont="1" applyBorder="1" applyAlignment="1">
      <alignment vertical="center" wrapText="1"/>
    </xf>
    <xf numFmtId="0" fontId="19" fillId="0" borderId="51" xfId="0" applyFont="1" applyBorder="1" applyAlignment="1">
      <alignment vertical="center" wrapText="1"/>
    </xf>
    <xf numFmtId="0" fontId="12" fillId="0" borderId="51" xfId="0" applyFont="1" applyBorder="1" applyAlignment="1">
      <alignment vertical="center" wrapText="1"/>
    </xf>
    <xf numFmtId="0" fontId="19" fillId="0" borderId="52" xfId="0" applyFont="1" applyBorder="1" applyAlignment="1">
      <alignment horizontal="center" vertical="center" wrapText="1"/>
    </xf>
    <xf numFmtId="0" fontId="19" fillId="0" borderId="53" xfId="0" applyFont="1" applyBorder="1" applyAlignment="1">
      <alignment horizontal="justify" vertical="center" wrapText="1"/>
    </xf>
    <xf numFmtId="0" fontId="19" fillId="0" borderId="53" xfId="0" applyFont="1" applyBorder="1" applyAlignment="1">
      <alignment horizontal="center" vertical="center" wrapText="1"/>
    </xf>
    <xf numFmtId="0" fontId="12" fillId="0" borderId="54" xfId="0" applyFont="1" applyBorder="1" applyAlignment="1">
      <alignment vertical="center" wrapText="1"/>
    </xf>
    <xf numFmtId="0" fontId="19" fillId="0" borderId="55" xfId="0" applyFont="1" applyBorder="1" applyAlignment="1">
      <alignment horizontal="center" vertical="center" wrapText="1"/>
    </xf>
    <xf numFmtId="0" fontId="12" fillId="0" borderId="55" xfId="0" applyFont="1" applyBorder="1" applyAlignment="1">
      <alignment vertical="center" wrapText="1"/>
    </xf>
    <xf numFmtId="0" fontId="19" fillId="0" borderId="54" xfId="0" applyFont="1" applyBorder="1" applyAlignment="1">
      <alignment vertical="center" wrapText="1"/>
    </xf>
    <xf numFmtId="0" fontId="19" fillId="0" borderId="55" xfId="0" applyFont="1" applyBorder="1" applyAlignment="1">
      <alignment horizontal="right" vertical="center" wrapText="1"/>
    </xf>
    <xf numFmtId="0" fontId="19" fillId="0" borderId="55" xfId="0" applyFont="1" applyBorder="1" applyAlignment="1">
      <alignment vertical="center" wrapText="1"/>
    </xf>
    <xf numFmtId="3" fontId="19" fillId="0" borderId="51" xfId="0" applyNumberFormat="1" applyFont="1" applyBorder="1" applyAlignment="1">
      <alignment horizontal="right" vertical="center" wrapText="1"/>
    </xf>
    <xf numFmtId="0" fontId="19" fillId="0" borderId="53" xfId="0" applyFont="1" applyBorder="1" applyAlignment="1">
      <alignment horizontal="right" vertical="center" wrapText="1"/>
    </xf>
    <xf numFmtId="3" fontId="19" fillId="0" borderId="53" xfId="0" applyNumberFormat="1" applyFont="1" applyBorder="1" applyAlignment="1">
      <alignment horizontal="right" vertical="center" wrapText="1"/>
    </xf>
    <xf numFmtId="0" fontId="3" fillId="0" borderId="2" xfId="0" applyFont="1" applyBorder="1"/>
    <xf numFmtId="14" fontId="3" fillId="0" borderId="4" xfId="0" applyNumberFormat="1" applyFont="1" applyBorder="1"/>
    <xf numFmtId="0" fontId="3" fillId="0" borderId="4" xfId="0" applyFont="1" applyBorder="1"/>
    <xf numFmtId="164" fontId="12" fillId="0" borderId="43" xfId="0" applyNumberFormat="1" applyFont="1" applyFill="1" applyBorder="1"/>
    <xf numFmtId="164" fontId="12" fillId="0" borderId="44" xfId="0" applyNumberFormat="1" applyFont="1" applyFill="1" applyBorder="1"/>
    <xf numFmtId="164" fontId="12" fillId="0" borderId="46" xfId="0" applyNumberFormat="1" applyFont="1" applyFill="1" applyBorder="1"/>
    <xf numFmtId="167" fontId="0" fillId="0" borderId="1" xfId="1" applyNumberFormat="1" applyFont="1" applyBorder="1" applyAlignment="1">
      <alignment horizontal="right"/>
    </xf>
    <xf numFmtId="0" fontId="19" fillId="0" borderId="36" xfId="0" applyFont="1" applyBorder="1" applyAlignment="1">
      <alignment vertical="center" wrapText="1"/>
    </xf>
    <xf numFmtId="0" fontId="19" fillId="0" borderId="39" xfId="0" applyFont="1" applyBorder="1" applyAlignment="1">
      <alignment vertical="center" wrapText="1"/>
    </xf>
    <xf numFmtId="0" fontId="20" fillId="0" borderId="34" xfId="0" applyFont="1" applyBorder="1" applyAlignment="1">
      <alignment vertical="center" wrapText="1"/>
    </xf>
    <xf numFmtId="3" fontId="20" fillId="0" borderId="31" xfId="0" applyNumberFormat="1" applyFont="1" applyBorder="1" applyAlignment="1">
      <alignment horizontal="right" vertical="center" wrapText="1"/>
    </xf>
    <xf numFmtId="0" fontId="19" fillId="0" borderId="31" xfId="0" applyFont="1" applyBorder="1" applyAlignment="1">
      <alignment vertical="center" wrapText="1"/>
    </xf>
    <xf numFmtId="0" fontId="19" fillId="0" borderId="34" xfId="0" applyFont="1" applyBorder="1" applyAlignment="1">
      <alignment vertical="center" wrapText="1"/>
    </xf>
    <xf numFmtId="3" fontId="19" fillId="0" borderId="31" xfId="0" applyNumberFormat="1" applyFont="1" applyBorder="1" applyAlignment="1">
      <alignment horizontal="right" vertical="center" wrapText="1"/>
    </xf>
    <xf numFmtId="0" fontId="19" fillId="0" borderId="31" xfId="0" applyFont="1" applyBorder="1" applyAlignment="1">
      <alignment horizontal="right" vertical="center" wrapText="1"/>
    </xf>
    <xf numFmtId="0" fontId="19" fillId="0" borderId="39" xfId="0" applyFont="1" applyBorder="1" applyAlignment="1">
      <alignment horizontal="center" vertical="center" wrapText="1"/>
    </xf>
    <xf numFmtId="164" fontId="13" fillId="0" borderId="1" xfId="0" applyNumberFormat="1" applyFont="1" applyBorder="1"/>
    <xf numFmtId="164" fontId="13" fillId="0" borderId="1" xfId="0" applyNumberFormat="1" applyFont="1" applyBorder="1" applyAlignment="1">
      <alignment horizontal="center" wrapText="1"/>
    </xf>
    <xf numFmtId="164" fontId="14" fillId="0" borderId="1" xfId="0" applyNumberFormat="1" applyFont="1" applyBorder="1"/>
    <xf numFmtId="164" fontId="14" fillId="0" borderId="1" xfId="1" applyNumberFormat="1" applyFont="1" applyBorder="1"/>
    <xf numFmtId="164" fontId="13" fillId="0" borderId="1" xfId="0" applyNumberFormat="1" applyFont="1" applyBorder="1" applyAlignment="1">
      <alignment horizontal="center"/>
    </xf>
    <xf numFmtId="0" fontId="20" fillId="0" borderId="36" xfId="0" applyFont="1" applyBorder="1" applyAlignment="1">
      <alignment vertical="center" wrapText="1"/>
    </xf>
    <xf numFmtId="0" fontId="20" fillId="0" borderId="39" xfId="0" applyFont="1" applyBorder="1" applyAlignment="1">
      <alignment vertical="center" wrapText="1"/>
    </xf>
    <xf numFmtId="0" fontId="20" fillId="0" borderId="39" xfId="0" applyFont="1" applyBorder="1" applyAlignment="1">
      <alignment horizontal="center" vertical="center" wrapText="1"/>
    </xf>
    <xf numFmtId="6" fontId="19" fillId="0" borderId="31" xfId="0" applyNumberFormat="1" applyFont="1" applyBorder="1" applyAlignment="1">
      <alignment horizontal="right" vertical="center" wrapText="1"/>
    </xf>
    <xf numFmtId="6" fontId="20" fillId="0" borderId="31" xfId="0" applyNumberFormat="1" applyFont="1" applyBorder="1" applyAlignment="1">
      <alignment horizontal="right" vertical="center" wrapText="1"/>
    </xf>
    <xf numFmtId="14" fontId="0" fillId="0" borderId="0" xfId="0" applyNumberFormat="1"/>
    <xf numFmtId="9" fontId="0" fillId="0" borderId="0" xfId="2" applyFont="1"/>
    <xf numFmtId="0" fontId="0" fillId="0" borderId="2" xfId="0" applyBorder="1" applyAlignment="1">
      <alignment horizontal="center"/>
    </xf>
    <xf numFmtId="164" fontId="1" fillId="0" borderId="3" xfId="1" applyNumberFormat="1" applyFont="1" applyBorder="1"/>
    <xf numFmtId="164" fontId="0" fillId="0" borderId="3" xfId="1" applyNumberFormat="1" applyFont="1" applyBorder="1"/>
    <xf numFmtId="164" fontId="0" fillId="0" borderId="4" xfId="0" applyNumberFormat="1" applyBorder="1"/>
    <xf numFmtId="164" fontId="0" fillId="0" borderId="1" xfId="1" applyNumberFormat="1" applyFont="1" applyBorder="1"/>
    <xf numFmtId="14" fontId="3" fillId="0" borderId="2" xfId="0" applyNumberFormat="1" applyFont="1" applyBorder="1" applyAlignment="1">
      <alignment horizontal="center"/>
    </xf>
    <xf numFmtId="0" fontId="3" fillId="0" borderId="3" xfId="0" applyFont="1" applyBorder="1"/>
    <xf numFmtId="164" fontId="0" fillId="0" borderId="3" xfId="0" applyNumberFormat="1" applyBorder="1"/>
    <xf numFmtId="164" fontId="0" fillId="0" borderId="3" xfId="0" applyNumberFormat="1" applyFont="1" applyBorder="1"/>
    <xf numFmtId="164" fontId="0" fillId="0" borderId="1" xfId="0" applyNumberFormat="1" applyBorder="1"/>
    <xf numFmtId="0" fontId="15" fillId="0" borderId="0" xfId="0" applyFont="1" applyAlignment="1">
      <alignment wrapText="1"/>
    </xf>
    <xf numFmtId="0" fontId="3" fillId="0" borderId="0" xfId="0" applyFont="1" applyAlignment="1">
      <alignment wrapText="1"/>
    </xf>
    <xf numFmtId="6" fontId="0" fillId="0" borderId="0" xfId="0" applyNumberFormat="1"/>
    <xf numFmtId="6" fontId="0" fillId="2" borderId="0" xfId="0" applyNumberFormat="1" applyFill="1"/>
    <xf numFmtId="6" fontId="0" fillId="0" borderId="0" xfId="0" applyNumberFormat="1" applyFill="1"/>
    <xf numFmtId="6" fontId="0" fillId="10" borderId="0" xfId="0" applyNumberFormat="1" applyFill="1"/>
    <xf numFmtId="166" fontId="3" fillId="0" borderId="10" xfId="0" applyNumberFormat="1" applyFont="1" applyBorder="1" applyAlignment="1">
      <alignment horizontal="center" vertical="center"/>
    </xf>
    <xf numFmtId="166" fontId="0" fillId="0" borderId="10" xfId="0" applyNumberFormat="1" applyBorder="1"/>
    <xf numFmtId="9" fontId="0" fillId="0" borderId="10" xfId="0" applyNumberFormat="1" applyFill="1" applyBorder="1"/>
    <xf numFmtId="166" fontId="0" fillId="0" borderId="10" xfId="0" applyNumberFormat="1" applyFill="1" applyBorder="1"/>
    <xf numFmtId="9" fontId="15" fillId="4" borderId="56" xfId="0" applyNumberFormat="1" applyFont="1" applyFill="1" applyBorder="1"/>
    <xf numFmtId="166" fontId="3" fillId="5" borderId="39" xfId="0" applyNumberFormat="1" applyFont="1" applyFill="1" applyBorder="1"/>
    <xf numFmtId="166" fontId="3" fillId="8" borderId="39" xfId="0" applyNumberFormat="1" applyFont="1" applyFill="1" applyBorder="1"/>
    <xf numFmtId="166" fontId="0" fillId="0" borderId="31" xfId="0" applyNumberFormat="1" applyBorder="1"/>
    <xf numFmtId="0" fontId="14" fillId="0" borderId="32" xfId="0" applyFont="1" applyFill="1" applyBorder="1"/>
    <xf numFmtId="0" fontId="2" fillId="3" borderId="0" xfId="0" applyFont="1" applyFill="1" applyBorder="1" applyAlignment="1">
      <alignment horizontal="left" vertical="center" wrapText="1"/>
    </xf>
    <xf numFmtId="0" fontId="2" fillId="3" borderId="5" xfId="0" applyFont="1" applyFill="1" applyBorder="1" applyAlignment="1">
      <alignment horizontal="left" vertical="center" wrapText="1"/>
    </xf>
    <xf numFmtId="166" fontId="2" fillId="3" borderId="33" xfId="0" applyNumberFormat="1" applyFont="1" applyFill="1" applyBorder="1" applyAlignment="1">
      <alignment horizontal="center" vertical="center" wrapText="1"/>
    </xf>
    <xf numFmtId="167" fontId="0" fillId="0" borderId="1" xfId="1" applyNumberFormat="1" applyFont="1" applyBorder="1"/>
    <xf numFmtId="9" fontId="0" fillId="0" borderId="1" xfId="2" applyFont="1" applyBorder="1"/>
    <xf numFmtId="167" fontId="3" fillId="0" borderId="1" xfId="0" applyNumberFormat="1" applyFont="1" applyBorder="1"/>
    <xf numFmtId="9" fontId="3" fillId="0" borderId="1" xfId="2" applyFont="1" applyBorder="1"/>
    <xf numFmtId="166" fontId="2" fillId="3" borderId="0" xfId="0" applyNumberFormat="1" applyFont="1" applyFill="1" applyBorder="1" applyAlignment="1">
      <alignment horizontal="center" vertical="center" wrapText="1"/>
    </xf>
    <xf numFmtId="167" fontId="0" fillId="14" borderId="0" xfId="1" applyNumberFormat="1" applyFont="1" applyFill="1"/>
    <xf numFmtId="0" fontId="0" fillId="2" borderId="0" xfId="0" applyFill="1" applyAlignment="1">
      <alignment wrapText="1"/>
    </xf>
    <xf numFmtId="0" fontId="0" fillId="2" borderId="0" xfId="0" applyFill="1"/>
    <xf numFmtId="164" fontId="6" fillId="0" borderId="24" xfId="0" applyNumberFormat="1" applyFont="1" applyFill="1" applyBorder="1" applyAlignment="1">
      <alignment horizontal="right" vertical="center"/>
    </xf>
    <xf numFmtId="0" fontId="19" fillId="0" borderId="54" xfId="0" applyFont="1" applyBorder="1" applyAlignment="1">
      <alignment vertical="center" wrapText="1"/>
    </xf>
    <xf numFmtId="0" fontId="19" fillId="0" borderId="52" xfId="0" applyFont="1" applyBorder="1" applyAlignment="1">
      <alignment vertical="center" wrapText="1"/>
    </xf>
    <xf numFmtId="0" fontId="12" fillId="0" borderId="54" xfId="0" applyFont="1" applyBorder="1" applyAlignment="1">
      <alignment vertical="center" wrapText="1"/>
    </xf>
    <xf numFmtId="0" fontId="12" fillId="0" borderId="52" xfId="0" applyFont="1" applyBorder="1" applyAlignment="1">
      <alignment vertical="center" wrapText="1"/>
    </xf>
    <xf numFmtId="0" fontId="3" fillId="8" borderId="38" xfId="0" applyFont="1" applyFill="1" applyBorder="1" applyAlignment="1">
      <alignment horizontal="left"/>
    </xf>
    <xf numFmtId="0" fontId="3" fillId="8" borderId="37" xfId="0" applyFont="1" applyFill="1" applyBorder="1" applyAlignment="1">
      <alignment horizontal="left"/>
    </xf>
    <xf numFmtId="0" fontId="3" fillId="8" borderId="39" xfId="0" applyFont="1" applyFill="1" applyBorder="1" applyAlignment="1">
      <alignment horizontal="left"/>
    </xf>
    <xf numFmtId="0" fontId="13" fillId="0" borderId="5"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24" xfId="0" applyFont="1" applyFill="1" applyBorder="1" applyAlignment="1">
      <alignment horizontal="center" vertical="center" wrapText="1"/>
    </xf>
    <xf numFmtId="0" fontId="13" fillId="0" borderId="30" xfId="0" applyFont="1" applyFill="1" applyBorder="1" applyAlignment="1">
      <alignment horizontal="center" vertical="center" wrapText="1"/>
    </xf>
    <xf numFmtId="0" fontId="13" fillId="0" borderId="32" xfId="0" applyFont="1" applyFill="1" applyBorder="1" applyAlignment="1">
      <alignment horizontal="center" vertical="center" wrapText="1"/>
    </xf>
    <xf numFmtId="0" fontId="13" fillId="0" borderId="48" xfId="0" applyFont="1" applyFill="1" applyBorder="1" applyAlignment="1">
      <alignment horizontal="center" vertical="center" wrapText="1"/>
    </xf>
    <xf numFmtId="0" fontId="13" fillId="0" borderId="38" xfId="0" applyFont="1" applyFill="1" applyBorder="1" applyAlignment="1">
      <alignment horizontal="center"/>
    </xf>
    <xf numFmtId="0" fontId="13" fillId="0" borderId="37" xfId="0" applyFont="1" applyFill="1" applyBorder="1" applyAlignment="1">
      <alignment horizontal="center"/>
    </xf>
    <xf numFmtId="0" fontId="3" fillId="5" borderId="38" xfId="0" applyFont="1" applyFill="1" applyBorder="1" applyAlignment="1">
      <alignment horizontal="left"/>
    </xf>
    <xf numFmtId="0" fontId="3" fillId="5" borderId="37" xfId="0" applyFont="1" applyFill="1" applyBorder="1" applyAlignment="1">
      <alignment horizontal="left"/>
    </xf>
    <xf numFmtId="0" fontId="3" fillId="5" borderId="39" xfId="0" applyFont="1" applyFill="1" applyBorder="1" applyAlignment="1">
      <alignment horizontal="left"/>
    </xf>
    <xf numFmtId="0" fontId="7" fillId="0" borderId="5"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0" fontId="8" fillId="0" borderId="8" xfId="0" applyFont="1" applyBorder="1" applyAlignment="1">
      <alignment horizontal="center"/>
    </xf>
    <xf numFmtId="0" fontId="8" fillId="0" borderId="0" xfId="0" applyFont="1" applyBorder="1" applyAlignment="1">
      <alignment horizontal="center"/>
    </xf>
    <xf numFmtId="0" fontId="6" fillId="2" borderId="0" xfId="0" applyFont="1" applyFill="1" applyBorder="1" applyAlignment="1">
      <alignment horizontal="center"/>
    </xf>
    <xf numFmtId="0" fontId="7" fillId="0" borderId="14"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32" xfId="0" applyFont="1" applyBorder="1" applyAlignment="1">
      <alignment horizontal="center" vertical="center"/>
    </xf>
    <xf numFmtId="0" fontId="7" fillId="0" borderId="38" xfId="0" applyFont="1" applyFill="1" applyBorder="1" applyAlignment="1">
      <alignment horizontal="center"/>
    </xf>
    <xf numFmtId="0" fontId="7" fillId="0" borderId="37" xfId="0" applyFont="1" applyFill="1" applyBorder="1" applyAlignment="1">
      <alignment horizontal="center"/>
    </xf>
    <xf numFmtId="0" fontId="7" fillId="0" borderId="39" xfId="0" applyFont="1" applyFill="1" applyBorder="1" applyAlignment="1">
      <alignment horizontal="center"/>
    </xf>
    <xf numFmtId="164" fontId="7" fillId="0" borderId="38" xfId="0" applyNumberFormat="1" applyFont="1" applyFill="1" applyBorder="1" applyAlignment="1">
      <alignment horizontal="center"/>
    </xf>
    <xf numFmtId="164" fontId="7" fillId="0" borderId="37" xfId="0" applyNumberFormat="1" applyFont="1" applyFill="1" applyBorder="1" applyAlignment="1">
      <alignment horizontal="center"/>
    </xf>
    <xf numFmtId="164" fontId="7" fillId="0" borderId="39" xfId="0" applyNumberFormat="1" applyFont="1" applyFill="1" applyBorder="1" applyAlignment="1">
      <alignment horizontal="center"/>
    </xf>
    <xf numFmtId="0" fontId="3" fillId="0" borderId="1" xfId="0" applyFont="1" applyBorder="1" applyAlignment="1">
      <alignment horizontal="center"/>
    </xf>
    <xf numFmtId="0" fontId="8" fillId="0" borderId="38" xfId="0" applyFont="1" applyBorder="1" applyAlignment="1">
      <alignment horizontal="center"/>
    </xf>
    <xf numFmtId="0" fontId="8" fillId="0" borderId="16" xfId="0" applyFont="1" applyBorder="1" applyAlignment="1">
      <alignment horizontal="center"/>
    </xf>
    <xf numFmtId="0" fontId="8" fillId="0" borderId="0" xfId="0" applyFont="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8" fillId="0" borderId="14" xfId="0" applyFont="1" applyBorder="1" applyAlignment="1">
      <alignment horizontal="center"/>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ianne.bastille/Desktop/Q3%20revenue%20monitoring%20to%2031-12-2021%20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edcsharepoint.eden.gov.uk/Finance/FinServ2011/NEW%20-%20Committee%20Reports%20-%20Finance/MTFP%20and%20MTFS/Exec%20Jan%2021/Master%20Copy%20-%20Report%20Appendices%203%20(Autosav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Q2 Detail"/>
      <sheetName val="Q2 Monitoring"/>
      <sheetName val="Q2 New Budget"/>
      <sheetName val="DOF080 Rev"/>
      <sheetName val="Committee Approvals"/>
      <sheetName val="Salaries"/>
      <sheetName val="Virements "/>
      <sheetName val="Instructions"/>
      <sheetName val="DOF080"/>
      <sheetName val="Recycling "/>
      <sheetName val="Category"/>
    </sheetNames>
    <sheetDataSet>
      <sheetData sheetId="0"/>
      <sheetData sheetId="1"/>
      <sheetData sheetId="2"/>
      <sheetData sheetId="3"/>
      <sheetData sheetId="4">
        <row r="4">
          <cell r="B4" t="str">
            <v>Comb</v>
          </cell>
        </row>
        <row r="5">
          <cell r="B5" t="str">
            <v>10467000</v>
          </cell>
        </row>
        <row r="6">
          <cell r="B6" t="str">
            <v>10468040</v>
          </cell>
        </row>
        <row r="7">
          <cell r="B7" t="str">
            <v>10552090</v>
          </cell>
        </row>
        <row r="8">
          <cell r="B8" t="str">
            <v>10552246</v>
          </cell>
        </row>
        <row r="9">
          <cell r="B9" t="str">
            <v>11082015</v>
          </cell>
        </row>
        <row r="10">
          <cell r="B10" t="str">
            <v>11272086</v>
          </cell>
        </row>
        <row r="11">
          <cell r="B11" t="str">
            <v>11382015</v>
          </cell>
        </row>
        <row r="12">
          <cell r="B12" t="str">
            <v>2021</v>
          </cell>
        </row>
        <row r="13">
          <cell r="B13" t="str">
            <v>2028</v>
          </cell>
        </row>
        <row r="14">
          <cell r="B14" t="str">
            <v>2021504</v>
          </cell>
        </row>
        <row r="15">
          <cell r="B15" t="str">
            <v>2022000</v>
          </cell>
        </row>
        <row r="16">
          <cell r="B16" t="str">
            <v>2022001</v>
          </cell>
        </row>
        <row r="17">
          <cell r="B17" t="str">
            <v>2022016</v>
          </cell>
        </row>
        <row r="18">
          <cell r="B18" t="str">
            <v>2022065</v>
          </cell>
        </row>
        <row r="19">
          <cell r="B19" t="str">
            <v>2022067</v>
          </cell>
        </row>
        <row r="20">
          <cell r="B20" t="str">
            <v>2022070</v>
          </cell>
        </row>
        <row r="21">
          <cell r="B21" t="str">
            <v>2022085</v>
          </cell>
        </row>
        <row r="22">
          <cell r="B22" t="str">
            <v>2022087</v>
          </cell>
        </row>
        <row r="23">
          <cell r="B23" t="str">
            <v>2028090</v>
          </cell>
        </row>
        <row r="24">
          <cell r="B24" t="str">
            <v>13001</v>
          </cell>
        </row>
        <row r="25">
          <cell r="B25" t="str">
            <v>13003</v>
          </cell>
        </row>
        <row r="26">
          <cell r="B26" t="str">
            <v>13008</v>
          </cell>
        </row>
        <row r="27">
          <cell r="B27" t="str">
            <v>13009</v>
          </cell>
        </row>
        <row r="28">
          <cell r="B28" t="str">
            <v>13002045</v>
          </cell>
        </row>
        <row r="29">
          <cell r="B29" t="str">
            <v>13002066</v>
          </cell>
        </row>
        <row r="30">
          <cell r="B30" t="str">
            <v>13002086</v>
          </cell>
        </row>
        <row r="31">
          <cell r="B31" t="str">
            <v>20850</v>
          </cell>
        </row>
        <row r="32">
          <cell r="B32" t="str">
            <v>20851</v>
          </cell>
        </row>
        <row r="33">
          <cell r="B33" t="str">
            <v>20854</v>
          </cell>
        </row>
        <row r="34">
          <cell r="B34" t="str">
            <v>2082037</v>
          </cell>
        </row>
        <row r="35">
          <cell r="B35" t="str">
            <v>20941</v>
          </cell>
        </row>
        <row r="36">
          <cell r="B36" t="str">
            <v>20975</v>
          </cell>
        </row>
        <row r="37">
          <cell r="B37" t="str">
            <v>20976</v>
          </cell>
        </row>
        <row r="38">
          <cell r="B38" t="str">
            <v>20980</v>
          </cell>
        </row>
        <row r="39">
          <cell r="B39" t="str">
            <v>2092047</v>
          </cell>
        </row>
        <row r="40">
          <cell r="B40" t="str">
            <v>2102078</v>
          </cell>
        </row>
        <row r="41">
          <cell r="B41" t="str">
            <v>2132105</v>
          </cell>
        </row>
        <row r="42">
          <cell r="B42" t="str">
            <v>119933</v>
          </cell>
        </row>
        <row r="43">
          <cell r="B43" t="str">
            <v>2071</v>
          </cell>
        </row>
        <row r="44">
          <cell r="B44" t="str">
            <v>2078</v>
          </cell>
        </row>
        <row r="45">
          <cell r="B45" t="str">
            <v>2071052</v>
          </cell>
        </row>
        <row r="46">
          <cell r="B46" t="str">
            <v>2072016</v>
          </cell>
        </row>
        <row r="47">
          <cell r="B47" t="str">
            <v>2072045</v>
          </cell>
        </row>
        <row r="48">
          <cell r="B48" t="str">
            <v>2072070</v>
          </cell>
        </row>
        <row r="49">
          <cell r="B49" t="str">
            <v>2072085</v>
          </cell>
        </row>
        <row r="50">
          <cell r="B50" t="str">
            <v>2075002</v>
          </cell>
        </row>
        <row r="51">
          <cell r="B51" t="str">
            <v>2142075</v>
          </cell>
        </row>
        <row r="52">
          <cell r="B52" t="str">
            <v>22261</v>
          </cell>
        </row>
        <row r="53">
          <cell r="B53" t="str">
            <v>22360</v>
          </cell>
        </row>
        <row r="54">
          <cell r="B54" t="str">
            <v>22460</v>
          </cell>
        </row>
        <row r="55">
          <cell r="B55" t="str">
            <v>22560</v>
          </cell>
        </row>
        <row r="56">
          <cell r="B56" t="str">
            <v>22760</v>
          </cell>
        </row>
        <row r="57">
          <cell r="B57" t="str">
            <v>501</v>
          </cell>
        </row>
        <row r="58">
          <cell r="B58" t="str">
            <v>503</v>
          </cell>
        </row>
        <row r="59">
          <cell r="B59" t="str">
            <v>508</v>
          </cell>
        </row>
        <row r="60">
          <cell r="B60" t="str">
            <v>501504</v>
          </cell>
        </row>
        <row r="61">
          <cell r="B61" t="str">
            <v>502015</v>
          </cell>
        </row>
        <row r="62">
          <cell r="B62" t="str">
            <v>502016</v>
          </cell>
        </row>
        <row r="63">
          <cell r="B63" t="str">
            <v>502045</v>
          </cell>
        </row>
        <row r="64">
          <cell r="B64" t="str">
            <v>502070</v>
          </cell>
        </row>
        <row r="65">
          <cell r="B65" t="str">
            <v>502085</v>
          </cell>
        </row>
        <row r="66">
          <cell r="B66" t="str">
            <v>10832078</v>
          </cell>
        </row>
        <row r="67">
          <cell r="B67" t="str">
            <v>11452078</v>
          </cell>
        </row>
        <row r="68">
          <cell r="B68" t="str">
            <v>19122079</v>
          </cell>
        </row>
        <row r="69">
          <cell r="B69" t="str">
            <v>19127103</v>
          </cell>
        </row>
        <row r="70">
          <cell r="B70" t="str">
            <v>19132079</v>
          </cell>
        </row>
        <row r="71">
          <cell r="B71" t="str">
            <v>19212079</v>
          </cell>
        </row>
        <row r="72">
          <cell r="B72" t="str">
            <v>19222079</v>
          </cell>
        </row>
        <row r="73">
          <cell r="B73" t="str">
            <v>19232079</v>
          </cell>
        </row>
        <row r="74">
          <cell r="B74" t="str">
            <v>19252079</v>
          </cell>
        </row>
        <row r="75">
          <cell r="B75" t="str">
            <v>19257000</v>
          </cell>
        </row>
        <row r="76">
          <cell r="B76" t="str">
            <v>10493500</v>
          </cell>
        </row>
        <row r="77">
          <cell r="B77" t="str">
            <v>10497000</v>
          </cell>
        </row>
        <row r="78">
          <cell r="B78" t="str">
            <v>10498040</v>
          </cell>
        </row>
        <row r="79">
          <cell r="B79" t="str">
            <v>10507</v>
          </cell>
        </row>
        <row r="80">
          <cell r="B80" t="str">
            <v>10502046</v>
          </cell>
        </row>
        <row r="81">
          <cell r="B81" t="str">
            <v>10502066</v>
          </cell>
        </row>
        <row r="82">
          <cell r="B82" t="str">
            <v>10502067</v>
          </cell>
        </row>
        <row r="83">
          <cell r="B83" t="str">
            <v>10507000</v>
          </cell>
        </row>
        <row r="84">
          <cell r="B84" t="str">
            <v>10507200</v>
          </cell>
        </row>
        <row r="85">
          <cell r="B85" t="str">
            <v>11422015</v>
          </cell>
        </row>
        <row r="86">
          <cell r="B86" t="str">
            <v>11422066</v>
          </cell>
        </row>
        <row r="87">
          <cell r="B87" t="str">
            <v>11427000</v>
          </cell>
        </row>
        <row r="88">
          <cell r="B88" t="str">
            <v>1042055</v>
          </cell>
        </row>
        <row r="89">
          <cell r="B89" t="str">
            <v>1048000</v>
          </cell>
        </row>
        <row r="90">
          <cell r="B90" t="str">
            <v>2032001</v>
          </cell>
        </row>
        <row r="91">
          <cell r="B91" t="str">
            <v>2052054</v>
          </cell>
        </row>
        <row r="92">
          <cell r="B92" t="str">
            <v>2062015</v>
          </cell>
        </row>
        <row r="93">
          <cell r="B93" t="str">
            <v>2068000</v>
          </cell>
        </row>
        <row r="94">
          <cell r="B94" t="str">
            <v>10452067</v>
          </cell>
        </row>
        <row r="95">
          <cell r="B95" t="str">
            <v>10452187</v>
          </cell>
        </row>
        <row r="96">
          <cell r="B96" t="str">
            <v>10457000</v>
          </cell>
        </row>
        <row r="97">
          <cell r="B97" t="str">
            <v>11647000</v>
          </cell>
        </row>
        <row r="98">
          <cell r="B98" t="str">
            <v>11036006</v>
          </cell>
        </row>
        <row r="99">
          <cell r="B99" t="str">
            <v>11037000</v>
          </cell>
        </row>
        <row r="100">
          <cell r="B100" t="str">
            <v>10032015</v>
          </cell>
        </row>
        <row r="101">
          <cell r="B101" t="str">
            <v>10032046</v>
          </cell>
        </row>
        <row r="102">
          <cell r="B102" t="str">
            <v>10032067</v>
          </cell>
        </row>
        <row r="103">
          <cell r="B103" t="str">
            <v>10038043</v>
          </cell>
        </row>
        <row r="104">
          <cell r="B104" t="str">
            <v>10046002</v>
          </cell>
        </row>
        <row r="105">
          <cell r="B105" t="str">
            <v>10062046</v>
          </cell>
        </row>
        <row r="106">
          <cell r="B106" t="str">
            <v>10062067</v>
          </cell>
        </row>
        <row r="107">
          <cell r="B107" t="str">
            <v>10068043</v>
          </cell>
        </row>
        <row r="108">
          <cell r="B108" t="str">
            <v>11881</v>
          </cell>
        </row>
        <row r="109">
          <cell r="B109" t="str">
            <v>11881504</v>
          </cell>
        </row>
        <row r="110">
          <cell r="B110" t="str">
            <v>11887103</v>
          </cell>
        </row>
        <row r="111">
          <cell r="B111" t="str">
            <v>1061</v>
          </cell>
        </row>
        <row r="112">
          <cell r="B112" t="str">
            <v>1064</v>
          </cell>
        </row>
        <row r="113">
          <cell r="B113" t="str">
            <v>1068</v>
          </cell>
        </row>
        <row r="114">
          <cell r="B114" t="str">
            <v>1069</v>
          </cell>
        </row>
        <row r="115">
          <cell r="B115" t="str">
            <v>1061504</v>
          </cell>
        </row>
        <row r="116">
          <cell r="B116" t="str">
            <v>1062000</v>
          </cell>
        </row>
        <row r="117">
          <cell r="B117" t="str">
            <v>1062016</v>
          </cell>
        </row>
        <row r="118">
          <cell r="B118" t="str">
            <v>1062037</v>
          </cell>
        </row>
        <row r="119">
          <cell r="B119" t="str">
            <v>1062039</v>
          </cell>
        </row>
        <row r="120">
          <cell r="B120" t="str">
            <v>1062045</v>
          </cell>
        </row>
        <row r="121">
          <cell r="B121" t="str">
            <v>1062047</v>
          </cell>
        </row>
        <row r="122">
          <cell r="B122" t="str">
            <v>1062053</v>
          </cell>
        </row>
        <row r="123">
          <cell r="B123" t="str">
            <v>1062054</v>
          </cell>
        </row>
        <row r="124">
          <cell r="B124" t="str">
            <v>1062067</v>
          </cell>
        </row>
        <row r="125">
          <cell r="B125" t="str">
            <v>1062070</v>
          </cell>
        </row>
        <row r="126">
          <cell r="B126" t="str">
            <v>1062078</v>
          </cell>
        </row>
        <row r="127">
          <cell r="B127" t="str">
            <v>1062085</v>
          </cell>
        </row>
        <row r="128">
          <cell r="B128" t="str">
            <v>1062086</v>
          </cell>
        </row>
        <row r="129">
          <cell r="B129" t="str">
            <v>1062091</v>
          </cell>
        </row>
        <row r="130">
          <cell r="B130" t="str">
            <v>1065002</v>
          </cell>
        </row>
        <row r="131">
          <cell r="B131" t="str">
            <v>11832015</v>
          </cell>
        </row>
        <row r="132">
          <cell r="B132" t="str">
            <v>11837000</v>
          </cell>
        </row>
        <row r="133">
          <cell r="B133" t="str">
            <v>15003702</v>
          </cell>
        </row>
        <row r="134">
          <cell r="B134" t="str">
            <v>15003720</v>
          </cell>
        </row>
        <row r="135">
          <cell r="B135" t="str">
            <v>15003730</v>
          </cell>
        </row>
        <row r="136">
          <cell r="B136" t="str">
            <v>15003780</v>
          </cell>
        </row>
        <row r="137">
          <cell r="B137" t="str">
            <v>15003799</v>
          </cell>
        </row>
        <row r="138">
          <cell r="B138" t="str">
            <v>10642088</v>
          </cell>
        </row>
        <row r="139">
          <cell r="B139" t="str">
            <v>10652043</v>
          </cell>
        </row>
        <row r="140">
          <cell r="B140" t="str">
            <v>10652045</v>
          </cell>
        </row>
        <row r="141">
          <cell r="B141" t="str">
            <v>10652185</v>
          </cell>
        </row>
        <row r="142">
          <cell r="B142" t="str">
            <v>117930</v>
          </cell>
        </row>
        <row r="143">
          <cell r="B143" t="str">
            <v>1011</v>
          </cell>
        </row>
        <row r="144">
          <cell r="B144" t="str">
            <v>1013</v>
          </cell>
        </row>
        <row r="145">
          <cell r="B145" t="str">
            <v>1018</v>
          </cell>
        </row>
        <row r="146">
          <cell r="B146" t="str">
            <v>1011503</v>
          </cell>
        </row>
        <row r="147">
          <cell r="B147" t="str">
            <v>1011504</v>
          </cell>
        </row>
        <row r="148">
          <cell r="B148" t="str">
            <v>1012001</v>
          </cell>
        </row>
        <row r="149">
          <cell r="B149" t="str">
            <v>1012005</v>
          </cell>
        </row>
        <row r="150">
          <cell r="B150" t="str">
            <v>1012016</v>
          </cell>
        </row>
        <row r="151">
          <cell r="B151" t="str">
            <v>1012037</v>
          </cell>
        </row>
        <row r="152">
          <cell r="B152" t="str">
            <v>1012039</v>
          </cell>
        </row>
        <row r="153">
          <cell r="B153" t="str">
            <v>1012044</v>
          </cell>
        </row>
        <row r="154">
          <cell r="B154" t="str">
            <v>1012045</v>
          </cell>
        </row>
        <row r="155">
          <cell r="B155" t="str">
            <v>1012067</v>
          </cell>
        </row>
        <row r="156">
          <cell r="B156" t="str">
            <v>1012070</v>
          </cell>
        </row>
        <row r="157">
          <cell r="B157" t="str">
            <v>1012078</v>
          </cell>
        </row>
        <row r="158">
          <cell r="B158" t="str">
            <v>1012085</v>
          </cell>
        </row>
        <row r="159">
          <cell r="B159" t="str">
            <v>1012087</v>
          </cell>
        </row>
        <row r="160">
          <cell r="B160" t="str">
            <v>1012180</v>
          </cell>
        </row>
        <row r="161">
          <cell r="B161" t="str">
            <v>1015002</v>
          </cell>
        </row>
        <row r="162">
          <cell r="B162" t="str">
            <v>1018000</v>
          </cell>
        </row>
        <row r="163">
          <cell r="B163" t="str">
            <v>10982045</v>
          </cell>
        </row>
        <row r="164">
          <cell r="B164" t="str">
            <v>10982085</v>
          </cell>
        </row>
        <row r="165">
          <cell r="B165" t="str">
            <v>10984010</v>
          </cell>
        </row>
        <row r="166">
          <cell r="B166" t="str">
            <v>10988000</v>
          </cell>
        </row>
        <row r="167">
          <cell r="B167" t="str">
            <v>10428500</v>
          </cell>
        </row>
        <row r="168">
          <cell r="B168" t="str">
            <v>10962015</v>
          </cell>
        </row>
        <row r="169">
          <cell r="B169" t="str">
            <v>10962045</v>
          </cell>
        </row>
        <row r="170">
          <cell r="B170" t="str">
            <v>10962052</v>
          </cell>
        </row>
        <row r="171">
          <cell r="B171" t="str">
            <v>10962078</v>
          </cell>
        </row>
        <row r="172">
          <cell r="B172" t="str">
            <v>10978602</v>
          </cell>
        </row>
        <row r="173">
          <cell r="B173" t="str">
            <v>10978603</v>
          </cell>
        </row>
        <row r="174">
          <cell r="B174" t="str">
            <v>10978605</v>
          </cell>
        </row>
        <row r="175">
          <cell r="B175" t="str">
            <v>10978606</v>
          </cell>
        </row>
        <row r="176">
          <cell r="B176" t="str">
            <v>10978607</v>
          </cell>
        </row>
        <row r="177">
          <cell r="B177" t="str">
            <v>10978608</v>
          </cell>
        </row>
        <row r="178">
          <cell r="B178" t="str">
            <v>10632087</v>
          </cell>
        </row>
        <row r="179">
          <cell r="B179" t="str">
            <v>10742073</v>
          </cell>
        </row>
        <row r="180">
          <cell r="B180" t="str">
            <v>10742079</v>
          </cell>
        </row>
        <row r="181">
          <cell r="B181" t="str">
            <v>10752015</v>
          </cell>
        </row>
        <row r="182">
          <cell r="B182" t="str">
            <v>10762073</v>
          </cell>
        </row>
        <row r="183">
          <cell r="B183" t="str">
            <v>10772073</v>
          </cell>
        </row>
        <row r="184">
          <cell r="B184" t="str">
            <v>10781003</v>
          </cell>
        </row>
        <row r="185">
          <cell r="B185" t="str">
            <v>10781029</v>
          </cell>
        </row>
        <row r="186">
          <cell r="B186" t="str">
            <v>10782001</v>
          </cell>
        </row>
        <row r="187">
          <cell r="B187" t="str">
            <v>10782003</v>
          </cell>
        </row>
        <row r="188">
          <cell r="B188" t="str">
            <v>10782067</v>
          </cell>
        </row>
        <row r="189">
          <cell r="B189" t="str">
            <v>10792073</v>
          </cell>
        </row>
        <row r="190">
          <cell r="B190" t="str">
            <v>108062</v>
          </cell>
        </row>
        <row r="191">
          <cell r="B191" t="str">
            <v>10802071</v>
          </cell>
        </row>
        <row r="192">
          <cell r="B192" t="str">
            <v>10802072</v>
          </cell>
        </row>
        <row r="193">
          <cell r="B193" t="str">
            <v>10802085</v>
          </cell>
        </row>
        <row r="194">
          <cell r="B194" t="str">
            <v>10802086</v>
          </cell>
        </row>
        <row r="195">
          <cell r="B195" t="str">
            <v>10802092</v>
          </cell>
        </row>
        <row r="196">
          <cell r="B196" t="str">
            <v>10812015</v>
          </cell>
        </row>
        <row r="197">
          <cell r="B197" t="str">
            <v>10822</v>
          </cell>
        </row>
        <row r="198">
          <cell r="B198" t="str">
            <v>10622078</v>
          </cell>
        </row>
        <row r="199">
          <cell r="B199" t="str">
            <v>10622087</v>
          </cell>
        </row>
        <row r="200">
          <cell r="B200" t="str">
            <v>10622153</v>
          </cell>
        </row>
        <row r="201">
          <cell r="B201" t="str">
            <v>10682000</v>
          </cell>
        </row>
        <row r="202">
          <cell r="B202" t="str">
            <v>10682016</v>
          </cell>
        </row>
        <row r="203">
          <cell r="B203" t="str">
            <v>10682067</v>
          </cell>
        </row>
        <row r="204">
          <cell r="B204" t="str">
            <v>10692</v>
          </cell>
        </row>
        <row r="205">
          <cell r="B205" t="str">
            <v>10691029</v>
          </cell>
        </row>
        <row r="206">
          <cell r="B206" t="str">
            <v>10692002</v>
          </cell>
        </row>
        <row r="207">
          <cell r="B207" t="str">
            <v>10692037</v>
          </cell>
        </row>
        <row r="208">
          <cell r="B208" t="str">
            <v>10692054</v>
          </cell>
        </row>
        <row r="209">
          <cell r="B209" t="str">
            <v>10692086</v>
          </cell>
        </row>
        <row r="210">
          <cell r="B210" t="str">
            <v>10697000</v>
          </cell>
        </row>
        <row r="211">
          <cell r="B211" t="str">
            <v>10702200</v>
          </cell>
        </row>
        <row r="212">
          <cell r="B212" t="str">
            <v>10704000</v>
          </cell>
        </row>
        <row r="213">
          <cell r="B213" t="str">
            <v>10707000</v>
          </cell>
        </row>
        <row r="214">
          <cell r="B214" t="str">
            <v>11552</v>
          </cell>
        </row>
        <row r="215">
          <cell r="B215" t="str">
            <v>11551029</v>
          </cell>
        </row>
        <row r="216">
          <cell r="B216" t="str">
            <v>11552818</v>
          </cell>
        </row>
        <row r="217">
          <cell r="B217" t="str">
            <v>11552822</v>
          </cell>
        </row>
        <row r="218">
          <cell r="B218" t="str">
            <v>11552832</v>
          </cell>
        </row>
        <row r="219">
          <cell r="B219" t="str">
            <v>11557000</v>
          </cell>
        </row>
        <row r="220">
          <cell r="B220" t="str">
            <v>2011</v>
          </cell>
        </row>
        <row r="221">
          <cell r="B221" t="str">
            <v>2013</v>
          </cell>
        </row>
        <row r="222">
          <cell r="B222" t="str">
            <v>2015</v>
          </cell>
        </row>
        <row r="223">
          <cell r="B223" t="str">
            <v>2016</v>
          </cell>
        </row>
        <row r="224">
          <cell r="B224" t="str">
            <v>2018</v>
          </cell>
        </row>
        <row r="225">
          <cell r="B225" t="str">
            <v>2019</v>
          </cell>
        </row>
        <row r="226">
          <cell r="B226" t="str">
            <v>20171</v>
          </cell>
        </row>
        <row r="227">
          <cell r="B227" t="str">
            <v>2011504</v>
          </cell>
        </row>
        <row r="228">
          <cell r="B228" t="str">
            <v>2012016</v>
          </cell>
        </row>
        <row r="229">
          <cell r="B229" t="str">
            <v>2012045</v>
          </cell>
        </row>
        <row r="230">
          <cell r="B230" t="str">
            <v>2012046</v>
          </cell>
        </row>
        <row r="231">
          <cell r="B231" t="str">
            <v>2012070</v>
          </cell>
        </row>
        <row r="232">
          <cell r="B232" t="str">
            <v>2012085</v>
          </cell>
        </row>
        <row r="233">
          <cell r="B233" t="str">
            <v>2012087</v>
          </cell>
        </row>
        <row r="234">
          <cell r="B234" t="str">
            <v>2012194</v>
          </cell>
        </row>
        <row r="235">
          <cell r="B235" t="str">
            <v>2018000</v>
          </cell>
        </row>
        <row r="236">
          <cell r="B236" t="str">
            <v>2018043</v>
          </cell>
        </row>
        <row r="237">
          <cell r="B237" t="str">
            <v>11112068</v>
          </cell>
        </row>
        <row r="238">
          <cell r="B238" t="str">
            <v>113562</v>
          </cell>
        </row>
        <row r="239">
          <cell r="B239" t="str">
            <v>11352072</v>
          </cell>
        </row>
        <row r="240">
          <cell r="B240" t="str">
            <v>10012</v>
          </cell>
        </row>
        <row r="241">
          <cell r="B241" t="str">
            <v>100160</v>
          </cell>
        </row>
        <row r="242">
          <cell r="B242" t="str">
            <v>10012000</v>
          </cell>
        </row>
        <row r="243">
          <cell r="B243" t="str">
            <v>10012001</v>
          </cell>
        </row>
        <row r="244">
          <cell r="B244" t="str">
            <v>10012037</v>
          </cell>
        </row>
        <row r="245">
          <cell r="B245" t="str">
            <v>10012039</v>
          </cell>
        </row>
        <row r="246">
          <cell r="B246" t="str">
            <v>10012054</v>
          </cell>
        </row>
        <row r="247">
          <cell r="B247" t="str">
            <v>10012067</v>
          </cell>
        </row>
        <row r="248">
          <cell r="B248" t="str">
            <v>10012086</v>
          </cell>
        </row>
        <row r="249">
          <cell r="B249" t="str">
            <v>10017500</v>
          </cell>
        </row>
        <row r="250">
          <cell r="B250" t="str">
            <v>2161</v>
          </cell>
        </row>
        <row r="251">
          <cell r="B251" t="str">
            <v>2163</v>
          </cell>
        </row>
        <row r="252">
          <cell r="B252" t="str">
            <v>2161504</v>
          </cell>
        </row>
        <row r="253">
          <cell r="B253" t="str">
            <v>2162015</v>
          </cell>
        </row>
        <row r="254">
          <cell r="B254" t="str">
            <v>2162070</v>
          </cell>
        </row>
        <row r="255">
          <cell r="B255" t="str">
            <v>2162085</v>
          </cell>
        </row>
        <row r="256">
          <cell r="B256" t="str">
            <v>19011901</v>
          </cell>
        </row>
        <row r="257">
          <cell r="B257" t="str">
            <v>19012079</v>
          </cell>
        </row>
        <row r="258">
          <cell r="B258" t="str">
            <v>19022045</v>
          </cell>
        </row>
        <row r="259">
          <cell r="B259" t="str">
            <v>19022079</v>
          </cell>
        </row>
        <row r="260">
          <cell r="B260" t="str">
            <v>19022086</v>
          </cell>
        </row>
        <row r="261">
          <cell r="B261" t="str">
            <v>19041001</v>
          </cell>
        </row>
        <row r="262">
          <cell r="B262" t="str">
            <v>19052079</v>
          </cell>
        </row>
        <row r="263">
          <cell r="B263" t="str">
            <v>19067000</v>
          </cell>
        </row>
        <row r="264">
          <cell r="B264" t="str">
            <v>19082079</v>
          </cell>
        </row>
        <row r="265">
          <cell r="B265" t="str">
            <v>19101000</v>
          </cell>
        </row>
        <row r="266">
          <cell r="B266" t="str">
            <v>19102375</v>
          </cell>
        </row>
        <row r="267">
          <cell r="B267" t="str">
            <v>19151</v>
          </cell>
        </row>
        <row r="268">
          <cell r="B268" t="str">
            <v>19151504</v>
          </cell>
        </row>
        <row r="269">
          <cell r="B269" t="str">
            <v>19152037</v>
          </cell>
        </row>
        <row r="270">
          <cell r="B270" t="str">
            <v>19157101</v>
          </cell>
        </row>
        <row r="271">
          <cell r="B271" t="str">
            <v>19167000</v>
          </cell>
        </row>
        <row r="272">
          <cell r="B272" t="str">
            <v>11892001</v>
          </cell>
        </row>
        <row r="273">
          <cell r="B273" t="str">
            <v>11921</v>
          </cell>
        </row>
        <row r="274">
          <cell r="B274" t="str">
            <v>11928</v>
          </cell>
        </row>
        <row r="275">
          <cell r="B275" t="str">
            <v>11922015</v>
          </cell>
        </row>
        <row r="276">
          <cell r="B276" t="str">
            <v>11922067</v>
          </cell>
        </row>
        <row r="277">
          <cell r="B277" t="str">
            <v>11925002</v>
          </cell>
        </row>
        <row r="278">
          <cell r="B278" t="str">
            <v>10263</v>
          </cell>
        </row>
        <row r="279">
          <cell r="B279" t="str">
            <v>1022028</v>
          </cell>
        </row>
        <row r="280">
          <cell r="B280" t="str">
            <v>1022057</v>
          </cell>
        </row>
        <row r="281">
          <cell r="B281" t="str">
            <v>1022059</v>
          </cell>
        </row>
        <row r="282">
          <cell r="B282" t="str">
            <v>1022061</v>
          </cell>
        </row>
        <row r="283">
          <cell r="B283" t="str">
            <v>1022062</v>
          </cell>
        </row>
        <row r="284">
          <cell r="B284" t="str">
            <v>1022065</v>
          </cell>
        </row>
        <row r="285">
          <cell r="B285" t="str">
            <v>1022066</v>
          </cell>
        </row>
        <row r="286">
          <cell r="B286" t="str">
            <v>1022067</v>
          </cell>
        </row>
        <row r="287">
          <cell r="B287" t="str">
            <v>1022078</v>
          </cell>
        </row>
        <row r="288">
          <cell r="B288" t="str">
            <v>1022085</v>
          </cell>
        </row>
        <row r="289">
          <cell r="B289" t="str">
            <v>1022183</v>
          </cell>
        </row>
        <row r="290">
          <cell r="B290" t="str">
            <v>1022350</v>
          </cell>
        </row>
        <row r="291">
          <cell r="B291" t="str">
            <v>1022500</v>
          </cell>
        </row>
        <row r="292">
          <cell r="B292" t="str">
            <v>1025002</v>
          </cell>
        </row>
        <row r="293">
          <cell r="B293" t="str">
            <v>1027101</v>
          </cell>
        </row>
        <row r="294">
          <cell r="B294" t="str">
            <v>1028350</v>
          </cell>
        </row>
        <row r="295">
          <cell r="B295" t="str">
            <v>19267101</v>
          </cell>
        </row>
        <row r="296">
          <cell r="B296" t="str">
            <v>30422045</v>
          </cell>
        </row>
        <row r="297">
          <cell r="B297" t="str">
            <v>30428001</v>
          </cell>
        </row>
        <row r="298">
          <cell r="B298" t="str">
            <v>30428040</v>
          </cell>
        </row>
        <row r="299">
          <cell r="B299" t="str">
            <v>30441502</v>
          </cell>
        </row>
        <row r="300">
          <cell r="B300" t="str">
            <v>30441506</v>
          </cell>
        </row>
        <row r="301">
          <cell r="B301" t="str">
            <v>30441508</v>
          </cell>
        </row>
        <row r="302">
          <cell r="B302" t="str">
            <v>30441509</v>
          </cell>
        </row>
        <row r="303">
          <cell r="B303" t="str">
            <v>30442000</v>
          </cell>
        </row>
        <row r="304">
          <cell r="B304" t="str">
            <v>30442019</v>
          </cell>
        </row>
        <row r="305">
          <cell r="B305" t="str">
            <v>30442031</v>
          </cell>
        </row>
        <row r="306">
          <cell r="B306" t="str">
            <v>30442084</v>
          </cell>
        </row>
        <row r="307">
          <cell r="B307" t="str">
            <v>30442143</v>
          </cell>
        </row>
        <row r="308">
          <cell r="B308" t="str">
            <v>30448040</v>
          </cell>
        </row>
        <row r="309">
          <cell r="B309" t="str">
            <v>30448042</v>
          </cell>
        </row>
        <row r="310">
          <cell r="B310" t="str">
            <v>30452079</v>
          </cell>
        </row>
        <row r="311">
          <cell r="B311" t="str">
            <v>30452168</v>
          </cell>
        </row>
        <row r="312">
          <cell r="B312" t="str">
            <v>30453200</v>
          </cell>
        </row>
        <row r="313">
          <cell r="B313" t="str">
            <v>30453201</v>
          </cell>
        </row>
        <row r="314">
          <cell r="B314" t="str">
            <v>30458040</v>
          </cell>
        </row>
        <row r="315">
          <cell r="B315" t="str">
            <v>30458042</v>
          </cell>
        </row>
        <row r="316">
          <cell r="B316" t="str">
            <v>3031</v>
          </cell>
        </row>
        <row r="317">
          <cell r="B317" t="str">
            <v>3033</v>
          </cell>
        </row>
        <row r="318">
          <cell r="B318" t="str">
            <v>3035</v>
          </cell>
        </row>
        <row r="319">
          <cell r="B319" t="str">
            <v>3036</v>
          </cell>
        </row>
        <row r="320">
          <cell r="B320" t="str">
            <v>3038</v>
          </cell>
        </row>
        <row r="321">
          <cell r="B321" t="str">
            <v>3039</v>
          </cell>
        </row>
        <row r="322">
          <cell r="B322" t="str">
            <v>30311</v>
          </cell>
        </row>
        <row r="323">
          <cell r="B323" t="str">
            <v>30363</v>
          </cell>
        </row>
        <row r="324">
          <cell r="B324" t="str">
            <v>30364</v>
          </cell>
        </row>
        <row r="325">
          <cell r="B325" t="str">
            <v>3031504</v>
          </cell>
        </row>
        <row r="326">
          <cell r="B326" t="str">
            <v>3032000</v>
          </cell>
        </row>
        <row r="327">
          <cell r="B327" t="str">
            <v>3032016</v>
          </cell>
        </row>
        <row r="328">
          <cell r="B328" t="str">
            <v>3032037</v>
          </cell>
        </row>
        <row r="329">
          <cell r="B329" t="str">
            <v>3032067</v>
          </cell>
        </row>
        <row r="330">
          <cell r="B330" t="str">
            <v>3032070</v>
          </cell>
        </row>
        <row r="331">
          <cell r="B331" t="str">
            <v>3032076</v>
          </cell>
        </row>
        <row r="332">
          <cell r="B332" t="str">
            <v>3032078</v>
          </cell>
        </row>
        <row r="333">
          <cell r="B333" t="str">
            <v>3032085</v>
          </cell>
        </row>
        <row r="334">
          <cell r="B334" t="str">
            <v>30322001</v>
          </cell>
        </row>
        <row r="335">
          <cell r="B335" t="str">
            <v>30322015</v>
          </cell>
        </row>
        <row r="336">
          <cell r="B336" t="str">
            <v>30322032</v>
          </cell>
        </row>
        <row r="337">
          <cell r="B337" t="str">
            <v>30322045</v>
          </cell>
        </row>
        <row r="338">
          <cell r="B338" t="str">
            <v>30332045</v>
          </cell>
        </row>
        <row r="339">
          <cell r="B339" t="str">
            <v>30352015</v>
          </cell>
        </row>
        <row r="340">
          <cell r="B340" t="str">
            <v>30312015</v>
          </cell>
        </row>
        <row r="341">
          <cell r="B341" t="str">
            <v>30312016</v>
          </cell>
        </row>
        <row r="342">
          <cell r="B342" t="str">
            <v>25001</v>
          </cell>
        </row>
        <row r="343">
          <cell r="B343" t="str">
            <v>25008</v>
          </cell>
        </row>
        <row r="344">
          <cell r="B344" t="str">
            <v>250063</v>
          </cell>
        </row>
        <row r="345">
          <cell r="B345" t="str">
            <v>25001504</v>
          </cell>
        </row>
        <row r="346">
          <cell r="B346" t="str">
            <v>25002067</v>
          </cell>
        </row>
        <row r="347">
          <cell r="B347" t="str">
            <v>25002070</v>
          </cell>
        </row>
        <row r="348">
          <cell r="B348" t="str">
            <v>25002078</v>
          </cell>
        </row>
        <row r="349">
          <cell r="B349" t="str">
            <v>25007103</v>
          </cell>
        </row>
        <row r="350">
          <cell r="B350" t="str">
            <v>25008000</v>
          </cell>
        </row>
        <row r="351">
          <cell r="B351" t="str">
            <v>25102320</v>
          </cell>
        </row>
        <row r="352">
          <cell r="B352" t="str">
            <v>25112054</v>
          </cell>
        </row>
        <row r="353">
          <cell r="B353" t="str">
            <v>25122016</v>
          </cell>
        </row>
        <row r="354">
          <cell r="B354" t="str">
            <v>25122045</v>
          </cell>
        </row>
        <row r="355">
          <cell r="B355" t="str">
            <v>22962045</v>
          </cell>
        </row>
        <row r="356">
          <cell r="B356" t="str">
            <v>22962046</v>
          </cell>
        </row>
        <row r="357">
          <cell r="B357" t="str">
            <v>22962067</v>
          </cell>
        </row>
        <row r="358">
          <cell r="B358" t="str">
            <v>22962076</v>
          </cell>
        </row>
        <row r="359">
          <cell r="B359" t="str">
            <v>22962159</v>
          </cell>
        </row>
        <row r="360">
          <cell r="B360" t="str">
            <v>22962306</v>
          </cell>
        </row>
        <row r="361">
          <cell r="B361" t="str">
            <v>22963016</v>
          </cell>
        </row>
        <row r="362">
          <cell r="B362" t="str">
            <v>22967000</v>
          </cell>
        </row>
        <row r="363">
          <cell r="B363" t="str">
            <v>22967101</v>
          </cell>
        </row>
        <row r="364">
          <cell r="B364" t="str">
            <v>22968040</v>
          </cell>
        </row>
        <row r="365">
          <cell r="B365" t="str">
            <v>23312076</v>
          </cell>
        </row>
        <row r="366">
          <cell r="B366" t="str">
            <v>23312306</v>
          </cell>
        </row>
        <row r="367">
          <cell r="B367" t="str">
            <v>23317000</v>
          </cell>
        </row>
        <row r="368">
          <cell r="B368" t="str">
            <v>23317101</v>
          </cell>
        </row>
        <row r="369">
          <cell r="B369" t="str">
            <v>24111</v>
          </cell>
        </row>
        <row r="370">
          <cell r="B370" t="str">
            <v>24111504</v>
          </cell>
        </row>
        <row r="371">
          <cell r="B371" t="str">
            <v>24112147</v>
          </cell>
        </row>
        <row r="372">
          <cell r="B372" t="str">
            <v>24112306</v>
          </cell>
        </row>
        <row r="373">
          <cell r="B373" t="str">
            <v>24117000</v>
          </cell>
        </row>
        <row r="374">
          <cell r="B374" t="str">
            <v>24117101</v>
          </cell>
        </row>
        <row r="375">
          <cell r="B375" t="str">
            <v>24211011</v>
          </cell>
        </row>
        <row r="376">
          <cell r="B376" t="str">
            <v>24211023</v>
          </cell>
        </row>
        <row r="377">
          <cell r="B377" t="str">
            <v>24211028</v>
          </cell>
        </row>
        <row r="378">
          <cell r="B378" t="str">
            <v>24211031</v>
          </cell>
        </row>
        <row r="379">
          <cell r="B379" t="str">
            <v>24211032</v>
          </cell>
        </row>
        <row r="380">
          <cell r="B380" t="str">
            <v>24218040</v>
          </cell>
        </row>
        <row r="381">
          <cell r="B381" t="str">
            <v>23072045</v>
          </cell>
        </row>
        <row r="382">
          <cell r="B382" t="str">
            <v>23078078</v>
          </cell>
        </row>
        <row r="383">
          <cell r="B383" t="str">
            <v>23078109</v>
          </cell>
        </row>
        <row r="384">
          <cell r="B384" t="str">
            <v>30371007</v>
          </cell>
        </row>
        <row r="385">
          <cell r="B385" t="str">
            <v>30372015</v>
          </cell>
        </row>
        <row r="386">
          <cell r="B386" t="str">
            <v>30372045</v>
          </cell>
        </row>
        <row r="387">
          <cell r="B387" t="str">
            <v>30378000</v>
          </cell>
        </row>
        <row r="388">
          <cell r="B388" t="str">
            <v>30388070</v>
          </cell>
        </row>
        <row r="389">
          <cell r="B389" t="str">
            <v>30231505</v>
          </cell>
        </row>
        <row r="390">
          <cell r="B390" t="str">
            <v>30232019</v>
          </cell>
        </row>
        <row r="391">
          <cell r="B391" t="str">
            <v>30232067</v>
          </cell>
        </row>
        <row r="392">
          <cell r="B392" t="str">
            <v>30232078</v>
          </cell>
        </row>
        <row r="393">
          <cell r="B393" t="str">
            <v>30232086</v>
          </cell>
        </row>
        <row r="394">
          <cell r="B394" t="str">
            <v>30232105</v>
          </cell>
        </row>
        <row r="395">
          <cell r="B395" t="str">
            <v>30238007</v>
          </cell>
        </row>
        <row r="396">
          <cell r="B396" t="str">
            <v>30238012</v>
          </cell>
        </row>
        <row r="397">
          <cell r="B397" t="str">
            <v>30238013</v>
          </cell>
        </row>
        <row r="398">
          <cell r="B398" t="str">
            <v>30238014</v>
          </cell>
        </row>
        <row r="399">
          <cell r="B399" t="str">
            <v>30238023</v>
          </cell>
        </row>
        <row r="400">
          <cell r="B400" t="str">
            <v>30242019</v>
          </cell>
        </row>
        <row r="401">
          <cell r="B401" t="str">
            <v>30242045</v>
          </cell>
        </row>
        <row r="402">
          <cell r="B402" t="str">
            <v>30242067</v>
          </cell>
        </row>
        <row r="403">
          <cell r="B403" t="str">
            <v>30242078</v>
          </cell>
        </row>
        <row r="404">
          <cell r="B404" t="str">
            <v>30247000</v>
          </cell>
        </row>
        <row r="405">
          <cell r="B405" t="str">
            <v>30248015</v>
          </cell>
        </row>
        <row r="406">
          <cell r="B406" t="str">
            <v>30248021</v>
          </cell>
        </row>
        <row r="407">
          <cell r="B407" t="str">
            <v>30248022</v>
          </cell>
        </row>
        <row r="408">
          <cell r="B408" t="str">
            <v>30248120</v>
          </cell>
        </row>
        <row r="409">
          <cell r="B409" t="str">
            <v>30572019</v>
          </cell>
        </row>
        <row r="410">
          <cell r="B410" t="str">
            <v>30572067</v>
          </cell>
        </row>
        <row r="411">
          <cell r="B411" t="str">
            <v>30572194</v>
          </cell>
        </row>
        <row r="412">
          <cell r="B412" t="str">
            <v>30578061</v>
          </cell>
        </row>
        <row r="413">
          <cell r="B413" t="str">
            <v>30578062</v>
          </cell>
        </row>
        <row r="414">
          <cell r="B414" t="str">
            <v>30578071</v>
          </cell>
        </row>
        <row r="415">
          <cell r="B415" t="str">
            <v>30578077</v>
          </cell>
        </row>
        <row r="416">
          <cell r="B416" t="str">
            <v>30578079</v>
          </cell>
        </row>
        <row r="417">
          <cell r="B417" t="str">
            <v>30672067</v>
          </cell>
        </row>
        <row r="418">
          <cell r="B418" t="str">
            <v>30678018</v>
          </cell>
        </row>
        <row r="419">
          <cell r="B419" t="str">
            <v>30678019</v>
          </cell>
        </row>
        <row r="420">
          <cell r="B420" t="str">
            <v>30678061</v>
          </cell>
        </row>
        <row r="421">
          <cell r="B421" t="str">
            <v>30678077</v>
          </cell>
        </row>
        <row r="422">
          <cell r="B422" t="str">
            <v>30268040</v>
          </cell>
        </row>
        <row r="423">
          <cell r="B423" t="str">
            <v>30402045</v>
          </cell>
        </row>
        <row r="424">
          <cell r="B424" t="str">
            <v>30412015</v>
          </cell>
        </row>
        <row r="425">
          <cell r="B425" t="str">
            <v>30418040</v>
          </cell>
        </row>
        <row r="426">
          <cell r="B426" t="str">
            <v>23022045</v>
          </cell>
        </row>
        <row r="427">
          <cell r="B427" t="str">
            <v>23022078</v>
          </cell>
        </row>
        <row r="428">
          <cell r="B428" t="str">
            <v>23022194</v>
          </cell>
        </row>
        <row r="429">
          <cell r="B429" t="str">
            <v>23022306</v>
          </cell>
        </row>
        <row r="430">
          <cell r="B430" t="str">
            <v>23832045</v>
          </cell>
        </row>
        <row r="431">
          <cell r="B431" t="str">
            <v>23838101</v>
          </cell>
        </row>
        <row r="432">
          <cell r="B432" t="str">
            <v>23838110</v>
          </cell>
        </row>
        <row r="433">
          <cell r="B433" t="str">
            <v>28001</v>
          </cell>
        </row>
        <row r="434">
          <cell r="B434" t="str">
            <v>28002255</v>
          </cell>
        </row>
        <row r="435">
          <cell r="B435" t="str">
            <v>30902045</v>
          </cell>
        </row>
        <row r="436">
          <cell r="B436" t="str">
            <v>30932045</v>
          </cell>
        </row>
        <row r="437">
          <cell r="B437" t="str">
            <v>30433400</v>
          </cell>
        </row>
        <row r="438">
          <cell r="B438" t="str">
            <v>30272000</v>
          </cell>
        </row>
        <row r="439">
          <cell r="B439" t="str">
            <v>30272001</v>
          </cell>
        </row>
        <row r="440">
          <cell r="B440" t="str">
            <v>30272045</v>
          </cell>
        </row>
        <row r="441">
          <cell r="B441" t="str">
            <v>30278000</v>
          </cell>
        </row>
        <row r="442">
          <cell r="B442" t="str">
            <v>30302000</v>
          </cell>
        </row>
        <row r="443">
          <cell r="B443" t="str">
            <v>30302001</v>
          </cell>
        </row>
        <row r="444">
          <cell r="B444" t="str">
            <v>30512045</v>
          </cell>
        </row>
        <row r="445">
          <cell r="B445" t="str">
            <v>30518000</v>
          </cell>
        </row>
        <row r="446">
          <cell r="B446" t="str">
            <v>22925011</v>
          </cell>
        </row>
        <row r="447">
          <cell r="B447" t="str">
            <v>22927130</v>
          </cell>
        </row>
        <row r="448">
          <cell r="B448" t="str">
            <v>22927202</v>
          </cell>
        </row>
        <row r="449">
          <cell r="B449" t="str">
            <v>30392045</v>
          </cell>
        </row>
        <row r="450">
          <cell r="B450" t="str">
            <v>30398000</v>
          </cell>
        </row>
        <row r="451">
          <cell r="B451" t="str">
            <v>5001000</v>
          </cell>
        </row>
        <row r="452">
          <cell r="B452" t="str">
            <v>5001002</v>
          </cell>
        </row>
        <row r="453">
          <cell r="B453" t="str">
            <v>5001003</v>
          </cell>
        </row>
        <row r="454">
          <cell r="B454" t="str">
            <v>5001014</v>
          </cell>
        </row>
        <row r="455">
          <cell r="B455" t="str">
            <v>5001016</v>
          </cell>
        </row>
        <row r="456">
          <cell r="B456" t="str">
            <v>5001018</v>
          </cell>
        </row>
        <row r="457">
          <cell r="B457" t="str">
            <v>5001019</v>
          </cell>
        </row>
        <row r="458">
          <cell r="B458" t="str">
            <v>5001022</v>
          </cell>
        </row>
        <row r="459">
          <cell r="B459" t="str">
            <v>5001023</v>
          </cell>
        </row>
        <row r="460">
          <cell r="B460" t="str">
            <v>5001025</v>
          </cell>
        </row>
        <row r="461">
          <cell r="B461" t="str">
            <v>5001026</v>
          </cell>
        </row>
        <row r="462">
          <cell r="B462" t="str">
            <v>5001031</v>
          </cell>
        </row>
        <row r="463">
          <cell r="B463" t="str">
            <v>5001032</v>
          </cell>
        </row>
        <row r="464">
          <cell r="B464" t="str">
            <v>5001037</v>
          </cell>
        </row>
        <row r="465">
          <cell r="B465" t="str">
            <v>5001040</v>
          </cell>
        </row>
        <row r="466">
          <cell r="B466" t="str">
            <v>5001041</v>
          </cell>
        </row>
        <row r="467">
          <cell r="B467" t="str">
            <v>5001042</v>
          </cell>
        </row>
        <row r="468">
          <cell r="B468" t="str">
            <v>5001049</v>
          </cell>
        </row>
        <row r="469">
          <cell r="B469" t="str">
            <v>5001050</v>
          </cell>
        </row>
        <row r="470">
          <cell r="B470" t="str">
            <v>5001051</v>
          </cell>
        </row>
        <row r="471">
          <cell r="B471" t="str">
            <v>5001052</v>
          </cell>
        </row>
        <row r="472">
          <cell r="B472" t="str">
            <v>5001053</v>
          </cell>
        </row>
        <row r="473">
          <cell r="B473" t="str">
            <v>5001054</v>
          </cell>
        </row>
        <row r="474">
          <cell r="B474" t="str">
            <v>5001055</v>
          </cell>
        </row>
        <row r="475">
          <cell r="B475" t="str">
            <v>5001056</v>
          </cell>
        </row>
        <row r="476">
          <cell r="B476" t="str">
            <v>5001082</v>
          </cell>
        </row>
        <row r="477">
          <cell r="B477" t="str">
            <v>5001084</v>
          </cell>
        </row>
        <row r="478">
          <cell r="B478" t="str">
            <v>5001093</v>
          </cell>
        </row>
        <row r="479">
          <cell r="B479" t="str">
            <v>5001095</v>
          </cell>
        </row>
        <row r="480">
          <cell r="B480" t="str">
            <v>5002007</v>
          </cell>
        </row>
        <row r="481">
          <cell r="B481" t="str">
            <v>5005002</v>
          </cell>
        </row>
        <row r="482">
          <cell r="B482" t="str">
            <v>5008011</v>
          </cell>
        </row>
        <row r="483">
          <cell r="B483" t="str">
            <v>5011000</v>
          </cell>
        </row>
        <row r="484">
          <cell r="B484" t="str">
            <v>5011002</v>
          </cell>
        </row>
        <row r="485">
          <cell r="B485" t="str">
            <v>5011003</v>
          </cell>
        </row>
        <row r="486">
          <cell r="B486" t="str">
            <v>5011016</v>
          </cell>
        </row>
        <row r="487">
          <cell r="B487" t="str">
            <v>5011019</v>
          </cell>
        </row>
        <row r="488">
          <cell r="B488" t="str">
            <v>5011022</v>
          </cell>
        </row>
        <row r="489">
          <cell r="B489" t="str">
            <v>5011023</v>
          </cell>
        </row>
        <row r="490">
          <cell r="B490" t="str">
            <v>5011032</v>
          </cell>
        </row>
        <row r="491">
          <cell r="B491" t="str">
            <v>5011040</v>
          </cell>
        </row>
        <row r="492">
          <cell r="B492" t="str">
            <v>5011042</v>
          </cell>
        </row>
        <row r="493">
          <cell r="B493" t="str">
            <v>5011050</v>
          </cell>
        </row>
        <row r="494">
          <cell r="B494" t="str">
            <v>5011055</v>
          </cell>
        </row>
        <row r="495">
          <cell r="B495" t="str">
            <v>5015002</v>
          </cell>
        </row>
        <row r="496">
          <cell r="B496" t="str">
            <v>5021000</v>
          </cell>
        </row>
        <row r="497">
          <cell r="B497" t="str">
            <v>5021002</v>
          </cell>
        </row>
        <row r="498">
          <cell r="B498" t="str">
            <v>5021003</v>
          </cell>
        </row>
        <row r="499">
          <cell r="B499" t="str">
            <v>5021014</v>
          </cell>
        </row>
        <row r="500">
          <cell r="B500" t="str">
            <v>5021016</v>
          </cell>
        </row>
        <row r="501">
          <cell r="B501" t="str">
            <v>5021019</v>
          </cell>
        </row>
        <row r="502">
          <cell r="B502" t="str">
            <v>5021022</v>
          </cell>
        </row>
        <row r="503">
          <cell r="B503" t="str">
            <v>5021023</v>
          </cell>
        </row>
        <row r="504">
          <cell r="B504" t="str">
            <v>5021025</v>
          </cell>
        </row>
        <row r="505">
          <cell r="B505" t="str">
            <v>5021026</v>
          </cell>
        </row>
        <row r="506">
          <cell r="B506" t="str">
            <v>5021031</v>
          </cell>
        </row>
        <row r="507">
          <cell r="B507" t="str">
            <v>5021032</v>
          </cell>
        </row>
        <row r="508">
          <cell r="B508" t="str">
            <v>5021033</v>
          </cell>
        </row>
        <row r="509">
          <cell r="B509" t="str">
            <v>5021037</v>
          </cell>
        </row>
        <row r="510">
          <cell r="B510" t="str">
            <v>5021040</v>
          </cell>
        </row>
        <row r="511">
          <cell r="B511" t="str">
            <v>5021041</v>
          </cell>
        </row>
        <row r="512">
          <cell r="B512" t="str">
            <v>5021042</v>
          </cell>
        </row>
        <row r="513">
          <cell r="B513" t="str">
            <v>5021049</v>
          </cell>
        </row>
        <row r="514">
          <cell r="B514" t="str">
            <v>5021050</v>
          </cell>
        </row>
        <row r="515">
          <cell r="B515" t="str">
            <v>5021051</v>
          </cell>
        </row>
        <row r="516">
          <cell r="B516" t="str">
            <v>5021052</v>
          </cell>
        </row>
        <row r="517">
          <cell r="B517" t="str">
            <v>5021053</v>
          </cell>
        </row>
        <row r="518">
          <cell r="B518" t="str">
            <v>5021055</v>
          </cell>
        </row>
        <row r="519">
          <cell r="B519" t="str">
            <v>5021056</v>
          </cell>
        </row>
        <row r="520">
          <cell r="B520" t="str">
            <v>5021093</v>
          </cell>
        </row>
        <row r="521">
          <cell r="B521" t="str">
            <v>5022007</v>
          </cell>
        </row>
        <row r="522">
          <cell r="B522" t="str">
            <v>5025002</v>
          </cell>
        </row>
        <row r="523">
          <cell r="B523" t="str">
            <v>5031000</v>
          </cell>
        </row>
        <row r="524">
          <cell r="B524" t="str">
            <v>5031042</v>
          </cell>
        </row>
        <row r="525">
          <cell r="B525" t="str">
            <v>5101000</v>
          </cell>
        </row>
        <row r="526">
          <cell r="B526" t="str">
            <v>5101022</v>
          </cell>
        </row>
        <row r="527">
          <cell r="B527" t="str">
            <v>5101023</v>
          </cell>
        </row>
        <row r="528">
          <cell r="B528" t="str">
            <v>5101031</v>
          </cell>
        </row>
        <row r="529">
          <cell r="B529" t="str">
            <v>5101032</v>
          </cell>
        </row>
        <row r="530">
          <cell r="B530" t="str">
            <v>5101042</v>
          </cell>
        </row>
        <row r="531">
          <cell r="B531" t="str">
            <v>5101049</v>
          </cell>
        </row>
        <row r="532">
          <cell r="B532" t="str">
            <v>5101050</v>
          </cell>
        </row>
        <row r="533">
          <cell r="B533" t="str">
            <v>5101051</v>
          </cell>
        </row>
        <row r="534">
          <cell r="B534" t="str">
            <v>5101052</v>
          </cell>
        </row>
        <row r="535">
          <cell r="B535" t="str">
            <v>5101056</v>
          </cell>
        </row>
        <row r="536">
          <cell r="B536" t="str">
            <v>30361002</v>
          </cell>
        </row>
        <row r="537">
          <cell r="B537" t="str">
            <v>30361007</v>
          </cell>
        </row>
        <row r="538">
          <cell r="B538" t="str">
            <v>30361008</v>
          </cell>
        </row>
        <row r="539">
          <cell r="B539" t="str">
            <v>30361083</v>
          </cell>
        </row>
        <row r="540">
          <cell r="B540" t="str">
            <v>30362047</v>
          </cell>
        </row>
        <row r="541">
          <cell r="B541" t="str">
            <v>30362106</v>
          </cell>
        </row>
        <row r="542">
          <cell r="B542" t="str">
            <v>30363003</v>
          </cell>
        </row>
        <row r="543">
          <cell r="B543" t="str">
            <v>30363100</v>
          </cell>
        </row>
        <row r="544">
          <cell r="B544" t="str">
            <v>30367201</v>
          </cell>
        </row>
        <row r="545">
          <cell r="B545" t="str">
            <v>21042079</v>
          </cell>
        </row>
        <row r="546">
          <cell r="B546" t="str">
            <v>21062079</v>
          </cell>
        </row>
        <row r="547">
          <cell r="B547" t="str">
            <v>21072079</v>
          </cell>
        </row>
        <row r="548">
          <cell r="B548" t="str">
            <v>21092081</v>
          </cell>
        </row>
        <row r="549">
          <cell r="B549" t="str">
            <v>21162047</v>
          </cell>
        </row>
        <row r="550">
          <cell r="B550" t="str">
            <v>21167103</v>
          </cell>
        </row>
        <row r="551">
          <cell r="B551" t="str">
            <v>23352079</v>
          </cell>
        </row>
        <row r="552">
          <cell r="B552" t="str">
            <v>23382081</v>
          </cell>
        </row>
        <row r="553">
          <cell r="B553" t="str">
            <v>23388000</v>
          </cell>
        </row>
        <row r="554">
          <cell r="B554" t="str">
            <v>24152079</v>
          </cell>
        </row>
        <row r="555">
          <cell r="B555" t="str">
            <v>24162079</v>
          </cell>
        </row>
        <row r="556">
          <cell r="B556" t="str">
            <v>24172079</v>
          </cell>
        </row>
        <row r="557">
          <cell r="B557" t="str">
            <v>24182045</v>
          </cell>
        </row>
        <row r="558">
          <cell r="B558" t="str">
            <v>26322045</v>
          </cell>
        </row>
        <row r="559">
          <cell r="B559" t="str">
            <v>26327200</v>
          </cell>
        </row>
        <row r="560">
          <cell r="B560" t="str">
            <v>22261001</v>
          </cell>
        </row>
        <row r="561">
          <cell r="B561" t="str">
            <v>22262015</v>
          </cell>
        </row>
        <row r="562">
          <cell r="B562" t="str">
            <v>22262045</v>
          </cell>
        </row>
        <row r="563">
          <cell r="B563" t="str">
            <v>22262149</v>
          </cell>
        </row>
        <row r="564">
          <cell r="B564" t="str">
            <v>22268100</v>
          </cell>
        </row>
        <row r="565">
          <cell r="B565" t="str">
            <v>22271031</v>
          </cell>
        </row>
        <row r="566">
          <cell r="B566" t="str">
            <v>22271033</v>
          </cell>
        </row>
        <row r="567">
          <cell r="B567" t="str">
            <v>22271079</v>
          </cell>
        </row>
        <row r="568">
          <cell r="B568" t="str">
            <v>22271091</v>
          </cell>
        </row>
        <row r="569">
          <cell r="B569" t="str">
            <v>22271092</v>
          </cell>
        </row>
        <row r="570">
          <cell r="B570" t="str">
            <v>22271093</v>
          </cell>
        </row>
        <row r="571">
          <cell r="B571" t="str">
            <v>22271095</v>
          </cell>
        </row>
        <row r="572">
          <cell r="B572" t="str">
            <v>22271096</v>
          </cell>
        </row>
        <row r="573">
          <cell r="B573" t="str">
            <v>22278035</v>
          </cell>
        </row>
        <row r="574">
          <cell r="B574" t="str">
            <v>22278130</v>
          </cell>
        </row>
        <row r="575">
          <cell r="B575" t="str">
            <v>22281031</v>
          </cell>
        </row>
        <row r="576">
          <cell r="B576" t="str">
            <v>22281033</v>
          </cell>
        </row>
        <row r="577">
          <cell r="B577" t="str">
            <v>22281079</v>
          </cell>
        </row>
        <row r="578">
          <cell r="B578" t="str">
            <v>22281092</v>
          </cell>
        </row>
        <row r="579">
          <cell r="B579" t="str">
            <v>22281093</v>
          </cell>
        </row>
        <row r="580">
          <cell r="B580" t="str">
            <v>22281095</v>
          </cell>
        </row>
        <row r="581">
          <cell r="B581" t="str">
            <v>22288035</v>
          </cell>
        </row>
        <row r="582">
          <cell r="B582" t="str">
            <v>22291031</v>
          </cell>
        </row>
        <row r="583">
          <cell r="B583" t="str">
            <v>22291033</v>
          </cell>
        </row>
        <row r="584">
          <cell r="B584" t="str">
            <v>22291079</v>
          </cell>
        </row>
        <row r="585">
          <cell r="B585" t="str">
            <v>22291092</v>
          </cell>
        </row>
        <row r="586">
          <cell r="B586" t="str">
            <v>22291093</v>
          </cell>
        </row>
        <row r="587">
          <cell r="B587" t="str">
            <v>22291095</v>
          </cell>
        </row>
        <row r="588">
          <cell r="B588" t="str">
            <v>22298035</v>
          </cell>
        </row>
        <row r="589">
          <cell r="B589" t="str">
            <v>22361002</v>
          </cell>
        </row>
        <row r="590">
          <cell r="B590" t="str">
            <v>22361022</v>
          </cell>
        </row>
        <row r="591">
          <cell r="B591" t="str">
            <v>22361025</v>
          </cell>
        </row>
        <row r="592">
          <cell r="B592" t="str">
            <v>22361031</v>
          </cell>
        </row>
        <row r="593">
          <cell r="B593" t="str">
            <v>22361032</v>
          </cell>
        </row>
        <row r="594">
          <cell r="B594" t="str">
            <v>22361037</v>
          </cell>
        </row>
        <row r="595">
          <cell r="B595" t="str">
            <v>22361040</v>
          </cell>
        </row>
        <row r="596">
          <cell r="B596" t="str">
            <v>22361041</v>
          </cell>
        </row>
        <row r="597">
          <cell r="B597" t="str">
            <v>22361042</v>
          </cell>
        </row>
        <row r="598">
          <cell r="B598" t="str">
            <v>22361050</v>
          </cell>
        </row>
        <row r="599">
          <cell r="B599" t="str">
            <v>22361051</v>
          </cell>
        </row>
        <row r="600">
          <cell r="B600" t="str">
            <v>22361080</v>
          </cell>
        </row>
        <row r="601">
          <cell r="B601" t="str">
            <v>22361084</v>
          </cell>
        </row>
        <row r="602">
          <cell r="B602" t="str">
            <v>22371042</v>
          </cell>
        </row>
        <row r="603">
          <cell r="B603" t="str">
            <v>22378500</v>
          </cell>
        </row>
        <row r="604">
          <cell r="B604" t="str">
            <v>22381000</v>
          </cell>
        </row>
        <row r="605">
          <cell r="B605" t="str">
            <v>22381022</v>
          </cell>
        </row>
        <row r="606">
          <cell r="B606" t="str">
            <v>22381041</v>
          </cell>
        </row>
        <row r="607">
          <cell r="B607" t="str">
            <v>22381042</v>
          </cell>
        </row>
        <row r="608">
          <cell r="B608" t="str">
            <v>22391033</v>
          </cell>
        </row>
        <row r="609">
          <cell r="B609" t="str">
            <v>22391042</v>
          </cell>
        </row>
        <row r="610">
          <cell r="B610" t="str">
            <v>22391080</v>
          </cell>
        </row>
        <row r="611">
          <cell r="B611" t="str">
            <v>22401031</v>
          </cell>
        </row>
        <row r="612">
          <cell r="B612" t="str">
            <v>22401042</v>
          </cell>
        </row>
        <row r="613">
          <cell r="B613" t="str">
            <v>22411031</v>
          </cell>
        </row>
        <row r="614">
          <cell r="B614" t="str">
            <v>22411042</v>
          </cell>
        </row>
        <row r="615">
          <cell r="B615" t="str">
            <v>23471016</v>
          </cell>
        </row>
        <row r="616">
          <cell r="B616" t="str">
            <v>23471042</v>
          </cell>
        </row>
        <row r="617">
          <cell r="B617" t="str">
            <v>2122000</v>
          </cell>
        </row>
        <row r="618">
          <cell r="B618" t="str">
            <v>2122020</v>
          </cell>
        </row>
        <row r="619">
          <cell r="B619" t="str">
            <v>2122031</v>
          </cell>
        </row>
        <row r="620">
          <cell r="B620" t="str">
            <v>2122047</v>
          </cell>
        </row>
        <row r="621">
          <cell r="B621" t="str">
            <v>2122074</v>
          </cell>
        </row>
        <row r="622">
          <cell r="B622" t="str">
            <v>2122230</v>
          </cell>
        </row>
        <row r="623">
          <cell r="B623" t="str">
            <v>22421000</v>
          </cell>
        </row>
        <row r="624">
          <cell r="B624" t="str">
            <v>22421084</v>
          </cell>
        </row>
        <row r="625">
          <cell r="B625" t="str">
            <v>22421092</v>
          </cell>
        </row>
        <row r="626">
          <cell r="B626" t="str">
            <v>22421095</v>
          </cell>
        </row>
        <row r="627">
          <cell r="B627" t="str">
            <v>22461016</v>
          </cell>
        </row>
        <row r="628">
          <cell r="B628" t="str">
            <v>22461042</v>
          </cell>
        </row>
        <row r="629">
          <cell r="B629" t="str">
            <v>22461089</v>
          </cell>
        </row>
        <row r="630">
          <cell r="B630" t="str">
            <v>10532242</v>
          </cell>
        </row>
        <row r="631">
          <cell r="B631" t="str">
            <v>10532244</v>
          </cell>
        </row>
        <row r="632">
          <cell r="B632" t="str">
            <v>10562042</v>
          </cell>
        </row>
        <row r="633">
          <cell r="B633" t="str">
            <v>10592079</v>
          </cell>
        </row>
        <row r="634">
          <cell r="B634" t="str">
            <v>10662079</v>
          </cell>
        </row>
        <row r="635">
          <cell r="B635" t="str">
            <v>11242079</v>
          </cell>
        </row>
        <row r="636">
          <cell r="B636" t="str">
            <v>11482079</v>
          </cell>
        </row>
        <row r="637">
          <cell r="B637" t="str">
            <v>11952047</v>
          </cell>
        </row>
        <row r="638">
          <cell r="B638" t="str">
            <v>23112079</v>
          </cell>
        </row>
        <row r="639">
          <cell r="B639" t="str">
            <v>24062079</v>
          </cell>
        </row>
        <row r="640">
          <cell r="B640" t="str">
            <v>11312045</v>
          </cell>
        </row>
        <row r="641">
          <cell r="B641" t="str">
            <v>11322045</v>
          </cell>
        </row>
        <row r="642">
          <cell r="B642" t="str">
            <v>108862</v>
          </cell>
        </row>
        <row r="643">
          <cell r="B643" t="str">
            <v>10882080</v>
          </cell>
        </row>
        <row r="644">
          <cell r="B644" t="str">
            <v>10882092</v>
          </cell>
        </row>
        <row r="645">
          <cell r="B645" t="str">
            <v>10892092</v>
          </cell>
        </row>
        <row r="646">
          <cell r="B646" t="str">
            <v>10902</v>
          </cell>
        </row>
        <row r="647">
          <cell r="B647" t="str">
            <v>10901007</v>
          </cell>
        </row>
        <row r="648">
          <cell r="B648" t="str">
            <v>10903450</v>
          </cell>
        </row>
        <row r="649">
          <cell r="B649" t="str">
            <v>22581022</v>
          </cell>
        </row>
        <row r="650">
          <cell r="B650" t="str">
            <v>22582094</v>
          </cell>
        </row>
        <row r="651">
          <cell r="B651" t="str">
            <v>22582186</v>
          </cell>
        </row>
        <row r="652">
          <cell r="B652" t="str">
            <v>22583300</v>
          </cell>
        </row>
        <row r="653">
          <cell r="B653" t="str">
            <v>22583301</v>
          </cell>
        </row>
        <row r="654">
          <cell r="B654" t="str">
            <v>22583303</v>
          </cell>
        </row>
        <row r="655">
          <cell r="B655" t="str">
            <v>22585002</v>
          </cell>
        </row>
        <row r="656">
          <cell r="B656" t="str">
            <v>22588040</v>
          </cell>
        </row>
        <row r="657">
          <cell r="B657" t="str">
            <v>22588501</v>
          </cell>
        </row>
        <row r="658">
          <cell r="B658" t="str">
            <v>20221000</v>
          </cell>
        </row>
        <row r="659">
          <cell r="B659" t="str">
            <v>20221016</v>
          </cell>
        </row>
        <row r="660">
          <cell r="B660" t="str">
            <v>20231019</v>
          </cell>
        </row>
        <row r="661">
          <cell r="B661" t="str">
            <v>20231042</v>
          </cell>
        </row>
        <row r="662">
          <cell r="B662" t="str">
            <v>20238040</v>
          </cell>
        </row>
        <row r="663">
          <cell r="B663" t="str">
            <v>20238500</v>
          </cell>
        </row>
        <row r="664">
          <cell r="B664" t="str">
            <v>20241016</v>
          </cell>
        </row>
        <row r="665">
          <cell r="B665" t="str">
            <v>20241019</v>
          </cell>
        </row>
        <row r="666">
          <cell r="B666" t="str">
            <v>20241042</v>
          </cell>
        </row>
        <row r="667">
          <cell r="B667" t="str">
            <v>20248040</v>
          </cell>
        </row>
        <row r="668">
          <cell r="B668" t="str">
            <v>20248500</v>
          </cell>
        </row>
        <row r="669">
          <cell r="B669" t="str">
            <v>20251016</v>
          </cell>
        </row>
        <row r="670">
          <cell r="B670" t="str">
            <v>20251019</v>
          </cell>
        </row>
        <row r="671">
          <cell r="B671" t="str">
            <v>20251042</v>
          </cell>
        </row>
        <row r="672">
          <cell r="B672" t="str">
            <v>20258040</v>
          </cell>
        </row>
        <row r="673">
          <cell r="B673" t="str">
            <v>20258500</v>
          </cell>
        </row>
        <row r="674">
          <cell r="B674" t="str">
            <v>20261016</v>
          </cell>
        </row>
        <row r="675">
          <cell r="B675" t="str">
            <v>20261019</v>
          </cell>
        </row>
        <row r="676">
          <cell r="B676" t="str">
            <v>20261042</v>
          </cell>
        </row>
        <row r="677">
          <cell r="B677" t="str">
            <v>20268040</v>
          </cell>
        </row>
        <row r="678">
          <cell r="B678" t="str">
            <v>20268500</v>
          </cell>
        </row>
        <row r="679">
          <cell r="B679" t="str">
            <v>20271016</v>
          </cell>
        </row>
        <row r="680">
          <cell r="B680" t="str">
            <v>20271019</v>
          </cell>
        </row>
        <row r="681">
          <cell r="B681" t="str">
            <v>20271042</v>
          </cell>
        </row>
        <row r="682">
          <cell r="B682" t="str">
            <v>20278040</v>
          </cell>
        </row>
        <row r="683">
          <cell r="B683" t="str">
            <v>20278500</v>
          </cell>
        </row>
        <row r="684">
          <cell r="B684" t="str">
            <v>20281016</v>
          </cell>
        </row>
        <row r="685">
          <cell r="B685" t="str">
            <v>20281019</v>
          </cell>
        </row>
        <row r="686">
          <cell r="B686" t="str">
            <v>20281042</v>
          </cell>
        </row>
        <row r="687">
          <cell r="B687" t="str">
            <v>20288040</v>
          </cell>
        </row>
        <row r="688">
          <cell r="B688" t="str">
            <v>20288500</v>
          </cell>
        </row>
        <row r="689">
          <cell r="B689" t="str">
            <v>20291016</v>
          </cell>
        </row>
        <row r="690">
          <cell r="B690" t="str">
            <v>20291019</v>
          </cell>
        </row>
        <row r="691">
          <cell r="B691" t="str">
            <v>20291042</v>
          </cell>
        </row>
        <row r="692">
          <cell r="B692" t="str">
            <v>20298040</v>
          </cell>
        </row>
        <row r="693">
          <cell r="B693" t="str">
            <v>20298500</v>
          </cell>
        </row>
        <row r="694">
          <cell r="B694" t="str">
            <v>20301016</v>
          </cell>
        </row>
        <row r="695">
          <cell r="B695" t="str">
            <v>20301019</v>
          </cell>
        </row>
        <row r="696">
          <cell r="B696" t="str">
            <v>20301042</v>
          </cell>
        </row>
        <row r="697">
          <cell r="B697" t="str">
            <v>20308040</v>
          </cell>
        </row>
        <row r="698">
          <cell r="B698" t="str">
            <v>20308500</v>
          </cell>
        </row>
        <row r="699">
          <cell r="B699" t="str">
            <v>20311016</v>
          </cell>
        </row>
        <row r="700">
          <cell r="B700" t="str">
            <v>20311019</v>
          </cell>
        </row>
        <row r="701">
          <cell r="B701" t="str">
            <v>20311042</v>
          </cell>
        </row>
        <row r="702">
          <cell r="B702" t="str">
            <v>20318040</v>
          </cell>
        </row>
        <row r="703">
          <cell r="B703" t="str">
            <v>20318500</v>
          </cell>
        </row>
        <row r="704">
          <cell r="B704" t="str">
            <v>20321016</v>
          </cell>
        </row>
        <row r="705">
          <cell r="B705" t="str">
            <v>20321042</v>
          </cell>
        </row>
        <row r="706">
          <cell r="B706" t="str">
            <v>20328040</v>
          </cell>
        </row>
        <row r="707">
          <cell r="B707" t="str">
            <v>20328500</v>
          </cell>
        </row>
        <row r="708">
          <cell r="B708" t="str">
            <v>20331016</v>
          </cell>
        </row>
        <row r="709">
          <cell r="B709" t="str">
            <v>20331031</v>
          </cell>
        </row>
        <row r="710">
          <cell r="B710" t="str">
            <v>20331042</v>
          </cell>
        </row>
        <row r="711">
          <cell r="B711" t="str">
            <v>20338040</v>
          </cell>
        </row>
        <row r="712">
          <cell r="B712" t="str">
            <v>20338500</v>
          </cell>
        </row>
        <row r="713">
          <cell r="B713" t="str">
            <v>20338504</v>
          </cell>
        </row>
        <row r="714">
          <cell r="B714" t="str">
            <v>20341019</v>
          </cell>
        </row>
        <row r="715">
          <cell r="B715" t="str">
            <v>20341042</v>
          </cell>
        </row>
        <row r="716">
          <cell r="B716" t="str">
            <v>20348040</v>
          </cell>
        </row>
        <row r="717">
          <cell r="B717" t="str">
            <v>20348500</v>
          </cell>
        </row>
        <row r="718">
          <cell r="B718" t="str">
            <v>20348504</v>
          </cell>
        </row>
        <row r="719">
          <cell r="B719" t="str">
            <v>20351019</v>
          </cell>
        </row>
        <row r="720">
          <cell r="B720" t="str">
            <v>20351042</v>
          </cell>
        </row>
        <row r="721">
          <cell r="B721" t="str">
            <v>20358040</v>
          </cell>
        </row>
        <row r="722">
          <cell r="B722" t="str">
            <v>20358500</v>
          </cell>
        </row>
        <row r="723">
          <cell r="B723" t="str">
            <v>20358504</v>
          </cell>
        </row>
        <row r="724">
          <cell r="B724" t="str">
            <v>20368500</v>
          </cell>
        </row>
        <row r="725">
          <cell r="B725" t="str">
            <v>20378500</v>
          </cell>
        </row>
        <row r="726">
          <cell r="B726" t="str">
            <v>20388500</v>
          </cell>
        </row>
        <row r="727">
          <cell r="B727" t="str">
            <v>20398500</v>
          </cell>
        </row>
        <row r="728">
          <cell r="B728" t="str">
            <v>20401016</v>
          </cell>
        </row>
        <row r="729">
          <cell r="B729" t="str">
            <v>20401042</v>
          </cell>
        </row>
        <row r="730">
          <cell r="B730" t="str">
            <v>20408040</v>
          </cell>
        </row>
        <row r="731">
          <cell r="B731" t="str">
            <v>20408500</v>
          </cell>
        </row>
        <row r="732">
          <cell r="B732" t="str">
            <v>20408504</v>
          </cell>
        </row>
        <row r="733">
          <cell r="B733" t="str">
            <v>20411042</v>
          </cell>
        </row>
        <row r="734">
          <cell r="B734" t="str">
            <v>20418040</v>
          </cell>
        </row>
        <row r="735">
          <cell r="B735" t="str">
            <v>20418500</v>
          </cell>
        </row>
        <row r="736">
          <cell r="B736" t="str">
            <v>20418504</v>
          </cell>
        </row>
        <row r="737">
          <cell r="B737" t="str">
            <v>20421042</v>
          </cell>
        </row>
        <row r="738">
          <cell r="B738" t="str">
            <v>20428040</v>
          </cell>
        </row>
        <row r="739">
          <cell r="B739" t="str">
            <v>20428500</v>
          </cell>
        </row>
        <row r="740">
          <cell r="B740" t="str">
            <v>20428504</v>
          </cell>
        </row>
        <row r="741">
          <cell r="B741" t="str">
            <v>20431042</v>
          </cell>
        </row>
        <row r="742">
          <cell r="B742" t="str">
            <v>20438040</v>
          </cell>
        </row>
        <row r="743">
          <cell r="B743" t="str">
            <v>20438500</v>
          </cell>
        </row>
        <row r="744">
          <cell r="B744" t="str">
            <v>20438504</v>
          </cell>
        </row>
        <row r="745">
          <cell r="B745" t="str">
            <v>20471022</v>
          </cell>
        </row>
        <row r="746">
          <cell r="B746" t="str">
            <v>20471023</v>
          </cell>
        </row>
        <row r="747">
          <cell r="B747" t="str">
            <v>20471032</v>
          </cell>
        </row>
        <row r="748">
          <cell r="B748" t="str">
            <v>10071000</v>
          </cell>
        </row>
        <row r="749">
          <cell r="B749" t="str">
            <v>10071016</v>
          </cell>
        </row>
        <row r="750">
          <cell r="B750" t="str">
            <v>10072045</v>
          </cell>
        </row>
        <row r="751">
          <cell r="B751" t="str">
            <v>10072046</v>
          </cell>
        </row>
        <row r="752">
          <cell r="B752" t="str">
            <v>10072052</v>
          </cell>
        </row>
        <row r="753">
          <cell r="B753" t="str">
            <v>10072086</v>
          </cell>
        </row>
        <row r="754">
          <cell r="B754" t="str">
            <v>10072126</v>
          </cell>
        </row>
        <row r="755">
          <cell r="B755" t="str">
            <v>10072191</v>
          </cell>
        </row>
        <row r="756">
          <cell r="B756" t="str">
            <v>10075002</v>
          </cell>
        </row>
        <row r="757">
          <cell r="B757" t="str">
            <v>10075006</v>
          </cell>
        </row>
        <row r="758">
          <cell r="B758" t="str">
            <v>10078000</v>
          </cell>
        </row>
        <row r="759">
          <cell r="B759" t="str">
            <v>10078001</v>
          </cell>
        </row>
        <row r="760">
          <cell r="B760" t="str">
            <v>10078040</v>
          </cell>
        </row>
        <row r="761">
          <cell r="B761" t="str">
            <v>10078500</v>
          </cell>
        </row>
        <row r="762">
          <cell r="B762" t="str">
            <v>10078700</v>
          </cell>
        </row>
        <row r="763">
          <cell r="B763" t="str">
            <v>10081000</v>
          </cell>
        </row>
        <row r="764">
          <cell r="B764" t="str">
            <v>10081016</v>
          </cell>
        </row>
        <row r="765">
          <cell r="B765" t="str">
            <v>10081019</v>
          </cell>
        </row>
        <row r="766">
          <cell r="B766" t="str">
            <v>10081042</v>
          </cell>
        </row>
        <row r="767">
          <cell r="B767" t="str">
            <v>10081065</v>
          </cell>
        </row>
        <row r="768">
          <cell r="B768" t="str">
            <v>10088040</v>
          </cell>
        </row>
        <row r="769">
          <cell r="B769" t="str">
            <v>10088500</v>
          </cell>
        </row>
        <row r="770">
          <cell r="B770" t="str">
            <v>10111000</v>
          </cell>
        </row>
        <row r="771">
          <cell r="B771" t="str">
            <v>10151033</v>
          </cell>
        </row>
        <row r="772">
          <cell r="B772" t="str">
            <v>10151042</v>
          </cell>
        </row>
        <row r="773">
          <cell r="B773" t="str">
            <v>10151065</v>
          </cell>
        </row>
        <row r="774">
          <cell r="B774" t="str">
            <v>10158040</v>
          </cell>
        </row>
        <row r="775">
          <cell r="B775" t="str">
            <v>10158500</v>
          </cell>
        </row>
        <row r="776">
          <cell r="B776" t="str">
            <v>10168503</v>
          </cell>
        </row>
        <row r="777">
          <cell r="B777" t="str">
            <v>10218500</v>
          </cell>
        </row>
        <row r="778">
          <cell r="B778" t="str">
            <v>10221095</v>
          </cell>
        </row>
        <row r="779">
          <cell r="B779" t="str">
            <v>10222094</v>
          </cell>
        </row>
        <row r="780">
          <cell r="B780" t="str">
            <v>10238503</v>
          </cell>
        </row>
        <row r="781">
          <cell r="B781" t="str">
            <v>10258500</v>
          </cell>
        </row>
        <row r="782">
          <cell r="B782" t="str">
            <v>10268503</v>
          </cell>
        </row>
        <row r="783">
          <cell r="B783" t="str">
            <v>10278500</v>
          </cell>
        </row>
        <row r="784">
          <cell r="B784" t="str">
            <v>10288500</v>
          </cell>
        </row>
        <row r="785">
          <cell r="B785" t="str">
            <v>10308500</v>
          </cell>
        </row>
        <row r="786">
          <cell r="B786" t="str">
            <v>10408500</v>
          </cell>
        </row>
        <row r="787">
          <cell r="B787" t="str">
            <v>10952092</v>
          </cell>
        </row>
        <row r="788">
          <cell r="B788" t="str">
            <v>10958501</v>
          </cell>
        </row>
        <row r="789">
          <cell r="B789" t="str">
            <v>11098001</v>
          </cell>
        </row>
        <row r="790">
          <cell r="B790" t="str">
            <v>11128001</v>
          </cell>
        </row>
        <row r="791">
          <cell r="B791" t="str">
            <v>11131042</v>
          </cell>
        </row>
        <row r="792">
          <cell r="B792" t="str">
            <v>11158010</v>
          </cell>
        </row>
        <row r="793">
          <cell r="B793" t="str">
            <v>11268010</v>
          </cell>
        </row>
        <row r="794">
          <cell r="B794" t="str">
            <v>11348001</v>
          </cell>
        </row>
        <row r="795">
          <cell r="B795" t="str">
            <v>11378500</v>
          </cell>
        </row>
        <row r="796">
          <cell r="B796" t="str">
            <v>11408500</v>
          </cell>
        </row>
        <row r="797">
          <cell r="B797" t="str">
            <v>11522045</v>
          </cell>
        </row>
        <row r="798">
          <cell r="B798" t="str">
            <v>11698040</v>
          </cell>
        </row>
        <row r="799">
          <cell r="B799" t="str">
            <v>11698500</v>
          </cell>
        </row>
        <row r="800">
          <cell r="B800" t="str">
            <v>11762086</v>
          </cell>
        </row>
        <row r="801">
          <cell r="B801" t="str">
            <v>11768000</v>
          </cell>
        </row>
        <row r="802">
          <cell r="B802" t="str">
            <v>11818500</v>
          </cell>
        </row>
        <row r="803">
          <cell r="B803" t="str">
            <v>11961042</v>
          </cell>
        </row>
        <row r="804">
          <cell r="B804" t="str">
            <v>11968040</v>
          </cell>
        </row>
        <row r="805">
          <cell r="B805" t="str">
            <v>11968500</v>
          </cell>
        </row>
        <row r="806">
          <cell r="B806" t="str">
            <v>11971042</v>
          </cell>
        </row>
        <row r="807">
          <cell r="B807" t="str">
            <v>11978040</v>
          </cell>
        </row>
        <row r="808">
          <cell r="B808" t="str">
            <v>11978500</v>
          </cell>
        </row>
        <row r="809">
          <cell r="B809" t="str">
            <v>20461019</v>
          </cell>
        </row>
        <row r="810">
          <cell r="B810" t="str">
            <v>20461031</v>
          </cell>
        </row>
        <row r="811">
          <cell r="B811" t="str">
            <v>20461042</v>
          </cell>
        </row>
        <row r="812">
          <cell r="B812" t="str">
            <v>20461065</v>
          </cell>
        </row>
        <row r="813">
          <cell r="B813" t="str">
            <v>20468040</v>
          </cell>
        </row>
        <row r="814">
          <cell r="B814" t="str">
            <v>20468500</v>
          </cell>
        </row>
        <row r="815">
          <cell r="B815" t="str">
            <v>21608500</v>
          </cell>
        </row>
        <row r="816">
          <cell r="B816" t="str">
            <v>22008500</v>
          </cell>
        </row>
        <row r="817">
          <cell r="B817" t="str">
            <v>22018500</v>
          </cell>
        </row>
        <row r="818">
          <cell r="B818" t="str">
            <v>22028500</v>
          </cell>
        </row>
        <row r="819">
          <cell r="B819" t="str">
            <v>22038500</v>
          </cell>
        </row>
        <row r="820">
          <cell r="B820" t="str">
            <v>22048500</v>
          </cell>
        </row>
        <row r="821">
          <cell r="B821" t="str">
            <v>22058500</v>
          </cell>
        </row>
        <row r="822">
          <cell r="B822" t="str">
            <v>22068500</v>
          </cell>
        </row>
        <row r="823">
          <cell r="B823" t="str">
            <v>22078500</v>
          </cell>
        </row>
        <row r="824">
          <cell r="B824" t="str">
            <v>22088010</v>
          </cell>
        </row>
        <row r="825">
          <cell r="B825" t="str">
            <v>22098010</v>
          </cell>
        </row>
        <row r="826">
          <cell r="B826" t="str">
            <v>22101031</v>
          </cell>
        </row>
        <row r="827">
          <cell r="B827" t="str">
            <v>22101049</v>
          </cell>
        </row>
        <row r="828">
          <cell r="B828" t="str">
            <v>22121016</v>
          </cell>
        </row>
        <row r="829">
          <cell r="B829" t="str">
            <v>22121022</v>
          </cell>
        </row>
        <row r="830">
          <cell r="B830" t="str">
            <v>22121023</v>
          </cell>
        </row>
        <row r="831">
          <cell r="B831" t="str">
            <v>22121031</v>
          </cell>
        </row>
        <row r="832">
          <cell r="B832" t="str">
            <v>22121032</v>
          </cell>
        </row>
        <row r="833">
          <cell r="B833" t="str">
            <v>22121042</v>
          </cell>
        </row>
        <row r="834">
          <cell r="B834" t="str">
            <v>22121050</v>
          </cell>
        </row>
        <row r="835">
          <cell r="B835" t="str">
            <v>22128040</v>
          </cell>
        </row>
        <row r="836">
          <cell r="B836" t="str">
            <v>22128500</v>
          </cell>
        </row>
        <row r="837">
          <cell r="B837" t="str">
            <v>22131007</v>
          </cell>
        </row>
        <row r="838">
          <cell r="B838" t="str">
            <v>22131016</v>
          </cell>
        </row>
        <row r="839">
          <cell r="B839" t="str">
            <v>22131019</v>
          </cell>
        </row>
        <row r="840">
          <cell r="B840" t="str">
            <v>22131042</v>
          </cell>
        </row>
        <row r="841">
          <cell r="B841" t="str">
            <v>22131065</v>
          </cell>
        </row>
        <row r="842">
          <cell r="B842" t="str">
            <v>22138500</v>
          </cell>
        </row>
        <row r="843">
          <cell r="B843" t="str">
            <v>22141000</v>
          </cell>
        </row>
        <row r="844">
          <cell r="B844" t="str">
            <v>22141007</v>
          </cell>
        </row>
        <row r="845">
          <cell r="B845" t="str">
            <v>22141016</v>
          </cell>
        </row>
        <row r="846">
          <cell r="B846" t="str">
            <v>22141019</v>
          </cell>
        </row>
        <row r="847">
          <cell r="B847" t="str">
            <v>22141042</v>
          </cell>
        </row>
        <row r="848">
          <cell r="B848" t="str">
            <v>22141050</v>
          </cell>
        </row>
        <row r="849">
          <cell r="B849" t="str">
            <v>22141065</v>
          </cell>
        </row>
        <row r="850">
          <cell r="B850" t="str">
            <v>22148500</v>
          </cell>
        </row>
        <row r="851">
          <cell r="B851" t="str">
            <v>22151000</v>
          </cell>
        </row>
        <row r="852">
          <cell r="B852" t="str">
            <v>22151042</v>
          </cell>
        </row>
        <row r="853">
          <cell r="B853" t="str">
            <v>22158040</v>
          </cell>
        </row>
        <row r="854">
          <cell r="B854" t="str">
            <v>22161003</v>
          </cell>
        </row>
        <row r="855">
          <cell r="B855" t="str">
            <v>22161016</v>
          </cell>
        </row>
        <row r="856">
          <cell r="B856" t="str">
            <v>22161019</v>
          </cell>
        </row>
        <row r="857">
          <cell r="B857" t="str">
            <v>22161065</v>
          </cell>
        </row>
        <row r="858">
          <cell r="B858" t="str">
            <v>22168500</v>
          </cell>
        </row>
        <row r="859">
          <cell r="B859" t="str">
            <v>22248500</v>
          </cell>
        </row>
        <row r="860">
          <cell r="B860" t="str">
            <v>23098500</v>
          </cell>
        </row>
        <row r="861">
          <cell r="B861" t="str">
            <v>23258010</v>
          </cell>
        </row>
        <row r="862">
          <cell r="B862" t="str">
            <v>23482094</v>
          </cell>
        </row>
        <row r="863">
          <cell r="B863" t="str">
            <v>23801042</v>
          </cell>
        </row>
        <row r="864">
          <cell r="B864" t="str">
            <v>23805002</v>
          </cell>
        </row>
        <row r="865">
          <cell r="B865" t="str">
            <v>23808040</v>
          </cell>
        </row>
        <row r="866">
          <cell r="B866" t="str">
            <v>23808500</v>
          </cell>
        </row>
        <row r="867">
          <cell r="B867" t="str">
            <v>20913005</v>
          </cell>
        </row>
        <row r="868">
          <cell r="B868" t="str">
            <v>20913016</v>
          </cell>
        </row>
        <row r="869">
          <cell r="B869" t="str">
            <v>20933005</v>
          </cell>
        </row>
        <row r="870">
          <cell r="B870" t="str">
            <v>20933016</v>
          </cell>
        </row>
        <row r="871">
          <cell r="B871" t="str">
            <v>20938028</v>
          </cell>
        </row>
        <row r="872">
          <cell r="B872" t="str">
            <v>20941101</v>
          </cell>
        </row>
        <row r="873">
          <cell r="B873" t="str">
            <v>20948040</v>
          </cell>
        </row>
        <row r="874">
          <cell r="B874" t="str">
            <v>20971016</v>
          </cell>
        </row>
        <row r="875">
          <cell r="B875" t="str">
            <v>20971042</v>
          </cell>
        </row>
        <row r="876">
          <cell r="B876" t="str">
            <v>20971081</v>
          </cell>
        </row>
        <row r="877">
          <cell r="B877" t="str">
            <v>20971101</v>
          </cell>
        </row>
        <row r="878">
          <cell r="B878" t="str">
            <v>20971300</v>
          </cell>
        </row>
        <row r="879">
          <cell r="B879" t="str">
            <v>20972000</v>
          </cell>
        </row>
        <row r="880">
          <cell r="B880" t="str">
            <v>20975002</v>
          </cell>
        </row>
        <row r="881">
          <cell r="B881" t="str">
            <v>20978300</v>
          </cell>
        </row>
        <row r="882">
          <cell r="B882" t="str">
            <v>20978500</v>
          </cell>
        </row>
        <row r="883">
          <cell r="B883" t="str">
            <v>20991042</v>
          </cell>
        </row>
        <row r="884">
          <cell r="B884" t="str">
            <v>20991054</v>
          </cell>
        </row>
        <row r="885">
          <cell r="B885" t="str">
            <v>20991101</v>
          </cell>
        </row>
        <row r="886">
          <cell r="B886" t="str">
            <v>20992000</v>
          </cell>
        </row>
        <row r="887">
          <cell r="B887" t="str">
            <v>20995002</v>
          </cell>
        </row>
        <row r="888">
          <cell r="B888" t="str">
            <v>21011000</v>
          </cell>
        </row>
        <row r="889">
          <cell r="B889" t="str">
            <v>21011007</v>
          </cell>
        </row>
        <row r="890">
          <cell r="B890" t="str">
            <v>21011042</v>
          </cell>
        </row>
        <row r="891">
          <cell r="B891" t="str">
            <v>21011081</v>
          </cell>
        </row>
        <row r="892">
          <cell r="B892" t="str">
            <v>21011107</v>
          </cell>
        </row>
        <row r="893">
          <cell r="B893" t="str">
            <v>21013005</v>
          </cell>
        </row>
        <row r="894">
          <cell r="B894" t="str">
            <v>21015002</v>
          </cell>
        </row>
        <row r="895">
          <cell r="B895" t="str">
            <v>21017300</v>
          </cell>
        </row>
        <row r="896">
          <cell r="B896" t="str">
            <v>21018087</v>
          </cell>
        </row>
        <row r="897">
          <cell r="B897" t="str">
            <v>21018500</v>
          </cell>
        </row>
        <row r="898">
          <cell r="B898" t="str">
            <v>21301150</v>
          </cell>
        </row>
        <row r="899">
          <cell r="B899" t="str">
            <v>21301151</v>
          </cell>
        </row>
        <row r="900">
          <cell r="B900" t="str">
            <v>21301152</v>
          </cell>
        </row>
        <row r="901">
          <cell r="B901" t="str">
            <v>21301153</v>
          </cell>
        </row>
        <row r="902">
          <cell r="B902" t="str">
            <v>21301154</v>
          </cell>
        </row>
        <row r="903">
          <cell r="B903" t="str">
            <v>21301155</v>
          </cell>
        </row>
        <row r="904">
          <cell r="B904" t="str">
            <v>21301156</v>
          </cell>
        </row>
        <row r="905">
          <cell r="B905" t="str">
            <v>21308055</v>
          </cell>
        </row>
        <row r="906">
          <cell r="B906" t="str">
            <v>21308103</v>
          </cell>
        </row>
        <row r="907">
          <cell r="B907" t="str">
            <v>21308500</v>
          </cell>
        </row>
        <row r="908">
          <cell r="B908" t="str">
            <v>23341134</v>
          </cell>
        </row>
        <row r="909">
          <cell r="B909" t="str">
            <v>24192045</v>
          </cell>
        </row>
        <row r="910">
          <cell r="B910" t="str">
            <v>21671007</v>
          </cell>
        </row>
        <row r="911">
          <cell r="B911" t="str">
            <v>21671020</v>
          </cell>
        </row>
        <row r="912">
          <cell r="B912" t="str">
            <v>21671022</v>
          </cell>
        </row>
        <row r="913">
          <cell r="B913" t="str">
            <v>21671038</v>
          </cell>
        </row>
        <row r="914">
          <cell r="B914" t="str">
            <v>21671058</v>
          </cell>
        </row>
        <row r="915">
          <cell r="B915" t="str">
            <v>21671100</v>
          </cell>
        </row>
        <row r="916">
          <cell r="B916" t="str">
            <v>21672015</v>
          </cell>
        </row>
        <row r="917">
          <cell r="B917" t="str">
            <v>21672067</v>
          </cell>
        </row>
        <row r="918">
          <cell r="B918" t="str">
            <v>21672078</v>
          </cell>
        </row>
        <row r="919">
          <cell r="B919" t="str">
            <v>21672086</v>
          </cell>
        </row>
        <row r="920">
          <cell r="B920" t="str">
            <v>21672156</v>
          </cell>
        </row>
        <row r="921">
          <cell r="B921" t="str">
            <v>21673004</v>
          </cell>
        </row>
        <row r="922">
          <cell r="B922" t="str">
            <v>21673100</v>
          </cell>
        </row>
        <row r="923">
          <cell r="B923" t="str">
            <v>21678029</v>
          </cell>
        </row>
        <row r="924">
          <cell r="B924" t="str">
            <v>21678030</v>
          </cell>
        </row>
        <row r="925">
          <cell r="B925" t="str">
            <v>21678031</v>
          </cell>
        </row>
        <row r="926">
          <cell r="B926" t="str">
            <v>21731031</v>
          </cell>
        </row>
        <row r="927">
          <cell r="B927" t="str">
            <v>21731049</v>
          </cell>
        </row>
        <row r="928">
          <cell r="B928" t="str">
            <v>21738029</v>
          </cell>
        </row>
        <row r="929">
          <cell r="B929" t="str">
            <v>21748029</v>
          </cell>
        </row>
        <row r="930">
          <cell r="B930" t="str">
            <v>21751031</v>
          </cell>
        </row>
        <row r="931">
          <cell r="B931" t="str">
            <v>21751033</v>
          </cell>
        </row>
        <row r="932">
          <cell r="B932" t="str">
            <v>21751049</v>
          </cell>
        </row>
        <row r="933">
          <cell r="B933" t="str">
            <v>21758029</v>
          </cell>
        </row>
        <row r="934">
          <cell r="B934" t="str">
            <v>21768029</v>
          </cell>
        </row>
        <row r="935">
          <cell r="B935" t="str">
            <v>21778029</v>
          </cell>
        </row>
        <row r="936">
          <cell r="B936" t="str">
            <v>21781031</v>
          </cell>
        </row>
        <row r="937">
          <cell r="B937" t="str">
            <v>21781033</v>
          </cell>
        </row>
        <row r="938">
          <cell r="B938" t="str">
            <v>21781049</v>
          </cell>
        </row>
        <row r="939">
          <cell r="B939" t="str">
            <v>21788029</v>
          </cell>
        </row>
        <row r="940">
          <cell r="B940" t="str">
            <v>21791016</v>
          </cell>
        </row>
        <row r="941">
          <cell r="B941" t="str">
            <v>21791031</v>
          </cell>
        </row>
        <row r="942">
          <cell r="B942" t="str">
            <v>21791033</v>
          </cell>
        </row>
        <row r="943">
          <cell r="B943" t="str">
            <v>21798029</v>
          </cell>
        </row>
        <row r="944">
          <cell r="B944" t="str">
            <v>21798030</v>
          </cell>
        </row>
        <row r="945">
          <cell r="B945" t="str">
            <v>21801031</v>
          </cell>
        </row>
        <row r="946">
          <cell r="B946" t="str">
            <v>21958500</v>
          </cell>
        </row>
        <row r="947">
          <cell r="B947" t="str">
            <v>21981031</v>
          </cell>
        </row>
        <row r="948">
          <cell r="B948" t="str">
            <v>21981049</v>
          </cell>
        </row>
        <row r="949">
          <cell r="B949" t="str">
            <v>21988029</v>
          </cell>
        </row>
        <row r="950">
          <cell r="B950" t="str">
            <v>21988030</v>
          </cell>
        </row>
        <row r="951">
          <cell r="B951" t="str">
            <v>21991042</v>
          </cell>
        </row>
        <row r="952">
          <cell r="B952" t="str">
            <v>23758029</v>
          </cell>
        </row>
        <row r="953">
          <cell r="B953" t="str">
            <v>23768029</v>
          </cell>
        </row>
        <row r="954">
          <cell r="B954" t="str">
            <v>23778029</v>
          </cell>
        </row>
        <row r="955">
          <cell r="B955" t="str">
            <v>21241039</v>
          </cell>
        </row>
        <row r="956">
          <cell r="B956" t="str">
            <v>21241063</v>
          </cell>
        </row>
        <row r="957">
          <cell r="B957" t="str">
            <v>21241097</v>
          </cell>
        </row>
        <row r="958">
          <cell r="B958" t="str">
            <v>21242019</v>
          </cell>
        </row>
        <row r="959">
          <cell r="B959" t="str">
            <v>21242094</v>
          </cell>
        </row>
        <row r="960">
          <cell r="B960" t="str">
            <v>21242237</v>
          </cell>
        </row>
        <row r="961">
          <cell r="B961" t="str">
            <v>21245002</v>
          </cell>
        </row>
        <row r="962">
          <cell r="B962" t="str">
            <v>21252037</v>
          </cell>
        </row>
        <row r="963">
          <cell r="B963" t="str">
            <v>21252086</v>
          </cell>
        </row>
        <row r="964">
          <cell r="B964" t="str">
            <v>21258048</v>
          </cell>
        </row>
        <row r="965">
          <cell r="B965" t="str">
            <v>21258049</v>
          </cell>
        </row>
        <row r="966">
          <cell r="B966" t="str">
            <v>21258050</v>
          </cell>
        </row>
        <row r="967">
          <cell r="B967" t="str">
            <v>21258053</v>
          </cell>
        </row>
        <row r="968">
          <cell r="B968" t="str">
            <v>21258054</v>
          </cell>
        </row>
        <row r="969">
          <cell r="B969" t="str">
            <v>21258058</v>
          </cell>
        </row>
        <row r="970">
          <cell r="B970" t="str">
            <v>21258059</v>
          </cell>
        </row>
        <row r="971">
          <cell r="B971" t="str">
            <v>21271007</v>
          </cell>
        </row>
        <row r="972">
          <cell r="B972" t="str">
            <v>21271080</v>
          </cell>
        </row>
        <row r="973">
          <cell r="B973" t="str">
            <v>21291084</v>
          </cell>
        </row>
        <row r="974">
          <cell r="B974" t="str">
            <v>21291086</v>
          </cell>
        </row>
        <row r="975">
          <cell r="B975" t="str">
            <v>21291087</v>
          </cell>
        </row>
        <row r="976">
          <cell r="B976" t="str">
            <v>21291088</v>
          </cell>
        </row>
        <row r="977">
          <cell r="B977" t="str">
            <v>21291090</v>
          </cell>
        </row>
        <row r="978">
          <cell r="B978" t="str">
            <v>21291091</v>
          </cell>
        </row>
        <row r="979">
          <cell r="B979" t="str">
            <v>21291092</v>
          </cell>
        </row>
        <row r="980">
          <cell r="B980" t="str">
            <v>21291093</v>
          </cell>
        </row>
        <row r="981">
          <cell r="B981" t="str">
            <v>21291094</v>
          </cell>
        </row>
        <row r="982">
          <cell r="B982" t="str">
            <v>21291095</v>
          </cell>
        </row>
        <row r="983">
          <cell r="B983" t="str">
            <v>21292094</v>
          </cell>
        </row>
        <row r="984">
          <cell r="B984" t="str">
            <v>21292186</v>
          </cell>
        </row>
        <row r="985">
          <cell r="B985" t="str">
            <v>21297103</v>
          </cell>
        </row>
        <row r="986">
          <cell r="B986" t="str">
            <v>21321087</v>
          </cell>
        </row>
        <row r="987">
          <cell r="B987" t="str">
            <v>21341000</v>
          </cell>
        </row>
        <row r="988">
          <cell r="B988" t="str">
            <v>21341022</v>
          </cell>
        </row>
        <row r="989">
          <cell r="B989" t="str">
            <v>21341037</v>
          </cell>
        </row>
        <row r="990">
          <cell r="B990" t="str">
            <v>21341042</v>
          </cell>
        </row>
        <row r="991">
          <cell r="B991" t="str">
            <v>21351042</v>
          </cell>
        </row>
        <row r="992">
          <cell r="B992" t="str">
            <v>21381016</v>
          </cell>
        </row>
        <row r="993">
          <cell r="B993" t="str">
            <v>21381022</v>
          </cell>
        </row>
        <row r="994">
          <cell r="B994" t="str">
            <v>21381042</v>
          </cell>
        </row>
        <row r="995">
          <cell r="B995" t="str">
            <v>21388500</v>
          </cell>
        </row>
        <row r="996">
          <cell r="B996" t="str">
            <v>21391000</v>
          </cell>
        </row>
        <row r="997">
          <cell r="B997" t="str">
            <v>21401000</v>
          </cell>
        </row>
        <row r="998">
          <cell r="B998" t="str">
            <v>21401032</v>
          </cell>
        </row>
        <row r="999">
          <cell r="B999" t="str">
            <v>21401080</v>
          </cell>
        </row>
        <row r="1000">
          <cell r="B1000" t="str">
            <v>21401084</v>
          </cell>
        </row>
        <row r="1001">
          <cell r="B1001" t="str">
            <v>21401093</v>
          </cell>
        </row>
        <row r="1002">
          <cell r="B1002" t="str">
            <v>21401095</v>
          </cell>
        </row>
        <row r="1003">
          <cell r="B1003" t="str">
            <v>21401096</v>
          </cell>
        </row>
        <row r="1004">
          <cell r="B1004" t="str">
            <v>21401098</v>
          </cell>
        </row>
        <row r="1005">
          <cell r="B1005" t="str">
            <v>21411042</v>
          </cell>
        </row>
        <row r="1006">
          <cell r="B1006" t="str">
            <v>21418500</v>
          </cell>
        </row>
        <row r="1007">
          <cell r="B1007" t="str">
            <v>21431057</v>
          </cell>
        </row>
        <row r="1008">
          <cell r="B1008" t="str">
            <v>21431080</v>
          </cell>
        </row>
        <row r="1009">
          <cell r="B1009" t="str">
            <v>21431089</v>
          </cell>
        </row>
        <row r="1010">
          <cell r="B1010" t="str">
            <v>21432085</v>
          </cell>
        </row>
        <row r="1011">
          <cell r="B1011" t="str">
            <v>21432094</v>
          </cell>
        </row>
        <row r="1012">
          <cell r="B1012" t="str">
            <v>21438000</v>
          </cell>
        </row>
        <row r="1013">
          <cell r="B1013" t="str">
            <v>21491028</v>
          </cell>
        </row>
        <row r="1014">
          <cell r="B1014" t="str">
            <v>21568040</v>
          </cell>
        </row>
        <row r="1015">
          <cell r="B1015" t="str">
            <v>21588500</v>
          </cell>
        </row>
        <row r="1016">
          <cell r="B1016" t="str">
            <v>23188040</v>
          </cell>
        </row>
        <row r="1017">
          <cell r="B1017" t="str">
            <v>26352092</v>
          </cell>
        </row>
        <row r="1018">
          <cell r="B1018" t="str">
            <v>26357201</v>
          </cell>
        </row>
        <row r="1019">
          <cell r="B1019" t="str">
            <v>26372092</v>
          </cell>
        </row>
        <row r="1020">
          <cell r="B1020" t="str">
            <v>26377201</v>
          </cell>
        </row>
        <row r="1021">
          <cell r="B1021" t="str">
            <v>22522019</v>
          </cell>
        </row>
        <row r="1022">
          <cell r="B1022" t="str">
            <v>22522022</v>
          </cell>
        </row>
        <row r="1023">
          <cell r="B1023" t="str">
            <v>22522029</v>
          </cell>
        </row>
        <row r="1024">
          <cell r="B1024" t="str">
            <v>22522086</v>
          </cell>
        </row>
        <row r="1025">
          <cell r="B1025" t="str">
            <v>22528040</v>
          </cell>
        </row>
        <row r="1026">
          <cell r="B1026" t="str">
            <v>22528086</v>
          </cell>
        </row>
        <row r="1027">
          <cell r="B1027" t="str">
            <v>22551016</v>
          </cell>
        </row>
        <row r="1028">
          <cell r="B1028" t="str">
            <v>22571022</v>
          </cell>
        </row>
        <row r="1029">
          <cell r="B1029" t="str">
            <v>23232094</v>
          </cell>
        </row>
        <row r="1030">
          <cell r="B1030" t="str">
            <v>2311</v>
          </cell>
        </row>
        <row r="1031">
          <cell r="B1031" t="str">
            <v>2318</v>
          </cell>
        </row>
        <row r="1032">
          <cell r="B1032" t="str">
            <v>2319</v>
          </cell>
        </row>
        <row r="1033">
          <cell r="B1033" t="str">
            <v>23160</v>
          </cell>
        </row>
        <row r="1034">
          <cell r="B1034" t="str">
            <v>2311504</v>
          </cell>
        </row>
        <row r="1035">
          <cell r="B1035" t="str">
            <v>2312000</v>
          </cell>
        </row>
        <row r="1036">
          <cell r="B1036" t="str">
            <v>2312016</v>
          </cell>
        </row>
        <row r="1037">
          <cell r="B1037" t="str">
            <v>2312066</v>
          </cell>
        </row>
        <row r="1038">
          <cell r="B1038" t="str">
            <v>2312070</v>
          </cell>
        </row>
        <row r="1039">
          <cell r="B1039" t="str">
            <v>2312076</v>
          </cell>
        </row>
        <row r="1040">
          <cell r="B1040" t="str">
            <v>2312078</v>
          </cell>
        </row>
        <row r="1041">
          <cell r="B1041" t="str">
            <v>2312085</v>
          </cell>
        </row>
        <row r="1042">
          <cell r="B1042" t="str">
            <v>22661000</v>
          </cell>
        </row>
        <row r="1043">
          <cell r="B1043" t="str">
            <v>22661026</v>
          </cell>
        </row>
        <row r="1044">
          <cell r="B1044" t="str">
            <v>22661082</v>
          </cell>
        </row>
        <row r="1045">
          <cell r="B1045" t="str">
            <v>22662079</v>
          </cell>
        </row>
        <row r="1046">
          <cell r="B1046" t="str">
            <v>22662189</v>
          </cell>
        </row>
        <row r="1047">
          <cell r="B1047" t="str">
            <v>22665002</v>
          </cell>
        </row>
        <row r="1048">
          <cell r="B1048" t="str">
            <v>22671000</v>
          </cell>
        </row>
        <row r="1049">
          <cell r="B1049" t="str">
            <v>22671002</v>
          </cell>
        </row>
        <row r="1050">
          <cell r="B1050" t="str">
            <v>22671016</v>
          </cell>
        </row>
        <row r="1051">
          <cell r="B1051" t="str">
            <v>22671022</v>
          </cell>
        </row>
        <row r="1052">
          <cell r="B1052" t="str">
            <v>22671023</v>
          </cell>
        </row>
        <row r="1053">
          <cell r="B1053" t="str">
            <v>22671026</v>
          </cell>
        </row>
        <row r="1054">
          <cell r="B1054" t="str">
            <v>22671031</v>
          </cell>
        </row>
        <row r="1055">
          <cell r="B1055" t="str">
            <v>22671032</v>
          </cell>
        </row>
        <row r="1056">
          <cell r="B1056" t="str">
            <v>22671040</v>
          </cell>
        </row>
        <row r="1057">
          <cell r="B1057" t="str">
            <v>22671042</v>
          </cell>
        </row>
        <row r="1058">
          <cell r="B1058" t="str">
            <v>22671049</v>
          </cell>
        </row>
        <row r="1059">
          <cell r="B1059" t="str">
            <v>22691000</v>
          </cell>
        </row>
        <row r="1060">
          <cell r="B1060" t="str">
            <v>22691002</v>
          </cell>
        </row>
        <row r="1061">
          <cell r="B1061" t="str">
            <v>22691016</v>
          </cell>
        </row>
        <row r="1062">
          <cell r="B1062" t="str">
            <v>22691022</v>
          </cell>
        </row>
        <row r="1063">
          <cell r="B1063" t="str">
            <v>22691026</v>
          </cell>
        </row>
        <row r="1064">
          <cell r="B1064" t="str">
            <v>22691031</v>
          </cell>
        </row>
        <row r="1065">
          <cell r="B1065" t="str">
            <v>22691032</v>
          </cell>
        </row>
        <row r="1066">
          <cell r="B1066" t="str">
            <v>22691040</v>
          </cell>
        </row>
        <row r="1067">
          <cell r="B1067" t="str">
            <v>22691042</v>
          </cell>
        </row>
        <row r="1068">
          <cell r="B1068" t="str">
            <v>22711002</v>
          </cell>
        </row>
        <row r="1069">
          <cell r="B1069" t="str">
            <v>22711026</v>
          </cell>
        </row>
        <row r="1070">
          <cell r="B1070" t="str">
            <v>22711040</v>
          </cell>
        </row>
        <row r="1071">
          <cell r="B1071" t="str">
            <v>22712094</v>
          </cell>
        </row>
        <row r="1072">
          <cell r="B1072" t="str">
            <v>22721002</v>
          </cell>
        </row>
        <row r="1073">
          <cell r="B1073" t="str">
            <v>22721016</v>
          </cell>
        </row>
        <row r="1074">
          <cell r="B1074" t="str">
            <v>22721026</v>
          </cell>
        </row>
        <row r="1075">
          <cell r="B1075" t="str">
            <v>22721040</v>
          </cell>
        </row>
        <row r="1076">
          <cell r="B1076" t="str">
            <v>22722094</v>
          </cell>
        </row>
        <row r="1077">
          <cell r="B1077" t="str">
            <v>22731000</v>
          </cell>
        </row>
        <row r="1078">
          <cell r="B1078" t="str">
            <v>22731002</v>
          </cell>
        </row>
        <row r="1079">
          <cell r="B1079" t="str">
            <v>22731016</v>
          </cell>
        </row>
        <row r="1080">
          <cell r="B1080" t="str">
            <v>22731022</v>
          </cell>
        </row>
        <row r="1081">
          <cell r="B1081" t="str">
            <v>22731026</v>
          </cell>
        </row>
        <row r="1082">
          <cell r="B1082" t="str">
            <v>22731031</v>
          </cell>
        </row>
        <row r="1083">
          <cell r="B1083" t="str">
            <v>22731032</v>
          </cell>
        </row>
        <row r="1084">
          <cell r="B1084" t="str">
            <v>22731040</v>
          </cell>
        </row>
        <row r="1085">
          <cell r="B1085" t="str">
            <v>22731042</v>
          </cell>
        </row>
        <row r="1086">
          <cell r="B1086" t="str">
            <v>22732094</v>
          </cell>
        </row>
        <row r="1087">
          <cell r="B1087" t="str">
            <v>22741002</v>
          </cell>
        </row>
        <row r="1088">
          <cell r="B1088" t="str">
            <v>22741040</v>
          </cell>
        </row>
        <row r="1089">
          <cell r="B1089" t="str">
            <v>22742094</v>
          </cell>
        </row>
        <row r="1090">
          <cell r="B1090" t="str">
            <v>22771000</v>
          </cell>
        </row>
        <row r="1091">
          <cell r="B1091" t="str">
            <v>22771002</v>
          </cell>
        </row>
        <row r="1092">
          <cell r="B1092" t="str">
            <v>22771022</v>
          </cell>
        </row>
        <row r="1093">
          <cell r="B1093" t="str">
            <v>22771026</v>
          </cell>
        </row>
        <row r="1094">
          <cell r="B1094" t="str">
            <v>22771031</v>
          </cell>
        </row>
        <row r="1095">
          <cell r="B1095" t="str">
            <v>22771032</v>
          </cell>
        </row>
        <row r="1096">
          <cell r="B1096" t="str">
            <v>22771040</v>
          </cell>
        </row>
        <row r="1097">
          <cell r="B1097" t="str">
            <v>22771042</v>
          </cell>
        </row>
        <row r="1098">
          <cell r="B1098" t="str">
            <v>22772094</v>
          </cell>
        </row>
        <row r="1099">
          <cell r="B1099" t="str">
            <v>22791000</v>
          </cell>
        </row>
        <row r="1100">
          <cell r="B1100" t="str">
            <v>22791002</v>
          </cell>
        </row>
        <row r="1101">
          <cell r="B1101" t="str">
            <v>22791016</v>
          </cell>
        </row>
        <row r="1102">
          <cell r="B1102" t="str">
            <v>22791022</v>
          </cell>
        </row>
        <row r="1103">
          <cell r="B1103" t="str">
            <v>22791026</v>
          </cell>
        </row>
        <row r="1104">
          <cell r="B1104" t="str">
            <v>22791031</v>
          </cell>
        </row>
        <row r="1105">
          <cell r="B1105" t="str">
            <v>22791032</v>
          </cell>
        </row>
        <row r="1106">
          <cell r="B1106" t="str">
            <v>22791040</v>
          </cell>
        </row>
        <row r="1107">
          <cell r="B1107" t="str">
            <v>22791042</v>
          </cell>
        </row>
        <row r="1108">
          <cell r="B1108" t="str">
            <v>22801026</v>
          </cell>
        </row>
        <row r="1109">
          <cell r="B1109" t="str">
            <v>22808040</v>
          </cell>
        </row>
        <row r="1110">
          <cell r="B1110" t="str">
            <v>22821000</v>
          </cell>
        </row>
        <row r="1111">
          <cell r="B1111" t="str">
            <v>22821002</v>
          </cell>
        </row>
        <row r="1112">
          <cell r="B1112" t="str">
            <v>22821016</v>
          </cell>
        </row>
        <row r="1113">
          <cell r="B1113" t="str">
            <v>22821022</v>
          </cell>
        </row>
        <row r="1114">
          <cell r="B1114" t="str">
            <v>22821023</v>
          </cell>
        </row>
        <row r="1115">
          <cell r="B1115" t="str">
            <v>22821026</v>
          </cell>
        </row>
        <row r="1116">
          <cell r="B1116" t="str">
            <v>22821031</v>
          </cell>
        </row>
        <row r="1117">
          <cell r="B1117" t="str">
            <v>22821032</v>
          </cell>
        </row>
        <row r="1118">
          <cell r="B1118" t="str">
            <v>22821033</v>
          </cell>
        </row>
        <row r="1119">
          <cell r="B1119" t="str">
            <v>22821040</v>
          </cell>
        </row>
        <row r="1120">
          <cell r="B1120" t="str">
            <v>22821042</v>
          </cell>
        </row>
        <row r="1121">
          <cell r="B1121" t="str">
            <v>22831000</v>
          </cell>
        </row>
        <row r="1122">
          <cell r="B1122" t="str">
            <v>22831002</v>
          </cell>
        </row>
        <row r="1123">
          <cell r="B1123" t="str">
            <v>22831016</v>
          </cell>
        </row>
        <row r="1124">
          <cell r="B1124" t="str">
            <v>22831022</v>
          </cell>
        </row>
        <row r="1125">
          <cell r="B1125" t="str">
            <v>22831026</v>
          </cell>
        </row>
        <row r="1126">
          <cell r="B1126" t="str">
            <v>22831031</v>
          </cell>
        </row>
        <row r="1127">
          <cell r="B1127" t="str">
            <v>22831032</v>
          </cell>
        </row>
        <row r="1128">
          <cell r="B1128" t="str">
            <v>22831040</v>
          </cell>
        </row>
        <row r="1129">
          <cell r="B1129" t="str">
            <v>22831042</v>
          </cell>
        </row>
        <row r="1130">
          <cell r="B1130" t="str">
            <v>22861000</v>
          </cell>
        </row>
        <row r="1131">
          <cell r="B1131" t="str">
            <v>22861002</v>
          </cell>
        </row>
        <row r="1132">
          <cell r="B1132" t="str">
            <v>22861016</v>
          </cell>
        </row>
        <row r="1133">
          <cell r="B1133" t="str">
            <v>22861022</v>
          </cell>
        </row>
        <row r="1134">
          <cell r="B1134" t="str">
            <v>22861026</v>
          </cell>
        </row>
        <row r="1135">
          <cell r="B1135" t="str">
            <v>22861031</v>
          </cell>
        </row>
        <row r="1136">
          <cell r="B1136" t="str">
            <v>22861032</v>
          </cell>
        </row>
        <row r="1137">
          <cell r="B1137" t="str">
            <v>22861040</v>
          </cell>
        </row>
        <row r="1138">
          <cell r="B1138" t="str">
            <v>22861042</v>
          </cell>
        </row>
        <row r="1139">
          <cell r="B1139" t="str">
            <v>22901000</v>
          </cell>
        </row>
        <row r="1140">
          <cell r="B1140" t="str">
            <v>22901002</v>
          </cell>
        </row>
        <row r="1141">
          <cell r="B1141" t="str">
            <v>22901022</v>
          </cell>
        </row>
        <row r="1142">
          <cell r="B1142" t="str">
            <v>22901026</v>
          </cell>
        </row>
        <row r="1143">
          <cell r="B1143" t="str">
            <v>22901040</v>
          </cell>
        </row>
        <row r="1144">
          <cell r="B1144" t="str">
            <v>22901042</v>
          </cell>
        </row>
        <row r="1145">
          <cell r="B1145" t="str">
            <v>22911002</v>
          </cell>
        </row>
        <row r="1146">
          <cell r="B1146" t="str">
            <v>22911026</v>
          </cell>
        </row>
        <row r="1147">
          <cell r="B1147" t="str">
            <v>22911040</v>
          </cell>
        </row>
        <row r="1148">
          <cell r="B1148" t="str">
            <v>22912094</v>
          </cell>
        </row>
        <row r="1149">
          <cell r="B1149" t="str">
            <v>26301002</v>
          </cell>
        </row>
        <row r="1150">
          <cell r="B1150" t="str">
            <v>26301040</v>
          </cell>
        </row>
        <row r="1151">
          <cell r="B1151" t="str">
            <v>30472009</v>
          </cell>
        </row>
        <row r="1152">
          <cell r="B1152" t="str">
            <v>30472014</v>
          </cell>
        </row>
        <row r="1153">
          <cell r="B1153" t="str">
            <v>30472015</v>
          </cell>
        </row>
        <row r="1154">
          <cell r="B1154" t="str">
            <v>30472047</v>
          </cell>
        </row>
        <row r="1155">
          <cell r="B1155" t="str">
            <v>30472103</v>
          </cell>
        </row>
        <row r="1156">
          <cell r="B1156" t="str">
            <v>30472171</v>
          </cell>
        </row>
        <row r="1157">
          <cell r="B1157" t="str">
            <v>30472175</v>
          </cell>
        </row>
        <row r="1158">
          <cell r="B1158" t="str">
            <v>30472186</v>
          </cell>
        </row>
        <row r="1159">
          <cell r="B1159" t="str">
            <v>30473003</v>
          </cell>
        </row>
        <row r="1160">
          <cell r="B1160" t="str">
            <v>30473600</v>
          </cell>
        </row>
        <row r="1161">
          <cell r="B1161" t="str">
            <v>30473601</v>
          </cell>
        </row>
        <row r="1162">
          <cell r="B1162" t="str">
            <v>30473602</v>
          </cell>
        </row>
        <row r="1163">
          <cell r="B1163" t="str">
            <v>30473604</v>
          </cell>
        </row>
        <row r="1164">
          <cell r="B1164" t="str">
            <v>30477210</v>
          </cell>
        </row>
        <row r="1165">
          <cell r="B1165" t="str">
            <v>30478067</v>
          </cell>
        </row>
        <row r="1166">
          <cell r="B1166" t="str">
            <v>22533003</v>
          </cell>
        </row>
        <row r="1167">
          <cell r="B1167" t="str">
            <v>30492086</v>
          </cell>
        </row>
        <row r="1168">
          <cell r="B1168" t="str">
            <v>30493003</v>
          </cell>
        </row>
        <row r="1169">
          <cell r="B1169" t="str">
            <v>30493007</v>
          </cell>
        </row>
        <row r="1170">
          <cell r="B1170" t="str">
            <v>30493008</v>
          </cell>
        </row>
        <row r="1171">
          <cell r="B1171" t="str">
            <v>30493009</v>
          </cell>
        </row>
        <row r="1172">
          <cell r="B1172" t="str">
            <v>30493010</v>
          </cell>
        </row>
        <row r="1173">
          <cell r="B1173" t="str">
            <v>30493012</v>
          </cell>
        </row>
        <row r="1174">
          <cell r="B1174" t="str">
            <v>30497506</v>
          </cell>
        </row>
        <row r="1175">
          <cell r="B1175" t="str">
            <v>30498065</v>
          </cell>
        </row>
        <row r="1176">
          <cell r="B1176" t="str">
            <v>30498066</v>
          </cell>
        </row>
        <row r="1177">
          <cell r="B1177" t="str">
            <v>30503003</v>
          </cell>
        </row>
        <row r="1178">
          <cell r="B1178" t="str">
            <v>30957101</v>
          </cell>
        </row>
        <row r="1179">
          <cell r="B1179" t="str">
            <v>22472172</v>
          </cell>
        </row>
        <row r="1180">
          <cell r="B1180" t="str">
            <v>22472193</v>
          </cell>
        </row>
        <row r="1181">
          <cell r="B1181" t="str">
            <v>22473100</v>
          </cell>
        </row>
        <row r="1182">
          <cell r="B1182" t="str">
            <v>22473101</v>
          </cell>
        </row>
        <row r="1183">
          <cell r="B1183" t="str">
            <v>22473102</v>
          </cell>
        </row>
        <row r="1184">
          <cell r="B1184" t="str">
            <v>22473103</v>
          </cell>
        </row>
        <row r="1185">
          <cell r="B1185" t="str">
            <v>22478040</v>
          </cell>
        </row>
        <row r="1186">
          <cell r="B1186" t="str">
            <v>22483100</v>
          </cell>
        </row>
        <row r="1187">
          <cell r="B1187" t="str">
            <v>22493003</v>
          </cell>
        </row>
        <row r="1188">
          <cell r="B1188" t="str">
            <v>22502079</v>
          </cell>
        </row>
        <row r="1189">
          <cell r="B1189" t="str">
            <v>20522037</v>
          </cell>
        </row>
        <row r="1190">
          <cell r="B1190" t="str">
            <v>20522038</v>
          </cell>
        </row>
        <row r="1191">
          <cell r="B1191" t="str">
            <v>20522054</v>
          </cell>
        </row>
        <row r="1192">
          <cell r="B1192" t="str">
            <v>20527200</v>
          </cell>
        </row>
        <row r="1193">
          <cell r="B1193" t="str">
            <v>20527500</v>
          </cell>
        </row>
        <row r="1194">
          <cell r="B1194" t="str">
            <v>20528000</v>
          </cell>
        </row>
        <row r="1195">
          <cell r="B1195" t="str">
            <v>20528069</v>
          </cell>
        </row>
        <row r="1196">
          <cell r="B1196" t="str">
            <v>20641000</v>
          </cell>
        </row>
        <row r="1197">
          <cell r="B1197" t="str">
            <v>20641022</v>
          </cell>
        </row>
        <row r="1198">
          <cell r="B1198" t="str">
            <v>20641023</v>
          </cell>
        </row>
        <row r="1199">
          <cell r="B1199" t="str">
            <v>20641028</v>
          </cell>
        </row>
        <row r="1200">
          <cell r="B1200" t="str">
            <v>20641031</v>
          </cell>
        </row>
        <row r="1201">
          <cell r="B1201" t="str">
            <v>20641033</v>
          </cell>
        </row>
        <row r="1202">
          <cell r="B1202" t="str">
            <v>20641037</v>
          </cell>
        </row>
        <row r="1203">
          <cell r="B1203" t="str">
            <v>20641042</v>
          </cell>
        </row>
        <row r="1204">
          <cell r="B1204" t="str">
            <v>20641062</v>
          </cell>
        </row>
        <row r="1205">
          <cell r="B1205" t="str">
            <v>20642007</v>
          </cell>
        </row>
        <row r="1206">
          <cell r="B1206" t="str">
            <v>20647101</v>
          </cell>
        </row>
        <row r="1207">
          <cell r="B1207" t="str">
            <v>20492000</v>
          </cell>
        </row>
        <row r="1208">
          <cell r="B1208" t="str">
            <v>20492031</v>
          </cell>
        </row>
        <row r="1209">
          <cell r="B1209" t="str">
            <v>20505002</v>
          </cell>
        </row>
        <row r="1210">
          <cell r="B1210" t="str">
            <v>20507500</v>
          </cell>
        </row>
        <row r="1211">
          <cell r="B1211" t="str">
            <v>20508104</v>
          </cell>
        </row>
        <row r="1212">
          <cell r="B1212" t="str">
            <v>20621000</v>
          </cell>
        </row>
        <row r="1213">
          <cell r="B1213" t="str">
            <v>20621002</v>
          </cell>
        </row>
        <row r="1214">
          <cell r="B1214" t="str">
            <v>20621003</v>
          </cell>
        </row>
        <row r="1215">
          <cell r="B1215" t="str">
            <v>20621016</v>
          </cell>
        </row>
        <row r="1216">
          <cell r="B1216" t="str">
            <v>20621022</v>
          </cell>
        </row>
        <row r="1217">
          <cell r="B1217" t="str">
            <v>20621025</v>
          </cell>
        </row>
        <row r="1218">
          <cell r="B1218" t="str">
            <v>20621026</v>
          </cell>
        </row>
        <row r="1219">
          <cell r="B1219" t="str">
            <v>20621031</v>
          </cell>
        </row>
        <row r="1220">
          <cell r="B1220" t="str">
            <v>20621032</v>
          </cell>
        </row>
        <row r="1221">
          <cell r="B1221" t="str">
            <v>20621033</v>
          </cell>
        </row>
        <row r="1222">
          <cell r="B1222" t="str">
            <v>20621037</v>
          </cell>
        </row>
        <row r="1223">
          <cell r="B1223" t="str">
            <v>20621040</v>
          </cell>
        </row>
        <row r="1224">
          <cell r="B1224" t="str">
            <v>20621042</v>
          </cell>
        </row>
        <row r="1225">
          <cell r="B1225" t="str">
            <v>20621049</v>
          </cell>
        </row>
        <row r="1226">
          <cell r="B1226" t="str">
            <v>20621050</v>
          </cell>
        </row>
        <row r="1227">
          <cell r="B1227" t="str">
            <v>20621051</v>
          </cell>
        </row>
        <row r="1228">
          <cell r="B1228" t="str">
            <v>20631019</v>
          </cell>
        </row>
        <row r="1229">
          <cell r="B1229" t="str">
            <v>20631042</v>
          </cell>
        </row>
        <row r="1230">
          <cell r="B1230" t="str">
            <v>20635002</v>
          </cell>
        </row>
        <row r="1231">
          <cell r="B1231" t="str">
            <v>20638040</v>
          </cell>
        </row>
        <row r="1232">
          <cell r="B1232" t="str">
            <v>20638500</v>
          </cell>
        </row>
        <row r="1233">
          <cell r="B1233" t="str">
            <v>19142079</v>
          </cell>
        </row>
        <row r="1234">
          <cell r="B1234" t="str">
            <v>19172079</v>
          </cell>
        </row>
        <row r="1235">
          <cell r="B1235" t="str">
            <v>3081</v>
          </cell>
        </row>
        <row r="1236">
          <cell r="B1236" t="str">
            <v>3088</v>
          </cell>
        </row>
        <row r="1237">
          <cell r="B1237" t="str">
            <v>3081504</v>
          </cell>
        </row>
        <row r="1238">
          <cell r="B1238" t="str">
            <v>3082070</v>
          </cell>
        </row>
        <row r="1239">
          <cell r="B1239" t="str">
            <v>3082085</v>
          </cell>
        </row>
        <row r="1240">
          <cell r="B1240" t="str">
            <v>30172045</v>
          </cell>
        </row>
        <row r="1241">
          <cell r="B1241" t="str">
            <v>30172078</v>
          </cell>
        </row>
        <row r="1242">
          <cell r="B1242" t="str">
            <v>30178000</v>
          </cell>
        </row>
        <row r="1243">
          <cell r="B1243" t="str">
            <v>30532084</v>
          </cell>
        </row>
        <row r="1244">
          <cell r="B1244" t="str">
            <v>30558000</v>
          </cell>
        </row>
        <row r="1245">
          <cell r="B1245" t="str">
            <v>3101</v>
          </cell>
        </row>
        <row r="1246">
          <cell r="B1246" t="str">
            <v>3103</v>
          </cell>
        </row>
        <row r="1247">
          <cell r="B1247" t="str">
            <v>3108</v>
          </cell>
        </row>
        <row r="1248">
          <cell r="B1248" t="str">
            <v>3101504</v>
          </cell>
        </row>
        <row r="1249">
          <cell r="B1249" t="str">
            <v>3102005</v>
          </cell>
        </row>
        <row r="1250">
          <cell r="B1250" t="str">
            <v>3102070</v>
          </cell>
        </row>
        <row r="1251">
          <cell r="B1251" t="str">
            <v>3102078</v>
          </cell>
        </row>
        <row r="1252">
          <cell r="B1252" t="str">
            <v>3102085</v>
          </cell>
        </row>
        <row r="1253">
          <cell r="B1253" t="str">
            <v>30111029</v>
          </cell>
        </row>
        <row r="1254">
          <cell r="B1254" t="str">
            <v>30112045</v>
          </cell>
        </row>
        <row r="1255">
          <cell r="B1255" t="str">
            <v>30112084</v>
          </cell>
        </row>
        <row r="1256">
          <cell r="B1256" t="str">
            <v>30122045</v>
          </cell>
        </row>
        <row r="1257">
          <cell r="B1257" t="str">
            <v>30162079</v>
          </cell>
        </row>
        <row r="1258">
          <cell r="B1258" t="str">
            <v>30762079</v>
          </cell>
        </row>
        <row r="1259">
          <cell r="B1259" t="str">
            <v>30102045</v>
          </cell>
        </row>
        <row r="1260">
          <cell r="B1260" t="str">
            <v>30102086</v>
          </cell>
        </row>
        <row r="1261">
          <cell r="B1261" t="str">
            <v>30108000</v>
          </cell>
        </row>
        <row r="1262">
          <cell r="B1262" t="str">
            <v>30108040</v>
          </cell>
        </row>
        <row r="1263">
          <cell r="B1263" t="str">
            <v>30108094</v>
          </cell>
        </row>
        <row r="1264">
          <cell r="B1264" t="str">
            <v>20012045</v>
          </cell>
        </row>
        <row r="1265">
          <cell r="B1265" t="str">
            <v>20012078</v>
          </cell>
        </row>
        <row r="1266">
          <cell r="B1266" t="str">
            <v>20012086</v>
          </cell>
        </row>
        <row r="1267">
          <cell r="B1267" t="str">
            <v>20012170</v>
          </cell>
        </row>
        <row r="1268">
          <cell r="B1268" t="str">
            <v>20015002</v>
          </cell>
        </row>
        <row r="1269">
          <cell r="B1269" t="str">
            <v>20052079</v>
          </cell>
        </row>
        <row r="1270">
          <cell r="B1270" t="str">
            <v>20072079</v>
          </cell>
        </row>
        <row r="1271">
          <cell r="B1271" t="str">
            <v>23722078</v>
          </cell>
        </row>
        <row r="1272">
          <cell r="B1272" t="str">
            <v>23932045</v>
          </cell>
        </row>
        <row r="1273">
          <cell r="B1273" t="str">
            <v>23951</v>
          </cell>
        </row>
        <row r="1274">
          <cell r="B1274" t="str">
            <v>23951504</v>
          </cell>
        </row>
        <row r="1275">
          <cell r="B1275" t="str">
            <v>23952079</v>
          </cell>
        </row>
        <row r="1276">
          <cell r="B1276" t="str">
            <v>23957000</v>
          </cell>
        </row>
        <row r="1277">
          <cell r="B1277" t="str">
            <v>23957200</v>
          </cell>
        </row>
        <row r="1278">
          <cell r="B1278" t="str">
            <v>23972045</v>
          </cell>
        </row>
        <row r="1279">
          <cell r="B1279" t="str">
            <v>23982045</v>
          </cell>
        </row>
        <row r="1280">
          <cell r="B1280" t="str">
            <v>23982079</v>
          </cell>
        </row>
        <row r="1281">
          <cell r="B1281" t="str">
            <v>24102045</v>
          </cell>
        </row>
        <row r="1282">
          <cell r="B1282" t="str">
            <v>24122045</v>
          </cell>
        </row>
        <row r="1283">
          <cell r="B1283" t="str">
            <v>24132045</v>
          </cell>
        </row>
        <row r="1284">
          <cell r="B1284" t="str">
            <v>24222045</v>
          </cell>
        </row>
        <row r="1285">
          <cell r="B1285" t="str">
            <v>24227000</v>
          </cell>
        </row>
        <row r="1286">
          <cell r="B1286" t="str">
            <v>24227101</v>
          </cell>
        </row>
        <row r="1287">
          <cell r="B1287" t="str">
            <v>30812047</v>
          </cell>
        </row>
        <row r="1288">
          <cell r="B1288" t="str">
            <v>11982045</v>
          </cell>
        </row>
        <row r="1289">
          <cell r="B1289" t="str">
            <v>10022045</v>
          </cell>
        </row>
        <row r="1290">
          <cell r="B1290" t="str">
            <v>10022078</v>
          </cell>
        </row>
        <row r="1291">
          <cell r="B1291" t="str">
            <v>10028000</v>
          </cell>
        </row>
        <row r="1292">
          <cell r="B1292" t="str">
            <v>10028108</v>
          </cell>
        </row>
        <row r="1293">
          <cell r="B1293" t="str">
            <v>3111</v>
          </cell>
        </row>
        <row r="1294">
          <cell r="B1294" t="str">
            <v>3116</v>
          </cell>
        </row>
        <row r="1295">
          <cell r="B1295" t="str">
            <v>3118</v>
          </cell>
        </row>
        <row r="1296">
          <cell r="B1296" t="str">
            <v>3111504</v>
          </cell>
        </row>
        <row r="1297">
          <cell r="B1297" t="str">
            <v>3112070</v>
          </cell>
        </row>
        <row r="1298">
          <cell r="B1298" t="str">
            <v>3112085</v>
          </cell>
        </row>
        <row r="1299">
          <cell r="B1299" t="str">
            <v>30032045</v>
          </cell>
        </row>
        <row r="1300">
          <cell r="B1300" t="str">
            <v>30041</v>
          </cell>
        </row>
        <row r="1301">
          <cell r="B1301" t="str">
            <v>30042037</v>
          </cell>
        </row>
        <row r="1302">
          <cell r="B1302" t="str">
            <v>30042045</v>
          </cell>
        </row>
        <row r="1303">
          <cell r="B1303" t="str">
            <v>30042290</v>
          </cell>
        </row>
        <row r="1304">
          <cell r="B1304" t="str">
            <v>30047500</v>
          </cell>
        </row>
        <row r="1305">
          <cell r="B1305" t="str">
            <v>30072079</v>
          </cell>
        </row>
        <row r="1306">
          <cell r="B1306" t="str">
            <v>30852045</v>
          </cell>
        </row>
        <row r="1307">
          <cell r="B1307" t="str">
            <v>30852245</v>
          </cell>
        </row>
        <row r="1308">
          <cell r="B1308" t="str">
            <v>30852290</v>
          </cell>
        </row>
        <row r="1309">
          <cell r="B1309" t="str">
            <v>30857000</v>
          </cell>
        </row>
        <row r="1310">
          <cell r="B1310" t="str">
            <v>21612081</v>
          </cell>
        </row>
        <row r="1311">
          <cell r="B1311" t="str">
            <v>21628010</v>
          </cell>
        </row>
        <row r="1312">
          <cell r="B1312" t="str">
            <v>21631005</v>
          </cell>
        </row>
        <row r="1313">
          <cell r="B1313" t="str">
            <v>21631031</v>
          </cell>
        </row>
        <row r="1314">
          <cell r="B1314" t="str">
            <v>21638010</v>
          </cell>
        </row>
        <row r="1315">
          <cell r="B1315" t="str">
            <v>21642094</v>
          </cell>
        </row>
        <row r="1316">
          <cell r="B1316" t="str">
            <v>23222094</v>
          </cell>
        </row>
        <row r="1317">
          <cell r="B1317" t="str">
            <v>23822084</v>
          </cell>
        </row>
        <row r="1318">
          <cell r="B1318" t="str">
            <v>20842015</v>
          </cell>
        </row>
        <row r="1319">
          <cell r="B1319" t="str">
            <v>20842016</v>
          </cell>
        </row>
        <row r="1320">
          <cell r="B1320" t="str">
            <v>20842025</v>
          </cell>
        </row>
        <row r="1321">
          <cell r="B1321" t="str">
            <v>20842078</v>
          </cell>
        </row>
        <row r="1322">
          <cell r="B1322" t="str">
            <v>20842085</v>
          </cell>
        </row>
        <row r="1323">
          <cell r="B1323" t="str">
            <v>20842086</v>
          </cell>
        </row>
        <row r="1324">
          <cell r="B1324" t="str">
            <v>20872015</v>
          </cell>
        </row>
        <row r="1325">
          <cell r="B1325" t="str">
            <v>20892047</v>
          </cell>
        </row>
        <row r="1326">
          <cell r="B1326" t="str">
            <v>20897200</v>
          </cell>
        </row>
        <row r="1327">
          <cell r="B1327" t="str">
            <v>20901002</v>
          </cell>
        </row>
        <row r="1328">
          <cell r="B1328" t="str">
            <v>20901003</v>
          </cell>
        </row>
        <row r="1329">
          <cell r="B1329" t="str">
            <v>20901016</v>
          </cell>
        </row>
        <row r="1330">
          <cell r="B1330" t="str">
            <v>20901022</v>
          </cell>
        </row>
        <row r="1331">
          <cell r="B1331" t="str">
            <v>20901026</v>
          </cell>
        </row>
        <row r="1332">
          <cell r="B1332" t="str">
            <v>20901031</v>
          </cell>
        </row>
        <row r="1333">
          <cell r="B1333" t="str">
            <v>20901032</v>
          </cell>
        </row>
        <row r="1334">
          <cell r="B1334" t="str">
            <v>20901033</v>
          </cell>
        </row>
        <row r="1335">
          <cell r="B1335" t="str">
            <v>20901037</v>
          </cell>
        </row>
        <row r="1336">
          <cell r="B1336" t="str">
            <v>20901040</v>
          </cell>
        </row>
        <row r="1337">
          <cell r="B1337" t="str">
            <v>20901042</v>
          </cell>
        </row>
        <row r="1338">
          <cell r="B1338" t="str">
            <v>20901050</v>
          </cell>
        </row>
        <row r="1339">
          <cell r="B1339" t="str">
            <v>20901051</v>
          </cell>
        </row>
        <row r="1340">
          <cell r="B1340" t="str">
            <v>20901101</v>
          </cell>
        </row>
        <row r="1341">
          <cell r="B1341" t="str">
            <v>20905002</v>
          </cell>
        </row>
        <row r="1342">
          <cell r="B1342" t="str">
            <v>30201007</v>
          </cell>
        </row>
        <row r="1343">
          <cell r="B1343" t="str">
            <v>30202102</v>
          </cell>
        </row>
        <row r="1344">
          <cell r="B1344" t="str">
            <v>30208040</v>
          </cell>
        </row>
        <row r="1345">
          <cell r="B1345" t="str">
            <v>3041</v>
          </cell>
        </row>
        <row r="1346">
          <cell r="B1346" t="str">
            <v>3043</v>
          </cell>
        </row>
        <row r="1347">
          <cell r="B1347" t="str">
            <v>3048</v>
          </cell>
        </row>
        <row r="1348">
          <cell r="B1348" t="str">
            <v>3041504</v>
          </cell>
        </row>
        <row r="1349">
          <cell r="B1349" t="str">
            <v>3042000</v>
          </cell>
        </row>
        <row r="1350">
          <cell r="B1350" t="str">
            <v>3042078</v>
          </cell>
        </row>
        <row r="1351">
          <cell r="B1351" t="str">
            <v>3042085</v>
          </cell>
        </row>
        <row r="1352">
          <cell r="B1352" t="str">
            <v>20552079</v>
          </cell>
        </row>
        <row r="1353">
          <cell r="B1353" t="str">
            <v>20542078</v>
          </cell>
        </row>
        <row r="1354">
          <cell r="B1354" t="str">
            <v>20562051</v>
          </cell>
        </row>
        <row r="1355">
          <cell r="B1355" t="str">
            <v>20562079</v>
          </cell>
        </row>
        <row r="1356">
          <cell r="B1356" t="str">
            <v>20562082</v>
          </cell>
        </row>
        <row r="1357">
          <cell r="B1357" t="str">
            <v>20562087</v>
          </cell>
        </row>
        <row r="1358">
          <cell r="B1358" t="str">
            <v>20562186</v>
          </cell>
        </row>
        <row r="1359">
          <cell r="B1359" t="str">
            <v>20568000</v>
          </cell>
        </row>
        <row r="1360">
          <cell r="B1360" t="str">
            <v>20607205</v>
          </cell>
        </row>
        <row r="1361">
          <cell r="B1361" t="str">
            <v>23732078</v>
          </cell>
        </row>
        <row r="1362">
          <cell r="B1362" t="str">
            <v>23742079</v>
          </cell>
        </row>
        <row r="1363">
          <cell r="B1363" t="str">
            <v>10912079</v>
          </cell>
        </row>
        <row r="1364">
          <cell r="B1364" t="str">
            <v>20712079</v>
          </cell>
        </row>
        <row r="1365">
          <cell r="B1365" t="str">
            <v>24142045</v>
          </cell>
        </row>
        <row r="1366">
          <cell r="B1366" t="str">
            <v>24142079</v>
          </cell>
        </row>
        <row r="1367">
          <cell r="B1367" t="str">
            <v>3131</v>
          </cell>
        </row>
        <row r="1368">
          <cell r="B1368" t="str">
            <v>3138</v>
          </cell>
        </row>
        <row r="1369">
          <cell r="B1369" t="str">
            <v>3131504</v>
          </cell>
        </row>
        <row r="1370">
          <cell r="B1370" t="str">
            <v>3132015</v>
          </cell>
        </row>
        <row r="1371">
          <cell r="B1371" t="str">
            <v>3132085</v>
          </cell>
        </row>
        <row r="1372">
          <cell r="B1372" t="str">
            <v>12002045</v>
          </cell>
        </row>
        <row r="1373">
          <cell r="B1373" t="str">
            <v>12002079</v>
          </cell>
        </row>
        <row r="1374">
          <cell r="B1374" t="str">
            <v>12002092</v>
          </cell>
        </row>
        <row r="1375">
          <cell r="B1375" t="str">
            <v>12008000</v>
          </cell>
        </row>
      </sheetData>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 2 - Revenue Budget"/>
      <sheetName val="App A - MTFP Current Jan 21"/>
      <sheetName val="App E - Reserves Jan 21"/>
      <sheetName val="App __ - Cap Prog Jan 21"/>
      <sheetName val="App __ - GF Jan 20"/>
      <sheetName val="Working Copy"/>
      <sheetName val="App A - MTFP Feb 19"/>
      <sheetName val="App C - Rev Mon"/>
      <sheetName val="App D - Cap Mon"/>
      <sheetName val="App E - Reserves"/>
      <sheetName val="App F - GF"/>
      <sheetName val="App G - MTFP Current"/>
      <sheetName val="App H - Cap Prog"/>
    </sheetNames>
    <sheetDataSet>
      <sheetData sheetId="0"/>
      <sheetData sheetId="1"/>
      <sheetData sheetId="2"/>
      <sheetData sheetId="3"/>
      <sheetData sheetId="4"/>
      <sheetData sheetId="5"/>
      <sheetData sheetId="6"/>
      <sheetData sheetId="7"/>
      <sheetData sheetId="8">
        <row r="7">
          <cell r="K7">
            <v>59</v>
          </cell>
        </row>
        <row r="8">
          <cell r="K8">
            <v>187</v>
          </cell>
        </row>
        <row r="15">
          <cell r="K15">
            <v>0</v>
          </cell>
        </row>
        <row r="16">
          <cell r="K16">
            <v>0</v>
          </cell>
        </row>
        <row r="17">
          <cell r="K17">
            <v>0</v>
          </cell>
        </row>
        <row r="18">
          <cell r="K18">
            <v>100</v>
          </cell>
        </row>
        <row r="20">
          <cell r="K20">
            <v>358</v>
          </cell>
        </row>
      </sheetData>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3:E23"/>
  <sheetViews>
    <sheetView workbookViewId="0">
      <selection activeCell="A25" sqref="A25"/>
    </sheetView>
  </sheetViews>
  <sheetFormatPr defaultRowHeight="14.4" x14ac:dyDescent="0.3"/>
  <cols>
    <col min="1" max="1" width="33" customWidth="1"/>
    <col min="2" max="2" width="10" bestFit="1" customWidth="1"/>
    <col min="3" max="3" width="11.33203125" customWidth="1"/>
    <col min="4" max="4" width="9.33203125" bestFit="1" customWidth="1"/>
  </cols>
  <sheetData>
    <row r="3" spans="1:5" ht="28.8" x14ac:dyDescent="0.3">
      <c r="A3" s="270" t="s">
        <v>0</v>
      </c>
      <c r="B3" s="271" t="s">
        <v>3443</v>
      </c>
      <c r="C3" s="271" t="s">
        <v>3444</v>
      </c>
      <c r="D3" s="271" t="s">
        <v>3442</v>
      </c>
    </row>
    <row r="4" spans="1:5" x14ac:dyDescent="0.3">
      <c r="A4" s="2"/>
      <c r="B4" s="319" t="s">
        <v>7</v>
      </c>
      <c r="C4" s="319" t="s">
        <v>7</v>
      </c>
      <c r="D4" s="319" t="s">
        <v>7</v>
      </c>
    </row>
    <row r="5" spans="1:5" x14ac:dyDescent="0.3">
      <c r="A5" s="3" t="s">
        <v>1127</v>
      </c>
      <c r="B5" s="320">
        <v>3555</v>
      </c>
      <c r="C5" s="320">
        <v>3555</v>
      </c>
      <c r="D5" s="321">
        <f>+C5-B5</f>
        <v>0</v>
      </c>
    </row>
    <row r="6" spans="1:5" x14ac:dyDescent="0.3">
      <c r="A6" s="3" t="s">
        <v>8</v>
      </c>
      <c r="B6" s="320">
        <v>711</v>
      </c>
      <c r="C6" s="320">
        <v>711</v>
      </c>
      <c r="D6" s="321">
        <f t="shared" ref="D6:D9" si="0">+C6-B6</f>
        <v>0</v>
      </c>
    </row>
    <row r="7" spans="1:5" x14ac:dyDescent="0.3">
      <c r="A7" s="3" t="s">
        <v>9</v>
      </c>
      <c r="B7" s="320">
        <v>232</v>
      </c>
      <c r="C7" s="320">
        <v>386</v>
      </c>
      <c r="D7" s="321">
        <f t="shared" si="0"/>
        <v>154</v>
      </c>
    </row>
    <row r="8" spans="1:5" x14ac:dyDescent="0.3">
      <c r="A8" s="3" t="s">
        <v>10</v>
      </c>
      <c r="B8" s="320">
        <v>0</v>
      </c>
      <c r="C8" s="320">
        <v>77</v>
      </c>
      <c r="D8" s="321">
        <f t="shared" si="0"/>
        <v>77</v>
      </c>
    </row>
    <row r="9" spans="1:5" x14ac:dyDescent="0.3">
      <c r="A9" s="3" t="s">
        <v>13</v>
      </c>
      <c r="B9" s="320">
        <v>0</v>
      </c>
      <c r="C9" s="320">
        <v>12</v>
      </c>
      <c r="D9" s="321">
        <f t="shared" si="0"/>
        <v>12</v>
      </c>
    </row>
    <row r="10" spans="1:5" x14ac:dyDescent="0.3">
      <c r="A10" s="4"/>
      <c r="B10" s="322"/>
      <c r="C10" s="322"/>
      <c r="D10" s="322"/>
    </row>
    <row r="11" spans="1:5" x14ac:dyDescent="0.3">
      <c r="A11" s="1" t="s">
        <v>12</v>
      </c>
      <c r="B11" s="323">
        <f>SUM(B5:B9)</f>
        <v>4498</v>
      </c>
      <c r="C11" s="323">
        <f>SUM(C5:C9)</f>
        <v>4741</v>
      </c>
      <c r="D11" s="323">
        <f>SUM(D5:D9)</f>
        <v>243</v>
      </c>
    </row>
    <row r="14" spans="1:5" ht="28.8" x14ac:dyDescent="0.3">
      <c r="A14" s="270" t="s">
        <v>0</v>
      </c>
      <c r="B14" s="271" t="s">
        <v>3577</v>
      </c>
      <c r="C14" s="271" t="s">
        <v>1055</v>
      </c>
      <c r="D14" s="271" t="s">
        <v>1056</v>
      </c>
      <c r="E14" s="271" t="s">
        <v>1057</v>
      </c>
    </row>
    <row r="15" spans="1:5" x14ac:dyDescent="0.3">
      <c r="A15" s="2"/>
      <c r="B15" s="319" t="s">
        <v>7</v>
      </c>
      <c r="C15" s="319" t="s">
        <v>7</v>
      </c>
      <c r="D15" s="319"/>
      <c r="E15" s="319"/>
    </row>
    <row r="16" spans="1:5" x14ac:dyDescent="0.3">
      <c r="A16" s="3" t="s">
        <v>1127</v>
      </c>
      <c r="B16" s="320">
        <v>3555</v>
      </c>
      <c r="C16" s="321"/>
      <c r="D16" s="321"/>
      <c r="E16" s="321"/>
    </row>
    <row r="17" spans="1:5" x14ac:dyDescent="0.3">
      <c r="A17" s="3" t="s">
        <v>8</v>
      </c>
      <c r="B17" s="320">
        <v>711</v>
      </c>
      <c r="C17" s="321"/>
      <c r="D17" s="321"/>
      <c r="E17" s="321"/>
    </row>
    <row r="18" spans="1:5" x14ac:dyDescent="0.3">
      <c r="A18" s="3" t="s">
        <v>9</v>
      </c>
      <c r="B18" s="320">
        <v>386</v>
      </c>
      <c r="C18" s="321"/>
      <c r="D18" s="321"/>
      <c r="E18" s="321"/>
    </row>
    <row r="19" spans="1:5" x14ac:dyDescent="0.3">
      <c r="A19" s="3" t="s">
        <v>10</v>
      </c>
      <c r="B19" s="320">
        <v>77</v>
      </c>
      <c r="C19" s="321"/>
      <c r="D19" s="321"/>
      <c r="E19" s="321"/>
    </row>
    <row r="20" spans="1:5" x14ac:dyDescent="0.3">
      <c r="A20" s="3" t="s">
        <v>13</v>
      </c>
      <c r="B20" s="320">
        <v>12</v>
      </c>
      <c r="C20" s="321"/>
      <c r="D20" s="321"/>
      <c r="E20" s="321"/>
    </row>
    <row r="21" spans="1:5" x14ac:dyDescent="0.3">
      <c r="A21" s="3" t="s">
        <v>11</v>
      </c>
      <c r="B21" s="320"/>
      <c r="C21" s="321">
        <v>4741</v>
      </c>
      <c r="D21" s="321">
        <v>4741</v>
      </c>
      <c r="E21" s="321">
        <v>4741</v>
      </c>
    </row>
    <row r="22" spans="1:5" x14ac:dyDescent="0.3">
      <c r="A22" s="4"/>
      <c r="B22" s="322"/>
      <c r="C22" s="322"/>
      <c r="D22" s="322"/>
      <c r="E22" s="322"/>
    </row>
    <row r="23" spans="1:5" x14ac:dyDescent="0.3">
      <c r="A23" s="1" t="s">
        <v>12</v>
      </c>
      <c r="B23" s="323">
        <f>SUM(B16:B21)</f>
        <v>4741</v>
      </c>
      <c r="C23" s="323">
        <f t="shared" ref="C23:E23" si="1">SUM(C16:C21)</f>
        <v>4741</v>
      </c>
      <c r="D23" s="323">
        <f t="shared" si="1"/>
        <v>4741</v>
      </c>
      <c r="E23" s="323">
        <f t="shared" si="1"/>
        <v>4741</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M303"/>
  <sheetViews>
    <sheetView tabSelected="1" topLeftCell="B264" workbookViewId="0">
      <selection activeCell="H113" sqref="H113"/>
    </sheetView>
  </sheetViews>
  <sheetFormatPr defaultRowHeight="14.4" x14ac:dyDescent="0.3"/>
  <cols>
    <col min="1" max="1" width="83.21875" hidden="1" customWidth="1"/>
    <col min="2" max="2" width="30" bestFit="1" customWidth="1"/>
    <col min="3" max="3" width="30.33203125" bestFit="1" customWidth="1"/>
    <col min="4" max="4" width="44.88671875" bestFit="1" customWidth="1"/>
    <col min="5" max="5" width="32.33203125" bestFit="1" customWidth="1"/>
    <col min="6" max="6" width="15.109375" customWidth="1"/>
    <col min="7" max="7" width="11.6640625" style="202" customWidth="1"/>
    <col min="8" max="9" width="12.5546875" style="202" customWidth="1"/>
    <col min="10" max="10" width="13.33203125" style="202" customWidth="1"/>
    <col min="11" max="11" width="17.33203125" style="202" customWidth="1"/>
    <col min="12" max="12" width="12.5546875" style="202" customWidth="1"/>
    <col min="13" max="13" width="48.77734375" style="8" hidden="1" customWidth="1"/>
  </cols>
  <sheetData>
    <row r="1" spans="1:13" x14ac:dyDescent="0.3">
      <c r="L1" s="203" t="s">
        <v>3596</v>
      </c>
    </row>
    <row r="2" spans="1:13" ht="15" thickBot="1" x14ac:dyDescent="0.35"/>
    <row r="3" spans="1:13" ht="14.4" customHeight="1" x14ac:dyDescent="0.3">
      <c r="B3" s="363" t="s">
        <v>3286</v>
      </c>
      <c r="C3" s="364"/>
      <c r="D3" s="364"/>
      <c r="E3" s="364"/>
      <c r="F3" s="364"/>
      <c r="G3" s="364"/>
      <c r="H3" s="364"/>
      <c r="I3" s="364"/>
      <c r="J3" s="364"/>
      <c r="K3" s="364"/>
      <c r="L3" s="365"/>
    </row>
    <row r="4" spans="1:13" x14ac:dyDescent="0.3">
      <c r="B4" s="366"/>
      <c r="C4" s="367"/>
      <c r="D4" s="367"/>
      <c r="E4" s="367"/>
      <c r="F4" s="367"/>
      <c r="G4" s="367"/>
      <c r="H4" s="367"/>
      <c r="I4" s="367"/>
      <c r="J4" s="367"/>
      <c r="K4" s="367"/>
      <c r="L4" s="368"/>
    </row>
    <row r="5" spans="1:13" ht="15" thickBot="1" x14ac:dyDescent="0.35">
      <c r="B5" s="369"/>
      <c r="C5" s="370"/>
      <c r="D5" s="370"/>
      <c r="E5" s="370"/>
      <c r="F5" s="370"/>
      <c r="G5" s="370"/>
      <c r="H5" s="370"/>
      <c r="I5" s="370"/>
      <c r="J5" s="370"/>
      <c r="K5" s="370"/>
      <c r="L5" s="371"/>
    </row>
    <row r="6" spans="1:13" ht="15" thickBot="1" x14ac:dyDescent="0.35">
      <c r="B6" s="372" t="s">
        <v>1181</v>
      </c>
      <c r="C6" s="373"/>
      <c r="D6" s="373"/>
      <c r="E6" s="373"/>
      <c r="F6" s="373"/>
      <c r="G6" s="373"/>
      <c r="H6" s="373"/>
      <c r="I6" s="373"/>
      <c r="J6" s="373"/>
      <c r="K6" s="373"/>
      <c r="L6" s="373"/>
    </row>
    <row r="7" spans="1:13" ht="6.6" customHeight="1" x14ac:dyDescent="0.3">
      <c r="B7" s="204"/>
      <c r="C7" s="205"/>
      <c r="D7" s="205"/>
      <c r="E7" s="205"/>
      <c r="F7" s="205"/>
      <c r="G7" s="206"/>
      <c r="H7" s="206"/>
      <c r="I7" s="206"/>
      <c r="J7" s="206"/>
      <c r="K7" s="206"/>
      <c r="L7" s="206"/>
    </row>
    <row r="8" spans="1:13" ht="6.6" customHeight="1" thickBot="1" x14ac:dyDescent="0.35">
      <c r="B8" s="204"/>
      <c r="C8" s="205"/>
      <c r="D8" s="205"/>
      <c r="E8" s="205"/>
      <c r="F8" s="343"/>
      <c r="G8" s="206"/>
      <c r="H8" s="206"/>
      <c r="I8" s="206"/>
      <c r="J8" s="206"/>
      <c r="K8" s="206"/>
      <c r="L8" s="206"/>
    </row>
    <row r="9" spans="1:13" s="207" customFormat="1" ht="55.8" customHeight="1" thickBot="1" x14ac:dyDescent="0.35">
      <c r="A9" s="207" t="s">
        <v>17</v>
      </c>
      <c r="B9" s="208" t="s">
        <v>18</v>
      </c>
      <c r="C9" s="208" t="s">
        <v>1182</v>
      </c>
      <c r="D9" s="209" t="s">
        <v>23</v>
      </c>
      <c r="E9" s="209" t="s">
        <v>1292</v>
      </c>
      <c r="F9" s="210" t="s">
        <v>1183</v>
      </c>
      <c r="G9" s="211" t="s">
        <v>1277</v>
      </c>
      <c r="H9" s="211" t="s">
        <v>3278</v>
      </c>
      <c r="I9" s="211" t="s">
        <v>3447</v>
      </c>
      <c r="J9" s="211" t="s">
        <v>3279</v>
      </c>
      <c r="K9" s="211" t="s">
        <v>1278</v>
      </c>
      <c r="L9" s="211" t="s">
        <v>1278</v>
      </c>
      <c r="M9" s="207" t="s">
        <v>3455</v>
      </c>
    </row>
    <row r="10" spans="1:13" x14ac:dyDescent="0.3">
      <c r="F10" s="212"/>
      <c r="G10" s="213" t="s">
        <v>7</v>
      </c>
      <c r="H10" s="213" t="s">
        <v>7</v>
      </c>
      <c r="I10" s="213" t="s">
        <v>7</v>
      </c>
      <c r="J10" s="213" t="s">
        <v>7</v>
      </c>
      <c r="K10" s="213" t="s">
        <v>7</v>
      </c>
      <c r="L10" s="335" t="s">
        <v>1279</v>
      </c>
    </row>
    <row r="11" spans="1:13" ht="6.6" customHeight="1" x14ac:dyDescent="0.3">
      <c r="F11" s="212"/>
      <c r="G11" s="215"/>
      <c r="H11" s="215"/>
      <c r="I11" s="215"/>
      <c r="J11" s="215"/>
      <c r="K11" s="215"/>
      <c r="L11" s="336"/>
    </row>
    <row r="12" spans="1:13" x14ac:dyDescent="0.3">
      <c r="A12" t="s">
        <v>3343</v>
      </c>
      <c r="B12" s="216" t="s">
        <v>274</v>
      </c>
      <c r="C12" s="216" t="s">
        <v>274</v>
      </c>
      <c r="D12" s="7" t="s">
        <v>275</v>
      </c>
      <c r="E12" s="7"/>
      <c r="F12" s="217" t="s">
        <v>1185</v>
      </c>
      <c r="G12" s="214">
        <f>ROUND(SUMIFS('Detail from revised'!V:V,'Detail from revised'!$E:$E,'App 1 Revenue Budget £000'!$A12,'Detail from revised'!$P:$P,'App 1 Revenue Budget £000'!$F12,'Detail from revised'!$C:$C,"NCOS")/1000,0)</f>
        <v>212</v>
      </c>
      <c r="H12" s="214">
        <f>ROUND(SUMIFS('Detail from revised'!AP:AP,'Detail from revised'!$E:$E,'App 1 Revenue Budget £000'!$A12,'Detail from revised'!$P:$P,'App 1 Revenue Budget £000'!$F12,'Detail from revised'!$C:$C,"NCOS")/1000,0)</f>
        <v>255</v>
      </c>
      <c r="I12" s="214">
        <f>ROUND(SUMIFS('Detail from revised'!AQ:AQ,'Detail from revised'!$E:$E,'App 1 Revenue Budget £000'!$A12,'Detail from revised'!$P:$P,'App 1 Revenue Budget £000'!$F12,'Detail from revised'!$C:$C,"NCOS")/1000,0)</f>
        <v>0</v>
      </c>
      <c r="J12" s="214">
        <f>ROUND(SUMIFS('Detail from revised'!AS:AS,'Detail from revised'!$E:$E,'App 1 Revenue Budget £000'!$A12,'Detail from revised'!$P:$P,'App 1 Revenue Budget £000'!$F12,'Detail from revised'!$C:$C,"NCOS")/1000,0)</f>
        <v>255</v>
      </c>
      <c r="K12" s="214">
        <f>+J12-G12</f>
        <v>43</v>
      </c>
      <c r="L12" s="337"/>
      <c r="M12" s="8" t="s">
        <v>3456</v>
      </c>
    </row>
    <row r="13" spans="1:13" x14ac:dyDescent="0.3">
      <c r="A13" t="s">
        <v>3343</v>
      </c>
      <c r="B13" s="216"/>
      <c r="C13" s="216"/>
      <c r="D13" s="7" t="s">
        <v>275</v>
      </c>
      <c r="E13" s="7"/>
      <c r="F13" s="217" t="s">
        <v>1186</v>
      </c>
      <c r="G13" s="214">
        <f>ROUND(SUMIFS('Detail from revised'!V:V,'Detail from revised'!$E:$E,'App 1 Revenue Budget £000'!$A13,'Detail from revised'!$P:$P,'App 1 Revenue Budget £000'!$F13,'Detail from revised'!$C:$C,"NCOS")/1000,0)</f>
        <v>0</v>
      </c>
      <c r="H13" s="214">
        <f>ROUND(SUMIFS('Detail from revised'!AP:AP,'Detail from revised'!$E:$E,'App 1 Revenue Budget £000'!$A13,'Detail from revised'!$P:$P,'App 1 Revenue Budget £000'!$F13,'Detail from revised'!$C:$C,"NCOS")/1000,0)</f>
        <v>0</v>
      </c>
      <c r="I13" s="214">
        <f>ROUND(SUMIFS('Detail from revised'!AQ:AQ,'Detail from revised'!$E:$E,'App 1 Revenue Budget £000'!$A13,'Detail from revised'!$P:$P,'App 1 Revenue Budget £000'!$F13,'Detail from revised'!$C:$C,"NCOS")/1000,0)</f>
        <v>0</v>
      </c>
      <c r="J13" s="214">
        <f>ROUND(SUMIFS('Detail from revised'!AS:AS,'Detail from revised'!$E:$E,'App 1 Revenue Budget £000'!$A13,'Detail from revised'!$P:$P,'App 1 Revenue Budget £000'!$F13,'Detail from revised'!$C:$C,"NCOS")/1000,0)</f>
        <v>0</v>
      </c>
      <c r="K13" s="214">
        <f>+J13-G13</f>
        <v>0</v>
      </c>
      <c r="L13" s="338"/>
    </row>
    <row r="14" spans="1:13" s="219" customFormat="1" x14ac:dyDescent="0.3">
      <c r="B14" s="220"/>
      <c r="C14" s="220"/>
      <c r="D14" s="221" t="s">
        <v>1187</v>
      </c>
      <c r="E14" s="221" t="s">
        <v>1316</v>
      </c>
      <c r="F14" s="222"/>
      <c r="G14" s="223">
        <f>G13+G12</f>
        <v>212</v>
      </c>
      <c r="H14" s="223">
        <f>H13+H12</f>
        <v>255</v>
      </c>
      <c r="I14" s="223">
        <f>I13+I12</f>
        <v>0</v>
      </c>
      <c r="J14" s="223">
        <f>J13+J12</f>
        <v>255</v>
      </c>
      <c r="K14" s="223">
        <f>K13+K12</f>
        <v>43</v>
      </c>
      <c r="L14" s="339">
        <f>IF(G14=0,"",K14/G14)</f>
        <v>0.20283018867924529</v>
      </c>
      <c r="M14" s="329"/>
    </row>
    <row r="15" spans="1:13" x14ac:dyDescent="0.3">
      <c r="A15" t="s">
        <v>3344</v>
      </c>
      <c r="B15" s="216"/>
      <c r="C15" s="216"/>
      <c r="D15" t="s">
        <v>282</v>
      </c>
      <c r="F15" s="217" t="s">
        <v>1185</v>
      </c>
      <c r="G15" s="214">
        <f>ROUND(SUMIFS('Detail from revised'!V:V,'Detail from revised'!$E:$E,'App 1 Revenue Budget £000'!$A15,'Detail from revised'!$P:$P,'App 1 Revenue Budget £000'!$F15,'Detail from revised'!$C:$C,"NCOS")/1000,0)</f>
        <v>6</v>
      </c>
      <c r="H15" s="214">
        <f>ROUND(SUMIFS('Detail from revised'!AP:AP,'Detail from revised'!$E:$E,'App 1 Revenue Budget £000'!$A15,'Detail from revised'!$P:$P,'App 1 Revenue Budget £000'!$F15,'Detail from revised'!$C:$C,"NCOS")/1000,0)</f>
        <v>6</v>
      </c>
      <c r="I15" s="214">
        <f>ROUND(SUMIFS('Detail from revised'!AQ:AQ,'Detail from revised'!$E:$E,'App 1 Revenue Budget £000'!$A15,'Detail from revised'!$P:$P,'App 1 Revenue Budget £000'!$F15,'Detail from revised'!$C:$C,"NCOS")/1000,0)</f>
        <v>0</v>
      </c>
      <c r="J15" s="214">
        <f>ROUND(SUMIFS('Detail from revised'!AS:AS,'Detail from revised'!$E:$E,'App 1 Revenue Budget £000'!$A15,'Detail from revised'!$P:$P,'App 1 Revenue Budget £000'!$F15,'Detail from revised'!$C:$C,"NCOS")/1000,0)</f>
        <v>6</v>
      </c>
      <c r="K15" s="214">
        <f>+J15-G15</f>
        <v>0</v>
      </c>
      <c r="L15" s="337"/>
    </row>
    <row r="16" spans="1:13" x14ac:dyDescent="0.3">
      <c r="A16" t="s">
        <v>3344</v>
      </c>
      <c r="B16" s="216"/>
      <c r="C16" s="216"/>
      <c r="D16" t="s">
        <v>282</v>
      </c>
      <c r="F16" s="217" t="s">
        <v>1186</v>
      </c>
      <c r="G16" s="214">
        <f>ROUND(SUMIFS('Detail from revised'!V:V,'Detail from revised'!$E:$E,'App 1 Revenue Budget £000'!$A16,'Detail from revised'!$P:$P,'App 1 Revenue Budget £000'!$F16,'Detail from revised'!$C:$C,"NCOS")/1000,0)</f>
        <v>0</v>
      </c>
      <c r="H16" s="214">
        <f>ROUND(SUMIFS('Detail from revised'!AP:AP,'Detail from revised'!$E:$E,'App 1 Revenue Budget £000'!$A16,'Detail from revised'!$P:$P,'App 1 Revenue Budget £000'!$F16,'Detail from revised'!$C:$C,"NCOS")/1000,0)</f>
        <v>0</v>
      </c>
      <c r="I16" s="214">
        <f>ROUND(SUMIFS('Detail from revised'!AQ:AQ,'Detail from revised'!$E:$E,'App 1 Revenue Budget £000'!$A16,'Detail from revised'!$P:$P,'App 1 Revenue Budget £000'!$F16,'Detail from revised'!$C:$C,"NCOS")/1000,0)</f>
        <v>0</v>
      </c>
      <c r="J16" s="214">
        <f>ROUND(SUMIFS('Detail from revised'!AS:AS,'Detail from revised'!$E:$E,'App 1 Revenue Budget £000'!$A16,'Detail from revised'!$P:$P,'App 1 Revenue Budget £000'!$F16,'Detail from revised'!$C:$C,"NCOS")/1000,0)</f>
        <v>0</v>
      </c>
      <c r="K16" s="214">
        <f>+J16-G16</f>
        <v>0</v>
      </c>
      <c r="L16" s="338"/>
    </row>
    <row r="17" spans="1:13" s="219" customFormat="1" x14ac:dyDescent="0.3">
      <c r="A17" s="224"/>
      <c r="B17" s="220"/>
      <c r="C17" s="220"/>
      <c r="D17" s="221" t="s">
        <v>1188</v>
      </c>
      <c r="E17" s="221" t="s">
        <v>1316</v>
      </c>
      <c r="F17" s="222"/>
      <c r="G17" s="223">
        <f>G16+G15</f>
        <v>6</v>
      </c>
      <c r="H17" s="223">
        <f>H16+H15</f>
        <v>6</v>
      </c>
      <c r="I17" s="223">
        <f>I16+I15</f>
        <v>0</v>
      </c>
      <c r="J17" s="223">
        <f>J16+J15</f>
        <v>6</v>
      </c>
      <c r="K17" s="223">
        <f>K16+K15</f>
        <v>0</v>
      </c>
      <c r="L17" s="339">
        <f>IF(G17=0,"",K17/G17)</f>
        <v>0</v>
      </c>
      <c r="M17" s="329"/>
    </row>
    <row r="18" spans="1:13" x14ac:dyDescent="0.3">
      <c r="A18" t="s">
        <v>1280</v>
      </c>
      <c r="B18" s="6"/>
      <c r="C18" s="6"/>
      <c r="D18" s="6" t="s">
        <v>1273</v>
      </c>
      <c r="E18" s="6"/>
      <c r="F18" s="217" t="s">
        <v>1185</v>
      </c>
      <c r="G18" s="214">
        <f>ROUND(SUMIFS('Detail from revised'!V:V,'Detail from revised'!$E:$E,'App 1 Revenue Budget £000'!$A18,'Detail from revised'!$P:$P,'App 1 Revenue Budget £000'!$F18,'Detail from revised'!$C:$C,"NCOS")/1000,0)</f>
        <v>-15</v>
      </c>
      <c r="H18" s="214">
        <f>ROUND(SUMIFS('Detail from revised'!AP:AP,'Detail from revised'!$E:$E,'App 1 Revenue Budget £000'!$A18,'Detail from revised'!$P:$P,'App 1 Revenue Budget £000'!$F18,'Detail from revised'!$C:$C,"NCOS")/1000,0)</f>
        <v>45</v>
      </c>
      <c r="I18" s="214">
        <f>ROUND(SUMIFS('Detail from revised'!AQ:AQ,'Detail from revised'!$E:$E,'App 1 Revenue Budget £000'!$A18,'Detail from revised'!$P:$P,'App 1 Revenue Budget £000'!$F18,'Detail from revised'!$C:$C,"NCOS")/1000,0)</f>
        <v>0</v>
      </c>
      <c r="J18" s="214">
        <f>ROUND(SUMIFS('Detail from revised'!AS:AS,'Detail from revised'!$E:$E,'App 1 Revenue Budget £000'!$A18,'Detail from revised'!$P:$P,'App 1 Revenue Budget £000'!$F18,'Detail from revised'!$C:$C,"NCOS")/1000,0)</f>
        <v>45</v>
      </c>
      <c r="K18" s="214">
        <f>+J18-G18</f>
        <v>60</v>
      </c>
      <c r="L18" s="337"/>
      <c r="M18" s="8" t="s">
        <v>3457</v>
      </c>
    </row>
    <row r="19" spans="1:13" x14ac:dyDescent="0.3">
      <c r="A19" t="s">
        <v>1280</v>
      </c>
      <c r="B19" s="7"/>
      <c r="C19" s="7"/>
      <c r="D19" s="6" t="s">
        <v>1273</v>
      </c>
      <c r="E19" s="6"/>
      <c r="F19" s="217" t="s">
        <v>1186</v>
      </c>
      <c r="G19" s="214">
        <f>ROUND(SUMIFS('Detail from revised'!V:V,'Detail from revised'!$E:$E,'App 1 Revenue Budget £000'!$A19,'Detail from revised'!$P:$P,'App 1 Revenue Budget £000'!$F19,'Detail from revised'!$C:$C,"NCOS")/1000,0)</f>
        <v>0</v>
      </c>
      <c r="H19" s="214">
        <f>ROUND(SUMIFS('Detail from revised'!AP:AP,'Detail from revised'!$E:$E,'App 1 Revenue Budget £000'!$A19,'Detail from revised'!$P:$P,'App 1 Revenue Budget £000'!$F19,'Detail from revised'!$C:$C,"NCOS")/1000,0)</f>
        <v>0</v>
      </c>
      <c r="I19" s="214">
        <f>ROUND(SUMIFS('Detail from revised'!AQ:AQ,'Detail from revised'!$E:$E,'App 1 Revenue Budget £000'!$A19,'Detail from revised'!$P:$P,'App 1 Revenue Budget £000'!$F19,'Detail from revised'!$C:$C,"NCOS")/1000,0)</f>
        <v>0</v>
      </c>
      <c r="J19" s="214">
        <f>ROUND(SUMIFS('Detail from revised'!AS:AS,'Detail from revised'!$E:$E,'App 1 Revenue Budget £000'!$A19,'Detail from revised'!$P:$P,'App 1 Revenue Budget £000'!$F19,'Detail from revised'!$C:$C,"NCOS")/1000,0)</f>
        <v>0</v>
      </c>
      <c r="K19" s="214">
        <f>+J19-G19</f>
        <v>0</v>
      </c>
      <c r="L19" s="338"/>
    </row>
    <row r="20" spans="1:13" s="219" customFormat="1" x14ac:dyDescent="0.3">
      <c r="B20" s="228"/>
      <c r="C20" s="228"/>
      <c r="D20" s="221" t="s">
        <v>1274</v>
      </c>
      <c r="E20" s="221" t="s">
        <v>1316</v>
      </c>
      <c r="F20" s="222"/>
      <c r="G20" s="223">
        <f>G19+G18</f>
        <v>-15</v>
      </c>
      <c r="H20" s="223">
        <f>H19+H18</f>
        <v>45</v>
      </c>
      <c r="I20" s="223">
        <f>I19+I18</f>
        <v>0</v>
      </c>
      <c r="J20" s="223">
        <f>J19+J18</f>
        <v>45</v>
      </c>
      <c r="K20" s="223">
        <f>K19+K18</f>
        <v>60</v>
      </c>
      <c r="L20" s="339">
        <f>IF(G20=0,"",K20/G20)</f>
        <v>-4</v>
      </c>
      <c r="M20" s="329"/>
    </row>
    <row r="21" spans="1:13" x14ac:dyDescent="0.3">
      <c r="A21" t="s">
        <v>3345</v>
      </c>
      <c r="B21" s="216"/>
      <c r="C21" s="216"/>
      <c r="D21" t="s">
        <v>1179</v>
      </c>
      <c r="F21" s="217" t="s">
        <v>1185</v>
      </c>
      <c r="G21" s="214">
        <f>ROUND(SUMIFS('Detail from revised'!V:V,'Detail from revised'!$E:$E,'App 1 Revenue Budget £000'!$A21,'Detail from revised'!$P:$P,'App 1 Revenue Budget £000'!$F21,'Detail from revised'!$C:$C,"NCOS")/1000,0)</f>
        <v>0</v>
      </c>
      <c r="H21" s="214">
        <f>ROUND(SUMIFS('Detail from revised'!AP:AP,'Detail from revised'!$E:$E,'App 1 Revenue Budget £000'!$A21,'Detail from revised'!$P:$P,'App 1 Revenue Budget £000'!$F21,'Detail from revised'!$C:$C,"NCOS")/1000,0)</f>
        <v>0</v>
      </c>
      <c r="I21" s="214">
        <f>ROUND(SUMIFS('Detail from revised'!AQ:AQ,'Detail from revised'!$E:$E,'App 1 Revenue Budget £000'!$A21,'Detail from revised'!$P:$P,'App 1 Revenue Budget £000'!$F21,'Detail from revised'!$C:$C,"NCOS")/1000,0)</f>
        <v>0</v>
      </c>
      <c r="J21" s="214">
        <f>ROUND(SUMIFS('Detail from revised'!AS:AS,'Detail from revised'!$E:$E,'App 1 Revenue Budget £000'!$A21,'Detail from revised'!$P:$P,'App 1 Revenue Budget £000'!$F21,'Detail from revised'!$C:$C,"NCOS")/1000,0)</f>
        <v>0</v>
      </c>
      <c r="K21" s="214">
        <f>+J21-G21</f>
        <v>0</v>
      </c>
      <c r="L21" s="337"/>
    </row>
    <row r="22" spans="1:13" x14ac:dyDescent="0.3">
      <c r="A22" t="s">
        <v>3345</v>
      </c>
      <c r="B22" s="216"/>
      <c r="C22" s="216"/>
      <c r="D22" t="s">
        <v>1179</v>
      </c>
      <c r="F22" s="217" t="s">
        <v>1186</v>
      </c>
      <c r="G22" s="214">
        <f>ROUND(SUMIFS('Detail from revised'!V:V,'Detail from revised'!$E:$E,'App 1 Revenue Budget £000'!$A22,'Detail from revised'!$P:$P,'App 1 Revenue Budget £000'!$F22,'Detail from revised'!$C:$C,"NCOS")/1000,0)</f>
        <v>0</v>
      </c>
      <c r="H22" s="214">
        <f>ROUND(SUMIFS('Detail from revised'!AP:AP,'Detail from revised'!$E:$E,'App 1 Revenue Budget £000'!$A22,'Detail from revised'!$P:$P,'App 1 Revenue Budget £000'!$F22,'Detail from revised'!$C:$C,"NCOS")/1000,0)</f>
        <v>0</v>
      </c>
      <c r="I22" s="214">
        <f>ROUND(SUMIFS('Detail from revised'!AQ:AQ,'Detail from revised'!$E:$E,'App 1 Revenue Budget £000'!$A22,'Detail from revised'!$P:$P,'App 1 Revenue Budget £000'!$F22,'Detail from revised'!$C:$C,"NCOS")/1000,0)</f>
        <v>0</v>
      </c>
      <c r="J22" s="214">
        <f>ROUND(SUMIFS('Detail from revised'!AS:AS,'Detail from revised'!$E:$E,'App 1 Revenue Budget £000'!$A22,'Detail from revised'!$P:$P,'App 1 Revenue Budget £000'!$F22,'Detail from revised'!$C:$C,"NCOS")/1000,0)</f>
        <v>0</v>
      </c>
      <c r="K22" s="214">
        <f>+J22-G22</f>
        <v>0</v>
      </c>
      <c r="L22" s="338"/>
    </row>
    <row r="23" spans="1:13" s="219" customFormat="1" x14ac:dyDescent="0.3">
      <c r="A23" s="224"/>
      <c r="B23" s="220"/>
      <c r="C23" s="220"/>
      <c r="D23" s="221" t="s">
        <v>3282</v>
      </c>
      <c r="E23" s="221" t="s">
        <v>1316</v>
      </c>
      <c r="F23" s="222"/>
      <c r="G23" s="223">
        <f>G22+G21</f>
        <v>0</v>
      </c>
      <c r="H23" s="223">
        <f>H22+H21</f>
        <v>0</v>
      </c>
      <c r="I23" s="223">
        <f>I22+I21</f>
        <v>0</v>
      </c>
      <c r="J23" s="223">
        <f>J22+J21</f>
        <v>0</v>
      </c>
      <c r="K23" s="223">
        <f>K22+K21</f>
        <v>0</v>
      </c>
      <c r="L23" s="339" t="str">
        <f>IF(G23=0,"",K23/G23)</f>
        <v/>
      </c>
      <c r="M23" s="329"/>
    </row>
    <row r="24" spans="1:13" x14ac:dyDescent="0.3">
      <c r="A24" t="s">
        <v>3346</v>
      </c>
      <c r="B24" s="216"/>
      <c r="C24" s="216"/>
      <c r="D24" t="s">
        <v>3256</v>
      </c>
      <c r="F24" s="217" t="s">
        <v>1185</v>
      </c>
      <c r="G24" s="214">
        <f>ROUND(SUMIFS('Detail from revised'!V:V,'Detail from revised'!$E:$E,'App 1 Revenue Budget £000'!$A24,'Detail from revised'!$P:$P,'App 1 Revenue Budget £000'!$F24,'Detail from revised'!$C:$C,"NCOS")/1000,0)</f>
        <v>0</v>
      </c>
      <c r="H24" s="214">
        <f>ROUND(SUMIFS('Detail from revised'!AP:AP,'Detail from revised'!$E:$E,'App 1 Revenue Budget £000'!$A24,'Detail from revised'!$P:$P,'App 1 Revenue Budget £000'!$F24,'Detail from revised'!$C:$C,"NCOS")/1000,0)</f>
        <v>1600</v>
      </c>
      <c r="I24" s="214">
        <f>ROUND(SUMIFS('Detail from revised'!AQ:AQ,'Detail from revised'!$E:$E,'App 1 Revenue Budget £000'!$A24,'Detail from revised'!$P:$P,'App 1 Revenue Budget £000'!$F24,'Detail from revised'!$C:$C,"NCOS")/1000,0)</f>
        <v>0</v>
      </c>
      <c r="J24" s="214">
        <f>ROUND(SUMIFS('Detail from revised'!AS:AS,'Detail from revised'!$E:$E,'App 1 Revenue Budget £000'!$A24,'Detail from revised'!$P:$P,'App 1 Revenue Budget £000'!$F24,'Detail from revised'!$C:$C,"NCOS")/1000,0)</f>
        <v>1600</v>
      </c>
      <c r="K24" s="214">
        <f>+J24-G24</f>
        <v>1600</v>
      </c>
      <c r="L24" s="337"/>
      <c r="M24" s="8" t="s">
        <v>3458</v>
      </c>
    </row>
    <row r="25" spans="1:13" x14ac:dyDescent="0.3">
      <c r="A25" t="s">
        <v>3346</v>
      </c>
      <c r="B25" s="216"/>
      <c r="C25" s="216"/>
      <c r="D25" t="s">
        <v>3256</v>
      </c>
      <c r="F25" s="217" t="s">
        <v>1186</v>
      </c>
      <c r="G25" s="214">
        <f>ROUND(SUMIFS('Detail from revised'!V:V,'Detail from revised'!$E:$E,'App 1 Revenue Budget £000'!$A25,'Detail from revised'!$P:$P,'App 1 Revenue Budget £000'!$F25,'Detail from revised'!$C:$C,"NCOS")/1000,0)</f>
        <v>0</v>
      </c>
      <c r="H25" s="214">
        <f>ROUND(SUMIFS('Detail from revised'!AP:AP,'Detail from revised'!$E:$E,'App 1 Revenue Budget £000'!$A25,'Detail from revised'!$P:$P,'App 1 Revenue Budget £000'!$F25,'Detail from revised'!$C:$C,"NCOS")/1000,0)</f>
        <v>0</v>
      </c>
      <c r="I25" s="214">
        <f>ROUND(SUMIFS('Detail from revised'!AQ:AQ,'Detail from revised'!$E:$E,'App 1 Revenue Budget £000'!$A25,'Detail from revised'!$P:$P,'App 1 Revenue Budget £000'!$F25,'Detail from revised'!$C:$C,"NCOS")/1000,0)</f>
        <v>0</v>
      </c>
      <c r="J25" s="214">
        <f>ROUND(SUMIFS('Detail from revised'!AS:AS,'Detail from revised'!$E:$E,'App 1 Revenue Budget £000'!$A25,'Detail from revised'!$P:$P,'App 1 Revenue Budget £000'!$F25,'Detail from revised'!$C:$C,"NCOS")/1000,0)</f>
        <v>0</v>
      </c>
      <c r="K25" s="214">
        <f>+J25-G25</f>
        <v>0</v>
      </c>
      <c r="L25" s="338"/>
    </row>
    <row r="26" spans="1:13" s="219" customFormat="1" x14ac:dyDescent="0.3">
      <c r="A26" s="224"/>
      <c r="B26" s="220"/>
      <c r="C26" s="220"/>
      <c r="D26" s="221" t="s">
        <v>3257</v>
      </c>
      <c r="E26" s="221" t="s">
        <v>1316</v>
      </c>
      <c r="F26" s="222"/>
      <c r="G26" s="223">
        <f>G25+G24</f>
        <v>0</v>
      </c>
      <c r="H26" s="223">
        <f>H25+H24</f>
        <v>1600</v>
      </c>
      <c r="I26" s="223">
        <f>I25+I24</f>
        <v>0</v>
      </c>
      <c r="J26" s="223">
        <f>J25+J24</f>
        <v>1600</v>
      </c>
      <c r="K26" s="223">
        <f>K25+K24</f>
        <v>1600</v>
      </c>
      <c r="L26" s="339" t="str">
        <f>IF(G26=0,"",K26/G26)</f>
        <v/>
      </c>
      <c r="M26" s="329"/>
    </row>
    <row r="27" spans="1:13" ht="15" thickBot="1" x14ac:dyDescent="0.35">
      <c r="F27" s="212"/>
      <c r="G27" s="215"/>
      <c r="H27" s="215"/>
      <c r="I27" s="215"/>
      <c r="J27" s="215"/>
      <c r="K27" s="215"/>
      <c r="L27" s="336"/>
    </row>
    <row r="28" spans="1:13" ht="15" thickBot="1" x14ac:dyDescent="0.35">
      <c r="C28" s="374" t="s">
        <v>1189</v>
      </c>
      <c r="D28" s="375"/>
      <c r="E28" s="376"/>
      <c r="F28" s="225"/>
      <c r="G28" s="226">
        <f>SUM(G12:G26)/2</f>
        <v>203</v>
      </c>
      <c r="H28" s="226">
        <f>SUM(H12:H26)/2</f>
        <v>1906</v>
      </c>
      <c r="I28" s="226">
        <f>SUM(I12:I26)/2</f>
        <v>0</v>
      </c>
      <c r="J28" s="226">
        <f>SUM(J12:J26)/2</f>
        <v>1906</v>
      </c>
      <c r="K28" s="226">
        <f>SUM(K12:K26)/2</f>
        <v>1703</v>
      </c>
      <c r="L28" s="340"/>
    </row>
    <row r="29" spans="1:13" x14ac:dyDescent="0.3">
      <c r="F29" s="212"/>
      <c r="G29" s="215"/>
      <c r="H29" s="215"/>
      <c r="I29" s="215"/>
      <c r="J29" s="215"/>
      <c r="K29" s="215"/>
      <c r="L29" s="336"/>
    </row>
    <row r="30" spans="1:13" x14ac:dyDescent="0.3">
      <c r="B30" s="6"/>
      <c r="C30" s="6"/>
      <c r="D30" s="227"/>
      <c r="E30" s="227"/>
      <c r="F30" s="212"/>
      <c r="G30" s="215"/>
      <c r="H30" s="215"/>
      <c r="I30" s="215"/>
      <c r="J30" s="215"/>
      <c r="K30" s="215"/>
      <c r="L30" s="336"/>
    </row>
    <row r="31" spans="1:13" x14ac:dyDescent="0.3">
      <c r="A31" t="s">
        <v>3347</v>
      </c>
      <c r="B31" s="216" t="s">
        <v>3452</v>
      </c>
      <c r="C31" s="216" t="s">
        <v>3419</v>
      </c>
      <c r="D31" s="216" t="s">
        <v>3419</v>
      </c>
      <c r="E31" s="216"/>
      <c r="F31" s="217" t="s">
        <v>1185</v>
      </c>
      <c r="G31" s="214">
        <f>ROUND(SUMIFS('Detail from revised'!V:V,'Detail from revised'!$E:$E,'App 1 Revenue Budget £000'!$A31,'Detail from revised'!$P:$P,'App 1 Revenue Budget £000'!$F31,'Detail from revised'!$C:$C,"NCOS")/1000,0)</f>
        <v>174</v>
      </c>
      <c r="H31" s="214">
        <f>ROUND(SUMIFS('Detail from revised'!AP:AP,'Detail from revised'!$E:$E,'App 1 Revenue Budget £000'!$A31,'Detail from revised'!$P:$P,'App 1 Revenue Budget £000'!$F31,'Detail from revised'!$C:$C,"NCOS")/1000,0)</f>
        <v>97</v>
      </c>
      <c r="I31" s="214">
        <f>ROUND(SUMIFS('Detail from revised'!AQ:AQ,'Detail from revised'!$E:$E,'App 1 Revenue Budget £000'!$A31,'Detail from revised'!$P:$P,'App 1 Revenue Budget £000'!$F31,'Detail from revised'!$C:$C,"NCOS")/1000,0)</f>
        <v>0</v>
      </c>
      <c r="J31" s="214">
        <f>ROUND(SUMIFS('Detail from revised'!AS:AS,'Detail from revised'!$E:$E,'App 1 Revenue Budget £000'!$A31,'Detail from revised'!$P:$P,'App 1 Revenue Budget £000'!$F31,'Detail from revised'!$C:$C,"NCOS")/1000,0)</f>
        <v>97</v>
      </c>
      <c r="K31" s="214">
        <f>+J31-G31</f>
        <v>-77</v>
      </c>
      <c r="L31" s="337"/>
      <c r="M31" s="8" t="s">
        <v>3459</v>
      </c>
    </row>
    <row r="32" spans="1:13" x14ac:dyDescent="0.3">
      <c r="A32" t="s">
        <v>3347</v>
      </c>
      <c r="B32" s="216"/>
      <c r="C32" s="216"/>
      <c r="D32" s="216" t="s">
        <v>3419</v>
      </c>
      <c r="E32" s="216"/>
      <c r="F32" s="217" t="s">
        <v>1186</v>
      </c>
      <c r="G32" s="214">
        <f>ROUND(SUMIFS('Detail from revised'!V:V,'Detail from revised'!$E:$E,'App 1 Revenue Budget £000'!$A32,'Detail from revised'!$P:$P,'App 1 Revenue Budget £000'!$F32,'Detail from revised'!$C:$C,"NCOS")/1000,0)</f>
        <v>0</v>
      </c>
      <c r="H32" s="214">
        <f>ROUND(SUMIFS('Detail from revised'!AP:AP,'Detail from revised'!$E:$E,'App 1 Revenue Budget £000'!$A32,'Detail from revised'!$P:$P,'App 1 Revenue Budget £000'!$F32,'Detail from revised'!$C:$C,"NCOS")/1000,0)</f>
        <v>0</v>
      </c>
      <c r="I32" s="214">
        <f>ROUND(SUMIFS('Detail from revised'!AQ:AQ,'Detail from revised'!$E:$E,'App 1 Revenue Budget £000'!$A32,'Detail from revised'!$P:$P,'App 1 Revenue Budget £000'!$F32,'Detail from revised'!$C:$C,"NCOS")/1000,0)</f>
        <v>0</v>
      </c>
      <c r="J32" s="214">
        <f>ROUND(SUMIFS('Detail from revised'!AS:AS,'Detail from revised'!$E:$E,'App 1 Revenue Budget £000'!$A32,'Detail from revised'!$P:$P,'App 1 Revenue Budget £000'!$F32,'Detail from revised'!$C:$C,"NCOS")/1000,0)</f>
        <v>0</v>
      </c>
      <c r="K32" s="214">
        <f>+J32-G32</f>
        <v>0</v>
      </c>
      <c r="L32" s="338"/>
    </row>
    <row r="33" spans="1:13" s="219" customFormat="1" x14ac:dyDescent="0.3">
      <c r="B33" s="220"/>
      <c r="C33" s="220"/>
      <c r="D33" s="221" t="s">
        <v>1190</v>
      </c>
      <c r="E33" s="221" t="s">
        <v>1316</v>
      </c>
      <c r="F33" s="222"/>
      <c r="G33" s="223">
        <f>G32+G31</f>
        <v>174</v>
      </c>
      <c r="H33" s="223">
        <f>H32+H31</f>
        <v>97</v>
      </c>
      <c r="I33" s="223">
        <f>I32+I31</f>
        <v>0</v>
      </c>
      <c r="J33" s="223">
        <f>J32+J31</f>
        <v>97</v>
      </c>
      <c r="K33" s="223">
        <f>K32+K31</f>
        <v>-77</v>
      </c>
      <c r="L33" s="339">
        <f>IF(G33=0,"",K33/G33)</f>
        <v>-0.44252873563218392</v>
      </c>
      <c r="M33" s="329"/>
    </row>
    <row r="34" spans="1:13" x14ac:dyDescent="0.3">
      <c r="A34" t="s">
        <v>1282</v>
      </c>
      <c r="B34" s="216"/>
      <c r="C34" s="216"/>
      <c r="D34" s="7" t="s">
        <v>417</v>
      </c>
      <c r="E34" s="7"/>
      <c r="F34" s="217" t="s">
        <v>1185</v>
      </c>
      <c r="G34" s="214">
        <f>ROUND(SUMIFS('Detail from revised'!V:V,'Detail from revised'!$E:$E,'App 1 Revenue Budget £000'!$A34,'Detail from revised'!$P:$P,'App 1 Revenue Budget £000'!$F34,'Detail from revised'!$C:$C,"NCOS")/1000,0)</f>
        <v>0</v>
      </c>
      <c r="H34" s="214">
        <f>ROUND(SUMIFS('Detail from revised'!AP:AP,'Detail from revised'!$E:$E,'App 1 Revenue Budget £000'!$A34,'Detail from revised'!$P:$P,'App 1 Revenue Budget £000'!$F34,'Detail from revised'!$C:$C,"NCOS")/1000,0)</f>
        <v>0</v>
      </c>
      <c r="I34" s="214">
        <f>ROUND(SUMIFS('Detail from revised'!AQ:AQ,'Detail from revised'!$E:$E,'App 1 Revenue Budget £000'!$A34,'Detail from revised'!$P:$P,'App 1 Revenue Budget £000'!$F34,'Detail from revised'!$C:$C,"NCOS")/1000,0)</f>
        <v>0</v>
      </c>
      <c r="J34" s="214">
        <f>ROUND(SUMIFS('Detail from revised'!AS:AS,'Detail from revised'!$E:$E,'App 1 Revenue Budget £000'!$A34,'Detail from revised'!$P:$P,'App 1 Revenue Budget £000'!$F34,'Detail from revised'!$C:$C,"NCOS")/1000,0)</f>
        <v>0</v>
      </c>
      <c r="K34" s="214">
        <f>+J34-G34</f>
        <v>0</v>
      </c>
      <c r="L34" s="337"/>
    </row>
    <row r="35" spans="1:13" ht="28.8" x14ac:dyDescent="0.3">
      <c r="A35" t="s">
        <v>1282</v>
      </c>
      <c r="B35" s="216"/>
      <c r="C35" s="216"/>
      <c r="D35" s="7" t="s">
        <v>417</v>
      </c>
      <c r="E35" s="7"/>
      <c r="F35" s="217" t="s">
        <v>1186</v>
      </c>
      <c r="G35" s="214">
        <f>ROUND(SUMIFS('Detail from revised'!V:V,'Detail from revised'!$E:$E,'App 1 Revenue Budget £000'!$A35,'Detail from revised'!$P:$P,'App 1 Revenue Budget £000'!$F35,'Detail from revised'!$C:$C,"NCOS")/1000,0)</f>
        <v>-221</v>
      </c>
      <c r="H35" s="214">
        <f>ROUND(SUMIFS('Detail from revised'!AP:AP,'Detail from revised'!$E:$E,'App 1 Revenue Budget £000'!$A35,'Detail from revised'!$P:$P,'App 1 Revenue Budget £000'!$F35,'Detail from revised'!$C:$C,"NCOS")/1000,0)</f>
        <v>0</v>
      </c>
      <c r="I35" s="214">
        <f>ROUND(SUMIFS('Detail from revised'!AQ:AQ,'Detail from revised'!$E:$E,'App 1 Revenue Budget £000'!$A35,'Detail from revised'!$P:$P,'App 1 Revenue Budget £000'!$F35,'Detail from revised'!$C:$C,"NCOS")/1000,0)</f>
        <v>0</v>
      </c>
      <c r="J35" s="214">
        <f>ROUND(SUMIFS('Detail from revised'!AS:AS,'Detail from revised'!$E:$E,'App 1 Revenue Budget £000'!$A35,'Detail from revised'!$P:$P,'App 1 Revenue Budget £000'!$F35,'Detail from revised'!$C:$C,"NCOS")/1000,0)</f>
        <v>0</v>
      </c>
      <c r="K35" s="214">
        <f>+J35-G35</f>
        <v>221</v>
      </c>
      <c r="L35" s="338"/>
      <c r="M35" s="8" t="s">
        <v>3460</v>
      </c>
    </row>
    <row r="36" spans="1:13" s="219" customFormat="1" x14ac:dyDescent="0.3">
      <c r="B36" s="220"/>
      <c r="C36" s="220"/>
      <c r="D36" s="221" t="s">
        <v>1191</v>
      </c>
      <c r="E36" s="221" t="s">
        <v>1316</v>
      </c>
      <c r="F36" s="222"/>
      <c r="G36" s="223">
        <f>G35+G34</f>
        <v>-221</v>
      </c>
      <c r="H36" s="223">
        <f>H35+H34</f>
        <v>0</v>
      </c>
      <c r="I36" s="223">
        <f>I35+I34</f>
        <v>0</v>
      </c>
      <c r="J36" s="223">
        <f>J35+J34</f>
        <v>0</v>
      </c>
      <c r="K36" s="223">
        <f>K35+K34</f>
        <v>221</v>
      </c>
      <c r="L36" s="339">
        <f>IF(G36=0,"",K36/G36)</f>
        <v>-1</v>
      </c>
      <c r="M36" s="329"/>
    </row>
    <row r="37" spans="1:13" x14ac:dyDescent="0.3">
      <c r="A37" t="s">
        <v>3348</v>
      </c>
      <c r="C37" s="216" t="s">
        <v>1192</v>
      </c>
      <c r="D37" s="7" t="s">
        <v>349</v>
      </c>
      <c r="E37" s="7"/>
      <c r="F37" s="217" t="s">
        <v>1185</v>
      </c>
      <c r="G37" s="214">
        <f>ROUND(SUMIFS('Detail from revised'!V:V,'Detail from revised'!$E:$E,'App 1 Revenue Budget £000'!$A37,'Detail from revised'!$P:$P,'App 1 Revenue Budget £000'!$F37,'Detail from revised'!$C:$C,"NCOS")/1000,0)</f>
        <v>543</v>
      </c>
      <c r="H37" s="214">
        <f>ROUND(SUMIFS('Detail from revised'!AP:AP,'Detail from revised'!$E:$E,'App 1 Revenue Budget £000'!$A37,'Detail from revised'!$P:$P,'App 1 Revenue Budget £000'!$F37,'Detail from revised'!$C:$C,"NCOS")/1000,0)</f>
        <v>501</v>
      </c>
      <c r="I37" s="214">
        <f>ROUND(SUMIFS('Detail from revised'!AQ:AQ,'Detail from revised'!$E:$E,'App 1 Revenue Budget £000'!$A37,'Detail from revised'!$P:$P,'App 1 Revenue Budget £000'!$F37,'Detail from revised'!$C:$C,"NCOS")/1000,0)</f>
        <v>83</v>
      </c>
      <c r="J37" s="214">
        <f>ROUND(SUMIFS('Detail from revised'!AS:AS,'Detail from revised'!$E:$E,'App 1 Revenue Budget £000'!$A37,'Detail from revised'!$P:$P,'App 1 Revenue Budget £000'!$F37,'Detail from revised'!$C:$C,"NCOS")/1000,0)</f>
        <v>584</v>
      </c>
      <c r="K37" s="214">
        <f>+J37-G37</f>
        <v>41</v>
      </c>
      <c r="L37" s="337"/>
      <c r="M37" s="8" t="s">
        <v>3461</v>
      </c>
    </row>
    <row r="38" spans="1:13" x14ac:dyDescent="0.3">
      <c r="A38" t="s">
        <v>3348</v>
      </c>
      <c r="B38" s="216"/>
      <c r="C38" s="216"/>
      <c r="D38" s="7" t="s">
        <v>349</v>
      </c>
      <c r="E38" s="7"/>
      <c r="F38" s="217" t="s">
        <v>1186</v>
      </c>
      <c r="G38" s="214">
        <f>ROUND(SUMIFS('Detail from revised'!V:V,'Detail from revised'!$E:$E,'App 1 Revenue Budget £000'!$A38,'Detail from revised'!$P:$P,'App 1 Revenue Budget £000'!$F38,'Detail from revised'!$C:$C,"NCOS")/1000,0)</f>
        <v>0</v>
      </c>
      <c r="H38" s="214">
        <f>ROUND(SUMIFS('Detail from revised'!AP:AP,'Detail from revised'!$E:$E,'App 1 Revenue Budget £000'!$A38,'Detail from revised'!$P:$P,'App 1 Revenue Budget £000'!$F38,'Detail from revised'!$C:$C,"NCOS")/1000,0)</f>
        <v>0</v>
      </c>
      <c r="I38" s="214">
        <f>ROUND(SUMIFS('Detail from revised'!AQ:AQ,'Detail from revised'!$E:$E,'App 1 Revenue Budget £000'!$A38,'Detail from revised'!$P:$P,'App 1 Revenue Budget £000'!$F38,'Detail from revised'!$C:$C,"NCOS")/1000,0)</f>
        <v>0</v>
      </c>
      <c r="J38" s="214">
        <f>ROUND(SUMIFS('Detail from revised'!AS:AS,'Detail from revised'!$E:$E,'App 1 Revenue Budget £000'!$A38,'Detail from revised'!$P:$P,'App 1 Revenue Budget £000'!$F38,'Detail from revised'!$C:$C,"NCOS")/1000,0)</f>
        <v>0</v>
      </c>
      <c r="K38" s="214">
        <f>+J38-G38</f>
        <v>0</v>
      </c>
      <c r="L38" s="338"/>
    </row>
    <row r="39" spans="1:13" s="219" customFormat="1" x14ac:dyDescent="0.3">
      <c r="B39" s="220"/>
      <c r="C39" s="220"/>
      <c r="D39" s="221" t="s">
        <v>1193</v>
      </c>
      <c r="E39" s="221" t="s">
        <v>1295</v>
      </c>
      <c r="F39" s="222"/>
      <c r="G39" s="223">
        <f>G38+G37</f>
        <v>543</v>
      </c>
      <c r="H39" s="223">
        <f>H38+H37</f>
        <v>501</v>
      </c>
      <c r="I39" s="223">
        <f>I38+I37</f>
        <v>83</v>
      </c>
      <c r="J39" s="223">
        <f>J38+J37</f>
        <v>584</v>
      </c>
      <c r="K39" s="223">
        <f>K38+K37</f>
        <v>41</v>
      </c>
      <c r="L39" s="339">
        <f>IF(G39=0,"",K39/G39)</f>
        <v>7.550644567219153E-2</v>
      </c>
      <c r="M39" s="329"/>
    </row>
    <row r="40" spans="1:13" x14ac:dyDescent="0.3">
      <c r="A40" t="s">
        <v>3349</v>
      </c>
      <c r="B40" s="216"/>
      <c r="C40" s="216"/>
      <c r="D40" s="7" t="s">
        <v>360</v>
      </c>
      <c r="E40" s="7"/>
      <c r="F40" s="217" t="s">
        <v>1185</v>
      </c>
      <c r="G40" s="214">
        <f>ROUND(SUMIFS('Detail from revised'!V:V,'Detail from revised'!$E:$E,'App 1 Revenue Budget £000'!$A40,'Detail from revised'!$P:$P,'App 1 Revenue Budget £000'!$F40,'Detail from revised'!$C:$C,"NCOS")/1000,0)</f>
        <v>40</v>
      </c>
      <c r="H40" s="214">
        <f>ROUND(SUMIFS('Detail from revised'!AP:AP,'Detail from revised'!$E:$E,'App 1 Revenue Budget £000'!$A40,'Detail from revised'!$P:$P,'App 1 Revenue Budget £000'!$F40,'Detail from revised'!$C:$C,"NCOS")/1000,0)</f>
        <v>40</v>
      </c>
      <c r="I40" s="214">
        <f>ROUND(SUMIFS('Detail from revised'!AQ:AQ,'Detail from revised'!$E:$E,'App 1 Revenue Budget £000'!$A40,'Detail from revised'!$P:$P,'App 1 Revenue Budget £000'!$F40,'Detail from revised'!$C:$C,"NCOS")/1000,0)</f>
        <v>0</v>
      </c>
      <c r="J40" s="214">
        <f>ROUND(SUMIFS('Detail from revised'!AS:AS,'Detail from revised'!$E:$E,'App 1 Revenue Budget £000'!$A40,'Detail from revised'!$P:$P,'App 1 Revenue Budget £000'!$F40,'Detail from revised'!$C:$C,"NCOS")/1000,0)</f>
        <v>40</v>
      </c>
      <c r="K40" s="214">
        <f>+J40-G40</f>
        <v>0</v>
      </c>
      <c r="L40" s="337"/>
    </row>
    <row r="41" spans="1:13" x14ac:dyDescent="0.3">
      <c r="A41" t="s">
        <v>3349</v>
      </c>
      <c r="B41" s="216"/>
      <c r="C41" s="216"/>
      <c r="D41" s="7" t="s">
        <v>360</v>
      </c>
      <c r="E41" s="7"/>
      <c r="F41" s="217" t="s">
        <v>1186</v>
      </c>
      <c r="G41" s="214">
        <f>ROUND(SUMIFS('Detail from revised'!V:V,'Detail from revised'!$E:$E,'App 1 Revenue Budget £000'!$A41,'Detail from revised'!$P:$P,'App 1 Revenue Budget £000'!$F41,'Detail from revised'!$C:$C,"NCOS")/1000,0)</f>
        <v>-342</v>
      </c>
      <c r="H41" s="214">
        <f>ROUND(SUMIFS('Detail from revised'!AP:AP,'Detail from revised'!$E:$E,'App 1 Revenue Budget £000'!$A41,'Detail from revised'!$P:$P,'App 1 Revenue Budget £000'!$F41,'Detail from revised'!$C:$C,"NCOS")/1000,0)</f>
        <v>-301</v>
      </c>
      <c r="I41" s="214">
        <f>ROUND(SUMIFS('Detail from revised'!AQ:AQ,'Detail from revised'!$E:$E,'App 1 Revenue Budget £000'!$A41,'Detail from revised'!$P:$P,'App 1 Revenue Budget £000'!$F41,'Detail from revised'!$C:$C,"NCOS")/1000,0)</f>
        <v>0</v>
      </c>
      <c r="J41" s="214">
        <f>ROUND(SUMIFS('Detail from revised'!AS:AS,'Detail from revised'!$E:$E,'App 1 Revenue Budget £000'!$A41,'Detail from revised'!$P:$P,'App 1 Revenue Budget £000'!$F41,'Detail from revised'!$C:$C,"NCOS")/1000,0)</f>
        <v>-301</v>
      </c>
      <c r="K41" s="214">
        <f>+J41-G41</f>
        <v>41</v>
      </c>
      <c r="L41" s="338"/>
      <c r="M41" s="8" t="s">
        <v>3462</v>
      </c>
    </row>
    <row r="42" spans="1:13" s="219" customFormat="1" x14ac:dyDescent="0.3">
      <c r="B42" s="220"/>
      <c r="C42" s="220"/>
      <c r="D42" s="221" t="s">
        <v>1194</v>
      </c>
      <c r="E42" s="221" t="s">
        <v>1295</v>
      </c>
      <c r="F42" s="222"/>
      <c r="G42" s="223">
        <f>G41+G40</f>
        <v>-302</v>
      </c>
      <c r="H42" s="223">
        <f>H41+H40</f>
        <v>-261</v>
      </c>
      <c r="I42" s="223">
        <f>I41+I40</f>
        <v>0</v>
      </c>
      <c r="J42" s="223">
        <f>J41+J40</f>
        <v>-261</v>
      </c>
      <c r="K42" s="223">
        <f>K41+K40</f>
        <v>41</v>
      </c>
      <c r="L42" s="339">
        <f>IF(G42=0,"",K42/G42)</f>
        <v>-0.13576158940397351</v>
      </c>
      <c r="M42" s="329"/>
    </row>
    <row r="43" spans="1:13" x14ac:dyDescent="0.3">
      <c r="A43" t="s">
        <v>3350</v>
      </c>
      <c r="B43" s="216"/>
      <c r="C43" s="216"/>
      <c r="D43" s="7" t="s">
        <v>280</v>
      </c>
      <c r="E43" s="7"/>
      <c r="F43" s="217" t="s">
        <v>1185</v>
      </c>
      <c r="G43" s="214">
        <f>ROUND(SUMIFS('Detail from revised'!V:V,'Detail from revised'!$E:$E,'App 1 Revenue Budget £000'!$A43,'Detail from revised'!$P:$P,'App 1 Revenue Budget £000'!$F43,'Detail from revised'!$C:$C,"NCOS")/1000,0)</f>
        <v>0</v>
      </c>
      <c r="H43" s="214">
        <f>ROUND(SUMIFS('Detail from revised'!AP:AP,'Detail from revised'!$E:$E,'App 1 Revenue Budget £000'!$A43,'Detail from revised'!$P:$P,'App 1 Revenue Budget £000'!$F43,'Detail from revised'!$C:$C,"NCOS")/1000,0)</f>
        <v>0</v>
      </c>
      <c r="I43" s="214">
        <f>ROUND(SUMIFS('Detail from revised'!AQ:AQ,'Detail from revised'!$E:$E,'App 1 Revenue Budget £000'!$A43,'Detail from revised'!$P:$P,'App 1 Revenue Budget £000'!$F43,'Detail from revised'!$C:$C,"NCOS")/1000,0)</f>
        <v>0</v>
      </c>
      <c r="J43" s="214">
        <f>ROUND(SUMIFS('Detail from revised'!AS:AS,'Detail from revised'!$E:$E,'App 1 Revenue Budget £000'!$A43,'Detail from revised'!$P:$P,'App 1 Revenue Budget £000'!$F43,'Detail from revised'!$C:$C,"NCOS")/1000,0)</f>
        <v>0</v>
      </c>
      <c r="K43" s="214">
        <f>+J43-G43</f>
        <v>0</v>
      </c>
      <c r="L43" s="337"/>
    </row>
    <row r="44" spans="1:13" x14ac:dyDescent="0.3">
      <c r="A44" t="s">
        <v>3350</v>
      </c>
      <c r="B44" s="216"/>
      <c r="C44" s="216"/>
      <c r="D44" s="7" t="s">
        <v>280</v>
      </c>
      <c r="E44" s="7"/>
      <c r="F44" s="217" t="s">
        <v>1186</v>
      </c>
      <c r="G44" s="214">
        <f>ROUND(SUMIFS('Detail from revised'!V:V,'Detail from revised'!$E:$E,'App 1 Revenue Budget £000'!$A44,'Detail from revised'!$P:$P,'App 1 Revenue Budget £000'!$F44,'Detail from revised'!$C:$C,"NCOS")/1000,0)</f>
        <v>0</v>
      </c>
      <c r="H44" s="214">
        <f>ROUND(SUMIFS('Detail from revised'!AP:AP,'Detail from revised'!$E:$E,'App 1 Revenue Budget £000'!$A44,'Detail from revised'!$P:$P,'App 1 Revenue Budget £000'!$F44,'Detail from revised'!$C:$C,"NCOS")/1000,0)</f>
        <v>0</v>
      </c>
      <c r="I44" s="214">
        <f>ROUND(SUMIFS('Detail from revised'!AQ:AQ,'Detail from revised'!$E:$E,'App 1 Revenue Budget £000'!$A44,'Detail from revised'!$P:$P,'App 1 Revenue Budget £000'!$F44,'Detail from revised'!$C:$C,"NCOS")/1000,0)</f>
        <v>0</v>
      </c>
      <c r="J44" s="214">
        <f>ROUND(SUMIFS('Detail from revised'!AS:AS,'Detail from revised'!$E:$E,'App 1 Revenue Budget £000'!$A44,'Detail from revised'!$P:$P,'App 1 Revenue Budget £000'!$F44,'Detail from revised'!$C:$C,"NCOS")/1000,0)</f>
        <v>0</v>
      </c>
      <c r="K44" s="214">
        <f>+J44-G44</f>
        <v>0</v>
      </c>
      <c r="L44" s="338"/>
    </row>
    <row r="45" spans="1:13" s="219" customFormat="1" x14ac:dyDescent="0.3">
      <c r="B45" s="220"/>
      <c r="C45" s="220"/>
      <c r="D45" s="221" t="s">
        <v>1195</v>
      </c>
      <c r="E45" s="221" t="s">
        <v>1295</v>
      </c>
      <c r="F45" s="222"/>
      <c r="G45" s="223">
        <f>G44+G43</f>
        <v>0</v>
      </c>
      <c r="H45" s="223">
        <f>H44+H43</f>
        <v>0</v>
      </c>
      <c r="I45" s="223">
        <f>I44+I43</f>
        <v>0</v>
      </c>
      <c r="J45" s="223">
        <f>J44+J43</f>
        <v>0</v>
      </c>
      <c r="K45" s="223">
        <f>K44+K43</f>
        <v>0</v>
      </c>
      <c r="L45" s="339" t="str">
        <f>IF(G45=0,"",K45/G45)</f>
        <v/>
      </c>
      <c r="M45" s="329"/>
    </row>
    <row r="46" spans="1:13" x14ac:dyDescent="0.3">
      <c r="A46" t="s">
        <v>3351</v>
      </c>
      <c r="B46" s="216"/>
      <c r="C46" s="216"/>
      <c r="D46" s="7" t="s">
        <v>282</v>
      </c>
      <c r="E46" s="7"/>
      <c r="F46" s="217" t="s">
        <v>1185</v>
      </c>
      <c r="G46" s="214">
        <f>ROUND(SUMIFS('Detail from revised'!V:V,'Detail from revised'!$E:$E,'App 1 Revenue Budget £000'!$A46,'Detail from revised'!$P:$P,'App 1 Revenue Budget £000'!$F46,'Detail from revised'!$C:$C,"NCOS")/1000,0)</f>
        <v>101</v>
      </c>
      <c r="H46" s="214">
        <f>ROUND(SUMIFS('Detail from revised'!AP:AP,'Detail from revised'!$E:$E,'App 1 Revenue Budget £000'!$A46,'Detail from revised'!$P:$P,'App 1 Revenue Budget £000'!$F46,'Detail from revised'!$C:$C,"NCOS")/1000,0)</f>
        <v>134</v>
      </c>
      <c r="I46" s="214">
        <f>ROUND(SUMIFS('Detail from revised'!AQ:AQ,'Detail from revised'!$E:$E,'App 1 Revenue Budget £000'!$A46,'Detail from revised'!$P:$P,'App 1 Revenue Budget £000'!$F46,'Detail from revised'!$C:$C,"NCOS")/1000,0)</f>
        <v>0</v>
      </c>
      <c r="J46" s="214">
        <f>ROUND(SUMIFS('Detail from revised'!AS:AS,'Detail from revised'!$E:$E,'App 1 Revenue Budget £000'!$A46,'Detail from revised'!$P:$P,'App 1 Revenue Budget £000'!$F46,'Detail from revised'!$C:$C,"NCOS")/1000,0)</f>
        <v>134</v>
      </c>
      <c r="K46" s="214">
        <f>+J46-G46</f>
        <v>33</v>
      </c>
      <c r="L46" s="337"/>
      <c r="M46" s="8" t="s">
        <v>3463</v>
      </c>
    </row>
    <row r="47" spans="1:13" x14ac:dyDescent="0.3">
      <c r="A47" t="s">
        <v>3351</v>
      </c>
      <c r="B47" s="216"/>
      <c r="C47" s="216"/>
      <c r="D47" s="7" t="s">
        <v>282</v>
      </c>
      <c r="E47" s="7"/>
      <c r="F47" s="217" t="s">
        <v>1186</v>
      </c>
      <c r="G47" s="214">
        <f>ROUND(SUMIFS('Detail from revised'!V:V,'Detail from revised'!$E:$E,'App 1 Revenue Budget £000'!$A47,'Detail from revised'!$P:$P,'App 1 Revenue Budget £000'!$F47,'Detail from revised'!$C:$C,"NCOS")/1000,0)</f>
        <v>0</v>
      </c>
      <c r="H47" s="214">
        <f>ROUND(SUMIFS('Detail from revised'!AP:AP,'Detail from revised'!$E:$E,'App 1 Revenue Budget £000'!$A47,'Detail from revised'!$P:$P,'App 1 Revenue Budget £000'!$F47,'Detail from revised'!$C:$C,"NCOS")/1000,0)</f>
        <v>0</v>
      </c>
      <c r="I47" s="214">
        <f>ROUND(SUMIFS('Detail from revised'!AQ:AQ,'Detail from revised'!$E:$E,'App 1 Revenue Budget £000'!$A47,'Detail from revised'!$P:$P,'App 1 Revenue Budget £000'!$F47,'Detail from revised'!$C:$C,"NCOS")/1000,0)</f>
        <v>0</v>
      </c>
      <c r="J47" s="214">
        <f>ROUND(SUMIFS('Detail from revised'!AS:AS,'Detail from revised'!$E:$E,'App 1 Revenue Budget £000'!$A47,'Detail from revised'!$P:$P,'App 1 Revenue Budget £000'!$F47,'Detail from revised'!$C:$C,"NCOS")/1000,0)</f>
        <v>0</v>
      </c>
      <c r="K47" s="214">
        <f>+J47-G47</f>
        <v>0</v>
      </c>
      <c r="L47" s="338"/>
    </row>
    <row r="48" spans="1:13" s="219" customFormat="1" x14ac:dyDescent="0.3">
      <c r="B48" s="220"/>
      <c r="C48" s="220"/>
      <c r="D48" s="221" t="s">
        <v>1196</v>
      </c>
      <c r="E48" s="221" t="s">
        <v>1295</v>
      </c>
      <c r="F48" s="222"/>
      <c r="G48" s="223">
        <f>G47+G46</f>
        <v>101</v>
      </c>
      <c r="H48" s="223">
        <f>H47+H46</f>
        <v>134</v>
      </c>
      <c r="I48" s="223">
        <f>I47+I46</f>
        <v>0</v>
      </c>
      <c r="J48" s="223">
        <f>J47+J46</f>
        <v>134</v>
      </c>
      <c r="K48" s="223">
        <f>K47+K46</f>
        <v>33</v>
      </c>
      <c r="L48" s="339">
        <f>IF(G48=0,"",K48/G48)</f>
        <v>0.32673267326732675</v>
      </c>
      <c r="M48" s="329"/>
    </row>
    <row r="49" spans="1:13" x14ac:dyDescent="0.3">
      <c r="A49" t="s">
        <v>3352</v>
      </c>
      <c r="B49" s="216"/>
      <c r="C49" s="216"/>
      <c r="D49" s="7" t="s">
        <v>289</v>
      </c>
      <c r="E49" s="7"/>
      <c r="F49" s="217" t="s">
        <v>1185</v>
      </c>
      <c r="G49" s="214">
        <f>ROUND(SUMIFS('Detail from revised'!V:V,'Detail from revised'!$E:$E,'App 1 Revenue Budget £000'!$A49,'Detail from revised'!$P:$P,'App 1 Revenue Budget £000'!$F49,'Detail from revised'!$C:$C,"NCOS")/1000,0)</f>
        <v>53</v>
      </c>
      <c r="H49" s="214">
        <f>ROUND(SUMIFS('Detail from revised'!AP:AP,'Detail from revised'!$E:$E,'App 1 Revenue Budget £000'!$A49,'Detail from revised'!$P:$P,'App 1 Revenue Budget £000'!$F49,'Detail from revised'!$C:$C,"NCOS")/1000,0)</f>
        <v>53</v>
      </c>
      <c r="I49" s="214">
        <f>ROUND(SUMIFS('Detail from revised'!AQ:AQ,'Detail from revised'!$E:$E,'App 1 Revenue Budget £000'!$A49,'Detail from revised'!$P:$P,'App 1 Revenue Budget £000'!$F49,'Detail from revised'!$C:$C,"NCOS")/1000,0)</f>
        <v>0</v>
      </c>
      <c r="J49" s="214">
        <f>ROUND(SUMIFS('Detail from revised'!AS:AS,'Detail from revised'!$E:$E,'App 1 Revenue Budget £000'!$A49,'Detail from revised'!$P:$P,'App 1 Revenue Budget £000'!$F49,'Detail from revised'!$C:$C,"NCOS")/1000,0)</f>
        <v>53</v>
      </c>
      <c r="K49" s="214">
        <f>+J49-G49</f>
        <v>0</v>
      </c>
      <c r="L49" s="337"/>
    </row>
    <row r="50" spans="1:13" x14ac:dyDescent="0.3">
      <c r="A50" t="s">
        <v>3352</v>
      </c>
      <c r="B50" s="216"/>
      <c r="C50" s="216"/>
      <c r="D50" s="7" t="s">
        <v>289</v>
      </c>
      <c r="E50" s="7"/>
      <c r="F50" s="217" t="s">
        <v>1186</v>
      </c>
      <c r="G50" s="214">
        <f>ROUND(SUMIFS('Detail from revised'!V:V,'Detail from revised'!$E:$E,'App 1 Revenue Budget £000'!$A50,'Detail from revised'!$P:$P,'App 1 Revenue Budget £000'!$F50,'Detail from revised'!$C:$C,"NCOS")/1000,0)</f>
        <v>0</v>
      </c>
      <c r="H50" s="214">
        <f>ROUND(SUMIFS('Detail from revised'!AP:AP,'Detail from revised'!$E:$E,'App 1 Revenue Budget £000'!$A50,'Detail from revised'!$P:$P,'App 1 Revenue Budget £000'!$F50,'Detail from revised'!$C:$C,"NCOS")/1000,0)</f>
        <v>0</v>
      </c>
      <c r="I50" s="214">
        <f>ROUND(SUMIFS('Detail from revised'!AQ:AQ,'Detail from revised'!$E:$E,'App 1 Revenue Budget £000'!$A50,'Detail from revised'!$P:$P,'App 1 Revenue Budget £000'!$F50,'Detail from revised'!$C:$C,"NCOS")/1000,0)</f>
        <v>0</v>
      </c>
      <c r="J50" s="214">
        <f>ROUND(SUMIFS('Detail from revised'!AS:AS,'Detail from revised'!$E:$E,'App 1 Revenue Budget £000'!$A50,'Detail from revised'!$P:$P,'App 1 Revenue Budget £000'!$F50,'Detail from revised'!$C:$C,"NCOS")/1000,0)</f>
        <v>0</v>
      </c>
      <c r="K50" s="214">
        <f>+J50-G50</f>
        <v>0</v>
      </c>
      <c r="L50" s="338"/>
    </row>
    <row r="51" spans="1:13" s="219" customFormat="1" x14ac:dyDescent="0.3">
      <c r="B51" s="220"/>
      <c r="C51" s="220"/>
      <c r="D51" s="221" t="s">
        <v>1197</v>
      </c>
      <c r="E51" s="221" t="s">
        <v>1295</v>
      </c>
      <c r="F51" s="222"/>
      <c r="G51" s="223">
        <f>G50+G49</f>
        <v>53</v>
      </c>
      <c r="H51" s="223">
        <f>H50+H49</f>
        <v>53</v>
      </c>
      <c r="I51" s="223">
        <f>I50+I49</f>
        <v>0</v>
      </c>
      <c r="J51" s="223">
        <f>J50+J49</f>
        <v>53</v>
      </c>
      <c r="K51" s="223">
        <f>K50+K49</f>
        <v>0</v>
      </c>
      <c r="L51" s="339">
        <f>IF(G51=0,"",K51/G51)</f>
        <v>0</v>
      </c>
      <c r="M51" s="329"/>
    </row>
    <row r="52" spans="1:13" x14ac:dyDescent="0.3">
      <c r="A52" t="s">
        <v>3353</v>
      </c>
      <c r="B52" s="216"/>
      <c r="C52" s="216"/>
      <c r="D52" s="7" t="s">
        <v>305</v>
      </c>
      <c r="E52" s="7"/>
      <c r="F52" s="217" t="s">
        <v>1185</v>
      </c>
      <c r="G52" s="214">
        <f>ROUND(SUMIFS('Detail from revised'!V:V,'Detail from revised'!$E:$E,'App 1 Revenue Budget £000'!$A52,'Detail from revised'!$P:$P,'App 1 Revenue Budget £000'!$F52,'Detail from revised'!$C:$C,"NCOS")/1000,0)</f>
        <v>194</v>
      </c>
      <c r="H52" s="214">
        <f>ROUND(SUMIFS('Detail from revised'!AP:AP,'Detail from revised'!$E:$E,'App 1 Revenue Budget £000'!$A52,'Detail from revised'!$P:$P,'App 1 Revenue Budget £000'!$F52,'Detail from revised'!$C:$C,"NCOS")/1000,0)</f>
        <v>194</v>
      </c>
      <c r="I52" s="214">
        <f>ROUND(SUMIFS('Detail from revised'!AQ:AQ,'Detail from revised'!$E:$E,'App 1 Revenue Budget £000'!$A52,'Detail from revised'!$P:$P,'App 1 Revenue Budget £000'!$F52,'Detail from revised'!$C:$C,"NCOS")/1000,0)</f>
        <v>0</v>
      </c>
      <c r="J52" s="214">
        <f>ROUND(SUMIFS('Detail from revised'!AS:AS,'Detail from revised'!$E:$E,'App 1 Revenue Budget £000'!$A52,'Detail from revised'!$P:$P,'App 1 Revenue Budget £000'!$F52,'Detail from revised'!$C:$C,"NCOS")/1000,0)</f>
        <v>194</v>
      </c>
      <c r="K52" s="214">
        <f>+J52-G52</f>
        <v>0</v>
      </c>
      <c r="L52" s="337"/>
    </row>
    <row r="53" spans="1:13" x14ac:dyDescent="0.3">
      <c r="A53" t="s">
        <v>3353</v>
      </c>
      <c r="B53" s="216"/>
      <c r="C53" s="216"/>
      <c r="D53" s="7" t="s">
        <v>305</v>
      </c>
      <c r="E53" s="7"/>
      <c r="F53" s="217" t="s">
        <v>1186</v>
      </c>
      <c r="G53" s="214">
        <f>ROUND(SUMIFS('Detail from revised'!V:V,'Detail from revised'!$E:$E,'App 1 Revenue Budget £000'!$A53,'Detail from revised'!$P:$P,'App 1 Revenue Budget £000'!$F53,'Detail from revised'!$C:$C,"NCOS")/1000,0)</f>
        <v>0</v>
      </c>
      <c r="H53" s="214">
        <f>ROUND(SUMIFS('Detail from revised'!AP:AP,'Detail from revised'!$E:$E,'App 1 Revenue Budget £000'!$A53,'Detail from revised'!$P:$P,'App 1 Revenue Budget £000'!$F53,'Detail from revised'!$C:$C,"NCOS")/1000,0)</f>
        <v>0</v>
      </c>
      <c r="I53" s="214">
        <f>ROUND(SUMIFS('Detail from revised'!AQ:AQ,'Detail from revised'!$E:$E,'App 1 Revenue Budget £000'!$A53,'Detail from revised'!$P:$P,'App 1 Revenue Budget £000'!$F53,'Detail from revised'!$C:$C,"NCOS")/1000,0)</f>
        <v>0</v>
      </c>
      <c r="J53" s="214">
        <f>ROUND(SUMIFS('Detail from revised'!AS:AS,'Detail from revised'!$E:$E,'App 1 Revenue Budget £000'!$A53,'Detail from revised'!$P:$P,'App 1 Revenue Budget £000'!$F53,'Detail from revised'!$C:$C,"NCOS")/1000,0)</f>
        <v>0</v>
      </c>
      <c r="K53" s="214">
        <f>+J53-G53</f>
        <v>0</v>
      </c>
      <c r="L53" s="338"/>
    </row>
    <row r="54" spans="1:13" s="219" customFormat="1" x14ac:dyDescent="0.3">
      <c r="B54" s="220"/>
      <c r="C54" s="220"/>
      <c r="D54" s="221" t="s">
        <v>1198</v>
      </c>
      <c r="E54" s="221" t="s">
        <v>1295</v>
      </c>
      <c r="F54" s="222"/>
      <c r="G54" s="223">
        <f>G53+G52</f>
        <v>194</v>
      </c>
      <c r="H54" s="223">
        <f>H53+H52</f>
        <v>194</v>
      </c>
      <c r="I54" s="223">
        <f>I53+I52</f>
        <v>0</v>
      </c>
      <c r="J54" s="223">
        <f>J53+J52</f>
        <v>194</v>
      </c>
      <c r="K54" s="223">
        <f>K53+K52</f>
        <v>0</v>
      </c>
      <c r="L54" s="339">
        <f>IF(G54=0,"",K54/G54)</f>
        <v>0</v>
      </c>
      <c r="M54" s="329"/>
    </row>
    <row r="55" spans="1:13" x14ac:dyDescent="0.3">
      <c r="A55" t="s">
        <v>3354</v>
      </c>
      <c r="B55" s="216"/>
      <c r="C55" s="216"/>
      <c r="D55" s="7" t="s">
        <v>310</v>
      </c>
      <c r="E55" s="7"/>
      <c r="F55" s="217" t="s">
        <v>1185</v>
      </c>
      <c r="G55" s="214">
        <f>ROUND(SUMIFS('Detail from revised'!V:V,'Detail from revised'!$E:$E,'App 1 Revenue Budget £000'!$A55,'Detail from revised'!$P:$P,'App 1 Revenue Budget £000'!$F55,'Detail from revised'!$C:$C,"NCOS")/1000,0)</f>
        <v>54</v>
      </c>
      <c r="H55" s="214">
        <f>ROUND(SUMIFS('Detail from revised'!AP:AP,'Detail from revised'!$E:$E,'App 1 Revenue Budget £000'!$A55,'Detail from revised'!$P:$P,'App 1 Revenue Budget £000'!$F55,'Detail from revised'!$C:$C,"NCOS")/1000,0)</f>
        <v>54</v>
      </c>
      <c r="I55" s="214">
        <f>ROUND(SUMIFS('Detail from revised'!AQ:AQ,'Detail from revised'!$E:$E,'App 1 Revenue Budget £000'!$A55,'Detail from revised'!$P:$P,'App 1 Revenue Budget £000'!$F55,'Detail from revised'!$C:$C,"NCOS")/1000,0)</f>
        <v>50</v>
      </c>
      <c r="J55" s="214">
        <f>ROUND(SUMIFS('Detail from revised'!AS:AS,'Detail from revised'!$E:$E,'App 1 Revenue Budget £000'!$A55,'Detail from revised'!$P:$P,'App 1 Revenue Budget £000'!$F55,'Detail from revised'!$C:$C,"NCOS")/1000,0)</f>
        <v>104</v>
      </c>
      <c r="K55" s="214">
        <f>+J55-G55</f>
        <v>50</v>
      </c>
      <c r="L55" s="337"/>
      <c r="M55" s="8" t="s">
        <v>3464</v>
      </c>
    </row>
    <row r="56" spans="1:13" x14ac:dyDescent="0.3">
      <c r="A56" t="s">
        <v>3354</v>
      </c>
      <c r="B56" s="216"/>
      <c r="C56" s="216"/>
      <c r="D56" s="7" t="s">
        <v>310</v>
      </c>
      <c r="E56" s="7"/>
      <c r="F56" s="217" t="s">
        <v>1186</v>
      </c>
      <c r="G56" s="214">
        <f>ROUND(SUMIFS('Detail from revised'!V:V,'Detail from revised'!$E:$E,'App 1 Revenue Budget £000'!$A56,'Detail from revised'!$P:$P,'App 1 Revenue Budget £000'!$F56,'Detail from revised'!$C:$C,"NCOS")/1000,0)</f>
        <v>0</v>
      </c>
      <c r="H56" s="214">
        <f>ROUND(SUMIFS('Detail from revised'!AP:AP,'Detail from revised'!$E:$E,'App 1 Revenue Budget £000'!$A56,'Detail from revised'!$P:$P,'App 1 Revenue Budget £000'!$F56,'Detail from revised'!$C:$C,"NCOS")/1000,0)</f>
        <v>0</v>
      </c>
      <c r="I56" s="214">
        <f>ROUND(SUMIFS('Detail from revised'!AQ:AQ,'Detail from revised'!$E:$E,'App 1 Revenue Budget £000'!$A56,'Detail from revised'!$P:$P,'App 1 Revenue Budget £000'!$F56,'Detail from revised'!$C:$C,"NCOS")/1000,0)</f>
        <v>0</v>
      </c>
      <c r="J56" s="214">
        <f>ROUND(SUMIFS('Detail from revised'!AS:AS,'Detail from revised'!$E:$E,'App 1 Revenue Budget £000'!$A56,'Detail from revised'!$P:$P,'App 1 Revenue Budget £000'!$F56,'Detail from revised'!$C:$C,"NCOS")/1000,0)</f>
        <v>0</v>
      </c>
      <c r="K56" s="214">
        <f>+J56-G56</f>
        <v>0</v>
      </c>
      <c r="L56" s="338"/>
    </row>
    <row r="57" spans="1:13" s="219" customFormat="1" x14ac:dyDescent="0.3">
      <c r="B57" s="220"/>
      <c r="C57" s="220"/>
      <c r="D57" s="221" t="s">
        <v>1199</v>
      </c>
      <c r="E57" s="221" t="s">
        <v>1295</v>
      </c>
      <c r="F57" s="222"/>
      <c r="G57" s="223">
        <f>G56+G55</f>
        <v>54</v>
      </c>
      <c r="H57" s="223">
        <f>H56+H55</f>
        <v>54</v>
      </c>
      <c r="I57" s="223">
        <f>I56+I55</f>
        <v>50</v>
      </c>
      <c r="J57" s="223">
        <f>J56+J55</f>
        <v>104</v>
      </c>
      <c r="K57" s="223">
        <f>K56+K55</f>
        <v>50</v>
      </c>
      <c r="L57" s="339">
        <f>IF(G57=0,"",K57/G57)</f>
        <v>0.92592592592592593</v>
      </c>
      <c r="M57" s="329"/>
    </row>
    <row r="58" spans="1:13" x14ac:dyDescent="0.3">
      <c r="A58" t="s">
        <v>3355</v>
      </c>
      <c r="B58" s="216"/>
      <c r="C58" s="216" t="s">
        <v>1200</v>
      </c>
      <c r="D58" s="7" t="s">
        <v>379</v>
      </c>
      <c r="E58" s="7"/>
      <c r="F58" s="217" t="s">
        <v>1185</v>
      </c>
      <c r="G58" s="214">
        <f>ROUND(SUMIFS('Detail from revised'!V:V,'Detail from revised'!$E:$E,'App 1 Revenue Budget £000'!$A58,'Detail from revised'!$P:$P,'App 1 Revenue Budget £000'!$F58,'Detail from revised'!$C:$C,"NCOS")/1000,0)</f>
        <v>258</v>
      </c>
      <c r="H58" s="214">
        <f>ROUND(SUMIFS('Detail from revised'!AP:AP,'Detail from revised'!$E:$E,'App 1 Revenue Budget £000'!$A58,'Detail from revised'!$P:$P,'App 1 Revenue Budget £000'!$F58,'Detail from revised'!$C:$C,"NCOS")/1000,0)</f>
        <v>247</v>
      </c>
      <c r="I58" s="214">
        <f>ROUND(SUMIFS('Detail from revised'!AQ:AQ,'Detail from revised'!$E:$E,'App 1 Revenue Budget £000'!$A58,'Detail from revised'!$P:$P,'App 1 Revenue Budget £000'!$F58,'Detail from revised'!$C:$C,"NCOS")/1000,0)</f>
        <v>0</v>
      </c>
      <c r="J58" s="214">
        <f>ROUND(SUMIFS('Detail from revised'!AS:AS,'Detail from revised'!$E:$E,'App 1 Revenue Budget £000'!$A58,'Detail from revised'!$P:$P,'App 1 Revenue Budget £000'!$F58,'Detail from revised'!$C:$C,"NCOS")/1000,0)</f>
        <v>247</v>
      </c>
      <c r="K58" s="214">
        <f>+J58-G58</f>
        <v>-11</v>
      </c>
      <c r="L58" s="337"/>
    </row>
    <row r="59" spans="1:13" x14ac:dyDescent="0.3">
      <c r="A59" t="s">
        <v>3355</v>
      </c>
      <c r="B59" s="216"/>
      <c r="C59" s="216"/>
      <c r="D59" s="7" t="s">
        <v>379</v>
      </c>
      <c r="E59" s="7"/>
      <c r="F59" s="217" t="s">
        <v>1186</v>
      </c>
      <c r="G59" s="214">
        <f>ROUND(SUMIFS('Detail from revised'!V:V,'Detail from revised'!$E:$E,'App 1 Revenue Budget £000'!$A59,'Detail from revised'!$P:$P,'App 1 Revenue Budget £000'!$F59,'Detail from revised'!$C:$C,"NCOS")/1000,0)</f>
        <v>0</v>
      </c>
      <c r="H59" s="214">
        <f>ROUND(SUMIFS('Detail from revised'!AP:AP,'Detail from revised'!$E:$E,'App 1 Revenue Budget £000'!$A59,'Detail from revised'!$P:$P,'App 1 Revenue Budget £000'!$F59,'Detail from revised'!$C:$C,"NCOS")/1000,0)</f>
        <v>0</v>
      </c>
      <c r="I59" s="214">
        <f>ROUND(SUMIFS('Detail from revised'!AQ:AQ,'Detail from revised'!$E:$E,'App 1 Revenue Budget £000'!$A59,'Detail from revised'!$P:$P,'App 1 Revenue Budget £000'!$F59,'Detail from revised'!$C:$C,"NCOS")/1000,0)</f>
        <v>0</v>
      </c>
      <c r="J59" s="214">
        <f>ROUND(SUMIFS('Detail from revised'!AS:AS,'Detail from revised'!$E:$E,'App 1 Revenue Budget £000'!$A59,'Detail from revised'!$P:$P,'App 1 Revenue Budget £000'!$F59,'Detail from revised'!$C:$C,"NCOS")/1000,0)</f>
        <v>0</v>
      </c>
      <c r="K59" s="214">
        <f>+J59-G59</f>
        <v>0</v>
      </c>
      <c r="L59" s="338"/>
    </row>
    <row r="60" spans="1:13" s="219" customFormat="1" x14ac:dyDescent="0.3">
      <c r="B60" s="220"/>
      <c r="C60" s="220"/>
      <c r="D60" s="221" t="s">
        <v>1201</v>
      </c>
      <c r="E60" s="221" t="s">
        <v>1295</v>
      </c>
      <c r="F60" s="222"/>
      <c r="G60" s="223">
        <f>G59+G58</f>
        <v>258</v>
      </c>
      <c r="H60" s="223">
        <f>H59+H58</f>
        <v>247</v>
      </c>
      <c r="I60" s="223">
        <f>I59+I58</f>
        <v>0</v>
      </c>
      <c r="J60" s="223">
        <f>J59+J58</f>
        <v>247</v>
      </c>
      <c r="K60" s="223">
        <f>K59+K58</f>
        <v>-11</v>
      </c>
      <c r="L60" s="339">
        <f>IF(G60=0,"",K60/G60)</f>
        <v>-4.2635658914728682E-2</v>
      </c>
      <c r="M60" s="329"/>
    </row>
    <row r="61" spans="1:13" x14ac:dyDescent="0.3">
      <c r="A61" t="s">
        <v>3356</v>
      </c>
      <c r="B61" s="216"/>
      <c r="C61" s="216"/>
      <c r="D61" s="7" t="s">
        <v>400</v>
      </c>
      <c r="E61" s="7"/>
      <c r="F61" s="217" t="s">
        <v>1185</v>
      </c>
      <c r="G61" s="214">
        <f>ROUND(SUMIFS('Detail from revised'!V:V,'Detail from revised'!$E:$E,'App 1 Revenue Budget £000'!$A61,'Detail from revised'!$P:$P,'App 1 Revenue Budget £000'!$F61,'Detail from revised'!$C:$C,"NCOS")/1000,0)</f>
        <v>675</v>
      </c>
      <c r="H61" s="214">
        <f>ROUND(SUMIFS('Detail from revised'!AP:AP,'Detail from revised'!$E:$E,'App 1 Revenue Budget £000'!$A61,'Detail from revised'!$P:$P,'App 1 Revenue Budget £000'!$F61,'Detail from revised'!$C:$C,"NCOS")/1000,0)</f>
        <v>632</v>
      </c>
      <c r="I61" s="214">
        <f>ROUND(SUMIFS('Detail from revised'!AQ:AQ,'Detail from revised'!$E:$E,'App 1 Revenue Budget £000'!$A61,'Detail from revised'!$P:$P,'App 1 Revenue Budget £000'!$F61,'Detail from revised'!$C:$C,"NCOS")/1000,0)</f>
        <v>40</v>
      </c>
      <c r="J61" s="214">
        <f>ROUND(SUMIFS('Detail from revised'!AS:AS,'Detail from revised'!$E:$E,'App 1 Revenue Budget £000'!$A61,'Detail from revised'!$P:$P,'App 1 Revenue Budget £000'!$F61,'Detail from revised'!$C:$C,"NCOS")/1000,0)</f>
        <v>672</v>
      </c>
      <c r="K61" s="214">
        <f>+J61-G61</f>
        <v>-3</v>
      </c>
      <c r="L61" s="337"/>
    </row>
    <row r="62" spans="1:13" x14ac:dyDescent="0.3">
      <c r="A62" t="s">
        <v>3356</v>
      </c>
      <c r="B62" s="216"/>
      <c r="C62" s="216"/>
      <c r="D62" s="7" t="s">
        <v>400</v>
      </c>
      <c r="E62" s="7"/>
      <c r="F62" s="217" t="s">
        <v>1186</v>
      </c>
      <c r="G62" s="214">
        <f>ROUND(SUMIFS('Detail from revised'!V:V,'Detail from revised'!$E:$E,'App 1 Revenue Budget £000'!$A62,'Detail from revised'!$P:$P,'App 1 Revenue Budget £000'!$F62,'Detail from revised'!$C:$C,"NCOS")/1000,0)</f>
        <v>-8</v>
      </c>
      <c r="H62" s="214">
        <f>ROUND(SUMIFS('Detail from revised'!AP:AP,'Detail from revised'!$E:$E,'App 1 Revenue Budget £000'!$A62,'Detail from revised'!$P:$P,'App 1 Revenue Budget £000'!$F62,'Detail from revised'!$C:$C,"NCOS")/1000,0)</f>
        <v>-8</v>
      </c>
      <c r="I62" s="214">
        <f>ROUND(SUMIFS('Detail from revised'!AQ:AQ,'Detail from revised'!$E:$E,'App 1 Revenue Budget £000'!$A62,'Detail from revised'!$P:$P,'App 1 Revenue Budget £000'!$F62,'Detail from revised'!$C:$C,"NCOS")/1000,0)</f>
        <v>0</v>
      </c>
      <c r="J62" s="214">
        <f>ROUND(SUMIFS('Detail from revised'!AS:AS,'Detail from revised'!$E:$E,'App 1 Revenue Budget £000'!$A62,'Detail from revised'!$P:$P,'App 1 Revenue Budget £000'!$F62,'Detail from revised'!$C:$C,"NCOS")/1000,0)</f>
        <v>-8</v>
      </c>
      <c r="K62" s="214">
        <f>+J62-G62</f>
        <v>0</v>
      </c>
      <c r="L62" s="338"/>
    </row>
    <row r="63" spans="1:13" s="219" customFormat="1" x14ac:dyDescent="0.3">
      <c r="B63" s="220"/>
      <c r="C63" s="220"/>
      <c r="D63" s="221" t="s">
        <v>1202</v>
      </c>
      <c r="E63" s="221" t="s">
        <v>1295</v>
      </c>
      <c r="F63" s="222"/>
      <c r="G63" s="223">
        <f>G62+G61</f>
        <v>667</v>
      </c>
      <c r="H63" s="223">
        <f>H62+H61</f>
        <v>624</v>
      </c>
      <c r="I63" s="223">
        <f>I62+I61</f>
        <v>40</v>
      </c>
      <c r="J63" s="223">
        <f>J62+J61</f>
        <v>664</v>
      </c>
      <c r="K63" s="223">
        <f>K62+K61</f>
        <v>-3</v>
      </c>
      <c r="L63" s="339">
        <f>IF(G63=0,"",K63/G63)</f>
        <v>-4.4977511244377807E-3</v>
      </c>
      <c r="M63" s="329"/>
    </row>
    <row r="64" spans="1:13" x14ac:dyDescent="0.3">
      <c r="A64" t="s">
        <v>1283</v>
      </c>
      <c r="B64" s="216"/>
      <c r="C64" s="216"/>
      <c r="D64" s="7" t="s">
        <v>148</v>
      </c>
      <c r="E64" s="7"/>
      <c r="F64" s="217" t="s">
        <v>1185</v>
      </c>
      <c r="G64" s="214">
        <f>ROUND(SUMIFS('Detail from revised'!V:V,'Detail from revised'!$E:$E,'App 1 Revenue Budget £000'!$A64,'Detail from revised'!$P:$P,'App 1 Revenue Budget £000'!$F64,'Detail from revised'!$C:$C,"NCOS")/1000,0)</f>
        <v>22</v>
      </c>
      <c r="H64" s="214">
        <f>ROUND(SUMIFS('Detail from revised'!AP:AP,'Detail from revised'!$E:$E,'App 1 Revenue Budget £000'!$A64,'Detail from revised'!$P:$P,'App 1 Revenue Budget £000'!$F64,'Detail from revised'!$C:$C,"NCOS")/1000,0)</f>
        <v>23</v>
      </c>
      <c r="I64" s="214">
        <f>ROUND(SUMIFS('Detail from revised'!AQ:AQ,'Detail from revised'!$E:$E,'App 1 Revenue Budget £000'!$A64,'Detail from revised'!$P:$P,'App 1 Revenue Budget £000'!$F64,'Detail from revised'!$C:$C,"NCOS")/1000,0)</f>
        <v>0</v>
      </c>
      <c r="J64" s="214">
        <f>ROUND(SUMIFS('Detail from revised'!AS:AS,'Detail from revised'!$E:$E,'App 1 Revenue Budget £000'!$A64,'Detail from revised'!$P:$P,'App 1 Revenue Budget £000'!$F64,'Detail from revised'!$C:$C,"NCOS")/1000,0)</f>
        <v>23</v>
      </c>
      <c r="K64" s="214">
        <f>+J64-G64</f>
        <v>1</v>
      </c>
      <c r="L64" s="337"/>
    </row>
    <row r="65" spans="1:13" x14ac:dyDescent="0.3">
      <c r="A65" t="s">
        <v>1283</v>
      </c>
      <c r="B65" s="216"/>
      <c r="C65" s="216"/>
      <c r="D65" s="7" t="s">
        <v>148</v>
      </c>
      <c r="E65" s="7"/>
      <c r="F65" s="217" t="s">
        <v>1186</v>
      </c>
      <c r="G65" s="214">
        <f>ROUND(SUMIFS('Detail from revised'!V:V,'Detail from revised'!$E:$E,'App 1 Revenue Budget £000'!$A65,'Detail from revised'!$P:$P,'App 1 Revenue Budget £000'!$F65,'Detail from revised'!$C:$C,"NCOS")/1000,0)</f>
        <v>0</v>
      </c>
      <c r="H65" s="214">
        <f>ROUND(SUMIFS('Detail from revised'!AP:AP,'Detail from revised'!$E:$E,'App 1 Revenue Budget £000'!$A65,'Detail from revised'!$P:$P,'App 1 Revenue Budget £000'!$F65,'Detail from revised'!$C:$C,"NCOS")/1000,0)</f>
        <v>0</v>
      </c>
      <c r="I65" s="214">
        <f>ROUND(SUMIFS('Detail from revised'!AQ:AQ,'Detail from revised'!$E:$E,'App 1 Revenue Budget £000'!$A65,'Detail from revised'!$P:$P,'App 1 Revenue Budget £000'!$F65,'Detail from revised'!$C:$C,"NCOS")/1000,0)</f>
        <v>0</v>
      </c>
      <c r="J65" s="214">
        <f>ROUND(SUMIFS('Detail from revised'!AS:AS,'Detail from revised'!$E:$E,'App 1 Revenue Budget £000'!$A65,'Detail from revised'!$P:$P,'App 1 Revenue Budget £000'!$F65,'Detail from revised'!$C:$C,"NCOS")/1000,0)</f>
        <v>0</v>
      </c>
      <c r="K65" s="214">
        <f>+J65-G65</f>
        <v>0</v>
      </c>
      <c r="L65" s="338"/>
    </row>
    <row r="66" spans="1:13" s="219" customFormat="1" x14ac:dyDescent="0.3">
      <c r="B66" s="220"/>
      <c r="C66" s="220"/>
      <c r="D66" s="221" t="s">
        <v>1203</v>
      </c>
      <c r="E66" s="221" t="s">
        <v>1295</v>
      </c>
      <c r="F66" s="222"/>
      <c r="G66" s="223">
        <f>G65+G64</f>
        <v>22</v>
      </c>
      <c r="H66" s="223">
        <f>H65+H64</f>
        <v>23</v>
      </c>
      <c r="I66" s="223">
        <f>I65+I64</f>
        <v>0</v>
      </c>
      <c r="J66" s="223">
        <f>J65+J64</f>
        <v>23</v>
      </c>
      <c r="K66" s="223">
        <f>K65+K64</f>
        <v>1</v>
      </c>
      <c r="L66" s="339">
        <f>IF(G66=0,"",K66/G66)</f>
        <v>4.5454545454545456E-2</v>
      </c>
      <c r="M66" s="329"/>
    </row>
    <row r="67" spans="1:13" x14ac:dyDescent="0.3">
      <c r="A67" t="s">
        <v>3357</v>
      </c>
      <c r="B67" s="216"/>
      <c r="C67" s="216"/>
      <c r="D67" s="7" t="s">
        <v>413</v>
      </c>
      <c r="E67" s="7"/>
      <c r="F67" s="217" t="s">
        <v>1185</v>
      </c>
      <c r="G67" s="214">
        <f>ROUND(SUMIFS('Detail from revised'!V:V,'Detail from revised'!$E:$E,'App 1 Revenue Budget £000'!$A67,'Detail from revised'!$P:$P,'App 1 Revenue Budget £000'!$F67,'Detail from revised'!$C:$C,"NCOS")/1000,0)</f>
        <v>75</v>
      </c>
      <c r="H67" s="214">
        <f>ROUND(SUMIFS('Detail from revised'!AP:AP,'Detail from revised'!$E:$E,'App 1 Revenue Budget £000'!$A67,'Detail from revised'!$P:$P,'App 1 Revenue Budget £000'!$F67,'Detail from revised'!$C:$C,"NCOS")/1000,0)</f>
        <v>76</v>
      </c>
      <c r="I67" s="214">
        <f>ROUND(SUMIFS('Detail from revised'!AQ:AQ,'Detail from revised'!$E:$E,'App 1 Revenue Budget £000'!$A67,'Detail from revised'!$P:$P,'App 1 Revenue Budget £000'!$F67,'Detail from revised'!$C:$C,"NCOS")/1000,0)</f>
        <v>0</v>
      </c>
      <c r="J67" s="214">
        <f>ROUND(SUMIFS('Detail from revised'!AS:AS,'Detail from revised'!$E:$E,'App 1 Revenue Budget £000'!$A67,'Detail from revised'!$P:$P,'App 1 Revenue Budget £000'!$F67,'Detail from revised'!$C:$C,"NCOS")/1000,0)</f>
        <v>76</v>
      </c>
      <c r="K67" s="214">
        <f>+J67-G67</f>
        <v>1</v>
      </c>
      <c r="L67" s="337"/>
    </row>
    <row r="68" spans="1:13" x14ac:dyDescent="0.3">
      <c r="A68" t="s">
        <v>3357</v>
      </c>
      <c r="B68" s="216"/>
      <c r="C68" s="216"/>
      <c r="D68" s="7" t="s">
        <v>413</v>
      </c>
      <c r="E68" s="7"/>
      <c r="F68" s="217" t="s">
        <v>1186</v>
      </c>
      <c r="G68" s="214">
        <f>ROUND(SUMIFS('Detail from revised'!V:V,'Detail from revised'!$E:$E,'App 1 Revenue Budget £000'!$A68,'Detail from revised'!$P:$P,'App 1 Revenue Budget £000'!$F68,'Detail from revised'!$C:$C,"NCOS")/1000,0)</f>
        <v>-2</v>
      </c>
      <c r="H68" s="214">
        <f>ROUND(SUMIFS('Detail from revised'!AP:AP,'Detail from revised'!$E:$E,'App 1 Revenue Budget £000'!$A68,'Detail from revised'!$P:$P,'App 1 Revenue Budget £000'!$F68,'Detail from revised'!$C:$C,"NCOS")/1000,0)</f>
        <v>-2</v>
      </c>
      <c r="I68" s="214">
        <f>ROUND(SUMIFS('Detail from revised'!AQ:AQ,'Detail from revised'!$E:$E,'App 1 Revenue Budget £000'!$A68,'Detail from revised'!$P:$P,'App 1 Revenue Budget £000'!$F68,'Detail from revised'!$C:$C,"NCOS")/1000,0)</f>
        <v>0</v>
      </c>
      <c r="J68" s="214">
        <f>ROUND(SUMIFS('Detail from revised'!AS:AS,'Detail from revised'!$E:$E,'App 1 Revenue Budget £000'!$A68,'Detail from revised'!$P:$P,'App 1 Revenue Budget £000'!$F68,'Detail from revised'!$C:$C,"NCOS")/1000,0)</f>
        <v>-2</v>
      </c>
      <c r="K68" s="214">
        <f>+J68-G68</f>
        <v>0</v>
      </c>
      <c r="L68" s="338"/>
    </row>
    <row r="69" spans="1:13" s="219" customFormat="1" x14ac:dyDescent="0.3">
      <c r="B69" s="220"/>
      <c r="C69" s="220"/>
      <c r="D69" s="221" t="s">
        <v>1204</v>
      </c>
      <c r="E69" s="221" t="s">
        <v>1295</v>
      </c>
      <c r="F69" s="222"/>
      <c r="G69" s="223">
        <f>G68+G67</f>
        <v>73</v>
      </c>
      <c r="H69" s="223">
        <f>H68+H67</f>
        <v>74</v>
      </c>
      <c r="I69" s="223">
        <f>I68+I67</f>
        <v>0</v>
      </c>
      <c r="J69" s="223">
        <f>J68+J67</f>
        <v>74</v>
      </c>
      <c r="K69" s="223">
        <f>K68+K67</f>
        <v>1</v>
      </c>
      <c r="L69" s="339">
        <f>IF(G69=0,"",K69/G69)</f>
        <v>1.3698630136986301E-2</v>
      </c>
      <c r="M69" s="329"/>
    </row>
    <row r="70" spans="1:13" x14ac:dyDescent="0.3">
      <c r="A70" t="s">
        <v>3358</v>
      </c>
      <c r="B70" s="216"/>
      <c r="C70" s="216"/>
      <c r="D70" s="7" t="s">
        <v>374</v>
      </c>
      <c r="E70" s="7"/>
      <c r="F70" s="217" t="s">
        <v>1185</v>
      </c>
      <c r="G70" s="214">
        <f>ROUND(SUMIFS('Detail from revised'!V:V,'Detail from revised'!$E:$E,'App 1 Revenue Budget £000'!$A70,'Detail from revised'!$P:$P,'App 1 Revenue Budget £000'!$F70,'Detail from revised'!$C:$C,"NCOS")/1000,0)</f>
        <v>4</v>
      </c>
      <c r="H70" s="214">
        <f>ROUND(SUMIFS('Detail from revised'!AP:AP,'Detail from revised'!$E:$E,'App 1 Revenue Budget £000'!$A70,'Detail from revised'!$P:$P,'App 1 Revenue Budget £000'!$F70,'Detail from revised'!$C:$C,"NCOS")/1000,0)</f>
        <v>4</v>
      </c>
      <c r="I70" s="214">
        <f>ROUND(SUMIFS('Detail from revised'!AQ:AQ,'Detail from revised'!$E:$E,'App 1 Revenue Budget £000'!$A70,'Detail from revised'!$P:$P,'App 1 Revenue Budget £000'!$F70,'Detail from revised'!$C:$C,"NCOS")/1000,0)</f>
        <v>0</v>
      </c>
      <c r="J70" s="214">
        <f>ROUND(SUMIFS('Detail from revised'!AS:AS,'Detail from revised'!$E:$E,'App 1 Revenue Budget £000'!$A70,'Detail from revised'!$P:$P,'App 1 Revenue Budget £000'!$F70,'Detail from revised'!$C:$C,"NCOS")/1000,0)</f>
        <v>4</v>
      </c>
      <c r="K70" s="214">
        <f>+J70-G70</f>
        <v>0</v>
      </c>
      <c r="L70" s="337"/>
    </row>
    <row r="71" spans="1:13" x14ac:dyDescent="0.3">
      <c r="A71" t="s">
        <v>3358</v>
      </c>
      <c r="B71" s="216"/>
      <c r="C71" s="216"/>
      <c r="D71" s="7" t="s">
        <v>374</v>
      </c>
      <c r="E71" s="7"/>
      <c r="F71" s="217" t="s">
        <v>1186</v>
      </c>
      <c r="G71" s="214">
        <f>ROUND(SUMIFS('Detail from revised'!V:V,'Detail from revised'!$E:$E,'App 1 Revenue Budget £000'!$A71,'Detail from revised'!$P:$P,'App 1 Revenue Budget £000'!$F71,'Detail from revised'!$C:$C,"NCOS")/1000,0)</f>
        <v>0</v>
      </c>
      <c r="H71" s="214">
        <f>ROUND(SUMIFS('Detail from revised'!AP:AP,'Detail from revised'!$E:$E,'App 1 Revenue Budget £000'!$A71,'Detail from revised'!$P:$P,'App 1 Revenue Budget £000'!$F71,'Detail from revised'!$C:$C,"NCOS")/1000,0)</f>
        <v>0</v>
      </c>
      <c r="I71" s="214">
        <f>ROUND(SUMIFS('Detail from revised'!AQ:AQ,'Detail from revised'!$E:$E,'App 1 Revenue Budget £000'!$A71,'Detail from revised'!$P:$P,'App 1 Revenue Budget £000'!$F71,'Detail from revised'!$C:$C,"NCOS")/1000,0)</f>
        <v>0</v>
      </c>
      <c r="J71" s="214">
        <f>ROUND(SUMIFS('Detail from revised'!AS:AS,'Detail from revised'!$E:$E,'App 1 Revenue Budget £000'!$A71,'Detail from revised'!$P:$P,'App 1 Revenue Budget £000'!$F71,'Detail from revised'!$C:$C,"NCOS")/1000,0)</f>
        <v>0</v>
      </c>
      <c r="K71" s="214">
        <f>+J71-G71</f>
        <v>0</v>
      </c>
      <c r="L71" s="338"/>
    </row>
    <row r="72" spans="1:13" s="219" customFormat="1" x14ac:dyDescent="0.3">
      <c r="B72" s="220"/>
      <c r="C72" s="220"/>
      <c r="D72" s="221" t="s">
        <v>1205</v>
      </c>
      <c r="E72" s="221" t="s">
        <v>1316</v>
      </c>
      <c r="F72" s="222"/>
      <c r="G72" s="223">
        <f>G71+G70</f>
        <v>4</v>
      </c>
      <c r="H72" s="223">
        <f>H71+H70</f>
        <v>4</v>
      </c>
      <c r="I72" s="223">
        <f>I71+I70</f>
        <v>0</v>
      </c>
      <c r="J72" s="223">
        <f>J71+J70</f>
        <v>4</v>
      </c>
      <c r="K72" s="223">
        <f>K71+K70</f>
        <v>0</v>
      </c>
      <c r="L72" s="339">
        <f>IF(G72=0,"",K72/G72)</f>
        <v>0</v>
      </c>
      <c r="M72" s="329"/>
    </row>
    <row r="73" spans="1:13" x14ac:dyDescent="0.3">
      <c r="A73" t="s">
        <v>3550</v>
      </c>
      <c r="B73" s="216"/>
      <c r="C73" s="216"/>
      <c r="D73" s="7" t="s">
        <v>543</v>
      </c>
      <c r="E73" s="7"/>
      <c r="F73" s="217" t="s">
        <v>1185</v>
      </c>
      <c r="G73" s="214">
        <f>ROUND(SUMIFS('Detail from revised'!V:V,'Detail from revised'!$E:$E,'App 1 Revenue Budget £000'!$A73,'Detail from revised'!$P:$P,'App 1 Revenue Budget £000'!$F73,'Detail from revised'!$C:$C,"NCOS")/1000,0)</f>
        <v>17</v>
      </c>
      <c r="H73" s="214">
        <f>ROUND(SUMIFS('Detail from revised'!AP:AP,'Detail from revised'!$E:$E,'App 1 Revenue Budget £000'!$A73,'Detail from revised'!$P:$P,'App 1 Revenue Budget £000'!$F73,'Detail from revised'!$C:$C,"NCOS")/1000,0)</f>
        <v>17</v>
      </c>
      <c r="I73" s="214">
        <f>ROUND(SUMIFS('Detail from revised'!AQ:AQ,'Detail from revised'!$E:$E,'App 1 Revenue Budget £000'!$A73,'Detail from revised'!$P:$P,'App 1 Revenue Budget £000'!$F73,'Detail from revised'!$C:$C,"NCOS")/1000,0)</f>
        <v>0</v>
      </c>
      <c r="J73" s="214">
        <f>ROUND(SUMIFS('Detail from revised'!AS:AS,'Detail from revised'!$E:$E,'App 1 Revenue Budget £000'!$A73,'Detail from revised'!$P:$P,'App 1 Revenue Budget £000'!$F73,'Detail from revised'!$C:$C,"NCOS")/1000,0)</f>
        <v>17</v>
      </c>
      <c r="K73" s="214">
        <f>+J73-G73</f>
        <v>0</v>
      </c>
      <c r="L73" s="337"/>
    </row>
    <row r="74" spans="1:13" x14ac:dyDescent="0.3">
      <c r="A74" t="s">
        <v>3550</v>
      </c>
      <c r="B74" s="216"/>
      <c r="C74" s="216"/>
      <c r="D74" s="7" t="s">
        <v>543</v>
      </c>
      <c r="E74" s="7"/>
      <c r="F74" s="217" t="s">
        <v>1186</v>
      </c>
      <c r="G74" s="214">
        <f>ROUND(SUMIFS('Detail from revised'!V:V,'Detail from revised'!$E:$E,'App 1 Revenue Budget £000'!$A74,'Detail from revised'!$P:$P,'App 1 Revenue Budget £000'!$F74,'Detail from revised'!$C:$C,"NCOS")/1000,0)</f>
        <v>-119</v>
      </c>
      <c r="H74" s="214">
        <f>ROUND(SUMIFS('Detail from revised'!AP:AP,'Detail from revised'!$E:$E,'App 1 Revenue Budget £000'!$A74,'Detail from revised'!$P:$P,'App 1 Revenue Budget £000'!$F74,'Detail from revised'!$C:$C,"NCOS")/1000,0)</f>
        <v>-119</v>
      </c>
      <c r="I74" s="214">
        <f>ROUND(SUMIFS('Detail from revised'!AQ:AQ,'Detail from revised'!$E:$E,'App 1 Revenue Budget £000'!$A74,'Detail from revised'!$P:$P,'App 1 Revenue Budget £000'!$F74,'Detail from revised'!$C:$C,"NCOS")/1000,0)</f>
        <v>0</v>
      </c>
      <c r="J74" s="214">
        <f>ROUND(SUMIFS('Detail from revised'!AS:AS,'Detail from revised'!$E:$E,'App 1 Revenue Budget £000'!$A74,'Detail from revised'!$P:$P,'App 1 Revenue Budget £000'!$F74,'Detail from revised'!$C:$C,"NCOS")/1000,0)</f>
        <v>-119</v>
      </c>
      <c r="K74" s="214">
        <f>+J74-G74</f>
        <v>0</v>
      </c>
      <c r="L74" s="338"/>
    </row>
    <row r="75" spans="1:13" s="219" customFormat="1" x14ac:dyDescent="0.3">
      <c r="B75" s="220"/>
      <c r="C75" s="220"/>
      <c r="D75" s="221" t="s">
        <v>1230</v>
      </c>
      <c r="E75" s="221" t="s">
        <v>1295</v>
      </c>
      <c r="F75" s="222"/>
      <c r="G75" s="223">
        <f>G74+G73</f>
        <v>-102</v>
      </c>
      <c r="H75" s="223">
        <f>H74+H73</f>
        <v>-102</v>
      </c>
      <c r="I75" s="223">
        <f>I74+I73</f>
        <v>0</v>
      </c>
      <c r="J75" s="223">
        <f>J74+J73</f>
        <v>-102</v>
      </c>
      <c r="K75" s="223">
        <f>K74+K73</f>
        <v>0</v>
      </c>
      <c r="L75" s="339">
        <f>IF(G75=0,"",K75/G75)</f>
        <v>0</v>
      </c>
      <c r="M75" s="329"/>
    </row>
    <row r="76" spans="1:13" x14ac:dyDescent="0.3">
      <c r="A76" t="s">
        <v>3359</v>
      </c>
      <c r="B76" s="216"/>
      <c r="C76" s="216"/>
      <c r="D76" s="7" t="s">
        <v>282</v>
      </c>
      <c r="E76" s="7"/>
      <c r="F76" s="217" t="s">
        <v>1185</v>
      </c>
      <c r="G76" s="214">
        <f>ROUND(SUMIFS('Detail from revised'!V:V,'Detail from revised'!$E:$E,'App 1 Revenue Budget £000'!$A76,'Detail from revised'!$P:$P,'App 1 Revenue Budget £000'!$F76,'Detail from revised'!$C:$C,"NCOS")/1000,0)</f>
        <v>13</v>
      </c>
      <c r="H76" s="214">
        <f>ROUND(SUMIFS('Detail from revised'!AP:AP,'Detail from revised'!$E:$E,'App 1 Revenue Budget £000'!$A76,'Detail from revised'!$P:$P,'App 1 Revenue Budget £000'!$F76,'Detail from revised'!$C:$C,"NCOS")/1000,0)</f>
        <v>13</v>
      </c>
      <c r="I76" s="214">
        <f>ROUND(SUMIFS('Detail from revised'!AQ:AQ,'Detail from revised'!$E:$E,'App 1 Revenue Budget £000'!$A76,'Detail from revised'!$P:$P,'App 1 Revenue Budget £000'!$F76,'Detail from revised'!$C:$C,"NCOS")/1000,0)</f>
        <v>0</v>
      </c>
      <c r="J76" s="214">
        <f>ROUND(SUMIFS('Detail from revised'!AS:AS,'Detail from revised'!$E:$E,'App 1 Revenue Budget £000'!$A76,'Detail from revised'!$P:$P,'App 1 Revenue Budget £000'!$F76,'Detail from revised'!$C:$C,"NCOS")/1000,0)</f>
        <v>13</v>
      </c>
      <c r="K76" s="214">
        <f>+J76-G76</f>
        <v>0</v>
      </c>
      <c r="L76" s="337"/>
    </row>
    <row r="77" spans="1:13" x14ac:dyDescent="0.3">
      <c r="A77" t="s">
        <v>3359</v>
      </c>
      <c r="B77" s="216"/>
      <c r="C77" s="216"/>
      <c r="D77" s="7" t="s">
        <v>282</v>
      </c>
      <c r="E77" s="7"/>
      <c r="F77" s="217" t="s">
        <v>1186</v>
      </c>
      <c r="G77" s="214">
        <f>ROUND(SUMIFS('Detail from revised'!V:V,'Detail from revised'!$E:$E,'App 1 Revenue Budget £000'!$A77,'Detail from revised'!$P:$P,'App 1 Revenue Budget £000'!$F77,'Detail from revised'!$C:$C,"NCOS")/1000,0)</f>
        <v>0</v>
      </c>
      <c r="H77" s="214">
        <f>ROUND(SUMIFS('Detail from revised'!AP:AP,'Detail from revised'!$E:$E,'App 1 Revenue Budget £000'!$A77,'Detail from revised'!$P:$P,'App 1 Revenue Budget £000'!$F77,'Detail from revised'!$C:$C,"NCOS")/1000,0)</f>
        <v>0</v>
      </c>
      <c r="I77" s="214">
        <f>ROUND(SUMIFS('Detail from revised'!AQ:AQ,'Detail from revised'!$E:$E,'App 1 Revenue Budget £000'!$A77,'Detail from revised'!$P:$P,'App 1 Revenue Budget £000'!$F77,'Detail from revised'!$C:$C,"NCOS")/1000,0)</f>
        <v>0</v>
      </c>
      <c r="J77" s="214">
        <f>ROUND(SUMIFS('Detail from revised'!AS:AS,'Detail from revised'!$E:$E,'App 1 Revenue Budget £000'!$A77,'Detail from revised'!$P:$P,'App 1 Revenue Budget £000'!$F77,'Detail from revised'!$C:$C,"NCOS")/1000,0)</f>
        <v>0</v>
      </c>
      <c r="K77" s="214">
        <f>+J77-G77</f>
        <v>0</v>
      </c>
      <c r="L77" s="338"/>
    </row>
    <row r="78" spans="1:13" s="219" customFormat="1" x14ac:dyDescent="0.3">
      <c r="B78" s="220"/>
      <c r="C78" s="220"/>
      <c r="D78" s="221" t="s">
        <v>1196</v>
      </c>
      <c r="E78" s="221" t="s">
        <v>1295</v>
      </c>
      <c r="F78" s="222"/>
      <c r="G78" s="223">
        <f>G77+G76</f>
        <v>13</v>
      </c>
      <c r="H78" s="223">
        <f>H77+H76</f>
        <v>13</v>
      </c>
      <c r="I78" s="223">
        <f>I77+I76</f>
        <v>0</v>
      </c>
      <c r="J78" s="223">
        <f>J77+J76</f>
        <v>13</v>
      </c>
      <c r="K78" s="223">
        <f>K77+K76</f>
        <v>0</v>
      </c>
      <c r="L78" s="339">
        <f>IF(G78=0,"",K78/G78)</f>
        <v>0</v>
      </c>
      <c r="M78" s="329"/>
    </row>
    <row r="79" spans="1:13" x14ac:dyDescent="0.3">
      <c r="A79" t="s">
        <v>3360</v>
      </c>
      <c r="B79" s="216"/>
      <c r="C79" s="216"/>
      <c r="D79" s="7" t="s">
        <v>408</v>
      </c>
      <c r="E79" s="7"/>
      <c r="F79" s="217" t="s">
        <v>1185</v>
      </c>
      <c r="G79" s="214">
        <f>ROUND(SUMIFS('Detail from revised'!V:V,'Detail from revised'!$E:$E,'App 1 Revenue Budget £000'!$A79,'Detail from revised'!$P:$P,'App 1 Revenue Budget £000'!$F79,'Detail from revised'!$C:$C,"NCOS")/1000,0)</f>
        <v>4</v>
      </c>
      <c r="H79" s="214">
        <f>ROUND(SUMIFS('Detail from revised'!AP:AP,'Detail from revised'!$E:$E,'App 1 Revenue Budget £000'!$A79,'Detail from revised'!$P:$P,'App 1 Revenue Budget £000'!$F79,'Detail from revised'!$C:$C,"NCOS")/1000,0)</f>
        <v>4</v>
      </c>
      <c r="I79" s="214">
        <f>ROUND(SUMIFS('Detail from revised'!AQ:AQ,'Detail from revised'!$E:$E,'App 1 Revenue Budget £000'!$A79,'Detail from revised'!$P:$P,'App 1 Revenue Budget £000'!$F79,'Detail from revised'!$C:$C,"NCOS")/1000,0)</f>
        <v>0</v>
      </c>
      <c r="J79" s="214">
        <f>ROUND(SUMIFS('Detail from revised'!AS:AS,'Detail from revised'!$E:$E,'App 1 Revenue Budget £000'!$A79,'Detail from revised'!$P:$P,'App 1 Revenue Budget £000'!$F79,'Detail from revised'!$C:$C,"NCOS")/1000,0)</f>
        <v>4</v>
      </c>
      <c r="K79" s="214">
        <f>+J79-G79</f>
        <v>0</v>
      </c>
      <c r="L79" s="337"/>
    </row>
    <row r="80" spans="1:13" x14ac:dyDescent="0.3">
      <c r="A80" t="s">
        <v>3360</v>
      </c>
      <c r="B80" s="216"/>
      <c r="C80" s="216"/>
      <c r="D80" s="7" t="s">
        <v>408</v>
      </c>
      <c r="E80" s="7"/>
      <c r="F80" s="217" t="s">
        <v>1186</v>
      </c>
      <c r="G80" s="214">
        <f>ROUND(SUMIFS('Detail from revised'!V:V,'Detail from revised'!$E:$E,'App 1 Revenue Budget £000'!$A80,'Detail from revised'!$P:$P,'App 1 Revenue Budget £000'!$F80,'Detail from revised'!$C:$C,"NCOS")/1000,0)</f>
        <v>0</v>
      </c>
      <c r="H80" s="214">
        <f>ROUND(SUMIFS('Detail from revised'!AP:AP,'Detail from revised'!$E:$E,'App 1 Revenue Budget £000'!$A80,'Detail from revised'!$P:$P,'App 1 Revenue Budget £000'!$F80,'Detail from revised'!$C:$C,"NCOS")/1000,0)</f>
        <v>0</v>
      </c>
      <c r="I80" s="214">
        <f>ROUND(SUMIFS('Detail from revised'!AQ:AQ,'Detail from revised'!$E:$E,'App 1 Revenue Budget £000'!$A80,'Detail from revised'!$P:$P,'App 1 Revenue Budget £000'!$F80,'Detail from revised'!$C:$C,"NCOS")/1000,0)</f>
        <v>0</v>
      </c>
      <c r="J80" s="214">
        <f>ROUND(SUMIFS('Detail from revised'!AS:AS,'Detail from revised'!$E:$E,'App 1 Revenue Budget £000'!$A80,'Detail from revised'!$P:$P,'App 1 Revenue Budget £000'!$F80,'Detail from revised'!$C:$C,"NCOS")/1000,0)</f>
        <v>0</v>
      </c>
      <c r="K80" s="214">
        <f>+J80-G80</f>
        <v>0</v>
      </c>
      <c r="L80" s="338"/>
    </row>
    <row r="81" spans="1:13" s="219" customFormat="1" x14ac:dyDescent="0.3">
      <c r="B81" s="220"/>
      <c r="C81" s="220"/>
      <c r="D81" s="221" t="s">
        <v>1206</v>
      </c>
      <c r="E81" s="221" t="s">
        <v>1295</v>
      </c>
      <c r="F81" s="222"/>
      <c r="G81" s="223">
        <f>G80+G79</f>
        <v>4</v>
      </c>
      <c r="H81" s="223">
        <f>H80+H79</f>
        <v>4</v>
      </c>
      <c r="I81" s="223">
        <f>I80+I79</f>
        <v>0</v>
      </c>
      <c r="J81" s="223">
        <f>J80+J79</f>
        <v>4</v>
      </c>
      <c r="K81" s="223">
        <f>K80+K79</f>
        <v>0</v>
      </c>
      <c r="L81" s="339">
        <f>IF(G81=0,"",K81/G81)</f>
        <v>0</v>
      </c>
      <c r="M81" s="329"/>
    </row>
    <row r="82" spans="1:13" x14ac:dyDescent="0.3">
      <c r="A82" t="s">
        <v>3361</v>
      </c>
      <c r="B82" s="216"/>
      <c r="C82" s="216" t="s">
        <v>1207</v>
      </c>
      <c r="D82" s="7" t="s">
        <v>289</v>
      </c>
      <c r="E82" s="7"/>
      <c r="F82" s="217" t="s">
        <v>1185</v>
      </c>
      <c r="G82" s="214">
        <f>ROUND(SUMIFS('Detail from revised'!V:V,'Detail from revised'!$E:$E,'App 1 Revenue Budget £000'!$A82,'Detail from revised'!$P:$P,'App 1 Revenue Budget £000'!$F82,'Detail from revised'!$C:$C,"NCOS")/1000,0)</f>
        <v>69</v>
      </c>
      <c r="H82" s="214">
        <f>ROUND(SUMIFS('Detail from revised'!AP:AP,'Detail from revised'!$E:$E,'App 1 Revenue Budget £000'!$A82,'Detail from revised'!$P:$P,'App 1 Revenue Budget £000'!$F82,'Detail from revised'!$C:$C,"NCOS")/1000,0)</f>
        <v>70</v>
      </c>
      <c r="I82" s="214">
        <f>ROUND(SUMIFS('Detail from revised'!AQ:AQ,'Detail from revised'!$E:$E,'App 1 Revenue Budget £000'!$A82,'Detail from revised'!$P:$P,'App 1 Revenue Budget £000'!$F82,'Detail from revised'!$C:$C,"NCOS")/1000,0)</f>
        <v>0</v>
      </c>
      <c r="J82" s="214">
        <f>ROUND(SUMIFS('Detail from revised'!AS:AS,'Detail from revised'!$E:$E,'App 1 Revenue Budget £000'!$A82,'Detail from revised'!$P:$P,'App 1 Revenue Budget £000'!$F82,'Detail from revised'!$C:$C,"NCOS")/1000,0)</f>
        <v>70</v>
      </c>
      <c r="K82" s="214">
        <f>+J82-G82</f>
        <v>1</v>
      </c>
      <c r="L82" s="337"/>
    </row>
    <row r="83" spans="1:13" x14ac:dyDescent="0.3">
      <c r="A83" t="s">
        <v>3361</v>
      </c>
      <c r="B83" s="216"/>
      <c r="C83" s="216"/>
      <c r="D83" s="7" t="s">
        <v>289</v>
      </c>
      <c r="E83" s="7"/>
      <c r="F83" s="217" t="s">
        <v>1186</v>
      </c>
      <c r="G83" s="214">
        <f>ROUND(SUMIFS('Detail from revised'!V:V,'Detail from revised'!$E:$E,'App 1 Revenue Budget £000'!$A83,'Detail from revised'!$P:$P,'App 1 Revenue Budget £000'!$F83,'Detail from revised'!$C:$C,"NCOS")/1000,0)</f>
        <v>0</v>
      </c>
      <c r="H83" s="214">
        <f>ROUND(SUMIFS('Detail from revised'!AP:AP,'Detail from revised'!$E:$E,'App 1 Revenue Budget £000'!$A83,'Detail from revised'!$P:$P,'App 1 Revenue Budget £000'!$F83,'Detail from revised'!$C:$C,"NCOS")/1000,0)</f>
        <v>0</v>
      </c>
      <c r="I83" s="214">
        <f>ROUND(SUMIFS('Detail from revised'!AQ:AQ,'Detail from revised'!$E:$E,'App 1 Revenue Budget £000'!$A83,'Detail from revised'!$P:$P,'App 1 Revenue Budget £000'!$F83,'Detail from revised'!$C:$C,"NCOS")/1000,0)</f>
        <v>0</v>
      </c>
      <c r="J83" s="214">
        <f>ROUND(SUMIFS('Detail from revised'!AS:AS,'Detail from revised'!$E:$E,'App 1 Revenue Budget £000'!$A83,'Detail from revised'!$P:$P,'App 1 Revenue Budget £000'!$F83,'Detail from revised'!$C:$C,"NCOS")/1000,0)</f>
        <v>0</v>
      </c>
      <c r="K83" s="214">
        <f>+J83-G83</f>
        <v>0</v>
      </c>
      <c r="L83" s="338"/>
    </row>
    <row r="84" spans="1:13" s="219" customFormat="1" x14ac:dyDescent="0.3">
      <c r="B84" s="220"/>
      <c r="C84" s="220"/>
      <c r="D84" s="221" t="s">
        <v>1197</v>
      </c>
      <c r="E84" s="221" t="s">
        <v>1295</v>
      </c>
      <c r="F84" s="222"/>
      <c r="G84" s="223">
        <f>G83+G82</f>
        <v>69</v>
      </c>
      <c r="H84" s="223">
        <f>H83+H82</f>
        <v>70</v>
      </c>
      <c r="I84" s="223">
        <f>I83+I82</f>
        <v>0</v>
      </c>
      <c r="J84" s="223">
        <f>J83+J82</f>
        <v>70</v>
      </c>
      <c r="K84" s="223">
        <f>K83+K82</f>
        <v>1</v>
      </c>
      <c r="L84" s="339">
        <f>IF(G84=0,"",K84/G84)</f>
        <v>1.4492753623188406E-2</v>
      </c>
      <c r="M84" s="329"/>
    </row>
    <row r="85" spans="1:13" x14ac:dyDescent="0.3">
      <c r="A85" t="s">
        <v>3362</v>
      </c>
      <c r="B85" s="216"/>
      <c r="C85" s="216"/>
      <c r="D85" s="7" t="s">
        <v>438</v>
      </c>
      <c r="E85" s="7"/>
      <c r="F85" s="217" t="s">
        <v>1185</v>
      </c>
      <c r="G85" s="214">
        <f>ROUND(SUMIFS('Detail from revised'!V:V,'Detail from revised'!$E:$E,'App 1 Revenue Budget £000'!$A85,'Detail from revised'!$P:$P,'App 1 Revenue Budget £000'!$F85,'Detail from revised'!$C:$C,"NCOS")/1000,0)</f>
        <v>6740</v>
      </c>
      <c r="H85" s="214">
        <f>ROUND(SUMIFS('Detail from revised'!AP:AP,'Detail from revised'!$E:$E,'App 1 Revenue Budget £000'!$A85,'Detail from revised'!$P:$P,'App 1 Revenue Budget £000'!$F85,'Detail from revised'!$C:$C,"NCOS")/1000,0)</f>
        <v>6740</v>
      </c>
      <c r="I85" s="214">
        <f>ROUND(SUMIFS('Detail from revised'!AQ:AQ,'Detail from revised'!$E:$E,'App 1 Revenue Budget £000'!$A85,'Detail from revised'!$P:$P,'App 1 Revenue Budget £000'!$F85,'Detail from revised'!$C:$C,"NCOS")/1000,0)</f>
        <v>0</v>
      </c>
      <c r="J85" s="214">
        <f>ROUND(SUMIFS('Detail from revised'!AS:AS,'Detail from revised'!$E:$E,'App 1 Revenue Budget £000'!$A85,'Detail from revised'!$P:$P,'App 1 Revenue Budget £000'!$F85,'Detail from revised'!$C:$C,"NCOS")/1000,0)</f>
        <v>6740</v>
      </c>
      <c r="K85" s="214">
        <f>+J85-G85</f>
        <v>0</v>
      </c>
      <c r="L85" s="337"/>
    </row>
    <row r="86" spans="1:13" x14ac:dyDescent="0.3">
      <c r="A86" t="s">
        <v>3362</v>
      </c>
      <c r="B86" s="216"/>
      <c r="C86" s="216"/>
      <c r="D86" s="7" t="s">
        <v>438</v>
      </c>
      <c r="E86" s="7"/>
      <c r="F86" s="217" t="s">
        <v>1186</v>
      </c>
      <c r="G86" s="214">
        <f>ROUND(SUMIFS('Detail from revised'!V:V,'Detail from revised'!$E:$E,'App 1 Revenue Budget £000'!$A86,'Detail from revised'!$P:$P,'App 1 Revenue Budget £000'!$F86,'Detail from revised'!$C:$C,"NCOS")/1000,0)</f>
        <v>-6836</v>
      </c>
      <c r="H86" s="214">
        <f>ROUND(SUMIFS('Detail from revised'!AP:AP,'Detail from revised'!$E:$E,'App 1 Revenue Budget £000'!$A86,'Detail from revised'!$P:$P,'App 1 Revenue Budget £000'!$F86,'Detail from revised'!$C:$C,"NCOS")/1000,0)</f>
        <v>-6839</v>
      </c>
      <c r="I86" s="214">
        <f>ROUND(SUMIFS('Detail from revised'!AQ:AQ,'Detail from revised'!$E:$E,'App 1 Revenue Budget £000'!$A86,'Detail from revised'!$P:$P,'App 1 Revenue Budget £000'!$F86,'Detail from revised'!$C:$C,"NCOS")/1000,0)</f>
        <v>0</v>
      </c>
      <c r="J86" s="214">
        <f>ROUND(SUMIFS('Detail from revised'!AS:AS,'Detail from revised'!$E:$E,'App 1 Revenue Budget £000'!$A86,'Detail from revised'!$P:$P,'App 1 Revenue Budget £000'!$F86,'Detail from revised'!$C:$C,"NCOS")/1000,0)</f>
        <v>-6839</v>
      </c>
      <c r="K86" s="214">
        <f>+J86-G86</f>
        <v>-3</v>
      </c>
      <c r="L86" s="338"/>
    </row>
    <row r="87" spans="1:13" s="219" customFormat="1" x14ac:dyDescent="0.3">
      <c r="B87" s="220"/>
      <c r="C87" s="220"/>
      <c r="D87" s="221" t="s">
        <v>1208</v>
      </c>
      <c r="E87" s="221" t="s">
        <v>1295</v>
      </c>
      <c r="F87" s="222"/>
      <c r="G87" s="223">
        <f>G86+G85</f>
        <v>-96</v>
      </c>
      <c r="H87" s="223">
        <f>H86+H85</f>
        <v>-99</v>
      </c>
      <c r="I87" s="223">
        <f>I86+I85</f>
        <v>0</v>
      </c>
      <c r="J87" s="223">
        <f>J86+J85</f>
        <v>-99</v>
      </c>
      <c r="K87" s="223">
        <f>K86+K85</f>
        <v>-3</v>
      </c>
      <c r="L87" s="339">
        <f>IF(G87=0,"",K87/G87)</f>
        <v>3.125E-2</v>
      </c>
      <c r="M87" s="329"/>
    </row>
    <row r="88" spans="1:13" x14ac:dyDescent="0.3">
      <c r="A88" t="s">
        <v>3363</v>
      </c>
      <c r="B88" s="216"/>
      <c r="C88" s="216"/>
      <c r="D88" s="7" t="s">
        <v>447</v>
      </c>
      <c r="E88" s="7"/>
      <c r="F88" s="217" t="s">
        <v>1185</v>
      </c>
      <c r="G88" s="214">
        <f>ROUND(SUMIFS('Detail from revised'!V:V,'Detail from revised'!$E:$E,'App 1 Revenue Budget £000'!$A88,'Detail from revised'!$P:$P,'App 1 Revenue Budget £000'!$F88,'Detail from revised'!$C:$C,"NCOS")/1000,0)</f>
        <v>6</v>
      </c>
      <c r="H88" s="214">
        <f>ROUND(SUMIFS('Detail from revised'!AP:AP,'Detail from revised'!$E:$E,'App 1 Revenue Budget £000'!$A88,'Detail from revised'!$P:$P,'App 1 Revenue Budget £000'!$F88,'Detail from revised'!$C:$C,"NCOS")/1000,0)</f>
        <v>6</v>
      </c>
      <c r="I88" s="214">
        <f>ROUND(SUMIFS('Detail from revised'!AQ:AQ,'Detail from revised'!$E:$E,'App 1 Revenue Budget £000'!$A88,'Detail from revised'!$P:$P,'App 1 Revenue Budget £000'!$F88,'Detail from revised'!$C:$C,"NCOS")/1000,0)</f>
        <v>0</v>
      </c>
      <c r="J88" s="214">
        <f>ROUND(SUMIFS('Detail from revised'!AS:AS,'Detail from revised'!$E:$E,'App 1 Revenue Budget £000'!$A88,'Detail from revised'!$P:$P,'App 1 Revenue Budget £000'!$F88,'Detail from revised'!$C:$C,"NCOS")/1000,0)</f>
        <v>6</v>
      </c>
      <c r="K88" s="214">
        <f>+J88-G88</f>
        <v>0</v>
      </c>
      <c r="L88" s="337"/>
    </row>
    <row r="89" spans="1:13" x14ac:dyDescent="0.3">
      <c r="A89" t="s">
        <v>3363</v>
      </c>
      <c r="B89" s="216"/>
      <c r="C89" s="216"/>
      <c r="D89" s="7" t="s">
        <v>447</v>
      </c>
      <c r="E89" s="7"/>
      <c r="F89" s="217" t="s">
        <v>1186</v>
      </c>
      <c r="G89" s="214">
        <f>ROUND(SUMIFS('Detail from revised'!V:V,'Detail from revised'!$E:$E,'App 1 Revenue Budget £000'!$A89,'Detail from revised'!$P:$P,'App 1 Revenue Budget £000'!$F89,'Detail from revised'!$C:$C,"NCOS")/1000,0)</f>
        <v>-43</v>
      </c>
      <c r="H89" s="214">
        <f>ROUND(SUMIFS('Detail from revised'!AP:AP,'Detail from revised'!$E:$E,'App 1 Revenue Budget £000'!$A89,'Detail from revised'!$P:$P,'App 1 Revenue Budget £000'!$F89,'Detail from revised'!$C:$C,"NCOS")/1000,0)</f>
        <v>-43</v>
      </c>
      <c r="I89" s="214">
        <f>ROUND(SUMIFS('Detail from revised'!AQ:AQ,'Detail from revised'!$E:$E,'App 1 Revenue Budget £000'!$A89,'Detail from revised'!$P:$P,'App 1 Revenue Budget £000'!$F89,'Detail from revised'!$C:$C,"NCOS")/1000,0)</f>
        <v>0</v>
      </c>
      <c r="J89" s="214">
        <f>ROUND(SUMIFS('Detail from revised'!AS:AS,'Detail from revised'!$E:$E,'App 1 Revenue Budget £000'!$A89,'Detail from revised'!$P:$P,'App 1 Revenue Budget £000'!$F89,'Detail from revised'!$C:$C,"NCOS")/1000,0)</f>
        <v>-43</v>
      </c>
      <c r="K89" s="214">
        <f>+J89-G89</f>
        <v>0</v>
      </c>
      <c r="L89" s="338"/>
    </row>
    <row r="90" spans="1:13" s="219" customFormat="1" x14ac:dyDescent="0.3">
      <c r="B90" s="220"/>
      <c r="C90" s="220"/>
      <c r="D90" s="221" t="s">
        <v>1209</v>
      </c>
      <c r="E90" s="221" t="s">
        <v>1295</v>
      </c>
      <c r="F90" s="222"/>
      <c r="G90" s="223">
        <f>G89+G88</f>
        <v>-37</v>
      </c>
      <c r="H90" s="223">
        <f>H89+H88</f>
        <v>-37</v>
      </c>
      <c r="I90" s="223">
        <f>I89+I88</f>
        <v>0</v>
      </c>
      <c r="J90" s="223">
        <f>J89+J88</f>
        <v>-37</v>
      </c>
      <c r="K90" s="223">
        <f>K89+K88</f>
        <v>0</v>
      </c>
      <c r="L90" s="339">
        <f>IF(G90=0,"",K90/G90)</f>
        <v>0</v>
      </c>
      <c r="M90" s="329"/>
    </row>
    <row r="91" spans="1:13" x14ac:dyDescent="0.3">
      <c r="A91" t="s">
        <v>3364</v>
      </c>
      <c r="B91" s="216"/>
      <c r="C91" s="216"/>
      <c r="D91" s="7" t="s">
        <v>461</v>
      </c>
      <c r="E91" s="7"/>
      <c r="F91" s="217" t="s">
        <v>1185</v>
      </c>
      <c r="G91" s="214">
        <f>ROUND(SUMIFS('Detail from revised'!V:V,'Detail from revised'!$E:$E,'App 1 Revenue Budget £000'!$A91,'Detail from revised'!$P:$P,'App 1 Revenue Budget £000'!$F91,'Detail from revised'!$C:$C,"NCOS")/1000,0)</f>
        <v>872</v>
      </c>
      <c r="H91" s="214">
        <f>ROUND(SUMIFS('Detail from revised'!AP:AP,'Detail from revised'!$E:$E,'App 1 Revenue Budget £000'!$A91,'Detail from revised'!$P:$P,'App 1 Revenue Budget £000'!$F91,'Detail from revised'!$C:$C,"NCOS")/1000,0)</f>
        <v>782</v>
      </c>
      <c r="I91" s="214">
        <f>ROUND(SUMIFS('Detail from revised'!AQ:AQ,'Detail from revised'!$E:$E,'App 1 Revenue Budget £000'!$A91,'Detail from revised'!$P:$P,'App 1 Revenue Budget £000'!$F91,'Detail from revised'!$C:$C,"NCOS")/1000,0)</f>
        <v>0</v>
      </c>
      <c r="J91" s="214">
        <f>ROUND(SUMIFS('Detail from revised'!AS:AS,'Detail from revised'!$E:$E,'App 1 Revenue Budget £000'!$A91,'Detail from revised'!$P:$P,'App 1 Revenue Budget £000'!$F91,'Detail from revised'!$C:$C,"NCOS")/1000,0)</f>
        <v>782</v>
      </c>
      <c r="K91" s="214">
        <f>+J91-G91</f>
        <v>-90</v>
      </c>
      <c r="L91" s="337"/>
      <c r="M91" s="8" t="s">
        <v>3465</v>
      </c>
    </row>
    <row r="92" spans="1:13" x14ac:dyDescent="0.3">
      <c r="A92" t="s">
        <v>3364</v>
      </c>
      <c r="B92" s="216"/>
      <c r="C92" s="216"/>
      <c r="D92" s="7" t="s">
        <v>461</v>
      </c>
      <c r="E92" s="7"/>
      <c r="F92" s="217" t="s">
        <v>1186</v>
      </c>
      <c r="G92" s="214">
        <f>ROUND(SUMIFS('Detail from revised'!V:V,'Detail from revised'!$E:$E,'App 1 Revenue Budget £000'!$A92,'Detail from revised'!$P:$P,'App 1 Revenue Budget £000'!$F92,'Detail from revised'!$C:$C,"NCOS")/1000,0)</f>
        <v>0</v>
      </c>
      <c r="H92" s="214">
        <f>ROUND(SUMIFS('Detail from revised'!AP:AP,'Detail from revised'!$E:$E,'App 1 Revenue Budget £000'!$A92,'Detail from revised'!$P:$P,'App 1 Revenue Budget £000'!$F92,'Detail from revised'!$C:$C,"NCOS")/1000,0)</f>
        <v>0</v>
      </c>
      <c r="I92" s="214">
        <f>ROUND(SUMIFS('Detail from revised'!AQ:AQ,'Detail from revised'!$E:$E,'App 1 Revenue Budget £000'!$A92,'Detail from revised'!$P:$P,'App 1 Revenue Budget £000'!$F92,'Detail from revised'!$C:$C,"NCOS")/1000,0)</f>
        <v>0</v>
      </c>
      <c r="J92" s="214">
        <f>ROUND(SUMIFS('Detail from revised'!AS:AS,'Detail from revised'!$E:$E,'App 1 Revenue Budget £000'!$A92,'Detail from revised'!$P:$P,'App 1 Revenue Budget £000'!$F92,'Detail from revised'!$C:$C,"NCOS")/1000,0)</f>
        <v>0</v>
      </c>
      <c r="K92" s="214">
        <f>+J92-G92</f>
        <v>0</v>
      </c>
      <c r="L92" s="338"/>
    </row>
    <row r="93" spans="1:13" s="219" customFormat="1" x14ac:dyDescent="0.3">
      <c r="B93" s="220"/>
      <c r="C93" s="220"/>
      <c r="D93" s="221" t="s">
        <v>1210</v>
      </c>
      <c r="E93" s="221" t="s">
        <v>1295</v>
      </c>
      <c r="F93" s="222"/>
      <c r="G93" s="223">
        <f>G92+G91</f>
        <v>872</v>
      </c>
      <c r="H93" s="223">
        <f>H92+H91</f>
        <v>782</v>
      </c>
      <c r="I93" s="223">
        <f>I92+I91</f>
        <v>0</v>
      </c>
      <c r="J93" s="223">
        <f>J92+J91</f>
        <v>782</v>
      </c>
      <c r="K93" s="223">
        <f>K92+K91</f>
        <v>-90</v>
      </c>
      <c r="L93" s="339">
        <f>IF(G93=0,"",K93/G93)</f>
        <v>-0.10321100917431193</v>
      </c>
      <c r="M93" s="329"/>
    </row>
    <row r="94" spans="1:13" x14ac:dyDescent="0.3">
      <c r="A94" t="s">
        <v>3365</v>
      </c>
      <c r="B94" s="216"/>
      <c r="C94" s="216"/>
      <c r="D94" s="7" t="s">
        <v>322</v>
      </c>
      <c r="E94" s="7"/>
      <c r="F94" s="217" t="s">
        <v>1185</v>
      </c>
      <c r="G94" s="214">
        <f>ROUND(SUMIFS('Detail from revised'!V:V,'Detail from revised'!$E:$E,'App 1 Revenue Budget £000'!$A94,'Detail from revised'!$P:$P,'App 1 Revenue Budget £000'!$F94,'Detail from revised'!$C:$C,"NCOS")/1000,0)</f>
        <v>12</v>
      </c>
      <c r="H94" s="214">
        <f>ROUND(SUMIFS('Detail from revised'!AP:AP,'Detail from revised'!$E:$E,'App 1 Revenue Budget £000'!$A94,'Detail from revised'!$P:$P,'App 1 Revenue Budget £000'!$F94,'Detail from revised'!$C:$C,"NCOS")/1000,0)</f>
        <v>11</v>
      </c>
      <c r="I94" s="214">
        <f>ROUND(SUMIFS('Detail from revised'!AQ:AQ,'Detail from revised'!$E:$E,'App 1 Revenue Budget £000'!$A94,'Detail from revised'!$P:$P,'App 1 Revenue Budget £000'!$F94,'Detail from revised'!$C:$C,"NCOS")/1000,0)</f>
        <v>0</v>
      </c>
      <c r="J94" s="214">
        <f>ROUND(SUMIFS('Detail from revised'!AS:AS,'Detail from revised'!$E:$E,'App 1 Revenue Budget £000'!$A94,'Detail from revised'!$P:$P,'App 1 Revenue Budget £000'!$F94,'Detail from revised'!$C:$C,"NCOS")/1000,0)</f>
        <v>11</v>
      </c>
      <c r="K94" s="214">
        <f>+J94-G94</f>
        <v>-1</v>
      </c>
      <c r="L94" s="337"/>
    </row>
    <row r="95" spans="1:13" x14ac:dyDescent="0.3">
      <c r="A95" t="s">
        <v>3365</v>
      </c>
      <c r="B95" s="216"/>
      <c r="C95" s="216"/>
      <c r="D95" s="7" t="s">
        <v>322</v>
      </c>
      <c r="E95" s="7"/>
      <c r="F95" s="217" t="s">
        <v>1186</v>
      </c>
      <c r="G95" s="214">
        <f>ROUND(SUMIFS('Detail from revised'!V:V,'Detail from revised'!$E:$E,'App 1 Revenue Budget £000'!$A95,'Detail from revised'!$P:$P,'App 1 Revenue Budget £000'!$F95,'Detail from revised'!$C:$C,"NCOS")/1000,0)</f>
        <v>0</v>
      </c>
      <c r="H95" s="214">
        <f>ROUND(SUMIFS('Detail from revised'!AP:AP,'Detail from revised'!$E:$E,'App 1 Revenue Budget £000'!$A95,'Detail from revised'!$P:$P,'App 1 Revenue Budget £000'!$F95,'Detail from revised'!$C:$C,"NCOS")/1000,0)</f>
        <v>0</v>
      </c>
      <c r="I95" s="214">
        <f>ROUND(SUMIFS('Detail from revised'!AQ:AQ,'Detail from revised'!$E:$E,'App 1 Revenue Budget £000'!$A95,'Detail from revised'!$P:$P,'App 1 Revenue Budget £000'!$F95,'Detail from revised'!$C:$C,"NCOS")/1000,0)</f>
        <v>0</v>
      </c>
      <c r="J95" s="214">
        <f>ROUND(SUMIFS('Detail from revised'!AS:AS,'Detail from revised'!$E:$E,'App 1 Revenue Budget £000'!$A95,'Detail from revised'!$P:$P,'App 1 Revenue Budget £000'!$F95,'Detail from revised'!$C:$C,"NCOS")/1000,0)</f>
        <v>0</v>
      </c>
      <c r="K95" s="214">
        <f>+J95-G95</f>
        <v>0</v>
      </c>
      <c r="L95" s="338"/>
    </row>
    <row r="96" spans="1:13" s="219" customFormat="1" x14ac:dyDescent="0.3">
      <c r="B96" s="220"/>
      <c r="C96" s="220"/>
      <c r="D96" s="221" t="s">
        <v>1211</v>
      </c>
      <c r="E96" s="221" t="s">
        <v>1316</v>
      </c>
      <c r="F96" s="222"/>
      <c r="G96" s="223">
        <f>G95+G94</f>
        <v>12</v>
      </c>
      <c r="H96" s="223">
        <f>H95+H94</f>
        <v>11</v>
      </c>
      <c r="I96" s="223">
        <f>I95+I94</f>
        <v>0</v>
      </c>
      <c r="J96" s="223">
        <f>J95+J94</f>
        <v>11</v>
      </c>
      <c r="K96" s="223">
        <f>K95+K94</f>
        <v>-1</v>
      </c>
      <c r="L96" s="339">
        <f>IF(G96=0,"",K96/G96)</f>
        <v>-8.3333333333333329E-2</v>
      </c>
      <c r="M96" s="329"/>
    </row>
    <row r="97" spans="1:13" x14ac:dyDescent="0.3">
      <c r="A97" t="s">
        <v>3366</v>
      </c>
      <c r="B97" s="216"/>
      <c r="C97" s="216"/>
      <c r="D97" s="7" t="s">
        <v>454</v>
      </c>
      <c r="E97" s="7"/>
      <c r="F97" s="217" t="s">
        <v>1185</v>
      </c>
      <c r="G97" s="214">
        <f>ROUND(SUMIFS('Detail from revised'!V:V,'Detail from revised'!$E:$E,'App 1 Revenue Budget £000'!$A97,'Detail from revised'!$P:$P,'App 1 Revenue Budget £000'!$F97,'Detail from revised'!$C:$C,"NCOS")/1000,0)</f>
        <v>21</v>
      </c>
      <c r="H97" s="214">
        <f>ROUND(SUMIFS('Detail from revised'!AP:AP,'Detail from revised'!$E:$E,'App 1 Revenue Budget £000'!$A97,'Detail from revised'!$P:$P,'App 1 Revenue Budget £000'!$F97,'Detail from revised'!$C:$C,"NCOS")/1000,0)</f>
        <v>30</v>
      </c>
      <c r="I97" s="214">
        <f>ROUND(SUMIFS('Detail from revised'!AQ:AQ,'Detail from revised'!$E:$E,'App 1 Revenue Budget £000'!$A97,'Detail from revised'!$P:$P,'App 1 Revenue Budget £000'!$F97,'Detail from revised'!$C:$C,"NCOS")/1000,0)</f>
        <v>0</v>
      </c>
      <c r="J97" s="214">
        <f>ROUND(SUMIFS('Detail from revised'!AS:AS,'Detail from revised'!$E:$E,'App 1 Revenue Budget £000'!$A97,'Detail from revised'!$P:$P,'App 1 Revenue Budget £000'!$F97,'Detail from revised'!$C:$C,"NCOS")/1000,0)</f>
        <v>30</v>
      </c>
      <c r="K97" s="214">
        <f>+J97-G97</f>
        <v>9</v>
      </c>
      <c r="L97" s="337"/>
    </row>
    <row r="98" spans="1:13" x14ac:dyDescent="0.3">
      <c r="A98" t="s">
        <v>3366</v>
      </c>
      <c r="B98" s="216"/>
      <c r="C98" s="216"/>
      <c r="D98" s="7" t="s">
        <v>454</v>
      </c>
      <c r="E98" s="7"/>
      <c r="F98" s="217" t="s">
        <v>1186</v>
      </c>
      <c r="G98" s="214">
        <f>ROUND(SUMIFS('Detail from revised'!V:V,'Detail from revised'!$E:$E,'App 1 Revenue Budget £000'!$A98,'Detail from revised'!$P:$P,'App 1 Revenue Budget £000'!$F98,'Detail from revised'!$C:$C,"NCOS")/1000,0)</f>
        <v>-176</v>
      </c>
      <c r="H98" s="214">
        <f>ROUND(SUMIFS('Detail from revised'!AP:AP,'Detail from revised'!$E:$E,'App 1 Revenue Budget £000'!$A98,'Detail from revised'!$P:$P,'App 1 Revenue Budget £000'!$F98,'Detail from revised'!$C:$C,"NCOS")/1000,0)</f>
        <v>-176</v>
      </c>
      <c r="I98" s="214">
        <f>ROUND(SUMIFS('Detail from revised'!AQ:AQ,'Detail from revised'!$E:$E,'App 1 Revenue Budget £000'!$A98,'Detail from revised'!$P:$P,'App 1 Revenue Budget £000'!$F98,'Detail from revised'!$C:$C,"NCOS")/1000,0)</f>
        <v>0</v>
      </c>
      <c r="J98" s="214">
        <f>ROUND(SUMIFS('Detail from revised'!AS:AS,'Detail from revised'!$E:$E,'App 1 Revenue Budget £000'!$A98,'Detail from revised'!$P:$P,'App 1 Revenue Budget £000'!$F98,'Detail from revised'!$C:$C,"NCOS")/1000,0)</f>
        <v>-176</v>
      </c>
      <c r="K98" s="214">
        <f>+J98-G98</f>
        <v>0</v>
      </c>
      <c r="L98" s="338"/>
    </row>
    <row r="99" spans="1:13" s="219" customFormat="1" x14ac:dyDescent="0.3">
      <c r="B99" s="220"/>
      <c r="C99" s="220"/>
      <c r="D99" s="221" t="s">
        <v>1212</v>
      </c>
      <c r="E99" s="221" t="s">
        <v>1295</v>
      </c>
      <c r="F99" s="222"/>
      <c r="G99" s="223">
        <f>G98+G97</f>
        <v>-155</v>
      </c>
      <c r="H99" s="223">
        <f>H98+H97</f>
        <v>-146</v>
      </c>
      <c r="I99" s="223">
        <f>I98+I97</f>
        <v>0</v>
      </c>
      <c r="J99" s="223">
        <f>J98+J97</f>
        <v>-146</v>
      </c>
      <c r="K99" s="223">
        <f>K98+K97</f>
        <v>9</v>
      </c>
      <c r="L99" s="339">
        <f>IF(G99=0,"",K99/G99)</f>
        <v>-5.8064516129032261E-2</v>
      </c>
      <c r="M99" s="329"/>
    </row>
    <row r="100" spans="1:13" x14ac:dyDescent="0.3">
      <c r="A100" t="s">
        <v>3367</v>
      </c>
      <c r="B100" s="216"/>
      <c r="C100" s="216"/>
      <c r="D100" s="7" t="s">
        <v>452</v>
      </c>
      <c r="E100" s="7"/>
      <c r="F100" s="217" t="s">
        <v>1185</v>
      </c>
      <c r="G100" s="214">
        <f>ROUND(SUMIFS('Detail from revised'!V:V,'Detail from revised'!$E:$E,'App 1 Revenue Budget £000'!$A100,'Detail from revised'!$P:$P,'App 1 Revenue Budget £000'!$F100,'Detail from revised'!$C:$C,"NCOS")/1000,0)</f>
        <v>0</v>
      </c>
      <c r="H100" s="214">
        <f>ROUND(SUMIFS('Detail from revised'!AP:AP,'Detail from revised'!$E:$E,'App 1 Revenue Budget £000'!$A100,'Detail from revised'!$P:$P,'App 1 Revenue Budget £000'!$F100,'Detail from revised'!$C:$C,"NCOS")/1000,0)</f>
        <v>0</v>
      </c>
      <c r="I100" s="214">
        <f>ROUND(SUMIFS('Detail from revised'!AQ:AQ,'Detail from revised'!$E:$E,'App 1 Revenue Budget £000'!$A100,'Detail from revised'!$P:$P,'App 1 Revenue Budget £000'!$F100,'Detail from revised'!$C:$C,"NCOS")/1000,0)</f>
        <v>0</v>
      </c>
      <c r="J100" s="214">
        <f>ROUND(SUMIFS('Detail from revised'!AS:AS,'Detail from revised'!$E:$E,'App 1 Revenue Budget £000'!$A100,'Detail from revised'!$P:$P,'App 1 Revenue Budget £000'!$F100,'Detail from revised'!$C:$C,"NCOS")/1000,0)</f>
        <v>0</v>
      </c>
      <c r="K100" s="214">
        <f>+J100-G100</f>
        <v>0</v>
      </c>
      <c r="L100" s="337"/>
    </row>
    <row r="101" spans="1:13" x14ac:dyDescent="0.3">
      <c r="A101" t="s">
        <v>3367</v>
      </c>
      <c r="B101" s="216"/>
      <c r="C101" s="216"/>
      <c r="D101" s="7" t="s">
        <v>452</v>
      </c>
      <c r="E101" s="7"/>
      <c r="F101" s="217" t="s">
        <v>1186</v>
      </c>
      <c r="G101" s="214">
        <f>ROUND(SUMIFS('Detail from revised'!V:V,'Detail from revised'!$E:$E,'App 1 Revenue Budget £000'!$A101,'Detail from revised'!$P:$P,'App 1 Revenue Budget £000'!$F101,'Detail from revised'!$C:$C,"NCOS")/1000,0)</f>
        <v>0</v>
      </c>
      <c r="H101" s="214">
        <f>ROUND(SUMIFS('Detail from revised'!AP:AP,'Detail from revised'!$E:$E,'App 1 Revenue Budget £000'!$A101,'Detail from revised'!$P:$P,'App 1 Revenue Budget £000'!$F101,'Detail from revised'!$C:$C,"NCOS")/1000,0)</f>
        <v>0</v>
      </c>
      <c r="I101" s="214">
        <f>ROUND(SUMIFS('Detail from revised'!AQ:AQ,'Detail from revised'!$E:$E,'App 1 Revenue Budget £000'!$A101,'Detail from revised'!$P:$P,'App 1 Revenue Budget £000'!$F101,'Detail from revised'!$C:$C,"NCOS")/1000,0)</f>
        <v>0</v>
      </c>
      <c r="J101" s="214">
        <f>ROUND(SUMIFS('Detail from revised'!AS:AS,'Detail from revised'!$E:$E,'App 1 Revenue Budget £000'!$A101,'Detail from revised'!$P:$P,'App 1 Revenue Budget £000'!$F101,'Detail from revised'!$C:$C,"NCOS")/1000,0)</f>
        <v>0</v>
      </c>
      <c r="K101" s="214">
        <f>+J101-G101</f>
        <v>0</v>
      </c>
      <c r="L101" s="338"/>
    </row>
    <row r="102" spans="1:13" s="219" customFormat="1" x14ac:dyDescent="0.3">
      <c r="B102" s="220"/>
      <c r="C102" s="220"/>
      <c r="D102" s="221" t="s">
        <v>1213</v>
      </c>
      <c r="E102" s="221" t="s">
        <v>1295</v>
      </c>
      <c r="F102" s="222"/>
      <c r="G102" s="223">
        <f>G101+G100</f>
        <v>0</v>
      </c>
      <c r="H102" s="223">
        <f>H101+H100</f>
        <v>0</v>
      </c>
      <c r="I102" s="223">
        <f>I101+I100</f>
        <v>0</v>
      </c>
      <c r="J102" s="223">
        <f>J101+J100</f>
        <v>0</v>
      </c>
      <c r="K102" s="223">
        <f>K101+K100</f>
        <v>0</v>
      </c>
      <c r="L102" s="339" t="str">
        <f>IF(G102=0,"",K102/G102)</f>
        <v/>
      </c>
      <c r="M102" s="329"/>
    </row>
    <row r="103" spans="1:13" ht="43.2" x14ac:dyDescent="0.3">
      <c r="A103" t="s">
        <v>3368</v>
      </c>
      <c r="B103" s="216"/>
      <c r="C103" s="216"/>
      <c r="D103" s="7" t="s">
        <v>336</v>
      </c>
      <c r="E103" s="7"/>
      <c r="F103" s="217" t="s">
        <v>1185</v>
      </c>
      <c r="G103" s="214">
        <f>ROUND(SUMIFS('Detail from revised'!V:V,'Detail from revised'!$E:$E,'App 1 Revenue Budget £000'!$A103,'Detail from revised'!$P:$P,'App 1 Revenue Budget £000'!$F103,'Detail from revised'!$C:$C,"NCOS")/1000,0)+143</f>
        <v>-606</v>
      </c>
      <c r="H103" s="214">
        <f>ROUND(SUMIFS('Detail from revised'!AP:AP,'Detail from revised'!$E:$E,'App 1 Revenue Budget £000'!$A103,'Detail from revised'!$P:$P,'App 1 Revenue Budget £000'!$F103,'Detail from revised'!$C:$C,"NCOS")/1000,0)</f>
        <v>0</v>
      </c>
      <c r="I103" s="214">
        <f>ROUND(SUMIFS('Detail from revised'!AQ:AQ,'Detail from revised'!$E:$E,'App 1 Revenue Budget £000'!$A103,'Detail from revised'!$P:$P,'App 1 Revenue Budget £000'!$F103,'Detail from revised'!$C:$C,"NCOS")/1000,0)</f>
        <v>0</v>
      </c>
      <c r="J103" s="214">
        <f>ROUND(SUMIFS('Detail from revised'!AS:AS,'Detail from revised'!$E:$E,'App 1 Revenue Budget £000'!$A103,'Detail from revised'!$P:$P,'App 1 Revenue Budget £000'!$F103,'Detail from revised'!$C:$C,"NCOS")/1000,0)</f>
        <v>0</v>
      </c>
      <c r="K103" s="214">
        <f>+J103-G103</f>
        <v>606</v>
      </c>
      <c r="L103" s="337"/>
      <c r="M103" s="8" t="s">
        <v>3466</v>
      </c>
    </row>
    <row r="104" spans="1:13" x14ac:dyDescent="0.3">
      <c r="A104" t="s">
        <v>3368</v>
      </c>
      <c r="B104" s="216"/>
      <c r="C104" s="216"/>
      <c r="D104" s="7" t="s">
        <v>336</v>
      </c>
      <c r="E104" s="7"/>
      <c r="F104" s="217" t="s">
        <v>1186</v>
      </c>
      <c r="G104" s="214">
        <f>ROUND(SUMIFS('Detail from revised'!V:V,'Detail from revised'!$E:$E,'App 1 Revenue Budget £000'!$A104,'Detail from revised'!$P:$P,'App 1 Revenue Budget £000'!$F104,'Detail from revised'!$C:$C,"NCOS")/1000,0)</f>
        <v>0</v>
      </c>
      <c r="H104" s="214">
        <f>ROUND(SUMIFS('Detail from revised'!AP:AP,'Detail from revised'!$E:$E,'App 1 Revenue Budget £000'!$A104,'Detail from revised'!$P:$P,'App 1 Revenue Budget £000'!$F104,'Detail from revised'!$C:$C,"NCOS")/1000,0)</f>
        <v>0</v>
      </c>
      <c r="I104" s="214">
        <f>ROUND(SUMIFS('Detail from revised'!AQ:AQ,'Detail from revised'!$E:$E,'App 1 Revenue Budget £000'!$A104,'Detail from revised'!$P:$P,'App 1 Revenue Budget £000'!$F104,'Detail from revised'!$C:$C,"NCOS")/1000,0)</f>
        <v>0</v>
      </c>
      <c r="J104" s="214">
        <f>ROUND(SUMIFS('Detail from revised'!AS:AS,'Detail from revised'!$E:$E,'App 1 Revenue Budget £000'!$A104,'Detail from revised'!$P:$P,'App 1 Revenue Budget £000'!$F104,'Detail from revised'!$C:$C,"NCOS")/1000,0)</f>
        <v>0</v>
      </c>
      <c r="K104" s="214">
        <f>+J104-G104</f>
        <v>0</v>
      </c>
      <c r="L104" s="338"/>
    </row>
    <row r="105" spans="1:13" s="219" customFormat="1" x14ac:dyDescent="0.3">
      <c r="B105" s="220"/>
      <c r="C105" s="220"/>
      <c r="D105" s="221" t="s">
        <v>1214</v>
      </c>
      <c r="E105" s="221" t="s">
        <v>1295</v>
      </c>
      <c r="F105" s="222"/>
      <c r="G105" s="223">
        <f>G104+G103</f>
        <v>-606</v>
      </c>
      <c r="H105" s="223">
        <f>H104+H103</f>
        <v>0</v>
      </c>
      <c r="I105" s="223">
        <f>I104+I103</f>
        <v>0</v>
      </c>
      <c r="J105" s="223">
        <f>J104+J103</f>
        <v>0</v>
      </c>
      <c r="K105" s="223">
        <f>K104+K103</f>
        <v>606</v>
      </c>
      <c r="L105" s="339">
        <f>IF(G105=0,"",K105/G105)</f>
        <v>-1</v>
      </c>
      <c r="M105" s="329"/>
    </row>
    <row r="106" spans="1:13" x14ac:dyDescent="0.3">
      <c r="A106" t="s">
        <v>3369</v>
      </c>
      <c r="B106" s="216"/>
      <c r="C106" s="216"/>
      <c r="D106" s="7" t="s">
        <v>468</v>
      </c>
      <c r="E106" s="7"/>
      <c r="F106" s="217" t="s">
        <v>1185</v>
      </c>
      <c r="G106" s="214">
        <f>ROUND(SUMIFS('Detail from revised'!V:V,'Detail from revised'!$E:$E,'App 1 Revenue Budget £000'!$A106,'Detail from revised'!$P:$P,'App 1 Revenue Budget £000'!$F106,'Detail from revised'!$C:$C,"NCOS")/1000,0)</f>
        <v>12</v>
      </c>
      <c r="H106" s="214">
        <f>ROUND(SUMIFS('Detail from revised'!AP:AP,'Detail from revised'!$E:$E,'App 1 Revenue Budget £000'!$A106,'Detail from revised'!$P:$P,'App 1 Revenue Budget £000'!$F106,'Detail from revised'!$C:$C,"NCOS")/1000,0)</f>
        <v>0</v>
      </c>
      <c r="I106" s="214">
        <f>ROUND(SUMIFS('Detail from revised'!AQ:AQ,'Detail from revised'!$E:$E,'App 1 Revenue Budget £000'!$A106,'Detail from revised'!$P:$P,'App 1 Revenue Budget £000'!$F106,'Detail from revised'!$C:$C,"NCOS")/1000,0)</f>
        <v>0</v>
      </c>
      <c r="J106" s="214">
        <f>ROUND(SUMIFS('Detail from revised'!AS:AS,'Detail from revised'!$E:$E,'App 1 Revenue Budget £000'!$A106,'Detail from revised'!$P:$P,'App 1 Revenue Budget £000'!$F106,'Detail from revised'!$C:$C,"NCOS")/1000,0)</f>
        <v>0</v>
      </c>
      <c r="K106" s="214">
        <f>+J106-G106</f>
        <v>-12</v>
      </c>
      <c r="L106" s="337"/>
    </row>
    <row r="107" spans="1:13" x14ac:dyDescent="0.3">
      <c r="A107" t="s">
        <v>3369</v>
      </c>
      <c r="B107" s="216"/>
      <c r="C107" s="216"/>
      <c r="D107" s="7" t="s">
        <v>468</v>
      </c>
      <c r="E107" s="7"/>
      <c r="F107" s="217" t="s">
        <v>1186</v>
      </c>
      <c r="G107" s="214">
        <f>ROUND(SUMIFS('Detail from revised'!V:V,'Detail from revised'!$E:$E,'App 1 Revenue Budget £000'!$A107,'Detail from revised'!$P:$P,'App 1 Revenue Budget £000'!$F107,'Detail from revised'!$C:$C,"NCOS")/1000,0)</f>
        <v>-12</v>
      </c>
      <c r="H107" s="214">
        <f>ROUND(SUMIFS('Detail from revised'!AP:AP,'Detail from revised'!$E:$E,'App 1 Revenue Budget £000'!$A107,'Detail from revised'!$P:$P,'App 1 Revenue Budget £000'!$F107,'Detail from revised'!$C:$C,"NCOS")/1000,0)</f>
        <v>0</v>
      </c>
      <c r="I107" s="214">
        <f>ROUND(SUMIFS('Detail from revised'!AQ:AQ,'Detail from revised'!$E:$E,'App 1 Revenue Budget £000'!$A107,'Detail from revised'!$P:$P,'App 1 Revenue Budget £000'!$F107,'Detail from revised'!$C:$C,"NCOS")/1000,0)</f>
        <v>0</v>
      </c>
      <c r="J107" s="214">
        <f>ROUND(SUMIFS('Detail from revised'!AS:AS,'Detail from revised'!$E:$E,'App 1 Revenue Budget £000'!$A107,'Detail from revised'!$P:$P,'App 1 Revenue Budget £000'!$F107,'Detail from revised'!$C:$C,"NCOS")/1000,0)</f>
        <v>0</v>
      </c>
      <c r="K107" s="214">
        <f>+J107-G107</f>
        <v>12</v>
      </c>
      <c r="L107" s="338"/>
    </row>
    <row r="108" spans="1:13" s="219" customFormat="1" x14ac:dyDescent="0.3">
      <c r="B108" s="220"/>
      <c r="C108" s="220"/>
      <c r="D108" s="221" t="s">
        <v>1215</v>
      </c>
      <c r="E108" s="221" t="s">
        <v>1295</v>
      </c>
      <c r="F108" s="222"/>
      <c r="G108" s="223">
        <f>G107+G106</f>
        <v>0</v>
      </c>
      <c r="H108" s="223">
        <f>H107+H106</f>
        <v>0</v>
      </c>
      <c r="I108" s="223">
        <f>I107+I106</f>
        <v>0</v>
      </c>
      <c r="J108" s="223">
        <f>J107+J106</f>
        <v>0</v>
      </c>
      <c r="K108" s="223">
        <f>K107+K106</f>
        <v>0</v>
      </c>
      <c r="L108" s="339" t="str">
        <f>IF(G108=0,"",K108/G108)</f>
        <v/>
      </c>
      <c r="M108" s="329"/>
    </row>
    <row r="109" spans="1:13" x14ac:dyDescent="0.3">
      <c r="A109" t="s">
        <v>3556</v>
      </c>
      <c r="B109" s="7"/>
      <c r="C109" s="7"/>
      <c r="D109" s="7" t="s">
        <v>1011</v>
      </c>
      <c r="E109" s="7"/>
      <c r="F109" s="217" t="s">
        <v>1185</v>
      </c>
      <c r="G109" s="214">
        <f>ROUND(SUMIFS('Detail from revised'!V:V,'Detail from revised'!$E:$E,'App 1 Revenue Budget £000'!$A109,'Detail from revised'!$P:$P,'App 1 Revenue Budget £000'!$F109,'Detail from revised'!$C:$C,"NCOS")/1000,0)</f>
        <v>24</v>
      </c>
      <c r="H109" s="214">
        <f>ROUND(SUMIFS('Detail from revised'!AP:AP,'Detail from revised'!$E:$E,'App 1 Revenue Budget £000'!$A109,'Detail from revised'!$P:$P,'App 1 Revenue Budget £000'!$F109,'Detail from revised'!$C:$C,"NCOS")/1000,0)</f>
        <v>27</v>
      </c>
      <c r="I109" s="214">
        <f>ROUND(SUMIFS('Detail from revised'!AQ:AQ,'Detail from revised'!$E:$E,'App 1 Revenue Budget £000'!$A109,'Detail from revised'!$P:$P,'App 1 Revenue Budget £000'!$F109,'Detail from revised'!$C:$C,"NCOS")/1000,0)</f>
        <v>0</v>
      </c>
      <c r="J109" s="214">
        <f>ROUND(SUMIFS('Detail from revised'!AS:AS,'Detail from revised'!$E:$E,'App 1 Revenue Budget £000'!$A109,'Detail from revised'!$P:$P,'App 1 Revenue Budget £000'!$F109,'Detail from revised'!$C:$C,"NCOS")/1000,0)</f>
        <v>27</v>
      </c>
      <c r="K109" s="214">
        <f>+J109-G109</f>
        <v>3</v>
      </c>
      <c r="L109" s="337"/>
    </row>
    <row r="110" spans="1:13" x14ac:dyDescent="0.3">
      <c r="A110" t="s">
        <v>3556</v>
      </c>
      <c r="B110" s="7"/>
      <c r="C110" s="7"/>
      <c r="D110" s="7" t="s">
        <v>1011</v>
      </c>
      <c r="E110" s="7"/>
      <c r="F110" s="217" t="s">
        <v>1186</v>
      </c>
      <c r="G110" s="214">
        <f>ROUND(SUMIFS('Detail from revised'!V:V,'Detail from revised'!$E:$E,'App 1 Revenue Budget £000'!$A110,'Detail from revised'!$P:$P,'App 1 Revenue Budget £000'!$F110,'Detail from revised'!$C:$C,"NCOS")/1000,0)</f>
        <v>-12</v>
      </c>
      <c r="H110" s="214">
        <f>ROUND(SUMIFS('Detail from revised'!AP:AP,'Detail from revised'!$E:$E,'App 1 Revenue Budget £000'!$A110,'Detail from revised'!$P:$P,'App 1 Revenue Budget £000'!$F110,'Detail from revised'!$C:$C,"NCOS")/1000,0)</f>
        <v>-9</v>
      </c>
      <c r="I110" s="214">
        <f>ROUND(SUMIFS('Detail from revised'!AQ:AQ,'Detail from revised'!$E:$E,'App 1 Revenue Budget £000'!$A110,'Detail from revised'!$P:$P,'App 1 Revenue Budget £000'!$F110,'Detail from revised'!$C:$C,"NCOS")/1000,0)</f>
        <v>0</v>
      </c>
      <c r="J110" s="214">
        <f>ROUND(SUMIFS('Detail from revised'!AS:AS,'Detail from revised'!$E:$E,'App 1 Revenue Budget £000'!$A110,'Detail from revised'!$P:$P,'App 1 Revenue Budget £000'!$F110,'Detail from revised'!$C:$C,"NCOS")/1000,0)</f>
        <v>-9</v>
      </c>
      <c r="K110" s="214">
        <f>+J110-G110</f>
        <v>3</v>
      </c>
      <c r="L110" s="338"/>
    </row>
    <row r="111" spans="1:13" s="219" customFormat="1" x14ac:dyDescent="0.3">
      <c r="B111" s="228"/>
      <c r="C111" s="228"/>
      <c r="D111" s="221" t="s">
        <v>1269</v>
      </c>
      <c r="E111" s="221" t="s">
        <v>3599</v>
      </c>
      <c r="F111" s="222"/>
      <c r="G111" s="223">
        <f>G110+G109</f>
        <v>12</v>
      </c>
      <c r="H111" s="223">
        <f>H110+H109</f>
        <v>18</v>
      </c>
      <c r="I111" s="223">
        <f>I110+I109</f>
        <v>0</v>
      </c>
      <c r="J111" s="223">
        <f>J110+J109</f>
        <v>18</v>
      </c>
      <c r="K111" s="223">
        <f>K110+K109</f>
        <v>6</v>
      </c>
      <c r="L111" s="339">
        <f>IF(G111=0,"",K111/G111)</f>
        <v>0.5</v>
      </c>
      <c r="M111" s="329"/>
    </row>
    <row r="112" spans="1:13" x14ac:dyDescent="0.3">
      <c r="A112" t="s">
        <v>3370</v>
      </c>
      <c r="B112" s="7"/>
      <c r="C112" s="7"/>
      <c r="D112" s="7" t="s">
        <v>330</v>
      </c>
      <c r="E112" s="7"/>
      <c r="F112" s="217" t="s">
        <v>1185</v>
      </c>
      <c r="G112" s="214">
        <f>ROUND(SUMIFS('Detail from revised'!V:V,'Detail from revised'!$E:$E,'App 1 Revenue Budget £000'!$A112,'Detail from revised'!$P:$P,'App 1 Revenue Budget £000'!$F112,'Detail from revised'!$C:$C,"NCOS")/1000,0)</f>
        <v>678</v>
      </c>
      <c r="H112" s="214">
        <f>ROUND(SUMIFS('Detail from revised'!AP:AP,'Detail from revised'!$E:$E,'App 1 Revenue Budget £000'!$A112,'Detail from revised'!$P:$P,'App 1 Revenue Budget £000'!$F112,'Detail from revised'!$C:$C,"NCOS")/1000,0)-3</f>
        <v>680</v>
      </c>
      <c r="I112" s="214">
        <f>ROUND(SUMIFS('Detail from revised'!AQ:AQ,'Detail from revised'!$E:$E,'App 1 Revenue Budget £000'!$A112,'Detail from revised'!$P:$P,'App 1 Revenue Budget £000'!$F112,'Detail from revised'!$C:$C,"NCOS")/1000,0)</f>
        <v>0</v>
      </c>
      <c r="J112" s="214">
        <f>ROUND(SUMIFS('Detail from revised'!AS:AS,'Detail from revised'!$E:$E,'App 1 Revenue Budget £000'!$A112,'Detail from revised'!$P:$P,'App 1 Revenue Budget £000'!$F112,'Detail from revised'!$C:$C,"NCOS")/1000,0)</f>
        <v>683</v>
      </c>
      <c r="K112" s="214">
        <f>+J112-G112</f>
        <v>5</v>
      </c>
      <c r="L112" s="337"/>
    </row>
    <row r="113" spans="1:13" x14ac:dyDescent="0.3">
      <c r="A113" t="s">
        <v>3370</v>
      </c>
      <c r="B113" s="7"/>
      <c r="C113" s="7"/>
      <c r="D113" s="7" t="s">
        <v>330</v>
      </c>
      <c r="E113" s="7"/>
      <c r="F113" s="217" t="s">
        <v>1186</v>
      </c>
      <c r="G113" s="214">
        <f>ROUND(SUMIFS('Detail from revised'!V:V,'Detail from revised'!$E:$E,'App 1 Revenue Budget £000'!$A113,'Detail from revised'!$P:$P,'App 1 Revenue Budget £000'!$F113,'Detail from revised'!$C:$C,"NCOS")/1000,0)</f>
        <v>-27</v>
      </c>
      <c r="H113" s="214">
        <f>ROUND(SUMIFS('Detail from revised'!AP:AP,'Detail from revised'!$E:$E,'App 1 Revenue Budget £000'!$A113,'Detail from revised'!$P:$P,'App 1 Revenue Budget £000'!$F113,'Detail from revised'!$C:$C,"NCOS")/1000,0)</f>
        <v>-28</v>
      </c>
      <c r="I113" s="214">
        <f>ROUND(SUMIFS('Detail from revised'!AQ:AQ,'Detail from revised'!$E:$E,'App 1 Revenue Budget £000'!$A113,'Detail from revised'!$P:$P,'App 1 Revenue Budget £000'!$F113,'Detail from revised'!$C:$C,"NCOS")/1000,0)</f>
        <v>0</v>
      </c>
      <c r="J113" s="214">
        <f>ROUND(SUMIFS('Detail from revised'!AS:AS,'Detail from revised'!$E:$E,'App 1 Revenue Budget £000'!$A113,'Detail from revised'!$P:$P,'App 1 Revenue Budget £000'!$F113,'Detail from revised'!$C:$C,"NCOS")/1000,0)</f>
        <v>-28</v>
      </c>
      <c r="K113" s="214">
        <f>+J113-G113</f>
        <v>-1</v>
      </c>
      <c r="L113" s="338"/>
    </row>
    <row r="114" spans="1:13" s="219" customFormat="1" x14ac:dyDescent="0.3">
      <c r="B114" s="228"/>
      <c r="C114" s="228"/>
      <c r="D114" s="221" t="s">
        <v>1216</v>
      </c>
      <c r="E114" s="221" t="s">
        <v>1295</v>
      </c>
      <c r="F114" s="222"/>
      <c r="G114" s="223">
        <f>G113+G112</f>
        <v>651</v>
      </c>
      <c r="H114" s="223">
        <f>H113+H112</f>
        <v>652</v>
      </c>
      <c r="I114" s="223">
        <f>I113+I112</f>
        <v>0</v>
      </c>
      <c r="J114" s="223">
        <f>J113+J112</f>
        <v>655</v>
      </c>
      <c r="K114" s="223">
        <f>K113+K112</f>
        <v>4</v>
      </c>
      <c r="L114" s="339">
        <f>IF(G114=0,"",K114/G114)</f>
        <v>6.1443932411674347E-3</v>
      </c>
      <c r="M114" s="329"/>
    </row>
    <row r="115" spans="1:13" ht="28.8" x14ac:dyDescent="0.3">
      <c r="A115" t="s">
        <v>3371</v>
      </c>
      <c r="B115" s="216"/>
      <c r="C115" s="216" t="s">
        <v>267</v>
      </c>
      <c r="D115" s="7" t="s">
        <v>472</v>
      </c>
      <c r="E115" s="7"/>
      <c r="F115" s="217" t="s">
        <v>1185</v>
      </c>
      <c r="G115" s="214">
        <f>ROUND(SUMIFS('Detail from revised'!V:V,'Detail from revised'!$E:$E,'App 1 Revenue Budget £000'!$A115,'Detail from revised'!$P:$P,'App 1 Revenue Budget £000'!$F115,'Detail from revised'!$C:$C,"NCOS")/1000,0)</f>
        <v>638</v>
      </c>
      <c r="H115" s="214">
        <f>ROUND(SUMIFS('Detail from revised'!AP:AP,'Detail from revised'!$E:$E,'App 1 Revenue Budget £000'!$A115,'Detail from revised'!$P:$P,'App 1 Revenue Budget £000'!$F115,'Detail from revised'!$C:$C,"NCOS")/1000,0)</f>
        <v>636</v>
      </c>
      <c r="I115" s="214">
        <f>ROUND(SUMIFS('Detail from revised'!AQ:AQ,'Detail from revised'!$E:$E,'App 1 Revenue Budget £000'!$A115,'Detail from revised'!$P:$P,'App 1 Revenue Budget £000'!$F115,'Detail from revised'!$C:$C,"NCOS")/1000,0)</f>
        <v>25</v>
      </c>
      <c r="J115" s="214">
        <f>ROUND(SUMIFS('Detail from revised'!AS:AS,'Detail from revised'!$E:$E,'App 1 Revenue Budget £000'!$A115,'Detail from revised'!$P:$P,'App 1 Revenue Budget £000'!$F115,'Detail from revised'!$C:$C,"NCOS")/1000,0)</f>
        <v>661</v>
      </c>
      <c r="K115" s="214">
        <f>+J115-G115</f>
        <v>23</v>
      </c>
      <c r="L115" s="337"/>
      <c r="M115" s="8" t="s">
        <v>3487</v>
      </c>
    </row>
    <row r="116" spans="1:13" x14ac:dyDescent="0.3">
      <c r="A116" t="s">
        <v>3371</v>
      </c>
      <c r="B116" s="216"/>
      <c r="C116" s="216"/>
      <c r="D116" s="7" t="s">
        <v>472</v>
      </c>
      <c r="E116" s="7"/>
      <c r="F116" s="217" t="s">
        <v>1186</v>
      </c>
      <c r="G116" s="214">
        <f>ROUND(SUMIFS('Detail from revised'!V:V,'Detail from revised'!$E:$E,'App 1 Revenue Budget £000'!$A116,'Detail from revised'!$P:$P,'App 1 Revenue Budget £000'!$F116,'Detail from revised'!$C:$C,"NCOS")/1000,0)</f>
        <v>-23</v>
      </c>
      <c r="H116" s="214">
        <f>ROUND(SUMIFS('Detail from revised'!AP:AP,'Detail from revised'!$E:$E,'App 1 Revenue Budget £000'!$A116,'Detail from revised'!$P:$P,'App 1 Revenue Budget £000'!$F116,'Detail from revised'!$C:$C,"NCOS")/1000,0)</f>
        <v>-50</v>
      </c>
      <c r="I116" s="214">
        <f>ROUND(SUMIFS('Detail from revised'!AQ:AQ,'Detail from revised'!$E:$E,'App 1 Revenue Budget £000'!$A116,'Detail from revised'!$P:$P,'App 1 Revenue Budget £000'!$F116,'Detail from revised'!$C:$C,"NCOS")/1000,0)</f>
        <v>0</v>
      </c>
      <c r="J116" s="214">
        <f>ROUND(SUMIFS('Detail from revised'!AS:AS,'Detail from revised'!$E:$E,'App 1 Revenue Budget £000'!$A116,'Detail from revised'!$P:$P,'App 1 Revenue Budget £000'!$F116,'Detail from revised'!$C:$C,"NCOS")/1000,0)</f>
        <v>-50</v>
      </c>
      <c r="K116" s="214">
        <f>+J116-G116</f>
        <v>-27</v>
      </c>
      <c r="L116" s="338"/>
    </row>
    <row r="117" spans="1:13" s="219" customFormat="1" x14ac:dyDescent="0.3">
      <c r="B117" s="220"/>
      <c r="C117" s="220"/>
      <c r="D117" s="221" t="s">
        <v>1217</v>
      </c>
      <c r="E117" s="221" t="s">
        <v>1295</v>
      </c>
      <c r="F117" s="222"/>
      <c r="G117" s="223">
        <f>G116+G115</f>
        <v>615</v>
      </c>
      <c r="H117" s="223">
        <f>H116+H115</f>
        <v>586</v>
      </c>
      <c r="I117" s="223">
        <f>I116+I115</f>
        <v>25</v>
      </c>
      <c r="J117" s="223">
        <f>J116+J115</f>
        <v>611</v>
      </c>
      <c r="K117" s="223">
        <f>K116+K115</f>
        <v>-4</v>
      </c>
      <c r="L117" s="339">
        <f>IF(G117=0,"",K117/G117)</f>
        <v>-6.5040650406504065E-3</v>
      </c>
      <c r="M117" s="329"/>
    </row>
    <row r="118" spans="1:13" x14ac:dyDescent="0.3">
      <c r="A118" t="s">
        <v>3372</v>
      </c>
      <c r="B118" s="216"/>
      <c r="C118" s="216"/>
      <c r="D118" s="7" t="s">
        <v>282</v>
      </c>
      <c r="E118" s="7"/>
      <c r="F118" s="217" t="s">
        <v>1185</v>
      </c>
      <c r="G118" s="214">
        <f>ROUND(SUMIFS('Detail from revised'!V:V,'Detail from revised'!$E:$E,'App 1 Revenue Budget £000'!$A118,'Detail from revised'!$P:$P,'App 1 Revenue Budget £000'!$F118,'Detail from revised'!$C:$C,"NCOS")/1000,0)</f>
        <v>86</v>
      </c>
      <c r="H118" s="214">
        <f>ROUND(SUMIFS('Detail from revised'!AP:AP,'Detail from revised'!$E:$E,'App 1 Revenue Budget £000'!$A118,'Detail from revised'!$P:$P,'App 1 Revenue Budget £000'!$F118,'Detail from revised'!$C:$C,"NCOS")/1000,0)</f>
        <v>86</v>
      </c>
      <c r="I118" s="214">
        <f>ROUND(SUMIFS('Detail from revised'!AQ:AQ,'Detail from revised'!$E:$E,'App 1 Revenue Budget £000'!$A118,'Detail from revised'!$P:$P,'App 1 Revenue Budget £000'!$F118,'Detail from revised'!$C:$C,"NCOS")/1000,0)</f>
        <v>0</v>
      </c>
      <c r="J118" s="214">
        <f>ROUND(SUMIFS('Detail from revised'!AS:AS,'Detail from revised'!$E:$E,'App 1 Revenue Budget £000'!$A118,'Detail from revised'!$P:$P,'App 1 Revenue Budget £000'!$F118,'Detail from revised'!$C:$C,"NCOS")/1000,0)</f>
        <v>86</v>
      </c>
      <c r="K118" s="214">
        <f>+J118-G118</f>
        <v>0</v>
      </c>
      <c r="L118" s="337"/>
    </row>
    <row r="119" spans="1:13" x14ac:dyDescent="0.3">
      <c r="A119" t="s">
        <v>3372</v>
      </c>
      <c r="B119" s="216"/>
      <c r="C119" s="216"/>
      <c r="D119" s="7" t="s">
        <v>282</v>
      </c>
      <c r="E119" s="7"/>
      <c r="F119" s="217" t="s">
        <v>1186</v>
      </c>
      <c r="G119" s="214">
        <f>ROUND(SUMIFS('Detail from revised'!V:V,'Detail from revised'!$E:$E,'App 1 Revenue Budget £000'!$A119,'Detail from revised'!$P:$P,'App 1 Revenue Budget £000'!$F119,'Detail from revised'!$C:$C,"NCOS")/1000,0)</f>
        <v>0</v>
      </c>
      <c r="H119" s="214">
        <f>ROUND(SUMIFS('Detail from revised'!AP:AP,'Detail from revised'!$E:$E,'App 1 Revenue Budget £000'!$A119,'Detail from revised'!$P:$P,'App 1 Revenue Budget £000'!$F119,'Detail from revised'!$C:$C,"NCOS")/1000,0)</f>
        <v>0</v>
      </c>
      <c r="I119" s="214">
        <f>ROUND(SUMIFS('Detail from revised'!AQ:AQ,'Detail from revised'!$E:$E,'App 1 Revenue Budget £000'!$A119,'Detail from revised'!$P:$P,'App 1 Revenue Budget £000'!$F119,'Detail from revised'!$C:$C,"NCOS")/1000,0)</f>
        <v>0</v>
      </c>
      <c r="J119" s="214">
        <f>ROUND(SUMIFS('Detail from revised'!AS:AS,'Detail from revised'!$E:$E,'App 1 Revenue Budget £000'!$A119,'Detail from revised'!$P:$P,'App 1 Revenue Budget £000'!$F119,'Detail from revised'!$C:$C,"NCOS")/1000,0)</f>
        <v>0</v>
      </c>
      <c r="K119" s="214">
        <f>+J119-G119</f>
        <v>0</v>
      </c>
      <c r="L119" s="338"/>
    </row>
    <row r="120" spans="1:13" s="219" customFormat="1" x14ac:dyDescent="0.3">
      <c r="B120" s="220"/>
      <c r="C120" s="220"/>
      <c r="D120" s="221" t="s">
        <v>1196</v>
      </c>
      <c r="E120" s="221" t="s">
        <v>1295</v>
      </c>
      <c r="F120" s="222"/>
      <c r="G120" s="223">
        <f>G119+G118</f>
        <v>86</v>
      </c>
      <c r="H120" s="223">
        <f>H119+H118</f>
        <v>86</v>
      </c>
      <c r="I120" s="223">
        <f>I119+I118</f>
        <v>0</v>
      </c>
      <c r="J120" s="223">
        <f>J119+J118</f>
        <v>86</v>
      </c>
      <c r="K120" s="223">
        <f>K119+K118</f>
        <v>0</v>
      </c>
      <c r="L120" s="339">
        <f>IF(G120=0,"",K120/G120)</f>
        <v>0</v>
      </c>
      <c r="M120" s="329"/>
    </row>
    <row r="121" spans="1:13" ht="15" thickBot="1" x14ac:dyDescent="0.35">
      <c r="F121" s="212"/>
      <c r="G121" s="215"/>
      <c r="H121" s="215"/>
      <c r="I121" s="215"/>
      <c r="J121" s="215"/>
      <c r="K121" s="215"/>
      <c r="L121" s="336"/>
    </row>
    <row r="122" spans="1:13" s="229" customFormat="1" ht="15" thickBot="1" x14ac:dyDescent="0.35">
      <c r="C122" s="374" t="s">
        <v>3453</v>
      </c>
      <c r="D122" s="375"/>
      <c r="E122" s="376"/>
      <c r="F122" s="230"/>
      <c r="G122" s="226">
        <f>SUM(G31:G120)/2</f>
        <v>2958</v>
      </c>
      <c r="H122" s="226">
        <f>SUM(H31:H120)/2</f>
        <v>3582</v>
      </c>
      <c r="I122" s="226">
        <f>SUM(I31:I120)/2</f>
        <v>198</v>
      </c>
      <c r="J122" s="226">
        <f>SUM(J31:J120)/2</f>
        <v>3783</v>
      </c>
      <c r="K122" s="226">
        <f>SUM(K31:K120)/2</f>
        <v>825</v>
      </c>
      <c r="L122" s="340"/>
      <c r="M122" s="330"/>
    </row>
    <row r="123" spans="1:13" x14ac:dyDescent="0.3">
      <c r="F123" s="212"/>
      <c r="G123" s="215"/>
      <c r="H123" s="215"/>
      <c r="I123" s="215"/>
      <c r="J123" s="215"/>
      <c r="K123" s="215"/>
      <c r="L123" s="336"/>
    </row>
    <row r="124" spans="1:13" x14ac:dyDescent="0.3">
      <c r="D124" s="227"/>
      <c r="E124" s="227"/>
      <c r="F124" s="212"/>
      <c r="G124" s="215"/>
      <c r="H124" s="215"/>
      <c r="I124" s="215"/>
      <c r="J124" s="215"/>
      <c r="K124" s="215"/>
      <c r="L124" s="336"/>
    </row>
    <row r="125" spans="1:13" x14ac:dyDescent="0.3">
      <c r="A125" t="s">
        <v>3373</v>
      </c>
      <c r="B125" s="216" t="s">
        <v>3451</v>
      </c>
      <c r="C125" s="7" t="s">
        <v>3420</v>
      </c>
      <c r="D125" s="7" t="s">
        <v>3420</v>
      </c>
      <c r="E125" s="7"/>
      <c r="F125" s="217" t="s">
        <v>1185</v>
      </c>
      <c r="G125" s="214">
        <f>ROUND(SUMIFS('Detail from revised'!V:V,'Detail from revised'!$E:$E,'App 1 Revenue Budget £000'!$A125,'Detail from revised'!$P:$P,'App 1 Revenue Budget £000'!$F125,'Detail from revised'!$C:$C,"NCOS")/1000,0)</f>
        <v>184</v>
      </c>
      <c r="H125" s="214">
        <f>ROUND(SUMIFS('Detail from revised'!AP:AP,'Detail from revised'!$E:$E,'App 1 Revenue Budget £000'!$A125,'Detail from revised'!$P:$P,'App 1 Revenue Budget £000'!$F125,'Detail from revised'!$C:$C,"NCOS")/1000,0)</f>
        <v>184</v>
      </c>
      <c r="I125" s="214">
        <f>ROUND(SUMIFS('Detail from revised'!AQ:AQ,'Detail from revised'!$E:$E,'App 1 Revenue Budget £000'!$A125,'Detail from revised'!$P:$P,'App 1 Revenue Budget £000'!$F125,'Detail from revised'!$C:$C,"NCOS")/1000,0)</f>
        <v>0</v>
      </c>
      <c r="J125" s="214">
        <f>ROUND(SUMIFS('Detail from revised'!AS:AS,'Detail from revised'!$E:$E,'App 1 Revenue Budget £000'!$A125,'Detail from revised'!$P:$P,'App 1 Revenue Budget £000'!$F125,'Detail from revised'!$C:$C,"NCOS")/1000,0)</f>
        <v>184</v>
      </c>
      <c r="K125" s="214">
        <f>+J125-G125</f>
        <v>0</v>
      </c>
      <c r="L125" s="337"/>
    </row>
    <row r="126" spans="1:13" x14ac:dyDescent="0.3">
      <c r="A126" t="s">
        <v>3373</v>
      </c>
      <c r="B126" s="7"/>
      <c r="C126" s="7"/>
      <c r="D126" s="7" t="s">
        <v>3420</v>
      </c>
      <c r="E126" s="7"/>
      <c r="F126" s="217" t="s">
        <v>1186</v>
      </c>
      <c r="G126" s="214">
        <f>ROUND(SUMIFS('Detail from revised'!V:V,'Detail from revised'!$E:$E,'App 1 Revenue Budget £000'!$A126,'Detail from revised'!$P:$P,'App 1 Revenue Budget £000'!$F126,'Detail from revised'!$C:$C,"NCOS")/1000,0)</f>
        <v>0</v>
      </c>
      <c r="H126" s="214">
        <f>ROUND(SUMIFS('Detail from revised'!AP:AP,'Detail from revised'!$E:$E,'App 1 Revenue Budget £000'!$A126,'Detail from revised'!$P:$P,'App 1 Revenue Budget £000'!$F126,'Detail from revised'!$C:$C,"NCOS")/1000,0)</f>
        <v>0</v>
      </c>
      <c r="I126" s="214">
        <f>ROUND(SUMIFS('Detail from revised'!AQ:AQ,'Detail from revised'!$E:$E,'App 1 Revenue Budget £000'!$A126,'Detail from revised'!$P:$P,'App 1 Revenue Budget £000'!$F126,'Detail from revised'!$C:$C,"NCOS")/1000,0)</f>
        <v>0</v>
      </c>
      <c r="J126" s="214">
        <f>ROUND(SUMIFS('Detail from revised'!AS:AS,'Detail from revised'!$E:$E,'App 1 Revenue Budget £000'!$A126,'Detail from revised'!$P:$P,'App 1 Revenue Budget £000'!$F126,'Detail from revised'!$C:$C,"NCOS")/1000,0)</f>
        <v>0</v>
      </c>
      <c r="K126" s="214">
        <f>+J126-G126</f>
        <v>0</v>
      </c>
      <c r="L126" s="338"/>
    </row>
    <row r="127" spans="1:13" s="219" customFormat="1" x14ac:dyDescent="0.3">
      <c r="B127" s="228"/>
      <c r="C127" s="228"/>
      <c r="D127" s="221" t="s">
        <v>1218</v>
      </c>
      <c r="E127" s="221" t="s">
        <v>1316</v>
      </c>
      <c r="F127" s="222"/>
      <c r="G127" s="223">
        <f>G126+G125</f>
        <v>184</v>
      </c>
      <c r="H127" s="223">
        <f>H126+H125</f>
        <v>184</v>
      </c>
      <c r="I127" s="223">
        <f>I126+I125</f>
        <v>0</v>
      </c>
      <c r="J127" s="223">
        <f>J126+J125</f>
        <v>184</v>
      </c>
      <c r="K127" s="223">
        <f>K126+K125</f>
        <v>0</v>
      </c>
      <c r="L127" s="339">
        <f>IF(G127=0,"",K127/G127)</f>
        <v>0</v>
      </c>
      <c r="M127" s="329"/>
    </row>
    <row r="128" spans="1:13" x14ac:dyDescent="0.3">
      <c r="A128" t="s">
        <v>3374</v>
      </c>
      <c r="B128" s="7"/>
      <c r="C128" s="7"/>
      <c r="D128" s="7" t="s">
        <v>1036</v>
      </c>
      <c r="E128" s="7"/>
      <c r="F128" s="217" t="s">
        <v>1185</v>
      </c>
      <c r="G128" s="214">
        <f>ROUND(SUMIFS('Detail from revised'!V:V,'Detail from revised'!$E:$E,'App 1 Revenue Budget £000'!$A128,'Detail from revised'!$P:$P,'App 1 Revenue Budget £000'!$F128,'Detail from revised'!$C:$C,"NCOS")/1000,0)</f>
        <v>0</v>
      </c>
      <c r="H128" s="214">
        <f>ROUND(SUMIFS('Detail from revised'!AP:AP,'Detail from revised'!$E:$E,'App 1 Revenue Budget £000'!$A128,'Detail from revised'!$P:$P,'App 1 Revenue Budget £000'!$F128,'Detail from revised'!$C:$C,"NCOS")/1000,0)</f>
        <v>91</v>
      </c>
      <c r="I128" s="214">
        <f>ROUND(SUMIFS('Detail from revised'!AQ:AQ,'Detail from revised'!$E:$E,'App 1 Revenue Budget £000'!$A128,'Detail from revised'!$P:$P,'App 1 Revenue Budget £000'!$F128,'Detail from revised'!$C:$C,"NCOS")/1000,0)</f>
        <v>0</v>
      </c>
      <c r="J128" s="214">
        <f>ROUND(SUMIFS('Detail from revised'!AS:AS,'Detail from revised'!$E:$E,'App 1 Revenue Budget £000'!$A128,'Detail from revised'!$P:$P,'App 1 Revenue Budget £000'!$F128,'Detail from revised'!$C:$C,"NCOS")/1000,0)</f>
        <v>91</v>
      </c>
      <c r="K128" s="214">
        <f>+J128-G128</f>
        <v>91</v>
      </c>
      <c r="L128" s="337"/>
      <c r="M128" s="8" t="s">
        <v>3467</v>
      </c>
    </row>
    <row r="129" spans="1:13" x14ac:dyDescent="0.3">
      <c r="A129" t="s">
        <v>3374</v>
      </c>
      <c r="B129" s="7"/>
      <c r="C129" s="7"/>
      <c r="D129" s="7" t="s">
        <v>1036</v>
      </c>
      <c r="E129" s="7"/>
      <c r="F129" s="217" t="s">
        <v>1186</v>
      </c>
      <c r="G129" s="214">
        <f>ROUND(SUMIFS('Detail from revised'!V:V,'Detail from revised'!$E:$E,'App 1 Revenue Budget £000'!$A129,'Detail from revised'!$P:$P,'App 1 Revenue Budget £000'!$F129,'Detail from revised'!$C:$C,"NCOS")/1000,0)</f>
        <v>0</v>
      </c>
      <c r="H129" s="214">
        <f>ROUND(SUMIFS('Detail from revised'!AP:AP,'Detail from revised'!$E:$E,'App 1 Revenue Budget £000'!$A129,'Detail from revised'!$P:$P,'App 1 Revenue Budget £000'!$F129,'Detail from revised'!$C:$C,"NCOS")/1000,0)</f>
        <v>-312</v>
      </c>
      <c r="I129" s="214">
        <f>ROUND(SUMIFS('Detail from revised'!AQ:AQ,'Detail from revised'!$E:$E,'App 1 Revenue Budget £000'!$A129,'Detail from revised'!$P:$P,'App 1 Revenue Budget £000'!$F129,'Detail from revised'!$C:$C,"NCOS")/1000,0)</f>
        <v>0</v>
      </c>
      <c r="J129" s="214">
        <f>ROUND(SUMIFS('Detail from revised'!AS:AS,'Detail from revised'!$E:$E,'App 1 Revenue Budget £000'!$A129,'Detail from revised'!$P:$P,'App 1 Revenue Budget £000'!$F129,'Detail from revised'!$C:$C,"NCOS")/1000,0)</f>
        <v>-312</v>
      </c>
      <c r="K129" s="214">
        <f>+J129-G129</f>
        <v>-312</v>
      </c>
      <c r="L129" s="338"/>
      <c r="M129" s="8" t="s">
        <v>3467</v>
      </c>
    </row>
    <row r="130" spans="1:13" s="219" customFormat="1" x14ac:dyDescent="0.3">
      <c r="B130" s="228"/>
      <c r="C130" s="228"/>
      <c r="D130" s="221" t="s">
        <v>1219</v>
      </c>
      <c r="E130" s="221" t="s">
        <v>3599</v>
      </c>
      <c r="F130" s="222"/>
      <c r="G130" s="223">
        <f>G129+G128</f>
        <v>0</v>
      </c>
      <c r="H130" s="223">
        <f>H129+H128</f>
        <v>-221</v>
      </c>
      <c r="I130" s="223">
        <f>I129+I128</f>
        <v>0</v>
      </c>
      <c r="J130" s="223">
        <f>J129+J128</f>
        <v>-221</v>
      </c>
      <c r="K130" s="223">
        <f>K129+K128</f>
        <v>-221</v>
      </c>
      <c r="L130" s="339" t="str">
        <f>IF(G130=0,"",K130/G130)</f>
        <v/>
      </c>
      <c r="M130" s="329"/>
    </row>
    <row r="131" spans="1:13" x14ac:dyDescent="0.3">
      <c r="A131" t="s">
        <v>3375</v>
      </c>
      <c r="C131" s="216" t="s">
        <v>1220</v>
      </c>
      <c r="D131" s="7" t="s">
        <v>485</v>
      </c>
      <c r="E131" s="7"/>
      <c r="F131" s="217" t="s">
        <v>1185</v>
      </c>
      <c r="G131" s="214">
        <f>ROUND(SUMIFS('Detail from revised'!V:V,'Detail from revised'!$E:$E,'App 1 Revenue Budget £000'!$A131,'Detail from revised'!$P:$P,'App 1 Revenue Budget £000'!$F131,'Detail from revised'!$C:$C,"NCOS")/1000,0)</f>
        <v>2</v>
      </c>
      <c r="H131" s="214">
        <f>ROUND(SUMIFS('Detail from revised'!AP:AP,'Detail from revised'!$E:$E,'App 1 Revenue Budget £000'!$A131,'Detail from revised'!$P:$P,'App 1 Revenue Budget £000'!$F131,'Detail from revised'!$C:$C,"NCOS")/1000,0)</f>
        <v>2</v>
      </c>
      <c r="I131" s="214">
        <f>ROUND(SUMIFS('Detail from revised'!AQ:AQ,'Detail from revised'!$E:$E,'App 1 Revenue Budget £000'!$A131,'Detail from revised'!$P:$P,'App 1 Revenue Budget £000'!$F131,'Detail from revised'!$C:$C,"NCOS")/1000,0)</f>
        <v>0</v>
      </c>
      <c r="J131" s="214">
        <f>ROUND(SUMIFS('Detail from revised'!AS:AS,'Detail from revised'!$E:$E,'App 1 Revenue Budget £000'!$A131,'Detail from revised'!$P:$P,'App 1 Revenue Budget £000'!$F131,'Detail from revised'!$C:$C,"NCOS")/1000,0)</f>
        <v>2</v>
      </c>
      <c r="K131" s="214">
        <f>+J131-G131</f>
        <v>0</v>
      </c>
      <c r="L131" s="337"/>
    </row>
    <row r="132" spans="1:13" x14ac:dyDescent="0.3">
      <c r="A132" t="s">
        <v>3375</v>
      </c>
      <c r="B132" s="216"/>
      <c r="C132" s="216"/>
      <c r="D132" s="7" t="s">
        <v>485</v>
      </c>
      <c r="E132" s="7"/>
      <c r="F132" s="217" t="s">
        <v>1186</v>
      </c>
      <c r="G132" s="214">
        <f>ROUND(SUMIFS('Detail from revised'!V:V,'Detail from revised'!$E:$E,'App 1 Revenue Budget £000'!$A132,'Detail from revised'!$P:$P,'App 1 Revenue Budget £000'!$F132,'Detail from revised'!$C:$C,"NCOS")/1000,0)</f>
        <v>-7</v>
      </c>
      <c r="H132" s="214">
        <f>ROUND(SUMIFS('Detail from revised'!AP:AP,'Detail from revised'!$E:$E,'App 1 Revenue Budget £000'!$A132,'Detail from revised'!$P:$P,'App 1 Revenue Budget £000'!$F132,'Detail from revised'!$C:$C,"NCOS")/1000,0)</f>
        <v>-7</v>
      </c>
      <c r="I132" s="214">
        <f>ROUND(SUMIFS('Detail from revised'!AQ:AQ,'Detail from revised'!$E:$E,'App 1 Revenue Budget £000'!$A132,'Detail from revised'!$P:$P,'App 1 Revenue Budget £000'!$F132,'Detail from revised'!$C:$C,"NCOS")/1000,0)</f>
        <v>0</v>
      </c>
      <c r="J132" s="214">
        <f>ROUND(SUMIFS('Detail from revised'!AS:AS,'Detail from revised'!$E:$E,'App 1 Revenue Budget £000'!$A132,'Detail from revised'!$P:$P,'App 1 Revenue Budget £000'!$F132,'Detail from revised'!$C:$C,"NCOS")/1000,0)</f>
        <v>-7</v>
      </c>
      <c r="K132" s="214">
        <f>+J132-G132</f>
        <v>0</v>
      </c>
      <c r="L132" s="338"/>
    </row>
    <row r="133" spans="1:13" s="219" customFormat="1" x14ac:dyDescent="0.3">
      <c r="B133" s="220"/>
      <c r="C133" s="220"/>
      <c r="D133" s="221" t="s">
        <v>1221</v>
      </c>
      <c r="E133" s="221" t="s">
        <v>1546</v>
      </c>
      <c r="F133" s="222"/>
      <c r="G133" s="223">
        <f>G132+G131</f>
        <v>-5</v>
      </c>
      <c r="H133" s="223">
        <f>H132+H131</f>
        <v>-5</v>
      </c>
      <c r="I133" s="223">
        <f>I132+I131</f>
        <v>0</v>
      </c>
      <c r="J133" s="223">
        <f>J132+J131</f>
        <v>-5</v>
      </c>
      <c r="K133" s="223">
        <f>K132+K131</f>
        <v>0</v>
      </c>
      <c r="L133" s="339">
        <f>IF(G133=0,"",K133/G133)</f>
        <v>0</v>
      </c>
      <c r="M133" s="329"/>
    </row>
    <row r="134" spans="1:13" ht="28.8" x14ac:dyDescent="0.3">
      <c r="A134" t="s">
        <v>3546</v>
      </c>
      <c r="B134" s="216"/>
      <c r="C134" s="216"/>
      <c r="D134" s="7" t="s">
        <v>253</v>
      </c>
      <c r="E134" s="7"/>
      <c r="F134" s="217" t="s">
        <v>1185</v>
      </c>
      <c r="G134" s="214">
        <f>ROUND(SUMIFS('Detail from revised'!V:V,'Detail from revised'!$E:$E,'App 1 Revenue Budget £000'!$A134,'Detail from revised'!$P:$P,'App 1 Revenue Budget £000'!$F134,'Detail from revised'!$C:$C,"NCOS")/1000,0)</f>
        <v>180</v>
      </c>
      <c r="H134" s="214">
        <f>ROUND(SUMIFS('Detail from revised'!AP:AP,'Detail from revised'!$E:$E,'App 1 Revenue Budget £000'!$A134,'Detail from revised'!$P:$P,'App 1 Revenue Budget £000'!$F134,'Detail from revised'!$C:$C,"NCOS")/1000,0)</f>
        <v>131</v>
      </c>
      <c r="I134" s="214">
        <f>ROUND(SUMIFS('Detail from revised'!AQ:AQ,'Detail from revised'!$E:$E,'App 1 Revenue Budget £000'!$A134,'Detail from revised'!$P:$P,'App 1 Revenue Budget £000'!$F134,'Detail from revised'!$C:$C,"NCOS")/1000,0)</f>
        <v>235</v>
      </c>
      <c r="J134" s="214">
        <f>ROUND(SUMIFS('Detail from revised'!AS:AS,'Detail from revised'!$E:$E,'App 1 Revenue Budget £000'!$A134,'Detail from revised'!$P:$P,'App 1 Revenue Budget £000'!$F134,'Detail from revised'!$C:$C,"NCOS")/1000,0)</f>
        <v>366</v>
      </c>
      <c r="K134" s="214">
        <f>+J134-G134</f>
        <v>186</v>
      </c>
      <c r="L134" s="337"/>
      <c r="M134" s="8" t="s">
        <v>3473</v>
      </c>
    </row>
    <row r="135" spans="1:13" x14ac:dyDescent="0.3">
      <c r="A135" t="s">
        <v>3546</v>
      </c>
      <c r="B135" s="216"/>
      <c r="C135" s="216"/>
      <c r="D135" s="216" t="s">
        <v>253</v>
      </c>
      <c r="E135" s="216"/>
      <c r="F135" s="217" t="s">
        <v>1186</v>
      </c>
      <c r="G135" s="214">
        <f>ROUND(SUMIFS('Detail from revised'!V:V,'Detail from revised'!$E:$E,'App 1 Revenue Budget £000'!$A135,'Detail from revised'!$P:$P,'App 1 Revenue Budget £000'!$F135,'Detail from revised'!$C:$C,"NCOS")/1000,0)</f>
        <v>-15</v>
      </c>
      <c r="H135" s="214">
        <f>ROUND(SUMIFS('Detail from revised'!AP:AP,'Detail from revised'!$E:$E,'App 1 Revenue Budget £000'!$A135,'Detail from revised'!$P:$P,'App 1 Revenue Budget £000'!$F135,'Detail from revised'!$C:$C,"NCOS")/1000,0)</f>
        <v>-4</v>
      </c>
      <c r="I135" s="214">
        <f>ROUND(SUMIFS('Detail from revised'!AQ:AQ,'Detail from revised'!$E:$E,'App 1 Revenue Budget £000'!$A135,'Detail from revised'!$P:$P,'App 1 Revenue Budget £000'!$F135,'Detail from revised'!$C:$C,"NCOS")/1000,0)</f>
        <v>0</v>
      </c>
      <c r="J135" s="214">
        <f>ROUND(SUMIFS('Detail from revised'!AS:AS,'Detail from revised'!$E:$E,'App 1 Revenue Budget £000'!$A135,'Detail from revised'!$P:$P,'App 1 Revenue Budget £000'!$F135,'Detail from revised'!$C:$C,"NCOS")/1000,0)</f>
        <v>-4</v>
      </c>
      <c r="K135" s="214">
        <f>+J135-G135</f>
        <v>11</v>
      </c>
      <c r="L135" s="338"/>
    </row>
    <row r="136" spans="1:13" s="219" customFormat="1" x14ac:dyDescent="0.3">
      <c r="B136" s="220"/>
      <c r="C136" s="220"/>
      <c r="D136" s="221" t="s">
        <v>1239</v>
      </c>
      <c r="E136" s="221" t="s">
        <v>1345</v>
      </c>
      <c r="F136" s="222"/>
      <c r="G136" s="223">
        <f>G135+G134</f>
        <v>165</v>
      </c>
      <c r="H136" s="223">
        <f>H135+H134</f>
        <v>127</v>
      </c>
      <c r="I136" s="223">
        <f>I135+I134</f>
        <v>235</v>
      </c>
      <c r="J136" s="223">
        <f>J135+J134</f>
        <v>362</v>
      </c>
      <c r="K136" s="223">
        <f>K135+K134</f>
        <v>197</v>
      </c>
      <c r="L136" s="339">
        <f>IF(G136=0,"",K136/G136)</f>
        <v>1.1939393939393939</v>
      </c>
      <c r="M136" s="329"/>
    </row>
    <row r="137" spans="1:13" x14ac:dyDescent="0.3">
      <c r="A137" t="s">
        <v>3548</v>
      </c>
      <c r="B137" s="216"/>
      <c r="C137" s="216"/>
      <c r="D137" s="7" t="s">
        <v>681</v>
      </c>
      <c r="E137" s="7"/>
      <c r="F137" s="217" t="s">
        <v>1185</v>
      </c>
      <c r="G137" s="214">
        <f>ROUND(SUMIFS('Detail from revised'!V:V,'Detail from revised'!$E:$E,'App 1 Revenue Budget £000'!$A137,'Detail from revised'!$P:$P,'App 1 Revenue Budget £000'!$F137,'Detail from revised'!$C:$C,"NCOS")/1000,0)</f>
        <v>164</v>
      </c>
      <c r="H137" s="214">
        <f>ROUND(SUMIFS('Detail from revised'!AP:AP,'Detail from revised'!$E:$E,'App 1 Revenue Budget £000'!$A137,'Detail from revised'!$P:$P,'App 1 Revenue Budget £000'!$F137,'Detail from revised'!$C:$C,"NCOS")/1000,0)</f>
        <v>242</v>
      </c>
      <c r="I137" s="214">
        <f>ROUND(SUMIFS('Detail from revised'!AQ:AQ,'Detail from revised'!$E:$E,'App 1 Revenue Budget £000'!$A137,'Detail from revised'!$P:$P,'App 1 Revenue Budget £000'!$F137,'Detail from revised'!$C:$C,"NCOS")/1000,0)</f>
        <v>0</v>
      </c>
      <c r="J137" s="214">
        <f>ROUND(SUMIFS('Detail from revised'!AS:AS,'Detail from revised'!$E:$E,'App 1 Revenue Budget £000'!$A137,'Detail from revised'!$P:$P,'App 1 Revenue Budget £000'!$F137,'Detail from revised'!$C:$C,"NCOS")/1000,0)</f>
        <v>242</v>
      </c>
      <c r="K137" s="214">
        <f>+J137-G137</f>
        <v>78</v>
      </c>
      <c r="L137" s="337"/>
    </row>
    <row r="138" spans="1:13" x14ac:dyDescent="0.3">
      <c r="A138" t="s">
        <v>3548</v>
      </c>
      <c r="B138" s="216"/>
      <c r="C138" s="216"/>
      <c r="D138" s="7" t="s">
        <v>681</v>
      </c>
      <c r="E138" s="7"/>
      <c r="F138" s="217" t="s">
        <v>1186</v>
      </c>
      <c r="G138" s="214">
        <f>ROUND(SUMIFS('Detail from revised'!V:V,'Detail from revised'!$E:$E,'App 1 Revenue Budget £000'!$A138,'Detail from revised'!$P:$P,'App 1 Revenue Budget £000'!$F138,'Detail from revised'!$C:$C,"NCOS")/1000,0)</f>
        <v>0</v>
      </c>
      <c r="H138" s="214">
        <f>ROUND(SUMIFS('Detail from revised'!AP:AP,'Detail from revised'!$E:$E,'App 1 Revenue Budget £000'!$A138,'Detail from revised'!$P:$P,'App 1 Revenue Budget £000'!$F138,'Detail from revised'!$C:$C,"NCOS")/1000,0)</f>
        <v>0</v>
      </c>
      <c r="I138" s="214">
        <f>ROUND(SUMIFS('Detail from revised'!AQ:AQ,'Detail from revised'!$E:$E,'App 1 Revenue Budget £000'!$A138,'Detail from revised'!$P:$P,'App 1 Revenue Budget £000'!$F138,'Detail from revised'!$C:$C,"NCOS")/1000,0)</f>
        <v>0</v>
      </c>
      <c r="J138" s="214">
        <f>ROUND(SUMIFS('Detail from revised'!AS:AS,'Detail from revised'!$E:$E,'App 1 Revenue Budget £000'!$A138,'Detail from revised'!$P:$P,'App 1 Revenue Budget £000'!$F138,'Detail from revised'!$C:$C,"NCOS")/1000,0)</f>
        <v>0</v>
      </c>
      <c r="K138" s="214">
        <f>+J138-G138</f>
        <v>0</v>
      </c>
      <c r="L138" s="338"/>
    </row>
    <row r="139" spans="1:13" s="219" customFormat="1" x14ac:dyDescent="0.3">
      <c r="B139" s="220"/>
      <c r="C139" s="220"/>
      <c r="D139" s="221" t="s">
        <v>1243</v>
      </c>
      <c r="E139" s="221" t="s">
        <v>1345</v>
      </c>
      <c r="F139" s="222"/>
      <c r="G139" s="223">
        <f>G138+G137</f>
        <v>164</v>
      </c>
      <c r="H139" s="223">
        <f>H138+H137</f>
        <v>242</v>
      </c>
      <c r="I139" s="223">
        <f>I138+I137</f>
        <v>0</v>
      </c>
      <c r="J139" s="223">
        <f>J138+J137</f>
        <v>242</v>
      </c>
      <c r="K139" s="223">
        <f>K138+K137</f>
        <v>78</v>
      </c>
      <c r="L139" s="339">
        <f>IF(G139=0,"",K139/G139)</f>
        <v>0.47560975609756095</v>
      </c>
      <c r="M139" s="329"/>
    </row>
    <row r="140" spans="1:13" x14ac:dyDescent="0.3">
      <c r="A140" t="s">
        <v>3376</v>
      </c>
      <c r="B140" s="216"/>
      <c r="C140" s="216"/>
      <c r="D140" s="7" t="s">
        <v>489</v>
      </c>
      <c r="E140" s="7"/>
      <c r="F140" s="217" t="s">
        <v>1185</v>
      </c>
      <c r="G140" s="214">
        <f>ROUND(SUMIFS('Detail from revised'!V:V,'Detail from revised'!$E:$E,'App 1 Revenue Budget £000'!$A140,'Detail from revised'!$P:$P,'App 1 Revenue Budget £000'!$F140,'Detail from revised'!$C:$C,"NCOS")/1000,0)</f>
        <v>26</v>
      </c>
      <c r="H140" s="214">
        <f>ROUND(SUMIFS('Detail from revised'!AP:AP,'Detail from revised'!$E:$E,'App 1 Revenue Budget £000'!$A140,'Detail from revised'!$P:$P,'App 1 Revenue Budget £000'!$F140,'Detail from revised'!$C:$C,"NCOS")/1000,0)</f>
        <v>28</v>
      </c>
      <c r="I140" s="214">
        <f>ROUND(SUMIFS('Detail from revised'!AQ:AQ,'Detail from revised'!$E:$E,'App 1 Revenue Budget £000'!$A140,'Detail from revised'!$P:$P,'App 1 Revenue Budget £000'!$F140,'Detail from revised'!$C:$C,"NCOS")/1000,0)</f>
        <v>0</v>
      </c>
      <c r="J140" s="214">
        <f>ROUND(SUMIFS('Detail from revised'!AS:AS,'Detail from revised'!$E:$E,'App 1 Revenue Budget £000'!$A140,'Detail from revised'!$P:$P,'App 1 Revenue Budget £000'!$F140,'Detail from revised'!$C:$C,"NCOS")/1000,0)</f>
        <v>28</v>
      </c>
      <c r="K140" s="214">
        <f>+J140-G140</f>
        <v>2</v>
      </c>
      <c r="L140" s="337"/>
    </row>
    <row r="141" spans="1:13" x14ac:dyDescent="0.3">
      <c r="A141" t="s">
        <v>3376</v>
      </c>
      <c r="B141" s="216"/>
      <c r="C141" s="216"/>
      <c r="D141" s="7" t="s">
        <v>489</v>
      </c>
      <c r="E141" s="7"/>
      <c r="F141" s="217" t="s">
        <v>1186</v>
      </c>
      <c r="G141" s="214">
        <f>ROUND(SUMIFS('Detail from revised'!V:V,'Detail from revised'!$E:$E,'App 1 Revenue Budget £000'!$A141,'Detail from revised'!$P:$P,'App 1 Revenue Budget £000'!$F141,'Detail from revised'!$C:$C,"NCOS")/1000,0)</f>
        <v>-2</v>
      </c>
      <c r="H141" s="214">
        <f>ROUND(SUMIFS('Detail from revised'!AP:AP,'Detail from revised'!$E:$E,'App 1 Revenue Budget £000'!$A141,'Detail from revised'!$P:$P,'App 1 Revenue Budget £000'!$F141,'Detail from revised'!$C:$C,"NCOS")/1000,0)</f>
        <v>-3</v>
      </c>
      <c r="I141" s="214">
        <f>ROUND(SUMIFS('Detail from revised'!AQ:AQ,'Detail from revised'!$E:$E,'App 1 Revenue Budget £000'!$A141,'Detail from revised'!$P:$P,'App 1 Revenue Budget £000'!$F141,'Detail from revised'!$C:$C,"NCOS")/1000,0)</f>
        <v>0</v>
      </c>
      <c r="J141" s="214">
        <f>ROUND(SUMIFS('Detail from revised'!AS:AS,'Detail from revised'!$E:$E,'App 1 Revenue Budget £000'!$A141,'Detail from revised'!$P:$P,'App 1 Revenue Budget £000'!$F141,'Detail from revised'!$C:$C,"NCOS")/1000,0)</f>
        <v>-3</v>
      </c>
      <c r="K141" s="214">
        <f>+J141-G141</f>
        <v>-1</v>
      </c>
      <c r="L141" s="338"/>
    </row>
    <row r="142" spans="1:13" s="219" customFormat="1" x14ac:dyDescent="0.3">
      <c r="B142" s="220"/>
      <c r="C142" s="220"/>
      <c r="D142" s="221" t="s">
        <v>1222</v>
      </c>
      <c r="E142" s="221" t="s">
        <v>3568</v>
      </c>
      <c r="F142" s="222"/>
      <c r="G142" s="223">
        <f>G141+G140</f>
        <v>24</v>
      </c>
      <c r="H142" s="223">
        <f>H141+H140</f>
        <v>25</v>
      </c>
      <c r="I142" s="223">
        <f>I141+I140</f>
        <v>0</v>
      </c>
      <c r="J142" s="223">
        <f>J141+J140</f>
        <v>25</v>
      </c>
      <c r="K142" s="223">
        <f>K141+K140</f>
        <v>1</v>
      </c>
      <c r="L142" s="339">
        <f>IF(G142=0,"",K142/G142)</f>
        <v>4.1666666666666664E-2</v>
      </c>
      <c r="M142" s="329"/>
    </row>
    <row r="143" spans="1:13" ht="28.8" x14ac:dyDescent="0.3">
      <c r="A143" t="s">
        <v>3549</v>
      </c>
      <c r="B143" s="216"/>
      <c r="C143" s="216"/>
      <c r="D143" s="7" t="s">
        <v>791</v>
      </c>
      <c r="E143" s="7"/>
      <c r="F143" s="217" t="s">
        <v>1185</v>
      </c>
      <c r="G143" s="214">
        <f>ROUND(SUMIFS('Detail from revised'!V:V,'Detail from revised'!$E:$E,'App 1 Revenue Budget £000'!$A143,'Detail from revised'!$P:$P,'App 1 Revenue Budget £000'!$F143,'Detail from revised'!$C:$C,"NCOS")/1000,0)</f>
        <v>718</v>
      </c>
      <c r="H143" s="214">
        <f>ROUND(SUMIFS('Detail from revised'!AP:AP,'Detail from revised'!$E:$E,'App 1 Revenue Budget £000'!$A143,'Detail from revised'!$P:$P,'App 1 Revenue Budget £000'!$F143,'Detail from revised'!$C:$C,"NCOS")/1000,0)</f>
        <v>477</v>
      </c>
      <c r="I143" s="214">
        <f>ROUND(SUMIFS('Detail from revised'!AQ:AQ,'Detail from revised'!$E:$E,'App 1 Revenue Budget £000'!$A143,'Detail from revised'!$P:$P,'App 1 Revenue Budget £000'!$F143,'Detail from revised'!$C:$C,"NCOS")/1000,0)</f>
        <v>0</v>
      </c>
      <c r="J143" s="214">
        <f>ROUND(SUMIFS('Detail from revised'!AS:AS,'Detail from revised'!$E:$E,'App 1 Revenue Budget £000'!$A143,'Detail from revised'!$P:$P,'App 1 Revenue Budget £000'!$F143,'Detail from revised'!$C:$C,"NCOS")/1000,0)</f>
        <v>477</v>
      </c>
      <c r="K143" s="214">
        <f>+J143-G143</f>
        <v>-241</v>
      </c>
      <c r="L143" s="337"/>
      <c r="M143" s="8" t="s">
        <v>3475</v>
      </c>
    </row>
    <row r="144" spans="1:13" x14ac:dyDescent="0.3">
      <c r="A144" t="s">
        <v>3549</v>
      </c>
      <c r="B144" s="216"/>
      <c r="C144" s="216"/>
      <c r="D144" s="7" t="s">
        <v>791</v>
      </c>
      <c r="E144" s="7"/>
      <c r="F144" s="217" t="s">
        <v>1186</v>
      </c>
      <c r="G144" s="214">
        <f>ROUND(SUMIFS('Detail from revised'!V:V,'Detail from revised'!$E:$E,'App 1 Revenue Budget £000'!$A144,'Detail from revised'!$P:$P,'App 1 Revenue Budget £000'!$F144,'Detail from revised'!$C:$C,"NCOS")/1000,0)</f>
        <v>-24</v>
      </c>
      <c r="H144" s="214">
        <f>ROUND(SUMIFS('Detail from revised'!AP:AP,'Detail from revised'!$E:$E,'App 1 Revenue Budget £000'!$A144,'Detail from revised'!$P:$P,'App 1 Revenue Budget £000'!$F144,'Detail from revised'!$C:$C,"NCOS")/1000,0)</f>
        <v>-22</v>
      </c>
      <c r="I144" s="214">
        <f>ROUND(SUMIFS('Detail from revised'!AQ:AQ,'Detail from revised'!$E:$E,'App 1 Revenue Budget £000'!$A144,'Detail from revised'!$P:$P,'App 1 Revenue Budget £000'!$F144,'Detail from revised'!$C:$C,"NCOS")/1000,0)</f>
        <v>0</v>
      </c>
      <c r="J144" s="214">
        <f>ROUND(SUMIFS('Detail from revised'!AS:AS,'Detail from revised'!$E:$E,'App 1 Revenue Budget £000'!$A144,'Detail from revised'!$P:$P,'App 1 Revenue Budget £000'!$F144,'Detail from revised'!$C:$C,"NCOS")/1000,0)</f>
        <v>-22</v>
      </c>
      <c r="K144" s="214">
        <f>+J144-G144</f>
        <v>2</v>
      </c>
      <c r="L144" s="338"/>
    </row>
    <row r="145" spans="1:13" s="219" customFormat="1" x14ac:dyDescent="0.3">
      <c r="B145" s="220"/>
      <c r="C145" s="220"/>
      <c r="D145" s="221" t="s">
        <v>1247</v>
      </c>
      <c r="E145" s="221" t="s">
        <v>1345</v>
      </c>
      <c r="F145" s="222"/>
      <c r="G145" s="223">
        <f>G144+G143</f>
        <v>694</v>
      </c>
      <c r="H145" s="223">
        <f>H144+H143</f>
        <v>455</v>
      </c>
      <c r="I145" s="223">
        <f>I144+I143</f>
        <v>0</v>
      </c>
      <c r="J145" s="223">
        <f>J144+J143</f>
        <v>455</v>
      </c>
      <c r="K145" s="223">
        <f>K144+K143</f>
        <v>-239</v>
      </c>
      <c r="L145" s="339">
        <f>IF(G145=0,"",K145/G145)</f>
        <v>-0.34438040345821325</v>
      </c>
      <c r="M145" s="329"/>
    </row>
    <row r="146" spans="1:13" x14ac:dyDescent="0.3">
      <c r="A146" t="s">
        <v>3377</v>
      </c>
      <c r="B146" s="216"/>
      <c r="C146" s="216"/>
      <c r="D146" s="7" t="s">
        <v>505</v>
      </c>
      <c r="E146" s="7"/>
      <c r="F146" s="217" t="s">
        <v>1185</v>
      </c>
      <c r="G146" s="214">
        <f>ROUND(SUMIFS('Detail from revised'!V:V,'Detail from revised'!$E:$E,'App 1 Revenue Budget £000'!$A146,'Detail from revised'!$P:$P,'App 1 Revenue Budget £000'!$F146,'Detail from revised'!$C:$C,"NCOS")/1000,0)</f>
        <v>1317</v>
      </c>
      <c r="H146" s="214">
        <f>ROUND(SUMIFS('Detail from revised'!AP:AP,'Detail from revised'!$E:$E,'App 1 Revenue Budget £000'!$A146,'Detail from revised'!$P:$P,'App 1 Revenue Budget £000'!$F146,'Detail from revised'!$C:$C,"NCOS")/1000,0)</f>
        <v>1242</v>
      </c>
      <c r="I146" s="214">
        <f>ROUND(SUMIFS('Detail from revised'!AQ:AQ,'Detail from revised'!$E:$E,'App 1 Revenue Budget £000'!$A146,'Detail from revised'!$P:$P,'App 1 Revenue Budget £000'!$F146,'Detail from revised'!$C:$C,"NCOS")/1000,0)</f>
        <v>0</v>
      </c>
      <c r="J146" s="214">
        <f>ROUND(SUMIFS('Detail from revised'!AS:AS,'Detail from revised'!$E:$E,'App 1 Revenue Budget £000'!$A146,'Detail from revised'!$P:$P,'App 1 Revenue Budget £000'!$F146,'Detail from revised'!$C:$C,"NCOS")/1000,0)</f>
        <v>1242</v>
      </c>
      <c r="K146" s="214">
        <f>+J146-G146</f>
        <v>-75</v>
      </c>
      <c r="L146" s="337"/>
      <c r="M146" s="8" t="s">
        <v>3468</v>
      </c>
    </row>
    <row r="147" spans="1:13" x14ac:dyDescent="0.3">
      <c r="A147" t="s">
        <v>3377</v>
      </c>
      <c r="B147" s="216"/>
      <c r="C147" s="216"/>
      <c r="D147" s="7" t="s">
        <v>505</v>
      </c>
      <c r="E147" s="7"/>
      <c r="F147" s="217" t="s">
        <v>1186</v>
      </c>
      <c r="G147" s="214">
        <f>ROUND(SUMIFS('Detail from revised'!V:V,'Detail from revised'!$E:$E,'App 1 Revenue Budget £000'!$A147,'Detail from revised'!$P:$P,'App 1 Revenue Budget £000'!$F147,'Detail from revised'!$C:$C,"NCOS")/1000,0)</f>
        <v>0</v>
      </c>
      <c r="H147" s="214">
        <f>ROUND(SUMIFS('Detail from revised'!AP:AP,'Detail from revised'!$E:$E,'App 1 Revenue Budget £000'!$A147,'Detail from revised'!$P:$P,'App 1 Revenue Budget £000'!$F147,'Detail from revised'!$C:$C,"NCOS")/1000,0)</f>
        <v>0</v>
      </c>
      <c r="I147" s="214">
        <f>ROUND(SUMIFS('Detail from revised'!AQ:AQ,'Detail from revised'!$E:$E,'App 1 Revenue Budget £000'!$A147,'Detail from revised'!$P:$P,'App 1 Revenue Budget £000'!$F147,'Detail from revised'!$C:$C,"NCOS")/1000,0)</f>
        <v>0</v>
      </c>
      <c r="J147" s="214">
        <f>ROUND(SUMIFS('Detail from revised'!AS:AS,'Detail from revised'!$E:$E,'App 1 Revenue Budget £000'!$A147,'Detail from revised'!$P:$P,'App 1 Revenue Budget £000'!$F147,'Detail from revised'!$C:$C,"NCOS")/1000,0)</f>
        <v>0</v>
      </c>
      <c r="K147" s="214">
        <f>+J147-G147</f>
        <v>0</v>
      </c>
      <c r="L147" s="338"/>
    </row>
    <row r="148" spans="1:13" s="219" customFormat="1" x14ac:dyDescent="0.3">
      <c r="B148" s="220"/>
      <c r="C148" s="220"/>
      <c r="D148" s="221" t="s">
        <v>1223</v>
      </c>
      <c r="E148" s="221" t="s">
        <v>1546</v>
      </c>
      <c r="F148" s="222"/>
      <c r="G148" s="223">
        <f>G147+G146</f>
        <v>1317</v>
      </c>
      <c r="H148" s="223">
        <f>H147+H146</f>
        <v>1242</v>
      </c>
      <c r="I148" s="223">
        <f>I147+I146</f>
        <v>0</v>
      </c>
      <c r="J148" s="223">
        <f>J147+J146</f>
        <v>1242</v>
      </c>
      <c r="K148" s="223">
        <f>K147+K146</f>
        <v>-75</v>
      </c>
      <c r="L148" s="339">
        <f>IF(G148=0,"",K148/G148)</f>
        <v>-5.6947608200455579E-2</v>
      </c>
      <c r="M148" s="329"/>
    </row>
    <row r="149" spans="1:13" x14ac:dyDescent="0.3">
      <c r="A149" t="s">
        <v>3378</v>
      </c>
      <c r="B149" s="216"/>
      <c r="C149" s="216"/>
      <c r="D149" s="7" t="s">
        <v>511</v>
      </c>
      <c r="E149" s="7"/>
      <c r="F149" s="217" t="s">
        <v>1185</v>
      </c>
      <c r="G149" s="214">
        <f>ROUND(SUMIFS('Detail from revised'!V:V,'Detail from revised'!$E:$E,'App 1 Revenue Budget £000'!$A149,'Detail from revised'!$P:$P,'App 1 Revenue Budget £000'!$F149,'Detail from revised'!$C:$C,"NCOS")/1000,0)</f>
        <v>4</v>
      </c>
      <c r="H149" s="214">
        <f>ROUND(SUMIFS('Detail from revised'!AP:AP,'Detail from revised'!$E:$E,'App 1 Revenue Budget £000'!$A149,'Detail from revised'!$P:$P,'App 1 Revenue Budget £000'!$F149,'Detail from revised'!$C:$C,"NCOS")/1000,0)</f>
        <v>4</v>
      </c>
      <c r="I149" s="214">
        <f>ROUND(SUMIFS('Detail from revised'!AQ:AQ,'Detail from revised'!$E:$E,'App 1 Revenue Budget £000'!$A149,'Detail from revised'!$P:$P,'App 1 Revenue Budget £000'!$F149,'Detail from revised'!$C:$C,"NCOS")/1000,0)</f>
        <v>0</v>
      </c>
      <c r="J149" s="214">
        <f>ROUND(SUMIFS('Detail from revised'!AS:AS,'Detail from revised'!$E:$E,'App 1 Revenue Budget £000'!$A149,'Detail from revised'!$P:$P,'App 1 Revenue Budget £000'!$F149,'Detail from revised'!$C:$C,"NCOS")/1000,0)</f>
        <v>4</v>
      </c>
      <c r="K149" s="214">
        <f>+J149-G149</f>
        <v>0</v>
      </c>
      <c r="L149" s="337"/>
    </row>
    <row r="150" spans="1:13" x14ac:dyDescent="0.3">
      <c r="A150" t="s">
        <v>3378</v>
      </c>
      <c r="B150" s="216"/>
      <c r="C150" s="216"/>
      <c r="D150" s="7" t="s">
        <v>511</v>
      </c>
      <c r="E150" s="7"/>
      <c r="F150" s="217" t="s">
        <v>1186</v>
      </c>
      <c r="G150" s="214">
        <f>ROUND(SUMIFS('Detail from revised'!V:V,'Detail from revised'!$E:$E,'App 1 Revenue Budget £000'!$A150,'Detail from revised'!$P:$P,'App 1 Revenue Budget £000'!$F150,'Detail from revised'!$C:$C,"NCOS")/1000,0)</f>
        <v>0</v>
      </c>
      <c r="H150" s="214">
        <f>ROUND(SUMIFS('Detail from revised'!AP:AP,'Detail from revised'!$E:$E,'App 1 Revenue Budget £000'!$A150,'Detail from revised'!$P:$P,'App 1 Revenue Budget £000'!$F150,'Detail from revised'!$C:$C,"NCOS")/1000,0)</f>
        <v>0</v>
      </c>
      <c r="I150" s="214">
        <f>ROUND(SUMIFS('Detail from revised'!AQ:AQ,'Detail from revised'!$E:$E,'App 1 Revenue Budget £000'!$A150,'Detail from revised'!$P:$P,'App 1 Revenue Budget £000'!$F150,'Detail from revised'!$C:$C,"NCOS")/1000,0)</f>
        <v>0</v>
      </c>
      <c r="J150" s="214">
        <f>ROUND(SUMIFS('Detail from revised'!AS:AS,'Detail from revised'!$E:$E,'App 1 Revenue Budget £000'!$A150,'Detail from revised'!$P:$P,'App 1 Revenue Budget £000'!$F150,'Detail from revised'!$C:$C,"NCOS")/1000,0)</f>
        <v>0</v>
      </c>
      <c r="K150" s="214">
        <f>+J150-G150</f>
        <v>0</v>
      </c>
      <c r="L150" s="338"/>
    </row>
    <row r="151" spans="1:13" s="219" customFormat="1" x14ac:dyDescent="0.3">
      <c r="B151" s="220"/>
      <c r="C151" s="220"/>
      <c r="D151" s="221" t="s">
        <v>1224</v>
      </c>
      <c r="E151" s="221" t="s">
        <v>1546</v>
      </c>
      <c r="F151" s="222"/>
      <c r="G151" s="223">
        <f>G150+G149</f>
        <v>4</v>
      </c>
      <c r="H151" s="223">
        <f>H150+H149</f>
        <v>4</v>
      </c>
      <c r="I151" s="223">
        <f>I150+I149</f>
        <v>0</v>
      </c>
      <c r="J151" s="223">
        <f>J150+J149</f>
        <v>4</v>
      </c>
      <c r="K151" s="223">
        <f>K150+K149</f>
        <v>0</v>
      </c>
      <c r="L151" s="339">
        <f>IF(G151=0,"",K151/G151)</f>
        <v>0</v>
      </c>
      <c r="M151" s="329"/>
    </row>
    <row r="152" spans="1:13" x14ac:dyDescent="0.3">
      <c r="A152" t="s">
        <v>3379</v>
      </c>
      <c r="B152" s="216"/>
      <c r="C152" s="216"/>
      <c r="D152" s="7" t="s">
        <v>516</v>
      </c>
      <c r="E152" s="7"/>
      <c r="F152" s="217" t="s">
        <v>1185</v>
      </c>
      <c r="G152" s="214">
        <f>ROUND(SUMIFS('Detail from revised'!V:V,'Detail from revised'!$E:$E,'App 1 Revenue Budget £000'!$A152,'Detail from revised'!$P:$P,'App 1 Revenue Budget £000'!$F152,'Detail from revised'!$C:$C,"NCOS")/1000,0)</f>
        <v>0</v>
      </c>
      <c r="H152" s="214">
        <f>ROUND(SUMIFS('Detail from revised'!AP:AP,'Detail from revised'!$E:$E,'App 1 Revenue Budget £000'!$A152,'Detail from revised'!$P:$P,'App 1 Revenue Budget £000'!$F152,'Detail from revised'!$C:$C,"NCOS")/1000,0)</f>
        <v>0</v>
      </c>
      <c r="I152" s="214">
        <f>ROUND(SUMIFS('Detail from revised'!AQ:AQ,'Detail from revised'!$E:$E,'App 1 Revenue Budget £000'!$A152,'Detail from revised'!$P:$P,'App 1 Revenue Budget £000'!$F152,'Detail from revised'!$C:$C,"NCOS")/1000,0)</f>
        <v>0</v>
      </c>
      <c r="J152" s="214">
        <f>ROUND(SUMIFS('Detail from revised'!AS:AS,'Detail from revised'!$E:$E,'App 1 Revenue Budget £000'!$A152,'Detail from revised'!$P:$P,'App 1 Revenue Budget £000'!$F152,'Detail from revised'!$C:$C,"NCOS")/1000,0)</f>
        <v>0</v>
      </c>
      <c r="K152" s="214">
        <f>+J152-G152</f>
        <v>0</v>
      </c>
      <c r="L152" s="337"/>
    </row>
    <row r="153" spans="1:13" x14ac:dyDescent="0.3">
      <c r="A153" t="s">
        <v>3379</v>
      </c>
      <c r="B153" s="216"/>
      <c r="C153" s="216"/>
      <c r="D153" s="7" t="s">
        <v>516</v>
      </c>
      <c r="E153" s="7"/>
      <c r="F153" s="217" t="s">
        <v>1186</v>
      </c>
      <c r="G153" s="214">
        <f>ROUND(SUMIFS('Detail from revised'!V:V,'Detail from revised'!$E:$E,'App 1 Revenue Budget £000'!$A153,'Detail from revised'!$P:$P,'App 1 Revenue Budget £000'!$F153,'Detail from revised'!$C:$C,"NCOS")/1000,0)</f>
        <v>0</v>
      </c>
      <c r="H153" s="214">
        <f>ROUND(SUMIFS('Detail from revised'!AP:AP,'Detail from revised'!$E:$E,'App 1 Revenue Budget £000'!$A153,'Detail from revised'!$P:$P,'App 1 Revenue Budget £000'!$F153,'Detail from revised'!$C:$C,"NCOS")/1000,0)</f>
        <v>0</v>
      </c>
      <c r="I153" s="214">
        <f>ROUND(SUMIFS('Detail from revised'!AQ:AQ,'Detail from revised'!$E:$E,'App 1 Revenue Budget £000'!$A153,'Detail from revised'!$P:$P,'App 1 Revenue Budget £000'!$F153,'Detail from revised'!$C:$C,"NCOS")/1000,0)</f>
        <v>0</v>
      </c>
      <c r="J153" s="214">
        <f>ROUND(SUMIFS('Detail from revised'!AS:AS,'Detail from revised'!$E:$E,'App 1 Revenue Budget £000'!$A153,'Detail from revised'!$P:$P,'App 1 Revenue Budget £000'!$F153,'Detail from revised'!$C:$C,"NCOS")/1000,0)</f>
        <v>0</v>
      </c>
      <c r="K153" s="214">
        <f>+J153-G153</f>
        <v>0</v>
      </c>
      <c r="L153" s="338"/>
    </row>
    <row r="154" spans="1:13" s="219" customFormat="1" x14ac:dyDescent="0.3">
      <c r="B154" s="220"/>
      <c r="C154" s="220"/>
      <c r="D154" s="221" t="s">
        <v>1225</v>
      </c>
      <c r="E154" s="221" t="s">
        <v>1546</v>
      </c>
      <c r="F154" s="222"/>
      <c r="G154" s="223">
        <f>G153+G152</f>
        <v>0</v>
      </c>
      <c r="H154" s="223">
        <f>H153+H152</f>
        <v>0</v>
      </c>
      <c r="I154" s="223">
        <f>I153+I152</f>
        <v>0</v>
      </c>
      <c r="J154" s="223">
        <f>J153+J152</f>
        <v>0</v>
      </c>
      <c r="K154" s="223">
        <f>K153+K152</f>
        <v>0</v>
      </c>
      <c r="L154" s="339" t="str">
        <f>IF(G154=0,"",K154/G154)</f>
        <v/>
      </c>
      <c r="M154" s="329"/>
    </row>
    <row r="155" spans="1:13" x14ac:dyDescent="0.3">
      <c r="A155" t="s">
        <v>1284</v>
      </c>
      <c r="B155" s="216"/>
      <c r="C155" s="216"/>
      <c r="D155" s="7" t="s">
        <v>156</v>
      </c>
      <c r="E155" s="7"/>
      <c r="F155" s="217" t="s">
        <v>1185</v>
      </c>
      <c r="G155" s="214">
        <f>ROUND(SUMIFS('Detail from revised'!V:V,'Detail from revised'!$E:$E,'App 1 Revenue Budget £000'!$A155,'Detail from revised'!$P:$P,'App 1 Revenue Budget £000'!$F155,'Detail from revised'!$C:$C,"NCOS")/1000,0)</f>
        <v>117</v>
      </c>
      <c r="H155" s="214">
        <f>ROUND(SUMIFS('Detail from revised'!AP:AP,'Detail from revised'!$E:$E,'App 1 Revenue Budget £000'!$A155,'Detail from revised'!$P:$P,'App 1 Revenue Budget £000'!$F155,'Detail from revised'!$C:$C,"NCOS")/1000,0)</f>
        <v>213</v>
      </c>
      <c r="I155" s="214">
        <f>ROUND(SUMIFS('Detail from revised'!AQ:AQ,'Detail from revised'!$E:$E,'App 1 Revenue Budget £000'!$A155,'Detail from revised'!$P:$P,'App 1 Revenue Budget £000'!$F155,'Detail from revised'!$C:$C,"NCOS")/1000,0)</f>
        <v>0</v>
      </c>
      <c r="J155" s="214">
        <f>ROUND(SUMIFS('Detail from revised'!AS:AS,'Detail from revised'!$E:$E,'App 1 Revenue Budget £000'!$A155,'Detail from revised'!$P:$P,'App 1 Revenue Budget £000'!$F155,'Detail from revised'!$C:$C,"NCOS")/1000,0)</f>
        <v>213</v>
      </c>
      <c r="K155" s="214">
        <f>+J155-G155</f>
        <v>96</v>
      </c>
      <c r="L155" s="337"/>
    </row>
    <row r="156" spans="1:13" x14ac:dyDescent="0.3">
      <c r="A156" t="s">
        <v>1284</v>
      </c>
      <c r="B156" s="216"/>
      <c r="C156" s="216"/>
      <c r="D156" s="7" t="s">
        <v>156</v>
      </c>
      <c r="E156" s="7"/>
      <c r="F156" s="217" t="s">
        <v>1186</v>
      </c>
      <c r="G156" s="214">
        <f>ROUND(SUMIFS('Detail from revised'!V:V,'Detail from revised'!$E:$E,'App 1 Revenue Budget £000'!$A156,'Detail from revised'!$P:$P,'App 1 Revenue Budget £000'!$F156,'Detail from revised'!$C:$C,"NCOS")/1000,0)</f>
        <v>-117</v>
      </c>
      <c r="H156" s="214">
        <f>ROUND(SUMIFS('Detail from revised'!AP:AP,'Detail from revised'!$E:$E,'App 1 Revenue Budget £000'!$A156,'Detail from revised'!$P:$P,'App 1 Revenue Budget £000'!$F156,'Detail from revised'!$C:$C,"NCOS")/1000,0)</f>
        <v>-213</v>
      </c>
      <c r="I156" s="214">
        <f>ROUND(SUMIFS('Detail from revised'!AQ:AQ,'Detail from revised'!$E:$E,'App 1 Revenue Budget £000'!$A156,'Detail from revised'!$P:$P,'App 1 Revenue Budget £000'!$F156,'Detail from revised'!$C:$C,"NCOS")/1000,0)</f>
        <v>0</v>
      </c>
      <c r="J156" s="214">
        <f>ROUND(SUMIFS('Detail from revised'!AS:AS,'Detail from revised'!$E:$E,'App 1 Revenue Budget £000'!$A156,'Detail from revised'!$P:$P,'App 1 Revenue Budget £000'!$F156,'Detail from revised'!$C:$C,"NCOS")/1000,0)</f>
        <v>-213</v>
      </c>
      <c r="K156" s="214">
        <f>+J156-G156</f>
        <v>-96</v>
      </c>
      <c r="L156" s="338"/>
    </row>
    <row r="157" spans="1:13" s="219" customFormat="1" x14ac:dyDescent="0.3">
      <c r="B157" s="220"/>
      <c r="C157" s="220"/>
      <c r="D157" s="221" t="s">
        <v>1226</v>
      </c>
      <c r="E157" s="221" t="s">
        <v>3569</v>
      </c>
      <c r="F157" s="222"/>
      <c r="G157" s="223">
        <f>G156+G155</f>
        <v>0</v>
      </c>
      <c r="H157" s="223">
        <f>H156+H155</f>
        <v>0</v>
      </c>
      <c r="I157" s="223">
        <f>I156+I155</f>
        <v>0</v>
      </c>
      <c r="J157" s="223">
        <f>J156+J155</f>
        <v>0</v>
      </c>
      <c r="K157" s="223">
        <f>K156+K155</f>
        <v>0</v>
      </c>
      <c r="L157" s="339" t="str">
        <f>IF(G157=0,"",K157/G157)</f>
        <v/>
      </c>
      <c r="M157" s="329"/>
    </row>
    <row r="158" spans="1:13" ht="28.8" x14ac:dyDescent="0.3">
      <c r="A158" t="s">
        <v>3380</v>
      </c>
      <c r="B158" s="216"/>
      <c r="C158" s="216"/>
      <c r="D158" s="7" t="s">
        <v>519</v>
      </c>
      <c r="E158" s="7"/>
      <c r="F158" s="217" t="s">
        <v>1185</v>
      </c>
      <c r="G158" s="214">
        <f>ROUND(SUMIFS('Detail from revised'!V:V,'Detail from revised'!$E:$E,'App 1 Revenue Budget £000'!$A158,'Detail from revised'!$P:$P,'App 1 Revenue Budget £000'!$F158,'Detail from revised'!$C:$C,"NCOS")/1000,0)</f>
        <v>553</v>
      </c>
      <c r="H158" s="214">
        <f>ROUND(SUMIFS('Detail from revised'!AP:AP,'Detail from revised'!$E:$E,'App 1 Revenue Budget £000'!$A158,'Detail from revised'!$P:$P,'App 1 Revenue Budget £000'!$F158,'Detail from revised'!$C:$C,"NCOS")/1000,0)</f>
        <v>484</v>
      </c>
      <c r="I158" s="214">
        <f>ROUND(SUMIFS('Detail from revised'!AQ:AQ,'Detail from revised'!$E:$E,'App 1 Revenue Budget £000'!$A158,'Detail from revised'!$P:$P,'App 1 Revenue Budget £000'!$F158,'Detail from revised'!$C:$C,"NCOS")/1000,0)</f>
        <v>0</v>
      </c>
      <c r="J158" s="214">
        <f>ROUND(SUMIFS('Detail from revised'!AS:AS,'Detail from revised'!$E:$E,'App 1 Revenue Budget £000'!$A158,'Detail from revised'!$P:$P,'App 1 Revenue Budget £000'!$F158,'Detail from revised'!$C:$C,"NCOS")/1000,0)</f>
        <v>484</v>
      </c>
      <c r="K158" s="214">
        <f>+J158-G158</f>
        <v>-69</v>
      </c>
      <c r="L158" s="337"/>
      <c r="M158" s="8" t="s">
        <v>3469</v>
      </c>
    </row>
    <row r="159" spans="1:13" x14ac:dyDescent="0.3">
      <c r="A159" t="s">
        <v>3380</v>
      </c>
      <c r="B159" s="216"/>
      <c r="C159" s="216"/>
      <c r="D159" s="7" t="s">
        <v>519</v>
      </c>
      <c r="E159" s="7"/>
      <c r="F159" s="217" t="s">
        <v>1186</v>
      </c>
      <c r="G159" s="214">
        <f>ROUND(SUMIFS('Detail from revised'!V:V,'Detail from revised'!$E:$E,'App 1 Revenue Budget £000'!$A159,'Detail from revised'!$P:$P,'App 1 Revenue Budget £000'!$F159,'Detail from revised'!$C:$C,"NCOS")/1000,0)</f>
        <v>-122</v>
      </c>
      <c r="H159" s="214">
        <f>ROUND(SUMIFS('Detail from revised'!AP:AP,'Detail from revised'!$E:$E,'App 1 Revenue Budget £000'!$A159,'Detail from revised'!$P:$P,'App 1 Revenue Budget £000'!$F159,'Detail from revised'!$C:$C,"NCOS")/1000,0)</f>
        <v>-165</v>
      </c>
      <c r="I159" s="214">
        <f>ROUND(SUMIFS('Detail from revised'!AQ:AQ,'Detail from revised'!$E:$E,'App 1 Revenue Budget £000'!$A159,'Detail from revised'!$P:$P,'App 1 Revenue Budget £000'!$F159,'Detail from revised'!$C:$C,"NCOS")/1000,0)</f>
        <v>0</v>
      </c>
      <c r="J159" s="214">
        <f>ROUND(SUMIFS('Detail from revised'!AS:AS,'Detail from revised'!$E:$E,'App 1 Revenue Budget £000'!$A159,'Detail from revised'!$P:$P,'App 1 Revenue Budget £000'!$F159,'Detail from revised'!$C:$C,"NCOS")/1000,0)</f>
        <v>-165</v>
      </c>
      <c r="K159" s="214">
        <f>+J159-G159</f>
        <v>-43</v>
      </c>
      <c r="L159" s="338"/>
    </row>
    <row r="160" spans="1:13" s="219" customFormat="1" x14ac:dyDescent="0.3">
      <c r="B160" s="220"/>
      <c r="C160" s="220"/>
      <c r="D160" s="221" t="s">
        <v>1227</v>
      </c>
      <c r="E160" s="221" t="s">
        <v>1546</v>
      </c>
      <c r="F160" s="222"/>
      <c r="G160" s="223">
        <f>G159+G158</f>
        <v>431</v>
      </c>
      <c r="H160" s="223">
        <f>H159+H158</f>
        <v>319</v>
      </c>
      <c r="I160" s="223">
        <f>I159+I158</f>
        <v>0</v>
      </c>
      <c r="J160" s="223">
        <f>J159+J158</f>
        <v>319</v>
      </c>
      <c r="K160" s="223">
        <f>K159+K158</f>
        <v>-112</v>
      </c>
      <c r="L160" s="339">
        <f>IF(G160=0,"",K160/G160)</f>
        <v>-0.25986078886310904</v>
      </c>
      <c r="M160" s="329"/>
    </row>
    <row r="161" spans="1:13" x14ac:dyDescent="0.3">
      <c r="A161" t="s">
        <v>3384</v>
      </c>
      <c r="B161" s="216"/>
      <c r="C161" s="216"/>
      <c r="D161" s="7" t="s">
        <v>64</v>
      </c>
      <c r="E161" s="7"/>
      <c r="F161" s="217" t="s">
        <v>1185</v>
      </c>
      <c r="G161" s="214">
        <f>ROUND(SUMIFS('Detail from revised'!V:V,'Detail from revised'!$E:$E,'App 1 Revenue Budget £000'!$A161,'Detail from revised'!$P:$P,'App 1 Revenue Budget £000'!$F161,'Detail from revised'!$C:$C,"NCOS")/1000,0)</f>
        <v>137</v>
      </c>
      <c r="H161" s="214">
        <f>ROUND(SUMIFS('Detail from revised'!AP:AP,'Detail from revised'!$E:$E,'App 1 Revenue Budget £000'!$A161,'Detail from revised'!$P:$P,'App 1 Revenue Budget £000'!$F161,'Detail from revised'!$C:$C,"NCOS")/1000,0)</f>
        <v>26</v>
      </c>
      <c r="I161" s="214">
        <f>ROUND(SUMIFS('Detail from revised'!AQ:AQ,'Detail from revised'!$E:$E,'App 1 Revenue Budget £000'!$A161,'Detail from revised'!$P:$P,'App 1 Revenue Budget £000'!$F161,'Detail from revised'!$C:$C,"NCOS")/1000,0)</f>
        <v>0</v>
      </c>
      <c r="J161" s="214">
        <f>ROUND(SUMIFS('Detail from revised'!AS:AS,'Detail from revised'!$E:$E,'App 1 Revenue Budget £000'!$A161,'Detail from revised'!$P:$P,'App 1 Revenue Budget £000'!$F161,'Detail from revised'!$C:$C,"NCOS")/1000,0)</f>
        <v>26</v>
      </c>
      <c r="K161" s="214">
        <f>+J161-G161</f>
        <v>-111</v>
      </c>
      <c r="L161" s="337"/>
      <c r="M161" s="8" t="s">
        <v>3470</v>
      </c>
    </row>
    <row r="162" spans="1:13" x14ac:dyDescent="0.3">
      <c r="A162" t="s">
        <v>3384</v>
      </c>
      <c r="B162" s="216"/>
      <c r="C162" s="216"/>
      <c r="D162" s="7" t="s">
        <v>64</v>
      </c>
      <c r="E162" s="7"/>
      <c r="F162" s="217" t="s">
        <v>1186</v>
      </c>
      <c r="G162" s="214">
        <f>ROUND(SUMIFS('Detail from revised'!V:V,'Detail from revised'!$E:$E,'App 1 Revenue Budget £000'!$A162,'Detail from revised'!$P:$P,'App 1 Revenue Budget £000'!$F162,'Detail from revised'!$C:$C,"NCOS")/1000,0)</f>
        <v>-225</v>
      </c>
      <c r="H162" s="214">
        <f>ROUND(SUMIFS('Detail from revised'!AP:AP,'Detail from revised'!$E:$E,'App 1 Revenue Budget £000'!$A162,'Detail from revised'!$P:$P,'App 1 Revenue Budget £000'!$F162,'Detail from revised'!$C:$C,"NCOS")/1000,0)</f>
        <v>0</v>
      </c>
      <c r="I162" s="214">
        <f>ROUND(SUMIFS('Detail from revised'!AQ:AQ,'Detail from revised'!$E:$E,'App 1 Revenue Budget £000'!$A162,'Detail from revised'!$P:$P,'App 1 Revenue Budget £000'!$F162,'Detail from revised'!$C:$C,"NCOS")/1000,0)</f>
        <v>0</v>
      </c>
      <c r="J162" s="214">
        <f>ROUND(SUMIFS('Detail from revised'!AS:AS,'Detail from revised'!$E:$E,'App 1 Revenue Budget £000'!$A162,'Detail from revised'!$P:$P,'App 1 Revenue Budget £000'!$F162,'Detail from revised'!$C:$C,"NCOS")/1000,0)</f>
        <v>0</v>
      </c>
      <c r="K162" s="214">
        <f>+J162-G162</f>
        <v>225</v>
      </c>
      <c r="L162" s="338"/>
      <c r="M162" s="8" t="s">
        <v>3471</v>
      </c>
    </row>
    <row r="163" spans="1:13" s="219" customFormat="1" x14ac:dyDescent="0.3">
      <c r="B163" s="220"/>
      <c r="C163" s="220"/>
      <c r="D163" s="221" t="s">
        <v>1232</v>
      </c>
      <c r="E163" s="221" t="s">
        <v>1546</v>
      </c>
      <c r="F163" s="222"/>
      <c r="G163" s="223">
        <f>G162+G161</f>
        <v>-88</v>
      </c>
      <c r="H163" s="223">
        <f>H162+H161</f>
        <v>26</v>
      </c>
      <c r="I163" s="223">
        <f>I162+I161</f>
        <v>0</v>
      </c>
      <c r="J163" s="223">
        <f>J162+J161</f>
        <v>26</v>
      </c>
      <c r="K163" s="223">
        <f>K162+K161</f>
        <v>114</v>
      </c>
      <c r="L163" s="339">
        <f>IF(G163=0,"",K163/G163)</f>
        <v>-1.2954545454545454</v>
      </c>
      <c r="M163" s="329"/>
    </row>
    <row r="164" spans="1:13" x14ac:dyDescent="0.3">
      <c r="A164" t="s">
        <v>3381</v>
      </c>
      <c r="B164" s="216"/>
      <c r="C164" s="216"/>
      <c r="D164" s="7" t="s">
        <v>532</v>
      </c>
      <c r="E164" s="7"/>
      <c r="F164" s="217" t="s">
        <v>1185</v>
      </c>
      <c r="G164" s="214">
        <f>ROUND(SUMIFS('Detail from revised'!V:V,'Detail from revised'!$E:$E,'App 1 Revenue Budget £000'!$A164,'Detail from revised'!$P:$P,'App 1 Revenue Budget £000'!$F164,'Detail from revised'!$C:$C,"NCOS")/1000,0)</f>
        <v>1</v>
      </c>
      <c r="H164" s="214">
        <f>ROUND(SUMIFS('Detail from revised'!AP:AP,'Detail from revised'!$E:$E,'App 1 Revenue Budget £000'!$A164,'Detail from revised'!$P:$P,'App 1 Revenue Budget £000'!$F164,'Detail from revised'!$C:$C,"NCOS")/1000,0)</f>
        <v>1</v>
      </c>
      <c r="I164" s="214">
        <f>ROUND(SUMIFS('Detail from revised'!AQ:AQ,'Detail from revised'!$E:$E,'App 1 Revenue Budget £000'!$A164,'Detail from revised'!$P:$P,'App 1 Revenue Budget £000'!$F164,'Detail from revised'!$C:$C,"NCOS")/1000,0)</f>
        <v>0</v>
      </c>
      <c r="J164" s="214">
        <f>ROUND(SUMIFS('Detail from revised'!AS:AS,'Detail from revised'!$E:$E,'App 1 Revenue Budget £000'!$A164,'Detail from revised'!$P:$P,'App 1 Revenue Budget £000'!$F164,'Detail from revised'!$C:$C,"NCOS")/1000,0)</f>
        <v>1</v>
      </c>
      <c r="K164" s="214">
        <f>+J164-G164</f>
        <v>0</v>
      </c>
      <c r="L164" s="337"/>
    </row>
    <row r="165" spans="1:13" x14ac:dyDescent="0.3">
      <c r="A165" t="s">
        <v>3381</v>
      </c>
      <c r="B165" s="216"/>
      <c r="C165" s="216"/>
      <c r="D165" s="7" t="s">
        <v>532</v>
      </c>
      <c r="E165" s="7"/>
      <c r="F165" s="217" t="s">
        <v>1186</v>
      </c>
      <c r="G165" s="214">
        <f>ROUND(SUMIFS('Detail from revised'!V:V,'Detail from revised'!$E:$E,'App 1 Revenue Budget £000'!$A165,'Detail from revised'!$P:$P,'App 1 Revenue Budget £000'!$F165,'Detail from revised'!$C:$C,"NCOS")/1000,0)</f>
        <v>-1</v>
      </c>
      <c r="H165" s="214">
        <f>ROUND(SUMIFS('Detail from revised'!AP:AP,'Detail from revised'!$E:$E,'App 1 Revenue Budget £000'!$A165,'Detail from revised'!$P:$P,'App 1 Revenue Budget £000'!$F165,'Detail from revised'!$C:$C,"NCOS")/1000,0)</f>
        <v>-1</v>
      </c>
      <c r="I165" s="214">
        <f>ROUND(SUMIFS('Detail from revised'!AQ:AQ,'Detail from revised'!$E:$E,'App 1 Revenue Budget £000'!$A165,'Detail from revised'!$P:$P,'App 1 Revenue Budget £000'!$F165,'Detail from revised'!$C:$C,"NCOS")/1000,0)</f>
        <v>0</v>
      </c>
      <c r="J165" s="214">
        <f>ROUND(SUMIFS('Detail from revised'!AS:AS,'Detail from revised'!$E:$E,'App 1 Revenue Budget £000'!$A165,'Detail from revised'!$P:$P,'App 1 Revenue Budget £000'!$F165,'Detail from revised'!$C:$C,"NCOS")/1000,0)</f>
        <v>-1</v>
      </c>
      <c r="K165" s="214">
        <f>+J165-G165</f>
        <v>0</v>
      </c>
      <c r="L165" s="338"/>
    </row>
    <row r="166" spans="1:13" s="219" customFormat="1" x14ac:dyDescent="0.3">
      <c r="B166" s="220"/>
      <c r="C166" s="220"/>
      <c r="D166" s="221" t="s">
        <v>1228</v>
      </c>
      <c r="E166" s="221" t="s">
        <v>1546</v>
      </c>
      <c r="F166" s="222"/>
      <c r="G166" s="223">
        <f>G165+G164</f>
        <v>0</v>
      </c>
      <c r="H166" s="223">
        <f>H165+H164</f>
        <v>0</v>
      </c>
      <c r="I166" s="223">
        <f>I165+I164</f>
        <v>0</v>
      </c>
      <c r="J166" s="223">
        <f>J165+J164</f>
        <v>0</v>
      </c>
      <c r="K166" s="223">
        <f>K165+K164</f>
        <v>0</v>
      </c>
      <c r="L166" s="339" t="str">
        <f>IF(G166=0,"",K166/G166)</f>
        <v/>
      </c>
      <c r="M166" s="329"/>
    </row>
    <row r="167" spans="1:13" x14ac:dyDescent="0.3">
      <c r="A167" t="s">
        <v>3382</v>
      </c>
      <c r="B167" s="216"/>
      <c r="C167" s="216"/>
      <c r="D167" s="7" t="s">
        <v>537</v>
      </c>
      <c r="E167" s="7"/>
      <c r="F167" s="217" t="s">
        <v>1185</v>
      </c>
      <c r="G167" s="214">
        <f>ROUND(SUMIFS('Detail from revised'!V:V,'Detail from revised'!$E:$E,'App 1 Revenue Budget £000'!$A167,'Detail from revised'!$P:$P,'App 1 Revenue Budget £000'!$F167,'Detail from revised'!$C:$C,"NCOS")/1000,0)</f>
        <v>2</v>
      </c>
      <c r="H167" s="214">
        <f>ROUND(SUMIFS('Detail from revised'!AP:AP,'Detail from revised'!$E:$E,'App 1 Revenue Budget £000'!$A167,'Detail from revised'!$P:$P,'App 1 Revenue Budget £000'!$F167,'Detail from revised'!$C:$C,"NCOS")/1000,0)</f>
        <v>2</v>
      </c>
      <c r="I167" s="214">
        <f>ROUND(SUMIFS('Detail from revised'!AQ:AQ,'Detail from revised'!$E:$E,'App 1 Revenue Budget £000'!$A167,'Detail from revised'!$P:$P,'App 1 Revenue Budget £000'!$F167,'Detail from revised'!$C:$C,"NCOS")/1000,0)</f>
        <v>0</v>
      </c>
      <c r="J167" s="214">
        <f>ROUND(SUMIFS('Detail from revised'!AS:AS,'Detail from revised'!$E:$E,'App 1 Revenue Budget £000'!$A167,'Detail from revised'!$P:$P,'App 1 Revenue Budget £000'!$F167,'Detail from revised'!$C:$C,"NCOS")/1000,0)</f>
        <v>2</v>
      </c>
      <c r="K167" s="214">
        <f>+J167-G167</f>
        <v>0</v>
      </c>
      <c r="L167" s="337"/>
    </row>
    <row r="168" spans="1:13" x14ac:dyDescent="0.3">
      <c r="A168" t="s">
        <v>3382</v>
      </c>
      <c r="B168" s="216"/>
      <c r="C168" s="216"/>
      <c r="D168" s="7" t="s">
        <v>537</v>
      </c>
      <c r="E168" s="7"/>
      <c r="F168" s="217" t="s">
        <v>1186</v>
      </c>
      <c r="G168" s="214">
        <f>ROUND(SUMIFS('Detail from revised'!V:V,'Detail from revised'!$E:$E,'App 1 Revenue Budget £000'!$A168,'Detail from revised'!$P:$P,'App 1 Revenue Budget £000'!$F168,'Detail from revised'!$C:$C,"NCOS")/1000,0)</f>
        <v>-2</v>
      </c>
      <c r="H168" s="214">
        <f>ROUND(SUMIFS('Detail from revised'!AP:AP,'Detail from revised'!$E:$E,'App 1 Revenue Budget £000'!$A168,'Detail from revised'!$P:$P,'App 1 Revenue Budget £000'!$F168,'Detail from revised'!$C:$C,"NCOS")/1000,0)</f>
        <v>-8</v>
      </c>
      <c r="I168" s="214">
        <f>ROUND(SUMIFS('Detail from revised'!AQ:AQ,'Detail from revised'!$E:$E,'App 1 Revenue Budget £000'!$A168,'Detail from revised'!$P:$P,'App 1 Revenue Budget £000'!$F168,'Detail from revised'!$C:$C,"NCOS")/1000,0)</f>
        <v>0</v>
      </c>
      <c r="J168" s="214">
        <f>ROUND(SUMIFS('Detail from revised'!AS:AS,'Detail from revised'!$E:$E,'App 1 Revenue Budget £000'!$A168,'Detail from revised'!$P:$P,'App 1 Revenue Budget £000'!$F168,'Detail from revised'!$C:$C,"NCOS")/1000,0)</f>
        <v>-8</v>
      </c>
      <c r="K168" s="214">
        <f>+J168-G168</f>
        <v>-6</v>
      </c>
      <c r="L168" s="338"/>
    </row>
    <row r="169" spans="1:13" s="219" customFormat="1" x14ac:dyDescent="0.3">
      <c r="B169" s="220"/>
      <c r="C169" s="220"/>
      <c r="D169" s="221" t="s">
        <v>1229</v>
      </c>
      <c r="E169" s="221" t="s">
        <v>1546</v>
      </c>
      <c r="F169" s="222"/>
      <c r="G169" s="223">
        <f>G168+G167</f>
        <v>0</v>
      </c>
      <c r="H169" s="223">
        <f>H168+H167</f>
        <v>-6</v>
      </c>
      <c r="I169" s="223">
        <f>I168+I167</f>
        <v>0</v>
      </c>
      <c r="J169" s="223">
        <f>J168+J167</f>
        <v>-6</v>
      </c>
      <c r="K169" s="223">
        <f>K168+K167</f>
        <v>-6</v>
      </c>
      <c r="L169" s="339" t="str">
        <f>IF(G169=0,"",K169/G169)</f>
        <v/>
      </c>
      <c r="M169" s="329"/>
    </row>
    <row r="170" spans="1:13" x14ac:dyDescent="0.3">
      <c r="A170" t="s">
        <v>3552</v>
      </c>
      <c r="B170" s="7"/>
      <c r="C170" s="7"/>
      <c r="D170" s="7" t="s">
        <v>1002</v>
      </c>
      <c r="E170" s="7"/>
      <c r="F170" s="217" t="s">
        <v>1185</v>
      </c>
      <c r="G170" s="214">
        <f>ROUND(SUMIFS('Detail from revised'!V:V,'Detail from revised'!$E:$E,'App 1 Revenue Budget £000'!$A170,'Detail from revised'!$P:$P,'App 1 Revenue Budget £000'!$F170,'Detail from revised'!$C:$C,"NCOS")/1000,0)</f>
        <v>39</v>
      </c>
      <c r="H170" s="214">
        <f>ROUND(SUMIFS('Detail from revised'!AP:AP,'Detail from revised'!$E:$E,'App 1 Revenue Budget £000'!$A170,'Detail from revised'!$P:$P,'App 1 Revenue Budget £000'!$F170,'Detail from revised'!$C:$C,"NCOS")/1000,0)</f>
        <v>35</v>
      </c>
      <c r="I170" s="214">
        <f>ROUND(SUMIFS('Detail from revised'!AQ:AQ,'Detail from revised'!$E:$E,'App 1 Revenue Budget £000'!$A170,'Detail from revised'!$P:$P,'App 1 Revenue Budget £000'!$F170,'Detail from revised'!$C:$C,"NCOS")/1000,0)</f>
        <v>0</v>
      </c>
      <c r="J170" s="214">
        <f>ROUND(SUMIFS('Detail from revised'!AS:AS,'Detail from revised'!$E:$E,'App 1 Revenue Budget £000'!$A170,'Detail from revised'!$P:$P,'App 1 Revenue Budget £000'!$F170,'Detail from revised'!$C:$C,"NCOS")/1000,0)</f>
        <v>35</v>
      </c>
      <c r="K170" s="214">
        <f>+J170-G170</f>
        <v>-4</v>
      </c>
      <c r="L170" s="337"/>
    </row>
    <row r="171" spans="1:13" x14ac:dyDescent="0.3">
      <c r="A171" t="s">
        <v>3552</v>
      </c>
      <c r="B171" s="7"/>
      <c r="C171" s="7"/>
      <c r="D171" s="7" t="s">
        <v>1002</v>
      </c>
      <c r="E171" s="7"/>
      <c r="F171" s="217" t="s">
        <v>1186</v>
      </c>
      <c r="G171" s="214">
        <f>ROUND(SUMIFS('Detail from revised'!V:V,'Detail from revised'!$E:$E,'App 1 Revenue Budget £000'!$A171,'Detail from revised'!$P:$P,'App 1 Revenue Budget £000'!$F171,'Detail from revised'!$C:$C,"NCOS")/1000,0)</f>
        <v>-1</v>
      </c>
      <c r="H171" s="214">
        <f>ROUND(SUMIFS('Detail from revised'!AP:AP,'Detail from revised'!$E:$E,'App 1 Revenue Budget £000'!$A171,'Detail from revised'!$P:$P,'App 1 Revenue Budget £000'!$F171,'Detail from revised'!$C:$C,"NCOS")/1000,0)</f>
        <v>0</v>
      </c>
      <c r="I171" s="214">
        <f>ROUND(SUMIFS('Detail from revised'!AQ:AQ,'Detail from revised'!$E:$E,'App 1 Revenue Budget £000'!$A171,'Detail from revised'!$P:$P,'App 1 Revenue Budget £000'!$F171,'Detail from revised'!$C:$C,"NCOS")/1000,0)</f>
        <v>0</v>
      </c>
      <c r="J171" s="214">
        <f>ROUND(SUMIFS('Detail from revised'!AS:AS,'Detail from revised'!$E:$E,'App 1 Revenue Budget £000'!$A171,'Detail from revised'!$P:$P,'App 1 Revenue Budget £000'!$F171,'Detail from revised'!$C:$C,"NCOS")/1000,0)</f>
        <v>0</v>
      </c>
      <c r="K171" s="214">
        <f>+J171-G171</f>
        <v>1</v>
      </c>
      <c r="L171" s="338"/>
    </row>
    <row r="172" spans="1:13" s="219" customFormat="1" x14ac:dyDescent="0.3">
      <c r="B172" s="228"/>
      <c r="C172" s="228"/>
      <c r="D172" s="221" t="s">
        <v>1266</v>
      </c>
      <c r="E172" s="221" t="s">
        <v>1345</v>
      </c>
      <c r="F172" s="222"/>
      <c r="G172" s="223">
        <f>G171+G170</f>
        <v>38</v>
      </c>
      <c r="H172" s="223">
        <f>H171+H170</f>
        <v>35</v>
      </c>
      <c r="I172" s="223">
        <f>I171+I170</f>
        <v>0</v>
      </c>
      <c r="J172" s="223">
        <f>J171+J170</f>
        <v>35</v>
      </c>
      <c r="K172" s="223">
        <f>K171+K170</f>
        <v>-3</v>
      </c>
      <c r="L172" s="339">
        <f>IF(G172=0,"",K172/G172)</f>
        <v>-7.8947368421052627E-2</v>
      </c>
      <c r="M172" s="329"/>
    </row>
    <row r="173" spans="1:13" x14ac:dyDescent="0.3">
      <c r="A173" t="s">
        <v>3383</v>
      </c>
      <c r="B173" s="216"/>
      <c r="C173" s="216"/>
      <c r="D173" s="7" t="s">
        <v>566</v>
      </c>
      <c r="E173" s="7"/>
      <c r="F173" s="217" t="s">
        <v>1185</v>
      </c>
      <c r="G173" s="214">
        <f>ROUND(SUMIFS('Detail from revised'!V:V,'Detail from revised'!$E:$E,'App 1 Revenue Budget £000'!$A173,'Detail from revised'!$P:$P,'App 1 Revenue Budget £000'!$F173,'Detail from revised'!$C:$C,"NCOS")/1000,0)</f>
        <v>5</v>
      </c>
      <c r="H173" s="214">
        <f>ROUND(SUMIFS('Detail from revised'!AP:AP,'Detail from revised'!$E:$E,'App 1 Revenue Budget £000'!$A173,'Detail from revised'!$P:$P,'App 1 Revenue Budget £000'!$F173,'Detail from revised'!$C:$C,"NCOS")/1000,0)</f>
        <v>5</v>
      </c>
      <c r="I173" s="214">
        <f>ROUND(SUMIFS('Detail from revised'!AQ:AQ,'Detail from revised'!$E:$E,'App 1 Revenue Budget £000'!$A173,'Detail from revised'!$P:$P,'App 1 Revenue Budget £000'!$F173,'Detail from revised'!$C:$C,"NCOS")/1000,0)</f>
        <v>0</v>
      </c>
      <c r="J173" s="214">
        <f>ROUND(SUMIFS('Detail from revised'!AS:AS,'Detail from revised'!$E:$E,'App 1 Revenue Budget £000'!$A173,'Detail from revised'!$P:$P,'App 1 Revenue Budget £000'!$F173,'Detail from revised'!$C:$C,"NCOS")/1000,0)</f>
        <v>5</v>
      </c>
      <c r="K173" s="214">
        <f>+J173-G173</f>
        <v>0</v>
      </c>
      <c r="L173" s="337"/>
    </row>
    <row r="174" spans="1:13" x14ac:dyDescent="0.3">
      <c r="A174" t="s">
        <v>3383</v>
      </c>
      <c r="B174" s="216"/>
      <c r="C174" s="216"/>
      <c r="D174" s="7" t="s">
        <v>566</v>
      </c>
      <c r="E174" s="7"/>
      <c r="F174" s="217" t="s">
        <v>1186</v>
      </c>
      <c r="G174" s="214">
        <f>ROUND(SUMIFS('Detail from revised'!V:V,'Detail from revised'!$E:$E,'App 1 Revenue Budget £000'!$A174,'Detail from revised'!$P:$P,'App 1 Revenue Budget £000'!$F174,'Detail from revised'!$C:$C,"NCOS")/1000,0)</f>
        <v>-4</v>
      </c>
      <c r="H174" s="214">
        <f>ROUND(SUMIFS('Detail from revised'!AP:AP,'Detail from revised'!$E:$E,'App 1 Revenue Budget £000'!$A174,'Detail from revised'!$P:$P,'App 1 Revenue Budget £000'!$F174,'Detail from revised'!$C:$C,"NCOS")/1000,0)</f>
        <v>-2</v>
      </c>
      <c r="I174" s="214">
        <f>ROUND(SUMIFS('Detail from revised'!AQ:AQ,'Detail from revised'!$E:$E,'App 1 Revenue Budget £000'!$A174,'Detail from revised'!$P:$P,'App 1 Revenue Budget £000'!$F174,'Detail from revised'!$C:$C,"NCOS")/1000,0)</f>
        <v>0</v>
      </c>
      <c r="J174" s="214">
        <f>ROUND(SUMIFS('Detail from revised'!AS:AS,'Detail from revised'!$E:$E,'App 1 Revenue Budget £000'!$A174,'Detail from revised'!$P:$P,'App 1 Revenue Budget £000'!$F174,'Detail from revised'!$C:$C,"NCOS")/1000,0)</f>
        <v>-2</v>
      </c>
      <c r="K174" s="214">
        <f>+J174-G174</f>
        <v>2</v>
      </c>
      <c r="L174" s="338"/>
    </row>
    <row r="175" spans="1:13" s="219" customFormat="1" x14ac:dyDescent="0.3">
      <c r="B175" s="220"/>
      <c r="C175" s="220"/>
      <c r="D175" s="221" t="s">
        <v>1231</v>
      </c>
      <c r="E175" s="221" t="s">
        <v>1546</v>
      </c>
      <c r="F175" s="222"/>
      <c r="G175" s="223">
        <f>G174+G173</f>
        <v>1</v>
      </c>
      <c r="H175" s="223">
        <f>H174+H173</f>
        <v>3</v>
      </c>
      <c r="I175" s="223">
        <f>I174+I173</f>
        <v>0</v>
      </c>
      <c r="J175" s="223">
        <f>J174+J173</f>
        <v>3</v>
      </c>
      <c r="K175" s="223">
        <f>K174+K173</f>
        <v>2</v>
      </c>
      <c r="L175" s="339">
        <f>IF(G175=0,"",K175/G175)</f>
        <v>2</v>
      </c>
      <c r="M175" s="329"/>
    </row>
    <row r="176" spans="1:13" x14ac:dyDescent="0.3">
      <c r="A176" t="s">
        <v>3385</v>
      </c>
      <c r="B176" s="216"/>
      <c r="C176" s="216"/>
      <c r="D176" s="7" t="s">
        <v>579</v>
      </c>
      <c r="E176" s="7"/>
      <c r="F176" s="217" t="s">
        <v>1185</v>
      </c>
      <c r="G176" s="214">
        <f>ROUND(SUMIFS('Detail from revised'!V:V,'Detail from revised'!$E:$E,'App 1 Revenue Budget £000'!$A176,'Detail from revised'!$P:$P,'App 1 Revenue Budget £000'!$F176,'Detail from revised'!$C:$C,"NCOS")/1000,0)</f>
        <v>12</v>
      </c>
      <c r="H176" s="214">
        <f>ROUND(SUMIFS('Detail from revised'!AP:AP,'Detail from revised'!$E:$E,'App 1 Revenue Budget £000'!$A176,'Detail from revised'!$P:$P,'App 1 Revenue Budget £000'!$F176,'Detail from revised'!$C:$C,"NCOS")/1000,0)</f>
        <v>13</v>
      </c>
      <c r="I176" s="214">
        <f>ROUND(SUMIFS('Detail from revised'!AQ:AQ,'Detail from revised'!$E:$E,'App 1 Revenue Budget £000'!$A176,'Detail from revised'!$P:$P,'App 1 Revenue Budget £000'!$F176,'Detail from revised'!$C:$C,"NCOS")/1000,0)</f>
        <v>0</v>
      </c>
      <c r="J176" s="214">
        <f>ROUND(SUMIFS('Detail from revised'!AS:AS,'Detail from revised'!$E:$E,'App 1 Revenue Budget £000'!$A176,'Detail from revised'!$P:$P,'App 1 Revenue Budget £000'!$F176,'Detail from revised'!$C:$C,"NCOS")/1000,0)</f>
        <v>13</v>
      </c>
      <c r="K176" s="214">
        <f>+J176-G176</f>
        <v>1</v>
      </c>
      <c r="L176" s="337"/>
    </row>
    <row r="177" spans="1:13" x14ac:dyDescent="0.3">
      <c r="A177" t="s">
        <v>3385</v>
      </c>
      <c r="B177" s="216"/>
      <c r="C177" s="216"/>
      <c r="D177" s="7" t="s">
        <v>579</v>
      </c>
      <c r="E177" s="7"/>
      <c r="F177" s="217" t="s">
        <v>1186</v>
      </c>
      <c r="G177" s="214">
        <f>ROUND(SUMIFS('Detail from revised'!V:V,'Detail from revised'!$E:$E,'App 1 Revenue Budget £000'!$A177,'Detail from revised'!$P:$P,'App 1 Revenue Budget £000'!$F177,'Detail from revised'!$C:$C,"NCOS")/1000,0)</f>
        <v>0</v>
      </c>
      <c r="H177" s="214">
        <f>ROUND(SUMIFS('Detail from revised'!AP:AP,'Detail from revised'!$E:$E,'App 1 Revenue Budget £000'!$A177,'Detail from revised'!$P:$P,'App 1 Revenue Budget £000'!$F177,'Detail from revised'!$C:$C,"NCOS")/1000,0)</f>
        <v>0</v>
      </c>
      <c r="I177" s="214">
        <f>ROUND(SUMIFS('Detail from revised'!AQ:AQ,'Detail from revised'!$E:$E,'App 1 Revenue Budget £000'!$A177,'Detail from revised'!$P:$P,'App 1 Revenue Budget £000'!$F177,'Detail from revised'!$C:$C,"NCOS")/1000,0)</f>
        <v>0</v>
      </c>
      <c r="J177" s="214">
        <f>ROUND(SUMIFS('Detail from revised'!AS:AS,'Detail from revised'!$E:$E,'App 1 Revenue Budget £000'!$A177,'Detail from revised'!$P:$P,'App 1 Revenue Budget £000'!$F177,'Detail from revised'!$C:$C,"NCOS")/1000,0)</f>
        <v>0</v>
      </c>
      <c r="K177" s="214">
        <f>+J177-G177</f>
        <v>0</v>
      </c>
      <c r="L177" s="338"/>
    </row>
    <row r="178" spans="1:13" s="219" customFormat="1" x14ac:dyDescent="0.3">
      <c r="B178" s="220"/>
      <c r="C178" s="220"/>
      <c r="D178" s="221" t="s">
        <v>1233</v>
      </c>
      <c r="E178" s="221" t="s">
        <v>3570</v>
      </c>
      <c r="F178" s="222"/>
      <c r="G178" s="223">
        <f>G177+G176</f>
        <v>12</v>
      </c>
      <c r="H178" s="223">
        <f>H177+H176</f>
        <v>13</v>
      </c>
      <c r="I178" s="223">
        <f>I177+I176</f>
        <v>0</v>
      </c>
      <c r="J178" s="223">
        <f>J177+J176</f>
        <v>13</v>
      </c>
      <c r="K178" s="223">
        <f>K177+K176</f>
        <v>1</v>
      </c>
      <c r="L178" s="339">
        <f>IF(G178=0,"",K178/G178)</f>
        <v>8.3333333333333329E-2</v>
      </c>
      <c r="M178" s="329"/>
    </row>
    <row r="179" spans="1:13" x14ac:dyDescent="0.3">
      <c r="A179" t="s">
        <v>3386</v>
      </c>
      <c r="B179" s="216"/>
      <c r="C179" s="216"/>
      <c r="D179" s="7" t="s">
        <v>581</v>
      </c>
      <c r="E179" s="7"/>
      <c r="F179" s="217" t="s">
        <v>1185</v>
      </c>
      <c r="G179" s="214">
        <f>ROUND(SUMIFS('Detail from revised'!V:V,'Detail from revised'!$E:$E,'App 1 Revenue Budget £000'!$A179,'Detail from revised'!$P:$P,'App 1 Revenue Budget £000'!$F179,'Detail from revised'!$C:$C,"NCOS")/1000,0)</f>
        <v>7</v>
      </c>
      <c r="H179" s="214">
        <f>ROUND(SUMIFS('Detail from revised'!AP:AP,'Detail from revised'!$E:$E,'App 1 Revenue Budget £000'!$A179,'Detail from revised'!$P:$P,'App 1 Revenue Budget £000'!$F179,'Detail from revised'!$C:$C,"NCOS")/1000,0)</f>
        <v>7</v>
      </c>
      <c r="I179" s="214">
        <f>ROUND(SUMIFS('Detail from revised'!AQ:AQ,'Detail from revised'!$E:$E,'App 1 Revenue Budget £000'!$A179,'Detail from revised'!$P:$P,'App 1 Revenue Budget £000'!$F179,'Detail from revised'!$C:$C,"NCOS")/1000,0)</f>
        <v>0</v>
      </c>
      <c r="J179" s="214">
        <f>ROUND(SUMIFS('Detail from revised'!AS:AS,'Detail from revised'!$E:$E,'App 1 Revenue Budget £000'!$A179,'Detail from revised'!$P:$P,'App 1 Revenue Budget £000'!$F179,'Detail from revised'!$C:$C,"NCOS")/1000,0)</f>
        <v>7</v>
      </c>
      <c r="K179" s="214">
        <f>+J179-G179</f>
        <v>0</v>
      </c>
      <c r="L179" s="337"/>
    </row>
    <row r="180" spans="1:13" x14ac:dyDescent="0.3">
      <c r="A180" t="s">
        <v>3386</v>
      </c>
      <c r="B180" s="216"/>
      <c r="C180" s="216"/>
      <c r="D180" s="7" t="s">
        <v>581</v>
      </c>
      <c r="E180" s="7"/>
      <c r="F180" s="217" t="s">
        <v>1186</v>
      </c>
      <c r="G180" s="214">
        <f>ROUND(SUMIFS('Detail from revised'!V:V,'Detail from revised'!$E:$E,'App 1 Revenue Budget £000'!$A180,'Detail from revised'!$P:$P,'App 1 Revenue Budget £000'!$F180,'Detail from revised'!$C:$C,"NCOS")/1000,0)</f>
        <v>-17</v>
      </c>
      <c r="H180" s="214">
        <f>ROUND(SUMIFS('Detail from revised'!AP:AP,'Detail from revised'!$E:$E,'App 1 Revenue Budget £000'!$A180,'Detail from revised'!$P:$P,'App 1 Revenue Budget £000'!$F180,'Detail from revised'!$C:$C,"NCOS")/1000,0)</f>
        <v>-19</v>
      </c>
      <c r="I180" s="214">
        <f>ROUND(SUMIFS('Detail from revised'!AQ:AQ,'Detail from revised'!$E:$E,'App 1 Revenue Budget £000'!$A180,'Detail from revised'!$P:$P,'App 1 Revenue Budget £000'!$F180,'Detail from revised'!$C:$C,"NCOS")/1000,0)</f>
        <v>0</v>
      </c>
      <c r="J180" s="214">
        <f>ROUND(SUMIFS('Detail from revised'!AS:AS,'Detail from revised'!$E:$E,'App 1 Revenue Budget £000'!$A180,'Detail from revised'!$P:$P,'App 1 Revenue Budget £000'!$F180,'Detail from revised'!$C:$C,"NCOS")/1000,0)</f>
        <v>-19</v>
      </c>
      <c r="K180" s="214">
        <f>+J180-G180</f>
        <v>-2</v>
      </c>
      <c r="L180" s="338"/>
    </row>
    <row r="181" spans="1:13" s="219" customFormat="1" x14ac:dyDescent="0.3">
      <c r="B181" s="220"/>
      <c r="C181" s="220"/>
      <c r="D181" s="221" t="s">
        <v>1234</v>
      </c>
      <c r="E181" s="221" t="s">
        <v>1546</v>
      </c>
      <c r="F181" s="222"/>
      <c r="G181" s="223">
        <f>G180+G179</f>
        <v>-10</v>
      </c>
      <c r="H181" s="223">
        <f>H180+H179</f>
        <v>-12</v>
      </c>
      <c r="I181" s="223">
        <f>I180+I179</f>
        <v>0</v>
      </c>
      <c r="J181" s="223">
        <f>J180+J179</f>
        <v>-12</v>
      </c>
      <c r="K181" s="223">
        <f>K180+K179</f>
        <v>-2</v>
      </c>
      <c r="L181" s="339">
        <f>IF(G181=0,"",K181/G181)</f>
        <v>0.2</v>
      </c>
      <c r="M181" s="329"/>
    </row>
    <row r="182" spans="1:13" x14ac:dyDescent="0.3">
      <c r="A182" t="s">
        <v>3387</v>
      </c>
      <c r="B182" s="216"/>
      <c r="C182" s="216"/>
      <c r="D182" s="7" t="s">
        <v>2978</v>
      </c>
      <c r="E182" s="7"/>
      <c r="F182" s="217" t="s">
        <v>1185</v>
      </c>
      <c r="G182" s="214">
        <f>ROUND(SUMIFS('Detail from revised'!V:V,'Detail from revised'!$E:$E,'App 1 Revenue Budget £000'!$A182,'Detail from revised'!$P:$P,'App 1 Revenue Budget £000'!$F182,'Detail from revised'!$C:$C,"NCOS")/1000,0)</f>
        <v>0</v>
      </c>
      <c r="H182" s="214">
        <f>ROUND(SUMIFS('Detail from revised'!AP:AP,'Detail from revised'!$E:$E,'App 1 Revenue Budget £000'!$A182,'Detail from revised'!$P:$P,'App 1 Revenue Budget £000'!$F182,'Detail from revised'!$C:$C,"NCOS")/1000,0)</f>
        <v>0</v>
      </c>
      <c r="I182" s="214">
        <f>ROUND(SUMIFS('Detail from revised'!AQ:AQ,'Detail from revised'!$E:$E,'App 1 Revenue Budget £000'!$A182,'Detail from revised'!$P:$P,'App 1 Revenue Budget £000'!$F182,'Detail from revised'!$C:$C,"NCOS")/1000,0)</f>
        <v>20</v>
      </c>
      <c r="J182" s="214">
        <f>ROUND(SUMIFS('Detail from revised'!AS:AS,'Detail from revised'!$E:$E,'App 1 Revenue Budget £000'!$A182,'Detail from revised'!$P:$P,'App 1 Revenue Budget £000'!$F182,'Detail from revised'!$C:$C,"NCOS")/1000,0)</f>
        <v>20</v>
      </c>
      <c r="K182" s="214">
        <f>+J182-G182</f>
        <v>20</v>
      </c>
      <c r="L182" s="337"/>
    </row>
    <row r="183" spans="1:13" x14ac:dyDescent="0.3">
      <c r="A183" t="s">
        <v>3387</v>
      </c>
      <c r="B183" s="216"/>
      <c r="C183" s="216"/>
      <c r="D183" s="7" t="s">
        <v>2978</v>
      </c>
      <c r="E183" s="7"/>
      <c r="F183" s="217" t="s">
        <v>1186</v>
      </c>
      <c r="G183" s="214">
        <f>ROUND(SUMIFS('Detail from revised'!V:V,'Detail from revised'!$E:$E,'App 1 Revenue Budget £000'!$A183,'Detail from revised'!$P:$P,'App 1 Revenue Budget £000'!$F183,'Detail from revised'!$C:$C,"NCOS")/1000,0)</f>
        <v>0</v>
      </c>
      <c r="H183" s="214">
        <f>ROUND(SUMIFS('Detail from revised'!AP:AP,'Detail from revised'!$E:$E,'App 1 Revenue Budget £000'!$A183,'Detail from revised'!$P:$P,'App 1 Revenue Budget £000'!$F183,'Detail from revised'!$C:$C,"NCOS")/1000,0)</f>
        <v>0</v>
      </c>
      <c r="I183" s="214">
        <f>ROUND(SUMIFS('Detail from revised'!AQ:AQ,'Detail from revised'!$E:$E,'App 1 Revenue Budget £000'!$A183,'Detail from revised'!$P:$P,'App 1 Revenue Budget £000'!$F183,'Detail from revised'!$C:$C,"NCOS")/1000,0)</f>
        <v>0</v>
      </c>
      <c r="J183" s="214">
        <f>ROUND(SUMIFS('Detail from revised'!AS:AS,'Detail from revised'!$E:$E,'App 1 Revenue Budget £000'!$A183,'Detail from revised'!$P:$P,'App 1 Revenue Budget £000'!$F183,'Detail from revised'!$C:$C,"NCOS")/1000,0)</f>
        <v>0</v>
      </c>
      <c r="K183" s="214">
        <f>+J183-G183</f>
        <v>0</v>
      </c>
      <c r="L183" s="338"/>
    </row>
    <row r="184" spans="1:13" s="219" customFormat="1" x14ac:dyDescent="0.3">
      <c r="B184" s="220"/>
      <c r="C184" s="220"/>
      <c r="D184" s="221" t="s">
        <v>1234</v>
      </c>
      <c r="E184" s="221" t="s">
        <v>1345</v>
      </c>
      <c r="F184" s="222"/>
      <c r="G184" s="223">
        <f>G183+G182</f>
        <v>0</v>
      </c>
      <c r="H184" s="223">
        <f>H183+H182</f>
        <v>0</v>
      </c>
      <c r="I184" s="223">
        <f>I183+I182</f>
        <v>20</v>
      </c>
      <c r="J184" s="223">
        <f>J183+J182</f>
        <v>20</v>
      </c>
      <c r="K184" s="223">
        <f>K183+K182</f>
        <v>20</v>
      </c>
      <c r="L184" s="339" t="str">
        <f>IF(G184=0,"",K184/G184)</f>
        <v/>
      </c>
      <c r="M184" s="329"/>
    </row>
    <row r="185" spans="1:13" x14ac:dyDescent="0.3">
      <c r="A185" t="s">
        <v>3388</v>
      </c>
      <c r="B185" s="216"/>
      <c r="C185" s="216"/>
      <c r="D185" s="7" t="s">
        <v>592</v>
      </c>
      <c r="E185" s="7"/>
      <c r="F185" s="217" t="s">
        <v>1185</v>
      </c>
      <c r="G185" s="214">
        <f>ROUND(SUMIFS('Detail from revised'!V:V,'Detail from revised'!$E:$E,'App 1 Revenue Budget £000'!$A185,'Detail from revised'!$P:$P,'App 1 Revenue Budget £000'!$F185,'Detail from revised'!$C:$C,"NCOS")/1000,0)</f>
        <v>23</v>
      </c>
      <c r="H185" s="214">
        <f>ROUND(SUMIFS('Detail from revised'!AP:AP,'Detail from revised'!$E:$E,'App 1 Revenue Budget £000'!$A185,'Detail from revised'!$P:$P,'App 1 Revenue Budget £000'!$F185,'Detail from revised'!$C:$C,"NCOS")/1000,0)</f>
        <v>23</v>
      </c>
      <c r="I185" s="214">
        <f>ROUND(SUMIFS('Detail from revised'!AQ:AQ,'Detail from revised'!$E:$E,'App 1 Revenue Budget £000'!$A185,'Detail from revised'!$P:$P,'App 1 Revenue Budget £000'!$F185,'Detail from revised'!$C:$C,"NCOS")/1000,0)</f>
        <v>0</v>
      </c>
      <c r="J185" s="214">
        <f>ROUND(SUMIFS('Detail from revised'!AS:AS,'Detail from revised'!$E:$E,'App 1 Revenue Budget £000'!$A185,'Detail from revised'!$P:$P,'App 1 Revenue Budget £000'!$F185,'Detail from revised'!$C:$C,"NCOS")/1000,0)</f>
        <v>23</v>
      </c>
      <c r="K185" s="214">
        <f>+J185-G185</f>
        <v>0</v>
      </c>
      <c r="L185" s="337"/>
    </row>
    <row r="186" spans="1:13" x14ac:dyDescent="0.3">
      <c r="A186" t="s">
        <v>3388</v>
      </c>
      <c r="B186" s="216"/>
      <c r="C186" s="216"/>
      <c r="D186" s="7" t="s">
        <v>592</v>
      </c>
      <c r="E186" s="7"/>
      <c r="F186" s="217" t="s">
        <v>1186</v>
      </c>
      <c r="G186" s="214">
        <f>ROUND(SUMIFS('Detail from revised'!V:V,'Detail from revised'!$E:$E,'App 1 Revenue Budget £000'!$A186,'Detail from revised'!$P:$P,'App 1 Revenue Budget £000'!$F186,'Detail from revised'!$C:$C,"NCOS")/1000,0)</f>
        <v>-32</v>
      </c>
      <c r="H186" s="214">
        <f>ROUND(SUMIFS('Detail from revised'!AP:AP,'Detail from revised'!$E:$E,'App 1 Revenue Budget £000'!$A186,'Detail from revised'!$P:$P,'App 1 Revenue Budget £000'!$F186,'Detail from revised'!$C:$C,"NCOS")/1000,0)</f>
        <v>-32</v>
      </c>
      <c r="I186" s="214">
        <f>ROUND(SUMIFS('Detail from revised'!AQ:AQ,'Detail from revised'!$E:$E,'App 1 Revenue Budget £000'!$A186,'Detail from revised'!$P:$P,'App 1 Revenue Budget £000'!$F186,'Detail from revised'!$C:$C,"NCOS")/1000,0)</f>
        <v>0</v>
      </c>
      <c r="J186" s="214">
        <f>ROUND(SUMIFS('Detail from revised'!AS:AS,'Detail from revised'!$E:$E,'App 1 Revenue Budget £000'!$A186,'Detail from revised'!$P:$P,'App 1 Revenue Budget £000'!$F186,'Detail from revised'!$C:$C,"NCOS")/1000,0)</f>
        <v>-32</v>
      </c>
      <c r="K186" s="214">
        <f>+J186-G186</f>
        <v>0</v>
      </c>
      <c r="L186" s="338"/>
    </row>
    <row r="187" spans="1:13" s="219" customFormat="1" x14ac:dyDescent="0.3">
      <c r="B187" s="220"/>
      <c r="C187" s="220"/>
      <c r="D187" s="221" t="s">
        <v>1235</v>
      </c>
      <c r="E187" s="221" t="s">
        <v>1546</v>
      </c>
      <c r="F187" s="222"/>
      <c r="G187" s="223">
        <f>G186+G185</f>
        <v>-9</v>
      </c>
      <c r="H187" s="223">
        <f>H186+H185</f>
        <v>-9</v>
      </c>
      <c r="I187" s="223">
        <f>I186+I185</f>
        <v>0</v>
      </c>
      <c r="J187" s="223">
        <f>J186+J185</f>
        <v>-9</v>
      </c>
      <c r="K187" s="223">
        <f>K186+K185</f>
        <v>0</v>
      </c>
      <c r="L187" s="339">
        <f>IF(G187=0,"",K187/G187)</f>
        <v>0</v>
      </c>
      <c r="M187" s="329"/>
    </row>
    <row r="188" spans="1:13" ht="28.8" x14ac:dyDescent="0.3">
      <c r="A188" t="s">
        <v>3389</v>
      </c>
      <c r="B188" s="216"/>
      <c r="C188" s="216" t="s">
        <v>1236</v>
      </c>
      <c r="D188" s="7" t="s">
        <v>595</v>
      </c>
      <c r="E188" s="7"/>
      <c r="F188" s="217" t="s">
        <v>1185</v>
      </c>
      <c r="G188" s="214">
        <f>ROUND(SUMIFS('Detail from revised'!V:V,'Detail from revised'!$E:$E,'App 1 Revenue Budget £000'!$A188,'Detail from revised'!$P:$P,'App 1 Revenue Budget £000'!$F188,'Detail from revised'!$C:$C,"NCOS")/1000,0)</f>
        <v>337</v>
      </c>
      <c r="H188" s="214">
        <f>ROUND(SUMIFS('Detail from revised'!AP:AP,'Detail from revised'!$E:$E,'App 1 Revenue Budget £000'!$A188,'Detail from revised'!$P:$P,'App 1 Revenue Budget £000'!$F188,'Detail from revised'!$C:$C,"NCOS")/1000,0)</f>
        <v>393</v>
      </c>
      <c r="I188" s="214">
        <f>ROUND(SUMIFS('Detail from revised'!AQ:AQ,'Detail from revised'!$E:$E,'App 1 Revenue Budget £000'!$A188,'Detail from revised'!$P:$P,'App 1 Revenue Budget £000'!$F188,'Detail from revised'!$C:$C,"NCOS")/1000,0)</f>
        <v>40</v>
      </c>
      <c r="J188" s="214">
        <f>ROUND(SUMIFS('Detail from revised'!AS:AS,'Detail from revised'!$E:$E,'App 1 Revenue Budget £000'!$A188,'Detail from revised'!$P:$P,'App 1 Revenue Budget £000'!$F188,'Detail from revised'!$C:$C,"NCOS")/1000,0)</f>
        <v>433</v>
      </c>
      <c r="K188" s="214">
        <f>+J188-G188</f>
        <v>96</v>
      </c>
      <c r="L188" s="337"/>
      <c r="M188" s="8" t="s">
        <v>3472</v>
      </c>
    </row>
    <row r="189" spans="1:13" x14ac:dyDescent="0.3">
      <c r="A189" t="s">
        <v>3389</v>
      </c>
      <c r="B189" s="216"/>
      <c r="C189" s="216"/>
      <c r="D189" s="7" t="s">
        <v>595</v>
      </c>
      <c r="E189" s="7"/>
      <c r="F189" s="217" t="s">
        <v>1186</v>
      </c>
      <c r="G189" s="214">
        <f>ROUND(SUMIFS('Detail from revised'!V:V,'Detail from revised'!$E:$E,'App 1 Revenue Budget £000'!$A189,'Detail from revised'!$P:$P,'App 1 Revenue Budget £000'!$F189,'Detail from revised'!$C:$C,"NCOS")/1000,0)</f>
        <v>0</v>
      </c>
      <c r="H189" s="214">
        <f>ROUND(SUMIFS('Detail from revised'!AP:AP,'Detail from revised'!$E:$E,'App 1 Revenue Budget £000'!$A189,'Detail from revised'!$P:$P,'App 1 Revenue Budget £000'!$F189,'Detail from revised'!$C:$C,"NCOS")/1000,0)</f>
        <v>0</v>
      </c>
      <c r="I189" s="214">
        <f>ROUND(SUMIFS('Detail from revised'!AQ:AQ,'Detail from revised'!$E:$E,'App 1 Revenue Budget £000'!$A189,'Detail from revised'!$P:$P,'App 1 Revenue Budget £000'!$F189,'Detail from revised'!$C:$C,"NCOS")/1000,0)</f>
        <v>0</v>
      </c>
      <c r="J189" s="214">
        <f>ROUND(SUMIFS('Detail from revised'!AS:AS,'Detail from revised'!$E:$E,'App 1 Revenue Budget £000'!$A189,'Detail from revised'!$P:$P,'App 1 Revenue Budget £000'!$F189,'Detail from revised'!$C:$C,"NCOS")/1000,0)</f>
        <v>0</v>
      </c>
      <c r="K189" s="214">
        <f>+J189-G189</f>
        <v>0</v>
      </c>
      <c r="L189" s="338"/>
    </row>
    <row r="190" spans="1:13" s="219" customFormat="1" x14ac:dyDescent="0.3">
      <c r="B190" s="220"/>
      <c r="C190" s="220"/>
      <c r="D190" s="221" t="s">
        <v>1237</v>
      </c>
      <c r="E190" s="221" t="s">
        <v>1295</v>
      </c>
      <c r="F190" s="222"/>
      <c r="G190" s="223">
        <f>G189+G188</f>
        <v>337</v>
      </c>
      <c r="H190" s="223">
        <f>H189+H188</f>
        <v>393</v>
      </c>
      <c r="I190" s="223">
        <f>I189+I188</f>
        <v>40</v>
      </c>
      <c r="J190" s="223">
        <f>J189+J188</f>
        <v>433</v>
      </c>
      <c r="K190" s="223">
        <f>K189+K188</f>
        <v>96</v>
      </c>
      <c r="L190" s="339">
        <f>IF(G190=0,"",K190/G190)</f>
        <v>0.28486646884272998</v>
      </c>
      <c r="M190" s="329"/>
    </row>
    <row r="191" spans="1:13" x14ac:dyDescent="0.3">
      <c r="A191" t="s">
        <v>3390</v>
      </c>
      <c r="B191" s="216"/>
      <c r="C191" s="216"/>
      <c r="D191" s="7" t="s">
        <v>626</v>
      </c>
      <c r="E191" s="7"/>
      <c r="F191" s="217" t="s">
        <v>1185</v>
      </c>
      <c r="G191" s="214">
        <f>ROUND(SUMIFS('Detail from revised'!V:V,'Detail from revised'!$E:$E,'App 1 Revenue Budget £000'!$A191,'Detail from revised'!$P:$P,'App 1 Revenue Budget £000'!$F191,'Detail from revised'!$C:$C,"NCOS")/1000,0)</f>
        <v>35</v>
      </c>
      <c r="H191" s="214">
        <f>ROUND(SUMIFS('Detail from revised'!AP:AP,'Detail from revised'!$E:$E,'App 1 Revenue Budget £000'!$A191,'Detail from revised'!$P:$P,'App 1 Revenue Budget £000'!$F191,'Detail from revised'!$C:$C,"NCOS")/1000,0)</f>
        <v>37</v>
      </c>
      <c r="I191" s="214">
        <f>ROUND(SUMIFS('Detail from revised'!AQ:AQ,'Detail from revised'!$E:$E,'App 1 Revenue Budget £000'!$A191,'Detail from revised'!$P:$P,'App 1 Revenue Budget £000'!$F191,'Detail from revised'!$C:$C,"NCOS")/1000,0)</f>
        <v>0</v>
      </c>
      <c r="J191" s="214">
        <f>ROUND(SUMIFS('Detail from revised'!AS:AS,'Detail from revised'!$E:$E,'App 1 Revenue Budget £000'!$A191,'Detail from revised'!$P:$P,'App 1 Revenue Budget £000'!$F191,'Detail from revised'!$C:$C,"NCOS")/1000,0)</f>
        <v>37</v>
      </c>
      <c r="K191" s="214">
        <f>+J191-G191</f>
        <v>2</v>
      </c>
      <c r="L191" s="337"/>
    </row>
    <row r="192" spans="1:13" x14ac:dyDescent="0.3">
      <c r="A192" t="s">
        <v>3390</v>
      </c>
      <c r="B192" s="216"/>
      <c r="C192" s="216"/>
      <c r="D192" s="7" t="s">
        <v>626</v>
      </c>
      <c r="E192" s="7"/>
      <c r="F192" s="217" t="s">
        <v>1186</v>
      </c>
      <c r="G192" s="214">
        <f>ROUND(SUMIFS('Detail from revised'!V:V,'Detail from revised'!$E:$E,'App 1 Revenue Budget £000'!$A192,'Detail from revised'!$P:$P,'App 1 Revenue Budget £000'!$F192,'Detail from revised'!$C:$C,"NCOS")/1000,0)</f>
        <v>-1</v>
      </c>
      <c r="H192" s="214">
        <f>ROUND(SUMIFS('Detail from revised'!AP:AP,'Detail from revised'!$E:$E,'App 1 Revenue Budget £000'!$A192,'Detail from revised'!$P:$P,'App 1 Revenue Budget £000'!$F192,'Detail from revised'!$C:$C,"NCOS")/1000,0)</f>
        <v>-1</v>
      </c>
      <c r="I192" s="214">
        <f>ROUND(SUMIFS('Detail from revised'!AQ:AQ,'Detail from revised'!$E:$E,'App 1 Revenue Budget £000'!$A192,'Detail from revised'!$P:$P,'App 1 Revenue Budget £000'!$F192,'Detail from revised'!$C:$C,"NCOS")/1000,0)</f>
        <v>0</v>
      </c>
      <c r="J192" s="214">
        <f>ROUND(SUMIFS('Detail from revised'!AS:AS,'Detail from revised'!$E:$E,'App 1 Revenue Budget £000'!$A192,'Detail from revised'!$P:$P,'App 1 Revenue Budget £000'!$F192,'Detail from revised'!$C:$C,"NCOS")/1000,0)</f>
        <v>-1</v>
      </c>
      <c r="K192" s="214">
        <f>+J192-G192</f>
        <v>0</v>
      </c>
      <c r="L192" s="338"/>
    </row>
    <row r="193" spans="1:13" s="219" customFormat="1" x14ac:dyDescent="0.3">
      <c r="B193" s="220"/>
      <c r="C193" s="220"/>
      <c r="D193" s="221" t="s">
        <v>1238</v>
      </c>
      <c r="E193" s="221" t="s">
        <v>1379</v>
      </c>
      <c r="F193" s="222"/>
      <c r="G193" s="223">
        <f>G192+G191</f>
        <v>34</v>
      </c>
      <c r="H193" s="223">
        <f>H192+H191</f>
        <v>36</v>
      </c>
      <c r="I193" s="223">
        <f>I192+I191</f>
        <v>0</v>
      </c>
      <c r="J193" s="223">
        <f>J192+J191</f>
        <v>36</v>
      </c>
      <c r="K193" s="223">
        <f>K192+K191</f>
        <v>2</v>
      </c>
      <c r="L193" s="339">
        <f>IF(G193=0,"",K193/G193)</f>
        <v>5.8823529411764705E-2</v>
      </c>
      <c r="M193" s="329"/>
    </row>
    <row r="194" spans="1:13" x14ac:dyDescent="0.3">
      <c r="A194" t="s">
        <v>3391</v>
      </c>
      <c r="B194" s="216"/>
      <c r="C194" s="216"/>
      <c r="D194" s="7" t="s">
        <v>651</v>
      </c>
      <c r="E194" s="7"/>
      <c r="F194" s="217" t="s">
        <v>1185</v>
      </c>
      <c r="G194" s="214">
        <f>ROUND(SUMIFS('Detail from revised'!V:V,'Detail from revised'!$E:$E,'App 1 Revenue Budget £000'!$A194,'Detail from revised'!$P:$P,'App 1 Revenue Budget £000'!$F194,'Detail from revised'!$C:$C,"NCOS")/1000,0)</f>
        <v>132</v>
      </c>
      <c r="H194" s="214">
        <f>ROUND(SUMIFS('Detail from revised'!AP:AP,'Detail from revised'!$E:$E,'App 1 Revenue Budget £000'!$A194,'Detail from revised'!$P:$P,'App 1 Revenue Budget £000'!$F194,'Detail from revised'!$C:$C,"NCOS")/1000,0)</f>
        <v>135</v>
      </c>
      <c r="I194" s="214">
        <f>ROUND(SUMIFS('Detail from revised'!AQ:AQ,'Detail from revised'!$E:$E,'App 1 Revenue Budget £000'!$A194,'Detail from revised'!$P:$P,'App 1 Revenue Budget £000'!$F194,'Detail from revised'!$C:$C,"NCOS")/1000,0)</f>
        <v>0</v>
      </c>
      <c r="J194" s="214">
        <f>ROUND(SUMIFS('Detail from revised'!AS:AS,'Detail from revised'!$E:$E,'App 1 Revenue Budget £000'!$A194,'Detail from revised'!$P:$P,'App 1 Revenue Budget £000'!$F194,'Detail from revised'!$C:$C,"NCOS")/1000,0)</f>
        <v>135</v>
      </c>
      <c r="K194" s="214">
        <f>+J194-G194</f>
        <v>3</v>
      </c>
      <c r="L194" s="337"/>
    </row>
    <row r="195" spans="1:13" x14ac:dyDescent="0.3">
      <c r="A195" t="s">
        <v>3391</v>
      </c>
      <c r="B195" s="216"/>
      <c r="C195" s="216"/>
      <c r="D195" s="7" t="s">
        <v>651</v>
      </c>
      <c r="E195" s="7"/>
      <c r="F195" s="217" t="s">
        <v>1186</v>
      </c>
      <c r="G195" s="214">
        <f>ROUND(SUMIFS('Detail from revised'!V:V,'Detail from revised'!$E:$E,'App 1 Revenue Budget £000'!$A195,'Detail from revised'!$P:$P,'App 1 Revenue Budget £000'!$F195,'Detail from revised'!$C:$C,"NCOS")/1000,0)</f>
        <v>-109</v>
      </c>
      <c r="H195" s="214">
        <f>ROUND(SUMIFS('Detail from revised'!AP:AP,'Detail from revised'!$E:$E,'App 1 Revenue Budget £000'!$A195,'Detail from revised'!$P:$P,'App 1 Revenue Budget £000'!$F195,'Detail from revised'!$C:$C,"NCOS")/1000,0)</f>
        <v>-109</v>
      </c>
      <c r="I195" s="214">
        <f>ROUND(SUMIFS('Detail from revised'!AQ:AQ,'Detail from revised'!$E:$E,'App 1 Revenue Budget £000'!$A195,'Detail from revised'!$P:$P,'App 1 Revenue Budget £000'!$F195,'Detail from revised'!$C:$C,"NCOS")/1000,0)</f>
        <v>0</v>
      </c>
      <c r="J195" s="214">
        <f>ROUND(SUMIFS('Detail from revised'!AS:AS,'Detail from revised'!$E:$E,'App 1 Revenue Budget £000'!$A195,'Detail from revised'!$P:$P,'App 1 Revenue Budget £000'!$F195,'Detail from revised'!$C:$C,"NCOS")/1000,0)</f>
        <v>-109</v>
      </c>
      <c r="K195" s="214">
        <f>+J195-G195</f>
        <v>0</v>
      </c>
      <c r="L195" s="338"/>
    </row>
    <row r="196" spans="1:13" s="219" customFormat="1" x14ac:dyDescent="0.3">
      <c r="B196" s="220"/>
      <c r="C196" s="220"/>
      <c r="D196" s="221" t="s">
        <v>1241</v>
      </c>
      <c r="E196" s="221" t="s">
        <v>1379</v>
      </c>
      <c r="F196" s="222"/>
      <c r="G196" s="223">
        <f>G195+G194</f>
        <v>23</v>
      </c>
      <c r="H196" s="223">
        <f>H195+H194</f>
        <v>26</v>
      </c>
      <c r="I196" s="223">
        <f>I195+I194</f>
        <v>0</v>
      </c>
      <c r="J196" s="223">
        <f>J195+J194</f>
        <v>26</v>
      </c>
      <c r="K196" s="223">
        <f>K195+K194</f>
        <v>3</v>
      </c>
      <c r="L196" s="339">
        <f>IF(G196=0,"",K196/G196)</f>
        <v>0.13043478260869565</v>
      </c>
      <c r="M196" s="329"/>
    </row>
    <row r="197" spans="1:13" x14ac:dyDescent="0.3">
      <c r="A197" t="s">
        <v>3407</v>
      </c>
      <c r="B197" s="216"/>
      <c r="C197" s="216"/>
      <c r="D197" s="216" t="s">
        <v>289</v>
      </c>
      <c r="E197" s="216"/>
      <c r="F197" s="217" t="s">
        <v>1185</v>
      </c>
      <c r="G197" s="214">
        <f>ROUND(SUMIFS('Detail from revised'!V:V,'Detail from revised'!$E:$E,'App 1 Revenue Budget £000'!$A197,'Detail from revised'!$P:$P,'App 1 Revenue Budget £000'!$F197,'Detail from revised'!$C:$C,"NCOS")/1000,0)</f>
        <v>22</v>
      </c>
      <c r="H197" s="214">
        <f>ROUND(SUMIFS('Detail from revised'!AP:AP,'Detail from revised'!$E:$E,'App 1 Revenue Budget £000'!$A197,'Detail from revised'!$P:$P,'App 1 Revenue Budget £000'!$F197,'Detail from revised'!$C:$C,"NCOS")/1000,0)</f>
        <v>22</v>
      </c>
      <c r="I197" s="214">
        <f>ROUND(SUMIFS('Detail from revised'!AQ:AQ,'Detail from revised'!$E:$E,'App 1 Revenue Budget £000'!$A197,'Detail from revised'!$P:$P,'App 1 Revenue Budget £000'!$F197,'Detail from revised'!$C:$C,"NCOS")/1000,0)</f>
        <v>0</v>
      </c>
      <c r="J197" s="214">
        <f>ROUND(SUMIFS('Detail from revised'!AS:AS,'Detail from revised'!$E:$E,'App 1 Revenue Budget £000'!$A197,'Detail from revised'!$P:$P,'App 1 Revenue Budget £000'!$F197,'Detail from revised'!$C:$C,"NCOS")/1000,0)</f>
        <v>22</v>
      </c>
      <c r="K197" s="214">
        <f>+J197-G197</f>
        <v>0</v>
      </c>
      <c r="L197" s="337"/>
    </row>
    <row r="198" spans="1:13" x14ac:dyDescent="0.3">
      <c r="A198" t="s">
        <v>3407</v>
      </c>
      <c r="B198" s="216"/>
      <c r="C198" s="216"/>
      <c r="D198" s="7" t="s">
        <v>289</v>
      </c>
      <c r="E198" s="7"/>
      <c r="F198" s="217" t="s">
        <v>1186</v>
      </c>
      <c r="G198" s="214">
        <f>ROUND(SUMIFS('Detail from revised'!V:V,'Detail from revised'!$E:$E,'App 1 Revenue Budget £000'!$A198,'Detail from revised'!$P:$P,'App 1 Revenue Budget £000'!$F198,'Detail from revised'!$C:$C,"NCOS")/1000,0)</f>
        <v>0</v>
      </c>
      <c r="H198" s="214">
        <f>ROUND(SUMIFS('Detail from revised'!AP:AP,'Detail from revised'!$E:$E,'App 1 Revenue Budget £000'!$A198,'Detail from revised'!$P:$P,'App 1 Revenue Budget £000'!$F198,'Detail from revised'!$C:$C,"NCOS")/1000,0)</f>
        <v>0</v>
      </c>
      <c r="I198" s="214">
        <f>ROUND(SUMIFS('Detail from revised'!AQ:AQ,'Detail from revised'!$E:$E,'App 1 Revenue Budget £000'!$A198,'Detail from revised'!$P:$P,'App 1 Revenue Budget £000'!$F198,'Detail from revised'!$C:$C,"NCOS")/1000,0)</f>
        <v>0</v>
      </c>
      <c r="J198" s="214">
        <f>ROUND(SUMIFS('Detail from revised'!AS:AS,'Detail from revised'!$E:$E,'App 1 Revenue Budget £000'!$A198,'Detail from revised'!$P:$P,'App 1 Revenue Budget £000'!$F198,'Detail from revised'!$C:$C,"NCOS")/1000,0)</f>
        <v>0</v>
      </c>
      <c r="K198" s="214">
        <f>+J198-G198</f>
        <v>0</v>
      </c>
      <c r="L198" s="338"/>
    </row>
    <row r="199" spans="1:13" s="219" customFormat="1" x14ac:dyDescent="0.3">
      <c r="B199" s="220"/>
      <c r="C199" s="220"/>
      <c r="D199" s="221" t="s">
        <v>1197</v>
      </c>
      <c r="E199" s="221" t="s">
        <v>1379</v>
      </c>
      <c r="F199" s="222"/>
      <c r="G199" s="223">
        <f>G198+G197</f>
        <v>22</v>
      </c>
      <c r="H199" s="223">
        <f>H198+H197</f>
        <v>22</v>
      </c>
      <c r="I199" s="223">
        <f>I198+I197</f>
        <v>0</v>
      </c>
      <c r="J199" s="223">
        <f>J198+J197</f>
        <v>22</v>
      </c>
      <c r="K199" s="223">
        <f>K198+K197</f>
        <v>0</v>
      </c>
      <c r="L199" s="339">
        <f>IF(G199=0,"",K199/G199)</f>
        <v>0</v>
      </c>
      <c r="M199" s="329"/>
    </row>
    <row r="200" spans="1:13" ht="16.8" customHeight="1" x14ac:dyDescent="0.3">
      <c r="A200" t="s">
        <v>3408</v>
      </c>
      <c r="B200" s="216"/>
      <c r="C200" s="216"/>
      <c r="D200" s="7" t="s">
        <v>282</v>
      </c>
      <c r="E200" s="7"/>
      <c r="F200" s="217" t="s">
        <v>1185</v>
      </c>
      <c r="G200" s="214">
        <f>ROUND(SUMIFS('Detail from revised'!V:V,'Detail from revised'!$E:$E,'App 1 Revenue Budget £000'!$A200,'Detail from revised'!$P:$P,'App 1 Revenue Budget £000'!$F200,'Detail from revised'!$C:$C,"NCOS")/1000,0)</f>
        <v>108</v>
      </c>
      <c r="H200" s="214">
        <f>ROUND(SUMIFS('Detail from revised'!AP:AP,'Detail from revised'!$E:$E,'App 1 Revenue Budget £000'!$A200,'Detail from revised'!$P:$P,'App 1 Revenue Budget £000'!$F200,'Detail from revised'!$C:$C,"NCOS")/1000,0)</f>
        <v>33</v>
      </c>
      <c r="I200" s="214">
        <f>ROUND(SUMIFS('Detail from revised'!AQ:AQ,'Detail from revised'!$E:$E,'App 1 Revenue Budget £000'!$A200,'Detail from revised'!$P:$P,'App 1 Revenue Budget £000'!$F200,'Detail from revised'!$C:$C,"NCOS")/1000,0)</f>
        <v>0</v>
      </c>
      <c r="J200" s="214">
        <f>ROUND(SUMIFS('Detail from revised'!AS:AS,'Detail from revised'!$E:$E,'App 1 Revenue Budget £000'!$A200,'Detail from revised'!$P:$P,'App 1 Revenue Budget £000'!$F200,'Detail from revised'!$C:$C,"NCOS")/1000,0)</f>
        <v>33</v>
      </c>
      <c r="K200" s="214">
        <f>+J200-G200</f>
        <v>-75</v>
      </c>
      <c r="L200" s="337"/>
      <c r="M200" s="8" t="s">
        <v>3481</v>
      </c>
    </row>
    <row r="201" spans="1:13" x14ac:dyDescent="0.3">
      <c r="A201" t="s">
        <v>3408</v>
      </c>
      <c r="B201" s="216"/>
      <c r="C201" s="216"/>
      <c r="D201" s="7" t="s">
        <v>282</v>
      </c>
      <c r="E201" s="7"/>
      <c r="F201" s="217" t="s">
        <v>1186</v>
      </c>
      <c r="G201" s="214">
        <f>ROUND(SUMIFS('Detail from revised'!V:V,'Detail from revised'!$E:$E,'App 1 Revenue Budget £000'!$A201,'Detail from revised'!$P:$P,'App 1 Revenue Budget £000'!$F201,'Detail from revised'!$C:$C,"NCOS")/1000,0)</f>
        <v>0</v>
      </c>
      <c r="H201" s="214">
        <f>ROUND(SUMIFS('Detail from revised'!AP:AP,'Detail from revised'!$E:$E,'App 1 Revenue Budget £000'!$A201,'Detail from revised'!$P:$P,'App 1 Revenue Budget £000'!$F201,'Detail from revised'!$C:$C,"NCOS")/1000,0)</f>
        <v>0</v>
      </c>
      <c r="I201" s="214">
        <f>ROUND(SUMIFS('Detail from revised'!AQ:AQ,'Detail from revised'!$E:$E,'App 1 Revenue Budget £000'!$A201,'Detail from revised'!$P:$P,'App 1 Revenue Budget £000'!$F201,'Detail from revised'!$C:$C,"NCOS")/1000,0)</f>
        <v>0</v>
      </c>
      <c r="J201" s="214">
        <f>ROUND(SUMIFS('Detail from revised'!AS:AS,'Detail from revised'!$E:$E,'App 1 Revenue Budget £000'!$A201,'Detail from revised'!$P:$P,'App 1 Revenue Budget £000'!$F201,'Detail from revised'!$C:$C,"NCOS")/1000,0)</f>
        <v>0</v>
      </c>
      <c r="K201" s="214">
        <f>+J201-G201</f>
        <v>0</v>
      </c>
      <c r="L201" s="338"/>
    </row>
    <row r="202" spans="1:13" s="219" customFormat="1" x14ac:dyDescent="0.3">
      <c r="B202" s="220"/>
      <c r="C202" s="220"/>
      <c r="D202" s="221" t="s">
        <v>1196</v>
      </c>
      <c r="E202" s="221" t="s">
        <v>1379</v>
      </c>
      <c r="F202" s="222"/>
      <c r="G202" s="223">
        <f>G201+G200</f>
        <v>108</v>
      </c>
      <c r="H202" s="223">
        <f>H201+H200</f>
        <v>33</v>
      </c>
      <c r="I202" s="223">
        <f>I201+I200</f>
        <v>0</v>
      </c>
      <c r="J202" s="223">
        <f>J201+J200</f>
        <v>33</v>
      </c>
      <c r="K202" s="223">
        <f>K201+K200</f>
        <v>-75</v>
      </c>
      <c r="L202" s="339">
        <f>IF(G202=0,"",K202/G202)</f>
        <v>-0.69444444444444442</v>
      </c>
      <c r="M202" s="329"/>
    </row>
    <row r="203" spans="1:13" x14ac:dyDescent="0.3">
      <c r="A203" t="s">
        <v>3392</v>
      </c>
      <c r="B203" s="216"/>
      <c r="C203" s="216"/>
      <c r="D203" s="7" t="s">
        <v>677</v>
      </c>
      <c r="E203" s="7"/>
      <c r="F203" s="217" t="s">
        <v>1185</v>
      </c>
      <c r="G203" s="214">
        <f>ROUND(SUMIFS('Detail from revised'!V:V,'Detail from revised'!$E:$E,'App 1 Revenue Budget £000'!$A203,'Detail from revised'!$P:$P,'App 1 Revenue Budget £000'!$F203,'Detail from revised'!$C:$C,"NCOS")/1000,0)</f>
        <v>25</v>
      </c>
      <c r="H203" s="214">
        <f>ROUND(SUMIFS('Detail from revised'!AP:AP,'Detail from revised'!$E:$E,'App 1 Revenue Budget £000'!$A203,'Detail from revised'!$P:$P,'App 1 Revenue Budget £000'!$F203,'Detail from revised'!$C:$C,"NCOS")/1000,0)</f>
        <v>26</v>
      </c>
      <c r="I203" s="214">
        <f>ROUND(SUMIFS('Detail from revised'!AQ:AQ,'Detail from revised'!$E:$E,'App 1 Revenue Budget £000'!$A203,'Detail from revised'!$P:$P,'App 1 Revenue Budget £000'!$F203,'Detail from revised'!$C:$C,"NCOS")/1000,0)</f>
        <v>0</v>
      </c>
      <c r="J203" s="214">
        <f>ROUND(SUMIFS('Detail from revised'!AS:AS,'Detail from revised'!$E:$E,'App 1 Revenue Budget £000'!$A203,'Detail from revised'!$P:$P,'App 1 Revenue Budget £000'!$F203,'Detail from revised'!$C:$C,"NCOS")/1000,0)</f>
        <v>26</v>
      </c>
      <c r="K203" s="214">
        <f>+J203-G203</f>
        <v>1</v>
      </c>
      <c r="L203" s="337"/>
    </row>
    <row r="204" spans="1:13" x14ac:dyDescent="0.3">
      <c r="A204" t="s">
        <v>3392</v>
      </c>
      <c r="B204" s="216"/>
      <c r="C204" s="216"/>
      <c r="D204" s="7" t="s">
        <v>677</v>
      </c>
      <c r="E204" s="7"/>
      <c r="F204" s="217" t="s">
        <v>1186</v>
      </c>
      <c r="G204" s="214">
        <f>ROUND(SUMIFS('Detail from revised'!V:V,'Detail from revised'!$E:$E,'App 1 Revenue Budget £000'!$A204,'Detail from revised'!$P:$P,'App 1 Revenue Budget £000'!$F204,'Detail from revised'!$C:$C,"NCOS")/1000,0)</f>
        <v>0</v>
      </c>
      <c r="H204" s="214">
        <f>ROUND(SUMIFS('Detail from revised'!AP:AP,'Detail from revised'!$E:$E,'App 1 Revenue Budget £000'!$A204,'Detail from revised'!$P:$P,'App 1 Revenue Budget £000'!$F204,'Detail from revised'!$C:$C,"NCOS")/1000,0)</f>
        <v>0</v>
      </c>
      <c r="I204" s="214">
        <f>ROUND(SUMIFS('Detail from revised'!AQ:AQ,'Detail from revised'!$E:$E,'App 1 Revenue Budget £000'!$A204,'Detail from revised'!$P:$P,'App 1 Revenue Budget £000'!$F204,'Detail from revised'!$C:$C,"NCOS")/1000,0)</f>
        <v>0</v>
      </c>
      <c r="J204" s="214">
        <f>ROUND(SUMIFS('Detail from revised'!AS:AS,'Detail from revised'!$E:$E,'App 1 Revenue Budget £000'!$A204,'Detail from revised'!$P:$P,'App 1 Revenue Budget £000'!$F204,'Detail from revised'!$C:$C,"NCOS")/1000,0)</f>
        <v>0</v>
      </c>
      <c r="K204" s="214">
        <f>+J204-G204</f>
        <v>0</v>
      </c>
      <c r="L204" s="338"/>
    </row>
    <row r="205" spans="1:13" s="219" customFormat="1" x14ac:dyDescent="0.3">
      <c r="B205" s="220"/>
      <c r="C205" s="220"/>
      <c r="D205" s="221" t="s">
        <v>1242</v>
      </c>
      <c r="E205" s="221" t="s">
        <v>1379</v>
      </c>
      <c r="F205" s="222"/>
      <c r="G205" s="223">
        <f>G204+G203</f>
        <v>25</v>
      </c>
      <c r="H205" s="223">
        <f>H204+H203</f>
        <v>26</v>
      </c>
      <c r="I205" s="223">
        <f>I204+I203</f>
        <v>0</v>
      </c>
      <c r="J205" s="223">
        <f>J204+J203</f>
        <v>26</v>
      </c>
      <c r="K205" s="223">
        <f>K204+K203</f>
        <v>1</v>
      </c>
      <c r="L205" s="339">
        <f>IF(G205=0,"",K205/G205)</f>
        <v>0.04</v>
      </c>
      <c r="M205" s="329"/>
    </row>
    <row r="206" spans="1:13" x14ac:dyDescent="0.3">
      <c r="A206" t="s">
        <v>3393</v>
      </c>
      <c r="B206" s="216"/>
      <c r="C206" s="216"/>
      <c r="D206" s="7" t="s">
        <v>417</v>
      </c>
      <c r="E206" s="7"/>
      <c r="F206" s="217" t="s">
        <v>1185</v>
      </c>
      <c r="G206" s="214">
        <f>ROUND(SUMIFS('Detail from revised'!V:V,'Detail from revised'!$E:$E,'App 1 Revenue Budget £000'!$A206,'Detail from revised'!$P:$P,'App 1 Revenue Budget £000'!$F206,'Detail from revised'!$C:$C,"NCOS")/1000,0)</f>
        <v>33</v>
      </c>
      <c r="H206" s="214">
        <f>ROUND(SUMIFS('Detail from revised'!AP:AP,'Detail from revised'!$E:$E,'App 1 Revenue Budget £000'!$A206,'Detail from revised'!$P:$P,'App 1 Revenue Budget £000'!$F206,'Detail from revised'!$C:$C,"NCOS")/1000,0)</f>
        <v>35</v>
      </c>
      <c r="I206" s="214">
        <f>ROUND(SUMIFS('Detail from revised'!AQ:AQ,'Detail from revised'!$E:$E,'App 1 Revenue Budget £000'!$A206,'Detail from revised'!$P:$P,'App 1 Revenue Budget £000'!$F206,'Detail from revised'!$C:$C,"NCOS")/1000,0)</f>
        <v>0</v>
      </c>
      <c r="J206" s="214">
        <f>ROUND(SUMIFS('Detail from revised'!AS:AS,'Detail from revised'!$E:$E,'App 1 Revenue Budget £000'!$A206,'Detail from revised'!$P:$P,'App 1 Revenue Budget £000'!$F206,'Detail from revised'!$C:$C,"NCOS")/1000,0)</f>
        <v>35</v>
      </c>
      <c r="K206" s="214">
        <f>+J206-G206</f>
        <v>2</v>
      </c>
      <c r="L206" s="337"/>
    </row>
    <row r="207" spans="1:13" x14ac:dyDescent="0.3">
      <c r="A207" t="s">
        <v>3393</v>
      </c>
      <c r="B207" s="216"/>
      <c r="C207" s="216"/>
      <c r="D207" s="7" t="s">
        <v>417</v>
      </c>
      <c r="E207" s="7"/>
      <c r="F207" s="217" t="s">
        <v>1186</v>
      </c>
      <c r="G207" s="214">
        <f>ROUND(SUMIFS('Detail from revised'!V:V,'Detail from revised'!$E:$E,'App 1 Revenue Budget £000'!$A207,'Detail from revised'!$P:$P,'App 1 Revenue Budget £000'!$F207,'Detail from revised'!$C:$C,"NCOS")/1000,0)</f>
        <v>0</v>
      </c>
      <c r="H207" s="214">
        <f>ROUND(SUMIFS('Detail from revised'!AP:AP,'Detail from revised'!$E:$E,'App 1 Revenue Budget £000'!$A207,'Detail from revised'!$P:$P,'App 1 Revenue Budget £000'!$F207,'Detail from revised'!$C:$C,"NCOS")/1000,0)</f>
        <v>0</v>
      </c>
      <c r="I207" s="214">
        <f>ROUND(SUMIFS('Detail from revised'!AQ:AQ,'Detail from revised'!$E:$E,'App 1 Revenue Budget £000'!$A207,'Detail from revised'!$P:$P,'App 1 Revenue Budget £000'!$F207,'Detail from revised'!$C:$C,"NCOS")/1000,0)</f>
        <v>0</v>
      </c>
      <c r="J207" s="214">
        <f>ROUND(SUMIFS('Detail from revised'!AS:AS,'Detail from revised'!$E:$E,'App 1 Revenue Budget £000'!$A207,'Detail from revised'!$P:$P,'App 1 Revenue Budget £000'!$F207,'Detail from revised'!$C:$C,"NCOS")/1000,0)</f>
        <v>0</v>
      </c>
      <c r="K207" s="214">
        <f>+J207-G207</f>
        <v>0</v>
      </c>
      <c r="L207" s="338"/>
    </row>
    <row r="208" spans="1:13" s="219" customFormat="1" x14ac:dyDescent="0.3">
      <c r="B208" s="220"/>
      <c r="C208" s="220"/>
      <c r="D208" s="221" t="s">
        <v>1191</v>
      </c>
      <c r="E208" s="221" t="s">
        <v>1295</v>
      </c>
      <c r="F208" s="222"/>
      <c r="G208" s="223">
        <f>G207+G206</f>
        <v>33</v>
      </c>
      <c r="H208" s="223">
        <f>H207+H206</f>
        <v>35</v>
      </c>
      <c r="I208" s="223">
        <f>I207+I206</f>
        <v>0</v>
      </c>
      <c r="J208" s="223">
        <f>J207+J206</f>
        <v>35</v>
      </c>
      <c r="K208" s="223">
        <f>K207+K206</f>
        <v>2</v>
      </c>
      <c r="L208" s="339">
        <f>IF(G208=0,"",K208/G208)</f>
        <v>6.0606060606060608E-2</v>
      </c>
      <c r="M208" s="329"/>
    </row>
    <row r="209" spans="1:13" x14ac:dyDescent="0.3">
      <c r="A209" t="s">
        <v>3394</v>
      </c>
      <c r="B209" s="216"/>
      <c r="C209" s="216"/>
      <c r="D209" s="7" t="s">
        <v>700</v>
      </c>
      <c r="E209" s="7"/>
      <c r="F209" s="217" t="s">
        <v>1185</v>
      </c>
      <c r="G209" s="214">
        <f>ROUND(SUMIFS('Detail from revised'!V:V,'Detail from revised'!$E:$E,'App 1 Revenue Budget £000'!$A209,'Detail from revised'!$P:$P,'App 1 Revenue Budget £000'!$F209,'Detail from revised'!$C:$C,"NCOS")/1000,0)</f>
        <v>137</v>
      </c>
      <c r="H209" s="214">
        <f>ROUND(SUMIFS('Detail from revised'!AP:AP,'Detail from revised'!$E:$E,'App 1 Revenue Budget £000'!$A209,'Detail from revised'!$P:$P,'App 1 Revenue Budget £000'!$F209,'Detail from revised'!$C:$C,"NCOS")/1000,0)</f>
        <v>150</v>
      </c>
      <c r="I209" s="214">
        <f>ROUND(SUMIFS('Detail from revised'!AQ:AQ,'Detail from revised'!$E:$E,'App 1 Revenue Budget £000'!$A209,'Detail from revised'!$P:$P,'App 1 Revenue Budget £000'!$F209,'Detail from revised'!$C:$C,"NCOS")/1000,0)</f>
        <v>0</v>
      </c>
      <c r="J209" s="214">
        <f>ROUND(SUMIFS('Detail from revised'!AS:AS,'Detail from revised'!$E:$E,'App 1 Revenue Budget £000'!$A209,'Detail from revised'!$P:$P,'App 1 Revenue Budget £000'!$F209,'Detail from revised'!$C:$C,"NCOS")/1000,0)</f>
        <v>150</v>
      </c>
      <c r="K209" s="214">
        <f>+J209-G209</f>
        <v>13</v>
      </c>
      <c r="L209" s="337"/>
    </row>
    <row r="210" spans="1:13" x14ac:dyDescent="0.3">
      <c r="A210" t="s">
        <v>3394</v>
      </c>
      <c r="B210" s="216"/>
      <c r="C210" s="216"/>
      <c r="D210" s="7" t="s">
        <v>700</v>
      </c>
      <c r="E210" s="7"/>
      <c r="F210" s="217" t="s">
        <v>1186</v>
      </c>
      <c r="G210" s="214">
        <f>ROUND(SUMIFS('Detail from revised'!V:V,'Detail from revised'!$E:$E,'App 1 Revenue Budget £000'!$A210,'Detail from revised'!$P:$P,'App 1 Revenue Budget £000'!$F210,'Detail from revised'!$C:$C,"NCOS")/1000,0)</f>
        <v>-36</v>
      </c>
      <c r="H210" s="214">
        <f>ROUND(SUMIFS('Detail from revised'!AP:AP,'Detail from revised'!$E:$E,'App 1 Revenue Budget £000'!$A210,'Detail from revised'!$P:$P,'App 1 Revenue Budget £000'!$F210,'Detail from revised'!$C:$C,"NCOS")/1000,0)</f>
        <v>-36</v>
      </c>
      <c r="I210" s="214">
        <f>ROUND(SUMIFS('Detail from revised'!AQ:AQ,'Detail from revised'!$E:$E,'App 1 Revenue Budget £000'!$A210,'Detail from revised'!$P:$P,'App 1 Revenue Budget £000'!$F210,'Detail from revised'!$C:$C,"NCOS")/1000,0)</f>
        <v>0</v>
      </c>
      <c r="J210" s="214">
        <f>ROUND(SUMIFS('Detail from revised'!AS:AS,'Detail from revised'!$E:$E,'App 1 Revenue Budget £000'!$A210,'Detail from revised'!$P:$P,'App 1 Revenue Budget £000'!$F210,'Detail from revised'!$C:$C,"NCOS")/1000,0)</f>
        <v>-36</v>
      </c>
      <c r="K210" s="214">
        <f>+J210-G210</f>
        <v>0</v>
      </c>
      <c r="L210" s="338"/>
    </row>
    <row r="211" spans="1:13" s="219" customFormat="1" x14ac:dyDescent="0.3">
      <c r="B211" s="220"/>
      <c r="C211" s="220"/>
      <c r="D211" s="221" t="s">
        <v>1244</v>
      </c>
      <c r="E211" s="221" t="s">
        <v>1379</v>
      </c>
      <c r="F211" s="222"/>
      <c r="G211" s="223">
        <f>G210+G209</f>
        <v>101</v>
      </c>
      <c r="H211" s="223">
        <f>H210+H209</f>
        <v>114</v>
      </c>
      <c r="I211" s="223">
        <f>I210+I209</f>
        <v>0</v>
      </c>
      <c r="J211" s="223">
        <f>J210+J209</f>
        <v>114</v>
      </c>
      <c r="K211" s="223">
        <f>K210+K209</f>
        <v>13</v>
      </c>
      <c r="L211" s="339">
        <f>IF(G211=0,"",K211/G211)</f>
        <v>0.12871287128712872</v>
      </c>
      <c r="M211" s="329"/>
    </row>
    <row r="212" spans="1:13" x14ac:dyDescent="0.3">
      <c r="A212" t="s">
        <v>3395</v>
      </c>
      <c r="B212" s="216"/>
      <c r="C212" s="216"/>
      <c r="D212" s="7" t="s">
        <v>516</v>
      </c>
      <c r="E212" s="7"/>
      <c r="F212" s="217" t="s">
        <v>1185</v>
      </c>
      <c r="G212" s="214">
        <f>ROUND(SUMIFS('Detail from revised'!V:V,'Detail from revised'!$E:$E,'App 1 Revenue Budget £000'!$A212,'Detail from revised'!$P:$P,'App 1 Revenue Budget £000'!$F212,'Detail from revised'!$C:$C,"NCOS")/1000,0)</f>
        <v>0</v>
      </c>
      <c r="H212" s="214">
        <f>ROUND(SUMIFS('Detail from revised'!AP:AP,'Detail from revised'!$E:$E,'App 1 Revenue Budget £000'!$A212,'Detail from revised'!$P:$P,'App 1 Revenue Budget £000'!$F212,'Detail from revised'!$C:$C,"NCOS")/1000,0)</f>
        <v>0</v>
      </c>
      <c r="I212" s="214">
        <f>ROUND(SUMIFS('Detail from revised'!AQ:AQ,'Detail from revised'!$E:$E,'App 1 Revenue Budget £000'!$A212,'Detail from revised'!$P:$P,'App 1 Revenue Budget £000'!$F212,'Detail from revised'!$C:$C,"NCOS")/1000,0)</f>
        <v>0</v>
      </c>
      <c r="J212" s="214">
        <f>ROUND(SUMIFS('Detail from revised'!AS:AS,'Detail from revised'!$E:$E,'App 1 Revenue Budget £000'!$A212,'Detail from revised'!$P:$P,'App 1 Revenue Budget £000'!$F212,'Detail from revised'!$C:$C,"NCOS")/1000,0)</f>
        <v>0</v>
      </c>
      <c r="K212" s="214">
        <f>+J212-G212</f>
        <v>0</v>
      </c>
      <c r="L212" s="337"/>
    </row>
    <row r="213" spans="1:13" x14ac:dyDescent="0.3">
      <c r="A213" t="s">
        <v>3395</v>
      </c>
      <c r="B213" s="216"/>
      <c r="C213" s="216"/>
      <c r="D213" s="7" t="s">
        <v>516</v>
      </c>
      <c r="E213" s="7"/>
      <c r="F213" s="217" t="s">
        <v>1186</v>
      </c>
      <c r="G213" s="214">
        <f>ROUND(SUMIFS('Detail from revised'!V:V,'Detail from revised'!$E:$E,'App 1 Revenue Budget £000'!$A213,'Detail from revised'!$P:$P,'App 1 Revenue Budget £000'!$F213,'Detail from revised'!$C:$C,"NCOS")/1000,0)</f>
        <v>0</v>
      </c>
      <c r="H213" s="214">
        <f>ROUND(SUMIFS('Detail from revised'!AP:AP,'Detail from revised'!$E:$E,'App 1 Revenue Budget £000'!$A213,'Detail from revised'!$P:$P,'App 1 Revenue Budget £000'!$F213,'Detail from revised'!$C:$C,"NCOS")/1000,0)</f>
        <v>0</v>
      </c>
      <c r="I213" s="214">
        <f>ROUND(SUMIFS('Detail from revised'!AQ:AQ,'Detail from revised'!$E:$E,'App 1 Revenue Budget £000'!$A213,'Detail from revised'!$P:$P,'App 1 Revenue Budget £000'!$F213,'Detail from revised'!$C:$C,"NCOS")/1000,0)</f>
        <v>0</v>
      </c>
      <c r="J213" s="214">
        <f>ROUND(SUMIFS('Detail from revised'!AS:AS,'Detail from revised'!$E:$E,'App 1 Revenue Budget £000'!$A213,'Detail from revised'!$P:$P,'App 1 Revenue Budget £000'!$F213,'Detail from revised'!$C:$C,"NCOS")/1000,0)</f>
        <v>0</v>
      </c>
      <c r="K213" s="214">
        <f>+J213-G213</f>
        <v>0</v>
      </c>
      <c r="L213" s="338"/>
    </row>
    <row r="214" spans="1:13" s="219" customFormat="1" x14ac:dyDescent="0.3">
      <c r="B214" s="220"/>
      <c r="C214" s="220"/>
      <c r="D214" s="221" t="s">
        <v>1225</v>
      </c>
      <c r="E214" s="221" t="s">
        <v>1379</v>
      </c>
      <c r="F214" s="222"/>
      <c r="G214" s="223">
        <f>G213+G212</f>
        <v>0</v>
      </c>
      <c r="H214" s="223">
        <f>H213+H212</f>
        <v>0</v>
      </c>
      <c r="I214" s="223">
        <f>I213+I212</f>
        <v>0</v>
      </c>
      <c r="J214" s="223">
        <f>J213+J212</f>
        <v>0</v>
      </c>
      <c r="K214" s="223">
        <f>K213+K212</f>
        <v>0</v>
      </c>
      <c r="L214" s="339" t="str">
        <f>IF(G214=0,"",K214/G214)</f>
        <v/>
      </c>
      <c r="M214" s="329"/>
    </row>
    <row r="215" spans="1:13" x14ac:dyDescent="0.3">
      <c r="A215" t="s">
        <v>3396</v>
      </c>
      <c r="B215" s="216"/>
      <c r="C215" s="216"/>
      <c r="D215" s="7" t="s">
        <v>709</v>
      </c>
      <c r="E215" s="7"/>
      <c r="F215" s="217" t="s">
        <v>1185</v>
      </c>
      <c r="G215" s="214">
        <f>ROUND(SUMIFS('Detail from revised'!V:V,'Detail from revised'!$E:$E,'App 1 Revenue Budget £000'!$A215,'Detail from revised'!$P:$P,'App 1 Revenue Budget £000'!$F215,'Detail from revised'!$C:$C,"NCOS")/1000,0)</f>
        <v>11</v>
      </c>
      <c r="H215" s="214">
        <f>ROUND(SUMIFS('Detail from revised'!AP:AP,'Detail from revised'!$E:$E,'App 1 Revenue Budget £000'!$A215,'Detail from revised'!$P:$P,'App 1 Revenue Budget £000'!$F215,'Detail from revised'!$C:$C,"NCOS")/1000,0)</f>
        <v>11</v>
      </c>
      <c r="I215" s="214">
        <f>ROUND(SUMIFS('Detail from revised'!AQ:AQ,'Detail from revised'!$E:$E,'App 1 Revenue Budget £000'!$A215,'Detail from revised'!$P:$P,'App 1 Revenue Budget £000'!$F215,'Detail from revised'!$C:$C,"NCOS")/1000,0)</f>
        <v>0</v>
      </c>
      <c r="J215" s="214">
        <f>ROUND(SUMIFS('Detail from revised'!AS:AS,'Detail from revised'!$E:$E,'App 1 Revenue Budget £000'!$A215,'Detail from revised'!$P:$P,'App 1 Revenue Budget £000'!$F215,'Detail from revised'!$C:$C,"NCOS")/1000,0)</f>
        <v>11</v>
      </c>
      <c r="K215" s="214">
        <f>+J215-G215</f>
        <v>0</v>
      </c>
      <c r="L215" s="337"/>
    </row>
    <row r="216" spans="1:13" x14ac:dyDescent="0.3">
      <c r="A216" t="s">
        <v>3396</v>
      </c>
      <c r="B216" s="216"/>
      <c r="C216" s="216"/>
      <c r="D216" s="7" t="s">
        <v>709</v>
      </c>
      <c r="E216" s="7"/>
      <c r="F216" s="217" t="s">
        <v>1186</v>
      </c>
      <c r="G216" s="214">
        <f>ROUND(SUMIFS('Detail from revised'!V:V,'Detail from revised'!$E:$E,'App 1 Revenue Budget £000'!$A216,'Detail from revised'!$P:$P,'App 1 Revenue Budget £000'!$F216,'Detail from revised'!$C:$C,"NCOS")/1000,0)</f>
        <v>-121</v>
      </c>
      <c r="H216" s="214">
        <f>ROUND(SUMIFS('Detail from revised'!AP:AP,'Detail from revised'!$E:$E,'App 1 Revenue Budget £000'!$A216,'Detail from revised'!$P:$P,'App 1 Revenue Budget £000'!$F216,'Detail from revised'!$C:$C,"NCOS")/1000,0)</f>
        <v>-121</v>
      </c>
      <c r="I216" s="214">
        <f>ROUND(SUMIFS('Detail from revised'!AQ:AQ,'Detail from revised'!$E:$E,'App 1 Revenue Budget £000'!$A216,'Detail from revised'!$P:$P,'App 1 Revenue Budget £000'!$F216,'Detail from revised'!$C:$C,"NCOS")/1000,0)</f>
        <v>0</v>
      </c>
      <c r="J216" s="214">
        <f>ROUND(SUMIFS('Detail from revised'!AS:AS,'Detail from revised'!$E:$E,'App 1 Revenue Budget £000'!$A216,'Detail from revised'!$P:$P,'App 1 Revenue Budget £000'!$F216,'Detail from revised'!$C:$C,"NCOS")/1000,0)</f>
        <v>-121</v>
      </c>
      <c r="K216" s="214">
        <f>+J216-G216</f>
        <v>0</v>
      </c>
      <c r="L216" s="338"/>
    </row>
    <row r="217" spans="1:13" s="219" customFormat="1" x14ac:dyDescent="0.3">
      <c r="B217" s="220"/>
      <c r="C217" s="220"/>
      <c r="D217" s="221" t="s">
        <v>1245</v>
      </c>
      <c r="E217" s="221" t="s">
        <v>1295</v>
      </c>
      <c r="F217" s="222"/>
      <c r="G217" s="223">
        <f>G216+G215</f>
        <v>-110</v>
      </c>
      <c r="H217" s="223">
        <f>H216+H215</f>
        <v>-110</v>
      </c>
      <c r="I217" s="223">
        <f>I216+I215</f>
        <v>0</v>
      </c>
      <c r="J217" s="223">
        <f>J216+J215</f>
        <v>-110</v>
      </c>
      <c r="K217" s="223">
        <f>K216+K215</f>
        <v>0</v>
      </c>
      <c r="L217" s="339">
        <f>IF(G217=0,"",K217/G217)</f>
        <v>0</v>
      </c>
      <c r="M217" s="329"/>
    </row>
    <row r="218" spans="1:13" x14ac:dyDescent="0.3">
      <c r="A218" t="s">
        <v>1285</v>
      </c>
      <c r="B218" s="216"/>
      <c r="C218" s="216"/>
      <c r="D218" s="7" t="s">
        <v>178</v>
      </c>
      <c r="E218" s="7"/>
      <c r="F218" s="217" t="s">
        <v>1185</v>
      </c>
      <c r="G218" s="214">
        <f>ROUND(SUMIFS('Detail from revised'!V:V,'Detail from revised'!$E:$E,'App 1 Revenue Budget £000'!$A218,'Detail from revised'!$P:$P,'App 1 Revenue Budget £000'!$F218,'Detail from revised'!$C:$C,"NCOS")/1000,0)</f>
        <v>157</v>
      </c>
      <c r="H218" s="214">
        <f>ROUND(SUMIFS('Detail from revised'!AP:AP,'Detail from revised'!$E:$E,'App 1 Revenue Budget £000'!$A218,'Detail from revised'!$P:$P,'App 1 Revenue Budget £000'!$F218,'Detail from revised'!$C:$C,"NCOS")/1000,0)</f>
        <v>151</v>
      </c>
      <c r="I218" s="214">
        <f>ROUND(SUMIFS('Detail from revised'!AQ:AQ,'Detail from revised'!$E:$E,'App 1 Revenue Budget £000'!$A218,'Detail from revised'!$P:$P,'App 1 Revenue Budget £000'!$F218,'Detail from revised'!$C:$C,"NCOS")/1000,0)</f>
        <v>0</v>
      </c>
      <c r="J218" s="214">
        <f>ROUND(SUMIFS('Detail from revised'!AS:AS,'Detail from revised'!$E:$E,'App 1 Revenue Budget £000'!$A218,'Detail from revised'!$P:$P,'App 1 Revenue Budget £000'!$F218,'Detail from revised'!$C:$C,"NCOS")/1000,0)</f>
        <v>151</v>
      </c>
      <c r="K218" s="214">
        <f>+J218-G218</f>
        <v>-6</v>
      </c>
      <c r="L218" s="337"/>
    </row>
    <row r="219" spans="1:13" ht="28.8" x14ac:dyDescent="0.3">
      <c r="A219" t="s">
        <v>1285</v>
      </c>
      <c r="B219" s="216"/>
      <c r="C219" s="216"/>
      <c r="D219" s="7" t="s">
        <v>178</v>
      </c>
      <c r="E219" s="7"/>
      <c r="F219" s="217" t="s">
        <v>1186</v>
      </c>
      <c r="G219" s="214">
        <f>ROUND(SUMIFS('Detail from revised'!V:V,'Detail from revised'!$E:$E,'App 1 Revenue Budget £000'!$A219,'Detail from revised'!$P:$P,'App 1 Revenue Budget £000'!$F219,'Detail from revised'!$C:$C,"NCOS")/1000,0)</f>
        <v>-794</v>
      </c>
      <c r="H219" s="214">
        <f>ROUND(SUMIFS('Detail from revised'!AP:AP,'Detail from revised'!$E:$E,'App 1 Revenue Budget £000'!$A219,'Detail from revised'!$P:$P,'App 1 Revenue Budget £000'!$F219,'Detail from revised'!$C:$C,"NCOS")/1000,0)</f>
        <v>-960</v>
      </c>
      <c r="I219" s="214">
        <f>ROUND(SUMIFS('Detail from revised'!AQ:AQ,'Detail from revised'!$E:$E,'App 1 Revenue Budget £000'!$A219,'Detail from revised'!$P:$P,'App 1 Revenue Budget £000'!$F219,'Detail from revised'!$C:$C,"NCOS")/1000,0)</f>
        <v>0</v>
      </c>
      <c r="J219" s="214">
        <f>ROUND(SUMIFS('Detail from revised'!AS:AS,'Detail from revised'!$E:$E,'App 1 Revenue Budget £000'!$A219,'Detail from revised'!$P:$P,'App 1 Revenue Budget £000'!$F219,'Detail from revised'!$C:$C,"NCOS")/1000,0)</f>
        <v>-960</v>
      </c>
      <c r="K219" s="214">
        <f>+J219-G219</f>
        <v>-166</v>
      </c>
      <c r="L219" s="338"/>
      <c r="M219" s="8" t="s">
        <v>3474</v>
      </c>
    </row>
    <row r="220" spans="1:13" s="219" customFormat="1" x14ac:dyDescent="0.3">
      <c r="B220" s="220"/>
      <c r="C220" s="220"/>
      <c r="D220" s="221" t="s">
        <v>1246</v>
      </c>
      <c r="E220" s="221" t="s">
        <v>1295</v>
      </c>
      <c r="F220" s="222"/>
      <c r="G220" s="223">
        <f>G219+G218</f>
        <v>-637</v>
      </c>
      <c r="H220" s="223">
        <f>H219+H218</f>
        <v>-809</v>
      </c>
      <c r="I220" s="223">
        <f>I219+I218</f>
        <v>0</v>
      </c>
      <c r="J220" s="223">
        <f>J219+J218</f>
        <v>-809</v>
      </c>
      <c r="K220" s="223">
        <f>K219+K218</f>
        <v>-172</v>
      </c>
      <c r="L220" s="339">
        <f>IF(G220=0,"",K220/G220)</f>
        <v>0.27001569858712715</v>
      </c>
      <c r="M220" s="329"/>
    </row>
    <row r="221" spans="1:13" x14ac:dyDescent="0.3">
      <c r="A221" t="s">
        <v>3397</v>
      </c>
      <c r="B221" s="216"/>
      <c r="C221" s="216"/>
      <c r="D221" s="7" t="s">
        <v>819</v>
      </c>
      <c r="E221" s="7"/>
      <c r="F221" s="217" t="s">
        <v>1185</v>
      </c>
      <c r="G221" s="214">
        <f>ROUND(SUMIFS('Detail from revised'!V:V,'Detail from revised'!$E:$E,'App 1 Revenue Budget £000'!$A221,'Detail from revised'!$P:$P,'App 1 Revenue Budget £000'!$F221,'Detail from revised'!$C:$C,"NCOS")/1000,0)</f>
        <v>0</v>
      </c>
      <c r="H221" s="214">
        <f>ROUND(SUMIFS('Detail from revised'!AP:AP,'Detail from revised'!$E:$E,'App 1 Revenue Budget £000'!$A221,'Detail from revised'!$P:$P,'App 1 Revenue Budget £000'!$F221,'Detail from revised'!$C:$C,"NCOS")/1000,0)</f>
        <v>0</v>
      </c>
      <c r="I221" s="214">
        <f>ROUND(SUMIFS('Detail from revised'!AQ:AQ,'Detail from revised'!$E:$E,'App 1 Revenue Budget £000'!$A221,'Detail from revised'!$P:$P,'App 1 Revenue Budget £000'!$F221,'Detail from revised'!$C:$C,"NCOS")/1000,0)</f>
        <v>0</v>
      </c>
      <c r="J221" s="214">
        <f>ROUND(SUMIFS('Detail from revised'!AS:AS,'Detail from revised'!$E:$E,'App 1 Revenue Budget £000'!$A221,'Detail from revised'!$P:$P,'App 1 Revenue Budget £000'!$F221,'Detail from revised'!$C:$C,"NCOS")/1000,0)</f>
        <v>0</v>
      </c>
      <c r="K221" s="214">
        <f>+J221-G221</f>
        <v>0</v>
      </c>
      <c r="L221" s="337"/>
      <c r="M221" s="8" t="s">
        <v>3476</v>
      </c>
    </row>
    <row r="222" spans="1:13" x14ac:dyDescent="0.3">
      <c r="A222" t="s">
        <v>3397</v>
      </c>
      <c r="B222" s="216"/>
      <c r="C222" s="216"/>
      <c r="D222" s="7" t="s">
        <v>819</v>
      </c>
      <c r="E222" s="7"/>
      <c r="F222" s="217" t="s">
        <v>1186</v>
      </c>
      <c r="G222" s="214">
        <f>ROUND(SUMIFS('Detail from revised'!V:V,'Detail from revised'!$E:$E,'App 1 Revenue Budget £000'!$A222,'Detail from revised'!$P:$P,'App 1 Revenue Budget £000'!$F222,'Detail from revised'!$C:$C,"NCOS")/1000,0)</f>
        <v>0</v>
      </c>
      <c r="H222" s="214">
        <f>ROUND(SUMIFS('Detail from revised'!AP:AP,'Detail from revised'!$E:$E,'App 1 Revenue Budget £000'!$A222,'Detail from revised'!$P:$P,'App 1 Revenue Budget £000'!$F222,'Detail from revised'!$C:$C,"NCOS")/1000,0)</f>
        <v>0</v>
      </c>
      <c r="I222" s="214">
        <f>ROUND(SUMIFS('Detail from revised'!AQ:AQ,'Detail from revised'!$E:$E,'App 1 Revenue Budget £000'!$A222,'Detail from revised'!$P:$P,'App 1 Revenue Budget £000'!$F222,'Detail from revised'!$C:$C,"NCOS")/1000,0)</f>
        <v>0</v>
      </c>
      <c r="J222" s="214">
        <f>ROUND(SUMIFS('Detail from revised'!AS:AS,'Detail from revised'!$E:$E,'App 1 Revenue Budget £000'!$A222,'Detail from revised'!$P:$P,'App 1 Revenue Budget £000'!$F222,'Detail from revised'!$C:$C,"NCOS")/1000,0)</f>
        <v>0</v>
      </c>
      <c r="K222" s="214">
        <f>+J222-G222</f>
        <v>0</v>
      </c>
      <c r="L222" s="338"/>
    </row>
    <row r="223" spans="1:13" s="219" customFormat="1" x14ac:dyDescent="0.3">
      <c r="B223" s="220"/>
      <c r="C223" s="220"/>
      <c r="D223" s="221" t="s">
        <v>1248</v>
      </c>
      <c r="E223" s="221" t="s">
        <v>3571</v>
      </c>
      <c r="F223" s="222"/>
      <c r="G223" s="223">
        <f>G222+G221</f>
        <v>0</v>
      </c>
      <c r="H223" s="223">
        <f>H222+H221</f>
        <v>0</v>
      </c>
      <c r="I223" s="223">
        <f>I222+I221</f>
        <v>0</v>
      </c>
      <c r="J223" s="223">
        <f>J222+J221</f>
        <v>0</v>
      </c>
      <c r="K223" s="223">
        <f>K222+K221</f>
        <v>0</v>
      </c>
      <c r="L223" s="339" t="str">
        <f>IF(G223=0,"",K223/G223)</f>
        <v/>
      </c>
      <c r="M223" s="329"/>
    </row>
    <row r="224" spans="1:13" x14ac:dyDescent="0.3">
      <c r="A224" t="s">
        <v>3399</v>
      </c>
      <c r="B224" s="216"/>
      <c r="C224" s="216"/>
      <c r="D224" s="7" t="s">
        <v>852</v>
      </c>
      <c r="E224" s="7"/>
      <c r="F224" s="217" t="s">
        <v>1185</v>
      </c>
      <c r="G224" s="214">
        <f>ROUND(SUMIFS('Detail from revised'!V:V,'Detail from revised'!$E:$E,'App 1 Revenue Budget £000'!$A224,'Detail from revised'!$P:$P,'App 1 Revenue Budget £000'!$F224,'Detail from revised'!$C:$C,"NCOS")/1000,0)</f>
        <v>373</v>
      </c>
      <c r="H224" s="214">
        <f>ROUND(SUMIFS('Detail from revised'!AP:AP,'Detail from revised'!$E:$E,'App 1 Revenue Budget £000'!$A224,'Detail from revised'!$P:$P,'App 1 Revenue Budget £000'!$F224,'Detail from revised'!$C:$C,"NCOS")/1000,0)</f>
        <v>339</v>
      </c>
      <c r="I224" s="214">
        <f>ROUND(SUMIFS('Detail from revised'!AQ:AQ,'Detail from revised'!$E:$E,'App 1 Revenue Budget £000'!$A224,'Detail from revised'!$P:$P,'App 1 Revenue Budget £000'!$F224,'Detail from revised'!$C:$C,"NCOS")/1000,0)</f>
        <v>50</v>
      </c>
      <c r="J224" s="214">
        <f>ROUND(SUMIFS('Detail from revised'!AS:AS,'Detail from revised'!$E:$E,'App 1 Revenue Budget £000'!$A224,'Detail from revised'!$P:$P,'App 1 Revenue Budget £000'!$F224,'Detail from revised'!$C:$C,"NCOS")/1000,0)</f>
        <v>389</v>
      </c>
      <c r="K224" s="214">
        <f>+J224-G224</f>
        <v>16</v>
      </c>
      <c r="L224" s="337"/>
      <c r="M224" s="8" t="s">
        <v>3477</v>
      </c>
    </row>
    <row r="225" spans="1:13" x14ac:dyDescent="0.3">
      <c r="A225" t="s">
        <v>3399</v>
      </c>
      <c r="B225" s="216"/>
      <c r="C225" s="216"/>
      <c r="D225" s="7" t="s">
        <v>852</v>
      </c>
      <c r="E225" s="7"/>
      <c r="F225" s="217" t="s">
        <v>1186</v>
      </c>
      <c r="G225" s="214">
        <f>ROUND(SUMIFS('Detail from revised'!V:V,'Detail from revised'!$E:$E,'App 1 Revenue Budget £000'!$A225,'Detail from revised'!$P:$P,'App 1 Revenue Budget £000'!$F225,'Detail from revised'!$C:$C,"NCOS")/1000,0)</f>
        <v>-32</v>
      </c>
      <c r="H225" s="214">
        <f>ROUND(SUMIFS('Detail from revised'!AP:AP,'Detail from revised'!$E:$E,'App 1 Revenue Budget £000'!$A225,'Detail from revised'!$P:$P,'App 1 Revenue Budget £000'!$F225,'Detail from revised'!$C:$C,"NCOS")/1000,0)</f>
        <v>-32</v>
      </c>
      <c r="I225" s="214">
        <f>ROUND(SUMIFS('Detail from revised'!AQ:AQ,'Detail from revised'!$E:$E,'App 1 Revenue Budget £000'!$A225,'Detail from revised'!$P:$P,'App 1 Revenue Budget £000'!$F225,'Detail from revised'!$C:$C,"NCOS")/1000,0)</f>
        <v>0</v>
      </c>
      <c r="J225" s="214">
        <f>ROUND(SUMIFS('Detail from revised'!AS:AS,'Detail from revised'!$E:$E,'App 1 Revenue Budget £000'!$A225,'Detail from revised'!$P:$P,'App 1 Revenue Budget £000'!$F225,'Detail from revised'!$C:$C,"NCOS")/1000,0)</f>
        <v>-32</v>
      </c>
      <c r="K225" s="214">
        <f>+J225-G225</f>
        <v>0</v>
      </c>
      <c r="L225" s="338"/>
    </row>
    <row r="226" spans="1:13" s="219" customFormat="1" x14ac:dyDescent="0.3">
      <c r="B226" s="220"/>
      <c r="C226" s="220"/>
      <c r="D226" s="221" t="s">
        <v>1251</v>
      </c>
      <c r="E226" s="221" t="s">
        <v>1345</v>
      </c>
      <c r="F226" s="222"/>
      <c r="G226" s="223">
        <f>G225+G224</f>
        <v>341</v>
      </c>
      <c r="H226" s="223">
        <f>H225+H224</f>
        <v>307</v>
      </c>
      <c r="I226" s="223">
        <f>I225+I224</f>
        <v>50</v>
      </c>
      <c r="J226" s="223">
        <f>J225+J224</f>
        <v>357</v>
      </c>
      <c r="K226" s="223">
        <f>K225+K224</f>
        <v>16</v>
      </c>
      <c r="L226" s="339">
        <f>IF(G226=0,"",K226/G226)</f>
        <v>4.6920821114369501E-2</v>
      </c>
      <c r="M226" s="329"/>
    </row>
    <row r="227" spans="1:13" x14ac:dyDescent="0.3">
      <c r="A227" t="s">
        <v>3400</v>
      </c>
      <c r="B227" s="216"/>
      <c r="C227" s="216"/>
      <c r="D227" s="7" t="s">
        <v>890</v>
      </c>
      <c r="E227" s="7"/>
      <c r="F227" s="217" t="s">
        <v>1185</v>
      </c>
      <c r="G227" s="214">
        <f>ROUND(SUMIFS('Detail from revised'!V:V,'Detail from revised'!$E:$E,'App 1 Revenue Budget £000'!$A227,'Detail from revised'!$P:$P,'App 1 Revenue Budget £000'!$F227,'Detail from revised'!$C:$C,"NCOS")/1000,0)</f>
        <v>13</v>
      </c>
      <c r="H227" s="214">
        <f>ROUND(SUMIFS('Detail from revised'!AP:AP,'Detail from revised'!$E:$E,'App 1 Revenue Budget £000'!$A227,'Detail from revised'!$P:$P,'App 1 Revenue Budget £000'!$F227,'Detail from revised'!$C:$C,"NCOS")/1000,0)</f>
        <v>13</v>
      </c>
      <c r="I227" s="214">
        <f>ROUND(SUMIFS('Detail from revised'!AQ:AQ,'Detail from revised'!$E:$E,'App 1 Revenue Budget £000'!$A227,'Detail from revised'!$P:$P,'App 1 Revenue Budget £000'!$F227,'Detail from revised'!$C:$C,"NCOS")/1000,0)</f>
        <v>0</v>
      </c>
      <c r="J227" s="214">
        <f>ROUND(SUMIFS('Detail from revised'!AS:AS,'Detail from revised'!$E:$E,'App 1 Revenue Budget £000'!$A227,'Detail from revised'!$P:$P,'App 1 Revenue Budget £000'!$F227,'Detail from revised'!$C:$C,"NCOS")/1000,0)</f>
        <v>13</v>
      </c>
      <c r="K227" s="214">
        <f>+J227-G227</f>
        <v>0</v>
      </c>
      <c r="L227" s="337"/>
    </row>
    <row r="228" spans="1:13" x14ac:dyDescent="0.3">
      <c r="A228" t="s">
        <v>3400</v>
      </c>
      <c r="B228" s="216"/>
      <c r="C228" s="216"/>
      <c r="D228" s="7" t="s">
        <v>890</v>
      </c>
      <c r="E228" s="7"/>
      <c r="F228" s="217" t="s">
        <v>1186</v>
      </c>
      <c r="G228" s="214">
        <f>ROUND(SUMIFS('Detail from revised'!V:V,'Detail from revised'!$E:$E,'App 1 Revenue Budget £000'!$A228,'Detail from revised'!$P:$P,'App 1 Revenue Budget £000'!$F228,'Detail from revised'!$C:$C,"NCOS")/1000,0)</f>
        <v>-5</v>
      </c>
      <c r="H228" s="214">
        <f>ROUND(SUMIFS('Detail from revised'!AP:AP,'Detail from revised'!$E:$E,'App 1 Revenue Budget £000'!$A228,'Detail from revised'!$P:$P,'App 1 Revenue Budget £000'!$F228,'Detail from revised'!$C:$C,"NCOS")/1000,0)</f>
        <v>-5</v>
      </c>
      <c r="I228" s="214">
        <f>ROUND(SUMIFS('Detail from revised'!AQ:AQ,'Detail from revised'!$E:$E,'App 1 Revenue Budget £000'!$A228,'Detail from revised'!$P:$P,'App 1 Revenue Budget £000'!$F228,'Detail from revised'!$C:$C,"NCOS")/1000,0)</f>
        <v>0</v>
      </c>
      <c r="J228" s="214">
        <f>ROUND(SUMIFS('Detail from revised'!AS:AS,'Detail from revised'!$E:$E,'App 1 Revenue Budget £000'!$A228,'Detail from revised'!$P:$P,'App 1 Revenue Budget £000'!$F228,'Detail from revised'!$C:$C,"NCOS")/1000,0)</f>
        <v>-5</v>
      </c>
      <c r="K228" s="214">
        <f>+J228-G228</f>
        <v>0</v>
      </c>
      <c r="L228" s="338"/>
    </row>
    <row r="229" spans="1:13" s="219" customFormat="1" x14ac:dyDescent="0.3">
      <c r="B229" s="220"/>
      <c r="C229" s="220"/>
      <c r="D229" s="221" t="s">
        <v>1252</v>
      </c>
      <c r="E229" s="221" t="s">
        <v>1379</v>
      </c>
      <c r="F229" s="222"/>
      <c r="G229" s="223">
        <f>G228+G227</f>
        <v>8</v>
      </c>
      <c r="H229" s="223">
        <f>H228+H227</f>
        <v>8</v>
      </c>
      <c r="I229" s="223">
        <f>I228+I227</f>
        <v>0</v>
      </c>
      <c r="J229" s="223">
        <f>J228+J227</f>
        <v>8</v>
      </c>
      <c r="K229" s="223">
        <f>K228+K227</f>
        <v>0</v>
      </c>
      <c r="L229" s="339">
        <f>IF(G229=0,"",K229/G229)</f>
        <v>0</v>
      </c>
      <c r="M229" s="329"/>
    </row>
    <row r="230" spans="1:13" x14ac:dyDescent="0.3">
      <c r="A230" t="s">
        <v>3403</v>
      </c>
      <c r="B230" s="216"/>
      <c r="C230" s="216"/>
      <c r="D230" s="7" t="s">
        <v>902</v>
      </c>
      <c r="E230" s="7"/>
      <c r="F230" s="217" t="s">
        <v>1185</v>
      </c>
      <c r="G230" s="214">
        <f>ROUND(SUMIFS('Detail from revised'!V:V,'Detail from revised'!$E:$E,'App 1 Revenue Budget £000'!$A230,'Detail from revised'!$P:$P,'App 1 Revenue Budget £000'!$F230,'Detail from revised'!$C:$C,"NCOS")/1000,0)</f>
        <v>204</v>
      </c>
      <c r="H230" s="214">
        <f>ROUND(SUMIFS('Detail from revised'!AP:AP,'Detail from revised'!$E:$E,'App 1 Revenue Budget £000'!$A230,'Detail from revised'!$P:$P,'App 1 Revenue Budget £000'!$F230,'Detail from revised'!$C:$C,"NCOS")/1000,0)</f>
        <v>155</v>
      </c>
      <c r="I230" s="214">
        <f>ROUND(SUMIFS('Detail from revised'!AQ:AQ,'Detail from revised'!$E:$E,'App 1 Revenue Budget £000'!$A230,'Detail from revised'!$P:$P,'App 1 Revenue Budget £000'!$F230,'Detail from revised'!$C:$C,"NCOS")/1000,0)</f>
        <v>0</v>
      </c>
      <c r="J230" s="214">
        <f>ROUND(SUMIFS('Detail from revised'!AS:AS,'Detail from revised'!$E:$E,'App 1 Revenue Budget £000'!$A230,'Detail from revised'!$P:$P,'App 1 Revenue Budget £000'!$F230,'Detail from revised'!$C:$C,"NCOS")/1000,0)</f>
        <v>155</v>
      </c>
      <c r="K230" s="214">
        <f>+J230-G230</f>
        <v>-49</v>
      </c>
      <c r="L230" s="337"/>
      <c r="M230" s="8" t="s">
        <v>3479</v>
      </c>
    </row>
    <row r="231" spans="1:13" x14ac:dyDescent="0.3">
      <c r="A231" t="s">
        <v>3403</v>
      </c>
      <c r="B231" s="216"/>
      <c r="C231" s="216"/>
      <c r="D231" s="7" t="s">
        <v>902</v>
      </c>
      <c r="E231" s="7"/>
      <c r="F231" s="217" t="s">
        <v>1186</v>
      </c>
      <c r="G231" s="214">
        <f>ROUND(SUMIFS('Detail from revised'!V:V,'Detail from revised'!$E:$E,'App 1 Revenue Budget £000'!$A231,'Detail from revised'!$P:$P,'App 1 Revenue Budget £000'!$F231,'Detail from revised'!$C:$C,"NCOS")/1000,0)</f>
        <v>0</v>
      </c>
      <c r="H231" s="214">
        <f>ROUND(SUMIFS('Detail from revised'!AP:AP,'Detail from revised'!$E:$E,'App 1 Revenue Budget £000'!$A231,'Detail from revised'!$P:$P,'App 1 Revenue Budget £000'!$F231,'Detail from revised'!$C:$C,"NCOS")/1000,0)</f>
        <v>0</v>
      </c>
      <c r="I231" s="214">
        <f>ROUND(SUMIFS('Detail from revised'!AQ:AQ,'Detail from revised'!$E:$E,'App 1 Revenue Budget £000'!$A231,'Detail from revised'!$P:$P,'App 1 Revenue Budget £000'!$F231,'Detail from revised'!$C:$C,"NCOS")/1000,0)</f>
        <v>0</v>
      </c>
      <c r="J231" s="214">
        <f>ROUND(SUMIFS('Detail from revised'!AS:AS,'Detail from revised'!$E:$E,'App 1 Revenue Budget £000'!$A231,'Detail from revised'!$P:$P,'App 1 Revenue Budget £000'!$F231,'Detail from revised'!$C:$C,"NCOS")/1000,0)</f>
        <v>0</v>
      </c>
      <c r="K231" s="214">
        <f>+J231-G231</f>
        <v>0</v>
      </c>
      <c r="L231" s="338"/>
    </row>
    <row r="232" spans="1:13" s="219" customFormat="1" x14ac:dyDescent="0.3">
      <c r="B232" s="220"/>
      <c r="C232" s="220"/>
      <c r="D232" s="221" t="s">
        <v>1254</v>
      </c>
      <c r="E232" s="221" t="s">
        <v>1379</v>
      </c>
      <c r="F232" s="222"/>
      <c r="G232" s="223">
        <f>G231+G230</f>
        <v>204</v>
      </c>
      <c r="H232" s="223">
        <f>H231+H230</f>
        <v>155</v>
      </c>
      <c r="I232" s="223">
        <f>I231+I230</f>
        <v>0</v>
      </c>
      <c r="J232" s="223">
        <f>J231+J230</f>
        <v>155</v>
      </c>
      <c r="K232" s="223">
        <f>K231+K230</f>
        <v>-49</v>
      </c>
      <c r="L232" s="339">
        <f>IF(G232=0,"",K232/G232)</f>
        <v>-0.24019607843137256</v>
      </c>
      <c r="M232" s="329"/>
    </row>
    <row r="233" spans="1:13" x14ac:dyDescent="0.3">
      <c r="A233" t="s">
        <v>3404</v>
      </c>
      <c r="B233" s="216"/>
      <c r="C233" s="216"/>
      <c r="D233" s="7" t="s">
        <v>920</v>
      </c>
      <c r="E233" s="7"/>
      <c r="F233" s="217" t="s">
        <v>1185</v>
      </c>
      <c r="G233" s="214">
        <f>ROUND(SUMIFS('Detail from revised'!V:V,'Detail from revised'!$E:$E,'App 1 Revenue Budget £000'!$A233,'Detail from revised'!$P:$P,'App 1 Revenue Budget £000'!$F233,'Detail from revised'!$C:$C,"NCOS")/1000,0)</f>
        <v>1026</v>
      </c>
      <c r="H233" s="214">
        <f>ROUND(SUMIFS('Detail from revised'!AP:AP,'Detail from revised'!$E:$E,'App 1 Revenue Budget £000'!$A233,'Detail from revised'!$P:$P,'App 1 Revenue Budget £000'!$F233,'Detail from revised'!$C:$C,"NCOS")/1000,0)</f>
        <v>1064</v>
      </c>
      <c r="I233" s="214">
        <f>ROUND(SUMIFS('Detail from revised'!AQ:AQ,'Detail from revised'!$E:$E,'App 1 Revenue Budget £000'!$A233,'Detail from revised'!$P:$P,'App 1 Revenue Budget £000'!$F233,'Detail from revised'!$C:$C,"NCOS")/1000,0)</f>
        <v>0</v>
      </c>
      <c r="J233" s="214">
        <f>ROUND(SUMIFS('Detail from revised'!AS:AS,'Detail from revised'!$E:$E,'App 1 Revenue Budget £000'!$A233,'Detail from revised'!$P:$P,'App 1 Revenue Budget £000'!$F233,'Detail from revised'!$C:$C,"NCOS")/1000,0)</f>
        <v>1064</v>
      </c>
      <c r="K233" s="214">
        <f>+J233-G233</f>
        <v>38</v>
      </c>
      <c r="L233" s="337"/>
      <c r="M233" s="8" t="s">
        <v>3480</v>
      </c>
    </row>
    <row r="234" spans="1:13" x14ac:dyDescent="0.3">
      <c r="A234" t="s">
        <v>3404</v>
      </c>
      <c r="B234" s="216"/>
      <c r="C234" s="216"/>
      <c r="D234" s="7" t="s">
        <v>920</v>
      </c>
      <c r="E234" s="7"/>
      <c r="F234" s="217" t="s">
        <v>1186</v>
      </c>
      <c r="G234" s="214">
        <f>ROUND(SUMIFS('Detail from revised'!V:V,'Detail from revised'!$E:$E,'App 1 Revenue Budget £000'!$A234,'Detail from revised'!$P:$P,'App 1 Revenue Budget £000'!$F234,'Detail from revised'!$C:$C,"NCOS")/1000,0)</f>
        <v>-721</v>
      </c>
      <c r="H234" s="214">
        <f>ROUND(SUMIFS('Detail from revised'!AP:AP,'Detail from revised'!$E:$E,'App 1 Revenue Budget £000'!$A234,'Detail from revised'!$P:$P,'App 1 Revenue Budget £000'!$F234,'Detail from revised'!$C:$C,"NCOS")/1000,0)</f>
        <v>-713</v>
      </c>
      <c r="I234" s="214">
        <f>ROUND(SUMIFS('Detail from revised'!AQ:AQ,'Detail from revised'!$E:$E,'App 1 Revenue Budget £000'!$A234,'Detail from revised'!$P:$P,'App 1 Revenue Budget £000'!$F234,'Detail from revised'!$C:$C,"NCOS")/1000,0)</f>
        <v>0</v>
      </c>
      <c r="J234" s="214">
        <f>ROUND(SUMIFS('Detail from revised'!AS:AS,'Detail from revised'!$E:$E,'App 1 Revenue Budget £000'!$A234,'Detail from revised'!$P:$P,'App 1 Revenue Budget £000'!$F234,'Detail from revised'!$C:$C,"NCOS")/1000,0)</f>
        <v>-713</v>
      </c>
      <c r="K234" s="214">
        <f>+J234-G234</f>
        <v>8</v>
      </c>
      <c r="L234" s="338"/>
    </row>
    <row r="235" spans="1:13" s="219" customFormat="1" x14ac:dyDescent="0.3">
      <c r="B235" s="220"/>
      <c r="C235" s="220"/>
      <c r="D235" s="221" t="s">
        <v>1255</v>
      </c>
      <c r="E235" s="221" t="s">
        <v>1379</v>
      </c>
      <c r="F235" s="222"/>
      <c r="G235" s="223">
        <f>G234+G233</f>
        <v>305</v>
      </c>
      <c r="H235" s="223">
        <f>H234+H233</f>
        <v>351</v>
      </c>
      <c r="I235" s="223">
        <f>I234+I233</f>
        <v>0</v>
      </c>
      <c r="J235" s="223">
        <f>J234+J233</f>
        <v>351</v>
      </c>
      <c r="K235" s="223">
        <f>K234+K233</f>
        <v>46</v>
      </c>
      <c r="L235" s="339">
        <f>IF(G235=0,"",K235/G235)</f>
        <v>0.15081967213114755</v>
      </c>
      <c r="M235" s="329"/>
    </row>
    <row r="236" spans="1:13" x14ac:dyDescent="0.3">
      <c r="A236" t="s">
        <v>3405</v>
      </c>
      <c r="B236" s="216"/>
      <c r="C236" s="216"/>
      <c r="D236" s="7" t="s">
        <v>933</v>
      </c>
      <c r="E236" s="7"/>
      <c r="F236" s="217" t="s">
        <v>1185</v>
      </c>
      <c r="G236" s="214">
        <f>ROUND(SUMIFS('Detail from revised'!V:V,'Detail from revised'!$E:$E,'App 1 Revenue Budget £000'!$A236,'Detail from revised'!$P:$P,'App 1 Revenue Budget £000'!$F236,'Detail from revised'!$C:$C,"NCOS")/1000,0)</f>
        <v>891</v>
      </c>
      <c r="H236" s="214">
        <f>ROUND(SUMIFS('Detail from revised'!AP:AP,'Detail from revised'!$E:$E,'App 1 Revenue Budget £000'!$A236,'Detail from revised'!$P:$P,'App 1 Revenue Budget £000'!$F236,'Detail from revised'!$C:$C,"NCOS")/1000,0)</f>
        <v>913</v>
      </c>
      <c r="I236" s="214">
        <f>ROUND(SUMIFS('Detail from revised'!AQ:AQ,'Detail from revised'!$E:$E,'App 1 Revenue Budget £000'!$A236,'Detail from revised'!$P:$P,'App 1 Revenue Budget £000'!$F236,'Detail from revised'!$C:$C,"NCOS")/1000,0)</f>
        <v>0</v>
      </c>
      <c r="J236" s="214">
        <f>ROUND(SUMIFS('Detail from revised'!AS:AS,'Detail from revised'!$E:$E,'App 1 Revenue Budget £000'!$A236,'Detail from revised'!$P:$P,'App 1 Revenue Budget £000'!$F236,'Detail from revised'!$C:$C,"NCOS")/1000,0)</f>
        <v>913</v>
      </c>
      <c r="K236" s="214">
        <f>+J236-G236</f>
        <v>22</v>
      </c>
      <c r="L236" s="337"/>
    </row>
    <row r="237" spans="1:13" x14ac:dyDescent="0.3">
      <c r="A237" t="s">
        <v>3405</v>
      </c>
      <c r="B237" s="216"/>
      <c r="C237" s="216"/>
      <c r="D237" s="7" t="s">
        <v>933</v>
      </c>
      <c r="E237" s="7"/>
      <c r="F237" s="217" t="s">
        <v>1186</v>
      </c>
      <c r="G237" s="214">
        <f>ROUND(SUMIFS('Detail from revised'!V:V,'Detail from revised'!$E:$E,'App 1 Revenue Budget £000'!$A237,'Detail from revised'!$P:$P,'App 1 Revenue Budget £000'!$F237,'Detail from revised'!$C:$C,"NCOS")/1000,0)</f>
        <v>-30</v>
      </c>
      <c r="H237" s="214">
        <f>ROUND(SUMIFS('Detail from revised'!AP:AP,'Detail from revised'!$E:$E,'App 1 Revenue Budget £000'!$A237,'Detail from revised'!$P:$P,'App 1 Revenue Budget £000'!$F237,'Detail from revised'!$C:$C,"NCOS")/1000,0)</f>
        <v>-36</v>
      </c>
      <c r="I237" s="214">
        <f>ROUND(SUMIFS('Detail from revised'!AQ:AQ,'Detail from revised'!$E:$E,'App 1 Revenue Budget £000'!$A237,'Detail from revised'!$P:$P,'App 1 Revenue Budget £000'!$F237,'Detail from revised'!$C:$C,"NCOS")/1000,0)</f>
        <v>0</v>
      </c>
      <c r="J237" s="214">
        <f>ROUND(SUMIFS('Detail from revised'!AS:AS,'Detail from revised'!$E:$E,'App 1 Revenue Budget £000'!$A237,'Detail from revised'!$P:$P,'App 1 Revenue Budget £000'!$F237,'Detail from revised'!$C:$C,"NCOS")/1000,0)</f>
        <v>-36</v>
      </c>
      <c r="K237" s="214">
        <f>+J237-G237</f>
        <v>-6</v>
      </c>
      <c r="L237" s="338"/>
    </row>
    <row r="238" spans="1:13" s="219" customFormat="1" x14ac:dyDescent="0.3">
      <c r="B238" s="220"/>
      <c r="C238" s="220"/>
      <c r="D238" s="221" t="s">
        <v>1256</v>
      </c>
      <c r="E238" s="221" t="s">
        <v>1379</v>
      </c>
      <c r="F238" s="222"/>
      <c r="G238" s="223">
        <f>G237+G236</f>
        <v>861</v>
      </c>
      <c r="H238" s="223">
        <f>H237+H236</f>
        <v>877</v>
      </c>
      <c r="I238" s="223">
        <f>I237+I236</f>
        <v>0</v>
      </c>
      <c r="J238" s="223">
        <f>J237+J236</f>
        <v>877</v>
      </c>
      <c r="K238" s="223">
        <f>K237+K236</f>
        <v>16</v>
      </c>
      <c r="L238" s="339">
        <f>IF(G238=0,"",K238/G238)</f>
        <v>1.8583042973286876E-2</v>
      </c>
      <c r="M238" s="329"/>
    </row>
    <row r="239" spans="1:13" x14ac:dyDescent="0.3">
      <c r="A239" t="s">
        <v>3406</v>
      </c>
      <c r="B239" s="216"/>
      <c r="C239" s="216"/>
      <c r="D239" s="7" t="s">
        <v>946</v>
      </c>
      <c r="E239" s="7"/>
      <c r="F239" s="217" t="s">
        <v>1185</v>
      </c>
      <c r="G239" s="214">
        <f>ROUND(SUMIFS('Detail from revised'!V:V,'Detail from revised'!$E:$E,'App 1 Revenue Budget £000'!$A239,'Detail from revised'!$P:$P,'App 1 Revenue Budget £000'!$F239,'Detail from revised'!$C:$C,"NCOS")/1000,0)</f>
        <v>325</v>
      </c>
      <c r="H239" s="214">
        <f>ROUND(SUMIFS('Detail from revised'!AP:AP,'Detail from revised'!$E:$E,'App 1 Revenue Budget £000'!$A239,'Detail from revised'!$P:$P,'App 1 Revenue Budget £000'!$F239,'Detail from revised'!$C:$C,"NCOS")/1000,0)</f>
        <v>318</v>
      </c>
      <c r="I239" s="214">
        <f>ROUND(SUMIFS('Detail from revised'!AQ:AQ,'Detail from revised'!$E:$E,'App 1 Revenue Budget £000'!$A239,'Detail from revised'!$P:$P,'App 1 Revenue Budget £000'!$F239,'Detail from revised'!$C:$C,"NCOS")/1000,0)</f>
        <v>0</v>
      </c>
      <c r="J239" s="214">
        <f>ROUND(SUMIFS('Detail from revised'!AS:AS,'Detail from revised'!$E:$E,'App 1 Revenue Budget £000'!$A239,'Detail from revised'!$P:$P,'App 1 Revenue Budget £000'!$F239,'Detail from revised'!$C:$C,"NCOS")/1000,0)</f>
        <v>318</v>
      </c>
      <c r="K239" s="214">
        <f>+J239-G239</f>
        <v>-7</v>
      </c>
      <c r="L239" s="337"/>
    </row>
    <row r="240" spans="1:13" x14ac:dyDescent="0.3">
      <c r="A240" t="s">
        <v>3406</v>
      </c>
      <c r="B240" s="216"/>
      <c r="C240" s="216"/>
      <c r="D240" s="7" t="s">
        <v>946</v>
      </c>
      <c r="E240" s="7"/>
      <c r="F240" s="217" t="s">
        <v>1186</v>
      </c>
      <c r="G240" s="214">
        <f>ROUND(SUMIFS('Detail from revised'!V:V,'Detail from revised'!$E:$E,'App 1 Revenue Budget £000'!$A240,'Detail from revised'!$P:$P,'App 1 Revenue Budget £000'!$F240,'Detail from revised'!$C:$C,"NCOS")/1000,0)</f>
        <v>28</v>
      </c>
      <c r="H240" s="214">
        <f>ROUND(SUMIFS('Detail from revised'!AP:AP,'Detail from revised'!$E:$E,'App 1 Revenue Budget £000'!$A240,'Detail from revised'!$P:$P,'App 1 Revenue Budget £000'!$F240,'Detail from revised'!$C:$C,"NCOS")/1000,0)</f>
        <v>-9</v>
      </c>
      <c r="I240" s="214">
        <f>ROUND(SUMIFS('Detail from revised'!AQ:AQ,'Detail from revised'!$E:$E,'App 1 Revenue Budget £000'!$A240,'Detail from revised'!$P:$P,'App 1 Revenue Budget £000'!$F240,'Detail from revised'!$C:$C,"NCOS")/1000,0)</f>
        <v>0</v>
      </c>
      <c r="J240" s="214">
        <f>ROUND(SUMIFS('Detail from revised'!AS:AS,'Detail from revised'!$E:$E,'App 1 Revenue Budget £000'!$A240,'Detail from revised'!$P:$P,'App 1 Revenue Budget £000'!$F240,'Detail from revised'!$C:$C,"NCOS")/1000,0)</f>
        <v>-9</v>
      </c>
      <c r="K240" s="214">
        <f>+J240-G240</f>
        <v>-37</v>
      </c>
      <c r="L240" s="338"/>
    </row>
    <row r="241" spans="1:13" s="219" customFormat="1" x14ac:dyDescent="0.3">
      <c r="B241" s="220"/>
      <c r="C241" s="220"/>
      <c r="D241" s="221" t="s">
        <v>1257</v>
      </c>
      <c r="E241" s="221" t="s">
        <v>1379</v>
      </c>
      <c r="F241" s="222"/>
      <c r="G241" s="223">
        <f>G240+G239</f>
        <v>353</v>
      </c>
      <c r="H241" s="223">
        <f>H240+H239</f>
        <v>309</v>
      </c>
      <c r="I241" s="223">
        <f>I240+I239</f>
        <v>0</v>
      </c>
      <c r="J241" s="223">
        <f>J240+J239</f>
        <v>309</v>
      </c>
      <c r="K241" s="223">
        <f>K240+K239</f>
        <v>-44</v>
      </c>
      <c r="L241" s="339">
        <f>IF(G241=0,"",K241/G241)</f>
        <v>-0.12464589235127478</v>
      </c>
      <c r="M241" s="329"/>
    </row>
    <row r="242" spans="1:13" x14ac:dyDescent="0.3">
      <c r="A242" t="s">
        <v>3590</v>
      </c>
      <c r="B242" s="216"/>
      <c r="C242" s="216"/>
      <c r="D242" s="7" t="s">
        <v>1488</v>
      </c>
      <c r="E242" s="7"/>
      <c r="F242" s="217" t="s">
        <v>1185</v>
      </c>
      <c r="G242" s="214">
        <f>ROUND(SUMIFS('Detail from revised'!V:V,'Detail from revised'!$E:$E,'App 1 Revenue Budget £000'!$A242,'Detail from revised'!$P:$P,'App 1 Revenue Budget £000'!$F242,'Detail from revised'!$C:$C,"NCOS")/1000,0)</f>
        <v>62</v>
      </c>
      <c r="H242" s="214">
        <f>ROUND(SUMIFS('Detail from revised'!AP:AP,'Detail from revised'!$E:$E,'App 1 Revenue Budget £000'!$A242,'Detail from revised'!$P:$P,'App 1 Revenue Budget £000'!$F242,'Detail from revised'!$C:$C,"NCOS")/1000,0)</f>
        <v>32</v>
      </c>
      <c r="I242" s="214">
        <f>ROUND(SUMIFS('Detail from revised'!AQ:AQ,'Detail from revised'!$E:$E,'App 1 Revenue Budget £000'!$A242,'Detail from revised'!$P:$P,'App 1 Revenue Budget £000'!$F242,'Detail from revised'!$C:$C,"NCOS")/1000,0)</f>
        <v>100</v>
      </c>
      <c r="J242" s="214">
        <f>ROUND(SUMIFS('Detail from revised'!AS:AS,'Detail from revised'!$E:$E,'App 1 Revenue Budget £000'!$A242,'Detail from revised'!$P:$P,'App 1 Revenue Budget £000'!$F242,'Detail from revised'!$C:$C,"NCOS")/1000,0)</f>
        <v>132</v>
      </c>
      <c r="K242" s="214">
        <f>+J242-G242</f>
        <v>70</v>
      </c>
      <c r="L242" s="337"/>
      <c r="M242" s="8" t="s">
        <v>3478</v>
      </c>
    </row>
    <row r="243" spans="1:13" x14ac:dyDescent="0.3">
      <c r="A243" t="s">
        <v>3590</v>
      </c>
      <c r="B243" s="216"/>
      <c r="C243" s="216"/>
      <c r="D243" s="7" t="s">
        <v>1488</v>
      </c>
      <c r="E243" s="7"/>
      <c r="F243" s="217" t="s">
        <v>1186</v>
      </c>
      <c r="G243" s="214">
        <f>ROUND(SUMIFS('Detail from revised'!V:V,'Detail from revised'!$E:$E,'App 1 Revenue Budget £000'!$A243,'Detail from revised'!$P:$P,'App 1 Revenue Budget £000'!$F243,'Detail from revised'!$C:$C,"NCOS")/1000,0)</f>
        <v>0</v>
      </c>
      <c r="H243" s="214">
        <f>ROUND(SUMIFS('Detail from revised'!AP:AP,'Detail from revised'!$E:$E,'App 1 Revenue Budget £000'!$A243,'Detail from revised'!$P:$P,'App 1 Revenue Budget £000'!$F243,'Detail from revised'!$C:$C,"NCOS")/1000,0)</f>
        <v>0</v>
      </c>
      <c r="I243" s="214">
        <f>ROUND(SUMIFS('Detail from revised'!AQ:AQ,'Detail from revised'!$E:$E,'App 1 Revenue Budget £000'!$A243,'Detail from revised'!$P:$P,'App 1 Revenue Budget £000'!$F243,'Detail from revised'!$C:$C,"NCOS")/1000,0)</f>
        <v>0</v>
      </c>
      <c r="J243" s="214">
        <f>ROUND(SUMIFS('Detail from revised'!AS:AS,'Detail from revised'!$E:$E,'App 1 Revenue Budget £000'!$A243,'Detail from revised'!$P:$P,'App 1 Revenue Budget £000'!$F243,'Detail from revised'!$C:$C,"NCOS")/1000,0)</f>
        <v>0</v>
      </c>
      <c r="K243" s="214">
        <f>+J243-G243</f>
        <v>0</v>
      </c>
      <c r="L243" s="338"/>
    </row>
    <row r="244" spans="1:13" s="219" customFormat="1" x14ac:dyDescent="0.3">
      <c r="B244" s="220"/>
      <c r="C244" s="220"/>
      <c r="D244" s="221" t="s">
        <v>3591</v>
      </c>
      <c r="E244" s="221" t="s">
        <v>1316</v>
      </c>
      <c r="F244" s="222"/>
      <c r="G244" s="223">
        <f>G243+G242</f>
        <v>62</v>
      </c>
      <c r="H244" s="223">
        <f>H243+H242</f>
        <v>32</v>
      </c>
      <c r="I244" s="223">
        <f>I243+I242</f>
        <v>100</v>
      </c>
      <c r="J244" s="223">
        <f>J243+J242</f>
        <v>132</v>
      </c>
      <c r="K244" s="223">
        <f>K243+K242</f>
        <v>70</v>
      </c>
      <c r="L244" s="339">
        <f>IF(G244=0,"",K244/G244)</f>
        <v>1.1290322580645162</v>
      </c>
      <c r="M244" s="329"/>
    </row>
    <row r="245" spans="1:13" x14ac:dyDescent="0.3">
      <c r="A245" t="s">
        <v>3401</v>
      </c>
      <c r="B245" s="216"/>
      <c r="C245" s="216"/>
      <c r="D245" s="7" t="s">
        <v>2959</v>
      </c>
      <c r="E245" s="7"/>
      <c r="F245" s="217" t="s">
        <v>1185</v>
      </c>
      <c r="G245" s="214">
        <f>ROUND(SUMIFS('Detail from revised'!V:V,'Detail from revised'!$E:$E,'App 1 Revenue Budget £000'!$A245,'Detail from revised'!$P:$P,'App 1 Revenue Budget £000'!$F245,'Detail from revised'!$C:$C,"NCOS")/1000,0)</f>
        <v>40</v>
      </c>
      <c r="H245" s="214">
        <f>ROUND(SUMIFS('Detail from revised'!AP:AP,'Detail from revised'!$E:$E,'App 1 Revenue Budget £000'!$A245,'Detail from revised'!$P:$P,'App 1 Revenue Budget £000'!$F245,'Detail from revised'!$C:$C,"NCOS")/1000,0)</f>
        <v>160</v>
      </c>
      <c r="I245" s="214">
        <f>ROUND(SUMIFS('Detail from revised'!AQ:AQ,'Detail from revised'!$E:$E,'App 1 Revenue Budget £000'!$A245,'Detail from revised'!$P:$P,'App 1 Revenue Budget £000'!$F245,'Detail from revised'!$C:$C,"NCOS")/1000,0)</f>
        <v>0</v>
      </c>
      <c r="J245" s="214">
        <f>ROUND(SUMIFS('Detail from revised'!AS:AS,'Detail from revised'!$E:$E,'App 1 Revenue Budget £000'!$A245,'Detail from revised'!$P:$P,'App 1 Revenue Budget £000'!$F245,'Detail from revised'!$C:$C,"NCOS")/1000,0)</f>
        <v>160</v>
      </c>
      <c r="K245" s="214">
        <f>+J245-G245</f>
        <v>120</v>
      </c>
      <c r="L245" s="337"/>
      <c r="M245" s="8" t="s">
        <v>3478</v>
      </c>
    </row>
    <row r="246" spans="1:13" x14ac:dyDescent="0.3">
      <c r="A246" t="s">
        <v>3401</v>
      </c>
      <c r="B246" s="216"/>
      <c r="C246" s="216"/>
      <c r="D246" s="7" t="s">
        <v>2959</v>
      </c>
      <c r="E246" s="7"/>
      <c r="F246" s="217" t="s">
        <v>1186</v>
      </c>
      <c r="G246" s="214">
        <f>ROUND(SUMIFS('Detail from revised'!V:V,'Detail from revised'!$E:$E,'App 1 Revenue Budget £000'!$A246,'Detail from revised'!$P:$P,'App 1 Revenue Budget £000'!$F246,'Detail from revised'!$C:$C,"NCOS")/1000,0)</f>
        <v>0</v>
      </c>
      <c r="H246" s="214">
        <f>ROUND(SUMIFS('Detail from revised'!AP:AP,'Detail from revised'!$E:$E,'App 1 Revenue Budget £000'!$A246,'Detail from revised'!$P:$P,'App 1 Revenue Budget £000'!$F246,'Detail from revised'!$C:$C,"NCOS")/1000,0)</f>
        <v>0</v>
      </c>
      <c r="I246" s="214">
        <f>ROUND(SUMIFS('Detail from revised'!AQ:AQ,'Detail from revised'!$E:$E,'App 1 Revenue Budget £000'!$A246,'Detail from revised'!$P:$P,'App 1 Revenue Budget £000'!$F246,'Detail from revised'!$C:$C,"NCOS")/1000,0)</f>
        <v>0</v>
      </c>
      <c r="J246" s="214">
        <f>ROUND(SUMIFS('Detail from revised'!AS:AS,'Detail from revised'!$E:$E,'App 1 Revenue Budget £000'!$A246,'Detail from revised'!$P:$P,'App 1 Revenue Budget £000'!$F246,'Detail from revised'!$C:$C,"NCOS")/1000,0)</f>
        <v>0</v>
      </c>
      <c r="K246" s="214">
        <f>+J246-G246</f>
        <v>0</v>
      </c>
      <c r="L246" s="338"/>
    </row>
    <row r="247" spans="1:13" s="219" customFormat="1" x14ac:dyDescent="0.3">
      <c r="B247" s="220"/>
      <c r="C247" s="220"/>
      <c r="D247" s="221" t="s">
        <v>2960</v>
      </c>
      <c r="E247" s="221" t="s">
        <v>1316</v>
      </c>
      <c r="F247" s="222"/>
      <c r="G247" s="223">
        <f>G246+G245</f>
        <v>40</v>
      </c>
      <c r="H247" s="223">
        <f>H246+H245</f>
        <v>160</v>
      </c>
      <c r="I247" s="223">
        <f>I246+I245</f>
        <v>0</v>
      </c>
      <c r="J247" s="223">
        <f>J246+J245</f>
        <v>160</v>
      </c>
      <c r="K247" s="223">
        <f>K246+K245</f>
        <v>120</v>
      </c>
      <c r="L247" s="339">
        <f>IF(G247=0,"",K247/G247)</f>
        <v>3</v>
      </c>
      <c r="M247" s="329"/>
    </row>
    <row r="248" spans="1:13" x14ac:dyDescent="0.3">
      <c r="A248" t="s">
        <v>3402</v>
      </c>
      <c r="B248" s="216"/>
      <c r="C248" s="216"/>
      <c r="D248" s="7" t="s">
        <v>899</v>
      </c>
      <c r="E248" s="7"/>
      <c r="F248" s="217" t="s">
        <v>1185</v>
      </c>
      <c r="G248" s="214">
        <f>ROUND(SUMIFS('Detail from revised'!V:V,'Detail from revised'!$E:$E,'App 1 Revenue Budget £000'!$A248,'Detail from revised'!$P:$P,'App 1 Revenue Budget £000'!$F248,'Detail from revised'!$C:$C,"NCOS")/1000,0)</f>
        <v>725</v>
      </c>
      <c r="H248" s="214">
        <f>ROUND(SUMIFS('Detail from revised'!AP:AP,'Detail from revised'!$E:$E,'App 1 Revenue Budget £000'!$A248,'Detail from revised'!$P:$P,'App 1 Revenue Budget £000'!$F248,'Detail from revised'!$C:$C,"NCOS")/1000,0)</f>
        <v>665</v>
      </c>
      <c r="I248" s="214">
        <f>ROUND(SUMIFS('Detail from revised'!AQ:AQ,'Detail from revised'!$E:$E,'App 1 Revenue Budget £000'!$A248,'Detail from revised'!$P:$P,'App 1 Revenue Budget £000'!$F248,'Detail from revised'!$C:$C,"NCOS")/1000,0)</f>
        <v>40</v>
      </c>
      <c r="J248" s="214">
        <f>ROUND(SUMIFS('Detail from revised'!AS:AS,'Detail from revised'!$E:$E,'App 1 Revenue Budget £000'!$A248,'Detail from revised'!$P:$P,'App 1 Revenue Budget £000'!$F248,'Detail from revised'!$C:$C,"NCOS")/1000,0)</f>
        <v>705</v>
      </c>
      <c r="K248" s="214">
        <f>+J248-G248</f>
        <v>-20</v>
      </c>
      <c r="L248" s="337"/>
    </row>
    <row r="249" spans="1:13" x14ac:dyDescent="0.3">
      <c r="A249" t="s">
        <v>3402</v>
      </c>
      <c r="B249" s="216"/>
      <c r="C249" s="216"/>
      <c r="D249" s="7" t="s">
        <v>899</v>
      </c>
      <c r="E249" s="7"/>
      <c r="F249" s="217" t="s">
        <v>1186</v>
      </c>
      <c r="G249" s="214">
        <f>ROUND(SUMIFS('Detail from revised'!V:V,'Detail from revised'!$E:$E,'App 1 Revenue Budget £000'!$A249,'Detail from revised'!$P:$P,'App 1 Revenue Budget £000'!$F249,'Detail from revised'!$C:$C,"NCOS")/1000,0)</f>
        <v>0</v>
      </c>
      <c r="H249" s="214">
        <f>ROUND(SUMIFS('Detail from revised'!AP:AP,'Detail from revised'!$E:$E,'App 1 Revenue Budget £000'!$A249,'Detail from revised'!$P:$P,'App 1 Revenue Budget £000'!$F249,'Detail from revised'!$C:$C,"NCOS")/1000,0)</f>
        <v>0</v>
      </c>
      <c r="I249" s="214">
        <f>ROUND(SUMIFS('Detail from revised'!AQ:AQ,'Detail from revised'!$E:$E,'App 1 Revenue Budget £000'!$A249,'Detail from revised'!$P:$P,'App 1 Revenue Budget £000'!$F249,'Detail from revised'!$C:$C,"NCOS")/1000,0)</f>
        <v>0</v>
      </c>
      <c r="J249" s="214">
        <f>ROUND(SUMIFS('Detail from revised'!AS:AS,'Detail from revised'!$E:$E,'App 1 Revenue Budget £000'!$A249,'Detail from revised'!$P:$P,'App 1 Revenue Budget £000'!$F249,'Detail from revised'!$C:$C,"NCOS")/1000,0)</f>
        <v>0</v>
      </c>
      <c r="K249" s="214">
        <f>+J249-G249</f>
        <v>0</v>
      </c>
      <c r="L249" s="338"/>
    </row>
    <row r="250" spans="1:13" s="219" customFormat="1" x14ac:dyDescent="0.3">
      <c r="B250" s="220"/>
      <c r="C250" s="220"/>
      <c r="D250" s="221" t="s">
        <v>1253</v>
      </c>
      <c r="E250" s="221" t="s">
        <v>1379</v>
      </c>
      <c r="F250" s="222"/>
      <c r="G250" s="223">
        <f>G249+G248</f>
        <v>725</v>
      </c>
      <c r="H250" s="223">
        <f>H249+H248</f>
        <v>665</v>
      </c>
      <c r="I250" s="223">
        <f>I249+I248</f>
        <v>40</v>
      </c>
      <c r="J250" s="223">
        <f>J249+J248</f>
        <v>705</v>
      </c>
      <c r="K250" s="223">
        <f>K249+K248</f>
        <v>-20</v>
      </c>
      <c r="L250" s="339">
        <f>IF(G250=0,"",K250/G250)</f>
        <v>-2.7586206896551724E-2</v>
      </c>
      <c r="M250" s="329"/>
    </row>
    <row r="251" spans="1:13" x14ac:dyDescent="0.3">
      <c r="A251" t="s">
        <v>3398</v>
      </c>
      <c r="B251" s="216"/>
      <c r="C251" s="216"/>
      <c r="D251" s="7" t="s">
        <v>826</v>
      </c>
      <c r="E251" s="7"/>
      <c r="F251" s="217" t="s">
        <v>1185</v>
      </c>
      <c r="G251" s="214">
        <f>ROUND(SUMIFS('Detail from revised'!V:V,'Detail from revised'!$E:$E,'App 1 Revenue Budget £000'!$A251,'Detail from revised'!$P:$P,'App 1 Revenue Budget £000'!$F251,'Detail from revised'!$C:$C,"NCOS")/1000,0)</f>
        <v>150</v>
      </c>
      <c r="H251" s="214">
        <f>ROUND(SUMIFS('Detail from revised'!AP:AP,'Detail from revised'!$E:$E,'App 1 Revenue Budget £000'!$A251,'Detail from revised'!$P:$P,'App 1 Revenue Budget £000'!$F251,'Detail from revised'!$C:$C,"NCOS")/1000,0)</f>
        <v>149</v>
      </c>
      <c r="I251" s="214">
        <f>ROUND(SUMIFS('Detail from revised'!AQ:AQ,'Detail from revised'!$E:$E,'App 1 Revenue Budget £000'!$A251,'Detail from revised'!$P:$P,'App 1 Revenue Budget £000'!$F251,'Detail from revised'!$C:$C,"NCOS")/1000,0)</f>
        <v>0</v>
      </c>
      <c r="J251" s="214">
        <f>ROUND(SUMIFS('Detail from revised'!AS:AS,'Detail from revised'!$E:$E,'App 1 Revenue Budget £000'!$A251,'Detail from revised'!$P:$P,'App 1 Revenue Budget £000'!$F251,'Detail from revised'!$C:$C,"NCOS")/1000,0)</f>
        <v>149</v>
      </c>
      <c r="K251" s="214">
        <f>+J251-G251</f>
        <v>-1</v>
      </c>
      <c r="L251" s="337"/>
    </row>
    <row r="252" spans="1:13" x14ac:dyDescent="0.3">
      <c r="A252" t="s">
        <v>3398</v>
      </c>
      <c r="B252" s="216"/>
      <c r="C252" s="216"/>
      <c r="D252" s="7" t="s">
        <v>826</v>
      </c>
      <c r="E252" s="7"/>
      <c r="F252" s="217" t="s">
        <v>1186</v>
      </c>
      <c r="G252" s="214">
        <f>ROUND(SUMIFS('Detail from revised'!V:V,'Detail from revised'!$E:$E,'App 1 Revenue Budget £000'!$A252,'Detail from revised'!$P:$P,'App 1 Revenue Budget £000'!$F252,'Detail from revised'!$C:$C,"NCOS")/1000,0)</f>
        <v>-333</v>
      </c>
      <c r="H252" s="214">
        <f>ROUND(SUMIFS('Detail from revised'!AP:AP,'Detail from revised'!$E:$E,'App 1 Revenue Budget £000'!$A252,'Detail from revised'!$P:$P,'App 1 Revenue Budget £000'!$F252,'Detail from revised'!$C:$C,"NCOS")/1000,0)</f>
        <v>-334</v>
      </c>
      <c r="I252" s="214">
        <f>ROUND(SUMIFS('Detail from revised'!AQ:AQ,'Detail from revised'!$E:$E,'App 1 Revenue Budget £000'!$A252,'Detail from revised'!$P:$P,'App 1 Revenue Budget £000'!$F252,'Detail from revised'!$C:$C,"NCOS")/1000,0)</f>
        <v>0</v>
      </c>
      <c r="J252" s="214">
        <f>ROUND(SUMIFS('Detail from revised'!AS:AS,'Detail from revised'!$E:$E,'App 1 Revenue Budget £000'!$A252,'Detail from revised'!$P:$P,'App 1 Revenue Budget £000'!$F252,'Detail from revised'!$C:$C,"NCOS")/1000,0)</f>
        <v>-334</v>
      </c>
      <c r="K252" s="214">
        <f>+J252-G252</f>
        <v>-1</v>
      </c>
      <c r="L252" s="338"/>
    </row>
    <row r="253" spans="1:13" s="219" customFormat="1" x14ac:dyDescent="0.3">
      <c r="B253" s="220"/>
      <c r="C253" s="220"/>
      <c r="D253" s="221" t="s">
        <v>1250</v>
      </c>
      <c r="E253" s="221" t="s">
        <v>1379</v>
      </c>
      <c r="F253" s="222"/>
      <c r="G253" s="223">
        <f>G252+G251</f>
        <v>-183</v>
      </c>
      <c r="H253" s="223">
        <f>H252+H251</f>
        <v>-185</v>
      </c>
      <c r="I253" s="223">
        <f>I252+I251</f>
        <v>0</v>
      </c>
      <c r="J253" s="223">
        <f>J252+J251</f>
        <v>-185</v>
      </c>
      <c r="K253" s="223">
        <f>K252+K251</f>
        <v>-2</v>
      </c>
      <c r="L253" s="339">
        <f>IF(G253=0,"",K253/G253)</f>
        <v>1.092896174863388E-2</v>
      </c>
      <c r="M253" s="329"/>
    </row>
    <row r="254" spans="1:13" x14ac:dyDescent="0.3">
      <c r="A254" t="s">
        <v>3547</v>
      </c>
      <c r="B254" s="216"/>
      <c r="C254" s="7" t="s">
        <v>1258</v>
      </c>
      <c r="D254" s="7" t="s">
        <v>646</v>
      </c>
      <c r="E254" s="7"/>
      <c r="F254" s="217" t="s">
        <v>1185</v>
      </c>
      <c r="G254" s="214">
        <f>ROUND(SUMIFS('Detail from revised'!V:V,'Detail from revised'!$E:$E,'App 1 Revenue Budget £000'!$A254,'Detail from revised'!$P:$P,'App 1 Revenue Budget £000'!$F254,'Detail from revised'!$C:$C,"NCOS")/1000,0)</f>
        <v>312</v>
      </c>
      <c r="H254" s="214">
        <f>ROUND(SUMIFS('Detail from revised'!AP:AP,'Detail from revised'!$E:$E,'App 1 Revenue Budget £000'!$A254,'Detail from revised'!$P:$P,'App 1 Revenue Budget £000'!$F254,'Detail from revised'!$C:$C,"NCOS")/1000,0)</f>
        <v>312</v>
      </c>
      <c r="I254" s="214">
        <f>ROUND(SUMIFS('Detail from revised'!AQ:AQ,'Detail from revised'!$E:$E,'App 1 Revenue Budget £000'!$A254,'Detail from revised'!$P:$P,'App 1 Revenue Budget £000'!$F254,'Detail from revised'!$C:$C,"NCOS")/1000,0)</f>
        <v>0</v>
      </c>
      <c r="J254" s="214">
        <f>ROUND(SUMIFS('Detail from revised'!AS:AS,'Detail from revised'!$E:$E,'App 1 Revenue Budget £000'!$A254,'Detail from revised'!$P:$P,'App 1 Revenue Budget £000'!$F254,'Detail from revised'!$C:$C,"NCOS")/1000,0)</f>
        <v>312</v>
      </c>
      <c r="K254" s="214">
        <f>+J254-G254</f>
        <v>0</v>
      </c>
      <c r="L254" s="337"/>
    </row>
    <row r="255" spans="1:13" x14ac:dyDescent="0.3">
      <c r="A255" t="s">
        <v>3547</v>
      </c>
      <c r="B255" s="216"/>
      <c r="C255" s="216"/>
      <c r="D255" s="7" t="s">
        <v>646</v>
      </c>
      <c r="E255" s="7"/>
      <c r="F255" s="217" t="s">
        <v>1186</v>
      </c>
      <c r="G255" s="214">
        <f>ROUND(SUMIFS('Detail from revised'!V:V,'Detail from revised'!$E:$E,'App 1 Revenue Budget £000'!$A255,'Detail from revised'!$P:$P,'App 1 Revenue Budget £000'!$F255,'Detail from revised'!$C:$C,"NCOS")/1000,0)</f>
        <v>-251</v>
      </c>
      <c r="H255" s="214">
        <f>ROUND(SUMIFS('Detail from revised'!AP:AP,'Detail from revised'!$E:$E,'App 1 Revenue Budget £000'!$A255,'Detail from revised'!$P:$P,'App 1 Revenue Budget £000'!$F255,'Detail from revised'!$C:$C,"NCOS")/1000,0)</f>
        <v>-256</v>
      </c>
      <c r="I255" s="214">
        <f>ROUND(SUMIFS('Detail from revised'!AQ:AQ,'Detail from revised'!$E:$E,'App 1 Revenue Budget £000'!$A255,'Detail from revised'!$P:$P,'App 1 Revenue Budget £000'!$F255,'Detail from revised'!$C:$C,"NCOS")/1000,0)</f>
        <v>0</v>
      </c>
      <c r="J255" s="214">
        <f>ROUND(SUMIFS('Detail from revised'!AS:AS,'Detail from revised'!$E:$E,'App 1 Revenue Budget £000'!$A255,'Detail from revised'!$P:$P,'App 1 Revenue Budget £000'!$F255,'Detail from revised'!$C:$C,"NCOS")/1000,0)</f>
        <v>-256</v>
      </c>
      <c r="K255" s="214">
        <f>+J255-G255</f>
        <v>-5</v>
      </c>
      <c r="L255" s="338"/>
    </row>
    <row r="256" spans="1:13" s="219" customFormat="1" x14ac:dyDescent="0.3">
      <c r="B256" s="220"/>
      <c r="C256" s="220"/>
      <c r="D256" s="221" t="s">
        <v>1240</v>
      </c>
      <c r="E256" s="221" t="s">
        <v>1316</v>
      </c>
      <c r="F256" s="222"/>
      <c r="G256" s="223">
        <f>G255+G254</f>
        <v>61</v>
      </c>
      <c r="H256" s="223">
        <f>H255+H254</f>
        <v>56</v>
      </c>
      <c r="I256" s="223">
        <f>I255+I254</f>
        <v>0</v>
      </c>
      <c r="J256" s="223">
        <f>J255+J254</f>
        <v>56</v>
      </c>
      <c r="K256" s="223">
        <f>K255+K254</f>
        <v>-5</v>
      </c>
      <c r="L256" s="339">
        <f>IF(G256=0,"",K256/G256)</f>
        <v>-8.1967213114754092E-2</v>
      </c>
      <c r="M256" s="329"/>
    </row>
    <row r="257" spans="1:13" x14ac:dyDescent="0.3">
      <c r="A257" t="s">
        <v>3409</v>
      </c>
      <c r="B257" s="7"/>
      <c r="D257" s="7" t="s">
        <v>958</v>
      </c>
      <c r="E257" s="7"/>
      <c r="F257" s="217" t="s">
        <v>1185</v>
      </c>
      <c r="G257" s="214">
        <f>ROUND(SUMIFS('Detail from revised'!V:V,'Detail from revised'!$E:$E,'App 1 Revenue Budget £000'!$A257,'Detail from revised'!$P:$P,'App 1 Revenue Budget £000'!$F257,'Detail from revised'!$C:$C,"NCOS")/1000,0)</f>
        <v>427</v>
      </c>
      <c r="H257" s="214">
        <f>ROUND(SUMIFS('Detail from revised'!AP:AP,'Detail from revised'!$E:$E,'App 1 Revenue Budget £000'!$A257,'Detail from revised'!$P:$P,'App 1 Revenue Budget £000'!$F257,'Detail from revised'!$C:$C,"NCOS")/1000,0)</f>
        <v>227</v>
      </c>
      <c r="I257" s="214">
        <f>ROUND(SUMIFS('Detail from revised'!AQ:AQ,'Detail from revised'!$E:$E,'App 1 Revenue Budget £000'!$A257,'Detail from revised'!$P:$P,'App 1 Revenue Budget £000'!$F257,'Detail from revised'!$C:$C,"NCOS")/1000,0)</f>
        <v>277</v>
      </c>
      <c r="J257" s="214">
        <f>ROUND(SUMIFS('Detail from revised'!AS:AS,'Detail from revised'!$E:$E,'App 1 Revenue Budget £000'!$A257,'Detail from revised'!$P:$P,'App 1 Revenue Budget £000'!$F257,'Detail from revised'!$C:$C,"NCOS")/1000,0)</f>
        <v>504</v>
      </c>
      <c r="K257" s="214">
        <f>+J257-G257</f>
        <v>77</v>
      </c>
      <c r="L257" s="337"/>
      <c r="M257" s="8" t="s">
        <v>3482</v>
      </c>
    </row>
    <row r="258" spans="1:13" x14ac:dyDescent="0.3">
      <c r="A258" t="s">
        <v>3409</v>
      </c>
      <c r="B258" s="7"/>
      <c r="C258" s="7"/>
      <c r="D258" s="7" t="s">
        <v>958</v>
      </c>
      <c r="E258" s="7"/>
      <c r="F258" s="217" t="s">
        <v>1186</v>
      </c>
      <c r="G258" s="214">
        <f>ROUND(SUMIFS('Detail from revised'!V:V,'Detail from revised'!$E:$E,'App 1 Revenue Budget £000'!$A258,'Detail from revised'!$P:$P,'App 1 Revenue Budget £000'!$F258,'Detail from revised'!$C:$C,"NCOS")/1000,0)</f>
        <v>0</v>
      </c>
      <c r="H258" s="214">
        <f>ROUND(SUMIFS('Detail from revised'!AP:AP,'Detail from revised'!$E:$E,'App 1 Revenue Budget £000'!$A258,'Detail from revised'!$P:$P,'App 1 Revenue Budget £000'!$F258,'Detail from revised'!$C:$C,"NCOS")/1000,0)</f>
        <v>0</v>
      </c>
      <c r="I258" s="214">
        <f>ROUND(SUMIFS('Detail from revised'!AQ:AQ,'Detail from revised'!$E:$E,'App 1 Revenue Budget £000'!$A258,'Detail from revised'!$P:$P,'App 1 Revenue Budget £000'!$F258,'Detail from revised'!$C:$C,"NCOS")/1000,0)</f>
        <v>0</v>
      </c>
      <c r="J258" s="214">
        <f>ROUND(SUMIFS('Detail from revised'!AS:AS,'Detail from revised'!$E:$E,'App 1 Revenue Budget £000'!$A258,'Detail from revised'!$P:$P,'App 1 Revenue Budget £000'!$F258,'Detail from revised'!$C:$C,"NCOS")/1000,0)</f>
        <v>0</v>
      </c>
      <c r="K258" s="214">
        <f>+J258-G258</f>
        <v>0</v>
      </c>
      <c r="L258" s="338"/>
    </row>
    <row r="259" spans="1:13" s="219" customFormat="1" x14ac:dyDescent="0.3">
      <c r="B259" s="228"/>
      <c r="C259" s="228"/>
      <c r="D259" s="221" t="s">
        <v>1259</v>
      </c>
      <c r="E259" s="221" t="s">
        <v>3599</v>
      </c>
      <c r="F259" s="222"/>
      <c r="G259" s="223">
        <f>G258+G257</f>
        <v>427</v>
      </c>
      <c r="H259" s="223">
        <f>H258+H257</f>
        <v>227</v>
      </c>
      <c r="I259" s="223">
        <f>I258+I257</f>
        <v>277</v>
      </c>
      <c r="J259" s="223">
        <f>J258+J257</f>
        <v>504</v>
      </c>
      <c r="K259" s="223">
        <f>K258+K257</f>
        <v>77</v>
      </c>
      <c r="L259" s="339">
        <f>IF(G259=0,"",K259/G259)</f>
        <v>0.18032786885245902</v>
      </c>
      <c r="M259" s="329"/>
    </row>
    <row r="260" spans="1:13" x14ac:dyDescent="0.3">
      <c r="A260" t="s">
        <v>3411</v>
      </c>
      <c r="B260" s="7"/>
      <c r="C260" s="7"/>
      <c r="D260" s="7" t="s">
        <v>966</v>
      </c>
      <c r="E260" s="7"/>
      <c r="F260" s="217" t="s">
        <v>1185</v>
      </c>
      <c r="G260" s="214">
        <f>ROUND(SUMIFS('Detail from revised'!V:V,'Detail from revised'!$E:$E,'App 1 Revenue Budget £000'!$A260,'Detail from revised'!$P:$P,'App 1 Revenue Budget £000'!$F260,'Detail from revised'!$C:$C,"NCOS")/1000,0)</f>
        <v>19</v>
      </c>
      <c r="H260" s="214">
        <f>ROUND(SUMIFS('Detail from revised'!AP:AP,'Detail from revised'!$E:$E,'App 1 Revenue Budget £000'!$A260,'Detail from revised'!$P:$P,'App 1 Revenue Budget £000'!$F260,'Detail from revised'!$C:$C,"NCOS")/1000,0)</f>
        <v>19</v>
      </c>
      <c r="I260" s="214">
        <f>ROUND(SUMIFS('Detail from revised'!AQ:AQ,'Detail from revised'!$E:$E,'App 1 Revenue Budget £000'!$A260,'Detail from revised'!$P:$P,'App 1 Revenue Budget £000'!$F260,'Detail from revised'!$C:$C,"NCOS")/1000,0)</f>
        <v>0</v>
      </c>
      <c r="J260" s="214">
        <f>ROUND(SUMIFS('Detail from revised'!AS:AS,'Detail from revised'!$E:$E,'App 1 Revenue Budget £000'!$A260,'Detail from revised'!$P:$P,'App 1 Revenue Budget £000'!$F260,'Detail from revised'!$C:$C,"NCOS")/1000,0)</f>
        <v>19</v>
      </c>
      <c r="K260" s="214">
        <f>+J260-G260</f>
        <v>0</v>
      </c>
      <c r="L260" s="337"/>
    </row>
    <row r="261" spans="1:13" x14ac:dyDescent="0.3">
      <c r="A261" t="s">
        <v>3411</v>
      </c>
      <c r="B261" s="7"/>
      <c r="C261" s="7"/>
      <c r="D261" s="7" t="s">
        <v>966</v>
      </c>
      <c r="E261" s="7"/>
      <c r="F261" s="217" t="s">
        <v>1186</v>
      </c>
      <c r="G261" s="214">
        <f>ROUND(SUMIFS('Detail from revised'!V:V,'Detail from revised'!$E:$E,'App 1 Revenue Budget £000'!$A261,'Detail from revised'!$P:$P,'App 1 Revenue Budget £000'!$F261,'Detail from revised'!$C:$C,"NCOS")/1000,0)</f>
        <v>-482</v>
      </c>
      <c r="H261" s="214">
        <f>ROUND(SUMIFS('Detail from revised'!AP:AP,'Detail from revised'!$E:$E,'App 1 Revenue Budget £000'!$A261,'Detail from revised'!$P:$P,'App 1 Revenue Budget £000'!$F261,'Detail from revised'!$C:$C,"NCOS")/1000,0)</f>
        <v>-480</v>
      </c>
      <c r="I261" s="214">
        <f>ROUND(SUMIFS('Detail from revised'!AQ:AQ,'Detail from revised'!$E:$E,'App 1 Revenue Budget £000'!$A261,'Detail from revised'!$P:$P,'App 1 Revenue Budget £000'!$F261,'Detail from revised'!$C:$C,"NCOS")/1000,0)</f>
        <v>0</v>
      </c>
      <c r="J261" s="214">
        <f>ROUND(SUMIFS('Detail from revised'!AS:AS,'Detail from revised'!$E:$E,'App 1 Revenue Budget £000'!$A261,'Detail from revised'!$P:$P,'App 1 Revenue Budget £000'!$F261,'Detail from revised'!$C:$C,"NCOS")/1000,0)</f>
        <v>-480</v>
      </c>
      <c r="K261" s="214">
        <f>+J261-G261</f>
        <v>2</v>
      </c>
      <c r="L261" s="338"/>
    </row>
    <row r="262" spans="1:13" s="219" customFormat="1" x14ac:dyDescent="0.3">
      <c r="B262" s="228"/>
      <c r="C262" s="228"/>
      <c r="D262" s="221" t="s">
        <v>1261</v>
      </c>
      <c r="E262" s="221" t="s">
        <v>1316</v>
      </c>
      <c r="F262" s="222"/>
      <c r="G262" s="223">
        <f>G261+G260</f>
        <v>-463</v>
      </c>
      <c r="H262" s="223">
        <f>H261+H260</f>
        <v>-461</v>
      </c>
      <c r="I262" s="223">
        <f>I261+I260</f>
        <v>0</v>
      </c>
      <c r="J262" s="223">
        <f>J261+J260</f>
        <v>-461</v>
      </c>
      <c r="K262" s="223">
        <f>K261+K260</f>
        <v>2</v>
      </c>
      <c r="L262" s="339">
        <f>IF(G262=0,"",K262/G262)</f>
        <v>-4.3196544276457886E-3</v>
      </c>
      <c r="M262" s="329"/>
    </row>
    <row r="263" spans="1:13" ht="16.8" customHeight="1" x14ac:dyDescent="0.3">
      <c r="A263" t="s">
        <v>3412</v>
      </c>
      <c r="B263" s="7"/>
      <c r="C263" s="7"/>
      <c r="D263" s="7" t="s">
        <v>145</v>
      </c>
      <c r="E263" s="7"/>
      <c r="F263" s="217" t="s">
        <v>1185</v>
      </c>
      <c r="G263" s="214">
        <f>ROUND(SUMIFS('Detail from revised'!V:V,'Detail from revised'!$E:$E,'App 1 Revenue Budget £000'!$A263,'Detail from revised'!$P:$P,'App 1 Revenue Budget £000'!$F263,'Detail from revised'!$C:$C,"NCOS")/1000,0)</f>
        <v>334</v>
      </c>
      <c r="H263" s="214">
        <f>ROUND(SUMIFS('Detail from revised'!AP:AP,'Detail from revised'!$E:$E,'App 1 Revenue Budget £000'!$A263,'Detail from revised'!$P:$P,'App 1 Revenue Budget £000'!$F263,'Detail from revised'!$C:$C,"NCOS")/1000,0)</f>
        <v>912</v>
      </c>
      <c r="I263" s="214">
        <f>ROUND(SUMIFS('Detail from revised'!AQ:AQ,'Detail from revised'!$E:$E,'App 1 Revenue Budget £000'!$A263,'Detail from revised'!$P:$P,'App 1 Revenue Budget £000'!$F263,'Detail from revised'!$C:$C,"NCOS")/1000,0)</f>
        <v>0</v>
      </c>
      <c r="J263" s="214">
        <f>ROUND(SUMIFS('Detail from revised'!AS:AS,'Detail from revised'!$E:$E,'App 1 Revenue Budget £000'!$A263,'Detail from revised'!$P:$P,'App 1 Revenue Budget £000'!$F263,'Detail from revised'!$C:$C,"NCOS")/1000,0)</f>
        <v>912</v>
      </c>
      <c r="K263" s="214">
        <f>+J263-G263</f>
        <v>578</v>
      </c>
      <c r="L263" s="337"/>
      <c r="M263" s="8" t="s">
        <v>3483</v>
      </c>
    </row>
    <row r="264" spans="1:13" x14ac:dyDescent="0.3">
      <c r="A264" t="s">
        <v>3412</v>
      </c>
      <c r="B264" s="7"/>
      <c r="C264" s="7"/>
      <c r="D264" s="7" t="s">
        <v>145</v>
      </c>
      <c r="E264" s="7"/>
      <c r="F264" s="217" t="s">
        <v>1186</v>
      </c>
      <c r="G264" s="214">
        <f>ROUND(SUMIFS('Detail from revised'!V:V,'Detail from revised'!$E:$E,'App 1 Revenue Budget £000'!$A264,'Detail from revised'!$P:$P,'App 1 Revenue Budget £000'!$F264,'Detail from revised'!$C:$C,"NCOS")/1000,0)</f>
        <v>-24</v>
      </c>
      <c r="H264" s="214">
        <f>ROUND(SUMIFS('Detail from revised'!AP:AP,'Detail from revised'!$E:$E,'App 1 Revenue Budget £000'!$A264,'Detail from revised'!$P:$P,'App 1 Revenue Budget £000'!$F264,'Detail from revised'!$C:$C,"NCOS")/1000,0)</f>
        <v>0</v>
      </c>
      <c r="I264" s="214">
        <f>ROUND(SUMIFS('Detail from revised'!AQ:AQ,'Detail from revised'!$E:$E,'App 1 Revenue Budget £000'!$A264,'Detail from revised'!$P:$P,'App 1 Revenue Budget £000'!$F264,'Detail from revised'!$C:$C,"NCOS")/1000,0)</f>
        <v>0</v>
      </c>
      <c r="J264" s="214">
        <f>ROUND(SUMIFS('Detail from revised'!AS:AS,'Detail from revised'!$E:$E,'App 1 Revenue Budget £000'!$A264,'Detail from revised'!$P:$P,'App 1 Revenue Budget £000'!$F264,'Detail from revised'!$C:$C,"NCOS")/1000,0)</f>
        <v>0</v>
      </c>
      <c r="K264" s="214">
        <f>+J264-G264</f>
        <v>24</v>
      </c>
      <c r="L264" s="338"/>
    </row>
    <row r="265" spans="1:13" s="219" customFormat="1" x14ac:dyDescent="0.3">
      <c r="B265" s="228"/>
      <c r="C265" s="228"/>
      <c r="D265" s="221" t="s">
        <v>1262</v>
      </c>
      <c r="E265" s="221" t="s">
        <v>3599</v>
      </c>
      <c r="F265" s="222"/>
      <c r="G265" s="223">
        <f>G264+G263</f>
        <v>310</v>
      </c>
      <c r="H265" s="223">
        <f>H264+H263</f>
        <v>912</v>
      </c>
      <c r="I265" s="223">
        <f>I264+I263</f>
        <v>0</v>
      </c>
      <c r="J265" s="223">
        <f>J264+J263</f>
        <v>912</v>
      </c>
      <c r="K265" s="223">
        <f>K264+K263</f>
        <v>602</v>
      </c>
      <c r="L265" s="339">
        <f>IF(G265=0,"",K265/G265)</f>
        <v>1.9419354838709677</v>
      </c>
      <c r="M265" s="329"/>
    </row>
    <row r="266" spans="1:13" x14ac:dyDescent="0.3">
      <c r="A266" t="s">
        <v>3410</v>
      </c>
      <c r="B266" s="7"/>
      <c r="C266" s="7"/>
      <c r="D266" s="7" t="s">
        <v>961</v>
      </c>
      <c r="E266" s="7"/>
      <c r="F266" s="217" t="s">
        <v>1185</v>
      </c>
      <c r="G266" s="214">
        <f>ROUND(SUMIFS('Detail from revised'!V:V,'Detail from revised'!$E:$E,'App 1 Revenue Budget £000'!$A266,'Detail from revised'!$P:$P,'App 1 Revenue Budget £000'!$F266,'Detail from revised'!$C:$C,"NCOS")/1000,0)</f>
        <v>40</v>
      </c>
      <c r="H266" s="214">
        <f>ROUND(SUMIFS('Detail from revised'!AP:AP,'Detail from revised'!$E:$E,'App 1 Revenue Budget £000'!$A266,'Detail from revised'!$P:$P,'App 1 Revenue Budget £000'!$F266,'Detail from revised'!$C:$C,"NCOS")/1000,0)</f>
        <v>43</v>
      </c>
      <c r="I266" s="214">
        <f>ROUND(SUMIFS('Detail from revised'!AQ:AQ,'Detail from revised'!$E:$E,'App 1 Revenue Budget £000'!$A266,'Detail from revised'!$P:$P,'App 1 Revenue Budget £000'!$F266,'Detail from revised'!$C:$C,"NCOS")/1000,0)</f>
        <v>0</v>
      </c>
      <c r="J266" s="214">
        <f>ROUND(SUMIFS('Detail from revised'!AS:AS,'Detail from revised'!$E:$E,'App 1 Revenue Budget £000'!$A266,'Detail from revised'!$P:$P,'App 1 Revenue Budget £000'!$F266,'Detail from revised'!$C:$C,"NCOS")/1000,0)</f>
        <v>43</v>
      </c>
      <c r="K266" s="214">
        <f>+J266-G266</f>
        <v>3</v>
      </c>
      <c r="L266" s="337"/>
    </row>
    <row r="267" spans="1:13" x14ac:dyDescent="0.3">
      <c r="A267" t="s">
        <v>3410</v>
      </c>
      <c r="B267" s="7"/>
      <c r="C267" s="7"/>
      <c r="D267" s="7" t="s">
        <v>961</v>
      </c>
      <c r="E267" s="7"/>
      <c r="F267" s="217" t="s">
        <v>1186</v>
      </c>
      <c r="G267" s="214">
        <f>ROUND(SUMIFS('Detail from revised'!V:V,'Detail from revised'!$E:$E,'App 1 Revenue Budget £000'!$A267,'Detail from revised'!$P:$P,'App 1 Revenue Budget £000'!$F267,'Detail from revised'!$C:$C,"NCOS")/1000,0)</f>
        <v>0</v>
      </c>
      <c r="H267" s="214">
        <f>ROUND(SUMIFS('Detail from revised'!AP:AP,'Detail from revised'!$E:$E,'App 1 Revenue Budget £000'!$A267,'Detail from revised'!$P:$P,'App 1 Revenue Budget £000'!$F267,'Detail from revised'!$C:$C,"NCOS")/1000,0)</f>
        <v>0</v>
      </c>
      <c r="I267" s="214">
        <f>ROUND(SUMIFS('Detail from revised'!AQ:AQ,'Detail from revised'!$E:$E,'App 1 Revenue Budget £000'!$A267,'Detail from revised'!$P:$P,'App 1 Revenue Budget £000'!$F267,'Detail from revised'!$C:$C,"NCOS")/1000,0)</f>
        <v>0</v>
      </c>
      <c r="J267" s="214">
        <f>ROUND(SUMIFS('Detail from revised'!AS:AS,'Detail from revised'!$E:$E,'App 1 Revenue Budget £000'!$A267,'Detail from revised'!$P:$P,'App 1 Revenue Budget £000'!$F267,'Detail from revised'!$C:$C,"NCOS")/1000,0)</f>
        <v>0</v>
      </c>
      <c r="K267" s="214">
        <f>+J267-G267</f>
        <v>0</v>
      </c>
      <c r="L267" s="338"/>
    </row>
    <row r="268" spans="1:13" s="219" customFormat="1" x14ac:dyDescent="0.3">
      <c r="B268" s="228"/>
      <c r="C268" s="228"/>
      <c r="D268" s="221" t="s">
        <v>1260</v>
      </c>
      <c r="E268" s="221" t="s">
        <v>3571</v>
      </c>
      <c r="F268" s="222"/>
      <c r="G268" s="223">
        <f>G267+G266</f>
        <v>40</v>
      </c>
      <c r="H268" s="223">
        <f>H267+H266</f>
        <v>43</v>
      </c>
      <c r="I268" s="223">
        <f>I267+I266</f>
        <v>0</v>
      </c>
      <c r="J268" s="223">
        <f>J267+J266</f>
        <v>43</v>
      </c>
      <c r="K268" s="223">
        <f>K267+K266</f>
        <v>3</v>
      </c>
      <c r="L268" s="339">
        <f>IF(G268=0,"",K268/G268)</f>
        <v>7.4999999999999997E-2</v>
      </c>
      <c r="M268" s="329"/>
    </row>
    <row r="269" spans="1:13" x14ac:dyDescent="0.3">
      <c r="A269" t="s">
        <v>3413</v>
      </c>
      <c r="B269" s="7"/>
      <c r="C269" s="7"/>
      <c r="D269" s="7" t="s">
        <v>983</v>
      </c>
      <c r="E269" s="7"/>
      <c r="F269" s="217" t="s">
        <v>1185</v>
      </c>
      <c r="G269" s="214">
        <f>ROUND(SUMIFS('Detail from revised'!V:V,'Detail from revised'!$E:$E,'App 1 Revenue Budget £000'!$A269,'Detail from revised'!$P:$P,'App 1 Revenue Budget £000'!$F269,'Detail from revised'!$C:$C,"NCOS")/1000,0)</f>
        <v>28</v>
      </c>
      <c r="H269" s="214">
        <f>ROUND(SUMIFS('Detail from revised'!AP:AP,'Detail from revised'!$E:$E,'App 1 Revenue Budget £000'!$A269,'Detail from revised'!$P:$P,'App 1 Revenue Budget £000'!$F269,'Detail from revised'!$C:$C,"NCOS")/1000,0)</f>
        <v>23</v>
      </c>
      <c r="I269" s="214">
        <f>ROUND(SUMIFS('Detail from revised'!AQ:AQ,'Detail from revised'!$E:$E,'App 1 Revenue Budget £000'!$A269,'Detail from revised'!$P:$P,'App 1 Revenue Budget £000'!$F269,'Detail from revised'!$C:$C,"NCOS")/1000,0)</f>
        <v>0</v>
      </c>
      <c r="J269" s="214">
        <f>ROUND(SUMIFS('Detail from revised'!AS:AS,'Detail from revised'!$E:$E,'App 1 Revenue Budget £000'!$A269,'Detail from revised'!$P:$P,'App 1 Revenue Budget £000'!$F269,'Detail from revised'!$C:$C,"NCOS")/1000,0)</f>
        <v>23</v>
      </c>
      <c r="K269" s="214">
        <f>+J269-G269</f>
        <v>-5</v>
      </c>
      <c r="L269" s="337"/>
    </row>
    <row r="270" spans="1:13" x14ac:dyDescent="0.3">
      <c r="A270" t="s">
        <v>3413</v>
      </c>
      <c r="B270" s="7"/>
      <c r="C270" s="7"/>
      <c r="D270" s="7" t="s">
        <v>983</v>
      </c>
      <c r="E270" s="7"/>
      <c r="F270" s="217" t="s">
        <v>1186</v>
      </c>
      <c r="G270" s="214">
        <f>ROUND(SUMIFS('Detail from revised'!V:V,'Detail from revised'!$E:$E,'App 1 Revenue Budget £000'!$A270,'Detail from revised'!$P:$P,'App 1 Revenue Budget £000'!$F270,'Detail from revised'!$C:$C,"NCOS")/1000,0)</f>
        <v>-90</v>
      </c>
      <c r="H270" s="214">
        <f>ROUND(SUMIFS('Detail from revised'!AP:AP,'Detail from revised'!$E:$E,'App 1 Revenue Budget £000'!$A270,'Detail from revised'!$P:$P,'App 1 Revenue Budget £000'!$F270,'Detail from revised'!$C:$C,"NCOS")/1000,0)</f>
        <v>-90</v>
      </c>
      <c r="I270" s="214">
        <f>ROUND(SUMIFS('Detail from revised'!AQ:AQ,'Detail from revised'!$E:$E,'App 1 Revenue Budget £000'!$A270,'Detail from revised'!$P:$P,'App 1 Revenue Budget £000'!$F270,'Detail from revised'!$C:$C,"NCOS")/1000,0)</f>
        <v>0</v>
      </c>
      <c r="J270" s="214">
        <f>ROUND(SUMIFS('Detail from revised'!AS:AS,'Detail from revised'!$E:$E,'App 1 Revenue Budget £000'!$A270,'Detail from revised'!$P:$P,'App 1 Revenue Budget £000'!$F270,'Detail from revised'!$C:$C,"NCOS")/1000,0)</f>
        <v>-90</v>
      </c>
      <c r="K270" s="214">
        <f>+J270-G270</f>
        <v>0</v>
      </c>
      <c r="L270" s="338"/>
    </row>
    <row r="271" spans="1:13" s="219" customFormat="1" x14ac:dyDescent="0.3">
      <c r="B271" s="228"/>
      <c r="C271" s="228"/>
      <c r="D271" s="221" t="s">
        <v>1263</v>
      </c>
      <c r="E271" s="221" t="s">
        <v>1295</v>
      </c>
      <c r="F271" s="222"/>
      <c r="G271" s="223">
        <f>G270+G269</f>
        <v>-62</v>
      </c>
      <c r="H271" s="223">
        <f>H270+H269</f>
        <v>-67</v>
      </c>
      <c r="I271" s="223">
        <f>I270+I269</f>
        <v>0</v>
      </c>
      <c r="J271" s="223">
        <f>J270+J269</f>
        <v>-67</v>
      </c>
      <c r="K271" s="223">
        <f>K270+K269</f>
        <v>-5</v>
      </c>
      <c r="L271" s="339">
        <f>IF(G271=0,"",K271/G271)</f>
        <v>8.0645161290322578E-2</v>
      </c>
      <c r="M271" s="329"/>
    </row>
    <row r="272" spans="1:13" x14ac:dyDescent="0.3">
      <c r="A272" t="s">
        <v>3414</v>
      </c>
      <c r="B272" s="7"/>
      <c r="C272" s="7"/>
      <c r="D272" s="7" t="s">
        <v>986</v>
      </c>
      <c r="E272" s="7"/>
      <c r="F272" s="217" t="s">
        <v>1185</v>
      </c>
      <c r="G272" s="214">
        <f>ROUND(SUMIFS('Detail from revised'!V:V,'Detail from revised'!$E:$E,'App 1 Revenue Budget £000'!$A272,'Detail from revised'!$P:$P,'App 1 Revenue Budget £000'!$F272,'Detail from revised'!$C:$C,"NCOS")/1000,0)</f>
        <v>324</v>
      </c>
      <c r="H272" s="214">
        <f>ROUND(SUMIFS('Detail from revised'!AP:AP,'Detail from revised'!$E:$E,'App 1 Revenue Budget £000'!$A272,'Detail from revised'!$P:$P,'App 1 Revenue Budget £000'!$F272,'Detail from revised'!$C:$C,"NCOS")/1000,0)</f>
        <v>293</v>
      </c>
      <c r="I272" s="214">
        <f>ROUND(SUMIFS('Detail from revised'!AQ:AQ,'Detail from revised'!$E:$E,'App 1 Revenue Budget £000'!$A272,'Detail from revised'!$P:$P,'App 1 Revenue Budget £000'!$F272,'Detail from revised'!$C:$C,"NCOS")/1000,0)</f>
        <v>50</v>
      </c>
      <c r="J272" s="214">
        <f>ROUND(SUMIFS('Detail from revised'!AS:AS,'Detail from revised'!$E:$E,'App 1 Revenue Budget £000'!$A272,'Detail from revised'!$P:$P,'App 1 Revenue Budget £000'!$F272,'Detail from revised'!$C:$C,"NCOS")/1000,0)</f>
        <v>343</v>
      </c>
      <c r="K272" s="214">
        <f>+J272-G272</f>
        <v>19</v>
      </c>
      <c r="L272" s="337"/>
    </row>
    <row r="273" spans="1:13" x14ac:dyDescent="0.3">
      <c r="A273" t="s">
        <v>3414</v>
      </c>
      <c r="B273" s="7"/>
      <c r="C273" s="7"/>
      <c r="D273" s="7" t="s">
        <v>986</v>
      </c>
      <c r="E273" s="7"/>
      <c r="F273" s="217" t="s">
        <v>1186</v>
      </c>
      <c r="G273" s="214">
        <f>ROUND(SUMIFS('Detail from revised'!V:V,'Detail from revised'!$E:$E,'App 1 Revenue Budget £000'!$A273,'Detail from revised'!$P:$P,'App 1 Revenue Budget £000'!$F273,'Detail from revised'!$C:$C,"NCOS")/1000,0)</f>
        <v>-10</v>
      </c>
      <c r="H273" s="214">
        <f>ROUND(SUMIFS('Detail from revised'!AP:AP,'Detail from revised'!$E:$E,'App 1 Revenue Budget £000'!$A273,'Detail from revised'!$P:$P,'App 1 Revenue Budget £000'!$F273,'Detail from revised'!$C:$C,"NCOS")/1000,0)</f>
        <v>-10</v>
      </c>
      <c r="I273" s="214">
        <f>ROUND(SUMIFS('Detail from revised'!AQ:AQ,'Detail from revised'!$E:$E,'App 1 Revenue Budget £000'!$A273,'Detail from revised'!$P:$P,'App 1 Revenue Budget £000'!$F273,'Detail from revised'!$C:$C,"NCOS")/1000,0)</f>
        <v>0</v>
      </c>
      <c r="J273" s="214">
        <f>ROUND(SUMIFS('Detail from revised'!AS:AS,'Detail from revised'!$E:$E,'App 1 Revenue Budget £000'!$A273,'Detail from revised'!$P:$P,'App 1 Revenue Budget £000'!$F273,'Detail from revised'!$C:$C,"NCOS")/1000,0)</f>
        <v>-10</v>
      </c>
      <c r="K273" s="214">
        <f>+J273-G273</f>
        <v>0</v>
      </c>
      <c r="L273" s="338"/>
    </row>
    <row r="274" spans="1:13" s="219" customFormat="1" x14ac:dyDescent="0.3">
      <c r="B274" s="228"/>
      <c r="C274" s="228"/>
      <c r="D274" s="221" t="s">
        <v>1264</v>
      </c>
      <c r="E274" s="221" t="s">
        <v>1316</v>
      </c>
      <c r="F274" s="222"/>
      <c r="G274" s="223">
        <f>G273+G272</f>
        <v>314</v>
      </c>
      <c r="H274" s="223">
        <f>H273+H272</f>
        <v>283</v>
      </c>
      <c r="I274" s="223">
        <f>I273+I272</f>
        <v>50</v>
      </c>
      <c r="J274" s="223">
        <f>J273+J272</f>
        <v>333</v>
      </c>
      <c r="K274" s="223">
        <f>K273+K272</f>
        <v>19</v>
      </c>
      <c r="L274" s="339">
        <f>IF(G274=0,"",K274/G274)</f>
        <v>6.0509554140127389E-2</v>
      </c>
      <c r="M274" s="329"/>
    </row>
    <row r="275" spans="1:13" x14ac:dyDescent="0.3">
      <c r="A275" t="s">
        <v>3415</v>
      </c>
      <c r="B275" s="7"/>
      <c r="C275" s="7"/>
      <c r="D275" s="7" t="s">
        <v>994</v>
      </c>
      <c r="E275" s="7"/>
      <c r="F275" s="217" t="s">
        <v>1185</v>
      </c>
      <c r="G275" s="214">
        <f>ROUND(SUMIFS('Detail from revised'!V:V,'Detail from revised'!$E:$E,'App 1 Revenue Budget £000'!$A275,'Detail from revised'!$P:$P,'App 1 Revenue Budget £000'!$F275,'Detail from revised'!$C:$C,"NCOS")/1000,0)</f>
        <v>14</v>
      </c>
      <c r="H275" s="214">
        <f>ROUND(SUMIFS('Detail from revised'!AP:AP,'Detail from revised'!$E:$E,'App 1 Revenue Budget £000'!$A275,'Detail from revised'!$P:$P,'App 1 Revenue Budget £000'!$F275,'Detail from revised'!$C:$C,"NCOS")/1000,0)</f>
        <v>13</v>
      </c>
      <c r="I275" s="214">
        <f>ROUND(SUMIFS('Detail from revised'!AQ:AQ,'Detail from revised'!$E:$E,'App 1 Revenue Budget £000'!$A275,'Detail from revised'!$P:$P,'App 1 Revenue Budget £000'!$F275,'Detail from revised'!$C:$C,"NCOS")/1000,0)</f>
        <v>0</v>
      </c>
      <c r="J275" s="214">
        <f>ROUND(SUMIFS('Detail from revised'!AS:AS,'Detail from revised'!$E:$E,'App 1 Revenue Budget £000'!$A275,'Detail from revised'!$P:$P,'App 1 Revenue Budget £000'!$F275,'Detail from revised'!$C:$C,"NCOS")/1000,0)</f>
        <v>13</v>
      </c>
      <c r="K275" s="214">
        <f>+J275-G275</f>
        <v>-1</v>
      </c>
      <c r="L275" s="337"/>
    </row>
    <row r="276" spans="1:13" x14ac:dyDescent="0.3">
      <c r="A276" t="s">
        <v>3415</v>
      </c>
      <c r="B276" s="7"/>
      <c r="C276" s="7"/>
      <c r="D276" s="7" t="s">
        <v>994</v>
      </c>
      <c r="E276" s="7"/>
      <c r="F276" s="217" t="s">
        <v>1186</v>
      </c>
      <c r="G276" s="214">
        <f>ROUND(SUMIFS('Detail from revised'!V:V,'Detail from revised'!$E:$E,'App 1 Revenue Budget £000'!$A276,'Detail from revised'!$P:$P,'App 1 Revenue Budget £000'!$F276,'Detail from revised'!$C:$C,"NCOS")/1000,0)</f>
        <v>-2</v>
      </c>
      <c r="H276" s="214">
        <f>ROUND(SUMIFS('Detail from revised'!AP:AP,'Detail from revised'!$E:$E,'App 1 Revenue Budget £000'!$A276,'Detail from revised'!$P:$P,'App 1 Revenue Budget £000'!$F276,'Detail from revised'!$C:$C,"NCOS")/1000,0)</f>
        <v>-3</v>
      </c>
      <c r="I276" s="214">
        <f>ROUND(SUMIFS('Detail from revised'!AQ:AQ,'Detail from revised'!$E:$E,'App 1 Revenue Budget £000'!$A276,'Detail from revised'!$P:$P,'App 1 Revenue Budget £000'!$F276,'Detail from revised'!$C:$C,"NCOS")/1000,0)</f>
        <v>0</v>
      </c>
      <c r="J276" s="214">
        <f>ROUND(SUMIFS('Detail from revised'!AS:AS,'Detail from revised'!$E:$E,'App 1 Revenue Budget £000'!$A276,'Detail from revised'!$P:$P,'App 1 Revenue Budget £000'!$F276,'Detail from revised'!$C:$C,"NCOS")/1000,0)</f>
        <v>-3</v>
      </c>
      <c r="K276" s="214">
        <f>+J276-G276</f>
        <v>-1</v>
      </c>
      <c r="L276" s="338"/>
    </row>
    <row r="277" spans="1:13" s="219" customFormat="1" x14ac:dyDescent="0.3">
      <c r="B277" s="228"/>
      <c r="C277" s="228"/>
      <c r="D277" s="221" t="s">
        <v>1265</v>
      </c>
      <c r="E277" s="221" t="s">
        <v>3599</v>
      </c>
      <c r="F277" s="222"/>
      <c r="G277" s="223">
        <f>G276+G275</f>
        <v>12</v>
      </c>
      <c r="H277" s="223">
        <f>H276+H275</f>
        <v>10</v>
      </c>
      <c r="I277" s="223">
        <f>I276+I275</f>
        <v>0</v>
      </c>
      <c r="J277" s="223">
        <f>J276+J275</f>
        <v>10</v>
      </c>
      <c r="K277" s="223">
        <f>K276+K275</f>
        <v>-2</v>
      </c>
      <c r="L277" s="339">
        <f>IF(G277=0,"",K277/G277)</f>
        <v>-0.16666666666666666</v>
      </c>
      <c r="M277" s="329"/>
    </row>
    <row r="278" spans="1:13" x14ac:dyDescent="0.3">
      <c r="A278" t="s">
        <v>3551</v>
      </c>
      <c r="B278" s="216"/>
      <c r="C278" s="216"/>
      <c r="D278" s="7" t="s">
        <v>822</v>
      </c>
      <c r="E278" s="7"/>
      <c r="F278" s="217" t="s">
        <v>1185</v>
      </c>
      <c r="G278" s="214">
        <f>ROUND(SUMIFS('Detail from revised'!V:V,'Detail from revised'!$E:$E,'App 1 Revenue Budget £000'!$A278,'Detail from revised'!$P:$P,'App 1 Revenue Budget £000'!$F278,'Detail from revised'!$C:$C,"NCOS")/1000,0)</f>
        <v>4</v>
      </c>
      <c r="H278" s="214">
        <f>ROUND(SUMIFS('Detail from revised'!AP:AP,'Detail from revised'!$E:$E,'App 1 Revenue Budget £000'!$A278,'Detail from revised'!$P:$P,'App 1 Revenue Budget £000'!$F278,'Detail from revised'!$C:$C,"NCOS")/1000,0)</f>
        <v>4</v>
      </c>
      <c r="I278" s="214">
        <f>ROUND(SUMIFS('Detail from revised'!AQ:AQ,'Detail from revised'!$E:$E,'App 1 Revenue Budget £000'!$A278,'Detail from revised'!$P:$P,'App 1 Revenue Budget £000'!$F278,'Detail from revised'!$C:$C,"NCOS")/1000,0)</f>
        <v>0</v>
      </c>
      <c r="J278" s="214">
        <f>ROUND(SUMIFS('Detail from revised'!AS:AS,'Detail from revised'!$E:$E,'App 1 Revenue Budget £000'!$A278,'Detail from revised'!$P:$P,'App 1 Revenue Budget £000'!$F278,'Detail from revised'!$C:$C,"NCOS")/1000,0)</f>
        <v>4</v>
      </c>
      <c r="K278" s="214">
        <f>+J278-G278</f>
        <v>0</v>
      </c>
      <c r="L278" s="337"/>
    </row>
    <row r="279" spans="1:13" x14ac:dyDescent="0.3">
      <c r="A279" t="s">
        <v>3551</v>
      </c>
      <c r="B279" s="216"/>
      <c r="C279" s="216"/>
      <c r="D279" s="7" t="s">
        <v>822</v>
      </c>
      <c r="E279" s="7"/>
      <c r="F279" s="217" t="s">
        <v>1186</v>
      </c>
      <c r="G279" s="214">
        <f>ROUND(SUMIFS('Detail from revised'!V:V,'Detail from revised'!$E:$E,'App 1 Revenue Budget £000'!$A279,'Detail from revised'!$P:$P,'App 1 Revenue Budget £000'!$F279,'Detail from revised'!$C:$C,"NCOS")/1000,0)</f>
        <v>-3</v>
      </c>
      <c r="H279" s="214">
        <f>ROUND(SUMIFS('Detail from revised'!AP:AP,'Detail from revised'!$E:$E,'App 1 Revenue Budget £000'!$A279,'Detail from revised'!$P:$P,'App 1 Revenue Budget £000'!$F279,'Detail from revised'!$C:$C,"NCOS")/1000,0)</f>
        <v>-3</v>
      </c>
      <c r="I279" s="214">
        <f>ROUND(SUMIFS('Detail from revised'!AQ:AQ,'Detail from revised'!$E:$E,'App 1 Revenue Budget £000'!$A279,'Detail from revised'!$P:$P,'App 1 Revenue Budget £000'!$F279,'Detail from revised'!$C:$C,"NCOS")/1000,0)</f>
        <v>0</v>
      </c>
      <c r="J279" s="214">
        <f>ROUND(SUMIFS('Detail from revised'!AS:AS,'Detail from revised'!$E:$E,'App 1 Revenue Budget £000'!$A279,'Detail from revised'!$P:$P,'App 1 Revenue Budget £000'!$F279,'Detail from revised'!$C:$C,"NCOS")/1000,0)</f>
        <v>-3</v>
      </c>
      <c r="K279" s="214">
        <f>+J279-G279</f>
        <v>0</v>
      </c>
      <c r="L279" s="338"/>
    </row>
    <row r="280" spans="1:13" s="219" customFormat="1" x14ac:dyDescent="0.3">
      <c r="B280" s="220"/>
      <c r="C280" s="220"/>
      <c r="D280" s="221" t="s">
        <v>1249</v>
      </c>
      <c r="E280" s="221" t="s">
        <v>3571</v>
      </c>
      <c r="F280" s="222"/>
      <c r="G280" s="223">
        <f>G279+G278</f>
        <v>1</v>
      </c>
      <c r="H280" s="223">
        <f>H279+H278</f>
        <v>1</v>
      </c>
      <c r="I280" s="223">
        <f>I279+I278</f>
        <v>0</v>
      </c>
      <c r="J280" s="223">
        <f>J279+J278</f>
        <v>1</v>
      </c>
      <c r="K280" s="223">
        <f>K279+K278</f>
        <v>0</v>
      </c>
      <c r="L280" s="339">
        <f>IF(G280=0,"",K280/G280)</f>
        <v>0</v>
      </c>
      <c r="M280" s="329"/>
    </row>
    <row r="281" spans="1:13" x14ac:dyDescent="0.3">
      <c r="A281" t="s">
        <v>3416</v>
      </c>
      <c r="B281" s="7"/>
      <c r="C281" s="7"/>
      <c r="D281" s="7" t="s">
        <v>1009</v>
      </c>
      <c r="E281" s="7"/>
      <c r="F281" s="217" t="s">
        <v>1185</v>
      </c>
      <c r="G281" s="214">
        <f>ROUND(SUMIFS('Detail from revised'!V:V,'Detail from revised'!$E:$E,'App 1 Revenue Budget £000'!$A281,'Detail from revised'!$P:$P,'App 1 Revenue Budget £000'!$F281,'Detail from revised'!$C:$C,"NCOS")/1000,0)</f>
        <v>687</v>
      </c>
      <c r="H281" s="214">
        <f>ROUND(SUMIFS('Detail from revised'!AP:AP,'Detail from revised'!$E:$E,'App 1 Revenue Budget £000'!$A281,'Detail from revised'!$P:$P,'App 1 Revenue Budget £000'!$F281,'Detail from revised'!$C:$C,"NCOS")/1000,0)</f>
        <v>684</v>
      </c>
      <c r="I281" s="214">
        <f>ROUND(SUMIFS('Detail from revised'!AQ:AQ,'Detail from revised'!$E:$E,'App 1 Revenue Budget £000'!$A281,'Detail from revised'!$P:$P,'App 1 Revenue Budget £000'!$F281,'Detail from revised'!$C:$C,"NCOS")/1000,0)</f>
        <v>190</v>
      </c>
      <c r="J281" s="214">
        <f>ROUND(SUMIFS('Detail from revised'!AS:AS,'Detail from revised'!$E:$E,'App 1 Revenue Budget £000'!$A281,'Detail from revised'!$P:$P,'App 1 Revenue Budget £000'!$F281,'Detail from revised'!$C:$C,"NCOS")/1000,0)</f>
        <v>874</v>
      </c>
      <c r="K281" s="214">
        <f>+J281-G281</f>
        <v>187</v>
      </c>
      <c r="L281" s="337"/>
      <c r="M281" s="8" t="s">
        <v>3484</v>
      </c>
    </row>
    <row r="282" spans="1:13" x14ac:dyDescent="0.3">
      <c r="A282" t="s">
        <v>3416</v>
      </c>
      <c r="B282" s="7"/>
      <c r="C282" s="7"/>
      <c r="D282" s="7" t="s">
        <v>1009</v>
      </c>
      <c r="E282" s="7"/>
      <c r="F282" s="217" t="s">
        <v>1186</v>
      </c>
      <c r="G282" s="214">
        <f>ROUND(SUMIFS('Detail from revised'!V:V,'Detail from revised'!$E:$E,'App 1 Revenue Budget £000'!$A282,'Detail from revised'!$P:$P,'App 1 Revenue Budget £000'!$F282,'Detail from revised'!$C:$C,"NCOS")/1000,0)</f>
        <v>0</v>
      </c>
      <c r="H282" s="214">
        <f>ROUND(SUMIFS('Detail from revised'!AP:AP,'Detail from revised'!$E:$E,'App 1 Revenue Budget £000'!$A282,'Detail from revised'!$P:$P,'App 1 Revenue Budget £000'!$F282,'Detail from revised'!$C:$C,"NCOS")/1000,0)</f>
        <v>0</v>
      </c>
      <c r="I282" s="214">
        <f>ROUND(SUMIFS('Detail from revised'!AQ:AQ,'Detail from revised'!$E:$E,'App 1 Revenue Budget £000'!$A282,'Detail from revised'!$P:$P,'App 1 Revenue Budget £000'!$F282,'Detail from revised'!$C:$C,"NCOS")/1000,0)</f>
        <v>0</v>
      </c>
      <c r="J282" s="214">
        <f>ROUND(SUMIFS('Detail from revised'!AS:AS,'Detail from revised'!$E:$E,'App 1 Revenue Budget £000'!$A282,'Detail from revised'!$P:$P,'App 1 Revenue Budget £000'!$F282,'Detail from revised'!$C:$C,"NCOS")/1000,0)</f>
        <v>0</v>
      </c>
      <c r="K282" s="214">
        <f>+J282-G282</f>
        <v>0</v>
      </c>
      <c r="L282" s="338"/>
    </row>
    <row r="283" spans="1:13" s="219" customFormat="1" x14ac:dyDescent="0.3">
      <c r="B283" s="228"/>
      <c r="C283" s="228"/>
      <c r="D283" s="221" t="s">
        <v>1267</v>
      </c>
      <c r="E283" s="221" t="s">
        <v>1316</v>
      </c>
      <c r="F283" s="222"/>
      <c r="G283" s="223">
        <f>G282+G281</f>
        <v>687</v>
      </c>
      <c r="H283" s="223">
        <f>H282+H281</f>
        <v>684</v>
      </c>
      <c r="I283" s="223">
        <f>I282+I281</f>
        <v>190</v>
      </c>
      <c r="J283" s="223">
        <f>J282+J281</f>
        <v>874</v>
      </c>
      <c r="K283" s="223">
        <f>K282+K281</f>
        <v>187</v>
      </c>
      <c r="L283" s="339">
        <f>IF(G283=0,"",K283/G283)</f>
        <v>0.27219796215429404</v>
      </c>
      <c r="M283" s="329"/>
    </row>
    <row r="284" spans="1:13" x14ac:dyDescent="0.3">
      <c r="A284" t="s">
        <v>3417</v>
      </c>
      <c r="B284" s="7"/>
      <c r="C284" s="7"/>
      <c r="D284" s="7" t="s">
        <v>1019</v>
      </c>
      <c r="E284" s="7"/>
      <c r="F284" s="217" t="s">
        <v>1185</v>
      </c>
      <c r="G284" s="214">
        <f>ROUND(SUMIFS('Detail from revised'!V:V,'Detail from revised'!$E:$E,'App 1 Revenue Budget £000'!$A284,'Detail from revised'!$P:$P,'App 1 Revenue Budget £000'!$F284,'Detail from revised'!$C:$C,"NCOS")/1000,0)</f>
        <v>50</v>
      </c>
      <c r="H284" s="214">
        <f>ROUND(SUMIFS('Detail from revised'!AP:AP,'Detail from revised'!$E:$E,'App 1 Revenue Budget £000'!$A284,'Detail from revised'!$P:$P,'App 1 Revenue Budget £000'!$F284,'Detail from revised'!$C:$C,"NCOS")/1000,0)</f>
        <v>50</v>
      </c>
      <c r="I284" s="214">
        <f>ROUND(SUMIFS('Detail from revised'!AQ:AQ,'Detail from revised'!$E:$E,'App 1 Revenue Budget £000'!$A284,'Detail from revised'!$P:$P,'App 1 Revenue Budget £000'!$F284,'Detail from revised'!$C:$C,"NCOS")/1000,0)</f>
        <v>0</v>
      </c>
      <c r="J284" s="214">
        <f>ROUND(SUMIFS('Detail from revised'!AS:AS,'Detail from revised'!$E:$E,'App 1 Revenue Budget £000'!$A284,'Detail from revised'!$P:$P,'App 1 Revenue Budget £000'!$F284,'Detail from revised'!$C:$C,"NCOS")/1000,0)</f>
        <v>50</v>
      </c>
      <c r="K284" s="214">
        <f>+J284-G284</f>
        <v>0</v>
      </c>
      <c r="L284" s="337"/>
    </row>
    <row r="285" spans="1:13" x14ac:dyDescent="0.3">
      <c r="A285" t="s">
        <v>3417</v>
      </c>
      <c r="B285" s="7"/>
      <c r="C285" s="7"/>
      <c r="D285" s="7" t="s">
        <v>1019</v>
      </c>
      <c r="E285" s="7"/>
      <c r="F285" s="217" t="s">
        <v>1186</v>
      </c>
      <c r="G285" s="214">
        <f>ROUND(SUMIFS('Detail from revised'!V:V,'Detail from revised'!$E:$E,'App 1 Revenue Budget £000'!$A285,'Detail from revised'!$P:$P,'App 1 Revenue Budget £000'!$F285,'Detail from revised'!$C:$C,"NCOS")/1000,0)</f>
        <v>-2</v>
      </c>
      <c r="H285" s="214">
        <f>ROUND(SUMIFS('Detail from revised'!AP:AP,'Detail from revised'!$E:$E,'App 1 Revenue Budget £000'!$A285,'Detail from revised'!$P:$P,'App 1 Revenue Budget £000'!$F285,'Detail from revised'!$C:$C,"NCOS")/1000,0)</f>
        <v>-2</v>
      </c>
      <c r="I285" s="214">
        <f>ROUND(SUMIFS('Detail from revised'!AQ:AQ,'Detail from revised'!$E:$E,'App 1 Revenue Budget £000'!$A285,'Detail from revised'!$P:$P,'App 1 Revenue Budget £000'!$F285,'Detail from revised'!$C:$C,"NCOS")/1000,0)</f>
        <v>0</v>
      </c>
      <c r="J285" s="214">
        <f>ROUND(SUMIFS('Detail from revised'!AS:AS,'Detail from revised'!$E:$E,'App 1 Revenue Budget £000'!$A285,'Detail from revised'!$P:$P,'App 1 Revenue Budget £000'!$F285,'Detail from revised'!$C:$C,"NCOS")/1000,0)</f>
        <v>-2</v>
      </c>
      <c r="K285" s="214">
        <f>+J285-G285</f>
        <v>0</v>
      </c>
      <c r="L285" s="338"/>
    </row>
    <row r="286" spans="1:13" s="219" customFormat="1" x14ac:dyDescent="0.3">
      <c r="B286" s="228"/>
      <c r="C286" s="228"/>
      <c r="D286" s="221" t="s">
        <v>1270</v>
      </c>
      <c r="E286" s="221" t="s">
        <v>3599</v>
      </c>
      <c r="F286" s="222"/>
      <c r="G286" s="223">
        <f>G285+G284</f>
        <v>48</v>
      </c>
      <c r="H286" s="223">
        <f>H285+H284</f>
        <v>48</v>
      </c>
      <c r="I286" s="223">
        <f>I285+I284</f>
        <v>0</v>
      </c>
      <c r="J286" s="223">
        <f>J285+J284</f>
        <v>48</v>
      </c>
      <c r="K286" s="223">
        <f>K285+K284</f>
        <v>0</v>
      </c>
      <c r="L286" s="339">
        <f>IF(G286=0,"",K286/G286)</f>
        <v>0</v>
      </c>
      <c r="M286" s="329"/>
    </row>
    <row r="287" spans="1:13" x14ac:dyDescent="0.3">
      <c r="A287" t="s">
        <v>3418</v>
      </c>
      <c r="B287" s="7"/>
      <c r="C287" s="7"/>
      <c r="D287" s="7" t="s">
        <v>1029</v>
      </c>
      <c r="E287" s="7"/>
      <c r="F287" s="217" t="s">
        <v>1185</v>
      </c>
      <c r="G287" s="214">
        <f>ROUND(SUMIFS('Detail from revised'!V:V,'Detail from revised'!$E:$E,'App 1 Revenue Budget £000'!$A287,'Detail from revised'!$P:$P,'App 1 Revenue Budget £000'!$F287,'Detail from revised'!$C:$C,"NCOS")/1000,0)</f>
        <v>121</v>
      </c>
      <c r="H287" s="214">
        <f>ROUND(SUMIFS('Detail from revised'!AP:AP,'Detail from revised'!$E:$E,'App 1 Revenue Budget £000'!$A287,'Detail from revised'!$P:$P,'App 1 Revenue Budget £000'!$F287,'Detail from revised'!$C:$C,"NCOS")/1000,0)</f>
        <v>71</v>
      </c>
      <c r="I287" s="214">
        <f>ROUND(SUMIFS('Detail from revised'!AQ:AQ,'Detail from revised'!$E:$E,'App 1 Revenue Budget £000'!$A287,'Detail from revised'!$P:$P,'App 1 Revenue Budget £000'!$F287,'Detail from revised'!$C:$C,"NCOS")/1000,0)</f>
        <v>0</v>
      </c>
      <c r="J287" s="214">
        <f>ROUND(SUMIFS('Detail from revised'!AS:AS,'Detail from revised'!$E:$E,'App 1 Revenue Budget £000'!$A287,'Detail from revised'!$P:$P,'App 1 Revenue Budget £000'!$F287,'Detail from revised'!$C:$C,"NCOS")/1000,0)</f>
        <v>71</v>
      </c>
      <c r="K287" s="214">
        <f>+J287-G287</f>
        <v>-50</v>
      </c>
      <c r="L287" s="337"/>
      <c r="M287" s="8" t="s">
        <v>3485</v>
      </c>
    </row>
    <row r="288" spans="1:13" x14ac:dyDescent="0.3">
      <c r="A288" t="s">
        <v>3418</v>
      </c>
      <c r="B288" s="7"/>
      <c r="C288" s="7"/>
      <c r="D288" s="7" t="s">
        <v>1029</v>
      </c>
      <c r="E288" s="7"/>
      <c r="F288" s="217" t="s">
        <v>1186</v>
      </c>
      <c r="G288" s="214">
        <f>ROUND(SUMIFS('Detail from revised'!V:V,'Detail from revised'!$E:$E,'App 1 Revenue Budget £000'!$A288,'Detail from revised'!$P:$P,'App 1 Revenue Budget £000'!$F288,'Detail from revised'!$C:$C,"NCOS")/1000,0)</f>
        <v>0</v>
      </c>
      <c r="H288" s="214">
        <f>ROUND(SUMIFS('Detail from revised'!AP:AP,'Detail from revised'!$E:$E,'App 1 Revenue Budget £000'!$A288,'Detail from revised'!$P:$P,'App 1 Revenue Budget £000'!$F288,'Detail from revised'!$C:$C,"NCOS")/1000,0)</f>
        <v>0</v>
      </c>
      <c r="I288" s="214">
        <f>ROUND(SUMIFS('Detail from revised'!AQ:AQ,'Detail from revised'!$E:$E,'App 1 Revenue Budget £000'!$A288,'Detail from revised'!$P:$P,'App 1 Revenue Budget £000'!$F288,'Detail from revised'!$C:$C,"NCOS")/1000,0)</f>
        <v>0</v>
      </c>
      <c r="J288" s="214">
        <f>ROUND(SUMIFS('Detail from revised'!AS:AS,'Detail from revised'!$E:$E,'App 1 Revenue Budget £000'!$A288,'Detail from revised'!$P:$P,'App 1 Revenue Budget £000'!$F288,'Detail from revised'!$C:$C,"NCOS")/1000,0)</f>
        <v>0</v>
      </c>
      <c r="K288" s="214">
        <f>+J288-G288</f>
        <v>0</v>
      </c>
      <c r="L288" s="338"/>
    </row>
    <row r="289" spans="1:13" s="219" customFormat="1" x14ac:dyDescent="0.3">
      <c r="B289" s="228"/>
      <c r="C289" s="228"/>
      <c r="D289" s="221" t="s">
        <v>1271</v>
      </c>
      <c r="E289" s="221" t="s">
        <v>3599</v>
      </c>
      <c r="F289" s="222"/>
      <c r="G289" s="223">
        <f>G288+G287</f>
        <v>121</v>
      </c>
      <c r="H289" s="223">
        <f>H288+H287</f>
        <v>71</v>
      </c>
      <c r="I289" s="223">
        <f>I288+I287</f>
        <v>0</v>
      </c>
      <c r="J289" s="223">
        <f>J288+J287</f>
        <v>71</v>
      </c>
      <c r="K289" s="223">
        <f>K288+K287</f>
        <v>-50</v>
      </c>
      <c r="L289" s="339">
        <f>IF(G289=0,"",K289/G289)</f>
        <v>-0.41322314049586778</v>
      </c>
      <c r="M289" s="329"/>
    </row>
    <row r="290" spans="1:13" ht="15" thickBot="1" x14ac:dyDescent="0.35">
      <c r="F290" s="212"/>
      <c r="G290" s="215"/>
      <c r="H290" s="215"/>
      <c r="I290" s="215"/>
      <c r="J290" s="215"/>
      <c r="K290" s="215"/>
      <c r="L290" s="336"/>
    </row>
    <row r="291" spans="1:13" s="229" customFormat="1" ht="15" thickBot="1" x14ac:dyDescent="0.35">
      <c r="C291" s="374" t="s">
        <v>3454</v>
      </c>
      <c r="D291" s="375"/>
      <c r="E291" s="376"/>
      <c r="F291" s="230"/>
      <c r="G291" s="226">
        <f>SUM(G125:G289)/2</f>
        <v>7070</v>
      </c>
      <c r="H291" s="226">
        <f>SUM(H125:H289)/2</f>
        <v>6674</v>
      </c>
      <c r="I291" s="226">
        <f>SUM(I125:I289)/2</f>
        <v>1002</v>
      </c>
      <c r="J291" s="226">
        <f>SUM(J125:J289)/2</f>
        <v>7676</v>
      </c>
      <c r="K291" s="226">
        <f>SUM(K125:K289)/2</f>
        <v>606</v>
      </c>
      <c r="L291" s="340"/>
      <c r="M291" s="330"/>
    </row>
    <row r="292" spans="1:13" x14ac:dyDescent="0.3">
      <c r="F292" s="212"/>
      <c r="G292" s="215"/>
      <c r="H292" s="215"/>
      <c r="I292" s="215"/>
      <c r="J292" s="215"/>
      <c r="K292" s="215"/>
      <c r="L292" s="336"/>
    </row>
    <row r="293" spans="1:13" x14ac:dyDescent="0.3">
      <c r="F293" s="212"/>
      <c r="G293" s="215"/>
      <c r="H293" s="215"/>
      <c r="I293" s="215"/>
      <c r="J293" s="215"/>
      <c r="K293" s="215"/>
      <c r="L293" s="336"/>
    </row>
    <row r="294" spans="1:13" ht="15" thickBot="1" x14ac:dyDescent="0.35">
      <c r="F294" s="212"/>
      <c r="G294" s="215"/>
      <c r="H294" s="215"/>
      <c r="I294" s="215"/>
      <c r="J294" s="215"/>
      <c r="K294" s="215"/>
      <c r="L294" s="336"/>
    </row>
    <row r="295" spans="1:13" ht="15" thickBot="1" x14ac:dyDescent="0.35">
      <c r="C295" s="360" t="s">
        <v>1275</v>
      </c>
      <c r="D295" s="361"/>
      <c r="E295" s="362"/>
      <c r="F295" s="232"/>
      <c r="G295" s="233">
        <f>+G291+G122+G28</f>
        <v>10231</v>
      </c>
      <c r="H295" s="233">
        <f>+H291+H122+H28</f>
        <v>12162</v>
      </c>
      <c r="I295" s="233">
        <f>+I291+I122+I28</f>
        <v>1200</v>
      </c>
      <c r="J295" s="233">
        <f>+J291+J122+J28</f>
        <v>13365</v>
      </c>
      <c r="K295" s="233">
        <f>+K291+K122+K28</f>
        <v>3134</v>
      </c>
      <c r="L295" s="341"/>
    </row>
    <row r="296" spans="1:13" x14ac:dyDescent="0.3">
      <c r="F296" s="234"/>
      <c r="G296" s="215"/>
      <c r="H296" s="215"/>
      <c r="I296" s="215"/>
      <c r="J296" s="215"/>
      <c r="K296" s="215"/>
      <c r="L296" s="336"/>
    </row>
    <row r="297" spans="1:13" ht="15" thickBot="1" x14ac:dyDescent="0.35">
      <c r="F297" s="235"/>
      <c r="G297" s="236"/>
      <c r="H297" s="236"/>
      <c r="I297" s="236"/>
      <c r="J297" s="236"/>
      <c r="K297" s="236"/>
      <c r="L297" s="342"/>
    </row>
    <row r="298" spans="1:13" x14ac:dyDescent="0.3">
      <c r="G298" s="214"/>
      <c r="H298" s="214"/>
      <c r="I298" s="214"/>
      <c r="J298" s="214"/>
      <c r="L298" s="214"/>
    </row>
    <row r="299" spans="1:13" x14ac:dyDescent="0.3">
      <c r="A299" t="s">
        <v>1280</v>
      </c>
      <c r="G299" s="214"/>
      <c r="H299" s="214"/>
      <c r="I299" s="214"/>
      <c r="J299" s="214"/>
      <c r="L299" s="214"/>
    </row>
    <row r="300" spans="1:13" x14ac:dyDescent="0.3">
      <c r="G300" s="214"/>
      <c r="H300" s="214"/>
      <c r="I300" s="214"/>
      <c r="J300" s="214"/>
      <c r="L300" s="214"/>
    </row>
    <row r="301" spans="1:13" x14ac:dyDescent="0.3">
      <c r="G301" s="214"/>
      <c r="H301" s="214"/>
      <c r="I301" s="214"/>
      <c r="J301" s="214"/>
      <c r="L301" s="214"/>
    </row>
    <row r="302" spans="1:13" x14ac:dyDescent="0.3">
      <c r="G302" s="214"/>
      <c r="H302" s="214"/>
      <c r="I302" s="214"/>
      <c r="J302" s="214"/>
      <c r="L302" s="214"/>
    </row>
    <row r="303" spans="1:13" x14ac:dyDescent="0.3">
      <c r="G303" s="214"/>
      <c r="H303" s="214"/>
      <c r="I303" s="214"/>
      <c r="J303" s="214"/>
      <c r="L303" s="214"/>
    </row>
  </sheetData>
  <autoFilter ref="A9:L303"/>
  <mergeCells count="6">
    <mergeCell ref="C295:E295"/>
    <mergeCell ref="B3:L5"/>
    <mergeCell ref="B6:L6"/>
    <mergeCell ref="C28:E28"/>
    <mergeCell ref="C122:E122"/>
    <mergeCell ref="C291:E291"/>
  </mergeCells>
  <pageMargins left="0.70866141732283472" right="0.70866141732283472" top="0.74803149606299213" bottom="0.74803149606299213" header="0.31496062992125984" footer="0.31496062992125984"/>
  <pageSetup paperSize="9" scale="56" fitToHeight="0" orientation="landscape"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F68"/>
  <sheetViews>
    <sheetView topLeftCell="B1" workbookViewId="0">
      <selection activeCell="I34" sqref="I34"/>
    </sheetView>
  </sheetViews>
  <sheetFormatPr defaultColWidth="8.88671875" defaultRowHeight="14.4" x14ac:dyDescent="0.3"/>
  <cols>
    <col min="1" max="1" width="15.109375" hidden="1" customWidth="1"/>
    <col min="2" max="2" width="36.109375" customWidth="1"/>
    <col min="3" max="3" width="19.21875" customWidth="1"/>
    <col min="4" max="4" width="9.88671875" customWidth="1"/>
    <col min="5" max="7" width="10.6640625" customWidth="1"/>
    <col min="8" max="8" width="11.33203125" customWidth="1"/>
    <col min="9" max="9" width="10.5546875" customWidth="1"/>
    <col min="10" max="10" width="9.5546875" customWidth="1"/>
    <col min="11" max="11" width="9.6640625" customWidth="1"/>
    <col min="12" max="12" width="9.88671875" customWidth="1"/>
    <col min="13" max="13" width="10" customWidth="1"/>
    <col min="14" max="14" width="3.88671875" customWidth="1"/>
    <col min="15" max="15" width="8.33203125" hidden="1" customWidth="1"/>
    <col min="16" max="16" width="4" hidden="1" customWidth="1"/>
    <col min="17" max="20" width="8.88671875" hidden="1" customWidth="1"/>
    <col min="21" max="21" width="11" hidden="1" customWidth="1"/>
    <col min="22" max="23" width="8.88671875" hidden="1" customWidth="1"/>
    <col min="24" max="24" width="10.44140625" hidden="1" customWidth="1"/>
    <col min="25" max="25" width="13.88671875" hidden="1" customWidth="1"/>
    <col min="26" max="26" width="4.44140625" hidden="1" customWidth="1"/>
    <col min="27" max="27" width="10.5546875" hidden="1" customWidth="1"/>
    <col min="28" max="28" width="3.44140625" hidden="1" customWidth="1"/>
    <col min="29" max="29" width="0" hidden="1" customWidth="1"/>
  </cols>
  <sheetData>
    <row r="1" spans="1:32" x14ac:dyDescent="0.3">
      <c r="A1" s="9"/>
      <c r="B1" s="10"/>
      <c r="C1" s="10"/>
      <c r="D1" s="11"/>
      <c r="E1" s="11"/>
      <c r="F1" s="11"/>
      <c r="G1" s="11"/>
      <c r="H1" s="11"/>
      <c r="I1" s="12"/>
      <c r="J1" s="11"/>
      <c r="K1" s="10"/>
      <c r="L1" s="10"/>
      <c r="M1" s="13" t="s">
        <v>3287</v>
      </c>
      <c r="N1" s="11"/>
      <c r="O1" s="11"/>
      <c r="P1" s="11"/>
      <c r="Q1" s="377" t="s">
        <v>1046</v>
      </c>
      <c r="R1" s="378"/>
      <c r="S1" s="378"/>
      <c r="T1" s="378"/>
      <c r="U1" s="378"/>
      <c r="V1" s="378"/>
      <c r="W1" s="378"/>
      <c r="X1" s="378"/>
      <c r="Y1" s="378"/>
      <c r="Z1" s="378"/>
      <c r="AA1" s="379"/>
      <c r="AB1" s="11"/>
      <c r="AC1" s="11"/>
      <c r="AD1" s="11"/>
      <c r="AE1" s="11"/>
      <c r="AF1" s="11"/>
    </row>
    <row r="2" spans="1:32" ht="16.2" thickBot="1" x14ac:dyDescent="0.35">
      <c r="A2" s="380" t="s">
        <v>1105</v>
      </c>
      <c r="B2" s="381"/>
      <c r="C2" s="381"/>
      <c r="D2" s="381"/>
      <c r="E2" s="381"/>
      <c r="F2" s="381"/>
      <c r="G2" s="381"/>
      <c r="H2" s="381"/>
      <c r="I2" s="381"/>
      <c r="J2" s="381"/>
      <c r="K2" s="381"/>
      <c r="L2" s="381"/>
      <c r="M2" s="381"/>
      <c r="N2" s="11"/>
      <c r="O2" s="11"/>
      <c r="P2" s="11"/>
      <c r="Q2" s="14"/>
      <c r="R2" s="15"/>
      <c r="S2" s="15"/>
      <c r="T2" s="15"/>
      <c r="U2" s="382" t="s">
        <v>1047</v>
      </c>
      <c r="V2" s="382"/>
      <c r="W2" s="382"/>
      <c r="X2" s="382"/>
      <c r="Y2" s="15"/>
      <c r="Z2" s="15"/>
      <c r="AA2" s="16"/>
      <c r="AB2" s="11"/>
      <c r="AC2" s="11"/>
      <c r="AD2" s="11"/>
      <c r="AE2" s="11"/>
      <c r="AF2" s="11"/>
    </row>
    <row r="3" spans="1:32" s="10" customFormat="1" ht="40.799999999999997" customHeight="1" thickBot="1" x14ac:dyDescent="0.3">
      <c r="A3" s="17" t="s">
        <v>24</v>
      </c>
      <c r="B3" s="18" t="s">
        <v>1048</v>
      </c>
      <c r="C3" s="19" t="s">
        <v>1049</v>
      </c>
      <c r="D3" s="19" t="s">
        <v>1050</v>
      </c>
      <c r="E3" s="19" t="s">
        <v>1051</v>
      </c>
      <c r="F3" s="20" t="s">
        <v>1052</v>
      </c>
      <c r="G3" s="20" t="s">
        <v>1053</v>
      </c>
      <c r="H3" s="21" t="s">
        <v>1054</v>
      </c>
      <c r="I3" s="22" t="s">
        <v>1104</v>
      </c>
      <c r="J3" s="19" t="s">
        <v>1055</v>
      </c>
      <c r="K3" s="19" t="s">
        <v>1056</v>
      </c>
      <c r="L3" s="19" t="s">
        <v>1057</v>
      </c>
      <c r="M3" s="21" t="s">
        <v>1058</v>
      </c>
      <c r="O3" s="10" t="s">
        <v>1059</v>
      </c>
      <c r="Q3" s="23" t="s">
        <v>1060</v>
      </c>
      <c r="R3" s="24" t="s">
        <v>1061</v>
      </c>
      <c r="S3" s="24" t="s">
        <v>1062</v>
      </c>
      <c r="T3" s="24" t="s">
        <v>1063</v>
      </c>
      <c r="U3" s="24" t="s">
        <v>1064</v>
      </c>
      <c r="V3" s="24" t="s">
        <v>1065</v>
      </c>
      <c r="W3" s="24" t="s">
        <v>1066</v>
      </c>
      <c r="X3" s="24" t="s">
        <v>1067</v>
      </c>
      <c r="Y3" s="24" t="s">
        <v>1068</v>
      </c>
      <c r="Z3" s="24"/>
      <c r="AA3" s="25"/>
    </row>
    <row r="4" spans="1:32" s="10" customFormat="1" ht="13.8" x14ac:dyDescent="0.25">
      <c r="A4" s="17"/>
      <c r="B4" s="26"/>
      <c r="C4" s="27"/>
      <c r="D4" s="28" t="s">
        <v>1069</v>
      </c>
      <c r="E4" s="27" t="s">
        <v>1069</v>
      </c>
      <c r="F4" s="27" t="s">
        <v>1069</v>
      </c>
      <c r="G4" s="27" t="s">
        <v>1069</v>
      </c>
      <c r="H4" s="29" t="s">
        <v>1069</v>
      </c>
      <c r="I4" s="30" t="s">
        <v>1069</v>
      </c>
      <c r="J4" s="27" t="s">
        <v>1069</v>
      </c>
      <c r="K4" s="27" t="s">
        <v>1069</v>
      </c>
      <c r="L4" s="27" t="s">
        <v>1069</v>
      </c>
      <c r="M4" s="29" t="s">
        <v>1069</v>
      </c>
      <c r="Q4" s="23"/>
      <c r="R4" s="24"/>
      <c r="S4" s="24"/>
      <c r="T4" s="24"/>
      <c r="U4" s="24"/>
      <c r="V4" s="24"/>
      <c r="W4" s="24"/>
      <c r="X4" s="24"/>
      <c r="Y4" s="24"/>
      <c r="Z4" s="24"/>
      <c r="AA4" s="25"/>
    </row>
    <row r="5" spans="1:32" x14ac:dyDescent="0.3">
      <c r="A5" s="31">
        <v>6602</v>
      </c>
      <c r="B5" s="32" t="s">
        <v>270</v>
      </c>
      <c r="C5" s="33" t="s">
        <v>1070</v>
      </c>
      <c r="D5" s="34">
        <v>70</v>
      </c>
      <c r="E5" s="34"/>
      <c r="F5" s="35">
        <v>53</v>
      </c>
      <c r="G5" s="35"/>
      <c r="H5" s="36">
        <f>SUM(D5:G5)</f>
        <v>123</v>
      </c>
      <c r="I5" s="37">
        <v>57</v>
      </c>
      <c r="J5" s="34"/>
      <c r="K5" s="38"/>
      <c r="L5" s="38"/>
      <c r="M5" s="36">
        <f t="shared" ref="M5:M28" si="0">SUM(H5:L5)</f>
        <v>180</v>
      </c>
      <c r="N5" s="11"/>
      <c r="O5" s="11">
        <v>3</v>
      </c>
      <c r="P5" s="11"/>
      <c r="Q5" s="39"/>
      <c r="R5" s="40"/>
      <c r="S5" s="40"/>
      <c r="T5" s="40"/>
      <c r="U5" s="40"/>
      <c r="V5" s="40"/>
      <c r="W5" s="40">
        <v>81718</v>
      </c>
      <c r="X5" s="40"/>
      <c r="Y5" s="40"/>
      <c r="Z5" s="40"/>
      <c r="AA5" s="41">
        <f t="shared" ref="AA5:AA18" si="1">H5-SUM(Q5:Z5)</f>
        <v>-81595</v>
      </c>
      <c r="AB5" s="11"/>
      <c r="AC5" s="11"/>
      <c r="AD5" s="11"/>
      <c r="AE5" s="11"/>
      <c r="AF5" s="11"/>
    </row>
    <row r="6" spans="1:32" x14ac:dyDescent="0.3">
      <c r="A6" s="31"/>
      <c r="B6" s="32" t="s">
        <v>1071</v>
      </c>
      <c r="C6" s="33" t="s">
        <v>1072</v>
      </c>
      <c r="D6" s="34">
        <v>66</v>
      </c>
      <c r="E6" s="34">
        <v>90</v>
      </c>
      <c r="F6" s="35"/>
      <c r="G6" s="35">
        <v>-116</v>
      </c>
      <c r="H6" s="36">
        <f t="shared" ref="H6:H28" si="2">SUM(D6:G6)</f>
        <v>40</v>
      </c>
      <c r="I6" s="37">
        <v>116</v>
      </c>
      <c r="J6" s="34"/>
      <c r="K6" s="38"/>
      <c r="L6" s="38"/>
      <c r="M6" s="36">
        <f t="shared" si="0"/>
        <v>156</v>
      </c>
      <c r="N6" s="11"/>
      <c r="O6" s="11"/>
      <c r="P6" s="11"/>
      <c r="Q6" s="39"/>
      <c r="R6" s="40"/>
      <c r="S6" s="40"/>
      <c r="T6" s="40"/>
      <c r="U6" s="40"/>
      <c r="V6" s="40"/>
      <c r="W6" s="40"/>
      <c r="X6" s="40"/>
      <c r="Y6" s="40"/>
      <c r="Z6" s="40"/>
      <c r="AA6" s="41"/>
      <c r="AB6" s="11"/>
      <c r="AC6" s="11"/>
      <c r="AD6" s="11"/>
      <c r="AE6" s="11"/>
      <c r="AF6" s="11"/>
    </row>
    <row r="7" spans="1:32" hidden="1" x14ac:dyDescent="0.3">
      <c r="A7" s="31"/>
      <c r="B7" s="32" t="s">
        <v>1073</v>
      </c>
      <c r="C7" s="33" t="s">
        <v>1074</v>
      </c>
      <c r="D7" s="34">
        <v>200</v>
      </c>
      <c r="E7" s="34">
        <v>150</v>
      </c>
      <c r="F7" s="35"/>
      <c r="G7" s="35">
        <v>-350</v>
      </c>
      <c r="H7" s="36">
        <f t="shared" si="2"/>
        <v>0</v>
      </c>
      <c r="I7" s="37"/>
      <c r="J7" s="34"/>
      <c r="K7" s="38"/>
      <c r="L7" s="38"/>
      <c r="M7" s="36">
        <f t="shared" si="0"/>
        <v>0</v>
      </c>
      <c r="N7" s="11"/>
      <c r="O7" s="11"/>
      <c r="P7" s="11"/>
      <c r="Q7" s="39"/>
      <c r="R7" s="40"/>
      <c r="S7" s="40"/>
      <c r="T7" s="40"/>
      <c r="U7" s="40"/>
      <c r="V7" s="40"/>
      <c r="W7" s="40"/>
      <c r="X7" s="40"/>
      <c r="Y7" s="40"/>
      <c r="Z7" s="40"/>
      <c r="AA7" s="41"/>
      <c r="AB7" s="11"/>
      <c r="AC7" s="11"/>
      <c r="AD7" s="11"/>
      <c r="AE7" s="11"/>
      <c r="AF7" s="11"/>
    </row>
    <row r="8" spans="1:32" x14ac:dyDescent="0.3">
      <c r="A8" s="31">
        <v>6002</v>
      </c>
      <c r="B8" s="32" t="s">
        <v>1075</v>
      </c>
      <c r="C8" s="33" t="s">
        <v>1076</v>
      </c>
      <c r="D8" s="34"/>
      <c r="E8" s="34">
        <f>SUM('[2]App D - Cap Mon'!K7)</f>
        <v>59</v>
      </c>
      <c r="F8" s="35"/>
      <c r="G8" s="35"/>
      <c r="H8" s="36">
        <f t="shared" si="2"/>
        <v>59</v>
      </c>
      <c r="I8" s="42"/>
      <c r="J8" s="34"/>
      <c r="K8" s="38"/>
      <c r="L8" s="38"/>
      <c r="M8" s="36">
        <f t="shared" si="0"/>
        <v>59</v>
      </c>
      <c r="N8" s="11"/>
      <c r="O8" s="11"/>
      <c r="P8" s="11"/>
      <c r="Q8" s="39">
        <v>59000</v>
      </c>
      <c r="R8" s="40"/>
      <c r="S8" s="40"/>
      <c r="T8" s="40"/>
      <c r="U8" s="40"/>
      <c r="V8" s="40"/>
      <c r="W8" s="40"/>
      <c r="X8" s="40"/>
      <c r="Y8" s="40"/>
      <c r="Z8" s="40"/>
      <c r="AA8" s="41">
        <f t="shared" si="1"/>
        <v>-58941</v>
      </c>
      <c r="AB8" s="11"/>
      <c r="AC8" s="11"/>
      <c r="AD8" s="11"/>
      <c r="AE8" s="11"/>
      <c r="AF8" s="11"/>
    </row>
    <row r="9" spans="1:32" x14ac:dyDescent="0.3">
      <c r="A9" s="31">
        <v>6063</v>
      </c>
      <c r="B9" s="32" t="s">
        <v>1077</v>
      </c>
      <c r="C9" s="33" t="s">
        <v>1076</v>
      </c>
      <c r="D9" s="34"/>
      <c r="E9" s="34">
        <f>SUM('[2]App D - Cap Mon'!K8)</f>
        <v>187</v>
      </c>
      <c r="F9" s="35"/>
      <c r="G9" s="35">
        <v>-187</v>
      </c>
      <c r="H9" s="36">
        <f t="shared" si="2"/>
        <v>0</v>
      </c>
      <c r="I9" s="42">
        <v>187</v>
      </c>
      <c r="J9" s="34"/>
      <c r="K9" s="38"/>
      <c r="L9" s="38"/>
      <c r="M9" s="36">
        <f t="shared" si="0"/>
        <v>187</v>
      </c>
      <c r="N9" s="11"/>
      <c r="O9" s="11"/>
      <c r="P9" s="11"/>
      <c r="Q9" s="39"/>
      <c r="R9" s="40"/>
      <c r="S9" s="40"/>
      <c r="T9" s="40"/>
      <c r="U9" s="40"/>
      <c r="V9" s="40">
        <v>20000</v>
      </c>
      <c r="W9" s="40"/>
      <c r="X9" s="40"/>
      <c r="Y9" s="40"/>
      <c r="Z9" s="40"/>
      <c r="AA9" s="41">
        <f t="shared" si="1"/>
        <v>-20000</v>
      </c>
      <c r="AB9" s="11"/>
      <c r="AC9" s="11"/>
      <c r="AD9" s="11"/>
      <c r="AE9" s="11"/>
      <c r="AF9" s="11"/>
    </row>
    <row r="10" spans="1:32" x14ac:dyDescent="0.3">
      <c r="A10" s="31">
        <v>6147</v>
      </c>
      <c r="B10" s="32" t="s">
        <v>1078</v>
      </c>
      <c r="C10" s="33" t="s">
        <v>1076</v>
      </c>
      <c r="D10" s="34"/>
      <c r="E10" s="34">
        <v>359</v>
      </c>
      <c r="F10" s="35">
        <v>45</v>
      </c>
      <c r="G10" s="35">
        <v>-404</v>
      </c>
      <c r="H10" s="36">
        <f t="shared" si="2"/>
        <v>0</v>
      </c>
      <c r="I10" s="42">
        <v>50</v>
      </c>
      <c r="J10" s="34"/>
      <c r="K10" s="38"/>
      <c r="L10" s="38"/>
      <c r="M10" s="36">
        <f t="shared" si="0"/>
        <v>50</v>
      </c>
      <c r="N10" s="11"/>
      <c r="O10" s="11">
        <v>2</v>
      </c>
      <c r="P10" s="11"/>
      <c r="Q10" s="39">
        <v>43527</v>
      </c>
      <c r="R10" s="40"/>
      <c r="S10" s="40"/>
      <c r="T10" s="40"/>
      <c r="U10" s="40"/>
      <c r="V10" s="40"/>
      <c r="W10" s="40"/>
      <c r="X10" s="40"/>
      <c r="Y10" s="40"/>
      <c r="Z10" s="40"/>
      <c r="AA10" s="41">
        <f t="shared" si="1"/>
        <v>-43527</v>
      </c>
      <c r="AB10" s="11"/>
      <c r="AC10" s="11"/>
      <c r="AD10" s="11"/>
      <c r="AE10" s="11"/>
      <c r="AF10" s="11"/>
    </row>
    <row r="11" spans="1:32" ht="27.6" x14ac:dyDescent="0.3">
      <c r="A11" s="43" t="s">
        <v>1079</v>
      </c>
      <c r="B11" s="32" t="s">
        <v>1080</v>
      </c>
      <c r="C11" s="33" t="s">
        <v>1081</v>
      </c>
      <c r="D11" s="34">
        <v>2</v>
      </c>
      <c r="E11" s="34">
        <v>246</v>
      </c>
      <c r="F11" s="35">
        <v>216</v>
      </c>
      <c r="G11" s="35"/>
      <c r="H11" s="36">
        <f t="shared" si="2"/>
        <v>464</v>
      </c>
      <c r="I11" s="42"/>
      <c r="J11" s="34"/>
      <c r="K11" s="38"/>
      <c r="L11" s="38"/>
      <c r="M11" s="36">
        <f t="shared" si="0"/>
        <v>464</v>
      </c>
      <c r="N11" s="11"/>
      <c r="O11" s="11"/>
      <c r="P11" s="11"/>
      <c r="Q11" s="39"/>
      <c r="R11" s="40"/>
      <c r="S11" s="40"/>
      <c r="T11" s="40"/>
      <c r="U11" s="40"/>
      <c r="V11" s="40"/>
      <c r="W11" s="40"/>
      <c r="X11" s="40">
        <v>574900</v>
      </c>
      <c r="Y11" s="40"/>
      <c r="Z11" s="40"/>
      <c r="AA11" s="41">
        <f t="shared" si="1"/>
        <v>-574436</v>
      </c>
      <c r="AB11" s="11"/>
      <c r="AC11" s="11"/>
      <c r="AD11" s="11"/>
      <c r="AE11" s="11"/>
      <c r="AF11" s="11"/>
    </row>
    <row r="12" spans="1:32" x14ac:dyDescent="0.3">
      <c r="A12" s="31">
        <v>6144</v>
      </c>
      <c r="B12" s="32" t="s">
        <v>1082</v>
      </c>
      <c r="C12" s="33" t="s">
        <v>1083</v>
      </c>
      <c r="D12" s="34">
        <v>856</v>
      </c>
      <c r="E12" s="34">
        <v>500</v>
      </c>
      <c r="F12" s="35">
        <v>777</v>
      </c>
      <c r="G12" s="35">
        <v>-883</v>
      </c>
      <c r="H12" s="36">
        <f t="shared" si="2"/>
        <v>1250</v>
      </c>
      <c r="I12" s="42">
        <f>980+883</f>
        <v>1863</v>
      </c>
      <c r="J12" s="34"/>
      <c r="K12" s="38"/>
      <c r="L12" s="38"/>
      <c r="M12" s="36">
        <f t="shared" si="0"/>
        <v>3113</v>
      </c>
      <c r="N12" s="11"/>
      <c r="O12" s="11"/>
      <c r="P12" s="11"/>
      <c r="Q12" s="39"/>
      <c r="R12" s="40"/>
      <c r="S12" s="40"/>
      <c r="T12" s="40"/>
      <c r="U12" s="40"/>
      <c r="V12" s="40"/>
      <c r="W12" s="40"/>
      <c r="X12" s="40"/>
      <c r="Y12" s="40">
        <v>2300000</v>
      </c>
      <c r="Z12" s="40"/>
      <c r="AA12" s="41">
        <f t="shared" si="1"/>
        <v>-2298750</v>
      </c>
      <c r="AB12" s="11"/>
      <c r="AC12" s="11"/>
      <c r="AD12" s="11"/>
      <c r="AE12" s="11"/>
      <c r="AF12" s="11"/>
    </row>
    <row r="13" spans="1:32" x14ac:dyDescent="0.3">
      <c r="A13" s="31">
        <v>6159</v>
      </c>
      <c r="B13" s="32" t="s">
        <v>1084</v>
      </c>
      <c r="C13" s="33" t="s">
        <v>1085</v>
      </c>
      <c r="D13" s="34">
        <v>1296</v>
      </c>
      <c r="E13" s="34">
        <f>SUM('[2]App D - Cap Mon'!K15)</f>
        <v>0</v>
      </c>
      <c r="F13" s="35">
        <v>440</v>
      </c>
      <c r="G13" s="35">
        <f>-1000+203</f>
        <v>-797</v>
      </c>
      <c r="H13" s="36">
        <f t="shared" si="2"/>
        <v>939</v>
      </c>
      <c r="I13" s="44">
        <v>207</v>
      </c>
      <c r="J13" s="45">
        <v>700</v>
      </c>
      <c r="K13" s="46">
        <v>290</v>
      </c>
      <c r="L13" s="46"/>
      <c r="M13" s="47">
        <f t="shared" si="0"/>
        <v>2136</v>
      </c>
      <c r="N13" s="48"/>
      <c r="O13" s="48"/>
      <c r="P13" s="48"/>
      <c r="Q13" s="49"/>
      <c r="R13" s="50"/>
      <c r="S13" s="50"/>
      <c r="T13" s="50"/>
      <c r="U13" s="50"/>
      <c r="V13" s="50"/>
      <c r="W13" s="50"/>
      <c r="X13" s="50"/>
      <c r="Y13" s="50">
        <v>1005000</v>
      </c>
      <c r="Z13" s="50"/>
      <c r="AA13" s="51">
        <f t="shared" si="1"/>
        <v>-1004061</v>
      </c>
      <c r="AB13" s="48"/>
      <c r="AC13" s="48"/>
      <c r="AD13" s="48"/>
      <c r="AE13" s="48"/>
      <c r="AF13" s="48"/>
    </row>
    <row r="14" spans="1:32" hidden="1" x14ac:dyDescent="0.3">
      <c r="A14" s="31">
        <v>6633</v>
      </c>
      <c r="B14" s="32" t="s">
        <v>1086</v>
      </c>
      <c r="C14" s="33" t="s">
        <v>1087</v>
      </c>
      <c r="D14" s="34"/>
      <c r="E14" s="34">
        <f>SUM('[2]App D - Cap Mon'!K16)</f>
        <v>0</v>
      </c>
      <c r="F14" s="35"/>
      <c r="G14" s="35"/>
      <c r="H14" s="36">
        <f t="shared" si="2"/>
        <v>0</v>
      </c>
      <c r="I14" s="37"/>
      <c r="J14" s="34"/>
      <c r="K14" s="38"/>
      <c r="L14" s="38"/>
      <c r="M14" s="36">
        <f t="shared" si="0"/>
        <v>0</v>
      </c>
      <c r="N14" s="11"/>
      <c r="O14" s="11"/>
      <c r="P14" s="11"/>
      <c r="Q14" s="39"/>
      <c r="R14" s="40"/>
      <c r="S14" s="40"/>
      <c r="T14" s="40"/>
      <c r="U14" s="40"/>
      <c r="V14" s="40"/>
      <c r="W14" s="40"/>
      <c r="X14" s="40">
        <v>7099</v>
      </c>
      <c r="Y14" s="40"/>
      <c r="Z14" s="40"/>
      <c r="AA14" s="41">
        <f t="shared" si="1"/>
        <v>-7099</v>
      </c>
      <c r="AB14" s="11"/>
      <c r="AC14" s="11"/>
      <c r="AD14" s="11"/>
      <c r="AE14" s="11"/>
      <c r="AF14" s="11"/>
    </row>
    <row r="15" spans="1:32" hidden="1" x14ac:dyDescent="0.3">
      <c r="A15" s="31">
        <v>6632</v>
      </c>
      <c r="B15" s="32" t="s">
        <v>1088</v>
      </c>
      <c r="C15" s="33" t="s">
        <v>1087</v>
      </c>
      <c r="D15" s="34"/>
      <c r="E15" s="34">
        <f>SUM('[2]App D - Cap Mon'!K17)</f>
        <v>0</v>
      </c>
      <c r="F15" s="35"/>
      <c r="G15" s="35"/>
      <c r="H15" s="36">
        <f t="shared" si="2"/>
        <v>0</v>
      </c>
      <c r="I15" s="37"/>
      <c r="J15" s="34"/>
      <c r="K15" s="38"/>
      <c r="L15" s="38"/>
      <c r="M15" s="36">
        <f t="shared" si="0"/>
        <v>0</v>
      </c>
      <c r="N15" s="11"/>
      <c r="O15" s="11"/>
      <c r="P15" s="11"/>
      <c r="Q15" s="39"/>
      <c r="R15" s="40"/>
      <c r="S15" s="40"/>
      <c r="T15" s="40"/>
      <c r="U15" s="40"/>
      <c r="V15" s="40"/>
      <c r="W15" s="40"/>
      <c r="X15" s="40">
        <v>21288</v>
      </c>
      <c r="Y15" s="40"/>
      <c r="Z15" s="40"/>
      <c r="AA15" s="41">
        <f t="shared" si="1"/>
        <v>-21288</v>
      </c>
      <c r="AB15" s="11"/>
      <c r="AC15" s="11"/>
      <c r="AD15" s="11"/>
      <c r="AE15" s="11"/>
      <c r="AF15" s="11"/>
    </row>
    <row r="16" spans="1:32" x14ac:dyDescent="0.3">
      <c r="A16" s="31">
        <v>6034</v>
      </c>
      <c r="B16" s="32" t="s">
        <v>1089</v>
      </c>
      <c r="C16" s="33" t="s">
        <v>1081</v>
      </c>
      <c r="D16" s="34"/>
      <c r="E16" s="34">
        <f>SUM('[2]App D - Cap Mon'!K18)</f>
        <v>100</v>
      </c>
      <c r="F16" s="35"/>
      <c r="G16" s="35">
        <v>-100</v>
      </c>
      <c r="H16" s="36">
        <f t="shared" si="2"/>
        <v>0</v>
      </c>
      <c r="I16" s="37">
        <v>100</v>
      </c>
      <c r="J16" s="34"/>
      <c r="K16" s="38"/>
      <c r="L16" s="38"/>
      <c r="M16" s="36">
        <f t="shared" si="0"/>
        <v>100</v>
      </c>
      <c r="N16" s="11"/>
      <c r="O16" s="11"/>
      <c r="P16" s="11"/>
      <c r="Q16" s="39">
        <v>145009</v>
      </c>
      <c r="R16" s="40"/>
      <c r="S16" s="40"/>
      <c r="T16" s="40"/>
      <c r="U16" s="40"/>
      <c r="V16" s="40"/>
      <c r="W16" s="40"/>
      <c r="X16" s="40"/>
      <c r="Y16" s="40"/>
      <c r="Z16" s="40"/>
      <c r="AA16" s="41">
        <f t="shared" si="1"/>
        <v>-145009</v>
      </c>
      <c r="AB16" s="11"/>
      <c r="AC16" s="11"/>
      <c r="AD16" s="11"/>
      <c r="AE16" s="11"/>
      <c r="AF16" s="11"/>
    </row>
    <row r="17" spans="1:27" ht="13.95" customHeight="1" x14ac:dyDescent="0.3">
      <c r="A17" s="31">
        <v>6035</v>
      </c>
      <c r="B17" s="32" t="s">
        <v>245</v>
      </c>
      <c r="C17" s="33" t="s">
        <v>1081</v>
      </c>
      <c r="D17" s="34">
        <v>440</v>
      </c>
      <c r="E17" s="34">
        <v>124</v>
      </c>
      <c r="F17" s="35">
        <v>161</v>
      </c>
      <c r="G17" s="35">
        <v>-200</v>
      </c>
      <c r="H17" s="36">
        <f t="shared" si="2"/>
        <v>525</v>
      </c>
      <c r="I17" s="37">
        <f>440+200</f>
        <v>640</v>
      </c>
      <c r="J17" s="34">
        <v>440</v>
      </c>
      <c r="K17" s="38">
        <v>440</v>
      </c>
      <c r="L17" s="38">
        <v>440</v>
      </c>
      <c r="M17" s="36">
        <f t="shared" si="0"/>
        <v>2485</v>
      </c>
      <c r="N17" s="11"/>
      <c r="O17" s="11"/>
      <c r="P17" s="11"/>
      <c r="Q17" s="39"/>
      <c r="R17" s="40"/>
      <c r="S17" s="40"/>
      <c r="T17" s="40">
        <v>757074</v>
      </c>
      <c r="U17" s="40"/>
      <c r="V17" s="40"/>
      <c r="W17" s="40"/>
      <c r="X17" s="40"/>
      <c r="Y17" s="40"/>
      <c r="Z17" s="40"/>
      <c r="AA17" s="41">
        <f t="shared" si="1"/>
        <v>-756549</v>
      </c>
    </row>
    <row r="18" spans="1:27" x14ac:dyDescent="0.3">
      <c r="A18" s="31">
        <v>6154</v>
      </c>
      <c r="B18" s="32" t="s">
        <v>1090</v>
      </c>
      <c r="C18" s="33" t="s">
        <v>1081</v>
      </c>
      <c r="D18" s="34"/>
      <c r="E18" s="34">
        <f>SUM('[2]App D - Cap Mon'!K20)</f>
        <v>358</v>
      </c>
      <c r="F18" s="35"/>
      <c r="G18" s="35">
        <v>-358</v>
      </c>
      <c r="H18" s="36">
        <f t="shared" si="2"/>
        <v>0</v>
      </c>
      <c r="I18" s="42"/>
      <c r="J18" s="34"/>
      <c r="K18" s="38"/>
      <c r="L18" s="38"/>
      <c r="M18" s="36">
        <f t="shared" si="0"/>
        <v>0</v>
      </c>
      <c r="N18" s="11"/>
      <c r="O18" s="11"/>
      <c r="P18" s="11"/>
      <c r="Q18" s="39"/>
      <c r="R18" s="40"/>
      <c r="S18" s="40"/>
      <c r="T18" s="40"/>
      <c r="U18" s="40">
        <v>358000</v>
      </c>
      <c r="V18" s="40"/>
      <c r="W18" s="40"/>
      <c r="X18" s="40"/>
      <c r="Y18" s="40"/>
      <c r="Z18" s="40"/>
      <c r="AA18" s="41">
        <f t="shared" si="1"/>
        <v>-358000</v>
      </c>
    </row>
    <row r="19" spans="1:27" x14ac:dyDescent="0.3">
      <c r="A19" s="52"/>
      <c r="B19" s="32" t="s">
        <v>1091</v>
      </c>
      <c r="C19" s="33" t="s">
        <v>1081</v>
      </c>
      <c r="D19" s="34"/>
      <c r="E19" s="34"/>
      <c r="F19" s="35">
        <v>144</v>
      </c>
      <c r="G19" s="35"/>
      <c r="H19" s="36">
        <f t="shared" si="2"/>
        <v>144</v>
      </c>
      <c r="I19" s="42"/>
      <c r="J19" s="34"/>
      <c r="K19" s="38"/>
      <c r="L19" s="38"/>
      <c r="M19" s="36">
        <f t="shared" si="0"/>
        <v>144</v>
      </c>
      <c r="N19" s="11"/>
      <c r="O19" s="11"/>
      <c r="P19" s="11"/>
      <c r="Q19" s="39"/>
      <c r="R19" s="40"/>
      <c r="S19" s="40"/>
      <c r="T19" s="40"/>
      <c r="U19" s="40"/>
      <c r="V19" s="40"/>
      <c r="W19" s="40"/>
      <c r="X19" s="40"/>
      <c r="Y19" s="40"/>
      <c r="Z19" s="40"/>
      <c r="AA19" s="41"/>
    </row>
    <row r="20" spans="1:27" x14ac:dyDescent="0.3">
      <c r="A20" s="52"/>
      <c r="B20" s="32" t="s">
        <v>262</v>
      </c>
      <c r="C20" s="33" t="s">
        <v>1076</v>
      </c>
      <c r="D20" s="34">
        <v>100</v>
      </c>
      <c r="E20" s="34"/>
      <c r="F20" s="35">
        <v>150</v>
      </c>
      <c r="G20" s="35">
        <v>-150</v>
      </c>
      <c r="H20" s="36">
        <f t="shared" si="2"/>
        <v>100</v>
      </c>
      <c r="I20" s="42">
        <v>100</v>
      </c>
      <c r="J20" s="34">
        <v>100</v>
      </c>
      <c r="K20" s="38">
        <v>100</v>
      </c>
      <c r="L20" s="38"/>
      <c r="M20" s="36">
        <f t="shared" si="0"/>
        <v>400</v>
      </c>
      <c r="N20" s="11"/>
      <c r="O20" s="11"/>
      <c r="P20" s="11"/>
      <c r="Q20" s="39"/>
      <c r="R20" s="40"/>
      <c r="S20" s="40"/>
      <c r="T20" s="40"/>
      <c r="U20" s="40"/>
      <c r="V20" s="40"/>
      <c r="W20" s="40"/>
      <c r="X20" s="40"/>
      <c r="Y20" s="40"/>
      <c r="Z20" s="40"/>
      <c r="AA20" s="41"/>
    </row>
    <row r="21" spans="1:27" hidden="1" x14ac:dyDescent="0.3">
      <c r="A21" s="52"/>
      <c r="B21" s="32" t="s">
        <v>64</v>
      </c>
      <c r="C21" s="33" t="s">
        <v>1081</v>
      </c>
      <c r="D21" s="34">
        <v>650</v>
      </c>
      <c r="E21" s="34"/>
      <c r="F21" s="35"/>
      <c r="G21" s="35">
        <v>-650</v>
      </c>
      <c r="H21" s="36">
        <f t="shared" si="2"/>
        <v>0</v>
      </c>
      <c r="I21" s="42"/>
      <c r="J21" s="34"/>
      <c r="K21" s="38"/>
      <c r="L21" s="38"/>
      <c r="M21" s="36">
        <f t="shared" si="0"/>
        <v>0</v>
      </c>
      <c r="N21" s="11"/>
      <c r="O21" s="11"/>
      <c r="P21" s="11"/>
      <c r="Q21" s="39"/>
      <c r="R21" s="40"/>
      <c r="S21" s="40"/>
      <c r="T21" s="40"/>
      <c r="U21" s="40"/>
      <c r="V21" s="40"/>
      <c r="W21" s="40"/>
      <c r="X21" s="40"/>
      <c r="Y21" s="40"/>
      <c r="Z21" s="40"/>
      <c r="AA21" s="41"/>
    </row>
    <row r="22" spans="1:27" x14ac:dyDescent="0.3">
      <c r="A22" s="52"/>
      <c r="B22" s="32" t="s">
        <v>1092</v>
      </c>
      <c r="C22" s="33" t="s">
        <v>1081</v>
      </c>
      <c r="D22" s="34"/>
      <c r="E22" s="34"/>
      <c r="F22" s="35"/>
      <c r="G22" s="35">
        <v>150</v>
      </c>
      <c r="H22" s="36">
        <f t="shared" si="2"/>
        <v>150</v>
      </c>
      <c r="I22" s="42"/>
      <c r="J22" s="34"/>
      <c r="K22" s="38"/>
      <c r="L22" s="38"/>
      <c r="M22" s="36">
        <f t="shared" si="0"/>
        <v>150</v>
      </c>
      <c r="N22" s="11"/>
      <c r="O22" s="11"/>
      <c r="P22" s="11"/>
      <c r="Q22" s="39"/>
      <c r="R22" s="40"/>
      <c r="S22" s="40"/>
      <c r="T22" s="40"/>
      <c r="U22" s="40"/>
      <c r="V22" s="40"/>
      <c r="W22" s="40"/>
      <c r="X22" s="40"/>
      <c r="Y22" s="40"/>
      <c r="Z22" s="40"/>
      <c r="AA22" s="41"/>
    </row>
    <row r="23" spans="1:27" x14ac:dyDescent="0.3">
      <c r="A23" s="52"/>
      <c r="B23" s="32" t="s">
        <v>1093</v>
      </c>
      <c r="C23" s="33" t="s">
        <v>1081</v>
      </c>
      <c r="D23" s="34"/>
      <c r="E23" s="34"/>
      <c r="F23" s="35"/>
      <c r="G23" s="35">
        <v>50</v>
      </c>
      <c r="H23" s="36">
        <f t="shared" si="2"/>
        <v>50</v>
      </c>
      <c r="I23" s="42">
        <v>400</v>
      </c>
      <c r="J23" s="34"/>
      <c r="K23" s="38"/>
      <c r="L23" s="38"/>
      <c r="M23" s="36">
        <f t="shared" si="0"/>
        <v>450</v>
      </c>
      <c r="N23" s="11"/>
      <c r="O23" s="11"/>
      <c r="P23" s="11"/>
      <c r="Q23" s="39"/>
      <c r="R23" s="40"/>
      <c r="S23" s="40"/>
      <c r="T23" s="40"/>
      <c r="U23" s="40"/>
      <c r="V23" s="40"/>
      <c r="W23" s="40"/>
      <c r="X23" s="40"/>
      <c r="Y23" s="40"/>
      <c r="Z23" s="40"/>
      <c r="AA23" s="41"/>
    </row>
    <row r="24" spans="1:27" ht="27.6" x14ac:dyDescent="0.3">
      <c r="A24" s="52"/>
      <c r="B24" s="32" t="s">
        <v>1094</v>
      </c>
      <c r="C24" s="33" t="s">
        <v>1081</v>
      </c>
      <c r="D24" s="34"/>
      <c r="E24" s="34"/>
      <c r="F24" s="35"/>
      <c r="G24" s="35">
        <v>100</v>
      </c>
      <c r="H24" s="36">
        <f t="shared" si="2"/>
        <v>100</v>
      </c>
      <c r="I24" s="42"/>
      <c r="J24" s="34"/>
      <c r="K24" s="38"/>
      <c r="L24" s="38"/>
      <c r="M24" s="36">
        <f t="shared" si="0"/>
        <v>100</v>
      </c>
      <c r="N24" s="11"/>
      <c r="O24" s="11"/>
      <c r="P24" s="11"/>
      <c r="Q24" s="39"/>
      <c r="R24" s="40"/>
      <c r="S24" s="40"/>
      <c r="T24" s="40"/>
      <c r="U24" s="40"/>
      <c r="V24" s="40"/>
      <c r="W24" s="40"/>
      <c r="X24" s="40"/>
      <c r="Y24" s="40"/>
      <c r="Z24" s="40"/>
      <c r="AA24" s="41"/>
    </row>
    <row r="25" spans="1:27" x14ac:dyDescent="0.3">
      <c r="A25" s="52"/>
      <c r="B25" s="32" t="s">
        <v>1095</v>
      </c>
      <c r="C25" s="33" t="s">
        <v>1076</v>
      </c>
      <c r="D25" s="34"/>
      <c r="E25" s="34"/>
      <c r="F25" s="35"/>
      <c r="G25" s="35">
        <v>113</v>
      </c>
      <c r="H25" s="36">
        <f t="shared" si="2"/>
        <v>113</v>
      </c>
      <c r="I25" s="42"/>
      <c r="J25" s="34"/>
      <c r="K25" s="38"/>
      <c r="L25" s="38"/>
      <c r="M25" s="36">
        <f t="shared" si="0"/>
        <v>113</v>
      </c>
      <c r="N25" s="11"/>
      <c r="O25" s="11"/>
      <c r="P25" s="11"/>
      <c r="Q25" s="39"/>
      <c r="R25" s="40"/>
      <c r="S25" s="40"/>
      <c r="T25" s="40"/>
      <c r="U25" s="40"/>
      <c r="V25" s="40"/>
      <c r="W25" s="40"/>
      <c r="X25" s="40"/>
      <c r="Y25" s="40"/>
      <c r="Z25" s="40"/>
      <c r="AA25" s="41"/>
    </row>
    <row r="26" spans="1:27" x14ac:dyDescent="0.3">
      <c r="A26" s="52"/>
      <c r="B26" s="32" t="s">
        <v>1096</v>
      </c>
      <c r="C26" s="33" t="s">
        <v>1076</v>
      </c>
      <c r="D26" s="34"/>
      <c r="E26" s="34"/>
      <c r="F26" s="35"/>
      <c r="G26" s="35"/>
      <c r="H26" s="36">
        <f t="shared" si="2"/>
        <v>0</v>
      </c>
      <c r="I26" s="42">
        <v>750</v>
      </c>
      <c r="J26" s="34"/>
      <c r="K26" s="38"/>
      <c r="L26" s="38"/>
      <c r="M26" s="36">
        <f t="shared" si="0"/>
        <v>750</v>
      </c>
      <c r="N26" s="11"/>
      <c r="O26" s="11"/>
      <c r="P26" s="11"/>
      <c r="Q26" s="39"/>
      <c r="R26" s="40"/>
      <c r="S26" s="40"/>
      <c r="T26" s="40"/>
      <c r="U26" s="40"/>
      <c r="V26" s="40"/>
      <c r="W26" s="40"/>
      <c r="X26" s="40"/>
      <c r="Y26" s="40"/>
      <c r="Z26" s="40"/>
      <c r="AA26" s="41"/>
    </row>
    <row r="27" spans="1:27" x14ac:dyDescent="0.3">
      <c r="A27" s="52"/>
      <c r="B27" s="32" t="s">
        <v>1974</v>
      </c>
      <c r="C27" s="33" t="s">
        <v>1081</v>
      </c>
      <c r="D27" s="34"/>
      <c r="E27" s="34"/>
      <c r="F27" s="35"/>
      <c r="G27" s="35"/>
      <c r="H27" s="36">
        <v>0</v>
      </c>
      <c r="I27" s="355">
        <v>54</v>
      </c>
      <c r="J27" s="34"/>
      <c r="K27" s="38"/>
      <c r="L27" s="38"/>
      <c r="M27" s="36">
        <f t="shared" si="0"/>
        <v>54</v>
      </c>
      <c r="N27" s="11"/>
      <c r="O27" s="11"/>
      <c r="P27" s="11"/>
      <c r="Q27" s="39"/>
      <c r="R27" s="40"/>
      <c r="S27" s="40"/>
      <c r="T27" s="40"/>
      <c r="U27" s="40"/>
      <c r="V27" s="40"/>
      <c r="W27" s="40"/>
      <c r="X27" s="40"/>
      <c r="Y27" s="40"/>
      <c r="Z27" s="40"/>
      <c r="AA27" s="41"/>
    </row>
    <row r="28" spans="1:27" ht="15" thickBot="1" x14ac:dyDescent="0.35">
      <c r="A28" s="52"/>
      <c r="B28" s="32" t="s">
        <v>1097</v>
      </c>
      <c r="C28" s="33" t="s">
        <v>1076</v>
      </c>
      <c r="D28" s="34">
        <v>250</v>
      </c>
      <c r="E28" s="34"/>
      <c r="F28" s="35"/>
      <c r="G28" s="35"/>
      <c r="H28" s="36">
        <f t="shared" si="2"/>
        <v>250</v>
      </c>
      <c r="I28" s="42"/>
      <c r="J28" s="34"/>
      <c r="K28" s="38"/>
      <c r="L28" s="38"/>
      <c r="M28" s="36">
        <f t="shared" si="0"/>
        <v>250</v>
      </c>
      <c r="N28" s="11"/>
      <c r="O28" s="11"/>
      <c r="P28" s="11"/>
      <c r="Q28" s="39"/>
      <c r="R28" s="40"/>
      <c r="S28" s="40"/>
      <c r="T28" s="40"/>
      <c r="U28" s="40"/>
      <c r="V28" s="40"/>
      <c r="W28" s="40"/>
      <c r="X28" s="40"/>
      <c r="Y28" s="40"/>
      <c r="Z28" s="40"/>
      <c r="AA28" s="41"/>
    </row>
    <row r="29" spans="1:27" ht="15" thickBot="1" x14ac:dyDescent="0.35">
      <c r="A29" s="11"/>
      <c r="B29" s="53" t="s">
        <v>1058</v>
      </c>
      <c r="C29" s="54"/>
      <c r="D29" s="55">
        <f t="shared" ref="D29:M29" si="3">SUM(D5:D28)</f>
        <v>3930</v>
      </c>
      <c r="E29" s="55">
        <f t="shared" si="3"/>
        <v>2173</v>
      </c>
      <c r="F29" s="55">
        <f t="shared" si="3"/>
        <v>1986</v>
      </c>
      <c r="G29" s="55">
        <f t="shared" si="3"/>
        <v>-3782</v>
      </c>
      <c r="H29" s="56">
        <f t="shared" si="3"/>
        <v>4307</v>
      </c>
      <c r="I29" s="57">
        <f t="shared" si="3"/>
        <v>4524</v>
      </c>
      <c r="J29" s="55">
        <f t="shared" si="3"/>
        <v>1240</v>
      </c>
      <c r="K29" s="55">
        <f t="shared" si="3"/>
        <v>830</v>
      </c>
      <c r="L29" s="55">
        <f t="shared" si="3"/>
        <v>440</v>
      </c>
      <c r="M29" s="56">
        <f t="shared" si="3"/>
        <v>11341</v>
      </c>
      <c r="N29" s="11"/>
      <c r="O29" s="11"/>
      <c r="P29" s="11"/>
      <c r="Q29" s="58">
        <f t="shared" ref="Q29:Y29" si="4">SUM(Q5:Q28)</f>
        <v>247536</v>
      </c>
      <c r="R29" s="59">
        <f t="shared" si="4"/>
        <v>0</v>
      </c>
      <c r="S29" s="59">
        <f t="shared" si="4"/>
        <v>0</v>
      </c>
      <c r="T29" s="59">
        <f t="shared" si="4"/>
        <v>757074</v>
      </c>
      <c r="U29" s="59">
        <f t="shared" si="4"/>
        <v>358000</v>
      </c>
      <c r="V29" s="59">
        <f t="shared" si="4"/>
        <v>20000</v>
      </c>
      <c r="W29" s="59">
        <f t="shared" si="4"/>
        <v>81718</v>
      </c>
      <c r="X29" s="59">
        <f t="shared" si="4"/>
        <v>603287</v>
      </c>
      <c r="Y29" s="59">
        <f t="shared" si="4"/>
        <v>3305000</v>
      </c>
      <c r="Z29" s="59"/>
      <c r="AA29" s="60">
        <f>SUM(Q29:Y29)</f>
        <v>5372615</v>
      </c>
    </row>
    <row r="30" spans="1:27" ht="15" thickBot="1" x14ac:dyDescent="0.35">
      <c r="A30" s="11"/>
      <c r="B30" s="10"/>
      <c r="C30" s="10"/>
      <c r="D30" s="11"/>
      <c r="E30" s="11"/>
      <c r="F30" s="11"/>
      <c r="G30" s="11"/>
      <c r="H30" s="11"/>
      <c r="I30" s="12"/>
      <c r="J30" s="11"/>
      <c r="K30" s="10"/>
      <c r="L30" s="10"/>
      <c r="M30" s="10"/>
      <c r="N30" s="11"/>
      <c r="O30" s="11"/>
      <c r="P30" s="11"/>
      <c r="Q30" s="11"/>
      <c r="R30" s="11"/>
      <c r="S30" s="11"/>
      <c r="T30" s="11"/>
      <c r="U30" s="11"/>
      <c r="V30" s="11"/>
      <c r="W30" s="11"/>
      <c r="X30" s="11"/>
      <c r="Y30" s="11"/>
      <c r="Z30" s="11"/>
      <c r="AA30" s="11"/>
    </row>
    <row r="31" spans="1:27" ht="39" customHeight="1" thickBot="1" x14ac:dyDescent="0.35">
      <c r="A31" s="11"/>
      <c r="B31" s="383" t="s">
        <v>1098</v>
      </c>
      <c r="C31" s="384"/>
      <c r="D31" s="19" t="s">
        <v>1050</v>
      </c>
      <c r="E31" s="19" t="s">
        <v>1051</v>
      </c>
      <c r="F31" s="20" t="s">
        <v>1052</v>
      </c>
      <c r="G31" s="20" t="s">
        <v>1053</v>
      </c>
      <c r="H31" s="21" t="s">
        <v>1054</v>
      </c>
      <c r="I31" s="22" t="s">
        <v>1104</v>
      </c>
      <c r="J31" s="19" t="s">
        <v>1055</v>
      </c>
      <c r="K31" s="19" t="s">
        <v>1056</v>
      </c>
      <c r="L31" s="19" t="s">
        <v>1057</v>
      </c>
      <c r="M31" s="21" t="s">
        <v>1058</v>
      </c>
      <c r="N31" s="11"/>
      <c r="O31" s="11"/>
      <c r="P31" s="11"/>
      <c r="Q31" s="11"/>
      <c r="R31" s="11"/>
      <c r="S31" s="11"/>
      <c r="T31" s="11"/>
      <c r="U31" s="11"/>
      <c r="V31" s="11"/>
      <c r="W31" s="11"/>
      <c r="X31" s="11"/>
      <c r="Y31" s="11"/>
      <c r="Z31" s="11"/>
      <c r="AA31" s="11"/>
    </row>
    <row r="32" spans="1:27" x14ac:dyDescent="0.3">
      <c r="A32" s="11"/>
      <c r="B32" s="61"/>
      <c r="C32" s="62"/>
      <c r="D32" s="63" t="s">
        <v>1069</v>
      </c>
      <c r="E32" s="27" t="s">
        <v>1069</v>
      </c>
      <c r="F32" s="27" t="s">
        <v>1069</v>
      </c>
      <c r="G32" s="27" t="s">
        <v>1069</v>
      </c>
      <c r="H32" s="29" t="s">
        <v>1069</v>
      </c>
      <c r="I32" s="30" t="s">
        <v>1069</v>
      </c>
      <c r="J32" s="27" t="s">
        <v>1069</v>
      </c>
      <c r="K32" s="27" t="s">
        <v>1069</v>
      </c>
      <c r="L32" s="27" t="s">
        <v>1069</v>
      </c>
      <c r="M32" s="29" t="s">
        <v>1069</v>
      </c>
      <c r="N32" s="11"/>
      <c r="O32" s="11"/>
      <c r="P32" s="11"/>
      <c r="Q32" s="11"/>
      <c r="R32" s="11"/>
      <c r="S32" s="11"/>
      <c r="T32" s="11"/>
      <c r="U32" s="11"/>
      <c r="V32" s="11"/>
      <c r="W32" s="11"/>
      <c r="X32" s="11"/>
      <c r="Y32" s="11"/>
      <c r="Z32" s="11"/>
      <c r="AA32" s="11"/>
    </row>
    <row r="33" spans="1:29" x14ac:dyDescent="0.3">
      <c r="A33" s="11"/>
      <c r="B33" s="64" t="s">
        <v>1099</v>
      </c>
      <c r="C33" s="65"/>
      <c r="D33" s="66">
        <f>SUM(D8,D10,D11,D16)</f>
        <v>2</v>
      </c>
      <c r="E33" s="67">
        <f>SUM(E8,E10,E11,E16)</f>
        <v>764</v>
      </c>
      <c r="F33" s="68">
        <f>SUM(F8,F10,F11,F16)</f>
        <v>261</v>
      </c>
      <c r="G33" s="69">
        <f>SUM(G8,G10,G16,G11,G24,G25)</f>
        <v>-291</v>
      </c>
      <c r="H33" s="70">
        <f>SUM(D33:G33)</f>
        <v>736</v>
      </c>
      <c r="I33" s="71">
        <f>SUM(I8,I10:I10,I16)+980</f>
        <v>1130</v>
      </c>
      <c r="J33" s="67">
        <f>SUM(J8,J10:J10,J16)</f>
        <v>0</v>
      </c>
      <c r="K33" s="72">
        <f>SUM(K8,K10:K10,K16)</f>
        <v>0</v>
      </c>
      <c r="L33" s="72">
        <f>SUM(L8,L10:L10,L16)</f>
        <v>0</v>
      </c>
      <c r="M33" s="73">
        <f>SUM(H33:L33)</f>
        <v>1866</v>
      </c>
      <c r="N33" s="11"/>
      <c r="O33" s="11"/>
      <c r="P33" s="11"/>
      <c r="Q33" s="11"/>
      <c r="R33" s="11"/>
      <c r="S33" s="11"/>
      <c r="T33" s="11"/>
      <c r="U33" s="11"/>
      <c r="V33" s="11"/>
      <c r="W33" s="11"/>
      <c r="X33" s="11"/>
      <c r="Y33" s="11"/>
      <c r="Z33" s="11"/>
      <c r="AA33" s="11"/>
      <c r="AC33" t="s">
        <v>3261</v>
      </c>
    </row>
    <row r="34" spans="1:29" x14ac:dyDescent="0.3">
      <c r="A34" s="11"/>
      <c r="B34" s="64" t="s">
        <v>1100</v>
      </c>
      <c r="C34" s="65"/>
      <c r="D34" s="74">
        <f>SUM(D5,D6,D7,D9,D13,D14:D15,D18,D20,D28)</f>
        <v>1982</v>
      </c>
      <c r="E34" s="67">
        <f>SUM(E5,E6,E7,E9,E13,E14:E15,E18,E20,E28)</f>
        <v>785</v>
      </c>
      <c r="F34" s="69">
        <f>SUM(F5,F6,F7,F9,F13,F14:F15,F18,F19,F20,F28)</f>
        <v>787</v>
      </c>
      <c r="G34" s="69">
        <f>SUM(G5,G6,G7,G9,G13,G14:G15,G18,G19,G20,G28)</f>
        <v>-1958</v>
      </c>
      <c r="H34" s="70">
        <f>SUM(D34:G34)</f>
        <v>1596</v>
      </c>
      <c r="I34" s="71">
        <f>SUM(I5,I6,I7,I9,I11:I11,I13,I14:I15,I18,I20,I27)</f>
        <v>721</v>
      </c>
      <c r="J34" s="67">
        <f>SUM(J5,J6,J7,J9,J11:J11,J13,J14:J15,J18,J20)</f>
        <v>800</v>
      </c>
      <c r="K34" s="72">
        <f>SUM(K5,K6,K7,K9,K11:K11,K13,K14:K15,K18,K20)</f>
        <v>390</v>
      </c>
      <c r="L34" s="72">
        <f>SUM(L5,L9,L11:L11,L13,L14:L15,L18,L20)</f>
        <v>0</v>
      </c>
      <c r="M34" s="73">
        <f>SUM(H34:K34)</f>
        <v>3507</v>
      </c>
      <c r="N34" s="11"/>
      <c r="O34" s="11"/>
      <c r="P34" s="11"/>
      <c r="Q34" s="11"/>
      <c r="R34" s="11"/>
      <c r="S34" s="11"/>
      <c r="T34" s="11"/>
      <c r="U34" s="11"/>
      <c r="V34" s="11"/>
      <c r="W34" s="11"/>
      <c r="X34" s="11"/>
      <c r="Y34" s="11"/>
      <c r="Z34" s="11"/>
      <c r="AA34" s="11"/>
    </row>
    <row r="35" spans="1:29" x14ac:dyDescent="0.3">
      <c r="A35" s="11"/>
      <c r="B35" s="64" t="s">
        <v>1101</v>
      </c>
      <c r="C35" s="65"/>
      <c r="D35" s="74">
        <f>SUM(D17,D12)</f>
        <v>1296</v>
      </c>
      <c r="E35" s="67">
        <f>SUM(E17)</f>
        <v>124</v>
      </c>
      <c r="F35" s="67">
        <f>SUM(F17)</f>
        <v>161</v>
      </c>
      <c r="G35" s="67">
        <f>SUM(G17)</f>
        <v>-200</v>
      </c>
      <c r="H35" s="70">
        <f>SUM(D35:G35)</f>
        <v>1381</v>
      </c>
      <c r="I35" s="71">
        <f>SUM(I17)</f>
        <v>640</v>
      </c>
      <c r="J35" s="67">
        <f>SUM(J17)</f>
        <v>440</v>
      </c>
      <c r="K35" s="72">
        <f>SUM(K17)</f>
        <v>440</v>
      </c>
      <c r="L35" s="72">
        <f>SUM(L17)</f>
        <v>440</v>
      </c>
      <c r="M35" s="73">
        <f>SUM(H35:L35)</f>
        <v>3341</v>
      </c>
      <c r="N35" s="11"/>
      <c r="O35" s="11"/>
      <c r="P35" s="11"/>
      <c r="Q35" s="11"/>
      <c r="R35" s="11"/>
      <c r="S35" s="11"/>
      <c r="T35" s="11"/>
      <c r="U35" s="11"/>
      <c r="V35" s="11"/>
      <c r="W35" s="11"/>
      <c r="X35" s="11"/>
      <c r="Y35" s="11"/>
      <c r="Z35" s="11"/>
      <c r="AA35" s="11"/>
    </row>
    <row r="36" spans="1:29" ht="15" thickBot="1" x14ac:dyDescent="0.35">
      <c r="A36" s="11"/>
      <c r="B36" s="64" t="s">
        <v>1102</v>
      </c>
      <c r="C36" s="65"/>
      <c r="D36" s="74">
        <f>SUM(D21,D26)</f>
        <v>650</v>
      </c>
      <c r="E36" s="67">
        <f>SUM(E12,E21,E26)</f>
        <v>500</v>
      </c>
      <c r="F36" s="67">
        <f>SUM(F12,F21,F26)</f>
        <v>777</v>
      </c>
      <c r="G36" s="67">
        <f>SUM(G21,G26,G22,G23)-883</f>
        <v>-1333</v>
      </c>
      <c r="H36" s="70">
        <f>SUM(D36:G36)</f>
        <v>594</v>
      </c>
      <c r="I36" s="71">
        <f>SUM(I21,I23,I26)+883</f>
        <v>2033</v>
      </c>
      <c r="J36" s="67">
        <v>0</v>
      </c>
      <c r="K36" s="72">
        <v>0</v>
      </c>
      <c r="L36" s="72">
        <f>SUM(L12,L21,L26)</f>
        <v>0</v>
      </c>
      <c r="M36" s="73">
        <f>SUM(H36:K36)</f>
        <v>2627</v>
      </c>
      <c r="N36" s="11"/>
      <c r="O36" s="11"/>
      <c r="P36" s="11"/>
      <c r="Q36" s="11"/>
      <c r="R36" s="11"/>
      <c r="S36" s="11"/>
      <c r="T36" s="11"/>
      <c r="U36" s="11"/>
      <c r="V36" s="11"/>
      <c r="W36" s="11"/>
      <c r="X36" s="11"/>
      <c r="Y36" s="11"/>
      <c r="Z36" s="11"/>
      <c r="AA36" s="11"/>
      <c r="AC36" t="s">
        <v>3262</v>
      </c>
    </row>
    <row r="37" spans="1:29" ht="15" thickBot="1" x14ac:dyDescent="0.35">
      <c r="A37" s="11"/>
      <c r="B37" s="75" t="s">
        <v>1058</v>
      </c>
      <c r="C37" s="76"/>
      <c r="D37" s="77">
        <f>SUM(D33:D36)</f>
        <v>3930</v>
      </c>
      <c r="E37" s="55">
        <f t="shared" ref="E37:M37" si="5">SUM(E33:E36)</f>
        <v>2173</v>
      </c>
      <c r="F37" s="55">
        <f t="shared" si="5"/>
        <v>1986</v>
      </c>
      <c r="G37" s="55">
        <f t="shared" si="5"/>
        <v>-3782</v>
      </c>
      <c r="H37" s="56">
        <f t="shared" si="5"/>
        <v>4307</v>
      </c>
      <c r="I37" s="78">
        <f t="shared" si="5"/>
        <v>4524</v>
      </c>
      <c r="J37" s="55">
        <f t="shared" si="5"/>
        <v>1240</v>
      </c>
      <c r="K37" s="79">
        <f t="shared" si="5"/>
        <v>830</v>
      </c>
      <c r="L37" s="79">
        <f t="shared" si="5"/>
        <v>440</v>
      </c>
      <c r="M37" s="80">
        <f t="shared" si="5"/>
        <v>11341</v>
      </c>
      <c r="N37" s="11"/>
      <c r="O37" s="11"/>
      <c r="P37" s="11"/>
      <c r="Q37" s="11"/>
      <c r="R37" s="11"/>
      <c r="S37" s="11"/>
      <c r="T37" s="11"/>
      <c r="U37" s="11"/>
      <c r="V37" s="11"/>
      <c r="W37" s="11"/>
      <c r="X37" s="11"/>
      <c r="Y37" s="11"/>
      <c r="Z37" s="11"/>
      <c r="AA37" s="11"/>
    </row>
    <row r="39" spans="1:29" x14ac:dyDescent="0.3">
      <c r="B39" s="81"/>
      <c r="H39" s="82"/>
    </row>
    <row r="40" spans="1:29" x14ac:dyDescent="0.3">
      <c r="B40" s="83"/>
      <c r="C40" s="83"/>
    </row>
    <row r="41" spans="1:29" x14ac:dyDescent="0.3">
      <c r="B41" s="83"/>
      <c r="C41" s="83"/>
    </row>
    <row r="42" spans="1:29" x14ac:dyDescent="0.3">
      <c r="B42" s="83"/>
      <c r="C42" s="83"/>
    </row>
    <row r="43" spans="1:29" x14ac:dyDescent="0.3">
      <c r="B43" s="83"/>
      <c r="C43" s="83"/>
    </row>
    <row r="44" spans="1:29" x14ac:dyDescent="0.3">
      <c r="B44" s="83"/>
      <c r="C44" s="83"/>
    </row>
    <row r="45" spans="1:29" x14ac:dyDescent="0.3">
      <c r="B45" s="83"/>
      <c r="C45" s="83"/>
    </row>
    <row r="46" spans="1:29" x14ac:dyDescent="0.3">
      <c r="B46" s="83"/>
      <c r="C46" s="83"/>
    </row>
    <row r="47" spans="1:29" x14ac:dyDescent="0.3">
      <c r="B47" s="83"/>
      <c r="C47" s="83"/>
    </row>
    <row r="48" spans="1:29" x14ac:dyDescent="0.3">
      <c r="B48" s="83"/>
      <c r="C48" s="83"/>
    </row>
    <row r="49" spans="1:28" x14ac:dyDescent="0.3">
      <c r="B49" s="83"/>
      <c r="C49" s="83"/>
    </row>
    <row r="50" spans="1:28" x14ac:dyDescent="0.3">
      <c r="B50" s="83"/>
      <c r="C50" s="83"/>
    </row>
    <row r="51" spans="1:28" x14ac:dyDescent="0.3">
      <c r="B51" s="81"/>
      <c r="C51" s="83"/>
    </row>
    <row r="52" spans="1:28" x14ac:dyDescent="0.3">
      <c r="B52" s="83"/>
      <c r="C52" s="83"/>
    </row>
    <row r="53" spans="1:28" x14ac:dyDescent="0.3">
      <c r="B53" s="83"/>
      <c r="C53" s="83"/>
    </row>
    <row r="54" spans="1:28" x14ac:dyDescent="0.3">
      <c r="B54" s="83"/>
      <c r="C54" s="83"/>
    </row>
    <row r="55" spans="1:28" x14ac:dyDescent="0.3">
      <c r="B55" s="83"/>
      <c r="C55" s="83"/>
    </row>
    <row r="56" spans="1:28" x14ac:dyDescent="0.3">
      <c r="B56" s="83"/>
      <c r="C56" s="83"/>
    </row>
    <row r="57" spans="1:28" x14ac:dyDescent="0.3">
      <c r="B57" s="83"/>
      <c r="C57" s="83"/>
    </row>
    <row r="63" spans="1:28" hidden="1" x14ac:dyDescent="0.3">
      <c r="A63" s="11"/>
      <c r="B63" s="10"/>
      <c r="C63" s="10"/>
      <c r="D63" s="11"/>
      <c r="E63" s="11"/>
      <c r="F63" s="11"/>
      <c r="G63" s="11"/>
      <c r="H63" s="11"/>
      <c r="I63" s="12"/>
      <c r="J63" s="11"/>
      <c r="K63" s="10"/>
      <c r="L63" s="10"/>
      <c r="M63" s="10"/>
      <c r="N63" s="11"/>
      <c r="O63" s="11"/>
      <c r="P63" s="11"/>
      <c r="Q63" s="11"/>
      <c r="R63" s="11"/>
      <c r="S63" s="11"/>
      <c r="T63" s="11"/>
      <c r="U63" s="11"/>
      <c r="V63" s="11"/>
      <c r="W63" s="11"/>
      <c r="X63" s="11"/>
      <c r="Y63" s="11"/>
      <c r="Z63" s="11"/>
      <c r="AA63" s="11"/>
      <c r="AB63" s="11"/>
    </row>
    <row r="64" spans="1:28" hidden="1" x14ac:dyDescent="0.3">
      <c r="A64" s="11"/>
      <c r="B64" s="10"/>
      <c r="C64" s="10"/>
      <c r="D64" s="11"/>
      <c r="E64" s="11"/>
      <c r="F64" s="11"/>
      <c r="G64" s="11"/>
      <c r="H64" s="11"/>
      <c r="I64" s="12"/>
      <c r="J64" s="11"/>
      <c r="K64" s="10"/>
      <c r="L64" s="10"/>
      <c r="M64" s="10"/>
      <c r="N64" s="11"/>
      <c r="O64" s="11"/>
      <c r="P64" s="11"/>
      <c r="Q64" s="11"/>
      <c r="R64" s="11"/>
      <c r="S64" s="11"/>
      <c r="T64" s="11"/>
      <c r="U64" s="11"/>
      <c r="V64" s="11"/>
      <c r="W64" s="11"/>
      <c r="X64" s="11"/>
      <c r="Y64" s="11"/>
      <c r="Z64" s="11"/>
      <c r="AA64" s="11"/>
      <c r="AB64" s="11"/>
    </row>
    <row r="65" spans="1:28" s="12" customFormat="1" ht="13.8" hidden="1" x14ac:dyDescent="0.25">
      <c r="A65" s="11"/>
      <c r="B65" s="10"/>
      <c r="C65" s="10"/>
      <c r="D65" s="11"/>
      <c r="E65" s="11"/>
      <c r="F65" s="11"/>
      <c r="G65" s="11"/>
      <c r="H65" s="11"/>
      <c r="J65" s="11"/>
      <c r="K65" s="10"/>
      <c r="L65" s="10"/>
      <c r="M65" s="10"/>
      <c r="N65" s="11"/>
      <c r="O65" s="11"/>
      <c r="P65" s="11"/>
      <c r="Q65" s="11"/>
      <c r="R65" s="11"/>
      <c r="S65" s="11"/>
      <c r="T65" s="11"/>
      <c r="U65" s="11"/>
      <c r="V65" s="11"/>
      <c r="W65" s="11"/>
      <c r="X65" s="11"/>
      <c r="Y65" s="11"/>
      <c r="Z65" s="11"/>
      <c r="AA65" s="11"/>
      <c r="AB65" s="11"/>
    </row>
    <row r="66" spans="1:28" s="12" customFormat="1" ht="13.8" hidden="1" x14ac:dyDescent="0.25">
      <c r="A66" s="11"/>
      <c r="B66" s="84">
        <f>SUM(B59:B65)</f>
        <v>0</v>
      </c>
      <c r="C66" s="84"/>
      <c r="D66" s="85"/>
      <c r="E66" s="85"/>
      <c r="F66" s="85"/>
      <c r="G66" s="85"/>
      <c r="H66" s="85"/>
      <c r="J66" s="11"/>
      <c r="K66" s="10"/>
      <c r="L66" s="10"/>
      <c r="M66" s="10"/>
      <c r="N66" s="11"/>
      <c r="O66" s="11"/>
      <c r="P66" s="11"/>
      <c r="Q66" s="11"/>
      <c r="R66" s="11"/>
      <c r="S66" s="11"/>
      <c r="T66" s="11"/>
      <c r="U66" s="11"/>
      <c r="V66" s="11"/>
      <c r="W66" s="11"/>
      <c r="X66" s="11"/>
      <c r="Y66" s="11"/>
      <c r="Z66" s="11"/>
      <c r="AA66" s="11"/>
      <c r="AB66" s="11"/>
    </row>
    <row r="67" spans="1:28" hidden="1" x14ac:dyDescent="0.3">
      <c r="A67" s="11"/>
      <c r="B67" s="10"/>
      <c r="C67" s="10"/>
      <c r="D67" s="11"/>
      <c r="E67" s="11"/>
      <c r="F67" s="11"/>
      <c r="G67" s="11"/>
      <c r="H67" s="11"/>
      <c r="I67" s="12"/>
      <c r="J67" s="11"/>
      <c r="K67" s="10"/>
      <c r="L67" s="10"/>
      <c r="M67" s="10"/>
      <c r="N67" s="11"/>
      <c r="O67" s="11"/>
      <c r="P67" s="11"/>
      <c r="Q67" s="11"/>
      <c r="R67" s="11"/>
      <c r="S67" s="11"/>
      <c r="T67" s="11"/>
      <c r="U67" s="11"/>
      <c r="V67" s="11"/>
      <c r="W67" s="11"/>
      <c r="X67" s="11"/>
      <c r="Y67" s="11"/>
      <c r="Z67" s="11"/>
      <c r="AA67" s="11"/>
      <c r="AB67" s="11"/>
    </row>
    <row r="68" spans="1:28" x14ac:dyDescent="0.3">
      <c r="A68" s="11"/>
      <c r="B68" s="10"/>
      <c r="C68" s="10"/>
      <c r="D68" s="11"/>
      <c r="E68" s="11"/>
      <c r="F68" s="11"/>
      <c r="G68" s="11"/>
      <c r="H68" s="11"/>
      <c r="I68" s="12"/>
      <c r="J68" s="11"/>
      <c r="K68" s="10"/>
      <c r="L68" s="10"/>
      <c r="M68" s="10"/>
      <c r="N68" s="11"/>
      <c r="O68" s="11"/>
      <c r="P68" s="11"/>
      <c r="Q68" s="11"/>
      <c r="R68" s="11"/>
      <c r="S68" s="11"/>
      <c r="T68" s="11"/>
      <c r="U68" s="11"/>
      <c r="V68" s="11"/>
      <c r="W68" s="11"/>
      <c r="X68" s="11"/>
      <c r="Y68" s="11"/>
      <c r="Z68" s="11"/>
      <c r="AA68" s="11"/>
      <c r="AB68" s="11"/>
    </row>
  </sheetData>
  <mergeCells count="4">
    <mergeCell ref="Q1:AA1"/>
    <mergeCell ref="A2:M2"/>
    <mergeCell ref="U2:X2"/>
    <mergeCell ref="B31:C31"/>
  </mergeCells>
  <pageMargins left="0.7" right="0.7" top="0.75" bottom="0.75" header="0.3" footer="0.3"/>
  <pageSetup paperSize="9" scale="8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75"/>
  <sheetViews>
    <sheetView topLeftCell="A7" workbookViewId="0">
      <selection activeCell="G29" sqref="G29"/>
    </sheetView>
  </sheetViews>
  <sheetFormatPr defaultColWidth="9.109375" defaultRowHeight="13.8" x14ac:dyDescent="0.25"/>
  <cols>
    <col min="1" max="1" width="15.33203125" style="11" customWidth="1"/>
    <col min="2" max="2" width="25.44140625" style="11" customWidth="1"/>
    <col min="3" max="3" width="11.88671875" style="11" hidden="1" customWidth="1"/>
    <col min="4" max="4" width="9" style="11" hidden="1" customWidth="1"/>
    <col min="5" max="5" width="9.109375" style="11" hidden="1" customWidth="1"/>
    <col min="6" max="11" width="9.109375" style="11"/>
    <col min="12" max="14" width="0" style="11" hidden="1" customWidth="1"/>
    <col min="15" max="16" width="9.109375" style="11"/>
    <col min="17" max="17" width="12.33203125" style="11" bestFit="1" customWidth="1"/>
    <col min="18" max="18" width="11.33203125" style="11" bestFit="1" customWidth="1"/>
    <col min="19" max="16384" width="9.109375" style="11"/>
  </cols>
  <sheetData>
    <row r="1" spans="1:14" x14ac:dyDescent="0.25">
      <c r="H1" s="86"/>
      <c r="I1" s="86"/>
      <c r="J1" s="86" t="s">
        <v>3288</v>
      </c>
    </row>
    <row r="2" spans="1:14" ht="21.75" customHeight="1" thickBot="1" x14ac:dyDescent="0.3">
      <c r="A2" s="385" t="s">
        <v>3259</v>
      </c>
      <c r="B2" s="385"/>
      <c r="C2" s="385"/>
      <c r="D2" s="385"/>
      <c r="E2" s="385"/>
      <c r="F2" s="385"/>
      <c r="G2" s="385"/>
      <c r="H2" s="385"/>
      <c r="I2" s="385"/>
    </row>
    <row r="3" spans="1:14" ht="17.399999999999999" x14ac:dyDescent="0.3">
      <c r="A3" s="87" t="s">
        <v>1106</v>
      </c>
      <c r="B3" s="88"/>
      <c r="C3" s="89" t="s">
        <v>1107</v>
      </c>
      <c r="D3" s="89" t="s">
        <v>1107</v>
      </c>
      <c r="E3" s="89" t="s">
        <v>1</v>
      </c>
      <c r="F3" s="89" t="s">
        <v>1</v>
      </c>
      <c r="G3" s="89" t="s">
        <v>3</v>
      </c>
      <c r="H3" s="89" t="s">
        <v>4</v>
      </c>
      <c r="I3" s="89" t="s">
        <v>5</v>
      </c>
      <c r="J3" s="89" t="s">
        <v>6</v>
      </c>
    </row>
    <row r="4" spans="1:14" ht="14.4" thickBot="1" x14ac:dyDescent="0.3">
      <c r="A4" s="90"/>
      <c r="B4" s="91"/>
      <c r="C4" s="92" t="s">
        <v>1108</v>
      </c>
      <c r="D4" s="92" t="s">
        <v>1109</v>
      </c>
      <c r="E4" s="92" t="s">
        <v>1110</v>
      </c>
      <c r="F4" s="92" t="s">
        <v>1109</v>
      </c>
      <c r="G4" s="92" t="s">
        <v>1142</v>
      </c>
      <c r="H4" s="92" t="s">
        <v>2</v>
      </c>
      <c r="I4" s="92" t="s">
        <v>2</v>
      </c>
      <c r="J4" s="92" t="s">
        <v>2</v>
      </c>
      <c r="L4" s="104"/>
    </row>
    <row r="5" spans="1:14" x14ac:dyDescent="0.25">
      <c r="A5" s="14"/>
      <c r="B5" s="16"/>
      <c r="C5" s="93" t="s">
        <v>1069</v>
      </c>
      <c r="D5" s="93" t="s">
        <v>1069</v>
      </c>
      <c r="E5" s="93" t="s">
        <v>1069</v>
      </c>
      <c r="F5" s="93" t="s">
        <v>1069</v>
      </c>
      <c r="G5" s="93" t="s">
        <v>1069</v>
      </c>
      <c r="H5" s="93" t="s">
        <v>1069</v>
      </c>
      <c r="I5" s="93" t="s">
        <v>1069</v>
      </c>
      <c r="J5" s="93" t="s">
        <v>1069</v>
      </c>
    </row>
    <row r="6" spans="1:14" x14ac:dyDescent="0.25">
      <c r="A6" s="94" t="s">
        <v>1111</v>
      </c>
      <c r="B6" s="16"/>
      <c r="C6" s="95"/>
      <c r="D6" s="96"/>
      <c r="E6" s="96"/>
      <c r="F6" s="96"/>
      <c r="G6" s="96"/>
      <c r="H6" s="96"/>
      <c r="I6" s="96"/>
      <c r="J6" s="96"/>
    </row>
    <row r="7" spans="1:14" x14ac:dyDescent="0.25">
      <c r="A7" s="14" t="s">
        <v>3283</v>
      </c>
      <c r="B7" s="16"/>
      <c r="C7" s="97">
        <f>10264+232+50</f>
        <v>10546</v>
      </c>
      <c r="D7" s="97" t="e">
        <f>C24+1279-550+548+409-455</f>
        <v>#REF!</v>
      </c>
      <c r="E7" s="97" t="e">
        <f>SUM(D24)</f>
        <v>#REF!</v>
      </c>
      <c r="F7" s="97">
        <f>9470+144+117+500</f>
        <v>10231</v>
      </c>
      <c r="G7" s="97">
        <f>+'NCOS Summary'!E27</f>
        <v>12162</v>
      </c>
      <c r="H7" s="97">
        <f>G24</f>
        <v>13362</v>
      </c>
      <c r="I7" s="97">
        <f>H24</f>
        <v>9702</v>
      </c>
      <c r="J7" s="97">
        <f>I24</f>
        <v>9893.35</v>
      </c>
    </row>
    <row r="8" spans="1:14" x14ac:dyDescent="0.25">
      <c r="A8" s="14"/>
      <c r="B8" s="16"/>
      <c r="C8" s="98"/>
      <c r="D8" s="98"/>
      <c r="E8" s="98"/>
      <c r="F8" s="98"/>
      <c r="G8" s="98"/>
      <c r="H8" s="98"/>
      <c r="I8" s="98"/>
      <c r="J8" s="98"/>
    </row>
    <row r="9" spans="1:14" x14ac:dyDescent="0.25">
      <c r="A9" s="94" t="s">
        <v>1112</v>
      </c>
      <c r="B9" s="16"/>
      <c r="C9" s="98"/>
      <c r="D9" s="98"/>
      <c r="E9" s="98"/>
      <c r="F9" s="98"/>
      <c r="G9" s="98"/>
      <c r="H9" s="98"/>
      <c r="I9" s="98"/>
      <c r="J9" s="98"/>
      <c r="L9" s="11" t="s">
        <v>3277</v>
      </c>
    </row>
    <row r="10" spans="1:14" x14ac:dyDescent="0.25">
      <c r="A10" s="99" t="s">
        <v>1113</v>
      </c>
      <c r="B10" s="16"/>
      <c r="C10" s="98">
        <f>232-232</f>
        <v>0</v>
      </c>
      <c r="D10" s="98">
        <f>232-232</f>
        <v>0</v>
      </c>
      <c r="E10" s="98">
        <v>88</v>
      </c>
      <c r="F10" s="98"/>
      <c r="G10" s="98"/>
      <c r="H10" s="98">
        <v>90</v>
      </c>
      <c r="I10" s="98">
        <f>+H10*1.015</f>
        <v>91.35</v>
      </c>
      <c r="J10" s="98">
        <f>+I10*1.015</f>
        <v>92.720249999999979</v>
      </c>
      <c r="L10" s="107">
        <v>1.4999999999999999E-2</v>
      </c>
      <c r="M10" s="11">
        <v>5994155</v>
      </c>
      <c r="N10" s="11">
        <f>+M10*L10</f>
        <v>89912.324999999997</v>
      </c>
    </row>
    <row r="11" spans="1:14" x14ac:dyDescent="0.25">
      <c r="A11" s="99" t="s">
        <v>1114</v>
      </c>
      <c r="B11" s="16"/>
      <c r="C11" s="98">
        <f>50-50</f>
        <v>0</v>
      </c>
      <c r="D11" s="98">
        <v>0</v>
      </c>
      <c r="E11" s="98">
        <v>100</v>
      </c>
      <c r="F11" s="98"/>
      <c r="G11" s="98"/>
      <c r="H11" s="98">
        <v>100</v>
      </c>
      <c r="I11" s="98">
        <v>100</v>
      </c>
      <c r="J11" s="98">
        <v>100</v>
      </c>
    </row>
    <row r="12" spans="1:14" x14ac:dyDescent="0.25">
      <c r="A12" s="94" t="s">
        <v>3275</v>
      </c>
      <c r="B12" s="16"/>
      <c r="C12" s="98"/>
      <c r="D12" s="98"/>
      <c r="E12" s="98"/>
      <c r="F12" s="98"/>
      <c r="G12" s="98"/>
      <c r="H12" s="98"/>
      <c r="I12" s="98"/>
      <c r="J12" s="98"/>
    </row>
    <row r="13" spans="1:14" x14ac:dyDescent="0.25">
      <c r="A13" s="99" t="s">
        <v>1115</v>
      </c>
      <c r="B13" s="16"/>
      <c r="C13" s="98"/>
      <c r="D13" s="98"/>
      <c r="E13" s="98"/>
      <c r="F13" s="98"/>
      <c r="G13" s="98"/>
      <c r="H13" s="98">
        <v>-1600</v>
      </c>
      <c r="I13" s="98"/>
      <c r="J13" s="98"/>
    </row>
    <row r="14" spans="1:14" ht="14.4" thickBot="1" x14ac:dyDescent="0.3">
      <c r="A14" s="99"/>
      <c r="B14" s="16"/>
      <c r="C14" s="98"/>
      <c r="D14" s="98">
        <v>100</v>
      </c>
      <c r="E14" s="98">
        <v>-100</v>
      </c>
      <c r="F14" s="98"/>
      <c r="G14" s="98"/>
      <c r="H14" s="98"/>
      <c r="I14" s="98"/>
      <c r="J14" s="98"/>
    </row>
    <row r="15" spans="1:14" x14ac:dyDescent="0.25">
      <c r="A15" s="94" t="s">
        <v>1116</v>
      </c>
      <c r="B15" s="16"/>
      <c r="C15" s="102">
        <f t="shared" ref="C15:J15" si="0">SUM(C10:C14)</f>
        <v>0</v>
      </c>
      <c r="D15" s="102">
        <f t="shared" si="0"/>
        <v>100</v>
      </c>
      <c r="E15" s="102">
        <f t="shared" si="0"/>
        <v>88</v>
      </c>
      <c r="F15" s="102">
        <f t="shared" si="0"/>
        <v>0</v>
      </c>
      <c r="G15" s="102">
        <f t="shared" si="0"/>
        <v>0</v>
      </c>
      <c r="H15" s="102">
        <f t="shared" si="0"/>
        <v>-1410</v>
      </c>
      <c r="I15" s="102">
        <f t="shared" si="0"/>
        <v>191.35</v>
      </c>
      <c r="J15" s="102">
        <f t="shared" si="0"/>
        <v>192.72024999999996</v>
      </c>
      <c r="K15" s="103"/>
      <c r="L15" s="103"/>
      <c r="M15" s="103"/>
    </row>
    <row r="16" spans="1:14" x14ac:dyDescent="0.25">
      <c r="A16" s="14"/>
      <c r="B16" s="16"/>
      <c r="C16" s="98"/>
      <c r="D16" s="98"/>
      <c r="E16" s="98"/>
      <c r="F16" s="98"/>
      <c r="G16" s="98"/>
      <c r="H16" s="98"/>
      <c r="I16" s="98"/>
      <c r="J16" s="98"/>
      <c r="K16" s="103"/>
      <c r="L16" s="103"/>
      <c r="M16" s="103"/>
    </row>
    <row r="17" spans="1:17" x14ac:dyDescent="0.25">
      <c r="A17" s="94" t="s">
        <v>1117</v>
      </c>
      <c r="B17" s="16"/>
      <c r="C17" s="98"/>
      <c r="D17" s="98"/>
      <c r="E17" s="98"/>
      <c r="F17" s="98"/>
      <c r="G17" s="98"/>
      <c r="H17" s="98"/>
      <c r="I17" s="98"/>
      <c r="J17" s="98"/>
      <c r="K17" s="103"/>
      <c r="L17" s="103"/>
      <c r="M17" s="103"/>
    </row>
    <row r="18" spans="1:17" x14ac:dyDescent="0.25">
      <c r="A18" s="99" t="s">
        <v>1118</v>
      </c>
      <c r="B18" s="16"/>
      <c r="C18" s="98">
        <v>500</v>
      </c>
      <c r="D18" s="98">
        <v>500</v>
      </c>
      <c r="E18" s="98">
        <f>-215-25</f>
        <v>-240</v>
      </c>
      <c r="F18" s="98"/>
      <c r="G18" s="98"/>
      <c r="H18" s="98">
        <v>-1050</v>
      </c>
      <c r="I18" s="98"/>
      <c r="J18" s="98"/>
      <c r="K18" s="104"/>
      <c r="L18" s="103"/>
      <c r="M18" s="103"/>
    </row>
    <row r="19" spans="1:17" x14ac:dyDescent="0.25">
      <c r="A19" s="100" t="s">
        <v>3276</v>
      </c>
      <c r="B19" s="101"/>
      <c r="C19" s="98"/>
      <c r="D19" s="98"/>
      <c r="E19" s="98"/>
      <c r="F19" s="98"/>
      <c r="G19" s="98">
        <f>+ROUND('Detail from revised'!AQ4/1000,0)</f>
        <v>1200</v>
      </c>
      <c r="H19" s="98">
        <v>-1200</v>
      </c>
      <c r="I19" s="98"/>
      <c r="J19" s="98"/>
      <c r="K19" s="104"/>
      <c r="L19" s="103"/>
      <c r="M19" s="103"/>
    </row>
    <row r="20" spans="1:17" ht="14.4" thickBot="1" x14ac:dyDescent="0.3">
      <c r="A20" s="99"/>
      <c r="B20" s="16"/>
      <c r="C20" s="98"/>
      <c r="D20" s="98"/>
      <c r="E20" s="98"/>
      <c r="F20" s="98"/>
      <c r="G20" s="98"/>
      <c r="H20" s="98"/>
      <c r="I20" s="98"/>
      <c r="J20" s="98"/>
      <c r="K20" s="104"/>
      <c r="L20" s="104"/>
      <c r="M20" s="104"/>
    </row>
    <row r="21" spans="1:17" x14ac:dyDescent="0.25">
      <c r="A21" s="94" t="s">
        <v>1119</v>
      </c>
      <c r="B21" s="16"/>
      <c r="C21" s="102">
        <f t="shared" ref="C21:J21" si="1">SUM(C18:C20)</f>
        <v>500</v>
      </c>
      <c r="D21" s="102">
        <f t="shared" si="1"/>
        <v>500</v>
      </c>
      <c r="E21" s="102">
        <f t="shared" si="1"/>
        <v>-240</v>
      </c>
      <c r="F21" s="102">
        <f t="shared" si="1"/>
        <v>0</v>
      </c>
      <c r="G21" s="102">
        <f t="shared" si="1"/>
        <v>1200</v>
      </c>
      <c r="H21" s="102">
        <f t="shared" si="1"/>
        <v>-2250</v>
      </c>
      <c r="I21" s="102">
        <f t="shared" si="1"/>
        <v>0</v>
      </c>
      <c r="J21" s="102">
        <f t="shared" si="1"/>
        <v>0</v>
      </c>
    </row>
    <row r="22" spans="1:17" x14ac:dyDescent="0.25">
      <c r="A22" s="14"/>
      <c r="B22" s="16"/>
      <c r="C22" s="98"/>
      <c r="D22" s="98"/>
      <c r="E22" s="98"/>
      <c r="F22" s="98"/>
      <c r="G22" s="98"/>
      <c r="H22" s="98"/>
      <c r="I22" s="98"/>
      <c r="J22" s="98"/>
    </row>
    <row r="23" spans="1:17" ht="14.4" thickBot="1" x14ac:dyDescent="0.3">
      <c r="A23" s="14"/>
      <c r="B23" s="16"/>
      <c r="C23" s="106"/>
      <c r="D23" s="106"/>
      <c r="E23" s="106"/>
      <c r="F23" s="106"/>
      <c r="G23" s="106"/>
      <c r="H23" s="106"/>
      <c r="I23" s="106"/>
      <c r="J23" s="106"/>
      <c r="Q23" s="107"/>
    </row>
    <row r="24" spans="1:17" x14ac:dyDescent="0.25">
      <c r="A24" s="94" t="s">
        <v>1120</v>
      </c>
      <c r="B24" s="16"/>
      <c r="C24" s="97" t="e">
        <f>#REF!+C21+C15+C7</f>
        <v>#REF!</v>
      </c>
      <c r="D24" s="97" t="e">
        <f>#REF!+D21+D15+D7</f>
        <v>#REF!</v>
      </c>
      <c r="E24" s="97" t="e">
        <f>#REF!+E21+E15+E7</f>
        <v>#REF!</v>
      </c>
      <c r="F24" s="97">
        <f>F21+F15+F7</f>
        <v>10231</v>
      </c>
      <c r="G24" s="97">
        <f>G21+G15+G7</f>
        <v>13362</v>
      </c>
      <c r="H24" s="97">
        <f>H21+H15+H7</f>
        <v>9702</v>
      </c>
      <c r="I24" s="97">
        <f>I21+I15+I7</f>
        <v>9893.35</v>
      </c>
      <c r="J24" s="97">
        <f>J21+J15+J7</f>
        <v>10086.070250000001</v>
      </c>
      <c r="L24" s="108"/>
    </row>
    <row r="25" spans="1:17" x14ac:dyDescent="0.25">
      <c r="A25" s="14"/>
      <c r="B25" s="16"/>
      <c r="C25" s="98"/>
      <c r="D25" s="98"/>
      <c r="E25" s="98"/>
      <c r="F25" s="98"/>
      <c r="G25" s="98"/>
      <c r="H25" s="98"/>
      <c r="I25" s="98"/>
      <c r="J25" s="98"/>
    </row>
    <row r="26" spans="1:17" x14ac:dyDescent="0.25">
      <c r="A26" s="94" t="s">
        <v>1121</v>
      </c>
      <c r="B26" s="16"/>
      <c r="C26" s="98"/>
      <c r="D26" s="98"/>
      <c r="E26" s="98"/>
      <c r="F26" s="98"/>
      <c r="G26" s="98"/>
      <c r="H26" s="98"/>
      <c r="I26" s="98"/>
      <c r="J26" s="98"/>
    </row>
    <row r="27" spans="1:17" x14ac:dyDescent="0.25">
      <c r="A27" s="99" t="s">
        <v>1122</v>
      </c>
      <c r="B27" s="16"/>
      <c r="C27" s="98">
        <v>1990</v>
      </c>
      <c r="D27" s="98">
        <v>2498</v>
      </c>
      <c r="E27" s="98">
        <v>2765</v>
      </c>
      <c r="F27" s="98">
        <f>+'App 2 Capital Programme'!H34</f>
        <v>1596</v>
      </c>
      <c r="G27" s="98">
        <f>+'App 2 Capital Programme'!I34</f>
        <v>721</v>
      </c>
      <c r="H27" s="98">
        <f>+'App 2 Capital Programme'!J34</f>
        <v>800</v>
      </c>
      <c r="I27" s="98">
        <f>+'App 2 Capital Programme'!K34</f>
        <v>390</v>
      </c>
      <c r="J27" s="98">
        <f>+'App 2 Capital Programme'!L34</f>
        <v>0</v>
      </c>
      <c r="K27" s="104"/>
      <c r="L27" s="104"/>
      <c r="M27" s="104"/>
    </row>
    <row r="28" spans="1:17" x14ac:dyDescent="0.25">
      <c r="A28" s="99" t="s">
        <v>1123</v>
      </c>
      <c r="B28" s="16"/>
      <c r="C28" s="98">
        <v>0</v>
      </c>
      <c r="D28" s="98">
        <v>-507</v>
      </c>
      <c r="E28" s="98">
        <v>-507</v>
      </c>
      <c r="F28" s="98">
        <v>-507</v>
      </c>
      <c r="G28" s="98">
        <v>-507</v>
      </c>
      <c r="H28" s="98">
        <v>-507</v>
      </c>
      <c r="I28" s="98">
        <v>-507</v>
      </c>
      <c r="J28" s="98">
        <v>-507</v>
      </c>
      <c r="K28" s="104"/>
      <c r="L28" s="104" t="s">
        <v>308</v>
      </c>
      <c r="M28" s="104"/>
    </row>
    <row r="29" spans="1:17" x14ac:dyDescent="0.25">
      <c r="A29" s="99" t="s">
        <v>1124</v>
      </c>
      <c r="B29" s="16"/>
      <c r="C29" s="98">
        <v>0</v>
      </c>
      <c r="D29" s="98">
        <v>0</v>
      </c>
      <c r="E29" s="98">
        <v>0</v>
      </c>
      <c r="F29" s="98">
        <f>+'App 4 GF &amp; Reserves'!L8+'App 4 GF &amp; Reserves'!M8</f>
        <v>84</v>
      </c>
      <c r="G29" s="98">
        <f>+'App 4 GF &amp; Reserves'!O8+'App 4 GF &amp; Reserves'!P8</f>
        <v>-1067</v>
      </c>
      <c r="H29" s="98">
        <f>+'App 4 GF &amp; Reserves'!R8+'App 4 GF &amp; Reserves'!S8</f>
        <v>67</v>
      </c>
      <c r="I29" s="98">
        <f>+'App 4 GF &amp; Reserves'!U8+'App 4 GF &amp; Reserves'!V8</f>
        <v>-16</v>
      </c>
      <c r="J29" s="98">
        <f>+'App 4 GF &amp; Reserves'!X8+'App 4 GF &amp; Reserves'!Y8</f>
        <v>-109</v>
      </c>
      <c r="L29" s="48"/>
      <c r="M29" s="48"/>
      <c r="N29" s="48"/>
    </row>
    <row r="30" spans="1:17" x14ac:dyDescent="0.25">
      <c r="A30" s="99" t="s">
        <v>1125</v>
      </c>
      <c r="B30" s="16"/>
      <c r="C30" s="98">
        <v>-2390</v>
      </c>
      <c r="D30" s="98">
        <f>-2305-192.5+25-550+455</f>
        <v>-2567.5</v>
      </c>
      <c r="E30" s="98">
        <f>-1526+141+403-791+52-506</f>
        <v>-2227</v>
      </c>
      <c r="F30" s="98">
        <f>-1596-500-117</f>
        <v>-2213</v>
      </c>
      <c r="G30" s="98">
        <f>+'App 4 GF &amp; Reserves'!O44+'App 4 GF &amp; Reserves'!P44</f>
        <v>-3601</v>
      </c>
      <c r="H30" s="98">
        <f>+'App 4 GF &amp; Reserves'!R44+'App 4 GF &amp; Reserves'!S44</f>
        <v>-824</v>
      </c>
      <c r="I30" s="98">
        <f>+'App 4 GF &amp; Reserves'!U44+'App 4 GF &amp; Reserves'!V44</f>
        <v>-390</v>
      </c>
      <c r="J30" s="98">
        <f>+'App 4 GF &amp; Reserves'!X44+'App 4 GF &amp; Reserves'!Y44</f>
        <v>-100</v>
      </c>
      <c r="K30" s="108"/>
    </row>
    <row r="31" spans="1:17" ht="14.4" thickBot="1" x14ac:dyDescent="0.3">
      <c r="A31" s="14"/>
      <c r="B31" s="16"/>
      <c r="C31" s="98"/>
      <c r="D31" s="98"/>
      <c r="E31" s="98"/>
      <c r="F31" s="98"/>
      <c r="G31" s="98"/>
      <c r="H31" s="98"/>
      <c r="I31" s="98"/>
      <c r="J31" s="98"/>
    </row>
    <row r="32" spans="1:17" x14ac:dyDescent="0.25">
      <c r="A32" s="94" t="s">
        <v>1126</v>
      </c>
      <c r="B32" s="16"/>
      <c r="C32" s="109" t="e">
        <f t="shared" ref="C32:I32" si="2">SUM(C24:C31)</f>
        <v>#REF!</v>
      </c>
      <c r="D32" s="109" t="e">
        <f t="shared" si="2"/>
        <v>#REF!</v>
      </c>
      <c r="E32" s="109" t="e">
        <f t="shared" si="2"/>
        <v>#REF!</v>
      </c>
      <c r="F32" s="109">
        <f t="shared" si="2"/>
        <v>9191</v>
      </c>
      <c r="G32" s="109">
        <f t="shared" si="2"/>
        <v>8908</v>
      </c>
      <c r="H32" s="109">
        <f t="shared" si="2"/>
        <v>9238</v>
      </c>
      <c r="I32" s="109">
        <f t="shared" si="2"/>
        <v>9370.35</v>
      </c>
      <c r="J32" s="109">
        <f t="shared" ref="J32" si="3">SUM(J24:J31)</f>
        <v>9370.0702500000007</v>
      </c>
    </row>
    <row r="33" spans="1:10" ht="2.4" customHeight="1" thickBot="1" x14ac:dyDescent="0.3">
      <c r="A33" s="90"/>
      <c r="B33" s="91"/>
      <c r="C33" s="110"/>
      <c r="D33" s="111"/>
      <c r="E33" s="111"/>
      <c r="F33" s="111"/>
      <c r="G33" s="111"/>
      <c r="H33" s="111"/>
      <c r="I33" s="111"/>
      <c r="J33" s="111"/>
    </row>
    <row r="34" spans="1:10" x14ac:dyDescent="0.25">
      <c r="A34" s="15"/>
      <c r="B34" s="15"/>
      <c r="C34" s="50"/>
      <c r="D34" s="112"/>
      <c r="E34" s="112"/>
      <c r="F34" s="112"/>
      <c r="G34" s="112"/>
      <c r="H34" s="112"/>
      <c r="I34" s="112"/>
      <c r="J34" s="112"/>
    </row>
    <row r="35" spans="1:10" x14ac:dyDescent="0.25">
      <c r="A35" s="15"/>
      <c r="B35" s="15"/>
      <c r="C35" s="50"/>
      <c r="D35" s="112"/>
      <c r="E35" s="112"/>
      <c r="F35" s="113"/>
      <c r="G35" s="112"/>
      <c r="H35" s="112"/>
      <c r="I35" s="112"/>
      <c r="J35" s="86" t="s">
        <v>3597</v>
      </c>
    </row>
    <row r="36" spans="1:10" ht="14.4" thickBot="1" x14ac:dyDescent="0.3">
      <c r="A36" s="15"/>
      <c r="B36" s="15"/>
      <c r="C36" s="50"/>
      <c r="D36" s="112"/>
      <c r="E36" s="112"/>
      <c r="F36" s="112"/>
      <c r="G36" s="112"/>
      <c r="H36" s="112"/>
      <c r="I36" s="112"/>
      <c r="J36" s="112"/>
    </row>
    <row r="37" spans="1:10" ht="17.399999999999999" x14ac:dyDescent="0.3">
      <c r="A37" s="87" t="s">
        <v>1106</v>
      </c>
      <c r="B37" s="88"/>
      <c r="C37" s="89" t="s">
        <v>1107</v>
      </c>
      <c r="D37" s="114" t="s">
        <v>1107</v>
      </c>
      <c r="E37" s="114" t="s">
        <v>1</v>
      </c>
      <c r="F37" s="114" t="s">
        <v>1</v>
      </c>
      <c r="G37" s="114" t="s">
        <v>3</v>
      </c>
      <c r="H37" s="114" t="s">
        <v>4</v>
      </c>
      <c r="I37" s="114" t="s">
        <v>5</v>
      </c>
      <c r="J37" s="114" t="s">
        <v>5</v>
      </c>
    </row>
    <row r="38" spans="1:10" ht="14.4" thickBot="1" x14ac:dyDescent="0.3">
      <c r="A38" s="90"/>
      <c r="B38" s="91"/>
      <c r="C38" s="92" t="s">
        <v>1108</v>
      </c>
      <c r="D38" s="115" t="s">
        <v>1109</v>
      </c>
      <c r="E38" s="115" t="s">
        <v>1110</v>
      </c>
      <c r="F38" s="115" t="s">
        <v>1109</v>
      </c>
      <c r="G38" s="115" t="s">
        <v>2</v>
      </c>
      <c r="H38" s="115" t="s">
        <v>2</v>
      </c>
      <c r="I38" s="115" t="s">
        <v>2</v>
      </c>
      <c r="J38" s="115" t="s">
        <v>2</v>
      </c>
    </row>
    <row r="39" spans="1:10" x14ac:dyDescent="0.25">
      <c r="A39" s="14"/>
      <c r="B39" s="16"/>
      <c r="C39" s="93" t="s">
        <v>1069</v>
      </c>
      <c r="D39" s="116" t="s">
        <v>1069</v>
      </c>
      <c r="E39" s="116" t="s">
        <v>1069</v>
      </c>
      <c r="F39" s="116" t="s">
        <v>1069</v>
      </c>
      <c r="G39" s="116" t="s">
        <v>1069</v>
      </c>
      <c r="H39" s="116" t="s">
        <v>1069</v>
      </c>
      <c r="I39" s="116" t="s">
        <v>1069</v>
      </c>
      <c r="J39" s="116" t="s">
        <v>1069</v>
      </c>
    </row>
    <row r="40" spans="1:10" x14ac:dyDescent="0.25">
      <c r="A40" s="94" t="s">
        <v>1098</v>
      </c>
      <c r="B40" s="105"/>
      <c r="C40" s="95"/>
      <c r="D40" s="117"/>
      <c r="E40" s="117"/>
      <c r="F40" s="117"/>
      <c r="G40" s="117"/>
      <c r="H40" s="117"/>
      <c r="I40" s="117"/>
      <c r="J40" s="117"/>
    </row>
    <row r="41" spans="1:10" x14ac:dyDescent="0.25">
      <c r="A41" s="99" t="s">
        <v>1127</v>
      </c>
      <c r="B41" s="16"/>
      <c r="C41" s="98">
        <v>-1784</v>
      </c>
      <c r="D41" s="98">
        <v>-1784</v>
      </c>
      <c r="E41" s="98">
        <v>-3555</v>
      </c>
      <c r="F41" s="98">
        <f>E41</f>
        <v>-3555</v>
      </c>
      <c r="G41" s="98">
        <f>F41</f>
        <v>-3555</v>
      </c>
      <c r="H41" s="98">
        <f>G41</f>
        <v>-3555</v>
      </c>
      <c r="I41" s="98">
        <f>H41</f>
        <v>-3555</v>
      </c>
      <c r="J41" s="98">
        <f>I41</f>
        <v>-3555</v>
      </c>
    </row>
    <row r="42" spans="1:10" x14ac:dyDescent="0.25">
      <c r="A42" s="99" t="s">
        <v>8</v>
      </c>
      <c r="B42" s="16"/>
      <c r="C42" s="98">
        <v>-678</v>
      </c>
      <c r="D42" s="98">
        <v>-678</v>
      </c>
      <c r="E42" s="98">
        <v>-711</v>
      </c>
      <c r="F42" s="98">
        <f t="shared" ref="F42:F49" si="4">E42</f>
        <v>-711</v>
      </c>
      <c r="G42" s="98">
        <f t="shared" ref="G42:J46" si="5">F42</f>
        <v>-711</v>
      </c>
      <c r="H42" s="98">
        <f t="shared" si="5"/>
        <v>-711</v>
      </c>
      <c r="I42" s="98">
        <f t="shared" si="5"/>
        <v>-711</v>
      </c>
      <c r="J42" s="98">
        <f t="shared" si="5"/>
        <v>-711</v>
      </c>
    </row>
    <row r="43" spans="1:10" x14ac:dyDescent="0.25">
      <c r="A43" s="99" t="s">
        <v>9</v>
      </c>
      <c r="B43" s="16"/>
      <c r="C43" s="98">
        <v>-697</v>
      </c>
      <c r="D43" s="98">
        <f>C43</f>
        <v>-697</v>
      </c>
      <c r="E43" s="98">
        <f>-523+291</f>
        <v>-232</v>
      </c>
      <c r="F43" s="98">
        <f t="shared" si="4"/>
        <v>-232</v>
      </c>
      <c r="G43" s="98">
        <v>-386</v>
      </c>
      <c r="H43" s="98">
        <f t="shared" si="5"/>
        <v>-386</v>
      </c>
      <c r="I43" s="98">
        <f t="shared" si="5"/>
        <v>-386</v>
      </c>
      <c r="J43" s="98">
        <f t="shared" si="5"/>
        <v>-386</v>
      </c>
    </row>
    <row r="44" spans="1:10" x14ac:dyDescent="0.25">
      <c r="A44" s="99" t="s">
        <v>10</v>
      </c>
      <c r="B44" s="16"/>
      <c r="C44" s="98">
        <v>0</v>
      </c>
      <c r="D44" s="98">
        <v>0</v>
      </c>
      <c r="E44" s="98">
        <v>-263</v>
      </c>
      <c r="F44" s="98">
        <f t="shared" si="4"/>
        <v>-263</v>
      </c>
      <c r="G44" s="98">
        <v>-77</v>
      </c>
      <c r="H44" s="98">
        <f t="shared" si="5"/>
        <v>-77</v>
      </c>
      <c r="I44" s="98">
        <f t="shared" si="5"/>
        <v>-77</v>
      </c>
      <c r="J44" s="98">
        <f t="shared" si="5"/>
        <v>-77</v>
      </c>
    </row>
    <row r="45" spans="1:10" x14ac:dyDescent="0.25">
      <c r="A45" s="99" t="s">
        <v>1128</v>
      </c>
      <c r="B45" s="16"/>
      <c r="C45" s="98">
        <v>0</v>
      </c>
      <c r="D45" s="98">
        <v>-1097</v>
      </c>
      <c r="E45" s="98">
        <v>-261</v>
      </c>
      <c r="F45" s="98">
        <f t="shared" si="4"/>
        <v>-261</v>
      </c>
      <c r="G45" s="98">
        <v>0</v>
      </c>
      <c r="H45" s="98">
        <f t="shared" si="5"/>
        <v>0</v>
      </c>
      <c r="I45" s="98">
        <f t="shared" si="5"/>
        <v>0</v>
      </c>
      <c r="J45" s="98">
        <f t="shared" si="5"/>
        <v>0</v>
      </c>
    </row>
    <row r="46" spans="1:10" x14ac:dyDescent="0.25">
      <c r="A46" s="99" t="s">
        <v>3254</v>
      </c>
      <c r="B46" s="16"/>
      <c r="C46" s="98"/>
      <c r="D46" s="98"/>
      <c r="E46" s="98"/>
      <c r="F46" s="98"/>
      <c r="G46" s="98">
        <v>-12</v>
      </c>
      <c r="H46" s="98">
        <f t="shared" si="5"/>
        <v>-12</v>
      </c>
      <c r="I46" s="98">
        <f t="shared" si="5"/>
        <v>-12</v>
      </c>
      <c r="J46" s="98">
        <f t="shared" si="5"/>
        <v>-12</v>
      </c>
    </row>
    <row r="47" spans="1:10" x14ac:dyDescent="0.25">
      <c r="A47" s="99" t="s">
        <v>1129</v>
      </c>
      <c r="B47" s="118"/>
      <c r="C47" s="119">
        <v>50</v>
      </c>
      <c r="D47" s="98">
        <v>50</v>
      </c>
      <c r="E47" s="98">
        <v>0</v>
      </c>
      <c r="F47" s="98">
        <f t="shared" si="4"/>
        <v>0</v>
      </c>
      <c r="G47" s="98">
        <v>0</v>
      </c>
      <c r="H47" s="98">
        <v>0</v>
      </c>
      <c r="I47" s="98">
        <v>0</v>
      </c>
      <c r="J47" s="98">
        <v>0</v>
      </c>
    </row>
    <row r="48" spans="1:10" x14ac:dyDescent="0.25">
      <c r="A48" s="99" t="s">
        <v>1130</v>
      </c>
      <c r="B48" s="16"/>
      <c r="C48" s="98">
        <v>15</v>
      </c>
      <c r="D48" s="98">
        <v>15</v>
      </c>
      <c r="E48" s="98">
        <v>15</v>
      </c>
      <c r="F48" s="98">
        <f t="shared" si="4"/>
        <v>15</v>
      </c>
      <c r="G48" s="98">
        <v>15</v>
      </c>
      <c r="H48" s="98">
        <v>15</v>
      </c>
      <c r="I48" s="98">
        <v>15</v>
      </c>
      <c r="J48" s="98">
        <v>15</v>
      </c>
    </row>
    <row r="49" spans="1:16" ht="14.4" thickBot="1" x14ac:dyDescent="0.3">
      <c r="A49" s="99" t="s">
        <v>11</v>
      </c>
      <c r="B49" s="16"/>
      <c r="C49" s="98">
        <v>0</v>
      </c>
      <c r="D49" s="98">
        <v>0</v>
      </c>
      <c r="E49" s="98">
        <f>-2713+1716+711+286</f>
        <v>0</v>
      </c>
      <c r="F49" s="98">
        <f t="shared" si="4"/>
        <v>0</v>
      </c>
      <c r="G49" s="98">
        <v>0</v>
      </c>
      <c r="H49" s="98">
        <v>0</v>
      </c>
      <c r="I49" s="98">
        <v>0</v>
      </c>
      <c r="J49" s="98">
        <v>0</v>
      </c>
    </row>
    <row r="50" spans="1:16" x14ac:dyDescent="0.25">
      <c r="A50" s="14"/>
      <c r="B50" s="16"/>
      <c r="C50" s="102">
        <f t="shared" ref="C50:I50" si="6">SUM(C41:C49)</f>
        <v>-3094</v>
      </c>
      <c r="D50" s="102">
        <f t="shared" si="6"/>
        <v>-4191</v>
      </c>
      <c r="E50" s="102">
        <f t="shared" si="6"/>
        <v>-5007</v>
      </c>
      <c r="F50" s="102">
        <f t="shared" si="6"/>
        <v>-5007</v>
      </c>
      <c r="G50" s="102">
        <f t="shared" si="6"/>
        <v>-4726</v>
      </c>
      <c r="H50" s="102">
        <f t="shared" si="6"/>
        <v>-4726</v>
      </c>
      <c r="I50" s="102">
        <f t="shared" si="6"/>
        <v>-4726</v>
      </c>
      <c r="J50" s="102">
        <f t="shared" ref="J50" si="7">SUM(J41:J49)</f>
        <v>-4726</v>
      </c>
    </row>
    <row r="51" spans="1:16" x14ac:dyDescent="0.25">
      <c r="A51" s="14"/>
      <c r="B51" s="16"/>
      <c r="C51" s="98"/>
      <c r="D51" s="98"/>
      <c r="E51" s="98"/>
      <c r="F51" s="98"/>
      <c r="G51" s="98"/>
      <c r="H51" s="98"/>
      <c r="I51" s="98"/>
      <c r="J51" s="98"/>
    </row>
    <row r="52" spans="1:16" x14ac:dyDescent="0.25">
      <c r="A52" s="14"/>
      <c r="B52" s="16"/>
      <c r="C52" s="98"/>
      <c r="D52" s="98"/>
      <c r="E52" s="98"/>
      <c r="F52" s="98"/>
      <c r="G52" s="98"/>
      <c r="H52" s="98"/>
      <c r="I52" s="98"/>
      <c r="J52" s="98"/>
    </row>
    <row r="53" spans="1:16" x14ac:dyDescent="0.25">
      <c r="A53" s="94" t="s">
        <v>1131</v>
      </c>
      <c r="B53" s="105"/>
      <c r="C53" s="98"/>
      <c r="D53" s="98"/>
      <c r="E53" s="98"/>
      <c r="F53" s="98"/>
      <c r="G53" s="98"/>
      <c r="H53" s="98"/>
      <c r="I53" s="98"/>
      <c r="J53" s="98"/>
    </row>
    <row r="54" spans="1:16" x14ac:dyDescent="0.25">
      <c r="A54" s="99" t="s">
        <v>1132</v>
      </c>
      <c r="B54" s="16"/>
      <c r="C54" s="98">
        <v>-3932.502</v>
      </c>
      <c r="D54" s="98">
        <v>-3932</v>
      </c>
      <c r="E54" s="98">
        <f>-4080+1</f>
        <v>-4079</v>
      </c>
      <c r="F54" s="98">
        <f>E54+E56</f>
        <v>-4184</v>
      </c>
      <c r="G54" s="98">
        <v>-4182</v>
      </c>
      <c r="H54" s="98">
        <f>-4383+1</f>
        <v>-4382</v>
      </c>
      <c r="I54" s="98">
        <v>-4513</v>
      </c>
      <c r="J54" s="98">
        <v>-4513</v>
      </c>
    </row>
    <row r="55" spans="1:16" x14ac:dyDescent="0.25">
      <c r="A55" s="99" t="s">
        <v>1133</v>
      </c>
      <c r="B55" s="16"/>
      <c r="C55" s="98">
        <v>-24</v>
      </c>
      <c r="D55" s="98">
        <v>-24</v>
      </c>
      <c r="E55" s="98">
        <v>0</v>
      </c>
      <c r="F55" s="98">
        <v>0</v>
      </c>
      <c r="G55" s="98"/>
      <c r="H55" s="98">
        <v>-24</v>
      </c>
      <c r="I55" s="98">
        <v>-24</v>
      </c>
      <c r="J55" s="98">
        <v>-24</v>
      </c>
      <c r="O55" s="120"/>
      <c r="P55" s="120"/>
    </row>
    <row r="56" spans="1:16" x14ac:dyDescent="0.25">
      <c r="A56" s="99" t="s">
        <v>1134</v>
      </c>
      <c r="B56" s="16"/>
      <c r="C56" s="98">
        <v>-104.21387999999999</v>
      </c>
      <c r="D56" s="98">
        <v>-104.21387999999999</v>
      </c>
      <c r="E56" s="98">
        <v>-105</v>
      </c>
      <c r="F56" s="98">
        <v>0</v>
      </c>
      <c r="G56" s="98">
        <v>0</v>
      </c>
      <c r="H56" s="98">
        <v>-106</v>
      </c>
      <c r="I56" s="98">
        <v>-107</v>
      </c>
      <c r="J56" s="98">
        <v>-107</v>
      </c>
    </row>
    <row r="57" spans="1:16" ht="14.4" thickBot="1" x14ac:dyDescent="0.3">
      <c r="A57" s="99" t="s">
        <v>1129</v>
      </c>
      <c r="B57" s="16"/>
      <c r="C57" s="98">
        <v>50</v>
      </c>
      <c r="D57" s="98">
        <v>50</v>
      </c>
      <c r="E57" s="98">
        <v>0</v>
      </c>
      <c r="F57" s="98">
        <v>0</v>
      </c>
      <c r="G57" s="98">
        <v>0</v>
      </c>
      <c r="H57" s="98">
        <v>0</v>
      </c>
      <c r="I57" s="98">
        <v>0</v>
      </c>
      <c r="J57" s="98">
        <v>0</v>
      </c>
    </row>
    <row r="58" spans="1:16" ht="14.4" thickBot="1" x14ac:dyDescent="0.3">
      <c r="A58" s="94" t="s">
        <v>1135</v>
      </c>
      <c r="B58" s="105"/>
      <c r="C58" s="121">
        <f t="shared" ref="C58:I58" si="8">SUM(C50:C57)</f>
        <v>-7104.7158800000007</v>
      </c>
      <c r="D58" s="121">
        <f t="shared" si="8"/>
        <v>-8201.2138799999993</v>
      </c>
      <c r="E58" s="121">
        <f>SUM(E50:E57)</f>
        <v>-9191</v>
      </c>
      <c r="F58" s="121">
        <f>SUM(F50:F57)</f>
        <v>-9191</v>
      </c>
      <c r="G58" s="121">
        <f t="shared" si="8"/>
        <v>-8908</v>
      </c>
      <c r="H58" s="121">
        <f t="shared" si="8"/>
        <v>-9238</v>
      </c>
      <c r="I58" s="121">
        <f t="shared" si="8"/>
        <v>-9370</v>
      </c>
      <c r="J58" s="121">
        <f t="shared" ref="J58" si="9">SUM(J50:J57)</f>
        <v>-9370</v>
      </c>
    </row>
    <row r="59" spans="1:16" x14ac:dyDescent="0.25">
      <c r="A59" s="14"/>
      <c r="B59" s="16"/>
      <c r="C59" s="98"/>
      <c r="D59" s="98"/>
      <c r="E59" s="98"/>
      <c r="F59" s="98"/>
      <c r="G59" s="98"/>
      <c r="H59" s="98"/>
      <c r="I59" s="98"/>
      <c r="J59" s="98"/>
    </row>
    <row r="60" spans="1:16" ht="14.4" thickBot="1" x14ac:dyDescent="0.3">
      <c r="A60" s="122" t="s">
        <v>3274</v>
      </c>
      <c r="B60" s="123"/>
      <c r="C60" s="106" t="e">
        <f t="shared" ref="C60:I60" si="10">C58+C32</f>
        <v>#REF!</v>
      </c>
      <c r="D60" s="106" t="e">
        <f t="shared" si="10"/>
        <v>#REF!</v>
      </c>
      <c r="E60" s="106" t="e">
        <f t="shared" si="10"/>
        <v>#REF!</v>
      </c>
      <c r="F60" s="106">
        <f t="shared" si="10"/>
        <v>0</v>
      </c>
      <c r="G60" s="106">
        <f t="shared" si="10"/>
        <v>0</v>
      </c>
      <c r="H60" s="106">
        <f t="shared" si="10"/>
        <v>0</v>
      </c>
      <c r="I60" s="106">
        <f t="shared" si="10"/>
        <v>0.3500000000003638</v>
      </c>
      <c r="J60" s="106">
        <f t="shared" ref="J60" si="11">J58+J32</f>
        <v>7.0250000000669388E-2</v>
      </c>
      <c r="O60" s="120"/>
      <c r="P60" s="120"/>
    </row>
    <row r="61" spans="1:16" ht="14.4" thickBot="1" x14ac:dyDescent="0.3">
      <c r="D61" s="104"/>
      <c r="E61" s="103"/>
      <c r="F61" s="103"/>
      <c r="G61" s="103"/>
      <c r="H61" s="103"/>
      <c r="I61" s="103"/>
      <c r="J61" s="103"/>
    </row>
    <row r="62" spans="1:16" ht="15" customHeight="1" thickBot="1" x14ac:dyDescent="0.3">
      <c r="D62" s="124"/>
      <c r="E62" s="386" t="s">
        <v>1136</v>
      </c>
      <c r="F62" s="387"/>
      <c r="G62" s="387"/>
      <c r="H62" s="387"/>
      <c r="I62" s="388"/>
      <c r="J62" s="268"/>
      <c r="K62" s="120"/>
      <c r="L62" s="120"/>
      <c r="M62" s="120"/>
      <c r="N62" s="120"/>
    </row>
    <row r="63" spans="1:16" x14ac:dyDescent="0.25">
      <c r="A63" s="125"/>
      <c r="B63" s="126" t="s">
        <v>1137</v>
      </c>
      <c r="C63" s="109">
        <v>3201</v>
      </c>
      <c r="D63" s="109">
        <f>SUM(C63)</f>
        <v>3201</v>
      </c>
      <c r="E63" s="109">
        <f>D65</f>
        <v>3201</v>
      </c>
      <c r="F63" s="109">
        <v>3024</v>
      </c>
      <c r="G63" s="109">
        <f>SUM(F65)</f>
        <v>3108</v>
      </c>
      <c r="H63" s="109">
        <f>G65</f>
        <v>2041</v>
      </c>
      <c r="I63" s="109">
        <f>H65</f>
        <v>2108</v>
      </c>
      <c r="J63" s="109">
        <f>I65</f>
        <v>2092</v>
      </c>
    </row>
    <row r="64" spans="1:16" ht="14.4" thickBot="1" x14ac:dyDescent="0.3">
      <c r="A64" s="125"/>
      <c r="B64" s="127" t="s">
        <v>1138</v>
      </c>
      <c r="C64" s="97">
        <f t="shared" ref="C64:I64" si="12">SUM(C29)</f>
        <v>0</v>
      </c>
      <c r="D64" s="97">
        <f t="shared" si="12"/>
        <v>0</v>
      </c>
      <c r="E64" s="97">
        <f t="shared" si="12"/>
        <v>0</v>
      </c>
      <c r="F64" s="97">
        <f t="shared" si="12"/>
        <v>84</v>
      </c>
      <c r="G64" s="97">
        <f t="shared" si="12"/>
        <v>-1067</v>
      </c>
      <c r="H64" s="97">
        <f t="shared" si="12"/>
        <v>67</v>
      </c>
      <c r="I64" s="97">
        <f t="shared" si="12"/>
        <v>-16</v>
      </c>
      <c r="J64" s="97">
        <f t="shared" ref="J64" si="13">SUM(J29)</f>
        <v>-109</v>
      </c>
    </row>
    <row r="65" spans="1:14" ht="14.4" thickBot="1" x14ac:dyDescent="0.3">
      <c r="A65" s="125"/>
      <c r="B65" s="128" t="s">
        <v>1139</v>
      </c>
      <c r="C65" s="121">
        <f t="shared" ref="C65:I65" si="14">SUM(C63:C64)</f>
        <v>3201</v>
      </c>
      <c r="D65" s="121">
        <f t="shared" si="14"/>
        <v>3201</v>
      </c>
      <c r="E65" s="121">
        <f t="shared" si="14"/>
        <v>3201</v>
      </c>
      <c r="F65" s="121">
        <f t="shared" si="14"/>
        <v>3108</v>
      </c>
      <c r="G65" s="121">
        <f t="shared" si="14"/>
        <v>2041</v>
      </c>
      <c r="H65" s="121">
        <f t="shared" si="14"/>
        <v>2108</v>
      </c>
      <c r="I65" s="121">
        <f t="shared" si="14"/>
        <v>2092</v>
      </c>
      <c r="J65" s="121">
        <f t="shared" ref="J65" si="15">SUM(J63:J64)</f>
        <v>1983</v>
      </c>
    </row>
    <row r="66" spans="1:14" ht="14.4" thickBot="1" x14ac:dyDescent="0.3">
      <c r="C66" s="129"/>
      <c r="D66" s="129"/>
      <c r="E66" s="129"/>
      <c r="F66" s="129"/>
      <c r="G66" s="129"/>
      <c r="H66" s="129"/>
      <c r="I66" s="129"/>
      <c r="J66" s="129"/>
    </row>
    <row r="67" spans="1:14" ht="15" customHeight="1" thickBot="1" x14ac:dyDescent="0.3">
      <c r="D67" s="130"/>
      <c r="E67" s="389" t="s">
        <v>1140</v>
      </c>
      <c r="F67" s="390"/>
      <c r="G67" s="390"/>
      <c r="H67" s="390"/>
      <c r="I67" s="391"/>
      <c r="J67" s="268"/>
      <c r="K67" s="120"/>
      <c r="L67" s="120"/>
      <c r="M67" s="120"/>
      <c r="N67" s="120"/>
    </row>
    <row r="68" spans="1:14" x14ac:dyDescent="0.25">
      <c r="A68" s="125"/>
      <c r="B68" s="126" t="s">
        <v>1137</v>
      </c>
      <c r="C68" s="109">
        <f>9874+1000</f>
        <v>10874</v>
      </c>
      <c r="D68" s="109">
        <f>SUM(C68)</f>
        <v>10874</v>
      </c>
      <c r="E68" s="109">
        <f>D70</f>
        <v>8306.5</v>
      </c>
      <c r="F68" s="109">
        <v>10247</v>
      </c>
      <c r="G68" s="109">
        <f>F70</f>
        <v>8034</v>
      </c>
      <c r="H68" s="109">
        <f>G70</f>
        <v>4433</v>
      </c>
      <c r="I68" s="109">
        <f>H70</f>
        <v>3609</v>
      </c>
      <c r="J68" s="109">
        <f>I70</f>
        <v>3219</v>
      </c>
    </row>
    <row r="69" spans="1:14" ht="14.4" thickBot="1" x14ac:dyDescent="0.3">
      <c r="A69" s="125"/>
      <c r="B69" s="127" t="s">
        <v>1138</v>
      </c>
      <c r="C69" s="97">
        <f>SUM(C30:C30)</f>
        <v>-2390</v>
      </c>
      <c r="D69" s="97">
        <f>SUM(D30:D30)</f>
        <v>-2567.5</v>
      </c>
      <c r="E69" s="97">
        <f>SUM(E30:E30)</f>
        <v>-2227</v>
      </c>
      <c r="F69" s="97">
        <f>SUM(F30)</f>
        <v>-2213</v>
      </c>
      <c r="G69" s="97">
        <f>SUM(G30)</f>
        <v>-3601</v>
      </c>
      <c r="H69" s="97">
        <f>SUM(H30)</f>
        <v>-824</v>
      </c>
      <c r="I69" s="97">
        <f>SUM(I30)</f>
        <v>-390</v>
      </c>
      <c r="J69" s="97">
        <f>SUM(J30)</f>
        <v>-100</v>
      </c>
    </row>
    <row r="70" spans="1:14" ht="14.4" thickBot="1" x14ac:dyDescent="0.3">
      <c r="A70" s="125"/>
      <c r="B70" s="128" t="s">
        <v>1139</v>
      </c>
      <c r="C70" s="121">
        <f t="shared" ref="C70:I70" si="16">SUM(C68:C69)</f>
        <v>8484</v>
      </c>
      <c r="D70" s="121">
        <f t="shared" si="16"/>
        <v>8306.5</v>
      </c>
      <c r="E70" s="121">
        <f t="shared" si="16"/>
        <v>6079.5</v>
      </c>
      <c r="F70" s="121">
        <f t="shared" si="16"/>
        <v>8034</v>
      </c>
      <c r="G70" s="121">
        <f t="shared" si="16"/>
        <v>4433</v>
      </c>
      <c r="H70" s="121">
        <f t="shared" si="16"/>
        <v>3609</v>
      </c>
      <c r="I70" s="121">
        <f t="shared" si="16"/>
        <v>3219</v>
      </c>
      <c r="J70" s="121">
        <f t="shared" ref="J70" si="17">SUM(J68:J69)</f>
        <v>3119</v>
      </c>
    </row>
    <row r="71" spans="1:14" ht="14.4" thickBot="1" x14ac:dyDescent="0.3">
      <c r="C71" s="131"/>
      <c r="D71" s="131"/>
      <c r="E71" s="131"/>
      <c r="F71" s="131"/>
      <c r="G71" s="131"/>
      <c r="H71" s="131"/>
      <c r="I71" s="131"/>
      <c r="J71" s="131"/>
    </row>
    <row r="72" spans="1:14" ht="15" customHeight="1" thickBot="1" x14ac:dyDescent="0.3">
      <c r="D72" s="130"/>
      <c r="E72" s="389" t="s">
        <v>1141</v>
      </c>
      <c r="F72" s="390"/>
      <c r="G72" s="390"/>
      <c r="H72" s="390"/>
      <c r="I72" s="391"/>
      <c r="J72" s="120"/>
      <c r="K72" s="120"/>
      <c r="L72" s="120"/>
      <c r="M72" s="120"/>
      <c r="N72" s="120"/>
    </row>
    <row r="73" spans="1:14" ht="14.4" thickBot="1" x14ac:dyDescent="0.3">
      <c r="A73" s="125"/>
      <c r="B73" s="126" t="s">
        <v>1137</v>
      </c>
      <c r="C73" s="109">
        <f>C63+C68</f>
        <v>14075</v>
      </c>
      <c r="D73" s="109">
        <f>SUM(C73)</f>
        <v>14075</v>
      </c>
      <c r="E73" s="109">
        <f>D75</f>
        <v>11507.5</v>
      </c>
      <c r="F73" s="109">
        <f>F63+F68</f>
        <v>13271</v>
      </c>
      <c r="G73" s="109">
        <f>F75</f>
        <v>11142</v>
      </c>
      <c r="H73" s="109">
        <f>G75</f>
        <v>6474</v>
      </c>
      <c r="I73" s="109">
        <f>H75</f>
        <v>5717</v>
      </c>
      <c r="J73" s="109">
        <f>I75</f>
        <v>5311</v>
      </c>
    </row>
    <row r="74" spans="1:14" ht="14.4" thickBot="1" x14ac:dyDescent="0.3">
      <c r="A74" s="125"/>
      <c r="B74" s="127" t="s">
        <v>1138</v>
      </c>
      <c r="C74" s="97">
        <f>C64+C69</f>
        <v>-2390</v>
      </c>
      <c r="D74" s="97">
        <f>D64+D69</f>
        <v>-2567.5</v>
      </c>
      <c r="E74" s="97">
        <f>E64+E69</f>
        <v>-2227</v>
      </c>
      <c r="F74" s="109">
        <f>F64+F69</f>
        <v>-2129</v>
      </c>
      <c r="G74" s="97">
        <f>G64+G69</f>
        <v>-4668</v>
      </c>
      <c r="H74" s="97">
        <f>H64+H69</f>
        <v>-757</v>
      </c>
      <c r="I74" s="97">
        <f>I64+I69</f>
        <v>-406</v>
      </c>
      <c r="J74" s="97">
        <f>J64+J69</f>
        <v>-209</v>
      </c>
    </row>
    <row r="75" spans="1:14" ht="14.4" thickBot="1" x14ac:dyDescent="0.3">
      <c r="A75" s="125"/>
      <c r="B75" s="128" t="s">
        <v>1139</v>
      </c>
      <c r="C75" s="121">
        <f t="shared" ref="C75:I75" si="18">SUM(C73:C74)</f>
        <v>11685</v>
      </c>
      <c r="D75" s="121">
        <f t="shared" si="18"/>
        <v>11507.5</v>
      </c>
      <c r="E75" s="121">
        <f t="shared" si="18"/>
        <v>9280.5</v>
      </c>
      <c r="F75" s="121">
        <f t="shared" si="18"/>
        <v>11142</v>
      </c>
      <c r="G75" s="121">
        <f t="shared" si="18"/>
        <v>6474</v>
      </c>
      <c r="H75" s="121">
        <f t="shared" si="18"/>
        <v>5717</v>
      </c>
      <c r="I75" s="121">
        <f t="shared" si="18"/>
        <v>5311</v>
      </c>
      <c r="J75" s="121">
        <f t="shared" ref="J75" si="19">SUM(J73:J74)</f>
        <v>5102</v>
      </c>
    </row>
  </sheetData>
  <mergeCells count="4">
    <mergeCell ref="A2:I2"/>
    <mergeCell ref="E62:I62"/>
    <mergeCell ref="E67:I67"/>
    <mergeCell ref="E72:I72"/>
  </mergeCells>
  <pageMargins left="0.7" right="0.7" top="0.75" bottom="0.75" header="0.3" footer="0.3"/>
  <pageSetup paperSize="9" fitToHeight="0" orientation="portrait" r:id="rId1"/>
  <rowBreaks count="1" manualBreakCount="1">
    <brk id="34"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3:E24"/>
  <sheetViews>
    <sheetView workbookViewId="0">
      <selection activeCell="A20" sqref="A20"/>
    </sheetView>
  </sheetViews>
  <sheetFormatPr defaultRowHeight="14.4" x14ac:dyDescent="0.3"/>
  <cols>
    <col min="1" max="1" width="25.21875" bestFit="1" customWidth="1"/>
    <col min="2" max="2" width="10.5546875" bestFit="1" customWidth="1"/>
    <col min="5" max="5" width="10.5546875" bestFit="1" customWidth="1"/>
  </cols>
  <sheetData>
    <row r="3" spans="1:5" x14ac:dyDescent="0.3">
      <c r="A3" s="2"/>
      <c r="B3" s="291" t="s">
        <v>1143</v>
      </c>
      <c r="C3" s="392" t="s">
        <v>3327</v>
      </c>
      <c r="D3" s="392"/>
      <c r="E3" s="291" t="s">
        <v>3328</v>
      </c>
    </row>
    <row r="4" spans="1:5" x14ac:dyDescent="0.3">
      <c r="A4" s="4"/>
      <c r="B4" s="292">
        <v>44651</v>
      </c>
      <c r="C4" s="293" t="s">
        <v>1147</v>
      </c>
      <c r="D4" s="293" t="s">
        <v>1148</v>
      </c>
      <c r="E4" s="292">
        <v>45016</v>
      </c>
    </row>
    <row r="5" spans="1:5" x14ac:dyDescent="0.3">
      <c r="A5" s="2"/>
      <c r="B5" s="324" t="s">
        <v>7</v>
      </c>
      <c r="C5" s="324" t="s">
        <v>7</v>
      </c>
      <c r="D5" s="324" t="s">
        <v>7</v>
      </c>
      <c r="E5" s="324" t="s">
        <v>7</v>
      </c>
    </row>
    <row r="6" spans="1:5" x14ac:dyDescent="0.3">
      <c r="A6" s="325" t="s">
        <v>1136</v>
      </c>
      <c r="B6" s="326">
        <f>+'App 4 GF &amp; Reserves'!N8</f>
        <v>3108</v>
      </c>
      <c r="C6" s="326">
        <f>+'App 4 GF &amp; Reserves'!O8</f>
        <v>-1161</v>
      </c>
      <c r="D6" s="326">
        <f>+'App 4 GF &amp; Reserves'!P8</f>
        <v>94</v>
      </c>
      <c r="E6" s="326">
        <f>+'App 4 GF &amp; Reserves'!Q8</f>
        <v>2041</v>
      </c>
    </row>
    <row r="7" spans="1:5" x14ac:dyDescent="0.3">
      <c r="A7" s="3"/>
      <c r="B7" s="326"/>
      <c r="C7" s="326"/>
      <c r="D7" s="326"/>
      <c r="E7" s="326"/>
    </row>
    <row r="8" spans="1:5" x14ac:dyDescent="0.3">
      <c r="A8" s="325" t="s">
        <v>1146</v>
      </c>
      <c r="B8" s="326"/>
      <c r="C8" s="326"/>
      <c r="D8" s="326"/>
      <c r="E8" s="326"/>
    </row>
    <row r="9" spans="1:5" x14ac:dyDescent="0.3">
      <c r="A9" s="3" t="s">
        <v>2207</v>
      </c>
      <c r="B9" s="326">
        <f>+'App 4 GF &amp; Reserves'!N13</f>
        <v>835</v>
      </c>
      <c r="C9" s="326">
        <f>+'App 4 GF &amp; Reserves'!O13</f>
        <v>-514</v>
      </c>
      <c r="D9" s="326">
        <f>+'App 4 GF &amp; Reserves'!P13</f>
        <v>0</v>
      </c>
      <c r="E9" s="326">
        <f>+'App 4 GF &amp; Reserves'!Q13</f>
        <v>321</v>
      </c>
    </row>
    <row r="10" spans="1:5" x14ac:dyDescent="0.3">
      <c r="A10" s="3" t="s">
        <v>1162</v>
      </c>
      <c r="B10" s="326">
        <f>+'App 4 GF &amp; Reserves'!N24</f>
        <v>450</v>
      </c>
      <c r="C10" s="326">
        <f>+'App 4 GF &amp; Reserves'!O24</f>
        <v>-450</v>
      </c>
      <c r="D10" s="326">
        <f>+'App 4 GF &amp; Reserves'!P24</f>
        <v>0</v>
      </c>
      <c r="E10" s="326">
        <f>+'App 4 GF &amp; Reserves'!Q24</f>
        <v>0</v>
      </c>
    </row>
    <row r="11" spans="1:5" x14ac:dyDescent="0.3">
      <c r="A11" s="3" t="s">
        <v>258</v>
      </c>
      <c r="B11" s="326">
        <f>+'App 4 GF &amp; Reserves'!N29</f>
        <v>1197</v>
      </c>
      <c r="C11" s="326">
        <f>+'App 4 GF &amp; Reserves'!O29</f>
        <v>-207</v>
      </c>
      <c r="D11" s="326">
        <f>+'App 4 GF &amp; Reserves'!P29</f>
        <v>0</v>
      </c>
      <c r="E11" s="326">
        <f>+'App 4 GF &amp; Reserves'!Q29</f>
        <v>990</v>
      </c>
    </row>
    <row r="12" spans="1:5" x14ac:dyDescent="0.3">
      <c r="A12" s="3" t="s">
        <v>1169</v>
      </c>
      <c r="B12" s="326">
        <f>+'App 4 GF &amp; Reserves'!N32</f>
        <v>243</v>
      </c>
      <c r="C12" s="326">
        <f>+'App 4 GF &amp; Reserves'!O32</f>
        <v>-59</v>
      </c>
      <c r="D12" s="326">
        <f>+'App 4 GF &amp; Reserves'!P32</f>
        <v>100</v>
      </c>
      <c r="E12" s="326">
        <f>+'App 4 GF &amp; Reserves'!Q32</f>
        <v>284</v>
      </c>
    </row>
    <row r="13" spans="1:5" x14ac:dyDescent="0.3">
      <c r="A13" s="3" t="s">
        <v>3329</v>
      </c>
      <c r="B13" s="326">
        <f>+'App 4 GF &amp; Reserves'!N38</f>
        <v>1050</v>
      </c>
      <c r="C13" s="326">
        <f>+'App 4 GF &amp; Reserves'!O38</f>
        <v>-2250</v>
      </c>
      <c r="D13" s="326">
        <f>+'App 4 GF &amp; Reserves'!P38</f>
        <v>1200</v>
      </c>
      <c r="E13" s="326">
        <f>+'App 4 GF &amp; Reserves'!Q38</f>
        <v>0</v>
      </c>
    </row>
    <row r="14" spans="1:5" x14ac:dyDescent="0.3">
      <c r="A14" s="3" t="s">
        <v>1180</v>
      </c>
      <c r="B14" s="326">
        <f>+'App 4 GF &amp; Reserves'!N39</f>
        <v>1600</v>
      </c>
      <c r="C14" s="326">
        <f>+'App 4 GF &amp; Reserves'!O39</f>
        <v>-1600</v>
      </c>
      <c r="D14" s="326">
        <f>+'App 4 GF &amp; Reserves'!P39</f>
        <v>0</v>
      </c>
      <c r="E14" s="326">
        <f>+'App 4 GF &amp; Reserves'!Q39</f>
        <v>0</v>
      </c>
    </row>
    <row r="15" spans="1:5" x14ac:dyDescent="0.3">
      <c r="A15" s="3" t="s">
        <v>3216</v>
      </c>
      <c r="B15" s="326">
        <f>+'App 4 GF &amp; Reserves'!N41</f>
        <v>0</v>
      </c>
      <c r="C15" s="326">
        <f>+'App 4 GF &amp; Reserves'!O41</f>
        <v>0</v>
      </c>
      <c r="D15" s="326">
        <f>+'App 4 GF &amp; Reserves'!P41</f>
        <v>200</v>
      </c>
      <c r="E15" s="326">
        <f>+'App 4 GF &amp; Reserves'!Q41</f>
        <v>200</v>
      </c>
    </row>
    <row r="16" spans="1:5" x14ac:dyDescent="0.3">
      <c r="A16" s="3" t="s">
        <v>1173</v>
      </c>
      <c r="B16" s="327">
        <f>+'App 4 GF &amp; Reserves'!N44-SUM(B9:B15)</f>
        <v>2659</v>
      </c>
      <c r="C16" s="327">
        <f>+'App 4 GF &amp; Reserves'!O44-SUM(C9:C15)</f>
        <v>-21</v>
      </c>
      <c r="D16" s="327">
        <f>+'App 4 GF &amp; Reserves'!P44-SUM(D9:D15)</f>
        <v>0</v>
      </c>
      <c r="E16" s="327">
        <f>+'App 4 GF &amp; Reserves'!Q44-SUM(E9:E15)</f>
        <v>2638</v>
      </c>
    </row>
    <row r="17" spans="1:5" x14ac:dyDescent="0.3">
      <c r="A17" s="293" t="s">
        <v>1141</v>
      </c>
      <c r="B17" s="328">
        <f>SUM(B9:B16)</f>
        <v>8034</v>
      </c>
      <c r="C17" s="328">
        <f t="shared" ref="C17:E17" si="0">SUM(C9:C16)</f>
        <v>-5101</v>
      </c>
      <c r="D17" s="328">
        <f t="shared" si="0"/>
        <v>1500</v>
      </c>
      <c r="E17" s="328">
        <f t="shared" si="0"/>
        <v>4433</v>
      </c>
    </row>
    <row r="21" spans="1:5" x14ac:dyDescent="0.3">
      <c r="A21" t="s">
        <v>3440</v>
      </c>
      <c r="B21" s="317">
        <v>45016</v>
      </c>
    </row>
    <row r="22" spans="1:5" x14ac:dyDescent="0.3">
      <c r="A22" t="s">
        <v>3441</v>
      </c>
      <c r="B22">
        <f>+E6</f>
        <v>2041</v>
      </c>
    </row>
    <row r="23" spans="1:5" x14ac:dyDescent="0.3">
      <c r="A23" t="s">
        <v>3446</v>
      </c>
      <c r="B23">
        <f>+'App 3 MTFP'!H24</f>
        <v>9702</v>
      </c>
    </row>
    <row r="24" spans="1:5" x14ac:dyDescent="0.3">
      <c r="A24" t="s">
        <v>1279</v>
      </c>
      <c r="B24" s="318">
        <f>+B22/B23</f>
        <v>0.2103689960832818</v>
      </c>
    </row>
  </sheetData>
  <mergeCells count="1">
    <mergeCell ref="C3:D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B57"/>
  <sheetViews>
    <sheetView workbookViewId="0">
      <selection activeCell="O13" sqref="O13"/>
    </sheetView>
  </sheetViews>
  <sheetFormatPr defaultColWidth="9.109375" defaultRowHeight="15" x14ac:dyDescent="0.25"/>
  <cols>
    <col min="1" max="1" width="35.21875" style="132" customWidth="1"/>
    <col min="2" max="2" width="20.33203125" style="132" hidden="1" customWidth="1"/>
    <col min="3" max="3" width="12.6640625" style="132" hidden="1" customWidth="1"/>
    <col min="4" max="4" width="8.109375" style="132" hidden="1" customWidth="1"/>
    <col min="5" max="5" width="7.33203125" style="132" hidden="1" customWidth="1"/>
    <col min="6" max="6" width="12.6640625" style="132" hidden="1" customWidth="1"/>
    <col min="7" max="7" width="2.33203125" style="133" hidden="1" customWidth="1"/>
    <col min="8" max="9" width="8.109375" style="132" hidden="1" customWidth="1"/>
    <col min="10" max="10" width="8.6640625" style="132" hidden="1" customWidth="1"/>
    <col min="11" max="11" width="12.6640625" style="132" bestFit="1" customWidth="1"/>
    <col min="12" max="12" width="8.44140625" style="132" bestFit="1" customWidth="1"/>
    <col min="13" max="13" width="8" style="132" customWidth="1"/>
    <col min="14" max="14" width="12.6640625" style="132" bestFit="1" customWidth="1"/>
    <col min="15" max="16" width="8" style="132" customWidth="1"/>
    <col min="17" max="17" width="12.6640625" style="132" bestFit="1" customWidth="1"/>
    <col min="18" max="19" width="8" style="132" customWidth="1"/>
    <col min="20" max="20" width="12.6640625" style="132" bestFit="1" customWidth="1"/>
    <col min="21" max="22" width="8" style="132" customWidth="1"/>
    <col min="23" max="23" width="12.6640625" style="132" bestFit="1" customWidth="1"/>
    <col min="24" max="25" width="8" style="132" customWidth="1"/>
    <col min="26" max="26" width="12.6640625" style="132" bestFit="1" customWidth="1"/>
    <col min="27" max="27" width="9.109375" style="132"/>
    <col min="28" max="28" width="0" style="132" hidden="1" customWidth="1"/>
    <col min="29" max="16384" width="9.109375" style="132"/>
  </cols>
  <sheetData>
    <row r="1" spans="1:28" ht="15.6" x14ac:dyDescent="0.3">
      <c r="W1" s="134"/>
      <c r="Z1" s="134" t="s">
        <v>1045</v>
      </c>
    </row>
    <row r="2" spans="1:28" ht="15.6" x14ac:dyDescent="0.3">
      <c r="A2" s="395" t="s">
        <v>3598</v>
      </c>
      <c r="B2" s="395"/>
      <c r="C2" s="395"/>
      <c r="D2" s="395"/>
      <c r="E2" s="395"/>
      <c r="F2" s="395"/>
      <c r="G2" s="395"/>
      <c r="H2" s="395"/>
      <c r="I2" s="395"/>
      <c r="J2" s="395"/>
      <c r="K2" s="395"/>
      <c r="L2" s="395"/>
      <c r="M2" s="395"/>
      <c r="N2" s="395"/>
      <c r="O2" s="395"/>
      <c r="P2" s="395"/>
      <c r="Q2" s="395"/>
      <c r="R2" s="395"/>
      <c r="S2" s="395"/>
      <c r="T2" s="395"/>
      <c r="U2" s="395"/>
      <c r="V2" s="395"/>
      <c r="W2" s="395"/>
    </row>
    <row r="3" spans="1:28" ht="16.2" thickBot="1" x14ac:dyDescent="0.35">
      <c r="A3" s="135"/>
      <c r="B3" s="135"/>
      <c r="C3" s="135"/>
      <c r="D3" s="135"/>
      <c r="E3" s="135"/>
      <c r="F3" s="135"/>
    </row>
    <row r="4" spans="1:28" ht="16.2" thickBot="1" x14ac:dyDescent="0.35">
      <c r="A4" s="136"/>
      <c r="B4" s="136"/>
      <c r="C4" s="137" t="s">
        <v>1143</v>
      </c>
      <c r="D4" s="396" t="s">
        <v>1144</v>
      </c>
      <c r="E4" s="397"/>
      <c r="F4" s="138" t="s">
        <v>1143</v>
      </c>
      <c r="G4" s="139"/>
      <c r="H4" s="398" t="s">
        <v>1142</v>
      </c>
      <c r="I4" s="394"/>
      <c r="J4" s="140" t="s">
        <v>1145</v>
      </c>
      <c r="K4" s="141" t="s">
        <v>1143</v>
      </c>
      <c r="L4" s="393" t="s">
        <v>1142</v>
      </c>
      <c r="M4" s="394"/>
      <c r="N4" s="142" t="s">
        <v>1143</v>
      </c>
      <c r="O4" s="393" t="s">
        <v>1142</v>
      </c>
      <c r="P4" s="394"/>
      <c r="Q4" s="142" t="s">
        <v>1143</v>
      </c>
      <c r="R4" s="393" t="s">
        <v>1142</v>
      </c>
      <c r="S4" s="394"/>
      <c r="T4" s="142" t="s">
        <v>1143</v>
      </c>
      <c r="U4" s="393" t="s">
        <v>1142</v>
      </c>
      <c r="V4" s="394"/>
      <c r="W4" s="142" t="s">
        <v>1143</v>
      </c>
      <c r="X4" s="393" t="s">
        <v>1142</v>
      </c>
      <c r="Y4" s="394"/>
      <c r="Z4" s="142" t="s">
        <v>1143</v>
      </c>
    </row>
    <row r="5" spans="1:28" ht="16.2" thickBot="1" x14ac:dyDescent="0.35">
      <c r="A5" s="143" t="s">
        <v>1146</v>
      </c>
      <c r="B5" s="144" t="s">
        <v>1049</v>
      </c>
      <c r="C5" s="145">
        <v>43190</v>
      </c>
      <c r="D5" s="146" t="s">
        <v>1147</v>
      </c>
      <c r="E5" s="146" t="s">
        <v>1148</v>
      </c>
      <c r="F5" s="147">
        <v>43921</v>
      </c>
      <c r="G5" s="148"/>
      <c r="H5" s="149" t="s">
        <v>1147</v>
      </c>
      <c r="I5" s="149" t="s">
        <v>1148</v>
      </c>
      <c r="J5" s="149" t="s">
        <v>1149</v>
      </c>
      <c r="K5" s="150">
        <v>44286</v>
      </c>
      <c r="L5" s="151" t="s">
        <v>1147</v>
      </c>
      <c r="M5" s="149" t="s">
        <v>1148</v>
      </c>
      <c r="N5" s="152">
        <v>44651</v>
      </c>
      <c r="O5" s="151" t="s">
        <v>1147</v>
      </c>
      <c r="P5" s="149" t="s">
        <v>1148</v>
      </c>
      <c r="Q5" s="152">
        <v>45016</v>
      </c>
      <c r="R5" s="151" t="s">
        <v>1147</v>
      </c>
      <c r="S5" s="149" t="s">
        <v>1148</v>
      </c>
      <c r="T5" s="152">
        <v>45382</v>
      </c>
      <c r="U5" s="151" t="s">
        <v>1147</v>
      </c>
      <c r="V5" s="149" t="s">
        <v>1148</v>
      </c>
      <c r="W5" s="152">
        <v>45747</v>
      </c>
      <c r="X5" s="151" t="s">
        <v>1147</v>
      </c>
      <c r="Y5" s="149" t="s">
        <v>1148</v>
      </c>
      <c r="Z5" s="152">
        <v>46112</v>
      </c>
    </row>
    <row r="6" spans="1:28" ht="15.6" x14ac:dyDescent="0.3">
      <c r="A6" s="153"/>
      <c r="B6" s="153"/>
      <c r="C6" s="154" t="s">
        <v>1150</v>
      </c>
      <c r="D6" s="154" t="s">
        <v>1150</v>
      </c>
      <c r="E6" s="154" t="s">
        <v>1150</v>
      </c>
      <c r="F6" s="155" t="s">
        <v>1069</v>
      </c>
      <c r="G6" s="156"/>
      <c r="H6" s="157" t="s">
        <v>1069</v>
      </c>
      <c r="I6" s="157" t="s">
        <v>1069</v>
      </c>
      <c r="J6" s="157" t="s">
        <v>1069</v>
      </c>
      <c r="K6" s="158" t="s">
        <v>1069</v>
      </c>
      <c r="L6" s="159" t="s">
        <v>1069</v>
      </c>
      <c r="M6" s="157" t="s">
        <v>1069</v>
      </c>
      <c r="N6" s="160" t="s">
        <v>1069</v>
      </c>
      <c r="O6" s="159" t="s">
        <v>1069</v>
      </c>
      <c r="P6" s="157" t="s">
        <v>1069</v>
      </c>
      <c r="Q6" s="160" t="s">
        <v>1069</v>
      </c>
      <c r="R6" s="159" t="s">
        <v>1069</v>
      </c>
      <c r="S6" s="157" t="s">
        <v>1069</v>
      </c>
      <c r="T6" s="160" t="s">
        <v>1069</v>
      </c>
      <c r="U6" s="159" t="s">
        <v>1069</v>
      </c>
      <c r="V6" s="157" t="s">
        <v>1069</v>
      </c>
      <c r="W6" s="160" t="s">
        <v>1069</v>
      </c>
      <c r="X6" s="159" t="s">
        <v>1069</v>
      </c>
      <c r="Y6" s="157" t="s">
        <v>1069</v>
      </c>
      <c r="Z6" s="160" t="s">
        <v>1069</v>
      </c>
    </row>
    <row r="7" spans="1:28" ht="15.6" x14ac:dyDescent="0.3">
      <c r="A7" s="153"/>
      <c r="B7" s="153"/>
      <c r="C7" s="154"/>
      <c r="D7" s="154"/>
      <c r="E7" s="154"/>
      <c r="F7" s="155"/>
      <c r="G7" s="156"/>
      <c r="H7" s="157"/>
      <c r="I7" s="157"/>
      <c r="J7" s="157"/>
      <c r="K7" s="158"/>
      <c r="L7" s="159"/>
      <c r="M7" s="157"/>
      <c r="N7" s="160"/>
      <c r="O7" s="159"/>
      <c r="P7" s="157"/>
      <c r="Q7" s="160"/>
      <c r="R7" s="159"/>
      <c r="S7" s="157"/>
      <c r="T7" s="160"/>
      <c r="U7" s="159"/>
      <c r="V7" s="157"/>
      <c r="W7" s="160"/>
      <c r="X7" s="159"/>
      <c r="Y7" s="157"/>
      <c r="Z7" s="160"/>
    </row>
    <row r="8" spans="1:28" ht="16.2" thickBot="1" x14ac:dyDescent="0.35">
      <c r="A8" s="161" t="s">
        <v>1151</v>
      </c>
      <c r="B8" s="153"/>
      <c r="C8" s="154"/>
      <c r="D8" s="154"/>
      <c r="E8" s="154"/>
      <c r="F8" s="162">
        <v>3024</v>
      </c>
      <c r="G8" s="163"/>
      <c r="H8" s="164">
        <v>0</v>
      </c>
      <c r="I8" s="164">
        <v>0</v>
      </c>
      <c r="J8" s="164">
        <v>0</v>
      </c>
      <c r="K8" s="165">
        <f>SUM(F8:J8)</f>
        <v>3024</v>
      </c>
      <c r="L8" s="294">
        <v>0</v>
      </c>
      <c r="M8" s="295">
        <v>84</v>
      </c>
      <c r="N8" s="296">
        <f>SUM(K8:M8)</f>
        <v>3108</v>
      </c>
      <c r="O8" s="294">
        <f>-1182+21</f>
        <v>-1161</v>
      </c>
      <c r="P8" s="295">
        <v>94</v>
      </c>
      <c r="Q8" s="296">
        <f>SUM(N8:P8)</f>
        <v>2041</v>
      </c>
      <c r="R8" s="294">
        <v>0</v>
      </c>
      <c r="S8" s="295">
        <v>67</v>
      </c>
      <c r="T8" s="296">
        <f>SUM(Q8:S8)</f>
        <v>2108</v>
      </c>
      <c r="U8" s="294">
        <v>-16</v>
      </c>
      <c r="V8" s="295">
        <v>0</v>
      </c>
      <c r="W8" s="296">
        <f>SUM(T8:V8)</f>
        <v>2092</v>
      </c>
      <c r="X8" s="294">
        <v>-109</v>
      </c>
      <c r="Y8" s="295">
        <v>0</v>
      </c>
      <c r="Z8" s="296">
        <f>SUM(W8:Y8)</f>
        <v>1983</v>
      </c>
    </row>
    <row r="9" spans="1:28" ht="15.6" x14ac:dyDescent="0.3">
      <c r="A9" s="153"/>
      <c r="B9" s="153"/>
      <c r="C9" s="154"/>
      <c r="D9" s="154"/>
      <c r="E9" s="154"/>
      <c r="F9" s="155"/>
      <c r="G9" s="156"/>
      <c r="H9" s="157"/>
      <c r="I9" s="157"/>
      <c r="J9" s="157"/>
      <c r="K9" s="158"/>
      <c r="L9" s="159"/>
      <c r="M9" s="157"/>
      <c r="N9" s="160"/>
      <c r="O9" s="159"/>
      <c r="P9" s="157"/>
      <c r="Q9" s="160"/>
      <c r="R9" s="159"/>
      <c r="S9" s="157"/>
      <c r="T9" s="160"/>
      <c r="U9" s="159"/>
      <c r="V9" s="157"/>
      <c r="W9" s="160"/>
      <c r="X9" s="159"/>
      <c r="Y9" s="157"/>
      <c r="Z9" s="160"/>
    </row>
    <row r="10" spans="1:28" ht="15.6" x14ac:dyDescent="0.3">
      <c r="A10" s="161" t="s">
        <v>1152</v>
      </c>
      <c r="B10" s="161"/>
      <c r="C10" s="154"/>
      <c r="D10" s="154"/>
      <c r="E10" s="154"/>
      <c r="F10" s="159"/>
      <c r="G10" s="156"/>
      <c r="H10" s="157"/>
      <c r="I10" s="157"/>
      <c r="J10" s="157"/>
      <c r="K10" s="158"/>
      <c r="L10" s="159"/>
      <c r="M10" s="157"/>
      <c r="N10" s="160"/>
      <c r="O10" s="159"/>
      <c r="P10" s="157"/>
      <c r="Q10" s="160"/>
      <c r="R10" s="159"/>
      <c r="S10" s="157"/>
      <c r="T10" s="160"/>
      <c r="U10" s="159"/>
      <c r="V10" s="157"/>
      <c r="W10" s="160"/>
      <c r="X10" s="159"/>
      <c r="Y10" s="157"/>
      <c r="Z10" s="160"/>
    </row>
    <row r="11" spans="1:28" x14ac:dyDescent="0.25">
      <c r="A11" s="174" t="s">
        <v>1153</v>
      </c>
      <c r="B11" s="174"/>
      <c r="C11" s="175">
        <v>879</v>
      </c>
      <c r="D11" s="175">
        <v>-64</v>
      </c>
      <c r="E11" s="175">
        <v>194</v>
      </c>
      <c r="F11" s="176">
        <f>849+58</f>
        <v>907</v>
      </c>
      <c r="G11" s="177"/>
      <c r="H11" s="171"/>
      <c r="I11" s="171"/>
      <c r="J11" s="171">
        <v>-907</v>
      </c>
      <c r="K11" s="178">
        <f>SUM(F11:J11)</f>
        <v>0</v>
      </c>
      <c r="L11" s="176">
        <v>0</v>
      </c>
      <c r="M11" s="171"/>
      <c r="N11" s="179">
        <f t="shared" ref="N11:N35" si="0">SUM(K11:M11)</f>
        <v>0</v>
      </c>
      <c r="O11" s="176">
        <v>0</v>
      </c>
      <c r="P11" s="171"/>
      <c r="Q11" s="179">
        <f t="shared" ref="Q11:Q35" si="1">SUM(N11:P11)</f>
        <v>0</v>
      </c>
      <c r="R11" s="176"/>
      <c r="S11" s="171"/>
      <c r="T11" s="179">
        <f t="shared" ref="T11:T35" si="2">SUM(Q11:S11)</f>
        <v>0</v>
      </c>
      <c r="U11" s="176"/>
      <c r="V11" s="171"/>
      <c r="W11" s="179">
        <f t="shared" ref="W11:W35" si="3">SUM(T11:V11)</f>
        <v>0</v>
      </c>
      <c r="X11" s="176"/>
      <c r="Y11" s="171"/>
      <c r="Z11" s="179">
        <f t="shared" ref="Z11:Z18" si="4">SUM(W11:Y11)</f>
        <v>0</v>
      </c>
    </row>
    <row r="12" spans="1:28" x14ac:dyDescent="0.25">
      <c r="A12" s="174" t="s">
        <v>1154</v>
      </c>
      <c r="B12" s="174"/>
      <c r="C12" s="175">
        <v>70</v>
      </c>
      <c r="D12" s="175">
        <v>-114</v>
      </c>
      <c r="E12" s="175">
        <v>125</v>
      </c>
      <c r="F12" s="176">
        <v>55</v>
      </c>
      <c r="G12" s="177"/>
      <c r="H12" s="171"/>
      <c r="I12" s="171"/>
      <c r="J12" s="171">
        <v>-55</v>
      </c>
      <c r="K12" s="178">
        <f t="shared" ref="K12:K35" si="5">SUM(F12:J12)</f>
        <v>0</v>
      </c>
      <c r="L12" s="176">
        <v>0</v>
      </c>
      <c r="M12" s="171"/>
      <c r="N12" s="179">
        <f t="shared" si="0"/>
        <v>0</v>
      </c>
      <c r="O12" s="176">
        <v>0</v>
      </c>
      <c r="P12" s="171"/>
      <c r="Q12" s="179">
        <f t="shared" si="1"/>
        <v>0</v>
      </c>
      <c r="R12" s="176"/>
      <c r="S12" s="171"/>
      <c r="T12" s="179">
        <f t="shared" si="2"/>
        <v>0</v>
      </c>
      <c r="U12" s="176"/>
      <c r="V12" s="171"/>
      <c r="W12" s="179">
        <f t="shared" si="3"/>
        <v>0</v>
      </c>
      <c r="X12" s="176"/>
      <c r="Y12" s="171"/>
      <c r="Z12" s="179">
        <f t="shared" si="4"/>
        <v>0</v>
      </c>
    </row>
    <row r="13" spans="1:28" x14ac:dyDescent="0.25">
      <c r="A13" s="174" t="s">
        <v>1155</v>
      </c>
      <c r="B13" s="174"/>
      <c r="C13" s="175">
        <v>403</v>
      </c>
      <c r="D13" s="175"/>
      <c r="E13" s="175"/>
      <c r="F13" s="176">
        <f>SUM(C13:E13)</f>
        <v>403</v>
      </c>
      <c r="G13" s="177"/>
      <c r="H13" s="171">
        <v>-17</v>
      </c>
      <c r="I13" s="171"/>
      <c r="J13" s="171">
        <f>907+55</f>
        <v>962</v>
      </c>
      <c r="K13" s="178">
        <f t="shared" si="5"/>
        <v>1348</v>
      </c>
      <c r="L13" s="176">
        <v>-513</v>
      </c>
      <c r="M13" s="171"/>
      <c r="N13" s="179">
        <f t="shared" si="0"/>
        <v>835</v>
      </c>
      <c r="O13" s="176">
        <f>-460-54</f>
        <v>-514</v>
      </c>
      <c r="P13" s="171"/>
      <c r="Q13" s="179">
        <f t="shared" si="1"/>
        <v>321</v>
      </c>
      <c r="R13" s="176">
        <v>-100</v>
      </c>
      <c r="S13" s="171"/>
      <c r="T13" s="179">
        <f t="shared" si="2"/>
        <v>221</v>
      </c>
      <c r="U13" s="176">
        <v>-100</v>
      </c>
      <c r="V13" s="171"/>
      <c r="W13" s="179">
        <f t="shared" si="3"/>
        <v>121</v>
      </c>
      <c r="X13" s="176">
        <v>-100</v>
      </c>
      <c r="Y13" s="171"/>
      <c r="Z13" s="179">
        <f t="shared" si="4"/>
        <v>21</v>
      </c>
      <c r="AB13" s="132" t="s">
        <v>3260</v>
      </c>
    </row>
    <row r="14" spans="1:28" x14ac:dyDescent="0.25">
      <c r="A14" s="174" t="s">
        <v>519</v>
      </c>
      <c r="B14" s="174"/>
      <c r="C14" s="175">
        <v>58</v>
      </c>
      <c r="D14" s="175"/>
      <c r="E14" s="175">
        <v>53</v>
      </c>
      <c r="F14" s="176">
        <v>107</v>
      </c>
      <c r="G14" s="177"/>
      <c r="H14" s="171">
        <v>-15</v>
      </c>
      <c r="I14" s="171"/>
      <c r="J14" s="171"/>
      <c r="K14" s="178">
        <f t="shared" si="5"/>
        <v>92</v>
      </c>
      <c r="L14" s="176"/>
      <c r="M14" s="171"/>
      <c r="N14" s="179">
        <f t="shared" si="0"/>
        <v>92</v>
      </c>
      <c r="O14" s="176"/>
      <c r="P14" s="171"/>
      <c r="Q14" s="179">
        <f t="shared" si="1"/>
        <v>92</v>
      </c>
      <c r="R14" s="176"/>
      <c r="S14" s="171"/>
      <c r="T14" s="179">
        <f t="shared" si="2"/>
        <v>92</v>
      </c>
      <c r="U14" s="176"/>
      <c r="V14" s="171"/>
      <c r="W14" s="179">
        <f t="shared" si="3"/>
        <v>92</v>
      </c>
      <c r="X14" s="176"/>
      <c r="Y14" s="171"/>
      <c r="Z14" s="179">
        <f t="shared" si="4"/>
        <v>92</v>
      </c>
    </row>
    <row r="15" spans="1:28" x14ac:dyDescent="0.25">
      <c r="A15" s="174" t="s">
        <v>1156</v>
      </c>
      <c r="B15" s="174"/>
      <c r="C15" s="175">
        <v>30</v>
      </c>
      <c r="D15" s="175"/>
      <c r="E15" s="175"/>
      <c r="F15" s="176">
        <f>SUM(C15:E15)</f>
        <v>30</v>
      </c>
      <c r="G15" s="177"/>
      <c r="H15" s="171"/>
      <c r="I15" s="171"/>
      <c r="J15" s="171"/>
      <c r="K15" s="178">
        <f t="shared" si="5"/>
        <v>30</v>
      </c>
      <c r="L15" s="176"/>
      <c r="M15" s="171"/>
      <c r="N15" s="179">
        <f t="shared" si="0"/>
        <v>30</v>
      </c>
      <c r="O15" s="176"/>
      <c r="P15" s="171"/>
      <c r="Q15" s="179">
        <f t="shared" si="1"/>
        <v>30</v>
      </c>
      <c r="R15" s="176"/>
      <c r="S15" s="171"/>
      <c r="T15" s="179">
        <f t="shared" si="2"/>
        <v>30</v>
      </c>
      <c r="U15" s="176"/>
      <c r="V15" s="171"/>
      <c r="W15" s="179">
        <f t="shared" si="3"/>
        <v>30</v>
      </c>
      <c r="X15" s="176"/>
      <c r="Y15" s="171"/>
      <c r="Z15" s="179">
        <f t="shared" si="4"/>
        <v>30</v>
      </c>
    </row>
    <row r="16" spans="1:28" x14ac:dyDescent="0.25">
      <c r="A16" s="174" t="s">
        <v>646</v>
      </c>
      <c r="B16" s="174"/>
      <c r="C16" s="175">
        <v>85</v>
      </c>
      <c r="D16" s="175"/>
      <c r="E16" s="175">
        <v>36</v>
      </c>
      <c r="F16" s="176">
        <v>125</v>
      </c>
      <c r="G16" s="177"/>
      <c r="H16" s="171">
        <v>-52</v>
      </c>
      <c r="I16" s="171"/>
      <c r="J16" s="171"/>
      <c r="K16" s="178">
        <f t="shared" si="5"/>
        <v>73</v>
      </c>
      <c r="L16" s="176"/>
      <c r="M16" s="171"/>
      <c r="N16" s="179">
        <f t="shared" si="0"/>
        <v>73</v>
      </c>
      <c r="O16" s="176"/>
      <c r="P16" s="171"/>
      <c r="Q16" s="179">
        <f t="shared" si="1"/>
        <v>73</v>
      </c>
      <c r="R16" s="176"/>
      <c r="S16" s="171"/>
      <c r="T16" s="179">
        <f t="shared" si="2"/>
        <v>73</v>
      </c>
      <c r="U16" s="176"/>
      <c r="V16" s="171"/>
      <c r="W16" s="179">
        <f t="shared" si="3"/>
        <v>73</v>
      </c>
      <c r="X16" s="176"/>
      <c r="Y16" s="171"/>
      <c r="Z16" s="179">
        <f t="shared" si="4"/>
        <v>73</v>
      </c>
    </row>
    <row r="17" spans="1:28" x14ac:dyDescent="0.25">
      <c r="A17" s="174" t="s">
        <v>683</v>
      </c>
      <c r="B17" s="174"/>
      <c r="C17" s="175">
        <v>108</v>
      </c>
      <c r="D17" s="175">
        <v>-4</v>
      </c>
      <c r="E17" s="175">
        <v>10</v>
      </c>
      <c r="F17" s="176">
        <v>139</v>
      </c>
      <c r="G17" s="177"/>
      <c r="H17" s="171"/>
      <c r="I17" s="171">
        <v>7</v>
      </c>
      <c r="J17" s="171"/>
      <c r="K17" s="178">
        <f t="shared" si="5"/>
        <v>146</v>
      </c>
      <c r="L17" s="176"/>
      <c r="M17" s="171"/>
      <c r="N17" s="179">
        <f t="shared" si="0"/>
        <v>146</v>
      </c>
      <c r="O17" s="176"/>
      <c r="P17" s="171"/>
      <c r="Q17" s="179">
        <f t="shared" si="1"/>
        <v>146</v>
      </c>
      <c r="R17" s="176"/>
      <c r="S17" s="171"/>
      <c r="T17" s="179">
        <f t="shared" si="2"/>
        <v>146</v>
      </c>
      <c r="U17" s="176"/>
      <c r="V17" s="171"/>
      <c r="W17" s="179">
        <f t="shared" si="3"/>
        <v>146</v>
      </c>
      <c r="X17" s="176"/>
      <c r="Y17" s="171"/>
      <c r="Z17" s="179">
        <f t="shared" si="4"/>
        <v>146</v>
      </c>
    </row>
    <row r="18" spans="1:28" x14ac:dyDescent="0.25">
      <c r="A18" s="174" t="s">
        <v>1157</v>
      </c>
      <c r="B18" s="174"/>
      <c r="C18" s="175">
        <v>1981</v>
      </c>
      <c r="D18" s="175">
        <v>-1003</v>
      </c>
      <c r="E18" s="175">
        <v>192</v>
      </c>
      <c r="F18" s="176">
        <v>1458</v>
      </c>
      <c r="G18" s="177"/>
      <c r="H18" s="171">
        <v>-144</v>
      </c>
      <c r="I18" s="171"/>
      <c r="J18" s="171"/>
      <c r="K18" s="178">
        <f t="shared" si="5"/>
        <v>1314</v>
      </c>
      <c r="L18" s="176">
        <v>-144</v>
      </c>
      <c r="M18" s="171"/>
      <c r="N18" s="179">
        <f t="shared" si="0"/>
        <v>1170</v>
      </c>
      <c r="O18" s="176"/>
      <c r="P18" s="171"/>
      <c r="Q18" s="179">
        <f t="shared" si="1"/>
        <v>1170</v>
      </c>
      <c r="R18" s="176"/>
      <c r="S18" s="171"/>
      <c r="T18" s="179">
        <f t="shared" si="2"/>
        <v>1170</v>
      </c>
      <c r="U18" s="176"/>
      <c r="V18" s="171"/>
      <c r="W18" s="179">
        <f t="shared" si="3"/>
        <v>1170</v>
      </c>
      <c r="X18" s="176"/>
      <c r="Y18" s="171"/>
      <c r="Z18" s="179">
        <f t="shared" si="4"/>
        <v>1170</v>
      </c>
    </row>
    <row r="19" spans="1:28" x14ac:dyDescent="0.25">
      <c r="A19" s="174" t="s">
        <v>1158</v>
      </c>
      <c r="B19" s="174"/>
      <c r="C19" s="175">
        <v>843</v>
      </c>
      <c r="D19" s="175">
        <v>-750</v>
      </c>
      <c r="E19" s="175"/>
      <c r="F19" s="176">
        <v>93</v>
      </c>
      <c r="G19" s="177"/>
      <c r="H19" s="171"/>
      <c r="I19" s="171"/>
      <c r="J19" s="171"/>
      <c r="K19" s="178">
        <f>SUM(F19:J19)</f>
        <v>93</v>
      </c>
      <c r="L19" s="176"/>
      <c r="M19" s="171"/>
      <c r="N19" s="179">
        <f>SUM(K19:M19)</f>
        <v>93</v>
      </c>
      <c r="O19" s="176"/>
      <c r="P19" s="171"/>
      <c r="Q19" s="179">
        <f>SUM(N19:P19)</f>
        <v>93</v>
      </c>
      <c r="R19" s="176"/>
      <c r="S19" s="171"/>
      <c r="T19" s="179">
        <f>SUM(Q19:S19)</f>
        <v>93</v>
      </c>
      <c r="U19" s="176"/>
      <c r="V19" s="171"/>
      <c r="W19" s="179">
        <f>SUM(T19:V19)</f>
        <v>93</v>
      </c>
      <c r="X19" s="176"/>
      <c r="Y19" s="171"/>
      <c r="Z19" s="179">
        <f>SUM(W19:Y19)</f>
        <v>93</v>
      </c>
    </row>
    <row r="20" spans="1:28" x14ac:dyDescent="0.25">
      <c r="A20" s="174" t="s">
        <v>575</v>
      </c>
      <c r="B20" s="174"/>
      <c r="C20" s="175">
        <v>935</v>
      </c>
      <c r="D20" s="175">
        <v>-96</v>
      </c>
      <c r="E20" s="175"/>
      <c r="F20" s="176">
        <v>791</v>
      </c>
      <c r="G20" s="177"/>
      <c r="H20" s="171">
        <v>-127</v>
      </c>
      <c r="I20" s="171"/>
      <c r="J20" s="171"/>
      <c r="K20" s="178">
        <f t="shared" si="5"/>
        <v>664</v>
      </c>
      <c r="L20" s="176"/>
      <c r="M20" s="171"/>
      <c r="N20" s="179">
        <f t="shared" si="0"/>
        <v>664</v>
      </c>
      <c r="O20" s="176"/>
      <c r="P20" s="171"/>
      <c r="Q20" s="179">
        <f t="shared" si="1"/>
        <v>664</v>
      </c>
      <c r="R20" s="176"/>
      <c r="S20" s="171"/>
      <c r="T20" s="179">
        <f t="shared" si="2"/>
        <v>664</v>
      </c>
      <c r="U20" s="176"/>
      <c r="V20" s="171"/>
      <c r="W20" s="179">
        <f t="shared" si="3"/>
        <v>664</v>
      </c>
      <c r="X20" s="176"/>
      <c r="Y20" s="171"/>
      <c r="Z20" s="179">
        <f t="shared" ref="Z20:Z35" si="6">SUM(W20:Y20)</f>
        <v>664</v>
      </c>
    </row>
    <row r="21" spans="1:28" x14ac:dyDescent="0.25">
      <c r="A21" s="174" t="s">
        <v>1159</v>
      </c>
      <c r="B21" s="174"/>
      <c r="C21" s="175">
        <v>100</v>
      </c>
      <c r="D21" s="175">
        <v>-27</v>
      </c>
      <c r="E21" s="175"/>
      <c r="F21" s="176">
        <v>66</v>
      </c>
      <c r="G21" s="177"/>
      <c r="H21" s="171">
        <v>-21</v>
      </c>
      <c r="I21" s="171"/>
      <c r="J21" s="171"/>
      <c r="K21" s="178">
        <f t="shared" si="5"/>
        <v>45</v>
      </c>
      <c r="L21" s="176"/>
      <c r="M21" s="171"/>
      <c r="N21" s="179">
        <f t="shared" si="0"/>
        <v>45</v>
      </c>
      <c r="O21" s="176">
        <v>-21</v>
      </c>
      <c r="P21" s="171"/>
      <c r="Q21" s="179">
        <f t="shared" si="1"/>
        <v>24</v>
      </c>
      <c r="R21" s="176">
        <v>-24</v>
      </c>
      <c r="S21" s="171"/>
      <c r="T21" s="179">
        <f t="shared" si="2"/>
        <v>0</v>
      </c>
      <c r="U21" s="176"/>
      <c r="V21" s="171"/>
      <c r="W21" s="179">
        <f t="shared" si="3"/>
        <v>0</v>
      </c>
      <c r="X21" s="176"/>
      <c r="Y21" s="171"/>
      <c r="Z21" s="179">
        <f t="shared" si="6"/>
        <v>0</v>
      </c>
    </row>
    <row r="22" spans="1:28" x14ac:dyDescent="0.25">
      <c r="A22" s="174" t="s">
        <v>1160</v>
      </c>
      <c r="B22" s="174"/>
      <c r="C22" s="175">
        <v>84</v>
      </c>
      <c r="D22" s="175">
        <v>-70</v>
      </c>
      <c r="E22" s="175"/>
      <c r="F22" s="176">
        <v>13</v>
      </c>
      <c r="G22" s="177"/>
      <c r="H22" s="171">
        <v>-9</v>
      </c>
      <c r="I22" s="171"/>
      <c r="J22" s="171"/>
      <c r="K22" s="178">
        <f t="shared" si="5"/>
        <v>4</v>
      </c>
      <c r="L22" s="176"/>
      <c r="M22" s="171"/>
      <c r="N22" s="179">
        <f t="shared" si="0"/>
        <v>4</v>
      </c>
      <c r="O22" s="176"/>
      <c r="P22" s="171"/>
      <c r="Q22" s="179">
        <f t="shared" si="1"/>
        <v>4</v>
      </c>
      <c r="R22" s="176"/>
      <c r="S22" s="171"/>
      <c r="T22" s="179">
        <f t="shared" si="2"/>
        <v>4</v>
      </c>
      <c r="U22" s="176"/>
      <c r="V22" s="171"/>
      <c r="W22" s="179">
        <f t="shared" si="3"/>
        <v>4</v>
      </c>
      <c r="X22" s="176"/>
      <c r="Y22" s="171"/>
      <c r="Z22" s="179">
        <f t="shared" si="6"/>
        <v>4</v>
      </c>
    </row>
    <row r="23" spans="1:28" ht="30" x14ac:dyDescent="0.25">
      <c r="A23" s="193" t="s">
        <v>1161</v>
      </c>
      <c r="B23" s="194"/>
      <c r="C23" s="195">
        <v>61</v>
      </c>
      <c r="D23" s="195">
        <v>-7</v>
      </c>
      <c r="E23" s="195">
        <v>25</v>
      </c>
      <c r="F23" s="196">
        <v>74</v>
      </c>
      <c r="G23" s="197"/>
      <c r="H23" s="180"/>
      <c r="I23" s="180">
        <v>10</v>
      </c>
      <c r="J23" s="180"/>
      <c r="K23" s="198">
        <f t="shared" si="5"/>
        <v>84</v>
      </c>
      <c r="L23" s="196"/>
      <c r="M23" s="180"/>
      <c r="N23" s="199">
        <f t="shared" si="0"/>
        <v>84</v>
      </c>
      <c r="O23" s="196"/>
      <c r="P23" s="180"/>
      <c r="Q23" s="199">
        <f t="shared" si="1"/>
        <v>84</v>
      </c>
      <c r="R23" s="196"/>
      <c r="S23" s="180"/>
      <c r="T23" s="199">
        <f t="shared" si="2"/>
        <v>84</v>
      </c>
      <c r="U23" s="196"/>
      <c r="V23" s="180"/>
      <c r="W23" s="199">
        <f t="shared" si="3"/>
        <v>84</v>
      </c>
      <c r="X23" s="196"/>
      <c r="Y23" s="180"/>
      <c r="Z23" s="199">
        <f t="shared" si="6"/>
        <v>84</v>
      </c>
    </row>
    <row r="24" spans="1:28" x14ac:dyDescent="0.25">
      <c r="A24" s="174" t="s">
        <v>1162</v>
      </c>
      <c r="B24" s="174"/>
      <c r="C24" s="175"/>
      <c r="D24" s="175"/>
      <c r="E24" s="175">
        <v>500</v>
      </c>
      <c r="F24" s="176">
        <v>450</v>
      </c>
      <c r="G24" s="177"/>
      <c r="H24" s="171"/>
      <c r="I24" s="171"/>
      <c r="J24" s="171"/>
      <c r="K24" s="178">
        <f t="shared" si="5"/>
        <v>450</v>
      </c>
      <c r="L24" s="176"/>
      <c r="M24" s="171"/>
      <c r="N24" s="179">
        <f t="shared" si="0"/>
        <v>450</v>
      </c>
      <c r="O24" s="176">
        <v>-450</v>
      </c>
      <c r="P24" s="171"/>
      <c r="Q24" s="179">
        <f t="shared" si="1"/>
        <v>0</v>
      </c>
      <c r="R24" s="176"/>
      <c r="S24" s="171"/>
      <c r="T24" s="179">
        <f t="shared" si="2"/>
        <v>0</v>
      </c>
      <c r="U24" s="176"/>
      <c r="V24" s="171"/>
      <c r="W24" s="179">
        <f t="shared" si="3"/>
        <v>0</v>
      </c>
      <c r="X24" s="176"/>
      <c r="Y24" s="171"/>
      <c r="Z24" s="179">
        <f t="shared" si="6"/>
        <v>0</v>
      </c>
      <c r="AB24" s="132" t="s">
        <v>3264</v>
      </c>
    </row>
    <row r="25" spans="1:28" x14ac:dyDescent="0.25">
      <c r="A25" s="174" t="s">
        <v>1163</v>
      </c>
      <c r="B25" s="174"/>
      <c r="C25" s="175"/>
      <c r="D25" s="175"/>
      <c r="E25" s="175">
        <v>250</v>
      </c>
      <c r="F25" s="176">
        <v>220</v>
      </c>
      <c r="G25" s="177"/>
      <c r="H25" s="171"/>
      <c r="I25" s="171"/>
      <c r="J25" s="171">
        <v>-220</v>
      </c>
      <c r="K25" s="178">
        <f t="shared" si="5"/>
        <v>0</v>
      </c>
      <c r="L25" s="176"/>
      <c r="M25" s="171"/>
      <c r="N25" s="179">
        <f t="shared" si="0"/>
        <v>0</v>
      </c>
      <c r="O25" s="176"/>
      <c r="P25" s="171"/>
      <c r="Q25" s="179">
        <f t="shared" si="1"/>
        <v>0</v>
      </c>
      <c r="R25" s="176"/>
      <c r="S25" s="171"/>
      <c r="T25" s="179">
        <f t="shared" si="2"/>
        <v>0</v>
      </c>
      <c r="U25" s="176"/>
      <c r="V25" s="171"/>
      <c r="W25" s="179">
        <f t="shared" si="3"/>
        <v>0</v>
      </c>
      <c r="X25" s="176"/>
      <c r="Y25" s="171"/>
      <c r="Z25" s="179">
        <f t="shared" si="6"/>
        <v>0</v>
      </c>
    </row>
    <row r="26" spans="1:28" x14ac:dyDescent="0.25">
      <c r="A26" s="174" t="s">
        <v>1164</v>
      </c>
      <c r="B26" s="174"/>
      <c r="C26" s="175"/>
      <c r="D26" s="175"/>
      <c r="E26" s="175">
        <v>100</v>
      </c>
      <c r="F26" s="176">
        <v>43</v>
      </c>
      <c r="G26" s="177"/>
      <c r="H26" s="171">
        <v>-6</v>
      </c>
      <c r="I26" s="171"/>
      <c r="J26" s="171"/>
      <c r="K26" s="178">
        <f t="shared" si="5"/>
        <v>37</v>
      </c>
      <c r="L26" s="176"/>
      <c r="M26" s="171"/>
      <c r="N26" s="179">
        <f t="shared" si="0"/>
        <v>37</v>
      </c>
      <c r="O26" s="176"/>
      <c r="P26" s="171"/>
      <c r="Q26" s="179">
        <f t="shared" si="1"/>
        <v>37</v>
      </c>
      <c r="R26" s="176"/>
      <c r="S26" s="171"/>
      <c r="T26" s="179">
        <f t="shared" si="2"/>
        <v>37</v>
      </c>
      <c r="U26" s="176"/>
      <c r="V26" s="171"/>
      <c r="W26" s="179">
        <f t="shared" si="3"/>
        <v>37</v>
      </c>
      <c r="X26" s="176"/>
      <c r="Y26" s="171"/>
      <c r="Z26" s="179">
        <f t="shared" si="6"/>
        <v>37</v>
      </c>
    </row>
    <row r="27" spans="1:28" x14ac:dyDescent="0.25">
      <c r="A27" s="174" t="s">
        <v>1165</v>
      </c>
      <c r="B27" s="174"/>
      <c r="C27" s="175"/>
      <c r="D27" s="175"/>
      <c r="E27" s="175">
        <v>136</v>
      </c>
      <c r="F27" s="176">
        <v>148</v>
      </c>
      <c r="G27" s="177"/>
      <c r="H27" s="171">
        <v>-62</v>
      </c>
      <c r="I27" s="171"/>
      <c r="J27" s="171"/>
      <c r="K27" s="178">
        <f t="shared" si="5"/>
        <v>86</v>
      </c>
      <c r="L27" s="176"/>
      <c r="M27" s="171"/>
      <c r="N27" s="179">
        <f t="shared" si="0"/>
        <v>86</v>
      </c>
      <c r="O27" s="176"/>
      <c r="P27" s="171"/>
      <c r="Q27" s="179">
        <f t="shared" si="1"/>
        <v>86</v>
      </c>
      <c r="R27" s="176"/>
      <c r="S27" s="171"/>
      <c r="T27" s="179">
        <f t="shared" si="2"/>
        <v>86</v>
      </c>
      <c r="U27" s="176"/>
      <c r="V27" s="171"/>
      <c r="W27" s="179">
        <f t="shared" si="3"/>
        <v>86</v>
      </c>
      <c r="X27" s="176"/>
      <c r="Y27" s="171"/>
      <c r="Z27" s="179">
        <f t="shared" si="6"/>
        <v>86</v>
      </c>
    </row>
    <row r="28" spans="1:28" x14ac:dyDescent="0.25">
      <c r="A28" s="174" t="s">
        <v>1166</v>
      </c>
      <c r="B28" s="174"/>
      <c r="C28" s="175"/>
      <c r="D28" s="175"/>
      <c r="E28" s="175">
        <v>290</v>
      </c>
      <c r="F28" s="176">
        <v>90</v>
      </c>
      <c r="G28" s="177"/>
      <c r="H28" s="171">
        <v>-90</v>
      </c>
      <c r="I28" s="171"/>
      <c r="J28" s="171"/>
      <c r="K28" s="178">
        <f t="shared" si="5"/>
        <v>0</v>
      </c>
      <c r="L28" s="176"/>
      <c r="M28" s="171"/>
      <c r="N28" s="179">
        <f t="shared" si="0"/>
        <v>0</v>
      </c>
      <c r="O28" s="176"/>
      <c r="P28" s="171"/>
      <c r="Q28" s="179">
        <f t="shared" si="1"/>
        <v>0</v>
      </c>
      <c r="R28" s="176"/>
      <c r="S28" s="171"/>
      <c r="T28" s="179">
        <f t="shared" si="2"/>
        <v>0</v>
      </c>
      <c r="U28" s="176"/>
      <c r="V28" s="171"/>
      <c r="W28" s="179">
        <f t="shared" si="3"/>
        <v>0</v>
      </c>
      <c r="X28" s="176"/>
      <c r="Y28" s="171"/>
      <c r="Z28" s="179">
        <f t="shared" si="6"/>
        <v>0</v>
      </c>
    </row>
    <row r="29" spans="1:28" x14ac:dyDescent="0.25">
      <c r="A29" s="174" t="s">
        <v>258</v>
      </c>
      <c r="B29" s="174"/>
      <c r="C29" s="175">
        <v>0</v>
      </c>
      <c r="D29" s="175"/>
      <c r="E29" s="175"/>
      <c r="F29" s="176">
        <v>4440</v>
      </c>
      <c r="G29" s="177"/>
      <c r="H29" s="171">
        <v>-837</v>
      </c>
      <c r="I29" s="171"/>
      <c r="J29" s="171">
        <v>-1467</v>
      </c>
      <c r="K29" s="178">
        <f t="shared" si="5"/>
        <v>2136</v>
      </c>
      <c r="L29" s="176">
        <f>-'App 2 Capital Programme'!H13</f>
        <v>-939</v>
      </c>
      <c r="M29" s="171"/>
      <c r="N29" s="179">
        <f t="shared" si="0"/>
        <v>1197</v>
      </c>
      <c r="O29" s="176">
        <f>-'App 2 Capital Programme'!I13</f>
        <v>-207</v>
      </c>
      <c r="P29" s="171"/>
      <c r="Q29" s="179">
        <f t="shared" si="1"/>
        <v>990</v>
      </c>
      <c r="R29" s="176">
        <f>-'App 2 Capital Programme'!J13</f>
        <v>-700</v>
      </c>
      <c r="S29" s="171"/>
      <c r="T29" s="179">
        <f t="shared" si="2"/>
        <v>290</v>
      </c>
      <c r="U29" s="176">
        <f>-'App 2 Capital Programme'!K13</f>
        <v>-290</v>
      </c>
      <c r="V29" s="171"/>
      <c r="W29" s="179">
        <f t="shared" si="3"/>
        <v>0</v>
      </c>
      <c r="X29" s="176"/>
      <c r="Y29" s="171"/>
      <c r="Z29" s="179">
        <f t="shared" si="6"/>
        <v>0</v>
      </c>
    </row>
    <row r="30" spans="1:28" x14ac:dyDescent="0.25">
      <c r="A30" s="174" t="s">
        <v>1167</v>
      </c>
      <c r="B30" s="174"/>
      <c r="C30" s="175">
        <v>29</v>
      </c>
      <c r="D30" s="175"/>
      <c r="E30" s="175"/>
      <c r="F30" s="176">
        <v>48</v>
      </c>
      <c r="G30" s="177"/>
      <c r="H30" s="171"/>
      <c r="I30" s="171"/>
      <c r="J30" s="171"/>
      <c r="K30" s="178">
        <f t="shared" si="5"/>
        <v>48</v>
      </c>
      <c r="L30" s="176"/>
      <c r="M30" s="171"/>
      <c r="N30" s="179">
        <f t="shared" si="0"/>
        <v>48</v>
      </c>
      <c r="O30" s="176"/>
      <c r="P30" s="171"/>
      <c r="Q30" s="179">
        <f t="shared" si="1"/>
        <v>48</v>
      </c>
      <c r="R30" s="176"/>
      <c r="S30" s="171"/>
      <c r="T30" s="179">
        <f t="shared" si="2"/>
        <v>48</v>
      </c>
      <c r="U30" s="176"/>
      <c r="V30" s="171"/>
      <c r="W30" s="179">
        <f t="shared" si="3"/>
        <v>48</v>
      </c>
      <c r="X30" s="176"/>
      <c r="Y30" s="171"/>
      <c r="Z30" s="179">
        <f t="shared" si="6"/>
        <v>48</v>
      </c>
    </row>
    <row r="31" spans="1:28" x14ac:dyDescent="0.25">
      <c r="A31" s="174" t="s">
        <v>1168</v>
      </c>
      <c r="B31" s="174"/>
      <c r="C31" s="175">
        <v>29</v>
      </c>
      <c r="D31" s="175"/>
      <c r="E31" s="175"/>
      <c r="F31" s="176">
        <v>46</v>
      </c>
      <c r="G31" s="177"/>
      <c r="H31" s="171">
        <v>-30</v>
      </c>
      <c r="I31" s="171"/>
      <c r="J31" s="171"/>
      <c r="K31" s="178">
        <f t="shared" si="5"/>
        <v>16</v>
      </c>
      <c r="L31" s="176"/>
      <c r="M31" s="171"/>
      <c r="N31" s="179">
        <f t="shared" si="0"/>
        <v>16</v>
      </c>
      <c r="O31" s="176"/>
      <c r="P31" s="171"/>
      <c r="Q31" s="179">
        <f t="shared" si="1"/>
        <v>16</v>
      </c>
      <c r="R31" s="176"/>
      <c r="S31" s="171"/>
      <c r="T31" s="179">
        <f t="shared" si="2"/>
        <v>16</v>
      </c>
      <c r="U31" s="176"/>
      <c r="V31" s="171"/>
      <c r="W31" s="179">
        <f t="shared" si="3"/>
        <v>16</v>
      </c>
      <c r="X31" s="176"/>
      <c r="Y31" s="171"/>
      <c r="Z31" s="179">
        <f t="shared" si="6"/>
        <v>16</v>
      </c>
    </row>
    <row r="32" spans="1:28" x14ac:dyDescent="0.25">
      <c r="A32" s="174" t="s">
        <v>1169</v>
      </c>
      <c r="B32" s="174"/>
      <c r="C32" s="175">
        <v>29</v>
      </c>
      <c r="D32" s="175"/>
      <c r="E32" s="175"/>
      <c r="F32" s="176">
        <v>23</v>
      </c>
      <c r="G32" s="177"/>
      <c r="H32" s="171"/>
      <c r="I32" s="171"/>
      <c r="J32" s="171">
        <v>220</v>
      </c>
      <c r="K32" s="178">
        <f t="shared" si="5"/>
        <v>243</v>
      </c>
      <c r="L32" s="176"/>
      <c r="M32" s="171"/>
      <c r="N32" s="179">
        <f t="shared" si="0"/>
        <v>243</v>
      </c>
      <c r="O32" s="176">
        <v>-59</v>
      </c>
      <c r="P32" s="171">
        <v>100</v>
      </c>
      <c r="Q32" s="179">
        <f t="shared" si="1"/>
        <v>284</v>
      </c>
      <c r="R32" s="176"/>
      <c r="S32" s="171"/>
      <c r="T32" s="179">
        <f t="shared" si="2"/>
        <v>284</v>
      </c>
      <c r="U32" s="176"/>
      <c r="V32" s="171"/>
      <c r="W32" s="179">
        <f t="shared" si="3"/>
        <v>284</v>
      </c>
      <c r="X32" s="176"/>
      <c r="Y32" s="171"/>
      <c r="Z32" s="179">
        <f t="shared" si="6"/>
        <v>284</v>
      </c>
      <c r="AB32" s="132" t="s">
        <v>3269</v>
      </c>
    </row>
    <row r="33" spans="1:26" x14ac:dyDescent="0.25">
      <c r="A33" s="174" t="s">
        <v>1170</v>
      </c>
      <c r="B33" s="174"/>
      <c r="C33" s="175">
        <v>29</v>
      </c>
      <c r="D33" s="175"/>
      <c r="E33" s="175"/>
      <c r="F33" s="176">
        <f>58-58</f>
        <v>0</v>
      </c>
      <c r="G33" s="177"/>
      <c r="H33" s="171"/>
      <c r="I33" s="171"/>
      <c r="J33" s="171"/>
      <c r="K33" s="178">
        <f t="shared" si="5"/>
        <v>0</v>
      </c>
      <c r="L33" s="176"/>
      <c r="M33" s="171"/>
      <c r="N33" s="179">
        <f t="shared" si="0"/>
        <v>0</v>
      </c>
      <c r="O33" s="176"/>
      <c r="P33" s="171"/>
      <c r="Q33" s="179">
        <f t="shared" si="1"/>
        <v>0</v>
      </c>
      <c r="R33" s="176"/>
      <c r="S33" s="171"/>
      <c r="T33" s="179">
        <f t="shared" si="2"/>
        <v>0</v>
      </c>
      <c r="U33" s="176"/>
      <c r="V33" s="171"/>
      <c r="W33" s="179">
        <f t="shared" si="3"/>
        <v>0</v>
      </c>
      <c r="X33" s="176"/>
      <c r="Y33" s="171"/>
      <c r="Z33" s="179">
        <f t="shared" si="6"/>
        <v>0</v>
      </c>
    </row>
    <row r="34" spans="1:26" x14ac:dyDescent="0.25">
      <c r="A34" s="174" t="s">
        <v>1171</v>
      </c>
      <c r="B34" s="174"/>
      <c r="C34" s="175">
        <v>29</v>
      </c>
      <c r="D34" s="175"/>
      <c r="E34" s="175"/>
      <c r="F34" s="176">
        <v>35</v>
      </c>
      <c r="G34" s="177"/>
      <c r="H34" s="171">
        <v>-16</v>
      </c>
      <c r="I34" s="171"/>
      <c r="J34" s="171"/>
      <c r="K34" s="178">
        <f t="shared" si="5"/>
        <v>19</v>
      </c>
      <c r="L34" s="176"/>
      <c r="M34" s="171"/>
      <c r="N34" s="179">
        <f t="shared" si="0"/>
        <v>19</v>
      </c>
      <c r="O34" s="176"/>
      <c r="P34" s="171"/>
      <c r="Q34" s="179">
        <f t="shared" si="1"/>
        <v>19</v>
      </c>
      <c r="R34" s="176"/>
      <c r="S34" s="171"/>
      <c r="T34" s="179">
        <f t="shared" si="2"/>
        <v>19</v>
      </c>
      <c r="U34" s="176"/>
      <c r="V34" s="171"/>
      <c r="W34" s="179">
        <f t="shared" si="3"/>
        <v>19</v>
      </c>
      <c r="X34" s="176"/>
      <c r="Y34" s="171"/>
      <c r="Z34" s="179">
        <f t="shared" si="6"/>
        <v>19</v>
      </c>
    </row>
    <row r="35" spans="1:26" x14ac:dyDescent="0.25">
      <c r="A35" s="174" t="s">
        <v>1172</v>
      </c>
      <c r="B35" s="174"/>
      <c r="C35" s="175">
        <v>29</v>
      </c>
      <c r="D35" s="175"/>
      <c r="E35" s="175"/>
      <c r="F35" s="176">
        <v>42</v>
      </c>
      <c r="G35" s="177"/>
      <c r="H35" s="171">
        <v>-18</v>
      </c>
      <c r="I35" s="171"/>
      <c r="J35" s="171"/>
      <c r="K35" s="178">
        <f t="shared" si="5"/>
        <v>24</v>
      </c>
      <c r="L35" s="176"/>
      <c r="M35" s="171"/>
      <c r="N35" s="179">
        <f t="shared" si="0"/>
        <v>24</v>
      </c>
      <c r="O35" s="176"/>
      <c r="P35" s="171"/>
      <c r="Q35" s="179">
        <f t="shared" si="1"/>
        <v>24</v>
      </c>
      <c r="R35" s="176"/>
      <c r="S35" s="171"/>
      <c r="T35" s="179">
        <f t="shared" si="2"/>
        <v>24</v>
      </c>
      <c r="U35" s="176"/>
      <c r="V35" s="171"/>
      <c r="W35" s="179">
        <f t="shared" si="3"/>
        <v>24</v>
      </c>
      <c r="X35" s="176"/>
      <c r="Y35" s="171"/>
      <c r="Z35" s="179">
        <f t="shared" si="6"/>
        <v>24</v>
      </c>
    </row>
    <row r="36" spans="1:26" ht="15.6" x14ac:dyDescent="0.3">
      <c r="A36" s="174" t="s">
        <v>1177</v>
      </c>
      <c r="B36" s="200"/>
      <c r="C36" s="201"/>
      <c r="D36" s="201"/>
      <c r="E36" s="201"/>
      <c r="F36" s="176">
        <v>0</v>
      </c>
      <c r="G36" s="177"/>
      <c r="H36" s="171"/>
      <c r="I36" s="171"/>
      <c r="J36" s="171">
        <f>1800-1167-133-500</f>
        <v>0</v>
      </c>
      <c r="K36" s="178">
        <f>SUM(F36:J36)</f>
        <v>0</v>
      </c>
      <c r="L36" s="176">
        <v>0</v>
      </c>
      <c r="M36" s="171"/>
      <c r="N36" s="179">
        <f t="shared" ref="N36:N41" si="7">SUM(K36:M36)</f>
        <v>0</v>
      </c>
      <c r="O36" s="176"/>
      <c r="P36" s="171"/>
      <c r="Q36" s="179">
        <f t="shared" ref="Q36:Q42" si="8">SUM(N36:P36)</f>
        <v>0</v>
      </c>
      <c r="R36" s="176"/>
      <c r="S36" s="171"/>
      <c r="T36" s="179">
        <f t="shared" ref="T36:T42" si="9">SUM(Q36:S36)</f>
        <v>0</v>
      </c>
      <c r="U36" s="176"/>
      <c r="V36" s="171"/>
      <c r="W36" s="179">
        <f t="shared" ref="W36:W42" si="10">SUM(T36:V36)</f>
        <v>0</v>
      </c>
      <c r="X36" s="176"/>
      <c r="Y36" s="171"/>
      <c r="Z36" s="179">
        <f t="shared" ref="Z36:Z42" si="11">SUM(W36:Y36)</f>
        <v>0</v>
      </c>
    </row>
    <row r="37" spans="1:26" ht="15.6" x14ac:dyDescent="0.3">
      <c r="A37" s="174" t="s">
        <v>1178</v>
      </c>
      <c r="B37" s="200"/>
      <c r="C37" s="201"/>
      <c r="D37" s="201"/>
      <c r="E37" s="201"/>
      <c r="F37" s="176">
        <v>0</v>
      </c>
      <c r="G37" s="177"/>
      <c r="H37" s="171"/>
      <c r="I37" s="171"/>
      <c r="J37" s="171">
        <v>500</v>
      </c>
      <c r="K37" s="178">
        <f>SUM(F37:J37)</f>
        <v>500</v>
      </c>
      <c r="L37" s="176">
        <v>-500</v>
      </c>
      <c r="M37" s="171"/>
      <c r="N37" s="179">
        <f t="shared" si="7"/>
        <v>0</v>
      </c>
      <c r="O37" s="176"/>
      <c r="P37" s="171"/>
      <c r="Q37" s="179">
        <f t="shared" si="8"/>
        <v>0</v>
      </c>
      <c r="R37" s="176"/>
      <c r="S37" s="171"/>
      <c r="T37" s="179">
        <f t="shared" si="9"/>
        <v>0</v>
      </c>
      <c r="U37" s="176"/>
      <c r="V37" s="171"/>
      <c r="W37" s="179">
        <f t="shared" si="10"/>
        <v>0</v>
      </c>
      <c r="X37" s="176"/>
      <c r="Y37" s="171"/>
      <c r="Z37" s="179">
        <f t="shared" si="11"/>
        <v>0</v>
      </c>
    </row>
    <row r="38" spans="1:26" ht="15.6" x14ac:dyDescent="0.3">
      <c r="A38" s="174" t="s">
        <v>1179</v>
      </c>
      <c r="B38" s="200"/>
      <c r="C38" s="201"/>
      <c r="D38" s="201"/>
      <c r="E38" s="201"/>
      <c r="F38" s="176">
        <v>0</v>
      </c>
      <c r="G38" s="177"/>
      <c r="H38" s="171"/>
      <c r="I38" s="171"/>
      <c r="J38" s="171">
        <v>1167</v>
      </c>
      <c r="K38" s="178">
        <f>SUM(F38:J38)</f>
        <v>1167</v>
      </c>
      <c r="L38" s="176">
        <v>-117</v>
      </c>
      <c r="M38" s="171"/>
      <c r="N38" s="179">
        <f t="shared" si="7"/>
        <v>1050</v>
      </c>
      <c r="O38" s="176">
        <f>-1050-865-335</f>
        <v>-2250</v>
      </c>
      <c r="P38" s="171">
        <f>865+335</f>
        <v>1200</v>
      </c>
      <c r="Q38" s="179">
        <f t="shared" si="8"/>
        <v>0</v>
      </c>
      <c r="R38" s="176"/>
      <c r="S38" s="171"/>
      <c r="T38" s="179">
        <f t="shared" si="9"/>
        <v>0</v>
      </c>
      <c r="U38" s="176"/>
      <c r="V38" s="171"/>
      <c r="W38" s="179">
        <f t="shared" si="10"/>
        <v>0</v>
      </c>
      <c r="X38" s="176"/>
      <c r="Y38" s="171"/>
      <c r="Z38" s="179">
        <f t="shared" si="11"/>
        <v>0</v>
      </c>
    </row>
    <row r="39" spans="1:26" ht="15.6" x14ac:dyDescent="0.3">
      <c r="A39" s="174" t="s">
        <v>1180</v>
      </c>
      <c r="B39" s="200"/>
      <c r="C39" s="201"/>
      <c r="D39" s="201"/>
      <c r="E39" s="201"/>
      <c r="F39" s="176">
        <v>0</v>
      </c>
      <c r="G39" s="177"/>
      <c r="H39" s="171"/>
      <c r="I39" s="171"/>
      <c r="J39" s="171">
        <f>1467+133</f>
        <v>1600</v>
      </c>
      <c r="K39" s="178">
        <f>SUM(F39:J39)</f>
        <v>1600</v>
      </c>
      <c r="L39" s="176"/>
      <c r="M39" s="171"/>
      <c r="N39" s="179">
        <f t="shared" si="7"/>
        <v>1600</v>
      </c>
      <c r="O39" s="176">
        <v>-1600</v>
      </c>
      <c r="P39" s="171"/>
      <c r="Q39" s="179">
        <f t="shared" si="8"/>
        <v>0</v>
      </c>
      <c r="R39" s="176"/>
      <c r="S39" s="171"/>
      <c r="T39" s="179">
        <f t="shared" si="9"/>
        <v>0</v>
      </c>
      <c r="U39" s="176"/>
      <c r="V39" s="171"/>
      <c r="W39" s="179">
        <f t="shared" si="10"/>
        <v>0</v>
      </c>
      <c r="X39" s="176"/>
      <c r="Y39" s="171"/>
      <c r="Z39" s="179">
        <f t="shared" si="11"/>
        <v>0</v>
      </c>
    </row>
    <row r="40" spans="1:26" x14ac:dyDescent="0.25">
      <c r="A40" s="174" t="s">
        <v>1174</v>
      </c>
      <c r="B40" s="174"/>
      <c r="C40" s="175">
        <v>29</v>
      </c>
      <c r="D40" s="175"/>
      <c r="E40" s="175"/>
      <c r="F40" s="176">
        <v>0</v>
      </c>
      <c r="G40" s="177"/>
      <c r="H40" s="171"/>
      <c r="I40" s="171"/>
      <c r="J40" s="171"/>
      <c r="K40" s="178">
        <f>SUM(F40:J40)</f>
        <v>0</v>
      </c>
      <c r="L40" s="176"/>
      <c r="M40" s="171"/>
      <c r="N40" s="179">
        <f t="shared" si="7"/>
        <v>0</v>
      </c>
      <c r="O40" s="176"/>
      <c r="P40" s="171"/>
      <c r="Q40" s="179">
        <f t="shared" si="8"/>
        <v>0</v>
      </c>
      <c r="R40" s="176"/>
      <c r="S40" s="171"/>
      <c r="T40" s="179">
        <f t="shared" si="9"/>
        <v>0</v>
      </c>
      <c r="U40" s="176"/>
      <c r="V40" s="171"/>
      <c r="W40" s="179">
        <f t="shared" si="10"/>
        <v>0</v>
      </c>
      <c r="X40" s="176"/>
      <c r="Y40" s="171"/>
      <c r="Z40" s="179">
        <f t="shared" si="11"/>
        <v>0</v>
      </c>
    </row>
    <row r="41" spans="1:26" x14ac:dyDescent="0.25">
      <c r="A41" s="174" t="s">
        <v>3216</v>
      </c>
      <c r="B41" s="174"/>
      <c r="C41" s="175"/>
      <c r="D41" s="175"/>
      <c r="E41" s="175"/>
      <c r="F41" s="176"/>
      <c r="G41" s="177"/>
      <c r="H41" s="171"/>
      <c r="I41" s="171"/>
      <c r="J41" s="171"/>
      <c r="K41" s="178"/>
      <c r="L41" s="176"/>
      <c r="M41" s="171"/>
      <c r="N41" s="179">
        <f t="shared" si="7"/>
        <v>0</v>
      </c>
      <c r="O41" s="176"/>
      <c r="P41" s="171">
        <v>200</v>
      </c>
      <c r="Q41" s="179">
        <f t="shared" si="8"/>
        <v>200</v>
      </c>
      <c r="R41" s="176"/>
      <c r="S41" s="171"/>
      <c r="T41" s="179">
        <f t="shared" si="9"/>
        <v>200</v>
      </c>
      <c r="U41" s="176"/>
      <c r="V41" s="171"/>
      <c r="W41" s="179">
        <f t="shared" si="10"/>
        <v>200</v>
      </c>
      <c r="X41" s="176"/>
      <c r="Y41" s="171"/>
      <c r="Z41" s="179">
        <f t="shared" si="11"/>
        <v>200</v>
      </c>
    </row>
    <row r="42" spans="1:26" x14ac:dyDescent="0.25">
      <c r="A42" s="174" t="s">
        <v>1173</v>
      </c>
      <c r="B42" s="174"/>
      <c r="C42" s="175">
        <v>29</v>
      </c>
      <c r="D42" s="175"/>
      <c r="E42" s="175"/>
      <c r="F42" s="176">
        <v>28</v>
      </c>
      <c r="G42" s="177"/>
      <c r="H42" s="171"/>
      <c r="I42" s="171"/>
      <c r="J42" s="171"/>
      <c r="K42" s="178">
        <f>SUM(F42:J42)</f>
        <v>28</v>
      </c>
      <c r="L42" s="176"/>
      <c r="M42" s="171"/>
      <c r="N42" s="179">
        <f>SUM(K42:M42)</f>
        <v>28</v>
      </c>
      <c r="O42" s="176"/>
      <c r="P42" s="171"/>
      <c r="Q42" s="179">
        <f t="shared" si="8"/>
        <v>28</v>
      </c>
      <c r="R42" s="176"/>
      <c r="S42" s="171"/>
      <c r="T42" s="179">
        <f t="shared" si="9"/>
        <v>28</v>
      </c>
      <c r="U42" s="176"/>
      <c r="V42" s="171"/>
      <c r="W42" s="179">
        <f t="shared" si="10"/>
        <v>28</v>
      </c>
      <c r="X42" s="176"/>
      <c r="Y42" s="171"/>
      <c r="Z42" s="179">
        <f t="shared" si="11"/>
        <v>28</v>
      </c>
    </row>
    <row r="43" spans="1:26" ht="15.6" thickBot="1" x14ac:dyDescent="0.3">
      <c r="A43" s="167"/>
      <c r="B43" s="167"/>
      <c r="C43" s="168"/>
      <c r="D43" s="168"/>
      <c r="E43" s="168"/>
      <c r="F43" s="169"/>
      <c r="G43" s="170"/>
      <c r="H43" s="171"/>
      <c r="I43" s="171"/>
      <c r="J43" s="171"/>
      <c r="K43" s="173"/>
      <c r="L43" s="176"/>
      <c r="M43" s="171"/>
      <c r="N43" s="172"/>
      <c r="O43" s="176"/>
      <c r="P43" s="171"/>
      <c r="Q43" s="172"/>
      <c r="R43" s="176"/>
      <c r="S43" s="171"/>
      <c r="T43" s="172"/>
      <c r="U43" s="176"/>
      <c r="V43" s="171"/>
      <c r="W43" s="172"/>
      <c r="X43" s="176"/>
      <c r="Y43" s="171"/>
      <c r="Z43" s="172"/>
    </row>
    <row r="44" spans="1:26" ht="15.6" thickBot="1" x14ac:dyDescent="0.3">
      <c r="A44" s="181" t="s">
        <v>1058</v>
      </c>
      <c r="B44" s="153"/>
      <c r="C44" s="182">
        <f>SUM(C11:C43)</f>
        <v>5869</v>
      </c>
      <c r="D44" s="182">
        <f>SUM(D11:D43)</f>
        <v>-2135</v>
      </c>
      <c r="E44" s="182">
        <f>SUM(E11:E43)</f>
        <v>1911</v>
      </c>
      <c r="F44" s="162">
        <f>SUM(F11:F43)</f>
        <v>9874</v>
      </c>
      <c r="G44" s="163"/>
      <c r="H44" s="164">
        <f t="shared" ref="H44:Z44" si="12">SUM(H11:H43)</f>
        <v>-1444</v>
      </c>
      <c r="I44" s="164">
        <f t="shared" si="12"/>
        <v>17</v>
      </c>
      <c r="J44" s="164">
        <f t="shared" si="12"/>
        <v>1800</v>
      </c>
      <c r="K44" s="165">
        <f t="shared" si="12"/>
        <v>10247</v>
      </c>
      <c r="L44" s="162">
        <f t="shared" si="12"/>
        <v>-2213</v>
      </c>
      <c r="M44" s="164">
        <f t="shared" si="12"/>
        <v>0</v>
      </c>
      <c r="N44" s="166">
        <f t="shared" si="12"/>
        <v>8034</v>
      </c>
      <c r="O44" s="162">
        <f t="shared" si="12"/>
        <v>-5101</v>
      </c>
      <c r="P44" s="164">
        <f t="shared" si="12"/>
        <v>1500</v>
      </c>
      <c r="Q44" s="166">
        <f t="shared" si="12"/>
        <v>4433</v>
      </c>
      <c r="R44" s="162">
        <f t="shared" si="12"/>
        <v>-824</v>
      </c>
      <c r="S44" s="164">
        <f t="shared" si="12"/>
        <v>0</v>
      </c>
      <c r="T44" s="166">
        <f t="shared" si="12"/>
        <v>3609</v>
      </c>
      <c r="U44" s="162">
        <f t="shared" si="12"/>
        <v>-390</v>
      </c>
      <c r="V44" s="164">
        <f t="shared" si="12"/>
        <v>0</v>
      </c>
      <c r="W44" s="166">
        <f t="shared" si="12"/>
        <v>3219</v>
      </c>
      <c r="X44" s="162">
        <f t="shared" si="12"/>
        <v>-100</v>
      </c>
      <c r="Y44" s="164">
        <f t="shared" si="12"/>
        <v>0</v>
      </c>
      <c r="Z44" s="166">
        <f t="shared" si="12"/>
        <v>3119</v>
      </c>
    </row>
    <row r="45" spans="1:26" ht="15" hidden="1" customHeight="1" x14ac:dyDescent="0.25">
      <c r="A45" s="153"/>
      <c r="B45" s="153"/>
      <c r="C45" s="133"/>
      <c r="D45" s="133"/>
      <c r="E45" s="133"/>
      <c r="F45" s="183"/>
      <c r="G45" s="156"/>
      <c r="H45" s="156"/>
      <c r="I45" s="156"/>
      <c r="J45" s="156"/>
      <c r="K45" s="184"/>
      <c r="L45" s="183"/>
      <c r="M45" s="156"/>
      <c r="N45" s="185"/>
      <c r="O45" s="183"/>
      <c r="P45" s="156"/>
      <c r="Q45" s="185"/>
      <c r="R45" s="183"/>
      <c r="S45" s="156"/>
      <c r="T45" s="185"/>
      <c r="U45" s="183"/>
      <c r="V45" s="156"/>
      <c r="W45" s="185"/>
      <c r="X45" s="183"/>
      <c r="Y45" s="156"/>
      <c r="Z45" s="185"/>
    </row>
    <row r="46" spans="1:26" ht="16.2" hidden="1" customHeight="1" x14ac:dyDescent="0.3">
      <c r="A46" s="186" t="s">
        <v>1136</v>
      </c>
      <c r="B46" s="186"/>
      <c r="C46" s="187">
        <v>7574</v>
      </c>
      <c r="D46" s="187"/>
      <c r="E46" s="187"/>
      <c r="F46" s="188">
        <f>SUM(C46:E46)</f>
        <v>7574</v>
      </c>
      <c r="G46" s="156"/>
      <c r="H46" s="164">
        <v>-391</v>
      </c>
      <c r="I46" s="164">
        <v>0</v>
      </c>
      <c r="J46" s="164">
        <v>-3950</v>
      </c>
      <c r="K46" s="165">
        <f>SUM(F46:J46)</f>
        <v>3233</v>
      </c>
      <c r="L46" s="162">
        <v>-709</v>
      </c>
      <c r="M46" s="164">
        <f>SUM(M44:M45)</f>
        <v>0</v>
      </c>
      <c r="N46" s="166">
        <f>SUM(K46:M46)</f>
        <v>2524</v>
      </c>
      <c r="O46" s="162"/>
      <c r="P46" s="164">
        <f>SUM(P44:P45)</f>
        <v>1500</v>
      </c>
      <c r="Q46" s="166">
        <f>SUM(N46:P46)</f>
        <v>4024</v>
      </c>
      <c r="R46" s="162"/>
      <c r="S46" s="164">
        <f>SUM(S44:S45)</f>
        <v>0</v>
      </c>
      <c r="T46" s="166">
        <f>SUM(Q46:S46)</f>
        <v>4024</v>
      </c>
      <c r="U46" s="162"/>
      <c r="V46" s="164">
        <f>SUM(V44:V45)</f>
        <v>0</v>
      </c>
      <c r="W46" s="166">
        <f>SUM(T46:V46)</f>
        <v>4024</v>
      </c>
      <c r="X46" s="162"/>
      <c r="Y46" s="164">
        <f>SUM(Y44:Y45)</f>
        <v>0</v>
      </c>
      <c r="Z46" s="166">
        <f>SUM(W46:Y46)</f>
        <v>4024</v>
      </c>
    </row>
    <row r="47" spans="1:26" hidden="1" x14ac:dyDescent="0.25">
      <c r="A47" s="153"/>
      <c r="B47" s="153"/>
      <c r="C47" s="133"/>
      <c r="D47" s="133"/>
      <c r="E47" s="133"/>
      <c r="F47" s="183"/>
      <c r="G47" s="156"/>
      <c r="H47" s="156"/>
      <c r="I47" s="156"/>
      <c r="J47" s="156" t="s">
        <v>15</v>
      </c>
      <c r="K47" s="184">
        <v>10247</v>
      </c>
      <c r="L47" s="183"/>
      <c r="M47" s="156"/>
      <c r="N47" s="185"/>
      <c r="O47" s="183"/>
      <c r="P47" s="156"/>
      <c r="Q47" s="185"/>
      <c r="R47" s="183"/>
      <c r="S47" s="156"/>
      <c r="T47" s="185"/>
      <c r="U47" s="183"/>
      <c r="V47" s="156"/>
      <c r="W47" s="185"/>
      <c r="X47" s="183"/>
      <c r="Y47" s="156"/>
      <c r="Z47" s="185"/>
    </row>
    <row r="48" spans="1:26" ht="15.6" hidden="1" x14ac:dyDescent="0.3">
      <c r="A48" s="161" t="s">
        <v>1175</v>
      </c>
      <c r="B48" s="161"/>
      <c r="C48" s="133"/>
      <c r="D48" s="133"/>
      <c r="E48" s="133"/>
      <c r="F48" s="183"/>
      <c r="G48" s="156"/>
      <c r="H48" s="156"/>
      <c r="I48" s="156"/>
      <c r="J48" s="156"/>
      <c r="K48" s="184"/>
      <c r="L48" s="183"/>
      <c r="M48" s="156"/>
      <c r="N48" s="185"/>
      <c r="O48" s="183"/>
      <c r="P48" s="156"/>
      <c r="Q48" s="185"/>
      <c r="R48" s="183"/>
      <c r="S48" s="156"/>
      <c r="T48" s="185"/>
      <c r="U48" s="183"/>
      <c r="V48" s="156"/>
      <c r="W48" s="185"/>
      <c r="X48" s="183"/>
      <c r="Y48" s="156"/>
      <c r="Z48" s="185"/>
    </row>
    <row r="49" spans="1:26" hidden="1" x14ac:dyDescent="0.25">
      <c r="A49" s="153"/>
      <c r="B49" s="153"/>
      <c r="C49" s="133"/>
      <c r="D49" s="133"/>
      <c r="E49" s="133"/>
      <c r="F49" s="183"/>
      <c r="G49" s="156"/>
      <c r="H49" s="156"/>
      <c r="I49" s="156"/>
      <c r="J49" s="156"/>
      <c r="K49" s="184"/>
      <c r="L49" s="183"/>
      <c r="M49" s="156"/>
      <c r="N49" s="185"/>
      <c r="O49" s="183"/>
      <c r="P49" s="156"/>
      <c r="Q49" s="185"/>
      <c r="R49" s="183"/>
      <c r="S49" s="156"/>
      <c r="T49" s="185"/>
      <c r="U49" s="183"/>
      <c r="V49" s="156"/>
      <c r="W49" s="185"/>
      <c r="X49" s="183"/>
      <c r="Y49" s="156"/>
      <c r="Z49" s="185"/>
    </row>
    <row r="50" spans="1:26" hidden="1" x14ac:dyDescent="0.25">
      <c r="A50" s="189" t="s">
        <v>1099</v>
      </c>
      <c r="B50" s="189"/>
      <c r="C50" s="168"/>
      <c r="D50" s="168"/>
      <c r="E50" s="168"/>
      <c r="F50" s="169">
        <v>347</v>
      </c>
      <c r="G50" s="163"/>
      <c r="H50" s="163"/>
      <c r="I50" s="163">
        <v>-177</v>
      </c>
      <c r="J50" s="163">
        <v>0</v>
      </c>
      <c r="K50" s="173">
        <f>SUM(F50:J50)</f>
        <v>170</v>
      </c>
      <c r="L50" s="169">
        <v>-1703</v>
      </c>
      <c r="M50" s="163">
        <v>1500</v>
      </c>
      <c r="N50" s="172">
        <f>SUM(K50:M50)</f>
        <v>-33</v>
      </c>
      <c r="O50" s="169"/>
      <c r="P50" s="163"/>
      <c r="Q50" s="172">
        <f>SUM(N50:P50)</f>
        <v>-33</v>
      </c>
      <c r="R50" s="169"/>
      <c r="S50" s="163"/>
      <c r="T50" s="172">
        <f>SUM(Q50:S50)</f>
        <v>-33</v>
      </c>
      <c r="U50" s="169"/>
      <c r="V50" s="163"/>
      <c r="W50" s="172">
        <f>SUM(T50:V50)</f>
        <v>-33</v>
      </c>
      <c r="X50" s="169"/>
      <c r="Y50" s="163"/>
      <c r="Z50" s="172">
        <f>SUM(W50:Y50)</f>
        <v>-33</v>
      </c>
    </row>
    <row r="51" spans="1:26" hidden="1" x14ac:dyDescent="0.25">
      <c r="A51" s="189" t="s">
        <v>1176</v>
      </c>
      <c r="B51" s="189"/>
      <c r="C51" s="168"/>
      <c r="D51" s="168"/>
      <c r="E51" s="168"/>
      <c r="F51" s="169">
        <v>786</v>
      </c>
      <c r="G51" s="163"/>
      <c r="H51" s="163">
        <v>279</v>
      </c>
      <c r="I51" s="163">
        <v>-279</v>
      </c>
      <c r="J51" s="163">
        <v>0</v>
      </c>
      <c r="K51" s="173">
        <f>SUM(F51:J51)</f>
        <v>786</v>
      </c>
      <c r="L51" s="169">
        <v>-1381</v>
      </c>
      <c r="M51" s="163">
        <f>856+525</f>
        <v>1381</v>
      </c>
      <c r="N51" s="172">
        <f>SUM(K51:M51)</f>
        <v>786</v>
      </c>
      <c r="O51" s="169">
        <v>440</v>
      </c>
      <c r="P51" s="163">
        <v>-440</v>
      </c>
      <c r="Q51" s="172">
        <f>SUM(N51:P51)</f>
        <v>786</v>
      </c>
      <c r="R51" s="169">
        <v>440</v>
      </c>
      <c r="S51" s="163">
        <v>-440</v>
      </c>
      <c r="T51" s="172">
        <f>SUM(Q51:S51)</f>
        <v>786</v>
      </c>
      <c r="U51" s="169">
        <v>440</v>
      </c>
      <c r="V51" s="163">
        <v>-440</v>
      </c>
      <c r="W51" s="172">
        <f>SUM(T51:V51)</f>
        <v>786</v>
      </c>
      <c r="X51" s="169">
        <v>440</v>
      </c>
      <c r="Y51" s="163">
        <v>-440</v>
      </c>
      <c r="Z51" s="172">
        <f>SUM(W51:Y51)</f>
        <v>786</v>
      </c>
    </row>
    <row r="52" spans="1:26" hidden="1" x14ac:dyDescent="0.25">
      <c r="A52" s="189"/>
      <c r="B52" s="189"/>
      <c r="C52" s="168"/>
      <c r="D52" s="168"/>
      <c r="E52" s="168"/>
      <c r="F52" s="169"/>
      <c r="G52" s="163"/>
      <c r="H52" s="163"/>
      <c r="I52" s="163"/>
      <c r="J52" s="163"/>
      <c r="K52" s="173"/>
      <c r="L52" s="169"/>
      <c r="M52" s="163"/>
      <c r="N52" s="172"/>
      <c r="O52" s="169"/>
      <c r="P52" s="163"/>
      <c r="Q52" s="172"/>
      <c r="R52" s="169"/>
      <c r="S52" s="163"/>
      <c r="T52" s="172"/>
      <c r="U52" s="169"/>
      <c r="V52" s="163"/>
      <c r="W52" s="172"/>
      <c r="X52" s="169"/>
      <c r="Y52" s="163"/>
      <c r="Z52" s="172"/>
    </row>
    <row r="53" spans="1:26" ht="15.6" hidden="1" thickBot="1" x14ac:dyDescent="0.3">
      <c r="A53" s="190"/>
      <c r="B53" s="190"/>
      <c r="C53" s="191"/>
      <c r="D53" s="191"/>
      <c r="E53" s="191"/>
      <c r="F53" s="162">
        <f>+F12+F48+F50+F51</f>
        <v>1188</v>
      </c>
      <c r="G53" s="192"/>
      <c r="H53" s="164">
        <f t="shared" ref="H53:W53" si="13">SUM(H50:H52)</f>
        <v>279</v>
      </c>
      <c r="I53" s="164">
        <f t="shared" si="13"/>
        <v>-456</v>
      </c>
      <c r="J53" s="164">
        <f t="shared" si="13"/>
        <v>0</v>
      </c>
      <c r="K53" s="165">
        <f t="shared" si="13"/>
        <v>956</v>
      </c>
      <c r="L53" s="162">
        <f t="shared" si="13"/>
        <v>-3084</v>
      </c>
      <c r="M53" s="164">
        <f t="shared" si="13"/>
        <v>2881</v>
      </c>
      <c r="N53" s="166">
        <f t="shared" si="13"/>
        <v>753</v>
      </c>
      <c r="O53" s="162">
        <f t="shared" si="13"/>
        <v>440</v>
      </c>
      <c r="P53" s="164">
        <f t="shared" si="13"/>
        <v>-440</v>
      </c>
      <c r="Q53" s="166">
        <f t="shared" si="13"/>
        <v>753</v>
      </c>
      <c r="R53" s="162">
        <f t="shared" si="13"/>
        <v>440</v>
      </c>
      <c r="S53" s="164">
        <f t="shared" si="13"/>
        <v>-440</v>
      </c>
      <c r="T53" s="166">
        <f t="shared" si="13"/>
        <v>753</v>
      </c>
      <c r="U53" s="162">
        <f t="shared" si="13"/>
        <v>440</v>
      </c>
      <c r="V53" s="164">
        <f t="shared" si="13"/>
        <v>-440</v>
      </c>
      <c r="W53" s="166">
        <f t="shared" si="13"/>
        <v>753</v>
      </c>
      <c r="X53" s="162">
        <f t="shared" ref="X53:Z53" si="14">SUM(X50:X52)</f>
        <v>440</v>
      </c>
      <c r="Y53" s="164">
        <f t="shared" si="14"/>
        <v>-440</v>
      </c>
      <c r="Z53" s="166">
        <f t="shared" si="14"/>
        <v>753</v>
      </c>
    </row>
    <row r="54" spans="1:26" x14ac:dyDescent="0.25">
      <c r="A54" s="133"/>
      <c r="B54" s="133"/>
      <c r="C54" s="133"/>
      <c r="D54" s="133"/>
      <c r="E54" s="133"/>
      <c r="F54" s="133"/>
      <c r="H54" s="133"/>
      <c r="I54" s="133"/>
      <c r="J54" s="133"/>
      <c r="K54" s="133"/>
      <c r="L54" s="133"/>
      <c r="M54" s="133"/>
      <c r="N54" s="133"/>
      <c r="O54" s="133"/>
      <c r="P54" s="133"/>
      <c r="Q54" s="133"/>
      <c r="R54" s="133"/>
      <c r="S54" s="133"/>
      <c r="T54" s="133"/>
      <c r="U54" s="133"/>
      <c r="V54" s="133"/>
      <c r="W54" s="133"/>
      <c r="X54" s="133"/>
      <c r="Y54" s="133"/>
      <c r="Z54" s="133"/>
    </row>
    <row r="57" spans="1:26" x14ac:dyDescent="0.25">
      <c r="F57" s="132" t="e">
        <f>SUM(#REF!)</f>
        <v>#REF!</v>
      </c>
    </row>
  </sheetData>
  <mergeCells count="8">
    <mergeCell ref="X4:Y4"/>
    <mergeCell ref="A2:W2"/>
    <mergeCell ref="D4:E4"/>
    <mergeCell ref="H4:I4"/>
    <mergeCell ref="L4:M4"/>
    <mergeCell ref="O4:P4"/>
    <mergeCell ref="R4:S4"/>
    <mergeCell ref="U4:V4"/>
  </mergeCells>
  <pageMargins left="0.7" right="0.7" top="0.75" bottom="0.75" header="0.3" footer="0.3"/>
  <pageSetup paperSize="9" scale="6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43"/>
  <sheetViews>
    <sheetView workbookViewId="0">
      <selection activeCell="C12" sqref="C12"/>
    </sheetView>
  </sheetViews>
  <sheetFormatPr defaultRowHeight="14.4" x14ac:dyDescent="0.3"/>
  <cols>
    <col min="2" max="4" width="20.5546875" customWidth="1"/>
    <col min="5" max="5" width="98.109375" style="8" customWidth="1"/>
    <col min="6" max="6" width="9.109375" bestFit="1" customWidth="1"/>
  </cols>
  <sheetData>
    <row r="2" spans="1:7" x14ac:dyDescent="0.3">
      <c r="A2" s="229" t="s">
        <v>3545</v>
      </c>
      <c r="B2" s="229" t="s">
        <v>3544</v>
      </c>
      <c r="C2" s="229" t="s">
        <v>22</v>
      </c>
      <c r="D2" s="229" t="s">
        <v>3516</v>
      </c>
      <c r="E2" s="330" t="s">
        <v>3543</v>
      </c>
      <c r="F2" s="229" t="s">
        <v>3492</v>
      </c>
    </row>
    <row r="3" spans="1:7" x14ac:dyDescent="0.3">
      <c r="A3">
        <v>1</v>
      </c>
      <c r="B3" t="s">
        <v>3488</v>
      </c>
      <c r="C3" t="s">
        <v>472</v>
      </c>
      <c r="D3" t="s">
        <v>267</v>
      </c>
      <c r="E3" s="8" t="s">
        <v>3489</v>
      </c>
      <c r="F3" s="331">
        <v>20000</v>
      </c>
    </row>
    <row r="4" spans="1:7" ht="28.8" x14ac:dyDescent="0.3">
      <c r="A4" t="s">
        <v>3528</v>
      </c>
      <c r="B4" t="s">
        <v>3490</v>
      </c>
      <c r="C4" t="s">
        <v>986</v>
      </c>
      <c r="D4" t="s">
        <v>405</v>
      </c>
      <c r="E4" s="8" t="s">
        <v>3592</v>
      </c>
      <c r="F4" s="331">
        <v>0</v>
      </c>
    </row>
    <row r="5" spans="1:7" ht="28.8" x14ac:dyDescent="0.3">
      <c r="A5" t="s">
        <v>3527</v>
      </c>
      <c r="B5" t="s">
        <v>3490</v>
      </c>
      <c r="C5" t="s">
        <v>986</v>
      </c>
      <c r="D5" t="s">
        <v>405</v>
      </c>
      <c r="E5" s="8" t="s">
        <v>3593</v>
      </c>
      <c r="F5" s="332" t="s">
        <v>2961</v>
      </c>
      <c r="G5" t="s">
        <v>3506</v>
      </c>
    </row>
    <row r="6" spans="1:7" ht="28.8" x14ac:dyDescent="0.3">
      <c r="A6">
        <v>3</v>
      </c>
      <c r="B6" t="s">
        <v>3231</v>
      </c>
      <c r="C6" t="s">
        <v>3515</v>
      </c>
      <c r="E6" s="8" t="s">
        <v>3494</v>
      </c>
      <c r="F6" s="331">
        <v>0</v>
      </c>
    </row>
    <row r="7" spans="1:7" ht="28.8" x14ac:dyDescent="0.3">
      <c r="A7">
        <v>4</v>
      </c>
      <c r="B7" t="s">
        <v>1175</v>
      </c>
      <c r="C7" t="s">
        <v>3515</v>
      </c>
      <c r="E7" s="8" t="s">
        <v>3493</v>
      </c>
      <c r="F7" s="331">
        <v>0</v>
      </c>
    </row>
    <row r="8" spans="1:7" ht="43.2" x14ac:dyDescent="0.3">
      <c r="A8">
        <v>5</v>
      </c>
      <c r="B8" t="s">
        <v>3491</v>
      </c>
      <c r="C8" t="s">
        <v>1345</v>
      </c>
      <c r="E8" s="8" t="s">
        <v>3495</v>
      </c>
      <c r="F8" s="331">
        <v>0</v>
      </c>
    </row>
    <row r="9" spans="1:7" ht="28.8" x14ac:dyDescent="0.3">
      <c r="A9">
        <v>6</v>
      </c>
      <c r="B9" t="s">
        <v>3496</v>
      </c>
      <c r="C9" t="s">
        <v>1036</v>
      </c>
      <c r="D9" t="s">
        <v>350</v>
      </c>
      <c r="E9" s="8" t="s">
        <v>3536</v>
      </c>
      <c r="F9" s="331">
        <v>0</v>
      </c>
    </row>
    <row r="10" spans="1:7" s="239" customFormat="1" ht="43.2" x14ac:dyDescent="0.3">
      <c r="A10" s="239">
        <v>7</v>
      </c>
      <c r="B10" s="239" t="s">
        <v>3498</v>
      </c>
      <c r="C10" s="239" t="s">
        <v>360</v>
      </c>
      <c r="D10" s="239" t="s">
        <v>350</v>
      </c>
      <c r="E10" s="240" t="s">
        <v>3581</v>
      </c>
      <c r="F10" s="334">
        <v>0</v>
      </c>
      <c r="G10" s="239" t="s">
        <v>3506</v>
      </c>
    </row>
    <row r="11" spans="1:7" ht="28.8" x14ac:dyDescent="0.3">
      <c r="A11">
        <v>8</v>
      </c>
      <c r="B11" t="s">
        <v>3499</v>
      </c>
      <c r="D11" t="s">
        <v>3306</v>
      </c>
      <c r="E11" s="8" t="s">
        <v>3500</v>
      </c>
      <c r="F11" s="331">
        <v>0</v>
      </c>
    </row>
    <row r="12" spans="1:7" x14ac:dyDescent="0.3">
      <c r="A12">
        <v>9</v>
      </c>
      <c r="B12" t="s">
        <v>3488</v>
      </c>
      <c r="D12" t="s">
        <v>267</v>
      </c>
      <c r="E12" s="8" t="s">
        <v>3501</v>
      </c>
      <c r="F12" s="331">
        <v>47500</v>
      </c>
      <c r="G12" t="s">
        <v>3578</v>
      </c>
    </row>
    <row r="13" spans="1:7" s="239" customFormat="1" ht="28.8" x14ac:dyDescent="0.3">
      <c r="A13" s="239">
        <v>10</v>
      </c>
      <c r="B13" s="239" t="s">
        <v>3504</v>
      </c>
      <c r="D13" s="239" t="s">
        <v>3509</v>
      </c>
      <c r="E13" s="240" t="s">
        <v>3505</v>
      </c>
      <c r="F13" s="334">
        <v>0</v>
      </c>
      <c r="G13" s="239" t="s">
        <v>3506</v>
      </c>
    </row>
    <row r="14" spans="1:7" ht="57.6" x14ac:dyDescent="0.3">
      <c r="A14">
        <v>11</v>
      </c>
      <c r="B14" t="s">
        <v>3507</v>
      </c>
      <c r="D14" t="s">
        <v>1345</v>
      </c>
      <c r="E14" s="8" t="s">
        <v>3508</v>
      </c>
      <c r="F14" s="331">
        <v>14000</v>
      </c>
    </row>
    <row r="15" spans="1:7" s="239" customFormat="1" x14ac:dyDescent="0.3">
      <c r="A15" s="239">
        <v>12</v>
      </c>
      <c r="B15" s="239" t="s">
        <v>3511</v>
      </c>
      <c r="C15" s="239" t="s">
        <v>3514</v>
      </c>
      <c r="D15" s="239" t="s">
        <v>3305</v>
      </c>
      <c r="E15" s="240" t="s">
        <v>3584</v>
      </c>
      <c r="F15" s="334">
        <v>0</v>
      </c>
      <c r="G15" s="239" t="s">
        <v>3506</v>
      </c>
    </row>
    <row r="16" spans="1:7" s="239" customFormat="1" x14ac:dyDescent="0.3">
      <c r="A16" s="239">
        <v>13</v>
      </c>
      <c r="B16" s="239" t="s">
        <v>3512</v>
      </c>
      <c r="C16" s="239" t="s">
        <v>3512</v>
      </c>
      <c r="D16" s="239" t="s">
        <v>3517</v>
      </c>
      <c r="E16" s="240" t="s">
        <v>3513</v>
      </c>
      <c r="F16" s="334">
        <v>0</v>
      </c>
      <c r="G16" s="239" t="s">
        <v>3506</v>
      </c>
    </row>
    <row r="17" spans="1:7" s="239" customFormat="1" x14ac:dyDescent="0.3">
      <c r="A17" s="239">
        <v>14</v>
      </c>
      <c r="B17" s="239" t="s">
        <v>308</v>
      </c>
      <c r="E17" s="240" t="s">
        <v>3518</v>
      </c>
      <c r="F17" s="334">
        <v>0</v>
      </c>
      <c r="G17" s="239" t="s">
        <v>3506</v>
      </c>
    </row>
    <row r="18" spans="1:7" ht="28.8" x14ac:dyDescent="0.3">
      <c r="A18">
        <v>15</v>
      </c>
      <c r="B18" t="s">
        <v>308</v>
      </c>
      <c r="E18" s="8" t="s">
        <v>3531</v>
      </c>
      <c r="F18" s="333">
        <f>526000-487000</f>
        <v>39000</v>
      </c>
    </row>
    <row r="19" spans="1:7" ht="57.6" x14ac:dyDescent="0.3">
      <c r="A19">
        <v>16</v>
      </c>
      <c r="B19" t="s">
        <v>1078</v>
      </c>
      <c r="E19" s="8" t="s">
        <v>3519</v>
      </c>
      <c r="F19" s="331"/>
    </row>
    <row r="20" spans="1:7" s="239" customFormat="1" x14ac:dyDescent="0.3">
      <c r="A20" s="239">
        <v>17</v>
      </c>
      <c r="B20" s="239" t="s">
        <v>3520</v>
      </c>
      <c r="E20" s="240" t="s">
        <v>3521</v>
      </c>
      <c r="F20" s="334">
        <v>0</v>
      </c>
      <c r="G20" s="239" t="s">
        <v>3506</v>
      </c>
    </row>
    <row r="21" spans="1:7" x14ac:dyDescent="0.3">
      <c r="A21">
        <v>18</v>
      </c>
      <c r="B21" t="s">
        <v>1172</v>
      </c>
      <c r="C21" t="s">
        <v>902</v>
      </c>
      <c r="D21" t="s">
        <v>3308</v>
      </c>
      <c r="E21" s="8" t="s">
        <v>3523</v>
      </c>
      <c r="F21" s="331">
        <v>0</v>
      </c>
      <c r="G21" t="s">
        <v>3522</v>
      </c>
    </row>
    <row r="22" spans="1:7" ht="28.8" x14ac:dyDescent="0.3">
      <c r="A22">
        <v>19</v>
      </c>
      <c r="B22" t="s">
        <v>2687</v>
      </c>
      <c r="C22" t="s">
        <v>3441</v>
      </c>
      <c r="D22" t="s">
        <v>1345</v>
      </c>
      <c r="E22" s="8" t="s">
        <v>3538</v>
      </c>
      <c r="F22" s="331">
        <v>0</v>
      </c>
    </row>
    <row r="23" spans="1:7" ht="28.8" x14ac:dyDescent="0.3">
      <c r="A23">
        <v>20</v>
      </c>
      <c r="B23" t="s">
        <v>1164</v>
      </c>
      <c r="C23" t="s">
        <v>3441</v>
      </c>
      <c r="D23" t="s">
        <v>1345</v>
      </c>
      <c r="E23" s="8" t="s">
        <v>3524</v>
      </c>
      <c r="F23" s="331">
        <v>-37000</v>
      </c>
    </row>
    <row r="24" spans="1:7" s="239" customFormat="1" ht="28.8" x14ac:dyDescent="0.3">
      <c r="A24" s="239">
        <v>21</v>
      </c>
      <c r="B24" s="239" t="s">
        <v>280</v>
      </c>
      <c r="C24" s="239" t="s">
        <v>3525</v>
      </c>
      <c r="D24" s="239" t="s">
        <v>3525</v>
      </c>
      <c r="E24" s="240" t="s">
        <v>3530</v>
      </c>
      <c r="F24" s="334">
        <v>0</v>
      </c>
    </row>
    <row r="25" spans="1:7" s="239" customFormat="1" ht="28.8" x14ac:dyDescent="0.3">
      <c r="A25" s="239">
        <v>22</v>
      </c>
      <c r="B25" s="239" t="s">
        <v>1162</v>
      </c>
      <c r="C25" s="239" t="s">
        <v>3532</v>
      </c>
      <c r="D25" s="239" t="s">
        <v>3532</v>
      </c>
      <c r="E25" s="240" t="s">
        <v>3587</v>
      </c>
      <c r="F25" s="334">
        <v>450000</v>
      </c>
    </row>
    <row r="26" spans="1:7" s="354" customFormat="1" ht="28.8" x14ac:dyDescent="0.3">
      <c r="A26" s="354">
        <v>23</v>
      </c>
      <c r="B26" s="354" t="s">
        <v>575</v>
      </c>
      <c r="C26" s="354" t="s">
        <v>3532</v>
      </c>
      <c r="D26" s="354" t="s">
        <v>3532</v>
      </c>
      <c r="E26" s="353" t="s">
        <v>3588</v>
      </c>
      <c r="F26" s="332">
        <v>0</v>
      </c>
      <c r="G26" s="354" t="s">
        <v>3589</v>
      </c>
    </row>
    <row r="27" spans="1:7" s="239" customFormat="1" x14ac:dyDescent="0.3">
      <c r="A27" s="239">
        <v>24</v>
      </c>
      <c r="B27" s="239" t="s">
        <v>158</v>
      </c>
      <c r="C27" s="239" t="s">
        <v>3532</v>
      </c>
      <c r="D27" s="239" t="s">
        <v>3532</v>
      </c>
      <c r="E27" s="240" t="s">
        <v>3535</v>
      </c>
      <c r="F27" s="334">
        <v>0</v>
      </c>
      <c r="G27" s="239" t="s">
        <v>3555</v>
      </c>
    </row>
    <row r="28" spans="1:7" s="239" customFormat="1" x14ac:dyDescent="0.3">
      <c r="A28" s="239">
        <v>25</v>
      </c>
      <c r="B28" s="239" t="s">
        <v>155</v>
      </c>
      <c r="C28" s="239" t="s">
        <v>155</v>
      </c>
      <c r="D28" s="239" t="s">
        <v>155</v>
      </c>
      <c r="E28" s="240" t="s">
        <v>3537</v>
      </c>
      <c r="F28" s="334">
        <v>0</v>
      </c>
      <c r="G28" s="239" t="s">
        <v>3555</v>
      </c>
    </row>
    <row r="29" spans="1:7" s="239" customFormat="1" x14ac:dyDescent="0.3">
      <c r="A29" s="239">
        <v>26</v>
      </c>
      <c r="B29" s="239" t="s">
        <v>3539</v>
      </c>
      <c r="E29" s="240" t="s">
        <v>3540</v>
      </c>
      <c r="F29" s="334"/>
      <c r="G29" s="239" t="s">
        <v>3555</v>
      </c>
    </row>
    <row r="30" spans="1:7" s="354" customFormat="1" ht="28.8" x14ac:dyDescent="0.3">
      <c r="A30" s="354">
        <v>27</v>
      </c>
      <c r="B30" s="354" t="s">
        <v>3541</v>
      </c>
      <c r="E30" s="353" t="s">
        <v>3542</v>
      </c>
      <c r="F30" s="332">
        <f>137000+48000</f>
        <v>185000</v>
      </c>
    </row>
    <row r="31" spans="1:7" s="239" customFormat="1" x14ac:dyDescent="0.3">
      <c r="A31" s="239">
        <v>28</v>
      </c>
      <c r="B31" s="239" t="s">
        <v>3553</v>
      </c>
      <c r="E31" s="240" t="s">
        <v>3554</v>
      </c>
      <c r="F31" s="334">
        <v>0</v>
      </c>
      <c r="G31" s="239" t="s">
        <v>3555</v>
      </c>
    </row>
    <row r="32" spans="1:7" s="239" customFormat="1" x14ac:dyDescent="0.3">
      <c r="A32" s="239">
        <v>29</v>
      </c>
      <c r="B32" s="239" t="s">
        <v>3557</v>
      </c>
      <c r="E32" s="240" t="s">
        <v>3558</v>
      </c>
      <c r="F32" s="334">
        <v>0</v>
      </c>
      <c r="G32" s="239" t="s">
        <v>3555</v>
      </c>
    </row>
    <row r="33" spans="1:7" x14ac:dyDescent="0.3">
      <c r="A33">
        <v>30</v>
      </c>
      <c r="B33" t="s">
        <v>3559</v>
      </c>
      <c r="E33" s="8" t="s">
        <v>3560</v>
      </c>
      <c r="F33" s="331">
        <v>0</v>
      </c>
    </row>
    <row r="34" spans="1:7" x14ac:dyDescent="0.3">
      <c r="A34">
        <v>31</v>
      </c>
      <c r="B34" t="s">
        <v>3561</v>
      </c>
      <c r="E34" s="8" t="s">
        <v>3562</v>
      </c>
      <c r="F34" s="331">
        <v>20000</v>
      </c>
    </row>
    <row r="35" spans="1:7" s="239" customFormat="1" x14ac:dyDescent="0.3">
      <c r="A35" s="239">
        <v>32</v>
      </c>
      <c r="B35" s="239" t="s">
        <v>308</v>
      </c>
      <c r="E35" s="240" t="s">
        <v>3563</v>
      </c>
      <c r="F35" s="334">
        <v>0</v>
      </c>
      <c r="G35" s="239" t="s">
        <v>3555</v>
      </c>
    </row>
    <row r="36" spans="1:7" s="239" customFormat="1" x14ac:dyDescent="0.3">
      <c r="A36" s="239">
        <v>33</v>
      </c>
      <c r="B36" s="239" t="s">
        <v>3564</v>
      </c>
      <c r="E36" s="240" t="s">
        <v>3565</v>
      </c>
      <c r="F36" s="334">
        <v>0</v>
      </c>
      <c r="G36" s="239" t="s">
        <v>3555</v>
      </c>
    </row>
    <row r="37" spans="1:7" x14ac:dyDescent="0.3">
      <c r="A37">
        <v>34</v>
      </c>
      <c r="B37" t="s">
        <v>455</v>
      </c>
      <c r="E37" s="8" t="s">
        <v>3566</v>
      </c>
      <c r="F37" s="331">
        <v>160000</v>
      </c>
    </row>
    <row r="38" spans="1:7" x14ac:dyDescent="0.3">
      <c r="A38">
        <v>35</v>
      </c>
      <c r="E38" s="8" t="s">
        <v>3572</v>
      </c>
      <c r="F38" s="331"/>
    </row>
    <row r="39" spans="1:7" ht="28.8" x14ac:dyDescent="0.3">
      <c r="A39">
        <v>36</v>
      </c>
      <c r="B39" t="s">
        <v>1488</v>
      </c>
      <c r="E39" s="8" t="s">
        <v>3576</v>
      </c>
      <c r="F39" s="331">
        <v>0</v>
      </c>
    </row>
    <row r="40" spans="1:7" s="239" customFormat="1" ht="28.8" x14ac:dyDescent="0.3">
      <c r="A40" s="239">
        <v>37</v>
      </c>
      <c r="B40" s="239" t="s">
        <v>3595</v>
      </c>
      <c r="E40" s="240" t="s">
        <v>3594</v>
      </c>
      <c r="F40" s="334">
        <v>54000</v>
      </c>
      <c r="G40" s="239" t="s">
        <v>3506</v>
      </c>
    </row>
    <row r="41" spans="1:7" x14ac:dyDescent="0.3">
      <c r="F41" s="331"/>
    </row>
    <row r="42" spans="1:7" x14ac:dyDescent="0.3">
      <c r="F42" s="331"/>
    </row>
    <row r="43" spans="1:7" x14ac:dyDescent="0.3">
      <c r="F43" s="331"/>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37"/>
  <sheetViews>
    <sheetView topLeftCell="A7414" workbookViewId="0">
      <selection activeCell="M7437" sqref="M7437"/>
    </sheetView>
  </sheetViews>
  <sheetFormatPr defaultRowHeight="14.4" x14ac:dyDescent="0.3"/>
  <cols>
    <col min="3" max="3" width="11.6640625" customWidth="1"/>
    <col min="12" max="12" width="28.6640625" customWidth="1"/>
  </cols>
  <sheetData>
    <row r="1" spans="1:14" x14ac:dyDescent="0.3">
      <c r="A1" t="s">
        <v>17</v>
      </c>
      <c r="B1" t="s">
        <v>1291</v>
      </c>
      <c r="C1" s="7" t="s">
        <v>1292</v>
      </c>
      <c r="D1" s="7" t="s">
        <v>1293</v>
      </c>
      <c r="E1" t="s">
        <v>18</v>
      </c>
      <c r="F1" t="s">
        <v>19</v>
      </c>
      <c r="G1" t="s">
        <v>20</v>
      </c>
      <c r="H1" t="s">
        <v>21</v>
      </c>
      <c r="I1" t="s">
        <v>22</v>
      </c>
      <c r="J1" t="s">
        <v>23</v>
      </c>
      <c r="K1" t="s">
        <v>24</v>
      </c>
      <c r="L1" t="s">
        <v>25</v>
      </c>
      <c r="M1" t="s">
        <v>26</v>
      </c>
      <c r="N1" t="s">
        <v>27</v>
      </c>
    </row>
    <row r="2" spans="1:14" x14ac:dyDescent="0.3">
      <c r="A2" t="str">
        <f>K2&amp;M2</f>
        <v>15003700</v>
      </c>
      <c r="B2" s="7" t="s">
        <v>1294</v>
      </c>
      <c r="C2" s="7" t="s">
        <v>1295</v>
      </c>
      <c r="D2" s="7" t="s">
        <v>22</v>
      </c>
      <c r="E2" s="7"/>
      <c r="F2" s="7"/>
      <c r="G2" s="7"/>
      <c r="H2" s="7"/>
      <c r="I2" s="7"/>
      <c r="J2" s="7"/>
      <c r="K2" s="241">
        <v>1500</v>
      </c>
      <c r="L2" s="7" t="s">
        <v>28</v>
      </c>
      <c r="M2" s="241">
        <v>3700</v>
      </c>
      <c r="N2" s="7" t="s">
        <v>1296</v>
      </c>
    </row>
    <row r="3" spans="1:14" x14ac:dyDescent="0.3">
      <c r="A3" t="str">
        <f t="shared" ref="A3:A66" si="0">K3&amp;M3</f>
        <v>15003701</v>
      </c>
      <c r="B3" s="7" t="s">
        <v>1294</v>
      </c>
      <c r="C3" s="7" t="s">
        <v>1295</v>
      </c>
      <c r="D3" s="7" t="s">
        <v>22</v>
      </c>
      <c r="E3" s="7"/>
      <c r="F3" s="7"/>
      <c r="G3" s="7"/>
      <c r="H3" s="7"/>
      <c r="I3" s="7" t="s">
        <v>1286</v>
      </c>
      <c r="J3" s="7" t="s">
        <v>1286</v>
      </c>
      <c r="K3" s="241">
        <v>1500</v>
      </c>
      <c r="L3" s="7" t="s">
        <v>28</v>
      </c>
      <c r="M3" s="241">
        <v>3701</v>
      </c>
      <c r="N3" s="7" t="s">
        <v>1297</v>
      </c>
    </row>
    <row r="4" spans="1:14" x14ac:dyDescent="0.3">
      <c r="A4" t="str">
        <f t="shared" si="0"/>
        <v>15003702</v>
      </c>
      <c r="B4" s="7" t="s">
        <v>1294</v>
      </c>
      <c r="C4" s="7" t="s">
        <v>1295</v>
      </c>
      <c r="D4" s="7" t="s">
        <v>22</v>
      </c>
      <c r="E4" s="7"/>
      <c r="F4" s="7"/>
      <c r="G4" s="7"/>
      <c r="H4" s="7"/>
      <c r="I4" s="7" t="s">
        <v>1286</v>
      </c>
      <c r="J4" s="7" t="s">
        <v>1286</v>
      </c>
      <c r="K4" s="241">
        <v>1500</v>
      </c>
      <c r="L4" s="7" t="s">
        <v>28</v>
      </c>
      <c r="M4" s="241">
        <v>3702</v>
      </c>
      <c r="N4" s="7" t="s">
        <v>29</v>
      </c>
    </row>
    <row r="5" spans="1:14" x14ac:dyDescent="0.3">
      <c r="A5" t="str">
        <f t="shared" si="0"/>
        <v>15003703</v>
      </c>
      <c r="B5" s="7" t="s">
        <v>1294</v>
      </c>
      <c r="C5" s="7" t="s">
        <v>1295</v>
      </c>
      <c r="D5" s="7" t="s">
        <v>22</v>
      </c>
      <c r="E5" s="7"/>
      <c r="F5" s="7"/>
      <c r="G5" s="7"/>
      <c r="H5" s="7"/>
      <c r="I5" s="7" t="s">
        <v>1286</v>
      </c>
      <c r="J5" s="7" t="s">
        <v>1286</v>
      </c>
      <c r="K5" s="241">
        <v>1500</v>
      </c>
      <c r="L5" s="7" t="s">
        <v>28</v>
      </c>
      <c r="M5" s="241">
        <v>3703</v>
      </c>
      <c r="N5" s="7" t="s">
        <v>1298</v>
      </c>
    </row>
    <row r="6" spans="1:14" x14ac:dyDescent="0.3">
      <c r="A6" t="str">
        <f t="shared" si="0"/>
        <v>15003704</v>
      </c>
      <c r="B6" s="7" t="s">
        <v>1294</v>
      </c>
      <c r="C6" s="7" t="s">
        <v>1295</v>
      </c>
      <c r="D6" s="7" t="s">
        <v>22</v>
      </c>
      <c r="E6" s="7"/>
      <c r="F6" s="7"/>
      <c r="G6" s="7"/>
      <c r="H6" s="7"/>
      <c r="I6" s="7" t="s">
        <v>1286</v>
      </c>
      <c r="J6" s="7" t="s">
        <v>1286</v>
      </c>
      <c r="K6" s="241">
        <v>1500</v>
      </c>
      <c r="L6" s="7" t="s">
        <v>28</v>
      </c>
      <c r="M6" s="241">
        <v>3704</v>
      </c>
      <c r="N6" s="7" t="s">
        <v>1299</v>
      </c>
    </row>
    <row r="7" spans="1:14" x14ac:dyDescent="0.3">
      <c r="A7" t="str">
        <f t="shared" si="0"/>
        <v>15003710</v>
      </c>
      <c r="B7" s="7" t="s">
        <v>1294</v>
      </c>
      <c r="C7" s="7" t="s">
        <v>1295</v>
      </c>
      <c r="D7" s="7" t="s">
        <v>22</v>
      </c>
      <c r="E7" s="7"/>
      <c r="F7" s="7"/>
      <c r="G7" s="7"/>
      <c r="H7" s="7"/>
      <c r="I7" s="7" t="s">
        <v>1286</v>
      </c>
      <c r="J7" s="7" t="s">
        <v>1286</v>
      </c>
      <c r="K7" s="241">
        <v>1500</v>
      </c>
      <c r="L7" s="7" t="s">
        <v>28</v>
      </c>
      <c r="M7" s="241">
        <v>3710</v>
      </c>
      <c r="N7" s="7" t="s">
        <v>1300</v>
      </c>
    </row>
    <row r="8" spans="1:14" x14ac:dyDescent="0.3">
      <c r="A8" t="str">
        <f t="shared" si="0"/>
        <v>15003711</v>
      </c>
      <c r="B8" s="7" t="s">
        <v>1294</v>
      </c>
      <c r="C8" s="7" t="s">
        <v>1295</v>
      </c>
      <c r="D8" s="7" t="s">
        <v>22</v>
      </c>
      <c r="E8" s="7"/>
      <c r="F8" s="7"/>
      <c r="G8" s="7"/>
      <c r="H8" s="7"/>
      <c r="I8" s="7" t="s">
        <v>1286</v>
      </c>
      <c r="J8" s="7" t="s">
        <v>1286</v>
      </c>
      <c r="K8" s="241">
        <v>1500</v>
      </c>
      <c r="L8" s="7" t="s">
        <v>28</v>
      </c>
      <c r="M8" s="241">
        <v>3711</v>
      </c>
      <c r="N8" s="7" t="s">
        <v>1301</v>
      </c>
    </row>
    <row r="9" spans="1:14" x14ac:dyDescent="0.3">
      <c r="A9" t="str">
        <f t="shared" si="0"/>
        <v>15003712</v>
      </c>
      <c r="B9" s="7" t="s">
        <v>1294</v>
      </c>
      <c r="C9" s="7" t="s">
        <v>1295</v>
      </c>
      <c r="D9" s="7" t="s">
        <v>22</v>
      </c>
      <c r="E9" s="7"/>
      <c r="F9" s="7"/>
      <c r="G9" s="7"/>
      <c r="H9" s="7"/>
      <c r="I9" s="7" t="s">
        <v>1286</v>
      </c>
      <c r="J9" s="7" t="s">
        <v>1286</v>
      </c>
      <c r="K9" s="241">
        <v>1500</v>
      </c>
      <c r="L9" s="7" t="s">
        <v>28</v>
      </c>
      <c r="M9" s="241">
        <v>3712</v>
      </c>
      <c r="N9" s="7" t="s">
        <v>1302</v>
      </c>
    </row>
    <row r="10" spans="1:14" x14ac:dyDescent="0.3">
      <c r="A10" t="str">
        <f t="shared" si="0"/>
        <v>15003713</v>
      </c>
      <c r="B10" s="7" t="s">
        <v>1294</v>
      </c>
      <c r="C10" s="7" t="s">
        <v>1295</v>
      </c>
      <c r="D10" s="7" t="s">
        <v>22</v>
      </c>
      <c r="E10" s="7"/>
      <c r="F10" s="7"/>
      <c r="G10" s="7"/>
      <c r="H10" s="7"/>
      <c r="I10" s="7" t="s">
        <v>1286</v>
      </c>
      <c r="J10" s="7" t="s">
        <v>1286</v>
      </c>
      <c r="K10" s="241">
        <v>1500</v>
      </c>
      <c r="L10" s="7" t="s">
        <v>28</v>
      </c>
      <c r="M10" s="241">
        <v>3713</v>
      </c>
      <c r="N10" s="7" t="s">
        <v>1303</v>
      </c>
    </row>
    <row r="11" spans="1:14" x14ac:dyDescent="0.3">
      <c r="A11" t="str">
        <f t="shared" si="0"/>
        <v>15003720</v>
      </c>
      <c r="B11" s="7" t="s">
        <v>1294</v>
      </c>
      <c r="C11" s="7" t="s">
        <v>1295</v>
      </c>
      <c r="D11" s="7" t="s">
        <v>22</v>
      </c>
      <c r="E11" s="7"/>
      <c r="F11" s="7"/>
      <c r="G11" s="7"/>
      <c r="H11" s="7"/>
      <c r="I11" s="7" t="s">
        <v>1286</v>
      </c>
      <c r="J11" s="7" t="s">
        <v>1286</v>
      </c>
      <c r="K11" s="241">
        <v>1500</v>
      </c>
      <c r="L11" s="7" t="s">
        <v>28</v>
      </c>
      <c r="M11" s="241">
        <v>3720</v>
      </c>
      <c r="N11" s="7" t="s">
        <v>30</v>
      </c>
    </row>
    <row r="12" spans="1:14" x14ac:dyDescent="0.3">
      <c r="A12" t="str">
        <f t="shared" si="0"/>
        <v>15003721</v>
      </c>
      <c r="B12" s="7" t="s">
        <v>1294</v>
      </c>
      <c r="C12" s="7" t="s">
        <v>1295</v>
      </c>
      <c r="D12" s="7" t="s">
        <v>22</v>
      </c>
      <c r="E12" s="7"/>
      <c r="F12" s="7"/>
      <c r="G12" s="7"/>
      <c r="H12" s="7"/>
      <c r="I12" s="7" t="s">
        <v>1286</v>
      </c>
      <c r="J12" s="7" t="s">
        <v>1286</v>
      </c>
      <c r="K12" s="241">
        <v>1500</v>
      </c>
      <c r="L12" s="7" t="s">
        <v>28</v>
      </c>
      <c r="M12" s="241">
        <v>3721</v>
      </c>
      <c r="N12" s="7" t="s">
        <v>1304</v>
      </c>
    </row>
    <row r="13" spans="1:14" x14ac:dyDescent="0.3">
      <c r="A13" t="str">
        <f t="shared" si="0"/>
        <v>15003722</v>
      </c>
      <c r="B13" s="7" t="s">
        <v>1294</v>
      </c>
      <c r="C13" s="7" t="s">
        <v>1295</v>
      </c>
      <c r="D13" s="7" t="s">
        <v>22</v>
      </c>
      <c r="E13" s="7"/>
      <c r="F13" s="7"/>
      <c r="G13" s="7"/>
      <c r="H13" s="7"/>
      <c r="I13" s="7" t="s">
        <v>1286</v>
      </c>
      <c r="J13" s="7" t="s">
        <v>1286</v>
      </c>
      <c r="K13" s="241">
        <v>1500</v>
      </c>
      <c r="L13" s="7" t="s">
        <v>28</v>
      </c>
      <c r="M13" s="241">
        <v>3722</v>
      </c>
      <c r="N13" s="7" t="s">
        <v>1305</v>
      </c>
    </row>
    <row r="14" spans="1:14" x14ac:dyDescent="0.3">
      <c r="A14" t="str">
        <f t="shared" si="0"/>
        <v>15003723</v>
      </c>
      <c r="B14" s="7" t="s">
        <v>1294</v>
      </c>
      <c r="C14" s="7" t="s">
        <v>1295</v>
      </c>
      <c r="D14" s="7" t="s">
        <v>22</v>
      </c>
      <c r="E14" s="7"/>
      <c r="F14" s="7"/>
      <c r="G14" s="7"/>
      <c r="H14" s="7"/>
      <c r="I14" s="7" t="s">
        <v>1286</v>
      </c>
      <c r="J14" s="7" t="s">
        <v>1286</v>
      </c>
      <c r="K14" s="241">
        <v>1500</v>
      </c>
      <c r="L14" s="7" t="s">
        <v>28</v>
      </c>
      <c r="M14" s="241">
        <v>3723</v>
      </c>
      <c r="N14" s="7" t="s">
        <v>1306</v>
      </c>
    </row>
    <row r="15" spans="1:14" x14ac:dyDescent="0.3">
      <c r="A15" t="str">
        <f t="shared" si="0"/>
        <v>15003724</v>
      </c>
      <c r="B15" s="7" t="s">
        <v>1294</v>
      </c>
      <c r="C15" s="7" t="s">
        <v>1295</v>
      </c>
      <c r="D15" s="7" t="s">
        <v>22</v>
      </c>
      <c r="E15" s="7"/>
      <c r="F15" s="7"/>
      <c r="G15" s="7"/>
      <c r="H15" s="7"/>
      <c r="I15" s="7" t="s">
        <v>1286</v>
      </c>
      <c r="J15" s="7" t="s">
        <v>1286</v>
      </c>
      <c r="K15" s="241">
        <v>1500</v>
      </c>
      <c r="L15" s="7" t="s">
        <v>28</v>
      </c>
      <c r="M15" s="241">
        <v>3724</v>
      </c>
      <c r="N15" s="7" t="s">
        <v>1307</v>
      </c>
    </row>
    <row r="16" spans="1:14" x14ac:dyDescent="0.3">
      <c r="A16" t="str">
        <f t="shared" si="0"/>
        <v>15003730</v>
      </c>
      <c r="B16" s="7" t="s">
        <v>1294</v>
      </c>
      <c r="C16" s="7" t="s">
        <v>1295</v>
      </c>
      <c r="D16" s="7" t="s">
        <v>22</v>
      </c>
      <c r="E16" s="7"/>
      <c r="F16" s="7"/>
      <c r="G16" s="7"/>
      <c r="H16" s="7"/>
      <c r="I16" s="7" t="s">
        <v>1286</v>
      </c>
      <c r="J16" s="7" t="s">
        <v>1286</v>
      </c>
      <c r="K16" s="241">
        <v>1500</v>
      </c>
      <c r="L16" s="7" t="s">
        <v>28</v>
      </c>
      <c r="M16" s="241">
        <v>3730</v>
      </c>
      <c r="N16" s="7" t="s">
        <v>31</v>
      </c>
    </row>
    <row r="17" spans="1:14" x14ac:dyDescent="0.3">
      <c r="A17" t="str">
        <f t="shared" si="0"/>
        <v>15003740</v>
      </c>
      <c r="B17" s="7" t="s">
        <v>1294</v>
      </c>
      <c r="C17" s="7" t="s">
        <v>1295</v>
      </c>
      <c r="D17" s="7" t="s">
        <v>22</v>
      </c>
      <c r="E17" s="7"/>
      <c r="F17" s="7"/>
      <c r="G17" s="7"/>
      <c r="H17" s="7"/>
      <c r="I17" s="7" t="s">
        <v>1286</v>
      </c>
      <c r="J17" s="7" t="s">
        <v>1286</v>
      </c>
      <c r="K17" s="241">
        <v>1500</v>
      </c>
      <c r="L17" s="7" t="s">
        <v>28</v>
      </c>
      <c r="M17" s="241">
        <v>3740</v>
      </c>
      <c r="N17" s="7" t="s">
        <v>1308</v>
      </c>
    </row>
    <row r="18" spans="1:14" x14ac:dyDescent="0.3">
      <c r="A18" t="str">
        <f t="shared" si="0"/>
        <v>15003750</v>
      </c>
      <c r="B18" s="7" t="s">
        <v>1294</v>
      </c>
      <c r="C18" s="7" t="s">
        <v>1295</v>
      </c>
      <c r="D18" s="7" t="s">
        <v>22</v>
      </c>
      <c r="E18" s="7"/>
      <c r="F18" s="7"/>
      <c r="G18" s="7"/>
      <c r="H18" s="7"/>
      <c r="I18" s="7" t="s">
        <v>1286</v>
      </c>
      <c r="J18" s="7" t="s">
        <v>1286</v>
      </c>
      <c r="K18" s="241">
        <v>1500</v>
      </c>
      <c r="L18" s="7" t="s">
        <v>28</v>
      </c>
      <c r="M18" s="241">
        <v>3750</v>
      </c>
      <c r="N18" s="7" t="s">
        <v>1309</v>
      </c>
    </row>
    <row r="19" spans="1:14" x14ac:dyDescent="0.3">
      <c r="A19" t="str">
        <f t="shared" si="0"/>
        <v>15003760</v>
      </c>
      <c r="B19" s="7" t="s">
        <v>1294</v>
      </c>
      <c r="C19" s="7" t="s">
        <v>1295</v>
      </c>
      <c r="D19" s="7" t="s">
        <v>22</v>
      </c>
      <c r="E19" s="7"/>
      <c r="F19" s="7"/>
      <c r="G19" s="7"/>
      <c r="H19" s="7"/>
      <c r="I19" s="7" t="s">
        <v>1286</v>
      </c>
      <c r="J19" s="7" t="s">
        <v>1286</v>
      </c>
      <c r="K19" s="241">
        <v>1500</v>
      </c>
      <c r="L19" s="7" t="s">
        <v>28</v>
      </c>
      <c r="M19" s="241">
        <v>3760</v>
      </c>
      <c r="N19" s="7" t="s">
        <v>1310</v>
      </c>
    </row>
    <row r="20" spans="1:14" x14ac:dyDescent="0.3">
      <c r="A20" t="str">
        <f t="shared" si="0"/>
        <v>15003761</v>
      </c>
      <c r="B20" s="7" t="s">
        <v>1294</v>
      </c>
      <c r="C20" s="7" t="s">
        <v>1295</v>
      </c>
      <c r="D20" s="7" t="s">
        <v>22</v>
      </c>
      <c r="E20" s="7"/>
      <c r="F20" s="7"/>
      <c r="G20" s="7"/>
      <c r="H20" s="7"/>
      <c r="I20" s="7" t="s">
        <v>1286</v>
      </c>
      <c r="J20" s="7" t="s">
        <v>1286</v>
      </c>
      <c r="K20" s="241">
        <v>1500</v>
      </c>
      <c r="L20" s="7" t="s">
        <v>28</v>
      </c>
      <c r="M20" s="241">
        <v>3761</v>
      </c>
      <c r="N20" s="7" t="s">
        <v>1311</v>
      </c>
    </row>
    <row r="21" spans="1:14" x14ac:dyDescent="0.3">
      <c r="A21" t="str">
        <f t="shared" si="0"/>
        <v>15003770</v>
      </c>
      <c r="B21" s="7" t="s">
        <v>1294</v>
      </c>
      <c r="C21" s="7" t="s">
        <v>1295</v>
      </c>
      <c r="D21" s="7" t="s">
        <v>22</v>
      </c>
      <c r="E21" s="7"/>
      <c r="F21" s="7"/>
      <c r="G21" s="7"/>
      <c r="H21" s="7"/>
      <c r="I21" s="7" t="s">
        <v>1286</v>
      </c>
      <c r="J21" s="7" t="s">
        <v>1286</v>
      </c>
      <c r="K21" s="241">
        <v>1500</v>
      </c>
      <c r="L21" s="7" t="s">
        <v>28</v>
      </c>
      <c r="M21" s="241">
        <v>3770</v>
      </c>
      <c r="N21" s="7" t="s">
        <v>1312</v>
      </c>
    </row>
    <row r="22" spans="1:14" x14ac:dyDescent="0.3">
      <c r="A22" t="str">
        <f t="shared" si="0"/>
        <v>15003771</v>
      </c>
      <c r="B22" s="7" t="s">
        <v>1294</v>
      </c>
      <c r="C22" s="7" t="s">
        <v>1295</v>
      </c>
      <c r="D22" s="7" t="s">
        <v>22</v>
      </c>
      <c r="E22" s="7"/>
      <c r="F22" s="7"/>
      <c r="G22" s="7"/>
      <c r="H22" s="7"/>
      <c r="I22" s="7" t="s">
        <v>1286</v>
      </c>
      <c r="J22" s="7" t="s">
        <v>1286</v>
      </c>
      <c r="K22" s="241">
        <v>1500</v>
      </c>
      <c r="L22" s="7" t="s">
        <v>28</v>
      </c>
      <c r="M22" s="241">
        <v>3771</v>
      </c>
      <c r="N22" s="7" t="s">
        <v>1313</v>
      </c>
    </row>
    <row r="23" spans="1:14" x14ac:dyDescent="0.3">
      <c r="A23" t="str">
        <f t="shared" si="0"/>
        <v>15003780</v>
      </c>
      <c r="B23" s="7" t="s">
        <v>1294</v>
      </c>
      <c r="C23" s="7" t="s">
        <v>1295</v>
      </c>
      <c r="D23" s="7" t="s">
        <v>22</v>
      </c>
      <c r="E23" s="7"/>
      <c r="F23" s="7"/>
      <c r="G23" s="7"/>
      <c r="H23" s="7"/>
      <c r="I23" s="7" t="s">
        <v>1286</v>
      </c>
      <c r="J23" s="7" t="s">
        <v>1286</v>
      </c>
      <c r="K23" s="241">
        <v>1500</v>
      </c>
      <c r="L23" s="7" t="s">
        <v>28</v>
      </c>
      <c r="M23" s="241">
        <v>3780</v>
      </c>
      <c r="N23" s="7" t="s">
        <v>32</v>
      </c>
    </row>
    <row r="24" spans="1:14" x14ac:dyDescent="0.3">
      <c r="A24" t="str">
        <f t="shared" si="0"/>
        <v>15003781</v>
      </c>
      <c r="B24" s="7" t="s">
        <v>1294</v>
      </c>
      <c r="C24" s="7" t="s">
        <v>1295</v>
      </c>
      <c r="D24" s="7" t="s">
        <v>22</v>
      </c>
      <c r="E24" s="7"/>
      <c r="F24" s="7"/>
      <c r="G24" s="7"/>
      <c r="H24" s="7"/>
      <c r="I24" s="7" t="s">
        <v>1286</v>
      </c>
      <c r="J24" s="7" t="s">
        <v>1286</v>
      </c>
      <c r="K24" s="241">
        <v>1500</v>
      </c>
      <c r="L24" s="7" t="s">
        <v>28</v>
      </c>
      <c r="M24" s="241">
        <v>3781</v>
      </c>
      <c r="N24" s="7" t="s">
        <v>1314</v>
      </c>
    </row>
    <row r="25" spans="1:14" x14ac:dyDescent="0.3">
      <c r="A25" t="str">
        <f t="shared" si="0"/>
        <v>15003782</v>
      </c>
      <c r="B25" s="7" t="s">
        <v>1294</v>
      </c>
      <c r="C25" s="7" t="s">
        <v>1295</v>
      </c>
      <c r="D25" s="7" t="s">
        <v>22</v>
      </c>
      <c r="E25" s="7"/>
      <c r="F25" s="7"/>
      <c r="G25" s="7"/>
      <c r="H25" s="7"/>
      <c r="I25" s="7" t="s">
        <v>1286</v>
      </c>
      <c r="J25" s="7" t="s">
        <v>1286</v>
      </c>
      <c r="K25" s="241">
        <v>1500</v>
      </c>
      <c r="L25" s="7" t="s">
        <v>28</v>
      </c>
      <c r="M25" s="241">
        <v>3782</v>
      </c>
      <c r="N25" s="7" t="s">
        <v>1315</v>
      </c>
    </row>
    <row r="26" spans="1:14" x14ac:dyDescent="0.3">
      <c r="A26" t="str">
        <f t="shared" si="0"/>
        <v>15003799</v>
      </c>
      <c r="B26" s="7" t="s">
        <v>1294</v>
      </c>
      <c r="C26" s="7" t="s">
        <v>1295</v>
      </c>
      <c r="D26" s="7" t="s">
        <v>22</v>
      </c>
      <c r="E26" s="7"/>
      <c r="F26" s="7"/>
      <c r="G26" s="7"/>
      <c r="H26" s="7"/>
      <c r="I26" s="7" t="s">
        <v>1286</v>
      </c>
      <c r="J26" s="7" t="s">
        <v>1286</v>
      </c>
      <c r="K26" s="241">
        <v>1500</v>
      </c>
      <c r="L26" s="7" t="s">
        <v>28</v>
      </c>
      <c r="M26" s="241">
        <v>3799</v>
      </c>
      <c r="N26" s="7" t="s">
        <v>33</v>
      </c>
    </row>
    <row r="27" spans="1:14" x14ac:dyDescent="0.3">
      <c r="A27" t="str">
        <f t="shared" si="0"/>
        <v>19122079</v>
      </c>
      <c r="B27" s="7" t="s">
        <v>1294</v>
      </c>
      <c r="C27" s="7" t="s">
        <v>1316</v>
      </c>
      <c r="D27" s="7" t="s">
        <v>22</v>
      </c>
      <c r="E27" s="7"/>
      <c r="F27" s="7"/>
      <c r="G27" s="7"/>
      <c r="H27" s="7"/>
      <c r="I27" s="7" t="s">
        <v>1286</v>
      </c>
      <c r="J27" s="7" t="s">
        <v>1286</v>
      </c>
      <c r="K27" s="241">
        <v>1912</v>
      </c>
      <c r="L27" s="7" t="s">
        <v>34</v>
      </c>
      <c r="M27" s="241">
        <v>2079</v>
      </c>
      <c r="N27" s="7" t="s">
        <v>35</v>
      </c>
    </row>
    <row r="28" spans="1:14" x14ac:dyDescent="0.3">
      <c r="A28" t="str">
        <f t="shared" si="0"/>
        <v>19127000</v>
      </c>
      <c r="B28" s="7" t="s">
        <v>1294</v>
      </c>
      <c r="C28" s="7" t="s">
        <v>1316</v>
      </c>
      <c r="D28" s="7" t="s">
        <v>22</v>
      </c>
      <c r="E28" s="7"/>
      <c r="F28" s="7"/>
      <c r="G28" s="7"/>
      <c r="H28" s="7"/>
      <c r="I28" s="7" t="s">
        <v>1286</v>
      </c>
      <c r="J28" s="7" t="s">
        <v>1286</v>
      </c>
      <c r="K28" s="241">
        <v>1912</v>
      </c>
      <c r="L28" s="7" t="s">
        <v>34</v>
      </c>
      <c r="M28" s="241">
        <v>7000</v>
      </c>
      <c r="N28" s="7" t="s">
        <v>44</v>
      </c>
    </row>
    <row r="29" spans="1:14" x14ac:dyDescent="0.3">
      <c r="A29" t="str">
        <f t="shared" si="0"/>
        <v>19127101</v>
      </c>
      <c r="B29" s="7" t="s">
        <v>1294</v>
      </c>
      <c r="C29" s="7" t="s">
        <v>1316</v>
      </c>
      <c r="D29" s="7" t="s">
        <v>22</v>
      </c>
      <c r="E29" s="7"/>
      <c r="F29" s="7"/>
      <c r="G29" s="7"/>
      <c r="H29" s="7"/>
      <c r="I29" s="7" t="s">
        <v>1286</v>
      </c>
      <c r="J29" s="7" t="s">
        <v>1286</v>
      </c>
      <c r="K29" s="241">
        <v>1912</v>
      </c>
      <c r="L29" s="7" t="s">
        <v>34</v>
      </c>
      <c r="M29" s="241">
        <v>7101</v>
      </c>
      <c r="N29" s="7" t="s">
        <v>46</v>
      </c>
    </row>
    <row r="30" spans="1:14" x14ac:dyDescent="0.3">
      <c r="A30" t="str">
        <f t="shared" si="0"/>
        <v>19127103</v>
      </c>
      <c r="B30" s="7" t="s">
        <v>1294</v>
      </c>
      <c r="C30" s="7" t="s">
        <v>1316</v>
      </c>
      <c r="D30" s="7" t="s">
        <v>22</v>
      </c>
      <c r="E30" s="7"/>
      <c r="F30" s="7"/>
      <c r="G30" s="7"/>
      <c r="H30" s="7"/>
      <c r="I30" s="7" t="s">
        <v>1286</v>
      </c>
      <c r="J30" s="7" t="s">
        <v>1286</v>
      </c>
      <c r="K30" s="241">
        <v>1912</v>
      </c>
      <c r="L30" s="7" t="s">
        <v>34</v>
      </c>
      <c r="M30" s="241">
        <v>7103</v>
      </c>
      <c r="N30" s="7" t="s">
        <v>36</v>
      </c>
    </row>
    <row r="31" spans="1:14" x14ac:dyDescent="0.3">
      <c r="A31" t="str">
        <f t="shared" si="0"/>
        <v>19132079</v>
      </c>
      <c r="B31" s="7" t="s">
        <v>1294</v>
      </c>
      <c r="C31" s="7" t="s">
        <v>1316</v>
      </c>
      <c r="D31" s="7" t="s">
        <v>22</v>
      </c>
      <c r="E31" s="7"/>
      <c r="F31" s="7"/>
      <c r="G31" s="7"/>
      <c r="H31" s="7"/>
      <c r="I31" s="7" t="s">
        <v>1286</v>
      </c>
      <c r="J31" s="7" t="s">
        <v>1286</v>
      </c>
      <c r="K31" s="241">
        <v>1913</v>
      </c>
      <c r="L31" s="7" t="s">
        <v>37</v>
      </c>
      <c r="M31" s="241">
        <v>2079</v>
      </c>
      <c r="N31" s="7" t="s">
        <v>35</v>
      </c>
    </row>
    <row r="32" spans="1:14" x14ac:dyDescent="0.3">
      <c r="A32" t="str">
        <f t="shared" si="0"/>
        <v>19142079</v>
      </c>
      <c r="B32" s="7" t="s">
        <v>1294</v>
      </c>
      <c r="C32" s="7" t="s">
        <v>1316</v>
      </c>
      <c r="D32" s="7" t="s">
        <v>22</v>
      </c>
      <c r="E32" s="7"/>
      <c r="F32" s="7"/>
      <c r="G32" s="7"/>
      <c r="H32" s="7"/>
      <c r="I32" s="7" t="s">
        <v>1286</v>
      </c>
      <c r="J32" s="7" t="s">
        <v>1286</v>
      </c>
      <c r="K32" s="241">
        <v>1914</v>
      </c>
      <c r="L32" s="7" t="s">
        <v>38</v>
      </c>
      <c r="M32" s="241">
        <v>2079</v>
      </c>
      <c r="N32" s="7" t="s">
        <v>35</v>
      </c>
    </row>
    <row r="33" spans="1:14" x14ac:dyDescent="0.3">
      <c r="A33" t="str">
        <f t="shared" si="0"/>
        <v>19172079</v>
      </c>
      <c r="B33" s="7" t="s">
        <v>1294</v>
      </c>
      <c r="C33" s="7" t="s">
        <v>1316</v>
      </c>
      <c r="D33" s="7" t="s">
        <v>22</v>
      </c>
      <c r="E33" s="7"/>
      <c r="F33" s="7"/>
      <c r="G33" s="7"/>
      <c r="H33" s="7"/>
      <c r="I33" s="7" t="s">
        <v>1286</v>
      </c>
      <c r="J33" s="7" t="s">
        <v>1286</v>
      </c>
      <c r="K33" s="241">
        <v>1917</v>
      </c>
      <c r="L33" s="7" t="s">
        <v>39</v>
      </c>
      <c r="M33" s="241">
        <v>2079</v>
      </c>
      <c r="N33" s="7" t="s">
        <v>35</v>
      </c>
    </row>
    <row r="34" spans="1:14" x14ac:dyDescent="0.3">
      <c r="A34" t="str">
        <f t="shared" si="0"/>
        <v>19177000</v>
      </c>
      <c r="B34" s="7" t="s">
        <v>1294</v>
      </c>
      <c r="C34" s="7" t="s">
        <v>1316</v>
      </c>
      <c r="D34" s="7" t="s">
        <v>22</v>
      </c>
      <c r="E34" s="7"/>
      <c r="F34" s="7"/>
      <c r="G34" s="7"/>
      <c r="H34" s="7"/>
      <c r="I34" s="7" t="s">
        <v>1286</v>
      </c>
      <c r="J34" s="7" t="s">
        <v>1286</v>
      </c>
      <c r="K34" s="241">
        <v>1917</v>
      </c>
      <c r="L34" s="7" t="s">
        <v>39</v>
      </c>
      <c r="M34" s="241">
        <v>7000</v>
      </c>
      <c r="N34" s="7" t="s">
        <v>44</v>
      </c>
    </row>
    <row r="35" spans="1:14" x14ac:dyDescent="0.3">
      <c r="A35" t="str">
        <f t="shared" si="0"/>
        <v>19182079</v>
      </c>
      <c r="B35" s="7" t="s">
        <v>1294</v>
      </c>
      <c r="C35" s="7" t="s">
        <v>1316</v>
      </c>
      <c r="D35" s="7" t="s">
        <v>22</v>
      </c>
      <c r="E35" s="7"/>
      <c r="F35" s="7"/>
      <c r="G35" s="7"/>
      <c r="H35" s="7"/>
      <c r="I35" s="7" t="s">
        <v>1286</v>
      </c>
      <c r="J35" s="7" t="s">
        <v>1286</v>
      </c>
      <c r="K35" s="241">
        <v>1918</v>
      </c>
      <c r="L35" s="7" t="s">
        <v>1317</v>
      </c>
      <c r="M35" s="241">
        <v>2079</v>
      </c>
      <c r="N35" s="7" t="s">
        <v>35</v>
      </c>
    </row>
    <row r="36" spans="1:14" x14ac:dyDescent="0.3">
      <c r="A36" t="str">
        <f t="shared" si="0"/>
        <v>19187000</v>
      </c>
      <c r="B36" s="7" t="s">
        <v>1294</v>
      </c>
      <c r="C36" s="7" t="s">
        <v>1316</v>
      </c>
      <c r="D36" s="7" t="s">
        <v>22</v>
      </c>
      <c r="E36" s="7"/>
      <c r="F36" s="7"/>
      <c r="G36" s="7"/>
      <c r="H36" s="7"/>
      <c r="I36" s="7" t="s">
        <v>1286</v>
      </c>
      <c r="J36" s="7" t="s">
        <v>1286</v>
      </c>
      <c r="K36" s="241">
        <v>1918</v>
      </c>
      <c r="L36" s="7" t="s">
        <v>1317</v>
      </c>
      <c r="M36" s="241">
        <v>7000</v>
      </c>
      <c r="N36" s="7" t="s">
        <v>44</v>
      </c>
    </row>
    <row r="37" spans="1:14" x14ac:dyDescent="0.3">
      <c r="A37" t="str">
        <f t="shared" si="0"/>
        <v>19192079</v>
      </c>
      <c r="B37" s="7" t="s">
        <v>1294</v>
      </c>
      <c r="C37" s="7" t="s">
        <v>1316</v>
      </c>
      <c r="D37" s="7" t="s">
        <v>22</v>
      </c>
      <c r="E37" s="7"/>
      <c r="F37" s="7"/>
      <c r="G37" s="7"/>
      <c r="H37" s="7"/>
      <c r="I37" s="7" t="s">
        <v>1286</v>
      </c>
      <c r="J37" s="7" t="s">
        <v>1286</v>
      </c>
      <c r="K37" s="241">
        <v>1919</v>
      </c>
      <c r="L37" s="7" t="s">
        <v>1318</v>
      </c>
      <c r="M37" s="241">
        <v>2079</v>
      </c>
      <c r="N37" s="7" t="s">
        <v>35</v>
      </c>
    </row>
    <row r="38" spans="1:14" x14ac:dyDescent="0.3">
      <c r="A38" t="str">
        <f t="shared" si="0"/>
        <v>19197000</v>
      </c>
      <c r="B38" s="7" t="s">
        <v>1294</v>
      </c>
      <c r="C38" s="7" t="s">
        <v>1316</v>
      </c>
      <c r="D38" s="7" t="s">
        <v>22</v>
      </c>
      <c r="E38" s="7"/>
      <c r="F38" s="7"/>
      <c r="G38" s="7"/>
      <c r="H38" s="7"/>
      <c r="I38" s="7" t="s">
        <v>1286</v>
      </c>
      <c r="J38" s="7" t="s">
        <v>1286</v>
      </c>
      <c r="K38" s="241">
        <v>1919</v>
      </c>
      <c r="L38" s="7" t="s">
        <v>1318</v>
      </c>
      <c r="M38" s="241">
        <v>7000</v>
      </c>
      <c r="N38" s="7" t="s">
        <v>44</v>
      </c>
    </row>
    <row r="39" spans="1:14" x14ac:dyDescent="0.3">
      <c r="A39" t="str">
        <f t="shared" si="0"/>
        <v>19202079</v>
      </c>
      <c r="B39" s="7" t="s">
        <v>1294</v>
      </c>
      <c r="C39" s="7" t="s">
        <v>1316</v>
      </c>
      <c r="D39" s="7" t="s">
        <v>22</v>
      </c>
      <c r="E39" s="7"/>
      <c r="F39" s="7"/>
      <c r="G39" s="7"/>
      <c r="H39" s="7"/>
      <c r="I39" s="7" t="s">
        <v>1286</v>
      </c>
      <c r="J39" s="7" t="s">
        <v>1286</v>
      </c>
      <c r="K39" s="241">
        <v>1920</v>
      </c>
      <c r="L39" s="7" t="s">
        <v>1319</v>
      </c>
      <c r="M39" s="241">
        <v>2079</v>
      </c>
      <c r="N39" s="7" t="s">
        <v>35</v>
      </c>
    </row>
    <row r="40" spans="1:14" x14ac:dyDescent="0.3">
      <c r="A40" t="str">
        <f t="shared" si="0"/>
        <v>19207000</v>
      </c>
      <c r="B40" s="7" t="s">
        <v>1294</v>
      </c>
      <c r="C40" s="7" t="s">
        <v>1316</v>
      </c>
      <c r="D40" s="7" t="s">
        <v>22</v>
      </c>
      <c r="E40" s="7"/>
      <c r="F40" s="7"/>
      <c r="G40" s="7"/>
      <c r="H40" s="7"/>
      <c r="I40" s="7" t="s">
        <v>1286</v>
      </c>
      <c r="J40" s="7" t="s">
        <v>1286</v>
      </c>
      <c r="K40" s="241">
        <v>1920</v>
      </c>
      <c r="L40" s="7" t="s">
        <v>1319</v>
      </c>
      <c r="M40" s="241">
        <v>7000</v>
      </c>
      <c r="N40" s="7" t="s">
        <v>44</v>
      </c>
    </row>
    <row r="41" spans="1:14" x14ac:dyDescent="0.3">
      <c r="A41" t="str">
        <f t="shared" si="0"/>
        <v>19212079</v>
      </c>
      <c r="B41" s="7" t="s">
        <v>1294</v>
      </c>
      <c r="C41" s="7" t="s">
        <v>1316</v>
      </c>
      <c r="D41" s="7" t="s">
        <v>22</v>
      </c>
      <c r="E41" s="7"/>
      <c r="F41" s="7"/>
      <c r="G41" s="7"/>
      <c r="H41" s="7"/>
      <c r="I41" s="7" t="s">
        <v>1286</v>
      </c>
      <c r="J41" s="7" t="s">
        <v>1286</v>
      </c>
      <c r="K41" s="241">
        <v>1921</v>
      </c>
      <c r="L41" s="7" t="s">
        <v>40</v>
      </c>
      <c r="M41" s="241">
        <v>2079</v>
      </c>
      <c r="N41" s="7" t="s">
        <v>35</v>
      </c>
    </row>
    <row r="42" spans="1:14" x14ac:dyDescent="0.3">
      <c r="A42" t="str">
        <f t="shared" si="0"/>
        <v>19217000</v>
      </c>
      <c r="B42" s="7" t="s">
        <v>1294</v>
      </c>
      <c r="C42" s="7"/>
      <c r="D42" s="7"/>
      <c r="E42" s="7"/>
      <c r="F42" s="7"/>
      <c r="G42" s="7"/>
      <c r="H42" s="7"/>
      <c r="I42" s="7" t="s">
        <v>1286</v>
      </c>
      <c r="J42" s="7" t="s">
        <v>1286</v>
      </c>
      <c r="K42" s="241">
        <v>1921</v>
      </c>
      <c r="L42" s="7" t="s">
        <v>40</v>
      </c>
      <c r="M42" s="241">
        <v>7000</v>
      </c>
      <c r="N42" s="7" t="s">
        <v>44</v>
      </c>
    </row>
    <row r="43" spans="1:14" x14ac:dyDescent="0.3">
      <c r="A43" t="str">
        <f t="shared" si="0"/>
        <v>19222079</v>
      </c>
      <c r="B43" s="7" t="s">
        <v>1294</v>
      </c>
      <c r="C43" s="7" t="s">
        <v>1316</v>
      </c>
      <c r="D43" s="7" t="s">
        <v>22</v>
      </c>
      <c r="E43" s="7"/>
      <c r="F43" s="7"/>
      <c r="G43" s="7"/>
      <c r="H43" s="7"/>
      <c r="I43" s="7" t="s">
        <v>1286</v>
      </c>
      <c r="J43" s="7" t="s">
        <v>1286</v>
      </c>
      <c r="K43" s="241">
        <v>1922</v>
      </c>
      <c r="L43" s="7" t="s">
        <v>41</v>
      </c>
      <c r="M43" s="241">
        <v>2079</v>
      </c>
      <c r="N43" s="7" t="s">
        <v>35</v>
      </c>
    </row>
    <row r="44" spans="1:14" x14ac:dyDescent="0.3">
      <c r="A44" t="str">
        <f t="shared" si="0"/>
        <v>19227000</v>
      </c>
      <c r="B44" s="7" t="s">
        <v>1294</v>
      </c>
      <c r="C44" s="7"/>
      <c r="D44" s="7"/>
      <c r="E44" s="7"/>
      <c r="F44" s="7"/>
      <c r="G44" s="7"/>
      <c r="H44" s="7"/>
      <c r="I44" s="7" t="s">
        <v>1286</v>
      </c>
      <c r="J44" s="7" t="s">
        <v>1286</v>
      </c>
      <c r="K44" s="241">
        <v>1922</v>
      </c>
      <c r="L44" s="7" t="s">
        <v>41</v>
      </c>
      <c r="M44" s="241">
        <v>7000</v>
      </c>
      <c r="N44" s="7" t="s">
        <v>44</v>
      </c>
    </row>
    <row r="45" spans="1:14" x14ac:dyDescent="0.3">
      <c r="A45" t="str">
        <f t="shared" si="0"/>
        <v>19232079</v>
      </c>
      <c r="B45" s="7" t="s">
        <v>1294</v>
      </c>
      <c r="C45" s="7" t="s">
        <v>1316</v>
      </c>
      <c r="D45" s="7" t="s">
        <v>22</v>
      </c>
      <c r="E45" s="7"/>
      <c r="F45" s="7"/>
      <c r="G45" s="7"/>
      <c r="H45" s="7"/>
      <c r="I45" s="7" t="s">
        <v>1286</v>
      </c>
      <c r="J45" s="7" t="s">
        <v>1286</v>
      </c>
      <c r="K45" s="241">
        <v>1923</v>
      </c>
      <c r="L45" s="7" t="s">
        <v>42</v>
      </c>
      <c r="M45" s="241">
        <v>2079</v>
      </c>
      <c r="N45" s="7" t="s">
        <v>35</v>
      </c>
    </row>
    <row r="46" spans="1:14" x14ac:dyDescent="0.3">
      <c r="A46" t="str">
        <f t="shared" si="0"/>
        <v>19242079</v>
      </c>
      <c r="B46" s="7" t="s">
        <v>1294</v>
      </c>
      <c r="C46" s="7"/>
      <c r="D46" s="7"/>
      <c r="E46" s="7"/>
      <c r="F46" s="7"/>
      <c r="G46" s="7"/>
      <c r="H46" s="7"/>
      <c r="I46" s="7" t="s">
        <v>1286</v>
      </c>
      <c r="J46" s="7" t="s">
        <v>1286</v>
      </c>
      <c r="K46" s="241">
        <v>1924</v>
      </c>
      <c r="L46" s="7" t="s">
        <v>1320</v>
      </c>
      <c r="M46" s="241">
        <v>2079</v>
      </c>
      <c r="N46" s="7" t="s">
        <v>35</v>
      </c>
    </row>
    <row r="47" spans="1:14" x14ac:dyDescent="0.3">
      <c r="A47" t="str">
        <f t="shared" si="0"/>
        <v>19252079</v>
      </c>
      <c r="B47" s="7" t="s">
        <v>1294</v>
      </c>
      <c r="C47" s="7" t="s">
        <v>1316</v>
      </c>
      <c r="D47" s="7" t="s">
        <v>22</v>
      </c>
      <c r="E47" s="7"/>
      <c r="F47" s="7"/>
      <c r="G47" s="7"/>
      <c r="H47" s="7"/>
      <c r="I47" s="7" t="s">
        <v>1286</v>
      </c>
      <c r="J47" s="7" t="s">
        <v>1286</v>
      </c>
      <c r="K47" s="241">
        <v>1925</v>
      </c>
      <c r="L47" s="7" t="s">
        <v>43</v>
      </c>
      <c r="M47" s="241">
        <v>2079</v>
      </c>
      <c r="N47" s="7" t="s">
        <v>35</v>
      </c>
    </row>
    <row r="48" spans="1:14" x14ac:dyDescent="0.3">
      <c r="A48" t="str">
        <f t="shared" si="0"/>
        <v>19257000</v>
      </c>
      <c r="B48" s="7" t="s">
        <v>1294</v>
      </c>
      <c r="C48" s="7" t="s">
        <v>1316</v>
      </c>
      <c r="D48" s="7" t="s">
        <v>22</v>
      </c>
      <c r="E48" s="7"/>
      <c r="F48" s="7"/>
      <c r="G48" s="7"/>
      <c r="H48" s="7"/>
      <c r="I48" s="7" t="s">
        <v>1286</v>
      </c>
      <c r="J48" s="7" t="s">
        <v>1286</v>
      </c>
      <c r="K48" s="241">
        <v>1925</v>
      </c>
      <c r="L48" s="7" t="s">
        <v>43</v>
      </c>
      <c r="M48" s="241">
        <v>7000</v>
      </c>
      <c r="N48" s="7" t="s">
        <v>44</v>
      </c>
    </row>
    <row r="49" spans="1:14" x14ac:dyDescent="0.3">
      <c r="A49" t="str">
        <f t="shared" si="0"/>
        <v>19267101</v>
      </c>
      <c r="B49" s="7" t="s">
        <v>1294</v>
      </c>
      <c r="C49" s="7" t="s">
        <v>1316</v>
      </c>
      <c r="D49" s="7" t="s">
        <v>22</v>
      </c>
      <c r="E49" s="7"/>
      <c r="F49" s="7"/>
      <c r="G49" s="7"/>
      <c r="H49" s="7"/>
      <c r="I49" s="7" t="s">
        <v>1286</v>
      </c>
      <c r="J49" s="7" t="s">
        <v>1286</v>
      </c>
      <c r="K49" s="241">
        <v>1926</v>
      </c>
      <c r="L49" s="7" t="s">
        <v>45</v>
      </c>
      <c r="M49" s="241">
        <v>7101</v>
      </c>
      <c r="N49" s="7" t="s">
        <v>46</v>
      </c>
    </row>
    <row r="50" spans="1:14" x14ac:dyDescent="0.3">
      <c r="A50" t="str">
        <f t="shared" si="0"/>
        <v>61645500</v>
      </c>
      <c r="B50" s="7" t="s">
        <v>1321</v>
      </c>
      <c r="C50" s="7"/>
      <c r="D50" s="7"/>
      <c r="E50" s="7"/>
      <c r="F50" s="7"/>
      <c r="G50" s="7"/>
      <c r="H50" s="7"/>
      <c r="I50" s="7" t="s">
        <v>1286</v>
      </c>
      <c r="J50" s="7" t="s">
        <v>1286</v>
      </c>
      <c r="K50" s="241">
        <v>6164</v>
      </c>
      <c r="L50" s="7" t="s">
        <v>64</v>
      </c>
      <c r="M50" s="241">
        <v>5500</v>
      </c>
      <c r="N50" s="7" t="s">
        <v>65</v>
      </c>
    </row>
    <row r="51" spans="1:14" x14ac:dyDescent="0.3">
      <c r="A51" t="str">
        <f t="shared" si="0"/>
        <v>61646004</v>
      </c>
      <c r="B51" s="7" t="s">
        <v>1321</v>
      </c>
      <c r="C51" s="7"/>
      <c r="D51" s="7"/>
      <c r="E51" s="7"/>
      <c r="F51" s="7"/>
      <c r="G51" s="7"/>
      <c r="H51" s="7"/>
      <c r="I51" s="7" t="s">
        <v>1286</v>
      </c>
      <c r="J51" s="7" t="s">
        <v>1286</v>
      </c>
      <c r="K51" s="241">
        <v>6164</v>
      </c>
      <c r="L51" s="7" t="s">
        <v>64</v>
      </c>
      <c r="M51" s="241">
        <v>6004</v>
      </c>
      <c r="N51" s="7" t="s">
        <v>66</v>
      </c>
    </row>
    <row r="52" spans="1:14" x14ac:dyDescent="0.3">
      <c r="A52" t="str">
        <f t="shared" si="0"/>
        <v>61655500</v>
      </c>
      <c r="B52" s="7" t="s">
        <v>1321</v>
      </c>
      <c r="C52" s="7"/>
      <c r="D52" s="7"/>
      <c r="E52" s="7"/>
      <c r="F52" s="7"/>
      <c r="G52" s="7"/>
      <c r="H52" s="7"/>
      <c r="I52" s="7" t="s">
        <v>1286</v>
      </c>
      <c r="J52" s="7" t="s">
        <v>1286</v>
      </c>
      <c r="K52" s="241">
        <v>6165</v>
      </c>
      <c r="L52" s="7" t="s">
        <v>1096</v>
      </c>
      <c r="M52" s="241">
        <v>5500</v>
      </c>
      <c r="N52" s="7" t="s">
        <v>65</v>
      </c>
    </row>
    <row r="53" spans="1:14" x14ac:dyDescent="0.3">
      <c r="A53" t="str">
        <f t="shared" si="0"/>
        <v>61655504</v>
      </c>
      <c r="B53" s="7" t="s">
        <v>1321</v>
      </c>
      <c r="C53" s="7"/>
      <c r="D53" s="7"/>
      <c r="E53" s="7"/>
      <c r="F53" s="7"/>
      <c r="G53" s="7"/>
      <c r="H53" s="7"/>
      <c r="I53" s="7" t="s">
        <v>1286</v>
      </c>
      <c r="J53" s="7" t="s">
        <v>1286</v>
      </c>
      <c r="K53" s="241">
        <v>6165</v>
      </c>
      <c r="L53" s="7" t="s">
        <v>1096</v>
      </c>
      <c r="M53" s="241">
        <v>5504</v>
      </c>
      <c r="N53" s="7" t="s">
        <v>264</v>
      </c>
    </row>
    <row r="54" spans="1:14" x14ac:dyDescent="0.3">
      <c r="A54" t="str">
        <f t="shared" si="0"/>
        <v>61656004</v>
      </c>
      <c r="B54" s="7" t="s">
        <v>1321</v>
      </c>
      <c r="C54" s="7"/>
      <c r="D54" s="7"/>
      <c r="E54" s="7"/>
      <c r="F54" s="7"/>
      <c r="G54" s="7"/>
      <c r="H54" s="7"/>
      <c r="I54" s="7" t="s">
        <v>1286</v>
      </c>
      <c r="J54" s="7" t="s">
        <v>1286</v>
      </c>
      <c r="K54" s="241">
        <v>6165</v>
      </c>
      <c r="L54" s="7" t="s">
        <v>1096</v>
      </c>
      <c r="M54" s="241">
        <v>6004</v>
      </c>
      <c r="N54" s="7" t="s">
        <v>66</v>
      </c>
    </row>
    <row r="55" spans="1:14" x14ac:dyDescent="0.3">
      <c r="A55" t="str">
        <f t="shared" si="0"/>
        <v>66405505</v>
      </c>
      <c r="B55" s="7" t="s">
        <v>1321</v>
      </c>
      <c r="C55" s="7"/>
      <c r="D55" s="7"/>
      <c r="E55" s="7"/>
      <c r="F55" s="7"/>
      <c r="G55" s="7"/>
      <c r="H55" s="7"/>
      <c r="I55" s="7" t="s">
        <v>1286</v>
      </c>
      <c r="J55" s="7" t="s">
        <v>1286</v>
      </c>
      <c r="K55" s="241">
        <v>6640</v>
      </c>
      <c r="L55" s="7" t="s">
        <v>1097</v>
      </c>
      <c r="M55" s="241">
        <v>5505</v>
      </c>
      <c r="N55" s="7" t="s">
        <v>61</v>
      </c>
    </row>
    <row r="56" spans="1:14" x14ac:dyDescent="0.3">
      <c r="A56" t="str">
        <f t="shared" si="0"/>
        <v>66406004</v>
      </c>
      <c r="B56" s="7" t="s">
        <v>1321</v>
      </c>
      <c r="C56" s="7"/>
      <c r="D56" s="7"/>
      <c r="E56" s="7"/>
      <c r="F56" s="7"/>
      <c r="G56" s="7"/>
      <c r="H56" s="7"/>
      <c r="I56" s="7" t="s">
        <v>1286</v>
      </c>
      <c r="J56" s="7" t="s">
        <v>1286</v>
      </c>
      <c r="K56" s="241">
        <v>6640</v>
      </c>
      <c r="L56" s="7" t="s">
        <v>1097</v>
      </c>
      <c r="M56" s="241">
        <v>6004</v>
      </c>
      <c r="N56" s="7" t="s">
        <v>66</v>
      </c>
    </row>
    <row r="57" spans="1:14" x14ac:dyDescent="0.3">
      <c r="A57" t="str">
        <f t="shared" si="0"/>
        <v>81536008</v>
      </c>
      <c r="B57" s="7" t="s">
        <v>1098</v>
      </c>
      <c r="C57" s="7"/>
      <c r="D57" s="7"/>
      <c r="E57" s="7"/>
      <c r="F57" s="7"/>
      <c r="G57" s="7"/>
      <c r="H57" s="7"/>
      <c r="I57" s="7" t="s">
        <v>1286</v>
      </c>
      <c r="J57" s="7" t="s">
        <v>1286</v>
      </c>
      <c r="K57" s="241">
        <v>8153</v>
      </c>
      <c r="L57" s="7" t="s">
        <v>76</v>
      </c>
      <c r="M57" s="241">
        <v>6008</v>
      </c>
      <c r="N57" s="7" t="s">
        <v>75</v>
      </c>
    </row>
    <row r="58" spans="1:14" x14ac:dyDescent="0.3">
      <c r="A58" t="str">
        <f t="shared" si="0"/>
        <v>81597001</v>
      </c>
      <c r="B58" s="7" t="s">
        <v>1098</v>
      </c>
      <c r="C58" s="7"/>
      <c r="D58" s="7"/>
      <c r="E58" s="7"/>
      <c r="F58" s="7"/>
      <c r="G58" s="7"/>
      <c r="H58" s="7"/>
      <c r="I58" s="7" t="s">
        <v>1286</v>
      </c>
      <c r="J58" s="7" t="s">
        <v>1286</v>
      </c>
      <c r="K58" s="241">
        <v>8159</v>
      </c>
      <c r="L58" s="7" t="s">
        <v>77</v>
      </c>
      <c r="M58" s="241">
        <v>7001</v>
      </c>
      <c r="N58" s="7" t="s">
        <v>8</v>
      </c>
    </row>
    <row r="59" spans="1:14" x14ac:dyDescent="0.3">
      <c r="A59" t="str">
        <f t="shared" si="0"/>
        <v>81597002</v>
      </c>
      <c r="B59" s="7" t="s">
        <v>1098</v>
      </c>
      <c r="C59" s="7"/>
      <c r="D59" s="7"/>
      <c r="E59" s="7"/>
      <c r="F59" s="7"/>
      <c r="G59" s="7"/>
      <c r="H59" s="7"/>
      <c r="I59" s="7" t="s">
        <v>1286</v>
      </c>
      <c r="J59" s="7" t="s">
        <v>1286</v>
      </c>
      <c r="K59" s="241">
        <v>8159</v>
      </c>
      <c r="L59" s="7" t="s">
        <v>77</v>
      </c>
      <c r="M59" s="241">
        <v>7002</v>
      </c>
      <c r="N59" s="7" t="s">
        <v>9</v>
      </c>
    </row>
    <row r="60" spans="1:14" x14ac:dyDescent="0.3">
      <c r="A60" t="str">
        <f t="shared" si="0"/>
        <v>81597003</v>
      </c>
      <c r="B60" s="7" t="s">
        <v>1098</v>
      </c>
      <c r="C60" s="7"/>
      <c r="D60" s="7"/>
      <c r="E60" s="7"/>
      <c r="F60" s="7"/>
      <c r="G60" s="7"/>
      <c r="H60" s="7"/>
      <c r="I60" s="7" t="s">
        <v>1286</v>
      </c>
      <c r="J60" s="7" t="s">
        <v>1286</v>
      </c>
      <c r="K60" s="241">
        <v>8159</v>
      </c>
      <c r="L60" s="7" t="s">
        <v>77</v>
      </c>
      <c r="M60" s="241">
        <v>7003</v>
      </c>
      <c r="N60" s="7" t="s">
        <v>78</v>
      </c>
    </row>
    <row r="61" spans="1:14" x14ac:dyDescent="0.3">
      <c r="A61" t="str">
        <f t="shared" si="0"/>
        <v>81597050</v>
      </c>
      <c r="B61" s="7" t="s">
        <v>1098</v>
      </c>
      <c r="C61" s="7"/>
      <c r="D61" s="7"/>
      <c r="E61" s="7"/>
      <c r="F61" s="7"/>
      <c r="G61" s="7"/>
      <c r="H61" s="7"/>
      <c r="I61" s="7" t="s">
        <v>1286</v>
      </c>
      <c r="J61" s="7" t="s">
        <v>1286</v>
      </c>
      <c r="K61" s="241">
        <v>8159</v>
      </c>
      <c r="L61" s="7" t="s">
        <v>77</v>
      </c>
      <c r="M61" s="241">
        <v>7050</v>
      </c>
      <c r="N61" s="7" t="s">
        <v>1322</v>
      </c>
    </row>
    <row r="62" spans="1:14" x14ac:dyDescent="0.3">
      <c r="A62" t="str">
        <f t="shared" si="0"/>
        <v>81597051</v>
      </c>
      <c r="B62" s="7" t="s">
        <v>1098</v>
      </c>
      <c r="C62" s="7"/>
      <c r="D62" s="7"/>
      <c r="E62" s="7"/>
      <c r="F62" s="7"/>
      <c r="G62" s="7"/>
      <c r="H62" s="7"/>
      <c r="I62" s="7" t="s">
        <v>1286</v>
      </c>
      <c r="J62" s="7" t="s">
        <v>1286</v>
      </c>
      <c r="K62" s="241">
        <v>8159</v>
      </c>
      <c r="L62" s="7" t="s">
        <v>77</v>
      </c>
      <c r="M62" s="241">
        <v>7051</v>
      </c>
      <c r="N62" s="7" t="s">
        <v>79</v>
      </c>
    </row>
    <row r="63" spans="1:14" x14ac:dyDescent="0.3">
      <c r="A63" t="str">
        <f t="shared" si="0"/>
        <v>81597052</v>
      </c>
      <c r="B63" s="7" t="s">
        <v>1098</v>
      </c>
      <c r="C63" s="7"/>
      <c r="D63" s="7"/>
      <c r="E63" s="7"/>
      <c r="F63" s="7"/>
      <c r="G63" s="7"/>
      <c r="H63" s="7"/>
      <c r="I63" s="7" t="s">
        <v>1286</v>
      </c>
      <c r="J63" s="7" t="s">
        <v>1286</v>
      </c>
      <c r="K63" s="241">
        <v>8159</v>
      </c>
      <c r="L63" s="7" t="s">
        <v>77</v>
      </c>
      <c r="M63" s="241">
        <v>7052</v>
      </c>
      <c r="N63" s="7" t="s">
        <v>80</v>
      </c>
    </row>
    <row r="64" spans="1:14" x14ac:dyDescent="0.3">
      <c r="A64" t="str">
        <f t="shared" si="0"/>
        <v>81597053</v>
      </c>
      <c r="B64" s="7" t="s">
        <v>1098</v>
      </c>
      <c r="C64" s="7"/>
      <c r="D64" s="7"/>
      <c r="E64" s="7"/>
      <c r="F64" s="7"/>
      <c r="G64" s="7"/>
      <c r="H64" s="7"/>
      <c r="I64" s="7" t="s">
        <v>1286</v>
      </c>
      <c r="J64" s="7" t="s">
        <v>1286</v>
      </c>
      <c r="K64" s="241">
        <v>8159</v>
      </c>
      <c r="L64" s="7" t="s">
        <v>77</v>
      </c>
      <c r="M64" s="241">
        <v>7053</v>
      </c>
      <c r="N64" s="7" t="s">
        <v>81</v>
      </c>
    </row>
    <row r="65" spans="1:14" x14ac:dyDescent="0.3">
      <c r="A65" t="str">
        <f t="shared" si="0"/>
        <v>81597090</v>
      </c>
      <c r="B65" s="7" t="s">
        <v>1098</v>
      </c>
      <c r="C65" s="7"/>
      <c r="D65" s="7"/>
      <c r="E65" s="7"/>
      <c r="F65" s="7"/>
      <c r="G65" s="7"/>
      <c r="H65" s="7"/>
      <c r="I65" s="7" t="s">
        <v>1286</v>
      </c>
      <c r="J65" s="7" t="s">
        <v>1286</v>
      </c>
      <c r="K65" s="241">
        <v>8159</v>
      </c>
      <c r="L65" s="7" t="s">
        <v>77</v>
      </c>
      <c r="M65" s="241">
        <v>7090</v>
      </c>
      <c r="N65" s="7" t="s">
        <v>82</v>
      </c>
    </row>
    <row r="66" spans="1:14" x14ac:dyDescent="0.3">
      <c r="A66" t="str">
        <f t="shared" si="0"/>
        <v>81607080</v>
      </c>
      <c r="B66" s="7" t="s">
        <v>1098</v>
      </c>
      <c r="C66" s="7"/>
      <c r="D66" s="7"/>
      <c r="E66" s="7"/>
      <c r="F66" s="7"/>
      <c r="G66" s="7"/>
      <c r="H66" s="7"/>
      <c r="I66" s="7" t="s">
        <v>1286</v>
      </c>
      <c r="J66" s="7" t="s">
        <v>1286</v>
      </c>
      <c r="K66" s="241">
        <v>8160</v>
      </c>
      <c r="L66" s="7" t="s">
        <v>83</v>
      </c>
      <c r="M66" s="241">
        <v>7080</v>
      </c>
      <c r="N66" s="7" t="s">
        <v>84</v>
      </c>
    </row>
    <row r="67" spans="1:14" x14ac:dyDescent="0.3">
      <c r="A67" t="str">
        <f t="shared" ref="A67:A130" si="1">K67&amp;M67</f>
        <v>81607081</v>
      </c>
      <c r="B67" s="7" t="s">
        <v>1098</v>
      </c>
      <c r="C67" s="7"/>
      <c r="D67" s="7"/>
      <c r="E67" s="7"/>
      <c r="F67" s="7"/>
      <c r="G67" s="7"/>
      <c r="H67" s="7"/>
      <c r="I67" s="7" t="s">
        <v>1286</v>
      </c>
      <c r="J67" s="7" t="s">
        <v>1286</v>
      </c>
      <c r="K67" s="241">
        <v>8160</v>
      </c>
      <c r="L67" s="7" t="s">
        <v>83</v>
      </c>
      <c r="M67" s="241">
        <v>7081</v>
      </c>
      <c r="N67" s="7" t="s">
        <v>85</v>
      </c>
    </row>
    <row r="68" spans="1:14" x14ac:dyDescent="0.3">
      <c r="A68" t="str">
        <f t="shared" si="1"/>
        <v>81607082</v>
      </c>
      <c r="B68" s="7" t="s">
        <v>1098</v>
      </c>
      <c r="C68" s="7"/>
      <c r="D68" s="7"/>
      <c r="E68" s="7"/>
      <c r="F68" s="7"/>
      <c r="G68" s="7"/>
      <c r="H68" s="7"/>
      <c r="I68" s="7" t="s">
        <v>1286</v>
      </c>
      <c r="J68" s="7" t="s">
        <v>1286</v>
      </c>
      <c r="K68" s="241">
        <v>8160</v>
      </c>
      <c r="L68" s="7" t="s">
        <v>83</v>
      </c>
      <c r="M68" s="241">
        <v>7082</v>
      </c>
      <c r="N68" s="7" t="s">
        <v>86</v>
      </c>
    </row>
    <row r="69" spans="1:14" x14ac:dyDescent="0.3">
      <c r="A69" t="str">
        <f t="shared" si="1"/>
        <v>81607083</v>
      </c>
      <c r="B69" s="7" t="s">
        <v>1098</v>
      </c>
      <c r="C69" s="7"/>
      <c r="D69" s="7"/>
      <c r="E69" s="7"/>
      <c r="F69" s="7"/>
      <c r="G69" s="7"/>
      <c r="H69" s="7"/>
      <c r="I69" s="7" t="s">
        <v>1286</v>
      </c>
      <c r="J69" s="7" t="s">
        <v>1286</v>
      </c>
      <c r="K69" s="241">
        <v>8160</v>
      </c>
      <c r="L69" s="7" t="s">
        <v>83</v>
      </c>
      <c r="M69" s="241">
        <v>7083</v>
      </c>
      <c r="N69" s="7" t="s">
        <v>87</v>
      </c>
    </row>
    <row r="70" spans="1:14" x14ac:dyDescent="0.3">
      <c r="A70" t="str">
        <f t="shared" si="1"/>
        <v>102366000</v>
      </c>
      <c r="B70" s="7" t="s">
        <v>1323</v>
      </c>
      <c r="C70" s="7"/>
      <c r="D70" s="7"/>
      <c r="E70" s="7"/>
      <c r="F70" s="7"/>
      <c r="G70" s="7"/>
      <c r="H70" s="7"/>
      <c r="I70" s="7" t="s">
        <v>1286</v>
      </c>
      <c r="J70" s="7" t="s">
        <v>1286</v>
      </c>
      <c r="K70" s="241">
        <v>10236</v>
      </c>
      <c r="L70" s="7" t="s">
        <v>1324</v>
      </c>
      <c r="M70" s="241">
        <v>6000</v>
      </c>
      <c r="N70" s="7" t="s">
        <v>107</v>
      </c>
    </row>
    <row r="71" spans="1:14" x14ac:dyDescent="0.3">
      <c r="A71" t="str">
        <f t="shared" si="1"/>
        <v>102366003</v>
      </c>
      <c r="B71" s="7" t="s">
        <v>1323</v>
      </c>
      <c r="C71" s="7"/>
      <c r="D71" s="7"/>
      <c r="E71" s="7"/>
      <c r="F71" s="7"/>
      <c r="G71" s="7"/>
      <c r="H71" s="7"/>
      <c r="I71" s="7" t="s">
        <v>1286</v>
      </c>
      <c r="J71" s="7" t="s">
        <v>1286</v>
      </c>
      <c r="K71" s="241">
        <v>10236</v>
      </c>
      <c r="L71" s="7" t="s">
        <v>1324</v>
      </c>
      <c r="M71" s="241">
        <v>6003</v>
      </c>
      <c r="N71" s="7" t="s">
        <v>89</v>
      </c>
    </row>
    <row r="72" spans="1:14" x14ac:dyDescent="0.3">
      <c r="A72" t="str">
        <f t="shared" si="1"/>
        <v>102366004</v>
      </c>
      <c r="B72" s="7" t="s">
        <v>1323</v>
      </c>
      <c r="C72" s="7"/>
      <c r="D72" s="7"/>
      <c r="E72" s="7"/>
      <c r="F72" s="7"/>
      <c r="G72" s="7"/>
      <c r="H72" s="7"/>
      <c r="I72" s="7" t="s">
        <v>1286</v>
      </c>
      <c r="J72" s="7" t="s">
        <v>1286</v>
      </c>
      <c r="K72" s="241">
        <v>10236</v>
      </c>
      <c r="L72" s="7" t="s">
        <v>1324</v>
      </c>
      <c r="M72" s="241">
        <v>6004</v>
      </c>
      <c r="N72" s="7" t="s">
        <v>66</v>
      </c>
    </row>
    <row r="73" spans="1:14" x14ac:dyDescent="0.3">
      <c r="A73" t="str">
        <f t="shared" si="1"/>
        <v>102368510</v>
      </c>
      <c r="B73" s="7" t="s">
        <v>1323</v>
      </c>
      <c r="C73" s="7"/>
      <c r="D73" s="7"/>
      <c r="E73" s="7"/>
      <c r="F73" s="7"/>
      <c r="G73" s="7"/>
      <c r="H73" s="7"/>
      <c r="I73" s="7" t="s">
        <v>1286</v>
      </c>
      <c r="J73" s="7" t="s">
        <v>1286</v>
      </c>
      <c r="K73" s="241">
        <v>10236</v>
      </c>
      <c r="L73" s="7" t="s">
        <v>1324</v>
      </c>
      <c r="M73" s="241">
        <v>8510</v>
      </c>
      <c r="N73" s="7" t="s">
        <v>1325</v>
      </c>
    </row>
    <row r="74" spans="1:14" x14ac:dyDescent="0.3">
      <c r="A74" t="str">
        <f t="shared" si="1"/>
        <v>102368515</v>
      </c>
      <c r="B74" s="7" t="s">
        <v>1323</v>
      </c>
      <c r="C74" s="7"/>
      <c r="D74" s="7"/>
      <c r="E74" s="7"/>
      <c r="F74" s="7"/>
      <c r="G74" s="7"/>
      <c r="H74" s="7"/>
      <c r="I74" s="7" t="s">
        <v>1286</v>
      </c>
      <c r="J74" s="7" t="s">
        <v>1286</v>
      </c>
      <c r="K74" s="241">
        <v>10236</v>
      </c>
      <c r="L74" s="7" t="s">
        <v>1324</v>
      </c>
      <c r="M74" s="241">
        <v>8515</v>
      </c>
      <c r="N74" s="7" t="s">
        <v>1326</v>
      </c>
    </row>
    <row r="75" spans="1:14" x14ac:dyDescent="0.3">
      <c r="A75" t="str">
        <f t="shared" si="1"/>
        <v>102368806</v>
      </c>
      <c r="B75" s="7" t="s">
        <v>1323</v>
      </c>
      <c r="C75" s="7"/>
      <c r="D75" s="7"/>
      <c r="E75" s="7"/>
      <c r="F75" s="7"/>
      <c r="G75" s="7"/>
      <c r="H75" s="7"/>
      <c r="I75" s="7" t="s">
        <v>1286</v>
      </c>
      <c r="J75" s="7" t="s">
        <v>1286</v>
      </c>
      <c r="K75" s="241">
        <v>10236</v>
      </c>
      <c r="L75" s="7" t="s">
        <v>1324</v>
      </c>
      <c r="M75" s="241">
        <v>8806</v>
      </c>
      <c r="N75" s="7" t="s">
        <v>1327</v>
      </c>
    </row>
    <row r="76" spans="1:14" x14ac:dyDescent="0.3">
      <c r="A76" t="str">
        <f t="shared" si="1"/>
        <v>102368812</v>
      </c>
      <c r="B76" s="7" t="s">
        <v>1323</v>
      </c>
      <c r="C76" s="7"/>
      <c r="D76" s="7"/>
      <c r="E76" s="7"/>
      <c r="F76" s="7"/>
      <c r="G76" s="7"/>
      <c r="H76" s="7"/>
      <c r="I76" s="7" t="s">
        <v>1286</v>
      </c>
      <c r="J76" s="7" t="s">
        <v>1286</v>
      </c>
      <c r="K76" s="241">
        <v>10236</v>
      </c>
      <c r="L76" s="7" t="s">
        <v>1324</v>
      </c>
      <c r="M76" s="241">
        <v>8812</v>
      </c>
      <c r="N76" s="7" t="s">
        <v>58</v>
      </c>
    </row>
    <row r="77" spans="1:14" x14ac:dyDescent="0.3">
      <c r="A77" t="str">
        <f t="shared" si="1"/>
        <v>102396000</v>
      </c>
      <c r="B77" s="7" t="s">
        <v>1323</v>
      </c>
      <c r="C77" s="7"/>
      <c r="D77" s="7"/>
      <c r="E77" s="7"/>
      <c r="F77" s="7"/>
      <c r="G77" s="7"/>
      <c r="H77" s="7"/>
      <c r="I77" s="7" t="s">
        <v>1286</v>
      </c>
      <c r="J77" s="7" t="s">
        <v>1286</v>
      </c>
      <c r="K77" s="241">
        <v>10239</v>
      </c>
      <c r="L77" s="7" t="s">
        <v>1328</v>
      </c>
      <c r="M77" s="241">
        <v>6000</v>
      </c>
      <c r="N77" s="7" t="s">
        <v>107</v>
      </c>
    </row>
    <row r="78" spans="1:14" x14ac:dyDescent="0.3">
      <c r="A78" t="str">
        <f t="shared" si="1"/>
        <v>102396003</v>
      </c>
      <c r="B78" s="7" t="s">
        <v>1323</v>
      </c>
      <c r="C78" s="7"/>
      <c r="D78" s="7"/>
      <c r="E78" s="7"/>
      <c r="F78" s="7"/>
      <c r="G78" s="7"/>
      <c r="H78" s="7"/>
      <c r="I78" s="7" t="s">
        <v>1286</v>
      </c>
      <c r="J78" s="7" t="s">
        <v>1286</v>
      </c>
      <c r="K78" s="241">
        <v>10239</v>
      </c>
      <c r="L78" s="7" t="s">
        <v>1328</v>
      </c>
      <c r="M78" s="241">
        <v>6003</v>
      </c>
      <c r="N78" s="7" t="s">
        <v>89</v>
      </c>
    </row>
    <row r="79" spans="1:14" x14ac:dyDescent="0.3">
      <c r="A79" t="str">
        <f t="shared" si="1"/>
        <v>102396004</v>
      </c>
      <c r="B79" s="7" t="s">
        <v>1323</v>
      </c>
      <c r="C79" s="7"/>
      <c r="D79" s="7"/>
      <c r="E79" s="7"/>
      <c r="F79" s="7"/>
      <c r="G79" s="7"/>
      <c r="H79" s="7"/>
      <c r="I79" s="7" t="s">
        <v>1286</v>
      </c>
      <c r="J79" s="7" t="s">
        <v>1286</v>
      </c>
      <c r="K79" s="241">
        <v>10239</v>
      </c>
      <c r="L79" s="7" t="s">
        <v>1328</v>
      </c>
      <c r="M79" s="241">
        <v>6004</v>
      </c>
      <c r="N79" s="7" t="s">
        <v>66</v>
      </c>
    </row>
    <row r="80" spans="1:14" x14ac:dyDescent="0.3">
      <c r="A80" t="str">
        <f t="shared" si="1"/>
        <v>102398511</v>
      </c>
      <c r="B80" s="7" t="s">
        <v>1323</v>
      </c>
      <c r="C80" s="7"/>
      <c r="D80" s="7"/>
      <c r="E80" s="7"/>
      <c r="F80" s="7"/>
      <c r="G80" s="7"/>
      <c r="H80" s="7"/>
      <c r="I80" s="7" t="s">
        <v>1286</v>
      </c>
      <c r="J80" s="7" t="s">
        <v>1286</v>
      </c>
      <c r="K80" s="241">
        <v>10239</v>
      </c>
      <c r="L80" s="7" t="s">
        <v>1328</v>
      </c>
      <c r="M80" s="241">
        <v>8511</v>
      </c>
      <c r="N80" s="7" t="s">
        <v>1329</v>
      </c>
    </row>
    <row r="81" spans="1:14" x14ac:dyDescent="0.3">
      <c r="A81" t="str">
        <f t="shared" si="1"/>
        <v>102398515</v>
      </c>
      <c r="B81" s="7" t="s">
        <v>1323</v>
      </c>
      <c r="C81" s="7"/>
      <c r="D81" s="7"/>
      <c r="E81" s="7"/>
      <c r="F81" s="7"/>
      <c r="G81" s="7"/>
      <c r="H81" s="7"/>
      <c r="I81" s="7" t="s">
        <v>1286</v>
      </c>
      <c r="J81" s="7" t="s">
        <v>1286</v>
      </c>
      <c r="K81" s="241">
        <v>10239</v>
      </c>
      <c r="L81" s="7" t="s">
        <v>1328</v>
      </c>
      <c r="M81" s="241">
        <v>8515</v>
      </c>
      <c r="N81" s="7" t="s">
        <v>1326</v>
      </c>
    </row>
    <row r="82" spans="1:14" x14ac:dyDescent="0.3">
      <c r="A82" t="str">
        <f t="shared" si="1"/>
        <v>102398806</v>
      </c>
      <c r="B82" s="7" t="s">
        <v>1323</v>
      </c>
      <c r="C82" s="7"/>
      <c r="D82" s="7"/>
      <c r="E82" s="7"/>
      <c r="F82" s="7"/>
      <c r="G82" s="7"/>
      <c r="H82" s="7"/>
      <c r="I82" s="7" t="s">
        <v>1286</v>
      </c>
      <c r="J82" s="7" t="s">
        <v>1286</v>
      </c>
      <c r="K82" s="241">
        <v>10239</v>
      </c>
      <c r="L82" s="7" t="s">
        <v>1328</v>
      </c>
      <c r="M82" s="241">
        <v>8806</v>
      </c>
      <c r="N82" s="7" t="s">
        <v>1327</v>
      </c>
    </row>
    <row r="83" spans="1:14" x14ac:dyDescent="0.3">
      <c r="A83" t="str">
        <f t="shared" si="1"/>
        <v>102398812</v>
      </c>
      <c r="B83" s="7" t="s">
        <v>1323</v>
      </c>
      <c r="C83" s="7"/>
      <c r="D83" s="7"/>
      <c r="E83" s="7"/>
      <c r="F83" s="7"/>
      <c r="G83" s="7"/>
      <c r="H83" s="7"/>
      <c r="I83" s="7" t="s">
        <v>1286</v>
      </c>
      <c r="J83" s="7" t="s">
        <v>1286</v>
      </c>
      <c r="K83" s="241">
        <v>10239</v>
      </c>
      <c r="L83" s="7" t="s">
        <v>1328</v>
      </c>
      <c r="M83" s="241">
        <v>8812</v>
      </c>
      <c r="N83" s="7" t="s">
        <v>58</v>
      </c>
    </row>
    <row r="84" spans="1:14" x14ac:dyDescent="0.3">
      <c r="A84" t="str">
        <f t="shared" si="1"/>
        <v>102406000</v>
      </c>
      <c r="B84" s="7" t="s">
        <v>1323</v>
      </c>
      <c r="C84" s="7"/>
      <c r="D84" s="7"/>
      <c r="E84" s="7"/>
      <c r="F84" s="7"/>
      <c r="G84" s="7"/>
      <c r="H84" s="7"/>
      <c r="I84" s="7" t="s">
        <v>1286</v>
      </c>
      <c r="J84" s="7" t="s">
        <v>1286</v>
      </c>
      <c r="K84" s="241">
        <v>10240</v>
      </c>
      <c r="L84" s="7" t="s">
        <v>1330</v>
      </c>
      <c r="M84" s="241">
        <v>6000</v>
      </c>
      <c r="N84" s="7" t="s">
        <v>107</v>
      </c>
    </row>
    <row r="85" spans="1:14" x14ac:dyDescent="0.3">
      <c r="A85" t="str">
        <f t="shared" si="1"/>
        <v>102406003</v>
      </c>
      <c r="B85" s="7" t="s">
        <v>1323</v>
      </c>
      <c r="C85" s="7"/>
      <c r="D85" s="7"/>
      <c r="E85" s="7"/>
      <c r="F85" s="7"/>
      <c r="G85" s="7"/>
      <c r="H85" s="7"/>
      <c r="I85" s="7" t="s">
        <v>1286</v>
      </c>
      <c r="J85" s="7" t="s">
        <v>1286</v>
      </c>
      <c r="K85" s="241">
        <v>10240</v>
      </c>
      <c r="L85" s="7" t="s">
        <v>1330</v>
      </c>
      <c r="M85" s="241">
        <v>6003</v>
      </c>
      <c r="N85" s="7" t="s">
        <v>89</v>
      </c>
    </row>
    <row r="86" spans="1:14" x14ac:dyDescent="0.3">
      <c r="A86" t="str">
        <f t="shared" si="1"/>
        <v>102406004</v>
      </c>
      <c r="B86" s="7" t="s">
        <v>1323</v>
      </c>
      <c r="C86" s="7"/>
      <c r="D86" s="7"/>
      <c r="E86" s="7"/>
      <c r="F86" s="7"/>
      <c r="G86" s="7"/>
      <c r="H86" s="7"/>
      <c r="I86" s="7" t="s">
        <v>1286</v>
      </c>
      <c r="J86" s="7" t="s">
        <v>1286</v>
      </c>
      <c r="K86" s="241">
        <v>10240</v>
      </c>
      <c r="L86" s="7" t="s">
        <v>1330</v>
      </c>
      <c r="M86" s="241">
        <v>6004</v>
      </c>
      <c r="N86" s="7" t="s">
        <v>66</v>
      </c>
    </row>
    <row r="87" spans="1:14" x14ac:dyDescent="0.3">
      <c r="A87" t="str">
        <f t="shared" si="1"/>
        <v>102408510</v>
      </c>
      <c r="B87" s="7" t="s">
        <v>1323</v>
      </c>
      <c r="C87" s="7"/>
      <c r="D87" s="7"/>
      <c r="E87" s="7"/>
      <c r="F87" s="7"/>
      <c r="G87" s="7"/>
      <c r="H87" s="7"/>
      <c r="I87" s="7" t="s">
        <v>1286</v>
      </c>
      <c r="J87" s="7" t="s">
        <v>1286</v>
      </c>
      <c r="K87" s="241">
        <v>10240</v>
      </c>
      <c r="L87" s="7" t="s">
        <v>1330</v>
      </c>
      <c r="M87" s="241">
        <v>8510</v>
      </c>
      <c r="N87" s="7" t="s">
        <v>1325</v>
      </c>
    </row>
    <row r="88" spans="1:14" x14ac:dyDescent="0.3">
      <c r="A88" t="str">
        <f t="shared" si="1"/>
        <v>102408511</v>
      </c>
      <c r="B88" s="7" t="s">
        <v>1323</v>
      </c>
      <c r="C88" s="7"/>
      <c r="D88" s="7"/>
      <c r="E88" s="7"/>
      <c r="F88" s="7"/>
      <c r="G88" s="7"/>
      <c r="H88" s="7"/>
      <c r="I88" s="7" t="s">
        <v>1286</v>
      </c>
      <c r="J88" s="7" t="s">
        <v>1286</v>
      </c>
      <c r="K88" s="241">
        <v>10240</v>
      </c>
      <c r="L88" s="7" t="s">
        <v>1330</v>
      </c>
      <c r="M88" s="241">
        <v>8511</v>
      </c>
      <c r="N88" s="7" t="s">
        <v>1329</v>
      </c>
    </row>
    <row r="89" spans="1:14" x14ac:dyDescent="0.3">
      <c r="A89" t="str">
        <f t="shared" si="1"/>
        <v>102408515</v>
      </c>
      <c r="B89" s="7" t="s">
        <v>1323</v>
      </c>
      <c r="C89" s="7"/>
      <c r="D89" s="7"/>
      <c r="E89" s="7"/>
      <c r="F89" s="7"/>
      <c r="G89" s="7"/>
      <c r="H89" s="7"/>
      <c r="I89" s="7" t="s">
        <v>1286</v>
      </c>
      <c r="J89" s="7" t="s">
        <v>1286</v>
      </c>
      <c r="K89" s="241">
        <v>10240</v>
      </c>
      <c r="L89" s="7" t="s">
        <v>1330</v>
      </c>
      <c r="M89" s="241">
        <v>8515</v>
      </c>
      <c r="N89" s="7" t="s">
        <v>1326</v>
      </c>
    </row>
    <row r="90" spans="1:14" x14ac:dyDescent="0.3">
      <c r="A90" t="str">
        <f t="shared" si="1"/>
        <v>102408806</v>
      </c>
      <c r="B90" s="7" t="s">
        <v>1323</v>
      </c>
      <c r="C90" s="7"/>
      <c r="D90" s="7"/>
      <c r="E90" s="7"/>
      <c r="F90" s="7"/>
      <c r="G90" s="7"/>
      <c r="H90" s="7"/>
      <c r="I90" s="7" t="s">
        <v>1286</v>
      </c>
      <c r="J90" s="7" t="s">
        <v>1286</v>
      </c>
      <c r="K90" s="241">
        <v>10240</v>
      </c>
      <c r="L90" s="7" t="s">
        <v>1330</v>
      </c>
      <c r="M90" s="241">
        <v>8806</v>
      </c>
      <c r="N90" s="7" t="s">
        <v>1327</v>
      </c>
    </row>
    <row r="91" spans="1:14" x14ac:dyDescent="0.3">
      <c r="A91" t="str">
        <f t="shared" si="1"/>
        <v>102408812</v>
      </c>
      <c r="B91" s="7" t="s">
        <v>1323</v>
      </c>
      <c r="C91" s="7"/>
      <c r="D91" s="7"/>
      <c r="E91" s="7"/>
      <c r="F91" s="7"/>
      <c r="G91" s="7"/>
      <c r="H91" s="7"/>
      <c r="I91" s="7" t="s">
        <v>1286</v>
      </c>
      <c r="J91" s="7" t="s">
        <v>1286</v>
      </c>
      <c r="K91" s="241">
        <v>10240</v>
      </c>
      <c r="L91" s="7" t="s">
        <v>1330</v>
      </c>
      <c r="M91" s="241">
        <v>8812</v>
      </c>
      <c r="N91" s="7" t="s">
        <v>58</v>
      </c>
    </row>
    <row r="92" spans="1:14" x14ac:dyDescent="0.3">
      <c r="A92" t="str">
        <f t="shared" si="1"/>
        <v>102456000</v>
      </c>
      <c r="B92" s="7" t="s">
        <v>1323</v>
      </c>
      <c r="C92" s="7"/>
      <c r="D92" s="7"/>
      <c r="E92" s="7"/>
      <c r="F92" s="7"/>
      <c r="G92" s="7"/>
      <c r="H92" s="7"/>
      <c r="I92" s="7" t="s">
        <v>1286</v>
      </c>
      <c r="J92" s="7" t="s">
        <v>1286</v>
      </c>
      <c r="K92" s="241">
        <v>10245</v>
      </c>
      <c r="L92" s="7" t="s">
        <v>1331</v>
      </c>
      <c r="M92" s="241">
        <v>6000</v>
      </c>
      <c r="N92" s="7" t="s">
        <v>107</v>
      </c>
    </row>
    <row r="93" spans="1:14" x14ac:dyDescent="0.3">
      <c r="A93" t="str">
        <f t="shared" si="1"/>
        <v>102456003</v>
      </c>
      <c r="B93" s="7" t="s">
        <v>1323</v>
      </c>
      <c r="C93" s="7"/>
      <c r="D93" s="7"/>
      <c r="E93" s="7"/>
      <c r="F93" s="7"/>
      <c r="G93" s="7"/>
      <c r="H93" s="7"/>
      <c r="I93" s="7" t="s">
        <v>1286</v>
      </c>
      <c r="J93" s="7" t="s">
        <v>1286</v>
      </c>
      <c r="K93" s="241">
        <v>10245</v>
      </c>
      <c r="L93" s="7" t="s">
        <v>1331</v>
      </c>
      <c r="M93" s="241">
        <v>6003</v>
      </c>
      <c r="N93" s="7" t="s">
        <v>89</v>
      </c>
    </row>
    <row r="94" spans="1:14" x14ac:dyDescent="0.3">
      <c r="A94" t="str">
        <f t="shared" si="1"/>
        <v>102456004</v>
      </c>
      <c r="B94" s="7" t="s">
        <v>1323</v>
      </c>
      <c r="C94" s="7"/>
      <c r="D94" s="7"/>
      <c r="E94" s="7"/>
      <c r="F94" s="7"/>
      <c r="G94" s="7"/>
      <c r="H94" s="7"/>
      <c r="I94" s="7" t="s">
        <v>1286</v>
      </c>
      <c r="J94" s="7" t="s">
        <v>1286</v>
      </c>
      <c r="K94" s="241">
        <v>10245</v>
      </c>
      <c r="L94" s="7" t="s">
        <v>1331</v>
      </c>
      <c r="M94" s="241">
        <v>6004</v>
      </c>
      <c r="N94" s="7" t="s">
        <v>66</v>
      </c>
    </row>
    <row r="95" spans="1:14" x14ac:dyDescent="0.3">
      <c r="A95" t="str">
        <f t="shared" si="1"/>
        <v>102458510</v>
      </c>
      <c r="B95" s="7" t="s">
        <v>1323</v>
      </c>
      <c r="C95" s="7"/>
      <c r="D95" s="7"/>
      <c r="E95" s="7"/>
      <c r="F95" s="7"/>
      <c r="G95" s="7"/>
      <c r="H95" s="7"/>
      <c r="I95" s="7" t="s">
        <v>1286</v>
      </c>
      <c r="J95" s="7" t="s">
        <v>1286</v>
      </c>
      <c r="K95" s="241">
        <v>10245</v>
      </c>
      <c r="L95" s="7" t="s">
        <v>1331</v>
      </c>
      <c r="M95" s="241">
        <v>8510</v>
      </c>
      <c r="N95" s="7" t="s">
        <v>1325</v>
      </c>
    </row>
    <row r="96" spans="1:14" x14ac:dyDescent="0.3">
      <c r="A96" t="str">
        <f t="shared" si="1"/>
        <v>102458515</v>
      </c>
      <c r="B96" s="7" t="s">
        <v>1323</v>
      </c>
      <c r="C96" s="7"/>
      <c r="D96" s="7"/>
      <c r="E96" s="7"/>
      <c r="F96" s="7"/>
      <c r="G96" s="7"/>
      <c r="H96" s="7"/>
      <c r="I96" s="7" t="s">
        <v>1286</v>
      </c>
      <c r="J96" s="7" t="s">
        <v>1286</v>
      </c>
      <c r="K96" s="241">
        <v>10245</v>
      </c>
      <c r="L96" s="7" t="s">
        <v>1331</v>
      </c>
      <c r="M96" s="241">
        <v>8515</v>
      </c>
      <c r="N96" s="7" t="s">
        <v>1326</v>
      </c>
    </row>
    <row r="97" spans="1:14" x14ac:dyDescent="0.3">
      <c r="A97" t="str">
        <f t="shared" si="1"/>
        <v>102466000</v>
      </c>
      <c r="B97" s="7" t="s">
        <v>1323</v>
      </c>
      <c r="C97" s="7"/>
      <c r="D97" s="7"/>
      <c r="E97" s="7"/>
      <c r="F97" s="7"/>
      <c r="G97" s="7"/>
      <c r="H97" s="7"/>
      <c r="I97" s="7" t="s">
        <v>1286</v>
      </c>
      <c r="J97" s="7" t="s">
        <v>1286</v>
      </c>
      <c r="K97" s="241">
        <v>10246</v>
      </c>
      <c r="L97" s="7" t="s">
        <v>1332</v>
      </c>
      <c r="M97" s="241">
        <v>6000</v>
      </c>
      <c r="N97" s="7" t="s">
        <v>107</v>
      </c>
    </row>
    <row r="98" spans="1:14" x14ac:dyDescent="0.3">
      <c r="A98" t="str">
        <f t="shared" si="1"/>
        <v>102466003</v>
      </c>
      <c r="B98" s="7" t="s">
        <v>1323</v>
      </c>
      <c r="C98" s="7"/>
      <c r="D98" s="7"/>
      <c r="E98" s="7"/>
      <c r="F98" s="7"/>
      <c r="G98" s="7"/>
      <c r="H98" s="7"/>
      <c r="I98" s="7" t="s">
        <v>1286</v>
      </c>
      <c r="J98" s="7" t="s">
        <v>1286</v>
      </c>
      <c r="K98" s="241">
        <v>10246</v>
      </c>
      <c r="L98" s="7" t="s">
        <v>1332</v>
      </c>
      <c r="M98" s="241">
        <v>6003</v>
      </c>
      <c r="N98" s="7" t="s">
        <v>89</v>
      </c>
    </row>
    <row r="99" spans="1:14" x14ac:dyDescent="0.3">
      <c r="A99" t="str">
        <f t="shared" si="1"/>
        <v>102466004</v>
      </c>
      <c r="B99" s="7" t="s">
        <v>1323</v>
      </c>
      <c r="C99" s="7"/>
      <c r="D99" s="7"/>
      <c r="E99" s="7"/>
      <c r="F99" s="7"/>
      <c r="G99" s="7"/>
      <c r="H99" s="7"/>
      <c r="I99" s="7" t="s">
        <v>1286</v>
      </c>
      <c r="J99" s="7" t="s">
        <v>1286</v>
      </c>
      <c r="K99" s="241">
        <v>10246</v>
      </c>
      <c r="L99" s="7" t="s">
        <v>1332</v>
      </c>
      <c r="M99" s="241">
        <v>6004</v>
      </c>
      <c r="N99" s="7" t="s">
        <v>66</v>
      </c>
    </row>
    <row r="100" spans="1:14" x14ac:dyDescent="0.3">
      <c r="A100" t="str">
        <f t="shared" si="1"/>
        <v>102468510</v>
      </c>
      <c r="B100" s="7" t="s">
        <v>1323</v>
      </c>
      <c r="C100" s="7"/>
      <c r="D100" s="7"/>
      <c r="E100" s="7"/>
      <c r="F100" s="7"/>
      <c r="G100" s="7"/>
      <c r="H100" s="7"/>
      <c r="I100" s="7" t="s">
        <v>1286</v>
      </c>
      <c r="J100" s="7" t="s">
        <v>1286</v>
      </c>
      <c r="K100" s="241">
        <v>10246</v>
      </c>
      <c r="L100" s="7" t="s">
        <v>1332</v>
      </c>
      <c r="M100" s="241">
        <v>8510</v>
      </c>
      <c r="N100" s="7" t="s">
        <v>1325</v>
      </c>
    </row>
    <row r="101" spans="1:14" x14ac:dyDescent="0.3">
      <c r="A101" t="str">
        <f t="shared" si="1"/>
        <v>102468511</v>
      </c>
      <c r="B101" s="7" t="s">
        <v>1323</v>
      </c>
      <c r="C101" s="7"/>
      <c r="D101" s="7"/>
      <c r="E101" s="7"/>
      <c r="F101" s="7"/>
      <c r="G101" s="7"/>
      <c r="H101" s="7"/>
      <c r="I101" s="7" t="s">
        <v>1286</v>
      </c>
      <c r="J101" s="7" t="s">
        <v>1286</v>
      </c>
      <c r="K101" s="241">
        <v>10246</v>
      </c>
      <c r="L101" s="7" t="s">
        <v>1332</v>
      </c>
      <c r="M101" s="241">
        <v>8511</v>
      </c>
      <c r="N101" s="7" t="s">
        <v>1329</v>
      </c>
    </row>
    <row r="102" spans="1:14" x14ac:dyDescent="0.3">
      <c r="A102" t="str">
        <f t="shared" si="1"/>
        <v>102468515</v>
      </c>
      <c r="B102" s="7" t="s">
        <v>1323</v>
      </c>
      <c r="C102" s="7"/>
      <c r="D102" s="7"/>
      <c r="E102" s="7"/>
      <c r="F102" s="7"/>
      <c r="G102" s="7"/>
      <c r="H102" s="7"/>
      <c r="I102" s="7" t="s">
        <v>1286</v>
      </c>
      <c r="J102" s="7" t="s">
        <v>1286</v>
      </c>
      <c r="K102" s="241">
        <v>10246</v>
      </c>
      <c r="L102" s="7" t="s">
        <v>1332</v>
      </c>
      <c r="M102" s="241">
        <v>8515</v>
      </c>
      <c r="N102" s="7" t="s">
        <v>1326</v>
      </c>
    </row>
    <row r="103" spans="1:14" x14ac:dyDescent="0.3">
      <c r="A103" t="str">
        <f t="shared" si="1"/>
        <v>104515560</v>
      </c>
      <c r="B103" s="7" t="s">
        <v>1323</v>
      </c>
      <c r="C103" s="7"/>
      <c r="D103" s="7"/>
      <c r="E103" s="7"/>
      <c r="F103" s="7"/>
      <c r="G103" s="7"/>
      <c r="H103" s="7"/>
      <c r="I103" s="7" t="s">
        <v>1286</v>
      </c>
      <c r="J103" s="7" t="s">
        <v>1286</v>
      </c>
      <c r="K103" s="241">
        <v>10451</v>
      </c>
      <c r="L103" s="7" t="s">
        <v>1333</v>
      </c>
      <c r="M103" s="241">
        <v>5560</v>
      </c>
      <c r="N103" s="7" t="s">
        <v>1334</v>
      </c>
    </row>
    <row r="104" spans="1:14" x14ac:dyDescent="0.3">
      <c r="A104" t="str">
        <f t="shared" si="1"/>
        <v>104516000</v>
      </c>
      <c r="B104" s="7" t="s">
        <v>1323</v>
      </c>
      <c r="C104" s="7"/>
      <c r="D104" s="7"/>
      <c r="E104" s="7"/>
      <c r="F104" s="7"/>
      <c r="G104" s="7"/>
      <c r="H104" s="7"/>
      <c r="I104" s="7" t="s">
        <v>1286</v>
      </c>
      <c r="J104" s="7" t="s">
        <v>1286</v>
      </c>
      <c r="K104" s="241">
        <v>10451</v>
      </c>
      <c r="L104" s="7" t="s">
        <v>1333</v>
      </c>
      <c r="M104" s="241">
        <v>6000</v>
      </c>
      <c r="N104" s="7" t="s">
        <v>107</v>
      </c>
    </row>
    <row r="105" spans="1:14" x14ac:dyDescent="0.3">
      <c r="A105" t="str">
        <f t="shared" si="1"/>
        <v>104516003</v>
      </c>
      <c r="B105" s="7" t="s">
        <v>1323</v>
      </c>
      <c r="C105" s="7"/>
      <c r="D105" s="7"/>
      <c r="E105" s="7"/>
      <c r="F105" s="7"/>
      <c r="G105" s="7"/>
      <c r="H105" s="7"/>
      <c r="I105" s="7" t="s">
        <v>1286</v>
      </c>
      <c r="J105" s="7" t="s">
        <v>1286</v>
      </c>
      <c r="K105" s="241">
        <v>10451</v>
      </c>
      <c r="L105" s="7" t="s">
        <v>1333</v>
      </c>
      <c r="M105" s="241">
        <v>6003</v>
      </c>
      <c r="N105" s="7" t="s">
        <v>89</v>
      </c>
    </row>
    <row r="106" spans="1:14" x14ac:dyDescent="0.3">
      <c r="A106" t="str">
        <f t="shared" si="1"/>
        <v>104525560</v>
      </c>
      <c r="B106" s="7" t="s">
        <v>1323</v>
      </c>
      <c r="C106" s="7"/>
      <c r="D106" s="7"/>
      <c r="E106" s="7"/>
      <c r="F106" s="7"/>
      <c r="G106" s="7"/>
      <c r="H106" s="7"/>
      <c r="I106" s="7" t="s">
        <v>1286</v>
      </c>
      <c r="J106" s="7" t="s">
        <v>1286</v>
      </c>
      <c r="K106" s="241">
        <v>10452</v>
      </c>
      <c r="L106" s="7" t="s">
        <v>1335</v>
      </c>
      <c r="M106" s="241">
        <v>5560</v>
      </c>
      <c r="N106" s="7" t="s">
        <v>1334</v>
      </c>
    </row>
    <row r="107" spans="1:14" x14ac:dyDescent="0.3">
      <c r="A107" t="str">
        <f t="shared" si="1"/>
        <v>104526000</v>
      </c>
      <c r="B107" s="7" t="s">
        <v>1323</v>
      </c>
      <c r="C107" s="7"/>
      <c r="D107" s="7"/>
      <c r="E107" s="7"/>
      <c r="F107" s="7"/>
      <c r="G107" s="7"/>
      <c r="H107" s="7"/>
      <c r="I107" s="7" t="s">
        <v>1286</v>
      </c>
      <c r="J107" s="7" t="s">
        <v>1286</v>
      </c>
      <c r="K107" s="241">
        <v>10452</v>
      </c>
      <c r="L107" s="7" t="s">
        <v>1335</v>
      </c>
      <c r="M107" s="241">
        <v>6000</v>
      </c>
      <c r="N107" s="7" t="s">
        <v>107</v>
      </c>
    </row>
    <row r="108" spans="1:14" x14ac:dyDescent="0.3">
      <c r="A108" t="str">
        <f t="shared" si="1"/>
        <v>104526003</v>
      </c>
      <c r="B108" s="7" t="s">
        <v>1323</v>
      </c>
      <c r="C108" s="7"/>
      <c r="D108" s="7"/>
      <c r="E108" s="7"/>
      <c r="F108" s="7"/>
      <c r="G108" s="7"/>
      <c r="H108" s="7"/>
      <c r="I108" s="7" t="s">
        <v>1286</v>
      </c>
      <c r="J108" s="7" t="s">
        <v>1286</v>
      </c>
      <c r="K108" s="241">
        <v>10452</v>
      </c>
      <c r="L108" s="7" t="s">
        <v>1335</v>
      </c>
      <c r="M108" s="241">
        <v>6003</v>
      </c>
      <c r="N108" s="7" t="s">
        <v>89</v>
      </c>
    </row>
    <row r="109" spans="1:14" x14ac:dyDescent="0.3">
      <c r="A109" t="str">
        <f t="shared" si="1"/>
        <v>104546000</v>
      </c>
      <c r="B109" s="7" t="s">
        <v>1323</v>
      </c>
      <c r="C109" s="7"/>
      <c r="D109" s="7"/>
      <c r="E109" s="7"/>
      <c r="F109" s="7"/>
      <c r="G109" s="7"/>
      <c r="H109" s="7"/>
      <c r="I109" s="7" t="s">
        <v>1286</v>
      </c>
      <c r="J109" s="7" t="s">
        <v>1286</v>
      </c>
      <c r="K109" s="241">
        <v>10454</v>
      </c>
      <c r="L109" s="7" t="s">
        <v>1336</v>
      </c>
      <c r="M109" s="241">
        <v>6000</v>
      </c>
      <c r="N109" s="7" t="s">
        <v>107</v>
      </c>
    </row>
    <row r="110" spans="1:14" x14ac:dyDescent="0.3">
      <c r="A110" t="str">
        <f t="shared" si="1"/>
        <v>104546003</v>
      </c>
      <c r="B110" s="7" t="s">
        <v>1323</v>
      </c>
      <c r="C110" s="7"/>
      <c r="D110" s="7"/>
      <c r="E110" s="7"/>
      <c r="F110" s="7"/>
      <c r="G110" s="7"/>
      <c r="H110" s="7"/>
      <c r="I110" s="7" t="s">
        <v>1286</v>
      </c>
      <c r="J110" s="7" t="s">
        <v>1286</v>
      </c>
      <c r="K110" s="241">
        <v>10454</v>
      </c>
      <c r="L110" s="7" t="s">
        <v>1336</v>
      </c>
      <c r="M110" s="241">
        <v>6003</v>
      </c>
      <c r="N110" s="7" t="s">
        <v>89</v>
      </c>
    </row>
    <row r="111" spans="1:14" x14ac:dyDescent="0.3">
      <c r="A111" t="str">
        <f t="shared" si="1"/>
        <v>13502045</v>
      </c>
      <c r="B111" s="7" t="s">
        <v>1294</v>
      </c>
      <c r="C111" s="7" t="s">
        <v>1337</v>
      </c>
      <c r="D111" s="7" t="s">
        <v>22</v>
      </c>
      <c r="E111" s="7" t="e">
        <v>#N/A</v>
      </c>
      <c r="F111" s="7" t="e">
        <v>#N/A</v>
      </c>
      <c r="G111" s="7" t="e">
        <v>#N/A</v>
      </c>
      <c r="H111" s="7" t="e">
        <v>#N/A</v>
      </c>
      <c r="I111" s="7" t="s">
        <v>281</v>
      </c>
      <c r="J111" s="7" t="s">
        <v>282</v>
      </c>
      <c r="K111" s="241">
        <v>1350</v>
      </c>
      <c r="L111" s="7" t="s">
        <v>1338</v>
      </c>
      <c r="M111" s="241">
        <v>2045</v>
      </c>
      <c r="N111" s="7" t="s">
        <v>170</v>
      </c>
    </row>
    <row r="112" spans="1:14" x14ac:dyDescent="0.3">
      <c r="A112" t="str">
        <f t="shared" si="1"/>
        <v>19011901</v>
      </c>
      <c r="B112" s="7" t="s">
        <v>1294</v>
      </c>
      <c r="C112" s="7" t="s">
        <v>1316</v>
      </c>
      <c r="D112" s="7" t="s">
        <v>22</v>
      </c>
      <c r="E112" s="7" t="s">
        <v>337</v>
      </c>
      <c r="F112" s="7" t="s">
        <v>338</v>
      </c>
      <c r="G112" s="7" t="s">
        <v>256</v>
      </c>
      <c r="H112" s="7" t="s">
        <v>257</v>
      </c>
      <c r="I112" s="7" t="s">
        <v>416</v>
      </c>
      <c r="J112" s="7" t="s">
        <v>417</v>
      </c>
      <c r="K112" s="241">
        <v>1901</v>
      </c>
      <c r="L112" s="7" t="s">
        <v>418</v>
      </c>
      <c r="M112" s="241">
        <v>1901</v>
      </c>
      <c r="N112" s="7" t="s">
        <v>419</v>
      </c>
    </row>
    <row r="113" spans="1:14" x14ac:dyDescent="0.3">
      <c r="A113" t="str">
        <f t="shared" si="1"/>
        <v>19012079</v>
      </c>
      <c r="B113" s="7" t="s">
        <v>1294</v>
      </c>
      <c r="C113" s="7" t="s">
        <v>1316</v>
      </c>
      <c r="D113" s="7" t="s">
        <v>22</v>
      </c>
      <c r="E113" s="7" t="s">
        <v>337</v>
      </c>
      <c r="F113" s="7" t="s">
        <v>338</v>
      </c>
      <c r="G113" s="7" t="s">
        <v>256</v>
      </c>
      <c r="H113" s="7" t="s">
        <v>257</v>
      </c>
      <c r="I113" s="7" t="s">
        <v>416</v>
      </c>
      <c r="J113" s="7" t="s">
        <v>417</v>
      </c>
      <c r="K113" s="241">
        <v>1901</v>
      </c>
      <c r="L113" s="7" t="s">
        <v>418</v>
      </c>
      <c r="M113" s="241">
        <v>2079</v>
      </c>
      <c r="N113" s="7" t="s">
        <v>35</v>
      </c>
    </row>
    <row r="114" spans="1:14" x14ac:dyDescent="0.3">
      <c r="A114" t="str">
        <f t="shared" si="1"/>
        <v>19017108</v>
      </c>
      <c r="B114" s="7" t="s">
        <v>1294</v>
      </c>
      <c r="C114" s="7" t="s">
        <v>1316</v>
      </c>
      <c r="D114" s="7" t="s">
        <v>22</v>
      </c>
      <c r="E114" s="7" t="e">
        <v>#N/A</v>
      </c>
      <c r="F114" s="7" t="e">
        <v>#N/A</v>
      </c>
      <c r="G114" s="7" t="e">
        <v>#N/A</v>
      </c>
      <c r="H114" s="7" t="e">
        <v>#N/A</v>
      </c>
      <c r="I114" s="7" t="s">
        <v>416</v>
      </c>
      <c r="J114" s="7" t="s">
        <v>417</v>
      </c>
      <c r="K114" s="241">
        <v>1901</v>
      </c>
      <c r="L114" s="7" t="s">
        <v>418</v>
      </c>
      <c r="M114" s="241">
        <v>7108</v>
      </c>
      <c r="N114" s="7" t="s">
        <v>1339</v>
      </c>
    </row>
    <row r="115" spans="1:14" x14ac:dyDescent="0.3">
      <c r="A115" t="str">
        <f t="shared" si="1"/>
        <v>19018040</v>
      </c>
      <c r="B115" s="7" t="s">
        <v>1294</v>
      </c>
      <c r="C115" s="7" t="s">
        <v>1316</v>
      </c>
      <c r="D115" s="7" t="s">
        <v>22</v>
      </c>
      <c r="E115" s="7" t="e">
        <v>#N/A</v>
      </c>
      <c r="F115" s="7" t="e">
        <v>#N/A</v>
      </c>
      <c r="G115" s="7" t="e">
        <v>#N/A</v>
      </c>
      <c r="H115" s="7" t="e">
        <v>#N/A</v>
      </c>
      <c r="I115" s="7" t="s">
        <v>416</v>
      </c>
      <c r="J115" s="7" t="s">
        <v>417</v>
      </c>
      <c r="K115" s="241">
        <v>1901</v>
      </c>
      <c r="L115" s="7" t="s">
        <v>418</v>
      </c>
      <c r="M115" s="241">
        <v>8040</v>
      </c>
      <c r="N115" s="7" t="s">
        <v>441</v>
      </c>
    </row>
    <row r="116" spans="1:14" x14ac:dyDescent="0.3">
      <c r="A116" t="str">
        <f t="shared" si="1"/>
        <v>19022045</v>
      </c>
      <c r="B116" s="7" t="s">
        <v>1294</v>
      </c>
      <c r="C116" s="7" t="s">
        <v>1316</v>
      </c>
      <c r="D116" s="7" t="s">
        <v>22</v>
      </c>
      <c r="E116" s="7" t="s">
        <v>337</v>
      </c>
      <c r="F116" s="7" t="s">
        <v>338</v>
      </c>
      <c r="G116" s="7" t="s">
        <v>256</v>
      </c>
      <c r="H116" s="7" t="s">
        <v>257</v>
      </c>
      <c r="I116" s="7" t="s">
        <v>416</v>
      </c>
      <c r="J116" s="7" t="s">
        <v>417</v>
      </c>
      <c r="K116" s="241">
        <v>1902</v>
      </c>
      <c r="L116" s="7" t="s">
        <v>420</v>
      </c>
      <c r="M116" s="241">
        <v>2045</v>
      </c>
      <c r="N116" s="7" t="s">
        <v>170</v>
      </c>
    </row>
    <row r="117" spans="1:14" x14ac:dyDescent="0.3">
      <c r="A117" t="str">
        <f t="shared" si="1"/>
        <v>19022067</v>
      </c>
      <c r="B117" s="7" t="s">
        <v>1294</v>
      </c>
      <c r="C117" s="7" t="s">
        <v>1316</v>
      </c>
      <c r="D117" s="7" t="s">
        <v>22</v>
      </c>
      <c r="E117" s="7" t="e">
        <v>#N/A</v>
      </c>
      <c r="F117" s="7" t="e">
        <v>#N/A</v>
      </c>
      <c r="G117" s="7" t="e">
        <v>#N/A</v>
      </c>
      <c r="H117" s="7" t="e">
        <v>#N/A</v>
      </c>
      <c r="I117" s="7" t="s">
        <v>416</v>
      </c>
      <c r="J117" s="7" t="s">
        <v>417</v>
      </c>
      <c r="K117" s="241">
        <v>1902</v>
      </c>
      <c r="L117" s="7" t="s">
        <v>420</v>
      </c>
      <c r="M117" s="241">
        <v>2067</v>
      </c>
      <c r="N117" s="7" t="s">
        <v>162</v>
      </c>
    </row>
    <row r="118" spans="1:14" x14ac:dyDescent="0.3">
      <c r="A118" t="str">
        <f t="shared" si="1"/>
        <v>19022079</v>
      </c>
      <c r="B118" s="7" t="s">
        <v>1294</v>
      </c>
      <c r="C118" s="7" t="s">
        <v>1316</v>
      </c>
      <c r="D118" s="7" t="s">
        <v>22</v>
      </c>
      <c r="E118" s="7" t="s">
        <v>337</v>
      </c>
      <c r="F118" s="7" t="s">
        <v>338</v>
      </c>
      <c r="G118" s="7" t="s">
        <v>256</v>
      </c>
      <c r="H118" s="7" t="s">
        <v>257</v>
      </c>
      <c r="I118" s="7" t="s">
        <v>416</v>
      </c>
      <c r="J118" s="7" t="s">
        <v>417</v>
      </c>
      <c r="K118" s="241">
        <v>1902</v>
      </c>
      <c r="L118" s="7" t="s">
        <v>420</v>
      </c>
      <c r="M118" s="241">
        <v>2079</v>
      </c>
      <c r="N118" s="7" t="s">
        <v>35</v>
      </c>
    </row>
    <row r="119" spans="1:14" x14ac:dyDescent="0.3">
      <c r="A119" t="str">
        <f t="shared" si="1"/>
        <v>19022086</v>
      </c>
      <c r="B119" s="7" t="s">
        <v>1294</v>
      </c>
      <c r="C119" s="7" t="s">
        <v>1316</v>
      </c>
      <c r="D119" s="7" t="s">
        <v>22</v>
      </c>
      <c r="E119" s="7" t="s">
        <v>337</v>
      </c>
      <c r="F119" s="7" t="s">
        <v>338</v>
      </c>
      <c r="G119" s="7" t="s">
        <v>256</v>
      </c>
      <c r="H119" s="7" t="s">
        <v>257</v>
      </c>
      <c r="I119" s="7" t="s">
        <v>416</v>
      </c>
      <c r="J119" s="7" t="s">
        <v>417</v>
      </c>
      <c r="K119" s="241">
        <v>1902</v>
      </c>
      <c r="L119" s="7" t="s">
        <v>420</v>
      </c>
      <c r="M119" s="241">
        <v>2086</v>
      </c>
      <c r="N119" s="7" t="s">
        <v>291</v>
      </c>
    </row>
    <row r="120" spans="1:14" x14ac:dyDescent="0.3">
      <c r="A120" t="str">
        <f t="shared" si="1"/>
        <v>19027000</v>
      </c>
      <c r="B120" s="7" t="s">
        <v>1294</v>
      </c>
      <c r="C120" s="7" t="s">
        <v>1316</v>
      </c>
      <c r="D120" s="7" t="s">
        <v>22</v>
      </c>
      <c r="E120" s="7" t="e">
        <v>#N/A</v>
      </c>
      <c r="F120" s="7" t="e">
        <v>#N/A</v>
      </c>
      <c r="G120" s="7" t="e">
        <v>#N/A</v>
      </c>
      <c r="H120" s="7" t="e">
        <v>#N/A</v>
      </c>
      <c r="I120" s="7" t="s">
        <v>416</v>
      </c>
      <c r="J120" s="7" t="s">
        <v>417</v>
      </c>
      <c r="K120" s="241">
        <v>1902</v>
      </c>
      <c r="L120" s="7" t="s">
        <v>420</v>
      </c>
      <c r="M120" s="241">
        <v>7000</v>
      </c>
      <c r="N120" s="7" t="s">
        <v>44</v>
      </c>
    </row>
    <row r="121" spans="1:14" x14ac:dyDescent="0.3">
      <c r="A121" t="str">
        <f t="shared" si="1"/>
        <v>19067000</v>
      </c>
      <c r="B121" s="7" t="s">
        <v>1294</v>
      </c>
      <c r="C121" s="7" t="s">
        <v>1316</v>
      </c>
      <c r="D121" s="7" t="s">
        <v>22</v>
      </c>
      <c r="E121" s="7" t="s">
        <v>337</v>
      </c>
      <c r="F121" s="7" t="s">
        <v>338</v>
      </c>
      <c r="G121" s="7" t="s">
        <v>256</v>
      </c>
      <c r="H121" s="7" t="s">
        <v>257</v>
      </c>
      <c r="I121" s="7" t="s">
        <v>416</v>
      </c>
      <c r="J121" s="7" t="s">
        <v>417</v>
      </c>
      <c r="K121" s="241">
        <v>1906</v>
      </c>
      <c r="L121" s="7" t="s">
        <v>424</v>
      </c>
      <c r="M121" s="241">
        <v>7000</v>
      </c>
      <c r="N121" s="7" t="s">
        <v>44</v>
      </c>
    </row>
    <row r="122" spans="1:14" x14ac:dyDescent="0.3">
      <c r="A122" t="str">
        <f t="shared" si="1"/>
        <v>19072079</v>
      </c>
      <c r="B122" s="7" t="s">
        <v>1294</v>
      </c>
      <c r="C122" s="7" t="s">
        <v>1316</v>
      </c>
      <c r="D122" s="7" t="s">
        <v>22</v>
      </c>
      <c r="E122" s="7" t="e">
        <v>#N/A</v>
      </c>
      <c r="F122" s="7" t="e">
        <v>#N/A</v>
      </c>
      <c r="G122" s="7" t="e">
        <v>#N/A</v>
      </c>
      <c r="H122" s="7" t="e">
        <v>#N/A</v>
      </c>
      <c r="I122" s="7" t="s">
        <v>416</v>
      </c>
      <c r="J122" s="7" t="s">
        <v>417</v>
      </c>
      <c r="K122" s="241">
        <v>1907</v>
      </c>
      <c r="L122" s="7" t="s">
        <v>1340</v>
      </c>
      <c r="M122" s="241">
        <v>2079</v>
      </c>
      <c r="N122" s="7" t="s">
        <v>35</v>
      </c>
    </row>
    <row r="123" spans="1:14" x14ac:dyDescent="0.3">
      <c r="A123" t="str">
        <f t="shared" si="1"/>
        <v>19077000</v>
      </c>
      <c r="B123" s="7" t="s">
        <v>1294</v>
      </c>
      <c r="C123" s="7" t="s">
        <v>1316</v>
      </c>
      <c r="D123" s="7" t="s">
        <v>22</v>
      </c>
      <c r="E123" s="7" t="e">
        <v>#N/A</v>
      </c>
      <c r="F123" s="7" t="e">
        <v>#N/A</v>
      </c>
      <c r="G123" s="7" t="e">
        <v>#N/A</v>
      </c>
      <c r="H123" s="7" t="e">
        <v>#N/A</v>
      </c>
      <c r="I123" s="7" t="s">
        <v>416</v>
      </c>
      <c r="J123" s="7" t="s">
        <v>417</v>
      </c>
      <c r="K123" s="241">
        <v>1907</v>
      </c>
      <c r="L123" s="7" t="s">
        <v>1340</v>
      </c>
      <c r="M123" s="241">
        <v>7000</v>
      </c>
      <c r="N123" s="7" t="s">
        <v>44</v>
      </c>
    </row>
    <row r="124" spans="1:14" x14ac:dyDescent="0.3">
      <c r="A124" t="str">
        <f t="shared" si="1"/>
        <v>19092079</v>
      </c>
      <c r="B124" s="7" t="s">
        <v>1294</v>
      </c>
      <c r="C124" s="7" t="s">
        <v>1316</v>
      </c>
      <c r="D124" s="7" t="s">
        <v>22</v>
      </c>
      <c r="E124" s="7" t="e">
        <v>#N/A</v>
      </c>
      <c r="F124" s="7" t="e">
        <v>#N/A</v>
      </c>
      <c r="G124" s="7" t="e">
        <v>#N/A</v>
      </c>
      <c r="H124" s="7" t="e">
        <v>#N/A</v>
      </c>
      <c r="I124" s="7" t="s">
        <v>416</v>
      </c>
      <c r="J124" s="7" t="s">
        <v>417</v>
      </c>
      <c r="K124" s="241">
        <v>1909</v>
      </c>
      <c r="L124" s="7" t="s">
        <v>1341</v>
      </c>
      <c r="M124" s="241">
        <v>2079</v>
      </c>
      <c r="N124" s="7" t="s">
        <v>35</v>
      </c>
    </row>
    <row r="125" spans="1:14" x14ac:dyDescent="0.3">
      <c r="A125" t="str">
        <f t="shared" si="1"/>
        <v>61635505</v>
      </c>
      <c r="B125" s="7" t="s">
        <v>1321</v>
      </c>
      <c r="C125" s="7"/>
      <c r="D125" s="7"/>
      <c r="E125" s="7" t="e">
        <v>#N/A</v>
      </c>
      <c r="F125" s="7" t="e">
        <v>#N/A</v>
      </c>
      <c r="G125" s="7" t="e">
        <v>#N/A</v>
      </c>
      <c r="H125" s="7" t="e">
        <v>#N/A</v>
      </c>
      <c r="I125" s="7" t="s">
        <v>1342</v>
      </c>
      <c r="J125" s="7" t="s">
        <v>1343</v>
      </c>
      <c r="K125" s="241">
        <v>6163</v>
      </c>
      <c r="L125" s="7" t="s">
        <v>1344</v>
      </c>
      <c r="M125" s="241">
        <v>5505</v>
      </c>
      <c r="N125" s="7" t="s">
        <v>61</v>
      </c>
    </row>
    <row r="126" spans="1:14" x14ac:dyDescent="0.3">
      <c r="A126" t="str">
        <f t="shared" si="1"/>
        <v>61636004</v>
      </c>
      <c r="B126" s="7" t="s">
        <v>1321</v>
      </c>
      <c r="C126" s="7"/>
      <c r="D126" s="7"/>
      <c r="E126" s="7" t="e">
        <v>#N/A</v>
      </c>
      <c r="F126" s="7" t="e">
        <v>#N/A</v>
      </c>
      <c r="G126" s="7" t="e">
        <v>#N/A</v>
      </c>
      <c r="H126" s="7" t="e">
        <v>#N/A</v>
      </c>
      <c r="I126" s="7" t="s">
        <v>1342</v>
      </c>
      <c r="J126" s="7" t="s">
        <v>1343</v>
      </c>
      <c r="K126" s="241">
        <v>6163</v>
      </c>
      <c r="L126" s="7" t="s">
        <v>1344</v>
      </c>
      <c r="M126" s="241">
        <v>6004</v>
      </c>
      <c r="N126" s="7" t="s">
        <v>66</v>
      </c>
    </row>
    <row r="127" spans="1:14" x14ac:dyDescent="0.3">
      <c r="A127" t="str">
        <f t="shared" si="1"/>
        <v>23341134</v>
      </c>
      <c r="B127" s="7" t="s">
        <v>1294</v>
      </c>
      <c r="C127" s="7" t="s">
        <v>1345</v>
      </c>
      <c r="D127" s="7" t="s">
        <v>22</v>
      </c>
      <c r="E127" s="7" t="s">
        <v>482</v>
      </c>
      <c r="F127" s="7" t="s">
        <v>483</v>
      </c>
      <c r="G127" s="7" t="s">
        <v>247</v>
      </c>
      <c r="H127" s="7" t="s">
        <v>248</v>
      </c>
      <c r="I127" s="7" t="s">
        <v>790</v>
      </c>
      <c r="J127" s="7" t="s">
        <v>791</v>
      </c>
      <c r="K127" s="241">
        <v>2334</v>
      </c>
      <c r="L127" s="7" t="s">
        <v>816</v>
      </c>
      <c r="M127" s="241">
        <v>1134</v>
      </c>
      <c r="N127" s="7" t="s">
        <v>817</v>
      </c>
    </row>
    <row r="128" spans="1:14" x14ac:dyDescent="0.3">
      <c r="A128" t="str">
        <f t="shared" si="1"/>
        <v>90516003</v>
      </c>
      <c r="B128" s="7" t="s">
        <v>1321</v>
      </c>
      <c r="C128" s="7"/>
      <c r="D128" s="7"/>
      <c r="E128" s="7">
        <v>0</v>
      </c>
      <c r="F128" s="7">
        <v>0</v>
      </c>
      <c r="G128" s="7">
        <v>0</v>
      </c>
      <c r="H128" s="7">
        <v>0</v>
      </c>
      <c r="I128" s="7" t="s">
        <v>205</v>
      </c>
      <c r="J128" s="7" t="s">
        <v>206</v>
      </c>
      <c r="K128" s="241">
        <v>9051</v>
      </c>
      <c r="L128" s="7" t="s">
        <v>208</v>
      </c>
      <c r="M128" s="241">
        <v>6003</v>
      </c>
      <c r="N128" s="7" t="s">
        <v>89</v>
      </c>
    </row>
    <row r="129" spans="1:14" x14ac:dyDescent="0.3">
      <c r="A129" t="str">
        <f t="shared" si="1"/>
        <v>90526003</v>
      </c>
      <c r="B129" s="7" t="s">
        <v>1321</v>
      </c>
      <c r="C129" s="7"/>
      <c r="D129" s="7"/>
      <c r="E129" s="7" t="s">
        <v>337</v>
      </c>
      <c r="F129" s="7" t="s">
        <v>338</v>
      </c>
      <c r="G129" s="7" t="s">
        <v>339</v>
      </c>
      <c r="H129" s="7" t="s">
        <v>340</v>
      </c>
      <c r="I129" s="7" t="s">
        <v>205</v>
      </c>
      <c r="J129" s="7" t="s">
        <v>206</v>
      </c>
      <c r="K129" s="241">
        <v>9052</v>
      </c>
      <c r="L129" s="7" t="s">
        <v>358</v>
      </c>
      <c r="M129" s="241">
        <v>6003</v>
      </c>
      <c r="N129" s="7" t="s">
        <v>89</v>
      </c>
    </row>
    <row r="130" spans="1:14" x14ac:dyDescent="0.3">
      <c r="A130" t="str">
        <f t="shared" si="1"/>
        <v>11982045</v>
      </c>
      <c r="B130" s="7" t="s">
        <v>1294</v>
      </c>
      <c r="C130" s="7" t="s">
        <v>1316</v>
      </c>
      <c r="D130" s="7" t="s">
        <v>22</v>
      </c>
      <c r="E130" s="7" t="s">
        <v>482</v>
      </c>
      <c r="F130" s="7" t="s">
        <v>483</v>
      </c>
      <c r="G130" s="7" t="s">
        <v>955</v>
      </c>
      <c r="H130" s="7" t="s">
        <v>956</v>
      </c>
      <c r="I130" s="7" t="s">
        <v>416</v>
      </c>
      <c r="J130" s="7" t="s">
        <v>417</v>
      </c>
      <c r="K130" s="241">
        <v>1198</v>
      </c>
      <c r="L130" s="7" t="s">
        <v>981</v>
      </c>
      <c r="M130" s="241">
        <v>2045</v>
      </c>
      <c r="N130" s="7" t="s">
        <v>170</v>
      </c>
    </row>
    <row r="131" spans="1:14" x14ac:dyDescent="0.3">
      <c r="A131" t="str">
        <f t="shared" ref="A131:A194" si="2">K131&amp;M131</f>
        <v>11987000</v>
      </c>
      <c r="B131" s="7" t="s">
        <v>1294</v>
      </c>
      <c r="C131" s="7" t="s">
        <v>1316</v>
      </c>
      <c r="D131" s="7" t="s">
        <v>22</v>
      </c>
      <c r="E131" s="7" t="e">
        <v>#N/A</v>
      </c>
      <c r="F131" s="7" t="e">
        <v>#N/A</v>
      </c>
      <c r="G131" s="7" t="e">
        <v>#N/A</v>
      </c>
      <c r="H131" s="7" t="e">
        <v>#N/A</v>
      </c>
      <c r="I131" s="7" t="s">
        <v>416</v>
      </c>
      <c r="J131" s="7" t="s">
        <v>417</v>
      </c>
      <c r="K131" s="241">
        <v>1198</v>
      </c>
      <c r="L131" s="7" t="s">
        <v>981</v>
      </c>
      <c r="M131" s="241">
        <v>7000</v>
      </c>
      <c r="N131" s="7" t="s">
        <v>44</v>
      </c>
    </row>
    <row r="132" spans="1:14" x14ac:dyDescent="0.3">
      <c r="A132" t="str">
        <f t="shared" si="2"/>
        <v>19151</v>
      </c>
      <c r="B132" s="7" t="s">
        <v>1294</v>
      </c>
      <c r="C132" s="7" t="s">
        <v>1316</v>
      </c>
      <c r="D132" s="7" t="s">
        <v>22</v>
      </c>
      <c r="E132" s="7" t="s">
        <v>337</v>
      </c>
      <c r="F132" s="7" t="s">
        <v>338</v>
      </c>
      <c r="G132" s="7" t="s">
        <v>256</v>
      </c>
      <c r="H132" s="7" t="s">
        <v>257</v>
      </c>
      <c r="I132" s="7" t="s">
        <v>416</v>
      </c>
      <c r="J132" s="7" t="s">
        <v>417</v>
      </c>
      <c r="K132" s="241">
        <v>1915</v>
      </c>
      <c r="L132" s="7" t="s">
        <v>429</v>
      </c>
      <c r="M132" s="241">
        <v>1</v>
      </c>
      <c r="N132" s="7" t="s">
        <v>158</v>
      </c>
    </row>
    <row r="133" spans="1:14" x14ac:dyDescent="0.3">
      <c r="A133" t="str">
        <f t="shared" si="2"/>
        <v>191535</v>
      </c>
      <c r="B133" s="7" t="s">
        <v>1294</v>
      </c>
      <c r="C133" s="7" t="s">
        <v>1316</v>
      </c>
      <c r="D133" s="7" t="s">
        <v>22</v>
      </c>
      <c r="E133" s="7" t="e">
        <v>#N/A</v>
      </c>
      <c r="F133" s="7" t="e">
        <v>#N/A</v>
      </c>
      <c r="G133" s="7" t="e">
        <v>#N/A</v>
      </c>
      <c r="H133" s="7" t="e">
        <v>#N/A</v>
      </c>
      <c r="I133" s="7" t="s">
        <v>416</v>
      </c>
      <c r="J133" s="7" t="s">
        <v>417</v>
      </c>
      <c r="K133" s="241">
        <v>1915</v>
      </c>
      <c r="L133" s="7" t="s">
        <v>429</v>
      </c>
      <c r="M133" s="241">
        <v>35</v>
      </c>
      <c r="N133" s="7" t="s">
        <v>1346</v>
      </c>
    </row>
    <row r="134" spans="1:14" x14ac:dyDescent="0.3">
      <c r="A134" t="str">
        <f t="shared" si="2"/>
        <v>19151504</v>
      </c>
      <c r="B134" s="7" t="s">
        <v>1294</v>
      </c>
      <c r="C134" s="7" t="s">
        <v>1316</v>
      </c>
      <c r="D134" s="7" t="s">
        <v>22</v>
      </c>
      <c r="E134" s="7" t="s">
        <v>337</v>
      </c>
      <c r="F134" s="7" t="s">
        <v>338</v>
      </c>
      <c r="G134" s="7" t="s">
        <v>256</v>
      </c>
      <c r="H134" s="7" t="s">
        <v>257</v>
      </c>
      <c r="I134" s="7" t="s">
        <v>416</v>
      </c>
      <c r="J134" s="7" t="s">
        <v>417</v>
      </c>
      <c r="K134" s="241">
        <v>1915</v>
      </c>
      <c r="L134" s="7" t="s">
        <v>429</v>
      </c>
      <c r="M134" s="241">
        <v>1504</v>
      </c>
      <c r="N134" s="7" t="s">
        <v>161</v>
      </c>
    </row>
    <row r="135" spans="1:14" x14ac:dyDescent="0.3">
      <c r="A135" t="str">
        <f t="shared" si="2"/>
        <v>19152037</v>
      </c>
      <c r="B135" s="7" t="s">
        <v>1294</v>
      </c>
      <c r="C135" s="7" t="s">
        <v>1316</v>
      </c>
      <c r="D135" s="7" t="s">
        <v>22</v>
      </c>
      <c r="E135" s="7" t="s">
        <v>337</v>
      </c>
      <c r="F135" s="7" t="s">
        <v>338</v>
      </c>
      <c r="G135" s="7" t="s">
        <v>256</v>
      </c>
      <c r="H135" s="7" t="s">
        <v>257</v>
      </c>
      <c r="I135" s="7" t="s">
        <v>416</v>
      </c>
      <c r="J135" s="7" t="s">
        <v>417</v>
      </c>
      <c r="K135" s="241">
        <v>1915</v>
      </c>
      <c r="L135" s="7" t="s">
        <v>429</v>
      </c>
      <c r="M135" s="241">
        <v>2037</v>
      </c>
      <c r="N135" s="7" t="s">
        <v>294</v>
      </c>
    </row>
    <row r="136" spans="1:14" x14ac:dyDescent="0.3">
      <c r="A136" t="str">
        <f t="shared" si="2"/>
        <v>19157000</v>
      </c>
      <c r="B136" s="7" t="s">
        <v>1294</v>
      </c>
      <c r="C136" s="7" t="s">
        <v>1316</v>
      </c>
      <c r="D136" s="7" t="s">
        <v>22</v>
      </c>
      <c r="E136" s="7" t="e">
        <v>#N/A</v>
      </c>
      <c r="F136" s="7" t="e">
        <v>#N/A</v>
      </c>
      <c r="G136" s="7" t="e">
        <v>#N/A</v>
      </c>
      <c r="H136" s="7" t="e">
        <v>#N/A</v>
      </c>
      <c r="I136" s="7" t="s">
        <v>416</v>
      </c>
      <c r="J136" s="7" t="s">
        <v>417</v>
      </c>
      <c r="K136" s="241">
        <v>1915</v>
      </c>
      <c r="L136" s="7" t="s">
        <v>429</v>
      </c>
      <c r="M136" s="241">
        <v>7000</v>
      </c>
      <c r="N136" s="7" t="s">
        <v>44</v>
      </c>
    </row>
    <row r="137" spans="1:14" x14ac:dyDescent="0.3">
      <c r="A137" t="str">
        <f t="shared" si="2"/>
        <v>19157101</v>
      </c>
      <c r="B137" s="7" t="s">
        <v>1294</v>
      </c>
      <c r="C137" s="7" t="s">
        <v>1316</v>
      </c>
      <c r="D137" s="7" t="s">
        <v>22</v>
      </c>
      <c r="E137" s="7" t="s">
        <v>337</v>
      </c>
      <c r="F137" s="7" t="s">
        <v>338</v>
      </c>
      <c r="G137" s="7" t="s">
        <v>256</v>
      </c>
      <c r="H137" s="7" t="s">
        <v>257</v>
      </c>
      <c r="I137" s="7" t="s">
        <v>416</v>
      </c>
      <c r="J137" s="7" t="s">
        <v>417</v>
      </c>
      <c r="K137" s="241">
        <v>1915</v>
      </c>
      <c r="L137" s="7" t="s">
        <v>429</v>
      </c>
      <c r="M137" s="241">
        <v>7101</v>
      </c>
      <c r="N137" s="7" t="s">
        <v>46</v>
      </c>
    </row>
    <row r="138" spans="1:14" x14ac:dyDescent="0.3">
      <c r="A138" t="str">
        <f t="shared" si="2"/>
        <v>19101000</v>
      </c>
      <c r="B138" s="7" t="s">
        <v>1294</v>
      </c>
      <c r="C138" s="7" t="s">
        <v>1316</v>
      </c>
      <c r="D138" s="7" t="s">
        <v>22</v>
      </c>
      <c r="E138" s="7" t="s">
        <v>337</v>
      </c>
      <c r="F138" s="7" t="s">
        <v>338</v>
      </c>
      <c r="G138" s="7" t="s">
        <v>256</v>
      </c>
      <c r="H138" s="7" t="s">
        <v>257</v>
      </c>
      <c r="I138" s="7" t="s">
        <v>416</v>
      </c>
      <c r="J138" s="7" t="s">
        <v>417</v>
      </c>
      <c r="K138" s="241">
        <v>1910</v>
      </c>
      <c r="L138" s="7" t="s">
        <v>426</v>
      </c>
      <c r="M138" s="241">
        <v>1000</v>
      </c>
      <c r="N138" s="7" t="s">
        <v>427</v>
      </c>
    </row>
    <row r="139" spans="1:14" x14ac:dyDescent="0.3">
      <c r="A139" t="str">
        <f t="shared" si="2"/>
        <v>19102375</v>
      </c>
      <c r="B139" s="7" t="s">
        <v>1294</v>
      </c>
      <c r="C139" s="7" t="s">
        <v>1316</v>
      </c>
      <c r="D139" s="7" t="s">
        <v>22</v>
      </c>
      <c r="E139" s="7" t="s">
        <v>337</v>
      </c>
      <c r="F139" s="7" t="s">
        <v>338</v>
      </c>
      <c r="G139" s="7" t="s">
        <v>256</v>
      </c>
      <c r="H139" s="7" t="s">
        <v>257</v>
      </c>
      <c r="I139" s="7" t="s">
        <v>416</v>
      </c>
      <c r="J139" s="7" t="s">
        <v>417</v>
      </c>
      <c r="K139" s="241">
        <v>1910</v>
      </c>
      <c r="L139" s="7" t="s">
        <v>426</v>
      </c>
      <c r="M139" s="241">
        <v>2375</v>
      </c>
      <c r="N139" s="7" t="s">
        <v>428</v>
      </c>
    </row>
    <row r="140" spans="1:14" x14ac:dyDescent="0.3">
      <c r="A140" t="str">
        <f t="shared" si="2"/>
        <v>19102380</v>
      </c>
      <c r="B140" s="7" t="s">
        <v>1294</v>
      </c>
      <c r="C140" s="7" t="s">
        <v>1316</v>
      </c>
      <c r="D140" s="7" t="s">
        <v>22</v>
      </c>
      <c r="E140" s="7" t="e">
        <v>#N/A</v>
      </c>
      <c r="F140" s="7" t="e">
        <v>#N/A</v>
      </c>
      <c r="G140" s="7" t="e">
        <v>#N/A</v>
      </c>
      <c r="H140" s="7" t="e">
        <v>#N/A</v>
      </c>
      <c r="I140" s="7" t="s">
        <v>416</v>
      </c>
      <c r="J140" s="7" t="s">
        <v>417</v>
      </c>
      <c r="K140" s="241">
        <v>1910</v>
      </c>
      <c r="L140" s="7" t="s">
        <v>426</v>
      </c>
      <c r="M140" s="241">
        <v>2380</v>
      </c>
      <c r="N140" s="7" t="s">
        <v>1347</v>
      </c>
    </row>
    <row r="141" spans="1:14" x14ac:dyDescent="0.3">
      <c r="A141" t="str">
        <f t="shared" si="2"/>
        <v>19167000</v>
      </c>
      <c r="B141" s="7" t="s">
        <v>1294</v>
      </c>
      <c r="C141" s="7" t="s">
        <v>1316</v>
      </c>
      <c r="D141" s="7" t="s">
        <v>22</v>
      </c>
      <c r="E141" s="7" t="e">
        <v>#N/A</v>
      </c>
      <c r="F141" s="7" t="e">
        <v>#N/A</v>
      </c>
      <c r="G141" s="7" t="e">
        <v>#N/A</v>
      </c>
      <c r="H141" s="7" t="e">
        <v>#N/A</v>
      </c>
      <c r="I141" s="7" t="s">
        <v>416</v>
      </c>
      <c r="J141" s="7" t="s">
        <v>417</v>
      </c>
      <c r="K141" s="241">
        <v>1916</v>
      </c>
      <c r="L141" s="7" t="s">
        <v>1348</v>
      </c>
      <c r="M141" s="241">
        <v>7000</v>
      </c>
      <c r="N141" s="7" t="s">
        <v>44</v>
      </c>
    </row>
    <row r="142" spans="1:14" x14ac:dyDescent="0.3">
      <c r="A142" t="str">
        <f t="shared" si="2"/>
        <v>20521028</v>
      </c>
      <c r="B142" s="7" t="s">
        <v>1294</v>
      </c>
      <c r="C142" s="7" t="s">
        <v>1337</v>
      </c>
      <c r="D142" s="7" t="s">
        <v>22</v>
      </c>
      <c r="E142" s="7" t="e">
        <v>#N/A</v>
      </c>
      <c r="F142" s="7" t="e">
        <v>#N/A</v>
      </c>
      <c r="G142" s="7" t="e">
        <v>#N/A</v>
      </c>
      <c r="H142" s="7" t="e">
        <v>#N/A</v>
      </c>
      <c r="I142" s="7" t="s">
        <v>329</v>
      </c>
      <c r="J142" s="7" t="s">
        <v>330</v>
      </c>
      <c r="K142" s="241">
        <v>2052</v>
      </c>
      <c r="L142" s="7" t="s">
        <v>1038</v>
      </c>
      <c r="M142" s="241">
        <v>1028</v>
      </c>
      <c r="N142" s="7" t="s">
        <v>362</v>
      </c>
    </row>
    <row r="143" spans="1:14" x14ac:dyDescent="0.3">
      <c r="A143" t="str">
        <f t="shared" si="2"/>
        <v>20522016</v>
      </c>
      <c r="B143" s="7" t="s">
        <v>1294</v>
      </c>
      <c r="C143" s="7" t="s">
        <v>1337</v>
      </c>
      <c r="D143" s="7" t="s">
        <v>22</v>
      </c>
      <c r="E143" s="7" t="e">
        <v>#N/A</v>
      </c>
      <c r="F143" s="7" t="e">
        <v>#N/A</v>
      </c>
      <c r="G143" s="7" t="e">
        <v>#N/A</v>
      </c>
      <c r="H143" s="7" t="e">
        <v>#N/A</v>
      </c>
      <c r="I143" s="7" t="s">
        <v>329</v>
      </c>
      <c r="J143" s="7" t="s">
        <v>330</v>
      </c>
      <c r="K143" s="241">
        <v>2052</v>
      </c>
      <c r="L143" s="7" t="s">
        <v>1038</v>
      </c>
      <c r="M143" s="241">
        <v>2016</v>
      </c>
      <c r="N143" s="7" t="s">
        <v>169</v>
      </c>
    </row>
    <row r="144" spans="1:14" x14ac:dyDescent="0.3">
      <c r="A144" t="str">
        <f t="shared" si="2"/>
        <v>20522037</v>
      </c>
      <c r="B144" s="7" t="s">
        <v>1294</v>
      </c>
      <c r="C144" s="7" t="s">
        <v>1337</v>
      </c>
      <c r="D144" s="7" t="s">
        <v>22</v>
      </c>
      <c r="E144" s="7" t="s">
        <v>482</v>
      </c>
      <c r="F144" s="7" t="s">
        <v>483</v>
      </c>
      <c r="G144" s="7" t="s">
        <v>319</v>
      </c>
      <c r="H144" s="7" t="s">
        <v>320</v>
      </c>
      <c r="I144" s="7" t="s">
        <v>329</v>
      </c>
      <c r="J144" s="7" t="s">
        <v>330</v>
      </c>
      <c r="K144" s="241">
        <v>2052</v>
      </c>
      <c r="L144" s="7" t="s">
        <v>1038</v>
      </c>
      <c r="M144" s="241">
        <v>2037</v>
      </c>
      <c r="N144" s="7" t="s">
        <v>294</v>
      </c>
    </row>
    <row r="145" spans="1:14" x14ac:dyDescent="0.3">
      <c r="A145" t="str">
        <f t="shared" si="2"/>
        <v>20522038</v>
      </c>
      <c r="B145" s="7" t="s">
        <v>1294</v>
      </c>
      <c r="C145" s="7" t="s">
        <v>1337</v>
      </c>
      <c r="D145" s="7" t="s">
        <v>22</v>
      </c>
      <c r="E145" s="7" t="s">
        <v>482</v>
      </c>
      <c r="F145" s="7" t="s">
        <v>483</v>
      </c>
      <c r="G145" s="7" t="s">
        <v>319</v>
      </c>
      <c r="H145" s="7" t="s">
        <v>320</v>
      </c>
      <c r="I145" s="7" t="s">
        <v>329</v>
      </c>
      <c r="J145" s="7" t="s">
        <v>330</v>
      </c>
      <c r="K145" s="241">
        <v>2052</v>
      </c>
      <c r="L145" s="7" t="s">
        <v>1038</v>
      </c>
      <c r="M145" s="241">
        <v>2038</v>
      </c>
      <c r="N145" s="7" t="s">
        <v>1039</v>
      </c>
    </row>
    <row r="146" spans="1:14" x14ac:dyDescent="0.3">
      <c r="A146" t="str">
        <f t="shared" si="2"/>
        <v>20522054</v>
      </c>
      <c r="B146" s="7" t="s">
        <v>1294</v>
      </c>
      <c r="C146" s="7" t="s">
        <v>1337</v>
      </c>
      <c r="D146" s="7" t="s">
        <v>22</v>
      </c>
      <c r="E146" s="7" t="s">
        <v>482</v>
      </c>
      <c r="F146" s="7" t="s">
        <v>483</v>
      </c>
      <c r="G146" s="7" t="s">
        <v>319</v>
      </c>
      <c r="H146" s="7" t="s">
        <v>320</v>
      </c>
      <c r="I146" s="7" t="s">
        <v>329</v>
      </c>
      <c r="J146" s="7" t="s">
        <v>330</v>
      </c>
      <c r="K146" s="241">
        <v>2052</v>
      </c>
      <c r="L146" s="7" t="s">
        <v>1038</v>
      </c>
      <c r="M146" s="241">
        <v>2054</v>
      </c>
      <c r="N146" s="7" t="s">
        <v>167</v>
      </c>
    </row>
    <row r="147" spans="1:14" x14ac:dyDescent="0.3">
      <c r="A147" t="str">
        <f t="shared" si="2"/>
        <v>20522055</v>
      </c>
      <c r="B147" s="7" t="s">
        <v>1294</v>
      </c>
      <c r="C147" s="7" t="s">
        <v>1337</v>
      </c>
      <c r="D147" s="7" t="s">
        <v>22</v>
      </c>
      <c r="E147" s="7" t="e">
        <v>#N/A</v>
      </c>
      <c r="F147" s="7" t="e">
        <v>#N/A</v>
      </c>
      <c r="G147" s="7" t="e">
        <v>#N/A</v>
      </c>
      <c r="H147" s="7" t="e">
        <v>#N/A</v>
      </c>
      <c r="I147" s="7" t="s">
        <v>329</v>
      </c>
      <c r="J147" s="7" t="s">
        <v>330</v>
      </c>
      <c r="K147" s="241">
        <v>2052</v>
      </c>
      <c r="L147" s="7" t="s">
        <v>1038</v>
      </c>
      <c r="M147" s="241">
        <v>2055</v>
      </c>
      <c r="N147" s="7" t="s">
        <v>431</v>
      </c>
    </row>
    <row r="148" spans="1:14" x14ac:dyDescent="0.3">
      <c r="A148" t="str">
        <f t="shared" si="2"/>
        <v>20522078</v>
      </c>
      <c r="B148" s="7" t="s">
        <v>1294</v>
      </c>
      <c r="C148" s="7" t="s">
        <v>1337</v>
      </c>
      <c r="D148" s="7" t="s">
        <v>22</v>
      </c>
      <c r="E148" s="7" t="e">
        <v>#N/A</v>
      </c>
      <c r="F148" s="7" t="e">
        <v>#N/A</v>
      </c>
      <c r="G148" s="7" t="e">
        <v>#N/A</v>
      </c>
      <c r="H148" s="7" t="e">
        <v>#N/A</v>
      </c>
      <c r="I148" s="7" t="s">
        <v>329</v>
      </c>
      <c r="J148" s="7" t="s">
        <v>330</v>
      </c>
      <c r="K148" s="241">
        <v>2052</v>
      </c>
      <c r="L148" s="7" t="s">
        <v>1038</v>
      </c>
      <c r="M148" s="241">
        <v>2078</v>
      </c>
      <c r="N148" s="7" t="s">
        <v>284</v>
      </c>
    </row>
    <row r="149" spans="1:14" x14ac:dyDescent="0.3">
      <c r="A149" t="str">
        <f t="shared" si="2"/>
        <v>20522087</v>
      </c>
      <c r="B149" s="7" t="s">
        <v>1294</v>
      </c>
      <c r="C149" s="7" t="s">
        <v>1337</v>
      </c>
      <c r="D149" s="7" t="s">
        <v>22</v>
      </c>
      <c r="E149" s="7" t="e">
        <v>#N/A</v>
      </c>
      <c r="F149" s="7" t="e">
        <v>#N/A</v>
      </c>
      <c r="G149" s="7" t="e">
        <v>#N/A</v>
      </c>
      <c r="H149" s="7" t="e">
        <v>#N/A</v>
      </c>
      <c r="I149" s="7" t="s">
        <v>329</v>
      </c>
      <c r="J149" s="7" t="s">
        <v>330</v>
      </c>
      <c r="K149" s="241">
        <v>2052</v>
      </c>
      <c r="L149" s="7" t="s">
        <v>1038</v>
      </c>
      <c r="M149" s="241">
        <v>2087</v>
      </c>
      <c r="N149" s="7" t="s">
        <v>333</v>
      </c>
    </row>
    <row r="150" spans="1:14" x14ac:dyDescent="0.3">
      <c r="A150" t="str">
        <f t="shared" si="2"/>
        <v>20524000</v>
      </c>
      <c r="B150" s="7" t="s">
        <v>1294</v>
      </c>
      <c r="C150" s="7" t="s">
        <v>1337</v>
      </c>
      <c r="D150" s="7" t="s">
        <v>22</v>
      </c>
      <c r="E150" s="7" t="e">
        <v>#N/A</v>
      </c>
      <c r="F150" s="7" t="e">
        <v>#N/A</v>
      </c>
      <c r="G150" s="7" t="e">
        <v>#N/A</v>
      </c>
      <c r="H150" s="7" t="e">
        <v>#N/A</v>
      </c>
      <c r="I150" s="7" t="s">
        <v>329</v>
      </c>
      <c r="J150" s="7" t="s">
        <v>330</v>
      </c>
      <c r="K150" s="241">
        <v>2052</v>
      </c>
      <c r="L150" s="7" t="s">
        <v>1038</v>
      </c>
      <c r="M150" s="241">
        <v>4000</v>
      </c>
      <c r="N150" s="7" t="s">
        <v>1349</v>
      </c>
    </row>
    <row r="151" spans="1:14" x14ac:dyDescent="0.3">
      <c r="A151" t="str">
        <f t="shared" si="2"/>
        <v>20524009</v>
      </c>
      <c r="B151" s="7" t="s">
        <v>1294</v>
      </c>
      <c r="C151" s="7" t="s">
        <v>1337</v>
      </c>
      <c r="D151" s="7" t="s">
        <v>22</v>
      </c>
      <c r="E151" s="7" t="e">
        <v>#N/A</v>
      </c>
      <c r="F151" s="7" t="e">
        <v>#N/A</v>
      </c>
      <c r="G151" s="7" t="e">
        <v>#N/A</v>
      </c>
      <c r="H151" s="7" t="e">
        <v>#N/A</v>
      </c>
      <c r="I151" s="7" t="s">
        <v>329</v>
      </c>
      <c r="J151" s="7" t="s">
        <v>330</v>
      </c>
      <c r="K151" s="241">
        <v>2052</v>
      </c>
      <c r="L151" s="7" t="s">
        <v>1038</v>
      </c>
      <c r="M151" s="241">
        <v>4009</v>
      </c>
      <c r="N151" s="7" t="s">
        <v>1350</v>
      </c>
    </row>
    <row r="152" spans="1:14" x14ac:dyDescent="0.3">
      <c r="A152" t="str">
        <f t="shared" si="2"/>
        <v>20525002</v>
      </c>
      <c r="B152" s="7" t="s">
        <v>1351</v>
      </c>
      <c r="C152" s="7" t="s">
        <v>1337</v>
      </c>
      <c r="D152" s="7" t="s">
        <v>22</v>
      </c>
      <c r="E152" s="7" t="e">
        <v>#N/A</v>
      </c>
      <c r="F152" s="7" t="e">
        <v>#N/A</v>
      </c>
      <c r="G152" s="7" t="e">
        <v>#N/A</v>
      </c>
      <c r="H152" s="7" t="e">
        <v>#N/A</v>
      </c>
      <c r="I152" s="7" t="s">
        <v>329</v>
      </c>
      <c r="J152" s="7" t="s">
        <v>330</v>
      </c>
      <c r="K152" s="241">
        <v>2052</v>
      </c>
      <c r="L152" s="7" t="s">
        <v>1038</v>
      </c>
      <c r="M152" s="241">
        <v>5002</v>
      </c>
      <c r="N152" s="7" t="s">
        <v>308</v>
      </c>
    </row>
    <row r="153" spans="1:14" x14ac:dyDescent="0.3">
      <c r="A153" t="str">
        <f t="shared" si="2"/>
        <v>20526003</v>
      </c>
      <c r="B153" s="7" t="s">
        <v>1294</v>
      </c>
      <c r="C153" s="7" t="s">
        <v>1337</v>
      </c>
      <c r="D153" s="7" t="s">
        <v>22</v>
      </c>
      <c r="E153" s="7" t="e">
        <v>#N/A</v>
      </c>
      <c r="F153" s="7" t="e">
        <v>#N/A</v>
      </c>
      <c r="G153" s="7" t="e">
        <v>#N/A</v>
      </c>
      <c r="H153" s="7" t="e">
        <v>#N/A</v>
      </c>
      <c r="I153" s="7" t="s">
        <v>329</v>
      </c>
      <c r="J153" s="7" t="s">
        <v>330</v>
      </c>
      <c r="K153" s="241">
        <v>2052</v>
      </c>
      <c r="L153" s="7" t="s">
        <v>1038</v>
      </c>
      <c r="M153" s="241">
        <v>6003</v>
      </c>
      <c r="N153" s="7" t="s">
        <v>89</v>
      </c>
    </row>
    <row r="154" spans="1:14" x14ac:dyDescent="0.3">
      <c r="A154" t="str">
        <f t="shared" si="2"/>
        <v>20527200</v>
      </c>
      <c r="B154" s="7" t="s">
        <v>1294</v>
      </c>
      <c r="C154" s="7" t="s">
        <v>1337</v>
      </c>
      <c r="D154" s="7" t="s">
        <v>22</v>
      </c>
      <c r="E154" s="7" t="s">
        <v>482</v>
      </c>
      <c r="F154" s="7" t="s">
        <v>483</v>
      </c>
      <c r="G154" s="7" t="s">
        <v>319</v>
      </c>
      <c r="H154" s="7" t="s">
        <v>320</v>
      </c>
      <c r="I154" s="7" t="s">
        <v>329</v>
      </c>
      <c r="J154" s="7" t="s">
        <v>330</v>
      </c>
      <c r="K154" s="241">
        <v>2052</v>
      </c>
      <c r="L154" s="7" t="s">
        <v>1038</v>
      </c>
      <c r="M154" s="241">
        <v>7200</v>
      </c>
      <c r="N154" s="7" t="s">
        <v>255</v>
      </c>
    </row>
    <row r="155" spans="1:14" x14ac:dyDescent="0.3">
      <c r="A155" t="str">
        <f t="shared" si="2"/>
        <v>20527500</v>
      </c>
      <c r="B155" s="7" t="s">
        <v>1294</v>
      </c>
      <c r="C155" s="7" t="s">
        <v>1337</v>
      </c>
      <c r="D155" s="7" t="s">
        <v>22</v>
      </c>
      <c r="E155" s="7" t="s">
        <v>482</v>
      </c>
      <c r="F155" s="7" t="s">
        <v>483</v>
      </c>
      <c r="G155" s="7" t="s">
        <v>319</v>
      </c>
      <c r="H155" s="7" t="s">
        <v>320</v>
      </c>
      <c r="I155" s="7" t="s">
        <v>329</v>
      </c>
      <c r="J155" s="7" t="s">
        <v>330</v>
      </c>
      <c r="K155" s="241">
        <v>2052</v>
      </c>
      <c r="L155" s="7" t="s">
        <v>1038</v>
      </c>
      <c r="M155" s="241">
        <v>7500</v>
      </c>
      <c r="N155" s="7" t="s">
        <v>213</v>
      </c>
    </row>
    <row r="156" spans="1:14" x14ac:dyDescent="0.3">
      <c r="A156" t="str">
        <f t="shared" si="2"/>
        <v>20528000</v>
      </c>
      <c r="B156" s="7" t="s">
        <v>1294</v>
      </c>
      <c r="C156" s="7" t="s">
        <v>1337</v>
      </c>
      <c r="D156" s="7" t="s">
        <v>22</v>
      </c>
      <c r="E156" s="7" t="s">
        <v>482</v>
      </c>
      <c r="F156" s="7" t="s">
        <v>483</v>
      </c>
      <c r="G156" s="7" t="s">
        <v>319</v>
      </c>
      <c r="H156" s="7" t="s">
        <v>320</v>
      </c>
      <c r="I156" s="7" t="s">
        <v>329</v>
      </c>
      <c r="J156" s="7" t="s">
        <v>330</v>
      </c>
      <c r="K156" s="241">
        <v>2052</v>
      </c>
      <c r="L156" s="7" t="s">
        <v>1038</v>
      </c>
      <c r="M156" s="241">
        <v>8000</v>
      </c>
      <c r="N156" s="7" t="s">
        <v>163</v>
      </c>
    </row>
    <row r="157" spans="1:14" x14ac:dyDescent="0.3">
      <c r="A157" t="str">
        <f t="shared" si="2"/>
        <v>20528004</v>
      </c>
      <c r="B157" s="7" t="s">
        <v>1294</v>
      </c>
      <c r="C157" s="7" t="s">
        <v>1337</v>
      </c>
      <c r="D157" s="7" t="s">
        <v>22</v>
      </c>
      <c r="E157" s="7" t="e">
        <v>#N/A</v>
      </c>
      <c r="F157" s="7" t="e">
        <v>#N/A</v>
      </c>
      <c r="G157" s="7" t="e">
        <v>#N/A</v>
      </c>
      <c r="H157" s="7" t="e">
        <v>#N/A</v>
      </c>
      <c r="I157" s="7" t="s">
        <v>329</v>
      </c>
      <c r="J157" s="7" t="s">
        <v>330</v>
      </c>
      <c r="K157" s="241">
        <v>2052</v>
      </c>
      <c r="L157" s="7" t="s">
        <v>1038</v>
      </c>
      <c r="M157" s="241">
        <v>8004</v>
      </c>
      <c r="N157" s="7" t="s">
        <v>1352</v>
      </c>
    </row>
    <row r="158" spans="1:14" x14ac:dyDescent="0.3">
      <c r="A158" t="str">
        <f t="shared" si="2"/>
        <v>20528040</v>
      </c>
      <c r="B158" s="7" t="s">
        <v>1294</v>
      </c>
      <c r="C158" s="7" t="s">
        <v>1337</v>
      </c>
      <c r="D158" s="7" t="s">
        <v>22</v>
      </c>
      <c r="E158" s="7" t="e">
        <v>#N/A</v>
      </c>
      <c r="F158" s="7" t="e">
        <v>#N/A</v>
      </c>
      <c r="G158" s="7" t="e">
        <v>#N/A</v>
      </c>
      <c r="H158" s="7" t="e">
        <v>#N/A</v>
      </c>
      <c r="I158" s="7" t="s">
        <v>329</v>
      </c>
      <c r="J158" s="7" t="s">
        <v>330</v>
      </c>
      <c r="K158" s="241">
        <v>2052</v>
      </c>
      <c r="L158" s="7" t="s">
        <v>1038</v>
      </c>
      <c r="M158" s="241">
        <v>8040</v>
      </c>
      <c r="N158" s="7" t="s">
        <v>441</v>
      </c>
    </row>
    <row r="159" spans="1:14" x14ac:dyDescent="0.3">
      <c r="A159" t="str">
        <f t="shared" si="2"/>
        <v>20528046</v>
      </c>
      <c r="B159" s="7" t="s">
        <v>1294</v>
      </c>
      <c r="C159" s="7" t="s">
        <v>1337</v>
      </c>
      <c r="D159" s="7" t="s">
        <v>22</v>
      </c>
      <c r="E159" s="7" t="e">
        <v>#N/A</v>
      </c>
      <c r="F159" s="7" t="e">
        <v>#N/A</v>
      </c>
      <c r="G159" s="7" t="e">
        <v>#N/A</v>
      </c>
      <c r="H159" s="7" t="e">
        <v>#N/A</v>
      </c>
      <c r="I159" s="7" t="s">
        <v>329</v>
      </c>
      <c r="J159" s="7" t="s">
        <v>330</v>
      </c>
      <c r="K159" s="241">
        <v>2052</v>
      </c>
      <c r="L159" s="7" t="s">
        <v>1038</v>
      </c>
      <c r="M159" s="241">
        <v>8046</v>
      </c>
      <c r="N159" s="7" t="s">
        <v>1353</v>
      </c>
    </row>
    <row r="160" spans="1:14" x14ac:dyDescent="0.3">
      <c r="A160" t="str">
        <f t="shared" si="2"/>
        <v>20528068</v>
      </c>
      <c r="B160" s="7" t="s">
        <v>1294</v>
      </c>
      <c r="C160" s="7" t="s">
        <v>1337</v>
      </c>
      <c r="D160" s="7" t="s">
        <v>22</v>
      </c>
      <c r="E160" s="7" t="e">
        <v>#N/A</v>
      </c>
      <c r="F160" s="7" t="e">
        <v>#N/A</v>
      </c>
      <c r="G160" s="7" t="e">
        <v>#N/A</v>
      </c>
      <c r="H160" s="7" t="e">
        <v>#N/A</v>
      </c>
      <c r="I160" s="7" t="s">
        <v>329</v>
      </c>
      <c r="J160" s="7" t="s">
        <v>330</v>
      </c>
      <c r="K160" s="241">
        <v>2052</v>
      </c>
      <c r="L160" s="7" t="s">
        <v>1038</v>
      </c>
      <c r="M160" s="241">
        <v>8068</v>
      </c>
      <c r="N160" s="7" t="s">
        <v>1354</v>
      </c>
    </row>
    <row r="161" spans="1:14" x14ac:dyDescent="0.3">
      <c r="A161" t="str">
        <f t="shared" si="2"/>
        <v>20528069</v>
      </c>
      <c r="B161" s="7" t="s">
        <v>1294</v>
      </c>
      <c r="C161" s="7" t="s">
        <v>1337</v>
      </c>
      <c r="D161" s="7" t="s">
        <v>22</v>
      </c>
      <c r="E161" s="7" t="s">
        <v>482</v>
      </c>
      <c r="F161" s="7" t="s">
        <v>483</v>
      </c>
      <c r="G161" s="7" t="s">
        <v>319</v>
      </c>
      <c r="H161" s="7" t="s">
        <v>320</v>
      </c>
      <c r="I161" s="7" t="s">
        <v>329</v>
      </c>
      <c r="J161" s="7" t="s">
        <v>330</v>
      </c>
      <c r="K161" s="241">
        <v>2052</v>
      </c>
      <c r="L161" s="7" t="s">
        <v>1038</v>
      </c>
      <c r="M161" s="241">
        <v>8069</v>
      </c>
      <c r="N161" s="7" t="s">
        <v>1040</v>
      </c>
    </row>
    <row r="162" spans="1:14" x14ac:dyDescent="0.3">
      <c r="A162" t="str">
        <f t="shared" si="2"/>
        <v>104505560</v>
      </c>
      <c r="B162" s="7" t="s">
        <v>1323</v>
      </c>
      <c r="C162" s="7"/>
      <c r="D162" s="7"/>
      <c r="E162" s="7" t="e">
        <v>#N/A</v>
      </c>
      <c r="F162" s="7" t="e">
        <v>#N/A</v>
      </c>
      <c r="G162" s="7" t="e">
        <v>#N/A</v>
      </c>
      <c r="H162" s="7" t="e">
        <v>#N/A</v>
      </c>
      <c r="I162" s="7" t="s">
        <v>1286</v>
      </c>
      <c r="J162" s="7" t="s">
        <v>1286</v>
      </c>
      <c r="K162" s="241">
        <v>10450</v>
      </c>
      <c r="L162" s="7" t="s">
        <v>1355</v>
      </c>
      <c r="M162" s="241">
        <v>5560</v>
      </c>
      <c r="N162" s="7" t="s">
        <v>1334</v>
      </c>
    </row>
    <row r="163" spans="1:14" x14ac:dyDescent="0.3">
      <c r="A163" t="str">
        <f t="shared" si="2"/>
        <v>104506000</v>
      </c>
      <c r="B163" s="7" t="s">
        <v>1323</v>
      </c>
      <c r="C163" s="7"/>
      <c r="D163" s="7"/>
      <c r="E163" s="7" t="e">
        <v>#N/A</v>
      </c>
      <c r="F163" s="7" t="e">
        <v>#N/A</v>
      </c>
      <c r="G163" s="7" t="e">
        <v>#N/A</v>
      </c>
      <c r="H163" s="7" t="e">
        <v>#N/A</v>
      </c>
      <c r="I163" s="7" t="s">
        <v>1286</v>
      </c>
      <c r="J163" s="7" t="s">
        <v>1286</v>
      </c>
      <c r="K163" s="241">
        <v>10450</v>
      </c>
      <c r="L163" s="7" t="s">
        <v>1355</v>
      </c>
      <c r="M163" s="241">
        <v>6000</v>
      </c>
      <c r="N163" s="7" t="s">
        <v>107</v>
      </c>
    </row>
    <row r="164" spans="1:14" x14ac:dyDescent="0.3">
      <c r="A164" t="str">
        <f t="shared" si="2"/>
        <v>104506003</v>
      </c>
      <c r="B164" s="7" t="s">
        <v>1323</v>
      </c>
      <c r="C164" s="7"/>
      <c r="D164" s="7"/>
      <c r="E164" s="7" t="e">
        <v>#N/A</v>
      </c>
      <c r="F164" s="7" t="e">
        <v>#N/A</v>
      </c>
      <c r="G164" s="7" t="e">
        <v>#N/A</v>
      </c>
      <c r="H164" s="7" t="e">
        <v>#N/A</v>
      </c>
      <c r="I164" s="7" t="s">
        <v>1286</v>
      </c>
      <c r="J164" s="7" t="s">
        <v>1286</v>
      </c>
      <c r="K164" s="241">
        <v>10450</v>
      </c>
      <c r="L164" s="7" t="s">
        <v>1355</v>
      </c>
      <c r="M164" s="241">
        <v>6003</v>
      </c>
      <c r="N164" s="7" t="s">
        <v>89</v>
      </c>
    </row>
    <row r="165" spans="1:14" x14ac:dyDescent="0.3">
      <c r="A165" t="str">
        <f t="shared" si="2"/>
        <v>19041001</v>
      </c>
      <c r="B165" s="7" t="s">
        <v>1294</v>
      </c>
      <c r="C165" s="7" t="s">
        <v>1316</v>
      </c>
      <c r="D165" s="7" t="s">
        <v>22</v>
      </c>
      <c r="E165" s="7" t="s">
        <v>337</v>
      </c>
      <c r="F165" s="7" t="s">
        <v>338</v>
      </c>
      <c r="G165" s="7" t="s">
        <v>256</v>
      </c>
      <c r="H165" s="7" t="s">
        <v>257</v>
      </c>
      <c r="I165" s="7" t="s">
        <v>416</v>
      </c>
      <c r="J165" s="7" t="s">
        <v>417</v>
      </c>
      <c r="K165" s="241">
        <v>1904</v>
      </c>
      <c r="L165" s="7" t="s">
        <v>421</v>
      </c>
      <c r="M165" s="241">
        <v>1001</v>
      </c>
      <c r="N165" s="7" t="s">
        <v>422</v>
      </c>
    </row>
    <row r="166" spans="1:14" x14ac:dyDescent="0.3">
      <c r="A166" t="str">
        <f t="shared" si="2"/>
        <v>501</v>
      </c>
      <c r="B166" s="7" t="s">
        <v>1294</v>
      </c>
      <c r="C166" s="7" t="s">
        <v>1316</v>
      </c>
      <c r="D166" s="7" t="s">
        <v>1356</v>
      </c>
      <c r="E166" s="7" t="s">
        <v>273</v>
      </c>
      <c r="F166" s="7" t="s">
        <v>274</v>
      </c>
      <c r="G166" s="7" t="s">
        <v>273</v>
      </c>
      <c r="H166" s="7" t="s">
        <v>275</v>
      </c>
      <c r="I166" s="7" t="s">
        <v>276</v>
      </c>
      <c r="J166" s="7" t="s">
        <v>275</v>
      </c>
      <c r="K166" s="241">
        <v>50</v>
      </c>
      <c r="L166" s="7" t="s">
        <v>275</v>
      </c>
      <c r="M166" s="241">
        <v>1</v>
      </c>
      <c r="N166" s="7" t="s">
        <v>158</v>
      </c>
    </row>
    <row r="167" spans="1:14" x14ac:dyDescent="0.3">
      <c r="A167" t="str">
        <f t="shared" si="2"/>
        <v>503</v>
      </c>
      <c r="B167" s="7" t="s">
        <v>1294</v>
      </c>
      <c r="C167" s="7" t="s">
        <v>1316</v>
      </c>
      <c r="D167" s="7" t="s">
        <v>1356</v>
      </c>
      <c r="E167" s="7" t="s">
        <v>273</v>
      </c>
      <c r="F167" s="7" t="s">
        <v>274</v>
      </c>
      <c r="G167" s="7" t="s">
        <v>273</v>
      </c>
      <c r="H167" s="7" t="s">
        <v>275</v>
      </c>
      <c r="I167" s="7" t="s">
        <v>276</v>
      </c>
      <c r="J167" s="7" t="s">
        <v>275</v>
      </c>
      <c r="K167" s="241">
        <v>50</v>
      </c>
      <c r="L167" s="7" t="s">
        <v>275</v>
      </c>
      <c r="M167" s="241">
        <v>3</v>
      </c>
      <c r="N167" s="7" t="s">
        <v>277</v>
      </c>
    </row>
    <row r="168" spans="1:14" x14ac:dyDescent="0.3">
      <c r="A168" t="str">
        <f t="shared" si="2"/>
        <v>508</v>
      </c>
      <c r="B168" s="7" t="s">
        <v>1294</v>
      </c>
      <c r="C168" s="7" t="s">
        <v>1316</v>
      </c>
      <c r="D168" s="7" t="s">
        <v>1356</v>
      </c>
      <c r="E168" s="7" t="s">
        <v>273</v>
      </c>
      <c r="F168" s="7" t="s">
        <v>274</v>
      </c>
      <c r="G168" s="7" t="s">
        <v>273</v>
      </c>
      <c r="H168" s="7" t="s">
        <v>275</v>
      </c>
      <c r="I168" s="7" t="s">
        <v>276</v>
      </c>
      <c r="J168" s="7" t="s">
        <v>275</v>
      </c>
      <c r="K168" s="241">
        <v>50</v>
      </c>
      <c r="L168" s="7" t="s">
        <v>275</v>
      </c>
      <c r="M168" s="241">
        <v>8</v>
      </c>
      <c r="N168" s="7" t="s">
        <v>159</v>
      </c>
    </row>
    <row r="169" spans="1:14" x14ac:dyDescent="0.3">
      <c r="A169" t="str">
        <f t="shared" si="2"/>
        <v>5035</v>
      </c>
      <c r="B169" s="7" t="s">
        <v>1294</v>
      </c>
      <c r="C169" s="7" t="s">
        <v>1316</v>
      </c>
      <c r="D169" s="7" t="s">
        <v>1356</v>
      </c>
      <c r="E169" s="7" t="s">
        <v>273</v>
      </c>
      <c r="F169" s="7" t="s">
        <v>274</v>
      </c>
      <c r="G169" s="7" t="s">
        <v>273</v>
      </c>
      <c r="H169" s="7" t="s">
        <v>275</v>
      </c>
      <c r="I169" s="7" t="s">
        <v>276</v>
      </c>
      <c r="J169" s="7" t="s">
        <v>275</v>
      </c>
      <c r="K169" s="241">
        <v>50</v>
      </c>
      <c r="L169" s="7" t="s">
        <v>275</v>
      </c>
      <c r="M169" s="241">
        <v>35</v>
      </c>
      <c r="N169" s="7" t="s">
        <v>1346</v>
      </c>
    </row>
    <row r="170" spans="1:14" x14ac:dyDescent="0.3">
      <c r="A170" t="str">
        <f t="shared" si="2"/>
        <v>501502</v>
      </c>
      <c r="B170" s="7" t="s">
        <v>1294</v>
      </c>
      <c r="C170" s="7" t="s">
        <v>1316</v>
      </c>
      <c r="D170" s="7" t="s">
        <v>1356</v>
      </c>
      <c r="E170" s="7" t="s">
        <v>273</v>
      </c>
      <c r="F170" s="7" t="s">
        <v>274</v>
      </c>
      <c r="G170" s="7" t="s">
        <v>273</v>
      </c>
      <c r="H170" s="7" t="s">
        <v>275</v>
      </c>
      <c r="I170" s="7" t="s">
        <v>276</v>
      </c>
      <c r="J170" s="7" t="s">
        <v>275</v>
      </c>
      <c r="K170" s="241">
        <v>50</v>
      </c>
      <c r="L170" s="7" t="s">
        <v>275</v>
      </c>
      <c r="M170" s="241">
        <v>1502</v>
      </c>
      <c r="N170" s="7" t="s">
        <v>491</v>
      </c>
    </row>
    <row r="171" spans="1:14" x14ac:dyDescent="0.3">
      <c r="A171" t="str">
        <f t="shared" si="2"/>
        <v>501503</v>
      </c>
      <c r="B171" s="7" t="s">
        <v>1294</v>
      </c>
      <c r="C171" s="7" t="s">
        <v>1316</v>
      </c>
      <c r="D171" s="7" t="s">
        <v>1356</v>
      </c>
      <c r="E171" s="7" t="s">
        <v>273</v>
      </c>
      <c r="F171" s="7" t="s">
        <v>274</v>
      </c>
      <c r="G171" s="7" t="s">
        <v>273</v>
      </c>
      <c r="H171" s="7" t="s">
        <v>275</v>
      </c>
      <c r="I171" s="7" t="s">
        <v>276</v>
      </c>
      <c r="J171" s="7" t="s">
        <v>275</v>
      </c>
      <c r="K171" s="241">
        <v>50</v>
      </c>
      <c r="L171" s="7" t="s">
        <v>275</v>
      </c>
      <c r="M171" s="241">
        <v>1503</v>
      </c>
      <c r="N171" s="7" t="s">
        <v>351</v>
      </c>
    </row>
    <row r="172" spans="1:14" x14ac:dyDescent="0.3">
      <c r="A172" t="str">
        <f t="shared" si="2"/>
        <v>501504</v>
      </c>
      <c r="B172" s="7" t="s">
        <v>1294</v>
      </c>
      <c r="C172" s="7" t="s">
        <v>1316</v>
      </c>
      <c r="D172" s="7" t="s">
        <v>1356</v>
      </c>
      <c r="E172" s="7" t="s">
        <v>273</v>
      </c>
      <c r="F172" s="7" t="s">
        <v>274</v>
      </c>
      <c r="G172" s="7" t="s">
        <v>273</v>
      </c>
      <c r="H172" s="7" t="s">
        <v>275</v>
      </c>
      <c r="I172" s="7" t="s">
        <v>276</v>
      </c>
      <c r="J172" s="7" t="s">
        <v>275</v>
      </c>
      <c r="K172" s="241">
        <v>50</v>
      </c>
      <c r="L172" s="7" t="s">
        <v>275</v>
      </c>
      <c r="M172" s="241">
        <v>1504</v>
      </c>
      <c r="N172" s="7" t="s">
        <v>161</v>
      </c>
    </row>
    <row r="173" spans="1:14" x14ac:dyDescent="0.3">
      <c r="A173" t="str">
        <f t="shared" si="2"/>
        <v>502005</v>
      </c>
      <c r="B173" s="7" t="s">
        <v>1294</v>
      </c>
      <c r="C173" s="7" t="s">
        <v>1316</v>
      </c>
      <c r="D173" s="7" t="s">
        <v>1356</v>
      </c>
      <c r="E173" s="7" t="s">
        <v>273</v>
      </c>
      <c r="F173" s="7" t="s">
        <v>274</v>
      </c>
      <c r="G173" s="7" t="s">
        <v>273</v>
      </c>
      <c r="H173" s="7" t="s">
        <v>275</v>
      </c>
      <c r="I173" s="7" t="s">
        <v>276</v>
      </c>
      <c r="J173" s="7" t="s">
        <v>275</v>
      </c>
      <c r="K173" s="241">
        <v>50</v>
      </c>
      <c r="L173" s="7" t="s">
        <v>275</v>
      </c>
      <c r="M173" s="241">
        <v>2005</v>
      </c>
      <c r="N173" s="7" t="s">
        <v>352</v>
      </c>
    </row>
    <row r="174" spans="1:14" x14ac:dyDescent="0.3">
      <c r="A174" t="str">
        <f t="shared" si="2"/>
        <v>502015</v>
      </c>
      <c r="B174" s="7" t="s">
        <v>1294</v>
      </c>
      <c r="C174" s="7" t="s">
        <v>1316</v>
      </c>
      <c r="D174" s="7" t="s">
        <v>1356</v>
      </c>
      <c r="E174" s="7" t="s">
        <v>273</v>
      </c>
      <c r="F174" s="7" t="s">
        <v>274</v>
      </c>
      <c r="G174" s="7" t="s">
        <v>273</v>
      </c>
      <c r="H174" s="7" t="s">
        <v>275</v>
      </c>
      <c r="I174" s="7" t="s">
        <v>276</v>
      </c>
      <c r="J174" s="7" t="s">
        <v>275</v>
      </c>
      <c r="K174" s="241">
        <v>50</v>
      </c>
      <c r="L174" s="7" t="s">
        <v>275</v>
      </c>
      <c r="M174" s="241">
        <v>2015</v>
      </c>
      <c r="N174" s="7" t="s">
        <v>278</v>
      </c>
    </row>
    <row r="175" spans="1:14" x14ac:dyDescent="0.3">
      <c r="A175" t="str">
        <f t="shared" si="2"/>
        <v>502016</v>
      </c>
      <c r="B175" s="7" t="s">
        <v>1294</v>
      </c>
      <c r="C175" s="7" t="s">
        <v>1316</v>
      </c>
      <c r="D175" s="7" t="s">
        <v>1356</v>
      </c>
      <c r="E175" s="7" t="s">
        <v>273</v>
      </c>
      <c r="F175" s="7" t="s">
        <v>274</v>
      </c>
      <c r="G175" s="7" t="s">
        <v>273</v>
      </c>
      <c r="H175" s="7" t="s">
        <v>275</v>
      </c>
      <c r="I175" s="7" t="s">
        <v>276</v>
      </c>
      <c r="J175" s="7" t="s">
        <v>275</v>
      </c>
      <c r="K175" s="241">
        <v>50</v>
      </c>
      <c r="L175" s="7" t="s">
        <v>275</v>
      </c>
      <c r="M175" s="241">
        <v>2016</v>
      </c>
      <c r="N175" s="7" t="s">
        <v>169</v>
      </c>
    </row>
    <row r="176" spans="1:14" x14ac:dyDescent="0.3">
      <c r="A176" t="str">
        <f t="shared" si="2"/>
        <v>502037</v>
      </c>
      <c r="B176" s="7" t="s">
        <v>1294</v>
      </c>
      <c r="C176" s="7" t="s">
        <v>1316</v>
      </c>
      <c r="D176" s="7" t="s">
        <v>1356</v>
      </c>
      <c r="E176" s="7" t="s">
        <v>273</v>
      </c>
      <c r="F176" s="7" t="s">
        <v>274</v>
      </c>
      <c r="G176" s="7" t="s">
        <v>273</v>
      </c>
      <c r="H176" s="7" t="s">
        <v>275</v>
      </c>
      <c r="I176" s="7" t="s">
        <v>276</v>
      </c>
      <c r="J176" s="7" t="s">
        <v>275</v>
      </c>
      <c r="K176" s="241">
        <v>50</v>
      </c>
      <c r="L176" s="7" t="s">
        <v>275</v>
      </c>
      <c r="M176" s="241">
        <v>2037</v>
      </c>
      <c r="N176" s="7" t="s">
        <v>294</v>
      </c>
    </row>
    <row r="177" spans="1:14" x14ac:dyDescent="0.3">
      <c r="A177" t="str">
        <f t="shared" si="2"/>
        <v>502045</v>
      </c>
      <c r="B177" s="7" t="s">
        <v>1294</v>
      </c>
      <c r="C177" s="7" t="s">
        <v>1316</v>
      </c>
      <c r="D177" s="7" t="s">
        <v>1356</v>
      </c>
      <c r="E177" s="7" t="s">
        <v>273</v>
      </c>
      <c r="F177" s="7" t="s">
        <v>274</v>
      </c>
      <c r="G177" s="7" t="s">
        <v>273</v>
      </c>
      <c r="H177" s="7" t="s">
        <v>275</v>
      </c>
      <c r="I177" s="7" t="s">
        <v>276</v>
      </c>
      <c r="J177" s="7" t="s">
        <v>275</v>
      </c>
      <c r="K177" s="241">
        <v>50</v>
      </c>
      <c r="L177" s="7" t="s">
        <v>275</v>
      </c>
      <c r="M177" s="241">
        <v>2045</v>
      </c>
      <c r="N177" s="7" t="s">
        <v>170</v>
      </c>
    </row>
    <row r="178" spans="1:14" x14ac:dyDescent="0.3">
      <c r="A178" t="str">
        <f t="shared" si="2"/>
        <v>502054</v>
      </c>
      <c r="B178" s="7" t="s">
        <v>1294</v>
      </c>
      <c r="C178" s="7" t="s">
        <v>1316</v>
      </c>
      <c r="D178" s="7" t="s">
        <v>1356</v>
      </c>
      <c r="E178" s="7" t="s">
        <v>273</v>
      </c>
      <c r="F178" s="7" t="s">
        <v>274</v>
      </c>
      <c r="G178" s="7" t="s">
        <v>273</v>
      </c>
      <c r="H178" s="7" t="s">
        <v>275</v>
      </c>
      <c r="I178" s="7" t="s">
        <v>276</v>
      </c>
      <c r="J178" s="7" t="s">
        <v>275</v>
      </c>
      <c r="K178" s="241">
        <v>50</v>
      </c>
      <c r="L178" s="7" t="s">
        <v>275</v>
      </c>
      <c r="M178" s="241">
        <v>2054</v>
      </c>
      <c r="N178" s="7" t="s">
        <v>167</v>
      </c>
    </row>
    <row r="179" spans="1:14" x14ac:dyDescent="0.3">
      <c r="A179" t="str">
        <f t="shared" si="2"/>
        <v>502057</v>
      </c>
      <c r="B179" s="7" t="s">
        <v>1294</v>
      </c>
      <c r="C179" s="7" t="s">
        <v>1316</v>
      </c>
      <c r="D179" s="7" t="s">
        <v>1356</v>
      </c>
      <c r="E179" s="7" t="s">
        <v>273</v>
      </c>
      <c r="F179" s="7" t="s">
        <v>274</v>
      </c>
      <c r="G179" s="7" t="s">
        <v>273</v>
      </c>
      <c r="H179" s="7" t="s">
        <v>275</v>
      </c>
      <c r="I179" s="7" t="s">
        <v>276</v>
      </c>
      <c r="J179" s="7" t="s">
        <v>275</v>
      </c>
      <c r="K179" s="241">
        <v>50</v>
      </c>
      <c r="L179" s="7" t="s">
        <v>275</v>
      </c>
      <c r="M179" s="241">
        <v>2057</v>
      </c>
      <c r="N179" s="7" t="s">
        <v>474</v>
      </c>
    </row>
    <row r="180" spans="1:14" x14ac:dyDescent="0.3">
      <c r="A180" t="str">
        <f t="shared" si="2"/>
        <v>502070</v>
      </c>
      <c r="B180" s="7" t="s">
        <v>1294</v>
      </c>
      <c r="C180" s="7" t="s">
        <v>1316</v>
      </c>
      <c r="D180" s="7" t="s">
        <v>1356</v>
      </c>
      <c r="E180" s="7" t="s">
        <v>273</v>
      </c>
      <c r="F180" s="7" t="s">
        <v>274</v>
      </c>
      <c r="G180" s="7" t="s">
        <v>273</v>
      </c>
      <c r="H180" s="7" t="s">
        <v>275</v>
      </c>
      <c r="I180" s="7" t="s">
        <v>276</v>
      </c>
      <c r="J180" s="7" t="s">
        <v>275</v>
      </c>
      <c r="K180" s="241">
        <v>50</v>
      </c>
      <c r="L180" s="7" t="s">
        <v>275</v>
      </c>
      <c r="M180" s="241">
        <v>2070</v>
      </c>
      <c r="N180" s="7" t="s">
        <v>279</v>
      </c>
    </row>
    <row r="181" spans="1:14" x14ac:dyDescent="0.3">
      <c r="A181" t="str">
        <f t="shared" si="2"/>
        <v>502071</v>
      </c>
      <c r="B181" s="7" t="s">
        <v>1294</v>
      </c>
      <c r="C181" s="7" t="s">
        <v>1316</v>
      </c>
      <c r="D181" s="7" t="s">
        <v>1356</v>
      </c>
      <c r="E181" s="7" t="s">
        <v>273</v>
      </c>
      <c r="F181" s="7" t="s">
        <v>274</v>
      </c>
      <c r="G181" s="7" t="s">
        <v>273</v>
      </c>
      <c r="H181" s="7" t="s">
        <v>275</v>
      </c>
      <c r="I181" s="7" t="s">
        <v>276</v>
      </c>
      <c r="J181" s="7" t="s">
        <v>275</v>
      </c>
      <c r="K181" s="241">
        <v>50</v>
      </c>
      <c r="L181" s="7" t="s">
        <v>275</v>
      </c>
      <c r="M181" s="241">
        <v>2071</v>
      </c>
      <c r="N181" s="7" t="s">
        <v>389</v>
      </c>
    </row>
    <row r="182" spans="1:14" x14ac:dyDescent="0.3">
      <c r="A182" t="str">
        <f t="shared" si="2"/>
        <v>502076</v>
      </c>
      <c r="B182" s="7" t="s">
        <v>1294</v>
      </c>
      <c r="C182" s="7" t="s">
        <v>1316</v>
      </c>
      <c r="D182" s="7" t="s">
        <v>1356</v>
      </c>
      <c r="E182" s="7" t="s">
        <v>273</v>
      </c>
      <c r="F182" s="7" t="s">
        <v>274</v>
      </c>
      <c r="G182" s="7" t="s">
        <v>273</v>
      </c>
      <c r="H182" s="7" t="s">
        <v>275</v>
      </c>
      <c r="I182" s="7" t="s">
        <v>276</v>
      </c>
      <c r="J182" s="7" t="s">
        <v>275</v>
      </c>
      <c r="K182" s="241">
        <v>50</v>
      </c>
      <c r="L182" s="7" t="s">
        <v>275</v>
      </c>
      <c r="M182" s="241">
        <v>2076</v>
      </c>
      <c r="N182" s="7" t="s">
        <v>509</v>
      </c>
    </row>
    <row r="183" spans="1:14" x14ac:dyDescent="0.3">
      <c r="A183" t="str">
        <f t="shared" si="2"/>
        <v>502082</v>
      </c>
      <c r="B183" s="7" t="s">
        <v>1294</v>
      </c>
      <c r="C183" s="7" t="s">
        <v>1316</v>
      </c>
      <c r="D183" s="7" t="s">
        <v>1356</v>
      </c>
      <c r="E183" s="7" t="s">
        <v>273</v>
      </c>
      <c r="F183" s="7" t="s">
        <v>274</v>
      </c>
      <c r="G183" s="7" t="s">
        <v>273</v>
      </c>
      <c r="H183" s="7" t="s">
        <v>275</v>
      </c>
      <c r="I183" s="7" t="s">
        <v>276</v>
      </c>
      <c r="J183" s="7" t="s">
        <v>275</v>
      </c>
      <c r="K183" s="241">
        <v>50</v>
      </c>
      <c r="L183" s="7" t="s">
        <v>275</v>
      </c>
      <c r="M183" s="241">
        <v>2082</v>
      </c>
      <c r="N183" s="7" t="s">
        <v>1023</v>
      </c>
    </row>
    <row r="184" spans="1:14" x14ac:dyDescent="0.3">
      <c r="A184" t="str">
        <f t="shared" si="2"/>
        <v>502085</v>
      </c>
      <c r="B184" s="7" t="s">
        <v>1294</v>
      </c>
      <c r="C184" s="7" t="s">
        <v>1316</v>
      </c>
      <c r="D184" s="7" t="s">
        <v>1356</v>
      </c>
      <c r="E184" s="7" t="s">
        <v>273</v>
      </c>
      <c r="F184" s="7" t="s">
        <v>274</v>
      </c>
      <c r="G184" s="7" t="s">
        <v>273</v>
      </c>
      <c r="H184" s="7" t="s">
        <v>275</v>
      </c>
      <c r="I184" s="7" t="s">
        <v>276</v>
      </c>
      <c r="J184" s="7" t="s">
        <v>275</v>
      </c>
      <c r="K184" s="241">
        <v>50</v>
      </c>
      <c r="L184" s="7" t="s">
        <v>275</v>
      </c>
      <c r="M184" s="241">
        <v>2085</v>
      </c>
      <c r="N184" s="7" t="s">
        <v>280</v>
      </c>
    </row>
    <row r="185" spans="1:14" x14ac:dyDescent="0.3">
      <c r="A185" t="str">
        <f t="shared" si="2"/>
        <v>502086</v>
      </c>
      <c r="B185" s="7" t="s">
        <v>1294</v>
      </c>
      <c r="C185" s="7" t="s">
        <v>1316</v>
      </c>
      <c r="D185" s="7" t="s">
        <v>1356</v>
      </c>
      <c r="E185" s="7" t="s">
        <v>273</v>
      </c>
      <c r="F185" s="7" t="s">
        <v>274</v>
      </c>
      <c r="G185" s="7" t="s">
        <v>273</v>
      </c>
      <c r="H185" s="7" t="s">
        <v>275</v>
      </c>
      <c r="I185" s="7" t="s">
        <v>276</v>
      </c>
      <c r="J185" s="7" t="s">
        <v>275</v>
      </c>
      <c r="K185" s="241">
        <v>50</v>
      </c>
      <c r="L185" s="7" t="s">
        <v>275</v>
      </c>
      <c r="M185" s="241">
        <v>2086</v>
      </c>
      <c r="N185" s="7" t="s">
        <v>291</v>
      </c>
    </row>
    <row r="186" spans="1:14" x14ac:dyDescent="0.3">
      <c r="A186" t="str">
        <f t="shared" si="2"/>
        <v>502087</v>
      </c>
      <c r="B186" s="7" t="s">
        <v>1294</v>
      </c>
      <c r="C186" s="7" t="s">
        <v>1316</v>
      </c>
      <c r="D186" s="7" t="s">
        <v>1356</v>
      </c>
      <c r="E186" s="7" t="s">
        <v>273</v>
      </c>
      <c r="F186" s="7" t="s">
        <v>274</v>
      </c>
      <c r="G186" s="7" t="s">
        <v>273</v>
      </c>
      <c r="H186" s="7" t="s">
        <v>275</v>
      </c>
      <c r="I186" s="7" t="s">
        <v>276</v>
      </c>
      <c r="J186" s="7" t="s">
        <v>275</v>
      </c>
      <c r="K186" s="241">
        <v>50</v>
      </c>
      <c r="L186" s="7" t="s">
        <v>275</v>
      </c>
      <c r="M186" s="241">
        <v>2087</v>
      </c>
      <c r="N186" s="7" t="s">
        <v>333</v>
      </c>
    </row>
    <row r="187" spans="1:14" x14ac:dyDescent="0.3">
      <c r="A187" t="str">
        <f t="shared" si="2"/>
        <v>503500</v>
      </c>
      <c r="B187" s="7" t="s">
        <v>1294</v>
      </c>
      <c r="C187" s="7" t="s">
        <v>1316</v>
      </c>
      <c r="D187" s="7" t="s">
        <v>1356</v>
      </c>
      <c r="E187" s="7" t="s">
        <v>273</v>
      </c>
      <c r="F187" s="7" t="s">
        <v>274</v>
      </c>
      <c r="G187" s="7" t="s">
        <v>273</v>
      </c>
      <c r="H187" s="7" t="s">
        <v>275</v>
      </c>
      <c r="I187" s="7" t="s">
        <v>276</v>
      </c>
      <c r="J187" s="7" t="s">
        <v>275</v>
      </c>
      <c r="K187" s="241">
        <v>50</v>
      </c>
      <c r="L187" s="7" t="s">
        <v>275</v>
      </c>
      <c r="M187" s="241">
        <v>3500</v>
      </c>
      <c r="N187" s="7" t="s">
        <v>440</v>
      </c>
    </row>
    <row r="188" spans="1:14" x14ac:dyDescent="0.3">
      <c r="A188" t="str">
        <f t="shared" si="2"/>
        <v>504004</v>
      </c>
      <c r="B188" s="7" t="s">
        <v>1294</v>
      </c>
      <c r="C188" s="7" t="s">
        <v>1316</v>
      </c>
      <c r="D188" s="7" t="s">
        <v>1356</v>
      </c>
      <c r="E188" s="7" t="s">
        <v>273</v>
      </c>
      <c r="F188" s="7" t="s">
        <v>274</v>
      </c>
      <c r="G188" s="7" t="s">
        <v>273</v>
      </c>
      <c r="H188" s="7" t="s">
        <v>275</v>
      </c>
      <c r="I188" s="7" t="s">
        <v>276</v>
      </c>
      <c r="J188" s="7" t="s">
        <v>275</v>
      </c>
      <c r="K188" s="241">
        <v>50</v>
      </c>
      <c r="L188" s="7" t="s">
        <v>275</v>
      </c>
      <c r="M188" s="241">
        <v>4004</v>
      </c>
      <c r="N188" s="7" t="s">
        <v>1357</v>
      </c>
    </row>
    <row r="189" spans="1:14" x14ac:dyDescent="0.3">
      <c r="A189" t="str">
        <f t="shared" si="2"/>
        <v>504008</v>
      </c>
      <c r="B189" s="7" t="s">
        <v>1294</v>
      </c>
      <c r="C189" s="7" t="s">
        <v>1316</v>
      </c>
      <c r="D189" s="7" t="s">
        <v>1356</v>
      </c>
      <c r="E189" s="7" t="s">
        <v>273</v>
      </c>
      <c r="F189" s="7" t="s">
        <v>274</v>
      </c>
      <c r="G189" s="7" t="s">
        <v>273</v>
      </c>
      <c r="H189" s="7" t="s">
        <v>275</v>
      </c>
      <c r="I189" s="7" t="s">
        <v>276</v>
      </c>
      <c r="J189" s="7" t="s">
        <v>275</v>
      </c>
      <c r="K189" s="241">
        <v>50</v>
      </c>
      <c r="L189" s="7" t="s">
        <v>275</v>
      </c>
      <c r="M189" s="241">
        <v>4008</v>
      </c>
      <c r="N189" s="7" t="s">
        <v>1358</v>
      </c>
    </row>
    <row r="190" spans="1:14" x14ac:dyDescent="0.3">
      <c r="A190" t="str">
        <f t="shared" si="2"/>
        <v>504009</v>
      </c>
      <c r="B190" s="7" t="s">
        <v>1294</v>
      </c>
      <c r="C190" s="7" t="s">
        <v>1316</v>
      </c>
      <c r="D190" s="7" t="s">
        <v>1356</v>
      </c>
      <c r="E190" s="7" t="s">
        <v>273</v>
      </c>
      <c r="F190" s="7" t="s">
        <v>274</v>
      </c>
      <c r="G190" s="7" t="s">
        <v>273</v>
      </c>
      <c r="H190" s="7" t="s">
        <v>275</v>
      </c>
      <c r="I190" s="7" t="s">
        <v>276</v>
      </c>
      <c r="J190" s="7" t="s">
        <v>275</v>
      </c>
      <c r="K190" s="241">
        <v>50</v>
      </c>
      <c r="L190" s="7" t="s">
        <v>275</v>
      </c>
      <c r="M190" s="241">
        <v>4009</v>
      </c>
      <c r="N190" s="7" t="s">
        <v>1350</v>
      </c>
    </row>
    <row r="191" spans="1:14" x14ac:dyDescent="0.3">
      <c r="A191" t="str">
        <f t="shared" si="2"/>
        <v>508000</v>
      </c>
      <c r="B191" s="7" t="s">
        <v>1294</v>
      </c>
      <c r="C191" s="7" t="s">
        <v>1316</v>
      </c>
      <c r="D191" s="7" t="s">
        <v>1356</v>
      </c>
      <c r="E191" s="7" t="s">
        <v>273</v>
      </c>
      <c r="F191" s="7" t="s">
        <v>274</v>
      </c>
      <c r="G191" s="7" t="s">
        <v>273</v>
      </c>
      <c r="H191" s="7" t="s">
        <v>275</v>
      </c>
      <c r="I191" s="7" t="s">
        <v>276</v>
      </c>
      <c r="J191" s="7" t="s">
        <v>275</v>
      </c>
      <c r="K191" s="241">
        <v>50</v>
      </c>
      <c r="L191" s="7" t="s">
        <v>275</v>
      </c>
      <c r="M191" s="241">
        <v>8000</v>
      </c>
      <c r="N191" s="7" t="s">
        <v>163</v>
      </c>
    </row>
    <row r="192" spans="1:14" x14ac:dyDescent="0.3">
      <c r="A192" t="str">
        <f t="shared" si="2"/>
        <v>10632015</v>
      </c>
      <c r="B192" s="7" t="s">
        <v>1294</v>
      </c>
      <c r="C192" s="7" t="s">
        <v>1316</v>
      </c>
      <c r="D192" s="7" t="s">
        <v>22</v>
      </c>
      <c r="E192" s="7" t="e">
        <v>#N/A</v>
      </c>
      <c r="F192" s="7" t="e">
        <v>#N/A</v>
      </c>
      <c r="G192" s="7" t="e">
        <v>#N/A</v>
      </c>
      <c r="H192" s="7" t="e">
        <v>#N/A</v>
      </c>
      <c r="I192" s="7" t="s">
        <v>373</v>
      </c>
      <c r="J192" s="7" t="s">
        <v>374</v>
      </c>
      <c r="K192" s="241">
        <v>1063</v>
      </c>
      <c r="L192" s="7" t="s">
        <v>375</v>
      </c>
      <c r="M192" s="241">
        <v>2015</v>
      </c>
      <c r="N192" s="7" t="s">
        <v>278</v>
      </c>
    </row>
    <row r="193" spans="1:14" x14ac:dyDescent="0.3">
      <c r="A193" t="str">
        <f t="shared" si="2"/>
        <v>10632037</v>
      </c>
      <c r="B193" s="7" t="s">
        <v>1294</v>
      </c>
      <c r="C193" s="7" t="s">
        <v>1316</v>
      </c>
      <c r="D193" s="7" t="s">
        <v>22</v>
      </c>
      <c r="E193" s="7" t="e">
        <v>#N/A</v>
      </c>
      <c r="F193" s="7" t="e">
        <v>#N/A</v>
      </c>
      <c r="G193" s="7" t="e">
        <v>#N/A</v>
      </c>
      <c r="H193" s="7" t="e">
        <v>#N/A</v>
      </c>
      <c r="I193" s="7" t="s">
        <v>373</v>
      </c>
      <c r="J193" s="7" t="s">
        <v>374</v>
      </c>
      <c r="K193" s="241">
        <v>1063</v>
      </c>
      <c r="L193" s="7" t="s">
        <v>375</v>
      </c>
      <c r="M193" s="241">
        <v>2037</v>
      </c>
      <c r="N193" s="7" t="s">
        <v>294</v>
      </c>
    </row>
    <row r="194" spans="1:14" x14ac:dyDescent="0.3">
      <c r="A194" t="str">
        <f t="shared" si="2"/>
        <v>10632054</v>
      </c>
      <c r="B194" s="7" t="s">
        <v>1294</v>
      </c>
      <c r="C194" s="7" t="s">
        <v>1316</v>
      </c>
      <c r="D194" s="7" t="s">
        <v>22</v>
      </c>
      <c r="E194" s="7" t="e">
        <v>#N/A</v>
      </c>
      <c r="F194" s="7" t="e">
        <v>#N/A</v>
      </c>
      <c r="G194" s="7" t="e">
        <v>#N/A</v>
      </c>
      <c r="H194" s="7" t="e">
        <v>#N/A</v>
      </c>
      <c r="I194" s="7" t="s">
        <v>373</v>
      </c>
      <c r="J194" s="7" t="s">
        <v>374</v>
      </c>
      <c r="K194" s="241">
        <v>1063</v>
      </c>
      <c r="L194" s="7" t="s">
        <v>375</v>
      </c>
      <c r="M194" s="241">
        <v>2054</v>
      </c>
      <c r="N194" s="7" t="s">
        <v>167</v>
      </c>
    </row>
    <row r="195" spans="1:14" x14ac:dyDescent="0.3">
      <c r="A195" t="str">
        <f t="shared" ref="A195:A258" si="3">K195&amp;M195</f>
        <v>10632087</v>
      </c>
      <c r="B195" s="7" t="s">
        <v>1294</v>
      </c>
      <c r="C195" s="7" t="s">
        <v>1316</v>
      </c>
      <c r="D195" s="7" t="s">
        <v>22</v>
      </c>
      <c r="E195" s="7" t="s">
        <v>337</v>
      </c>
      <c r="F195" s="7" t="s">
        <v>338</v>
      </c>
      <c r="G195" s="7" t="s">
        <v>371</v>
      </c>
      <c r="H195" s="7" t="s">
        <v>372</v>
      </c>
      <c r="I195" s="7" t="s">
        <v>373</v>
      </c>
      <c r="J195" s="7" t="s">
        <v>374</v>
      </c>
      <c r="K195" s="241">
        <v>1063</v>
      </c>
      <c r="L195" s="7" t="s">
        <v>375</v>
      </c>
      <c r="M195" s="241">
        <v>2087</v>
      </c>
      <c r="N195" s="7" t="s">
        <v>333</v>
      </c>
    </row>
    <row r="196" spans="1:14" x14ac:dyDescent="0.3">
      <c r="A196" t="str">
        <f t="shared" si="3"/>
        <v>10632092</v>
      </c>
      <c r="B196" s="7" t="s">
        <v>1294</v>
      </c>
      <c r="C196" s="7" t="s">
        <v>1316</v>
      </c>
      <c r="D196" s="7" t="s">
        <v>22</v>
      </c>
      <c r="E196" s="7" t="e">
        <v>#N/A</v>
      </c>
      <c r="F196" s="7" t="e">
        <v>#N/A</v>
      </c>
      <c r="G196" s="7" t="e">
        <v>#N/A</v>
      </c>
      <c r="H196" s="7" t="e">
        <v>#N/A</v>
      </c>
      <c r="I196" s="7" t="s">
        <v>373</v>
      </c>
      <c r="J196" s="7" t="s">
        <v>374</v>
      </c>
      <c r="K196" s="241">
        <v>1063</v>
      </c>
      <c r="L196" s="7" t="s">
        <v>375</v>
      </c>
      <c r="M196" s="241">
        <v>2092</v>
      </c>
      <c r="N196" s="7" t="s">
        <v>141</v>
      </c>
    </row>
    <row r="197" spans="1:14" x14ac:dyDescent="0.3">
      <c r="A197" t="str">
        <f t="shared" si="3"/>
        <v>11452078</v>
      </c>
      <c r="B197" s="7" t="s">
        <v>1294</v>
      </c>
      <c r="C197" s="7" t="s">
        <v>1337</v>
      </c>
      <c r="D197" s="7" t="s">
        <v>22</v>
      </c>
      <c r="E197" s="7" t="s">
        <v>273</v>
      </c>
      <c r="F197" s="7" t="s">
        <v>274</v>
      </c>
      <c r="G197" s="7" t="s">
        <v>273</v>
      </c>
      <c r="H197" s="7" t="s">
        <v>275</v>
      </c>
      <c r="I197" s="7" t="s">
        <v>281</v>
      </c>
      <c r="J197" s="7" t="s">
        <v>282</v>
      </c>
      <c r="K197" s="241">
        <v>1145</v>
      </c>
      <c r="L197" s="7" t="s">
        <v>285</v>
      </c>
      <c r="M197" s="241">
        <v>2078</v>
      </c>
      <c r="N197" s="7" t="s">
        <v>284</v>
      </c>
    </row>
    <row r="198" spans="1:14" x14ac:dyDescent="0.3">
      <c r="A198" t="str">
        <f t="shared" si="3"/>
        <v>11752045</v>
      </c>
      <c r="B198" s="7" t="s">
        <v>1294</v>
      </c>
      <c r="C198" s="7" t="s">
        <v>1337</v>
      </c>
      <c r="D198" s="7" t="s">
        <v>22</v>
      </c>
      <c r="E198" s="7" t="e">
        <v>#N/A</v>
      </c>
      <c r="F198" s="7" t="e">
        <v>#N/A</v>
      </c>
      <c r="G198" s="7" t="e">
        <v>#N/A</v>
      </c>
      <c r="H198" s="7" t="e">
        <v>#N/A</v>
      </c>
      <c r="I198" s="7" t="s">
        <v>281</v>
      </c>
      <c r="J198" s="7" t="s">
        <v>282</v>
      </c>
      <c r="K198" s="241">
        <v>1175</v>
      </c>
      <c r="L198" s="7" t="s">
        <v>1359</v>
      </c>
      <c r="M198" s="241">
        <v>2045</v>
      </c>
      <c r="N198" s="7" t="s">
        <v>170</v>
      </c>
    </row>
    <row r="199" spans="1:14" x14ac:dyDescent="0.3">
      <c r="A199" t="str">
        <f t="shared" si="3"/>
        <v>11752047</v>
      </c>
      <c r="B199" s="7" t="s">
        <v>1294</v>
      </c>
      <c r="C199" s="7" t="s">
        <v>1337</v>
      </c>
      <c r="D199" s="7" t="s">
        <v>22</v>
      </c>
      <c r="E199" s="7" t="e">
        <v>#N/A</v>
      </c>
      <c r="F199" s="7" t="e">
        <v>#N/A</v>
      </c>
      <c r="G199" s="7" t="e">
        <v>#N/A</v>
      </c>
      <c r="H199" s="7" t="e">
        <v>#N/A</v>
      </c>
      <c r="I199" s="7" t="s">
        <v>281</v>
      </c>
      <c r="J199" s="7" t="s">
        <v>282</v>
      </c>
      <c r="K199" s="241">
        <v>1175</v>
      </c>
      <c r="L199" s="7" t="s">
        <v>1359</v>
      </c>
      <c r="M199" s="241">
        <v>2047</v>
      </c>
      <c r="N199" s="7" t="s">
        <v>299</v>
      </c>
    </row>
    <row r="200" spans="1:14" x14ac:dyDescent="0.3">
      <c r="A200" t="str">
        <f t="shared" si="3"/>
        <v>104406000</v>
      </c>
      <c r="B200" s="7" t="s">
        <v>1323</v>
      </c>
      <c r="C200" s="7"/>
      <c r="D200" s="7"/>
      <c r="E200" s="7" t="e">
        <v>#N/A</v>
      </c>
      <c r="F200" s="7" t="e">
        <v>#N/A</v>
      </c>
      <c r="G200" s="7" t="e">
        <v>#N/A</v>
      </c>
      <c r="H200" s="7" t="e">
        <v>#N/A</v>
      </c>
      <c r="I200" s="7" t="s">
        <v>171</v>
      </c>
      <c r="J200" s="7" t="s">
        <v>172</v>
      </c>
      <c r="K200" s="241">
        <v>10440</v>
      </c>
      <c r="L200" s="7" t="s">
        <v>1163</v>
      </c>
      <c r="M200" s="241">
        <v>6000</v>
      </c>
      <c r="N200" s="7" t="s">
        <v>107</v>
      </c>
    </row>
    <row r="201" spans="1:14" x14ac:dyDescent="0.3">
      <c r="A201" t="str">
        <f t="shared" si="3"/>
        <v>104406003</v>
      </c>
      <c r="B201" s="7" t="s">
        <v>1323</v>
      </c>
      <c r="C201" s="7"/>
      <c r="D201" s="7"/>
      <c r="E201" s="7" t="e">
        <v>#N/A</v>
      </c>
      <c r="F201" s="7" t="e">
        <v>#N/A</v>
      </c>
      <c r="G201" s="7" t="e">
        <v>#N/A</v>
      </c>
      <c r="H201" s="7" t="e">
        <v>#N/A</v>
      </c>
      <c r="I201" s="7" t="s">
        <v>171</v>
      </c>
      <c r="J201" s="7" t="s">
        <v>172</v>
      </c>
      <c r="K201" s="241">
        <v>10440</v>
      </c>
      <c r="L201" s="7" t="s">
        <v>1163</v>
      </c>
      <c r="M201" s="241">
        <v>6003</v>
      </c>
      <c r="N201" s="7" t="s">
        <v>89</v>
      </c>
    </row>
    <row r="202" spans="1:14" x14ac:dyDescent="0.3">
      <c r="A202" t="str">
        <f t="shared" si="3"/>
        <v>104416000</v>
      </c>
      <c r="B202" s="7" t="s">
        <v>1323</v>
      </c>
      <c r="C202" s="7"/>
      <c r="D202" s="7"/>
      <c r="E202" s="7" t="e">
        <v>#N/A</v>
      </c>
      <c r="F202" s="7" t="e">
        <v>#N/A</v>
      </c>
      <c r="G202" s="7" t="e">
        <v>#N/A</v>
      </c>
      <c r="H202" s="7" t="e">
        <v>#N/A</v>
      </c>
      <c r="I202" s="7" t="s">
        <v>171</v>
      </c>
      <c r="J202" s="7" t="s">
        <v>172</v>
      </c>
      <c r="K202" s="241">
        <v>10441</v>
      </c>
      <c r="L202" s="7" t="s">
        <v>1162</v>
      </c>
      <c r="M202" s="241">
        <v>6000</v>
      </c>
      <c r="N202" s="7" t="s">
        <v>107</v>
      </c>
    </row>
    <row r="203" spans="1:14" x14ac:dyDescent="0.3">
      <c r="A203" t="str">
        <f t="shared" si="3"/>
        <v>104416003</v>
      </c>
      <c r="B203" s="7" t="s">
        <v>1323</v>
      </c>
      <c r="C203" s="7"/>
      <c r="D203" s="7"/>
      <c r="E203" s="7" t="e">
        <v>#N/A</v>
      </c>
      <c r="F203" s="7" t="e">
        <v>#N/A</v>
      </c>
      <c r="G203" s="7" t="e">
        <v>#N/A</v>
      </c>
      <c r="H203" s="7" t="e">
        <v>#N/A</v>
      </c>
      <c r="I203" s="7" t="s">
        <v>171</v>
      </c>
      <c r="J203" s="7" t="s">
        <v>172</v>
      </c>
      <c r="K203" s="241">
        <v>10441</v>
      </c>
      <c r="L203" s="7" t="s">
        <v>1162</v>
      </c>
      <c r="M203" s="241">
        <v>6003</v>
      </c>
      <c r="N203" s="7" t="s">
        <v>89</v>
      </c>
    </row>
    <row r="204" spans="1:14" x14ac:dyDescent="0.3">
      <c r="A204" t="str">
        <f t="shared" si="3"/>
        <v>11521028</v>
      </c>
      <c r="B204" s="7" t="s">
        <v>1294</v>
      </c>
      <c r="C204" s="7" t="s">
        <v>1337</v>
      </c>
      <c r="D204" s="7" t="s">
        <v>22</v>
      </c>
      <c r="E204" s="7" t="e">
        <v>#N/A</v>
      </c>
      <c r="F204" s="7" t="e">
        <v>#N/A</v>
      </c>
      <c r="G204" s="7" t="e">
        <v>#N/A</v>
      </c>
      <c r="H204" s="7" t="e">
        <v>#N/A</v>
      </c>
      <c r="I204" s="7" t="s">
        <v>177</v>
      </c>
      <c r="J204" s="7" t="s">
        <v>178</v>
      </c>
      <c r="K204" s="241">
        <v>1152</v>
      </c>
      <c r="L204" s="7" t="s">
        <v>761</v>
      </c>
      <c r="M204" s="241">
        <v>1028</v>
      </c>
      <c r="N204" s="7" t="s">
        <v>362</v>
      </c>
    </row>
    <row r="205" spans="1:14" x14ac:dyDescent="0.3">
      <c r="A205" t="str">
        <f t="shared" si="3"/>
        <v>11521044</v>
      </c>
      <c r="B205" s="7" t="s">
        <v>1294</v>
      </c>
      <c r="C205" s="7" t="s">
        <v>1337</v>
      </c>
      <c r="D205" s="7" t="s">
        <v>22</v>
      </c>
      <c r="E205" s="7" t="e">
        <v>#N/A</v>
      </c>
      <c r="F205" s="7" t="e">
        <v>#N/A</v>
      </c>
      <c r="G205" s="7" t="e">
        <v>#N/A</v>
      </c>
      <c r="H205" s="7" t="e">
        <v>#N/A</v>
      </c>
      <c r="I205" s="7" t="s">
        <v>177</v>
      </c>
      <c r="J205" s="7" t="s">
        <v>178</v>
      </c>
      <c r="K205" s="241">
        <v>1152</v>
      </c>
      <c r="L205" s="7" t="s">
        <v>761</v>
      </c>
      <c r="M205" s="241">
        <v>1044</v>
      </c>
      <c r="N205" s="7" t="s">
        <v>1360</v>
      </c>
    </row>
    <row r="206" spans="1:14" x14ac:dyDescent="0.3">
      <c r="A206" t="str">
        <f t="shared" si="3"/>
        <v>11521075</v>
      </c>
      <c r="B206" s="7" t="s">
        <v>1294</v>
      </c>
      <c r="C206" s="7" t="s">
        <v>1337</v>
      </c>
      <c r="D206" s="7" t="s">
        <v>22</v>
      </c>
      <c r="E206" s="7" t="e">
        <v>#N/A</v>
      </c>
      <c r="F206" s="7" t="e">
        <v>#N/A</v>
      </c>
      <c r="G206" s="7" t="e">
        <v>#N/A</v>
      </c>
      <c r="H206" s="7" t="e">
        <v>#N/A</v>
      </c>
      <c r="I206" s="7" t="s">
        <v>177</v>
      </c>
      <c r="J206" s="7" t="s">
        <v>178</v>
      </c>
      <c r="K206" s="241">
        <v>1152</v>
      </c>
      <c r="L206" s="7" t="s">
        <v>761</v>
      </c>
      <c r="M206" s="241">
        <v>1075</v>
      </c>
      <c r="N206" s="7" t="s">
        <v>1361</v>
      </c>
    </row>
    <row r="207" spans="1:14" x14ac:dyDescent="0.3">
      <c r="A207" t="str">
        <f t="shared" si="3"/>
        <v>11522045</v>
      </c>
      <c r="B207" s="7" t="s">
        <v>1294</v>
      </c>
      <c r="C207" s="7" t="s">
        <v>1337</v>
      </c>
      <c r="D207" s="7" t="s">
        <v>22</v>
      </c>
      <c r="E207" s="7" t="s">
        <v>482</v>
      </c>
      <c r="F207" s="7" t="s">
        <v>483</v>
      </c>
      <c r="G207" s="7" t="s">
        <v>247</v>
      </c>
      <c r="H207" s="7" t="s">
        <v>248</v>
      </c>
      <c r="I207" s="7" t="s">
        <v>177</v>
      </c>
      <c r="J207" s="7" t="s">
        <v>178</v>
      </c>
      <c r="K207" s="241">
        <v>1152</v>
      </c>
      <c r="L207" s="7" t="s">
        <v>761</v>
      </c>
      <c r="M207" s="241">
        <v>2045</v>
      </c>
      <c r="N207" s="7" t="s">
        <v>170</v>
      </c>
    </row>
    <row r="208" spans="1:14" x14ac:dyDescent="0.3">
      <c r="A208" t="str">
        <f t="shared" si="3"/>
        <v>11522046</v>
      </c>
      <c r="B208" s="7" t="s">
        <v>1294</v>
      </c>
      <c r="C208" s="7" t="s">
        <v>1337</v>
      </c>
      <c r="D208" s="7" t="s">
        <v>22</v>
      </c>
      <c r="E208" s="7" t="e">
        <v>#N/A</v>
      </c>
      <c r="F208" s="7" t="e">
        <v>#N/A</v>
      </c>
      <c r="G208" s="7" t="e">
        <v>#N/A</v>
      </c>
      <c r="H208" s="7" t="e">
        <v>#N/A</v>
      </c>
      <c r="I208" s="7" t="s">
        <v>177</v>
      </c>
      <c r="J208" s="7" t="s">
        <v>178</v>
      </c>
      <c r="K208" s="241">
        <v>1152</v>
      </c>
      <c r="L208" s="7" t="s">
        <v>761</v>
      </c>
      <c r="M208" s="241">
        <v>2046</v>
      </c>
      <c r="N208" s="7" t="s">
        <v>404</v>
      </c>
    </row>
    <row r="209" spans="1:14" x14ac:dyDescent="0.3">
      <c r="A209" t="str">
        <f t="shared" si="3"/>
        <v>11522133</v>
      </c>
      <c r="B209" s="7" t="s">
        <v>1294</v>
      </c>
      <c r="C209" s="7" t="s">
        <v>1337</v>
      </c>
      <c r="D209" s="7" t="s">
        <v>22</v>
      </c>
      <c r="E209" s="7" t="e">
        <v>#N/A</v>
      </c>
      <c r="F209" s="7" t="e">
        <v>#N/A</v>
      </c>
      <c r="G209" s="7" t="e">
        <v>#N/A</v>
      </c>
      <c r="H209" s="7" t="e">
        <v>#N/A</v>
      </c>
      <c r="I209" s="7" t="s">
        <v>177</v>
      </c>
      <c r="J209" s="7" t="s">
        <v>178</v>
      </c>
      <c r="K209" s="241">
        <v>1152</v>
      </c>
      <c r="L209" s="7" t="s">
        <v>761</v>
      </c>
      <c r="M209" s="241">
        <v>2133</v>
      </c>
      <c r="N209" s="7" t="s">
        <v>1362</v>
      </c>
    </row>
    <row r="210" spans="1:14" x14ac:dyDescent="0.3">
      <c r="A210" t="str">
        <f t="shared" si="3"/>
        <v>11527120</v>
      </c>
      <c r="B210" s="7" t="s">
        <v>1294</v>
      </c>
      <c r="C210" s="7" t="s">
        <v>1337</v>
      </c>
      <c r="D210" s="7" t="s">
        <v>22</v>
      </c>
      <c r="E210" s="7" t="e">
        <v>#N/A</v>
      </c>
      <c r="F210" s="7" t="e">
        <v>#N/A</v>
      </c>
      <c r="G210" s="7" t="e">
        <v>#N/A</v>
      </c>
      <c r="H210" s="7" t="e">
        <v>#N/A</v>
      </c>
      <c r="I210" s="7" t="s">
        <v>177</v>
      </c>
      <c r="J210" s="7" t="s">
        <v>178</v>
      </c>
      <c r="K210" s="241">
        <v>1152</v>
      </c>
      <c r="L210" s="7" t="s">
        <v>761</v>
      </c>
      <c r="M210" s="241">
        <v>7120</v>
      </c>
      <c r="N210" s="7" t="s">
        <v>52</v>
      </c>
    </row>
    <row r="211" spans="1:14" x14ac:dyDescent="0.3">
      <c r="A211" t="str">
        <f t="shared" si="3"/>
        <v>13001</v>
      </c>
      <c r="B211" s="7" t="s">
        <v>1294</v>
      </c>
      <c r="C211" s="7" t="s">
        <v>1295</v>
      </c>
      <c r="D211" s="7" t="s">
        <v>22</v>
      </c>
      <c r="E211" s="7" t="s">
        <v>273</v>
      </c>
      <c r="F211" s="7" t="s">
        <v>274</v>
      </c>
      <c r="G211" s="7" t="s">
        <v>319</v>
      </c>
      <c r="H211" s="7" t="s">
        <v>320</v>
      </c>
      <c r="I211" s="7" t="s">
        <v>335</v>
      </c>
      <c r="J211" s="7" t="s">
        <v>336</v>
      </c>
      <c r="K211" s="241">
        <v>1300</v>
      </c>
      <c r="L211" s="7" t="s">
        <v>336</v>
      </c>
      <c r="M211" s="241">
        <v>1</v>
      </c>
      <c r="N211" s="7" t="s">
        <v>158</v>
      </c>
    </row>
    <row r="212" spans="1:14" x14ac:dyDescent="0.3">
      <c r="A212" t="str">
        <f t="shared" si="3"/>
        <v>13003</v>
      </c>
      <c r="B212" s="7" t="s">
        <v>1294</v>
      </c>
      <c r="C212" s="7" t="s">
        <v>1295</v>
      </c>
      <c r="D212" s="7" t="s">
        <v>22</v>
      </c>
      <c r="E212" s="7" t="s">
        <v>273</v>
      </c>
      <c r="F212" s="7" t="s">
        <v>274</v>
      </c>
      <c r="G212" s="7" t="s">
        <v>319</v>
      </c>
      <c r="H212" s="7" t="s">
        <v>320</v>
      </c>
      <c r="I212" s="7" t="s">
        <v>335</v>
      </c>
      <c r="J212" s="7" t="s">
        <v>336</v>
      </c>
      <c r="K212" s="241">
        <v>1300</v>
      </c>
      <c r="L212" s="7" t="s">
        <v>336</v>
      </c>
      <c r="M212" s="241">
        <v>3</v>
      </c>
      <c r="N212" s="7" t="s">
        <v>277</v>
      </c>
    </row>
    <row r="213" spans="1:14" x14ac:dyDescent="0.3">
      <c r="A213" t="str">
        <f t="shared" si="3"/>
        <v>13008</v>
      </c>
      <c r="B213" s="7" t="s">
        <v>1294</v>
      </c>
      <c r="C213" s="7" t="s">
        <v>1295</v>
      </c>
      <c r="D213" s="7" t="s">
        <v>22</v>
      </c>
      <c r="E213" s="7" t="s">
        <v>273</v>
      </c>
      <c r="F213" s="7" t="s">
        <v>274</v>
      </c>
      <c r="G213" s="7" t="s">
        <v>319</v>
      </c>
      <c r="H213" s="7" t="s">
        <v>320</v>
      </c>
      <c r="I213" s="7" t="s">
        <v>335</v>
      </c>
      <c r="J213" s="7" t="s">
        <v>336</v>
      </c>
      <c r="K213" s="241">
        <v>1300</v>
      </c>
      <c r="L213" s="7" t="s">
        <v>336</v>
      </c>
      <c r="M213" s="241">
        <v>8</v>
      </c>
      <c r="N213" s="7" t="s">
        <v>159</v>
      </c>
    </row>
    <row r="214" spans="1:14" x14ac:dyDescent="0.3">
      <c r="A214" t="str">
        <f t="shared" si="3"/>
        <v>130035</v>
      </c>
      <c r="B214" s="7" t="s">
        <v>1294</v>
      </c>
      <c r="C214" s="7"/>
      <c r="D214" s="7"/>
      <c r="E214" s="7" t="e">
        <v>#N/A</v>
      </c>
      <c r="F214" s="7" t="e">
        <v>#N/A</v>
      </c>
      <c r="G214" s="7" t="e">
        <v>#N/A</v>
      </c>
      <c r="H214" s="7" t="e">
        <v>#N/A</v>
      </c>
      <c r="I214" s="7" t="s">
        <v>335</v>
      </c>
      <c r="J214" s="7" t="s">
        <v>336</v>
      </c>
      <c r="K214" s="241">
        <v>1300</v>
      </c>
      <c r="L214" s="7" t="s">
        <v>336</v>
      </c>
      <c r="M214" s="241">
        <v>35</v>
      </c>
      <c r="N214" s="7" t="s">
        <v>1346</v>
      </c>
    </row>
    <row r="215" spans="1:14" x14ac:dyDescent="0.3">
      <c r="A215" t="str">
        <f t="shared" si="3"/>
        <v>13002045</v>
      </c>
      <c r="B215" s="7" t="s">
        <v>1294</v>
      </c>
      <c r="C215" s="7" t="s">
        <v>1295</v>
      </c>
      <c r="D215" s="7" t="s">
        <v>22</v>
      </c>
      <c r="E215" s="7" t="s">
        <v>273</v>
      </c>
      <c r="F215" s="7" t="s">
        <v>274</v>
      </c>
      <c r="G215" s="7" t="s">
        <v>319</v>
      </c>
      <c r="H215" s="7" t="s">
        <v>320</v>
      </c>
      <c r="I215" s="7" t="s">
        <v>335</v>
      </c>
      <c r="J215" s="7" t="s">
        <v>336</v>
      </c>
      <c r="K215" s="241">
        <v>1300</v>
      </c>
      <c r="L215" s="7" t="s">
        <v>336</v>
      </c>
      <c r="M215" s="241">
        <v>2045</v>
      </c>
      <c r="N215" s="7" t="s">
        <v>170</v>
      </c>
    </row>
    <row r="216" spans="1:14" x14ac:dyDescent="0.3">
      <c r="A216" t="str">
        <f t="shared" si="3"/>
        <v>13002052</v>
      </c>
      <c r="B216" s="7" t="s">
        <v>1294</v>
      </c>
      <c r="C216" s="7"/>
      <c r="D216" s="7"/>
      <c r="E216" s="7" t="e">
        <v>#N/A</v>
      </c>
      <c r="F216" s="7" t="e">
        <v>#N/A</v>
      </c>
      <c r="G216" s="7" t="e">
        <v>#N/A</v>
      </c>
      <c r="H216" s="7" t="e">
        <v>#N/A</v>
      </c>
      <c r="I216" s="7" t="s">
        <v>335</v>
      </c>
      <c r="J216" s="7" t="s">
        <v>336</v>
      </c>
      <c r="K216" s="241">
        <v>1300</v>
      </c>
      <c r="L216" s="7" t="s">
        <v>336</v>
      </c>
      <c r="M216" s="241">
        <v>2052</v>
      </c>
      <c r="N216" s="7" t="s">
        <v>363</v>
      </c>
    </row>
    <row r="217" spans="1:14" x14ac:dyDescent="0.3">
      <c r="A217" t="str">
        <f t="shared" si="3"/>
        <v>13002066</v>
      </c>
      <c r="B217" s="7" t="s">
        <v>1294</v>
      </c>
      <c r="C217" s="7"/>
      <c r="D217" s="7"/>
      <c r="E217" s="7" t="e">
        <v>#N/A</v>
      </c>
      <c r="F217" s="7" t="e">
        <v>#N/A</v>
      </c>
      <c r="G217" s="7" t="e">
        <v>#N/A</v>
      </c>
      <c r="H217" s="7" t="e">
        <v>#N/A</v>
      </c>
      <c r="I217" s="7" t="s">
        <v>335</v>
      </c>
      <c r="J217" s="7" t="s">
        <v>336</v>
      </c>
      <c r="K217" s="241">
        <v>1300</v>
      </c>
      <c r="L217" s="7" t="s">
        <v>336</v>
      </c>
      <c r="M217" s="241">
        <v>2066</v>
      </c>
      <c r="N217" s="7" t="s">
        <v>444</v>
      </c>
    </row>
    <row r="218" spans="1:14" x14ac:dyDescent="0.3">
      <c r="A218" t="str">
        <f t="shared" si="3"/>
        <v>13002086</v>
      </c>
      <c r="B218" s="7" t="s">
        <v>1294</v>
      </c>
      <c r="C218" s="7" t="s">
        <v>1295</v>
      </c>
      <c r="D218" s="7" t="s">
        <v>22</v>
      </c>
      <c r="E218" s="7" t="s">
        <v>273</v>
      </c>
      <c r="F218" s="7" t="s">
        <v>274</v>
      </c>
      <c r="G218" s="7" t="s">
        <v>319</v>
      </c>
      <c r="H218" s="7" t="s">
        <v>320</v>
      </c>
      <c r="I218" s="7" t="s">
        <v>335</v>
      </c>
      <c r="J218" s="7" t="s">
        <v>336</v>
      </c>
      <c r="K218" s="241">
        <v>1300</v>
      </c>
      <c r="L218" s="7" t="s">
        <v>336</v>
      </c>
      <c r="M218" s="241">
        <v>2086</v>
      </c>
      <c r="N218" s="7" t="s">
        <v>291</v>
      </c>
    </row>
    <row r="219" spans="1:14" x14ac:dyDescent="0.3">
      <c r="A219" t="str">
        <f t="shared" si="3"/>
        <v>13007102</v>
      </c>
      <c r="B219" s="7" t="s">
        <v>1294</v>
      </c>
      <c r="C219" s="7"/>
      <c r="D219" s="7"/>
      <c r="E219" s="7" t="e">
        <v>#N/A</v>
      </c>
      <c r="F219" s="7" t="e">
        <v>#N/A</v>
      </c>
      <c r="G219" s="7" t="e">
        <v>#N/A</v>
      </c>
      <c r="H219" s="7" t="e">
        <v>#N/A</v>
      </c>
      <c r="I219" s="7" t="s">
        <v>335</v>
      </c>
      <c r="J219" s="7" t="s">
        <v>336</v>
      </c>
      <c r="K219" s="241">
        <v>1300</v>
      </c>
      <c r="L219" s="7" t="s">
        <v>336</v>
      </c>
      <c r="M219" s="241">
        <v>7102</v>
      </c>
      <c r="N219" s="7" t="s">
        <v>56</v>
      </c>
    </row>
    <row r="220" spans="1:14" x14ac:dyDescent="0.3">
      <c r="A220" t="str">
        <f t="shared" si="3"/>
        <v>11952047</v>
      </c>
      <c r="B220" s="7" t="s">
        <v>1294</v>
      </c>
      <c r="C220" s="7" t="s">
        <v>1345</v>
      </c>
      <c r="D220" s="7" t="s">
        <v>22</v>
      </c>
      <c r="E220" s="7" t="s">
        <v>482</v>
      </c>
      <c r="F220" s="7" t="s">
        <v>483</v>
      </c>
      <c r="G220" s="7" t="s">
        <v>247</v>
      </c>
      <c r="H220" s="7" t="s">
        <v>248</v>
      </c>
      <c r="I220" s="7" t="s">
        <v>680</v>
      </c>
      <c r="J220" s="7" t="s">
        <v>681</v>
      </c>
      <c r="K220" s="241">
        <v>1195</v>
      </c>
      <c r="L220" s="7" t="s">
        <v>690</v>
      </c>
      <c r="M220" s="241">
        <v>2047</v>
      </c>
      <c r="N220" s="7" t="s">
        <v>299</v>
      </c>
    </row>
    <row r="221" spans="1:14" x14ac:dyDescent="0.3">
      <c r="A221" t="str">
        <f t="shared" si="3"/>
        <v>11931</v>
      </c>
      <c r="B221" s="7" t="s">
        <v>1294</v>
      </c>
      <c r="C221" s="7" t="s">
        <v>1337</v>
      </c>
      <c r="D221" s="7" t="s">
        <v>22</v>
      </c>
      <c r="E221" s="7" t="e">
        <v>#N/A</v>
      </c>
      <c r="F221" s="7" t="e">
        <v>#N/A</v>
      </c>
      <c r="G221" s="7" t="e">
        <v>#N/A</v>
      </c>
      <c r="H221" s="7" t="e">
        <v>#N/A</v>
      </c>
      <c r="I221" s="7" t="s">
        <v>281</v>
      </c>
      <c r="J221" s="7" t="s">
        <v>282</v>
      </c>
      <c r="K221" s="241">
        <v>1193</v>
      </c>
      <c r="L221" s="7" t="s">
        <v>1363</v>
      </c>
      <c r="M221" s="241">
        <v>1</v>
      </c>
      <c r="N221" s="7" t="s">
        <v>158</v>
      </c>
    </row>
    <row r="222" spans="1:14" x14ac:dyDescent="0.3">
      <c r="A222" t="str">
        <f t="shared" si="3"/>
        <v>119335</v>
      </c>
      <c r="B222" s="7" t="s">
        <v>1294</v>
      </c>
      <c r="C222" s="7" t="s">
        <v>1337</v>
      </c>
      <c r="D222" s="7" t="s">
        <v>22</v>
      </c>
      <c r="E222" s="7" t="e">
        <v>#N/A</v>
      </c>
      <c r="F222" s="7" t="e">
        <v>#N/A</v>
      </c>
      <c r="G222" s="7" t="e">
        <v>#N/A</v>
      </c>
      <c r="H222" s="7" t="e">
        <v>#N/A</v>
      </c>
      <c r="I222" s="7" t="s">
        <v>281</v>
      </c>
      <c r="J222" s="7" t="s">
        <v>282</v>
      </c>
      <c r="K222" s="241">
        <v>1193</v>
      </c>
      <c r="L222" s="7" t="s">
        <v>1363</v>
      </c>
      <c r="M222" s="241">
        <v>35</v>
      </c>
      <c r="N222" s="7" t="s">
        <v>1346</v>
      </c>
    </row>
    <row r="223" spans="1:14" x14ac:dyDescent="0.3">
      <c r="A223" t="str">
        <f t="shared" si="3"/>
        <v>11932045</v>
      </c>
      <c r="B223" s="7" t="s">
        <v>1294</v>
      </c>
      <c r="C223" s="7" t="s">
        <v>1337</v>
      </c>
      <c r="D223" s="7" t="s">
        <v>22</v>
      </c>
      <c r="E223" s="7" t="e">
        <v>#N/A</v>
      </c>
      <c r="F223" s="7" t="e">
        <v>#N/A</v>
      </c>
      <c r="G223" s="7" t="e">
        <v>#N/A</v>
      </c>
      <c r="H223" s="7" t="e">
        <v>#N/A</v>
      </c>
      <c r="I223" s="7" t="s">
        <v>281</v>
      </c>
      <c r="J223" s="7" t="s">
        <v>282</v>
      </c>
      <c r="K223" s="241">
        <v>1193</v>
      </c>
      <c r="L223" s="7" t="s">
        <v>1363</v>
      </c>
      <c r="M223" s="241">
        <v>2045</v>
      </c>
      <c r="N223" s="7" t="s">
        <v>170</v>
      </c>
    </row>
    <row r="224" spans="1:14" x14ac:dyDescent="0.3">
      <c r="A224" t="str">
        <f t="shared" si="3"/>
        <v>11932210</v>
      </c>
      <c r="B224" s="7" t="s">
        <v>1294</v>
      </c>
      <c r="C224" s="7" t="s">
        <v>1337</v>
      </c>
      <c r="D224" s="7" t="s">
        <v>22</v>
      </c>
      <c r="E224" s="7" t="e">
        <v>#N/A</v>
      </c>
      <c r="F224" s="7" t="e">
        <v>#N/A</v>
      </c>
      <c r="G224" s="7" t="e">
        <v>#N/A</v>
      </c>
      <c r="H224" s="7" t="e">
        <v>#N/A</v>
      </c>
      <c r="I224" s="7" t="s">
        <v>281</v>
      </c>
      <c r="J224" s="7" t="s">
        <v>282</v>
      </c>
      <c r="K224" s="241">
        <v>1193</v>
      </c>
      <c r="L224" s="7" t="s">
        <v>1363</v>
      </c>
      <c r="M224" s="241">
        <v>2210</v>
      </c>
      <c r="N224" s="7" t="s">
        <v>52</v>
      </c>
    </row>
    <row r="225" spans="1:14" x14ac:dyDescent="0.3">
      <c r="A225" t="str">
        <f t="shared" si="3"/>
        <v>11937000</v>
      </c>
      <c r="B225" s="7" t="s">
        <v>1294</v>
      </c>
      <c r="C225" s="7" t="s">
        <v>1337</v>
      </c>
      <c r="D225" s="7" t="s">
        <v>22</v>
      </c>
      <c r="E225" s="7" t="e">
        <v>#N/A</v>
      </c>
      <c r="F225" s="7" t="e">
        <v>#N/A</v>
      </c>
      <c r="G225" s="7" t="e">
        <v>#N/A</v>
      </c>
      <c r="H225" s="7" t="e">
        <v>#N/A</v>
      </c>
      <c r="I225" s="7" t="s">
        <v>281</v>
      </c>
      <c r="J225" s="7" t="s">
        <v>282</v>
      </c>
      <c r="K225" s="241">
        <v>1193</v>
      </c>
      <c r="L225" s="7" t="s">
        <v>1363</v>
      </c>
      <c r="M225" s="241">
        <v>7000</v>
      </c>
      <c r="N225" s="7" t="s">
        <v>44</v>
      </c>
    </row>
    <row r="226" spans="1:14" x14ac:dyDescent="0.3">
      <c r="A226" t="str">
        <f t="shared" si="3"/>
        <v>11937103</v>
      </c>
      <c r="B226" s="7" t="s">
        <v>1294</v>
      </c>
      <c r="C226" s="7" t="s">
        <v>1337</v>
      </c>
      <c r="D226" s="7" t="s">
        <v>22</v>
      </c>
      <c r="E226" s="7" t="e">
        <v>#N/A</v>
      </c>
      <c r="F226" s="7" t="e">
        <v>#N/A</v>
      </c>
      <c r="G226" s="7" t="e">
        <v>#N/A</v>
      </c>
      <c r="H226" s="7" t="e">
        <v>#N/A</v>
      </c>
      <c r="I226" s="7" t="s">
        <v>281</v>
      </c>
      <c r="J226" s="7" t="s">
        <v>282</v>
      </c>
      <c r="K226" s="241">
        <v>1193</v>
      </c>
      <c r="L226" s="7" t="s">
        <v>1363</v>
      </c>
      <c r="M226" s="241">
        <v>7103</v>
      </c>
      <c r="N226" s="7" t="s">
        <v>36</v>
      </c>
    </row>
    <row r="227" spans="1:14" x14ac:dyDescent="0.3">
      <c r="A227" t="str">
        <f t="shared" si="3"/>
        <v>11937120</v>
      </c>
      <c r="B227" s="7" t="s">
        <v>1294</v>
      </c>
      <c r="C227" s="7" t="s">
        <v>1337</v>
      </c>
      <c r="D227" s="7" t="s">
        <v>22</v>
      </c>
      <c r="E227" s="7" t="e">
        <v>#N/A</v>
      </c>
      <c r="F227" s="7" t="e">
        <v>#N/A</v>
      </c>
      <c r="G227" s="7" t="e">
        <v>#N/A</v>
      </c>
      <c r="H227" s="7" t="e">
        <v>#N/A</v>
      </c>
      <c r="I227" s="7" t="s">
        <v>281</v>
      </c>
      <c r="J227" s="7" t="s">
        <v>282</v>
      </c>
      <c r="K227" s="241">
        <v>1193</v>
      </c>
      <c r="L227" s="7" t="s">
        <v>1363</v>
      </c>
      <c r="M227" s="241">
        <v>7120</v>
      </c>
      <c r="N227" s="7" t="s">
        <v>52</v>
      </c>
    </row>
    <row r="228" spans="1:14" x14ac:dyDescent="0.3">
      <c r="A228" t="str">
        <f t="shared" si="3"/>
        <v>10552037</v>
      </c>
      <c r="B228" s="7" t="s">
        <v>1294</v>
      </c>
      <c r="C228" s="7" t="s">
        <v>1316</v>
      </c>
      <c r="D228" s="7" t="s">
        <v>22</v>
      </c>
      <c r="E228" s="7" t="e">
        <v>#N/A</v>
      </c>
      <c r="F228" s="7" t="e">
        <v>#N/A</v>
      </c>
      <c r="G228" s="7" t="e">
        <v>#N/A</v>
      </c>
      <c r="H228" s="7" t="e">
        <v>#N/A</v>
      </c>
      <c r="I228" s="7" t="s">
        <v>321</v>
      </c>
      <c r="J228" s="7" t="s">
        <v>322</v>
      </c>
      <c r="K228" s="241">
        <v>1055</v>
      </c>
      <c r="L228" s="7" t="s">
        <v>323</v>
      </c>
      <c r="M228" s="241">
        <v>2037</v>
      </c>
      <c r="N228" s="7" t="s">
        <v>294</v>
      </c>
    </row>
    <row r="229" spans="1:14" x14ac:dyDescent="0.3">
      <c r="A229" t="str">
        <f t="shared" si="3"/>
        <v>10552065</v>
      </c>
      <c r="B229" s="7" t="s">
        <v>1294</v>
      </c>
      <c r="C229" s="7" t="s">
        <v>1316</v>
      </c>
      <c r="D229" s="7" t="s">
        <v>22</v>
      </c>
      <c r="E229" s="7" t="e">
        <v>#N/A</v>
      </c>
      <c r="F229" s="7" t="e">
        <v>#N/A</v>
      </c>
      <c r="G229" s="7" t="e">
        <v>#N/A</v>
      </c>
      <c r="H229" s="7" t="e">
        <v>#N/A</v>
      </c>
      <c r="I229" s="7" t="s">
        <v>321</v>
      </c>
      <c r="J229" s="7" t="s">
        <v>322</v>
      </c>
      <c r="K229" s="241">
        <v>1055</v>
      </c>
      <c r="L229" s="7" t="s">
        <v>323</v>
      </c>
      <c r="M229" s="241">
        <v>2065</v>
      </c>
      <c r="N229" s="7" t="s">
        <v>332</v>
      </c>
    </row>
    <row r="230" spans="1:14" x14ac:dyDescent="0.3">
      <c r="A230" t="str">
        <f t="shared" si="3"/>
        <v>10552090</v>
      </c>
      <c r="B230" s="7" t="s">
        <v>1294</v>
      </c>
      <c r="C230" s="7" t="s">
        <v>1316</v>
      </c>
      <c r="D230" s="7" t="s">
        <v>22</v>
      </c>
      <c r="E230" s="7" t="s">
        <v>273</v>
      </c>
      <c r="F230" s="7" t="s">
        <v>274</v>
      </c>
      <c r="G230" s="7" t="s">
        <v>319</v>
      </c>
      <c r="H230" s="7" t="s">
        <v>320</v>
      </c>
      <c r="I230" s="7" t="s">
        <v>321</v>
      </c>
      <c r="J230" s="7" t="s">
        <v>322</v>
      </c>
      <c r="K230" s="241">
        <v>1055</v>
      </c>
      <c r="L230" s="7" t="s">
        <v>323</v>
      </c>
      <c r="M230" s="241">
        <v>2090</v>
      </c>
      <c r="N230" s="7" t="s">
        <v>324</v>
      </c>
    </row>
    <row r="231" spans="1:14" x14ac:dyDescent="0.3">
      <c r="A231" t="str">
        <f t="shared" si="3"/>
        <v>10552246</v>
      </c>
      <c r="B231" s="7" t="s">
        <v>1294</v>
      </c>
      <c r="C231" s="7" t="s">
        <v>1316</v>
      </c>
      <c r="D231" s="7" t="s">
        <v>22</v>
      </c>
      <c r="E231" s="7" t="s">
        <v>273</v>
      </c>
      <c r="F231" s="7" t="s">
        <v>274</v>
      </c>
      <c r="G231" s="7" t="s">
        <v>319</v>
      </c>
      <c r="H231" s="7" t="s">
        <v>320</v>
      </c>
      <c r="I231" s="7" t="s">
        <v>321</v>
      </c>
      <c r="J231" s="7" t="s">
        <v>322</v>
      </c>
      <c r="K231" s="241">
        <v>1055</v>
      </c>
      <c r="L231" s="7" t="s">
        <v>323</v>
      </c>
      <c r="M231" s="241">
        <v>2246</v>
      </c>
      <c r="N231" s="7" t="s">
        <v>325</v>
      </c>
    </row>
    <row r="232" spans="1:14" x14ac:dyDescent="0.3">
      <c r="A232" t="str">
        <f t="shared" si="3"/>
        <v>10552247</v>
      </c>
      <c r="B232" s="7" t="s">
        <v>1294</v>
      </c>
      <c r="C232" s="7" t="s">
        <v>1316</v>
      </c>
      <c r="D232" s="7" t="s">
        <v>22</v>
      </c>
      <c r="E232" s="7" t="e">
        <v>#N/A</v>
      </c>
      <c r="F232" s="7" t="e">
        <v>#N/A</v>
      </c>
      <c r="G232" s="7" t="e">
        <v>#N/A</v>
      </c>
      <c r="H232" s="7" t="e">
        <v>#N/A</v>
      </c>
      <c r="I232" s="7" t="s">
        <v>321</v>
      </c>
      <c r="J232" s="7" t="s">
        <v>322</v>
      </c>
      <c r="K232" s="241">
        <v>1055</v>
      </c>
      <c r="L232" s="7" t="s">
        <v>323</v>
      </c>
      <c r="M232" s="241">
        <v>2247</v>
      </c>
      <c r="N232" s="7" t="s">
        <v>1364</v>
      </c>
    </row>
    <row r="233" spans="1:14" x14ac:dyDescent="0.3">
      <c r="A233" t="str">
        <f t="shared" si="3"/>
        <v>10552248</v>
      </c>
      <c r="B233" s="7" t="s">
        <v>1294</v>
      </c>
      <c r="C233" s="7" t="s">
        <v>1316</v>
      </c>
      <c r="D233" s="7" t="s">
        <v>22</v>
      </c>
      <c r="E233" s="7" t="e">
        <v>#N/A</v>
      </c>
      <c r="F233" s="7" t="e">
        <v>#N/A</v>
      </c>
      <c r="G233" s="7" t="e">
        <v>#N/A</v>
      </c>
      <c r="H233" s="7" t="e">
        <v>#N/A</v>
      </c>
      <c r="I233" s="7" t="s">
        <v>321</v>
      </c>
      <c r="J233" s="7" t="s">
        <v>322</v>
      </c>
      <c r="K233" s="241">
        <v>1055</v>
      </c>
      <c r="L233" s="7" t="s">
        <v>323</v>
      </c>
      <c r="M233" s="241">
        <v>2248</v>
      </c>
      <c r="N233" s="7" t="s">
        <v>1365</v>
      </c>
    </row>
    <row r="234" spans="1:14" x14ac:dyDescent="0.3">
      <c r="A234" t="str">
        <f t="shared" si="3"/>
        <v>10552270</v>
      </c>
      <c r="B234" s="7" t="s">
        <v>1294</v>
      </c>
      <c r="C234" s="7" t="s">
        <v>1316</v>
      </c>
      <c r="D234" s="7" t="s">
        <v>22</v>
      </c>
      <c r="E234" s="7" t="e">
        <v>#N/A</v>
      </c>
      <c r="F234" s="7" t="e">
        <v>#N/A</v>
      </c>
      <c r="G234" s="7" t="e">
        <v>#N/A</v>
      </c>
      <c r="H234" s="7" t="e">
        <v>#N/A</v>
      </c>
      <c r="I234" s="7" t="s">
        <v>321</v>
      </c>
      <c r="J234" s="7" t="s">
        <v>322</v>
      </c>
      <c r="K234" s="241">
        <v>1055</v>
      </c>
      <c r="L234" s="7" t="s">
        <v>323</v>
      </c>
      <c r="M234" s="241">
        <v>2270</v>
      </c>
      <c r="N234" s="7" t="s">
        <v>1366</v>
      </c>
    </row>
    <row r="235" spans="1:14" x14ac:dyDescent="0.3">
      <c r="A235" t="str">
        <f t="shared" si="3"/>
        <v>10554000</v>
      </c>
      <c r="B235" s="7" t="s">
        <v>1294</v>
      </c>
      <c r="C235" s="7" t="s">
        <v>1316</v>
      </c>
      <c r="D235" s="7" t="s">
        <v>22</v>
      </c>
      <c r="E235" s="7" t="e">
        <v>#N/A</v>
      </c>
      <c r="F235" s="7" t="e">
        <v>#N/A</v>
      </c>
      <c r="G235" s="7" t="e">
        <v>#N/A</v>
      </c>
      <c r="H235" s="7" t="e">
        <v>#N/A</v>
      </c>
      <c r="I235" s="7" t="s">
        <v>321</v>
      </c>
      <c r="J235" s="7" t="s">
        <v>322</v>
      </c>
      <c r="K235" s="241">
        <v>1055</v>
      </c>
      <c r="L235" s="7" t="s">
        <v>323</v>
      </c>
      <c r="M235" s="241">
        <v>4000</v>
      </c>
      <c r="N235" s="7" t="s">
        <v>1349</v>
      </c>
    </row>
    <row r="236" spans="1:14" x14ac:dyDescent="0.3">
      <c r="A236" t="str">
        <f t="shared" si="3"/>
        <v>11272086</v>
      </c>
      <c r="B236" s="7" t="s">
        <v>1294</v>
      </c>
      <c r="C236" s="7" t="s">
        <v>1316</v>
      </c>
      <c r="D236" s="7" t="s">
        <v>22</v>
      </c>
      <c r="E236" s="7" t="s">
        <v>273</v>
      </c>
      <c r="F236" s="7" t="s">
        <v>274</v>
      </c>
      <c r="G236" s="7" t="s">
        <v>319</v>
      </c>
      <c r="H236" s="7" t="s">
        <v>320</v>
      </c>
      <c r="I236" s="7" t="s">
        <v>321</v>
      </c>
      <c r="J236" s="7" t="s">
        <v>322</v>
      </c>
      <c r="K236" s="241">
        <v>1127</v>
      </c>
      <c r="L236" s="7" t="s">
        <v>327</v>
      </c>
      <c r="M236" s="241">
        <v>2086</v>
      </c>
      <c r="N236" s="7" t="s">
        <v>291</v>
      </c>
    </row>
    <row r="237" spans="1:14" x14ac:dyDescent="0.3">
      <c r="A237" t="str">
        <f t="shared" si="3"/>
        <v>11382015</v>
      </c>
      <c r="B237" s="7" t="s">
        <v>1294</v>
      </c>
      <c r="C237" s="7" t="s">
        <v>1316</v>
      </c>
      <c r="D237" s="7" t="s">
        <v>22</v>
      </c>
      <c r="E237" s="7" t="s">
        <v>273</v>
      </c>
      <c r="F237" s="7" t="s">
        <v>274</v>
      </c>
      <c r="G237" s="7" t="s">
        <v>319</v>
      </c>
      <c r="H237" s="7" t="s">
        <v>320</v>
      </c>
      <c r="I237" s="7" t="s">
        <v>321</v>
      </c>
      <c r="J237" s="7" t="s">
        <v>322</v>
      </c>
      <c r="K237" s="241">
        <v>1138</v>
      </c>
      <c r="L237" s="7" t="s">
        <v>328</v>
      </c>
      <c r="M237" s="241">
        <v>2015</v>
      </c>
      <c r="N237" s="7" t="s">
        <v>278</v>
      </c>
    </row>
    <row r="238" spans="1:14" x14ac:dyDescent="0.3">
      <c r="A238" t="str">
        <f t="shared" si="3"/>
        <v>11388040</v>
      </c>
      <c r="B238" s="7" t="s">
        <v>1294</v>
      </c>
      <c r="C238" s="7" t="s">
        <v>1316</v>
      </c>
      <c r="D238" s="7" t="s">
        <v>22</v>
      </c>
      <c r="E238" s="7" t="e">
        <v>#N/A</v>
      </c>
      <c r="F238" s="7" t="e">
        <v>#N/A</v>
      </c>
      <c r="G238" s="7" t="e">
        <v>#N/A</v>
      </c>
      <c r="H238" s="7" t="e">
        <v>#N/A</v>
      </c>
      <c r="I238" s="7" t="s">
        <v>321</v>
      </c>
      <c r="J238" s="7" t="s">
        <v>322</v>
      </c>
      <c r="K238" s="241">
        <v>1138</v>
      </c>
      <c r="L238" s="7" t="s">
        <v>328</v>
      </c>
      <c r="M238" s="241">
        <v>8040</v>
      </c>
      <c r="N238" s="7" t="s">
        <v>441</v>
      </c>
    </row>
    <row r="239" spans="1:14" x14ac:dyDescent="0.3">
      <c r="A239" t="str">
        <f t="shared" si="3"/>
        <v>11802000</v>
      </c>
      <c r="B239" s="7" t="s">
        <v>1294</v>
      </c>
      <c r="C239" s="7" t="s">
        <v>1316</v>
      </c>
      <c r="D239" s="7" t="s">
        <v>22</v>
      </c>
      <c r="E239" s="7" t="e">
        <v>#N/A</v>
      </c>
      <c r="F239" s="7" t="e">
        <v>#N/A</v>
      </c>
      <c r="G239" s="7" t="e">
        <v>#N/A</v>
      </c>
      <c r="H239" s="7" t="e">
        <v>#N/A</v>
      </c>
      <c r="I239" s="7" t="s">
        <v>321</v>
      </c>
      <c r="J239" s="7" t="s">
        <v>322</v>
      </c>
      <c r="K239" s="241">
        <v>1180</v>
      </c>
      <c r="L239" s="7" t="s">
        <v>1367</v>
      </c>
      <c r="M239" s="241">
        <v>2000</v>
      </c>
      <c r="N239" s="7" t="s">
        <v>271</v>
      </c>
    </row>
    <row r="240" spans="1:14" x14ac:dyDescent="0.3">
      <c r="A240" t="str">
        <f t="shared" si="3"/>
        <v>10672015</v>
      </c>
      <c r="B240" s="7" t="s">
        <v>1294</v>
      </c>
      <c r="C240" s="7" t="s">
        <v>1337</v>
      </c>
      <c r="D240" s="7" t="s">
        <v>22</v>
      </c>
      <c r="E240" s="7" t="e">
        <v>#N/A</v>
      </c>
      <c r="F240" s="7" t="e">
        <v>#N/A</v>
      </c>
      <c r="G240" s="7" t="e">
        <v>#N/A</v>
      </c>
      <c r="H240" s="7" t="e">
        <v>#N/A</v>
      </c>
      <c r="I240" s="7" t="s">
        <v>281</v>
      </c>
      <c r="J240" s="7" t="s">
        <v>282</v>
      </c>
      <c r="K240" s="241">
        <v>1067</v>
      </c>
      <c r="L240" s="7" t="s">
        <v>1368</v>
      </c>
      <c r="M240" s="241">
        <v>2015</v>
      </c>
      <c r="N240" s="7" t="s">
        <v>278</v>
      </c>
    </row>
    <row r="241" spans="1:14" x14ac:dyDescent="0.3">
      <c r="A241" t="str">
        <f t="shared" si="3"/>
        <v>11921</v>
      </c>
      <c r="B241" s="7" t="s">
        <v>1294</v>
      </c>
      <c r="C241" s="7" t="s">
        <v>1337</v>
      </c>
      <c r="D241" s="7" t="s">
        <v>22</v>
      </c>
      <c r="E241" s="7" t="s">
        <v>337</v>
      </c>
      <c r="F241" s="7" t="s">
        <v>338</v>
      </c>
      <c r="G241" s="7" t="s">
        <v>266</v>
      </c>
      <c r="H241" s="7" t="s">
        <v>267</v>
      </c>
      <c r="I241" s="7" t="s">
        <v>281</v>
      </c>
      <c r="J241" s="7" t="s">
        <v>282</v>
      </c>
      <c r="K241" s="241">
        <v>1192</v>
      </c>
      <c r="L241" s="7" t="s">
        <v>470</v>
      </c>
      <c r="M241" s="241">
        <v>1</v>
      </c>
      <c r="N241" s="7" t="s">
        <v>158</v>
      </c>
    </row>
    <row r="242" spans="1:14" x14ac:dyDescent="0.3">
      <c r="A242" t="str">
        <f t="shared" si="3"/>
        <v>11928</v>
      </c>
      <c r="B242" s="7" t="s">
        <v>1294</v>
      </c>
      <c r="C242" s="7" t="s">
        <v>1337</v>
      </c>
      <c r="D242" s="7" t="s">
        <v>22</v>
      </c>
      <c r="E242" s="7" t="s">
        <v>337</v>
      </c>
      <c r="F242" s="7" t="s">
        <v>338</v>
      </c>
      <c r="G242" s="7" t="s">
        <v>266</v>
      </c>
      <c r="H242" s="7" t="s">
        <v>267</v>
      </c>
      <c r="I242" s="7" t="s">
        <v>281</v>
      </c>
      <c r="J242" s="7" t="s">
        <v>282</v>
      </c>
      <c r="K242" s="241">
        <v>1192</v>
      </c>
      <c r="L242" s="7" t="s">
        <v>470</v>
      </c>
      <c r="M242" s="241">
        <v>8</v>
      </c>
      <c r="N242" s="7" t="s">
        <v>159</v>
      </c>
    </row>
    <row r="243" spans="1:14" x14ac:dyDescent="0.3">
      <c r="A243" t="str">
        <f t="shared" si="3"/>
        <v>119235</v>
      </c>
      <c r="B243" s="7" t="s">
        <v>1294</v>
      </c>
      <c r="C243" s="7" t="s">
        <v>1337</v>
      </c>
      <c r="D243" s="7" t="s">
        <v>22</v>
      </c>
      <c r="E243" s="7" t="e">
        <v>#N/A</v>
      </c>
      <c r="F243" s="7" t="e">
        <v>#N/A</v>
      </c>
      <c r="G243" s="7" t="e">
        <v>#N/A</v>
      </c>
      <c r="H243" s="7" t="e">
        <v>#N/A</v>
      </c>
      <c r="I243" s="7" t="s">
        <v>281</v>
      </c>
      <c r="J243" s="7" t="s">
        <v>282</v>
      </c>
      <c r="K243" s="241">
        <v>1192</v>
      </c>
      <c r="L243" s="7" t="s">
        <v>470</v>
      </c>
      <c r="M243" s="241">
        <v>35</v>
      </c>
      <c r="N243" s="7" t="s">
        <v>1346</v>
      </c>
    </row>
    <row r="244" spans="1:14" x14ac:dyDescent="0.3">
      <c r="A244" t="str">
        <f t="shared" si="3"/>
        <v>11922015</v>
      </c>
      <c r="B244" s="7" t="s">
        <v>1294</v>
      </c>
      <c r="C244" s="7" t="s">
        <v>1337</v>
      </c>
      <c r="D244" s="7" t="s">
        <v>22</v>
      </c>
      <c r="E244" s="7" t="s">
        <v>337</v>
      </c>
      <c r="F244" s="7" t="s">
        <v>338</v>
      </c>
      <c r="G244" s="7" t="s">
        <v>266</v>
      </c>
      <c r="H244" s="7" t="s">
        <v>267</v>
      </c>
      <c r="I244" s="7" t="s">
        <v>281</v>
      </c>
      <c r="J244" s="7" t="s">
        <v>282</v>
      </c>
      <c r="K244" s="241">
        <v>1192</v>
      </c>
      <c r="L244" s="7" t="s">
        <v>470</v>
      </c>
      <c r="M244" s="241">
        <v>2015</v>
      </c>
      <c r="N244" s="7" t="s">
        <v>278</v>
      </c>
    </row>
    <row r="245" spans="1:14" x14ac:dyDescent="0.3">
      <c r="A245" t="str">
        <f t="shared" si="3"/>
        <v>11922045</v>
      </c>
      <c r="B245" s="7" t="s">
        <v>1294</v>
      </c>
      <c r="C245" s="7" t="s">
        <v>1337</v>
      </c>
      <c r="D245" s="7" t="s">
        <v>22</v>
      </c>
      <c r="E245" s="7" t="e">
        <v>#N/A</v>
      </c>
      <c r="F245" s="7" t="e">
        <v>#N/A</v>
      </c>
      <c r="G245" s="7" t="e">
        <v>#N/A</v>
      </c>
      <c r="H245" s="7" t="e">
        <v>#N/A</v>
      </c>
      <c r="I245" s="7" t="s">
        <v>281</v>
      </c>
      <c r="J245" s="7" t="s">
        <v>282</v>
      </c>
      <c r="K245" s="241">
        <v>1192</v>
      </c>
      <c r="L245" s="7" t="s">
        <v>470</v>
      </c>
      <c r="M245" s="241">
        <v>2045</v>
      </c>
      <c r="N245" s="7" t="s">
        <v>170</v>
      </c>
    </row>
    <row r="246" spans="1:14" x14ac:dyDescent="0.3">
      <c r="A246" t="str">
        <f t="shared" si="3"/>
        <v>11922067</v>
      </c>
      <c r="B246" s="7" t="s">
        <v>1294</v>
      </c>
      <c r="C246" s="7" t="s">
        <v>1337</v>
      </c>
      <c r="D246" s="7" t="s">
        <v>22</v>
      </c>
      <c r="E246" s="7" t="s">
        <v>337</v>
      </c>
      <c r="F246" s="7" t="s">
        <v>338</v>
      </c>
      <c r="G246" s="7" t="s">
        <v>266</v>
      </c>
      <c r="H246" s="7" t="s">
        <v>267</v>
      </c>
      <c r="I246" s="7" t="s">
        <v>281</v>
      </c>
      <c r="J246" s="7" t="s">
        <v>282</v>
      </c>
      <c r="K246" s="241">
        <v>1192</v>
      </c>
      <c r="L246" s="7" t="s">
        <v>470</v>
      </c>
      <c r="M246" s="241">
        <v>2067</v>
      </c>
      <c r="N246" s="7" t="s">
        <v>162</v>
      </c>
    </row>
    <row r="247" spans="1:14" x14ac:dyDescent="0.3">
      <c r="A247" t="str">
        <f t="shared" si="3"/>
        <v>11922092</v>
      </c>
      <c r="B247" s="7" t="s">
        <v>1294</v>
      </c>
      <c r="C247" s="7" t="s">
        <v>1337</v>
      </c>
      <c r="D247" s="7" t="s">
        <v>22</v>
      </c>
      <c r="E247" s="7" t="e">
        <v>#N/A</v>
      </c>
      <c r="F247" s="7" t="e">
        <v>#N/A</v>
      </c>
      <c r="G247" s="7" t="e">
        <v>#N/A</v>
      </c>
      <c r="H247" s="7" t="e">
        <v>#N/A</v>
      </c>
      <c r="I247" s="7" t="s">
        <v>281</v>
      </c>
      <c r="J247" s="7" t="s">
        <v>282</v>
      </c>
      <c r="K247" s="241">
        <v>1192</v>
      </c>
      <c r="L247" s="7" t="s">
        <v>470</v>
      </c>
      <c r="M247" s="241">
        <v>2092</v>
      </c>
      <c r="N247" s="7" t="s">
        <v>141</v>
      </c>
    </row>
    <row r="248" spans="1:14" x14ac:dyDescent="0.3">
      <c r="A248" t="str">
        <f t="shared" si="3"/>
        <v>11924009</v>
      </c>
      <c r="B248" s="7" t="s">
        <v>1294</v>
      </c>
      <c r="C248" s="7" t="s">
        <v>1337</v>
      </c>
      <c r="D248" s="7" t="s">
        <v>22</v>
      </c>
      <c r="E248" s="7" t="e">
        <v>#N/A</v>
      </c>
      <c r="F248" s="7" t="e">
        <v>#N/A</v>
      </c>
      <c r="G248" s="7" t="e">
        <v>#N/A</v>
      </c>
      <c r="H248" s="7" t="e">
        <v>#N/A</v>
      </c>
      <c r="I248" s="7" t="s">
        <v>281</v>
      </c>
      <c r="J248" s="7" t="s">
        <v>282</v>
      </c>
      <c r="K248" s="241">
        <v>1192</v>
      </c>
      <c r="L248" s="7" t="s">
        <v>470</v>
      </c>
      <c r="M248" s="241">
        <v>4009</v>
      </c>
      <c r="N248" s="7" t="s">
        <v>1350</v>
      </c>
    </row>
    <row r="249" spans="1:14" x14ac:dyDescent="0.3">
      <c r="A249" t="str">
        <f t="shared" si="3"/>
        <v>11925002</v>
      </c>
      <c r="B249" s="7" t="s">
        <v>1351</v>
      </c>
      <c r="C249" s="7" t="s">
        <v>1337</v>
      </c>
      <c r="D249" s="7" t="s">
        <v>22</v>
      </c>
      <c r="E249" s="7" t="s">
        <v>337</v>
      </c>
      <c r="F249" s="7" t="s">
        <v>338</v>
      </c>
      <c r="G249" s="7" t="s">
        <v>266</v>
      </c>
      <c r="H249" s="7" t="s">
        <v>267</v>
      </c>
      <c r="I249" s="7" t="s">
        <v>281</v>
      </c>
      <c r="J249" s="7" t="s">
        <v>282</v>
      </c>
      <c r="K249" s="241">
        <v>1192</v>
      </c>
      <c r="L249" s="7" t="s">
        <v>470</v>
      </c>
      <c r="M249" s="241">
        <v>5002</v>
      </c>
      <c r="N249" s="7" t="s">
        <v>308</v>
      </c>
    </row>
    <row r="250" spans="1:14" x14ac:dyDescent="0.3">
      <c r="A250" t="str">
        <f t="shared" si="3"/>
        <v>11925006</v>
      </c>
      <c r="B250" s="7" t="s">
        <v>1294</v>
      </c>
      <c r="C250" s="7" t="s">
        <v>1337</v>
      </c>
      <c r="D250" s="7" t="s">
        <v>22</v>
      </c>
      <c r="E250" s="7" t="e">
        <v>#N/A</v>
      </c>
      <c r="F250" s="7" t="e">
        <v>#N/A</v>
      </c>
      <c r="G250" s="7" t="e">
        <v>#N/A</v>
      </c>
      <c r="H250" s="7" t="e">
        <v>#N/A</v>
      </c>
      <c r="I250" s="7" t="s">
        <v>281</v>
      </c>
      <c r="J250" s="7" t="s">
        <v>282</v>
      </c>
      <c r="K250" s="241">
        <v>1192</v>
      </c>
      <c r="L250" s="7" t="s">
        <v>470</v>
      </c>
      <c r="M250" s="241">
        <v>5006</v>
      </c>
      <c r="N250" s="7" t="s">
        <v>736</v>
      </c>
    </row>
    <row r="251" spans="1:14" x14ac:dyDescent="0.3">
      <c r="A251" t="str">
        <f t="shared" si="3"/>
        <v>11927101</v>
      </c>
      <c r="B251" s="7" t="s">
        <v>1294</v>
      </c>
      <c r="C251" s="7" t="s">
        <v>1337</v>
      </c>
      <c r="D251" s="7" t="s">
        <v>22</v>
      </c>
      <c r="E251" s="7" t="e">
        <v>#N/A</v>
      </c>
      <c r="F251" s="7" t="e">
        <v>#N/A</v>
      </c>
      <c r="G251" s="7" t="e">
        <v>#N/A</v>
      </c>
      <c r="H251" s="7" t="e">
        <v>#N/A</v>
      </c>
      <c r="I251" s="7" t="s">
        <v>281</v>
      </c>
      <c r="J251" s="7" t="s">
        <v>282</v>
      </c>
      <c r="K251" s="241">
        <v>1192</v>
      </c>
      <c r="L251" s="7" t="s">
        <v>470</v>
      </c>
      <c r="M251" s="241">
        <v>7101</v>
      </c>
      <c r="N251" s="7" t="s">
        <v>46</v>
      </c>
    </row>
    <row r="252" spans="1:14" x14ac:dyDescent="0.3">
      <c r="A252" t="str">
        <f t="shared" si="3"/>
        <v>108862</v>
      </c>
      <c r="B252" s="7" t="s">
        <v>1294</v>
      </c>
      <c r="C252" s="7" t="s">
        <v>1316</v>
      </c>
      <c r="D252" s="7" t="s">
        <v>22</v>
      </c>
      <c r="E252" s="7" t="s">
        <v>482</v>
      </c>
      <c r="F252" s="7" t="s">
        <v>483</v>
      </c>
      <c r="G252" s="7" t="s">
        <v>247</v>
      </c>
      <c r="H252" s="7" t="s">
        <v>248</v>
      </c>
      <c r="I252" s="7" t="s">
        <v>416</v>
      </c>
      <c r="J252" s="7" t="s">
        <v>417</v>
      </c>
      <c r="K252" s="241">
        <v>1088</v>
      </c>
      <c r="L252" s="7" t="s">
        <v>695</v>
      </c>
      <c r="M252" s="241">
        <v>62</v>
      </c>
      <c r="N252" s="7" t="s">
        <v>388</v>
      </c>
    </row>
    <row r="253" spans="1:14" x14ac:dyDescent="0.3">
      <c r="A253" t="str">
        <f t="shared" si="3"/>
        <v>10882055</v>
      </c>
      <c r="B253" s="7" t="s">
        <v>1294</v>
      </c>
      <c r="C253" s="7" t="s">
        <v>1316</v>
      </c>
      <c r="D253" s="7" t="s">
        <v>22</v>
      </c>
      <c r="E253" s="7" t="e">
        <v>#N/A</v>
      </c>
      <c r="F253" s="7" t="e">
        <v>#N/A</v>
      </c>
      <c r="G253" s="7" t="e">
        <v>#N/A</v>
      </c>
      <c r="H253" s="7" t="e">
        <v>#N/A</v>
      </c>
      <c r="I253" s="7" t="s">
        <v>416</v>
      </c>
      <c r="J253" s="7" t="s">
        <v>417</v>
      </c>
      <c r="K253" s="241">
        <v>1088</v>
      </c>
      <c r="L253" s="7" t="s">
        <v>695</v>
      </c>
      <c r="M253" s="241">
        <v>2055</v>
      </c>
      <c r="N253" s="7" t="s">
        <v>431</v>
      </c>
    </row>
    <row r="254" spans="1:14" x14ac:dyDescent="0.3">
      <c r="A254" t="str">
        <f t="shared" si="3"/>
        <v>10882057</v>
      </c>
      <c r="B254" s="7" t="s">
        <v>1294</v>
      </c>
      <c r="C254" s="7" t="s">
        <v>1316</v>
      </c>
      <c r="D254" s="7" t="s">
        <v>22</v>
      </c>
      <c r="E254" s="7" t="e">
        <v>#N/A</v>
      </c>
      <c r="F254" s="7" t="e">
        <v>#N/A</v>
      </c>
      <c r="G254" s="7" t="e">
        <v>#N/A</v>
      </c>
      <c r="H254" s="7" t="e">
        <v>#N/A</v>
      </c>
      <c r="I254" s="7" t="s">
        <v>416</v>
      </c>
      <c r="J254" s="7" t="s">
        <v>417</v>
      </c>
      <c r="K254" s="241">
        <v>1088</v>
      </c>
      <c r="L254" s="7" t="s">
        <v>695</v>
      </c>
      <c r="M254" s="241">
        <v>2057</v>
      </c>
      <c r="N254" s="7" t="s">
        <v>474</v>
      </c>
    </row>
    <row r="255" spans="1:14" x14ac:dyDescent="0.3">
      <c r="A255" t="str">
        <f t="shared" si="3"/>
        <v>10882061</v>
      </c>
      <c r="B255" s="7" t="s">
        <v>1294</v>
      </c>
      <c r="C255" s="7" t="s">
        <v>1316</v>
      </c>
      <c r="D255" s="7" t="s">
        <v>22</v>
      </c>
      <c r="E255" s="7" t="e">
        <v>#N/A</v>
      </c>
      <c r="F255" s="7" t="e">
        <v>#N/A</v>
      </c>
      <c r="G255" s="7" t="e">
        <v>#N/A</v>
      </c>
      <c r="H255" s="7" t="e">
        <v>#N/A</v>
      </c>
      <c r="I255" s="7" t="s">
        <v>416</v>
      </c>
      <c r="J255" s="7" t="s">
        <v>417</v>
      </c>
      <c r="K255" s="241">
        <v>1088</v>
      </c>
      <c r="L255" s="7" t="s">
        <v>695</v>
      </c>
      <c r="M255" s="241">
        <v>2061</v>
      </c>
      <c r="N255" s="7" t="s">
        <v>476</v>
      </c>
    </row>
    <row r="256" spans="1:14" x14ac:dyDescent="0.3">
      <c r="A256" t="str">
        <f t="shared" si="3"/>
        <v>10882080</v>
      </c>
      <c r="B256" s="7" t="s">
        <v>1294</v>
      </c>
      <c r="C256" s="7" t="s">
        <v>1316</v>
      </c>
      <c r="D256" s="7" t="s">
        <v>22</v>
      </c>
      <c r="E256" s="7" t="s">
        <v>482</v>
      </c>
      <c r="F256" s="7" t="s">
        <v>483</v>
      </c>
      <c r="G256" s="7" t="s">
        <v>247</v>
      </c>
      <c r="H256" s="7" t="s">
        <v>248</v>
      </c>
      <c r="I256" s="7" t="s">
        <v>416</v>
      </c>
      <c r="J256" s="7" t="s">
        <v>417</v>
      </c>
      <c r="K256" s="241">
        <v>1088</v>
      </c>
      <c r="L256" s="7" t="s">
        <v>695</v>
      </c>
      <c r="M256" s="241">
        <v>2080</v>
      </c>
      <c r="N256" s="7" t="s">
        <v>70</v>
      </c>
    </row>
    <row r="257" spans="1:14" x14ac:dyDescent="0.3">
      <c r="A257" t="str">
        <f t="shared" si="3"/>
        <v>10882083</v>
      </c>
      <c r="B257" s="7" t="s">
        <v>1294</v>
      </c>
      <c r="C257" s="7" t="s">
        <v>1316</v>
      </c>
      <c r="D257" s="7" t="s">
        <v>22</v>
      </c>
      <c r="E257" s="7" t="e">
        <v>#N/A</v>
      </c>
      <c r="F257" s="7" t="e">
        <v>#N/A</v>
      </c>
      <c r="G257" s="7" t="e">
        <v>#N/A</v>
      </c>
      <c r="H257" s="7" t="e">
        <v>#N/A</v>
      </c>
      <c r="I257" s="7" t="s">
        <v>416</v>
      </c>
      <c r="J257" s="7" t="s">
        <v>417</v>
      </c>
      <c r="K257" s="241">
        <v>1088</v>
      </c>
      <c r="L257" s="7" t="s">
        <v>695</v>
      </c>
      <c r="M257" s="241">
        <v>2083</v>
      </c>
      <c r="N257" s="7" t="s">
        <v>1369</v>
      </c>
    </row>
    <row r="258" spans="1:14" x14ac:dyDescent="0.3">
      <c r="A258" t="str">
        <f t="shared" si="3"/>
        <v>10882092</v>
      </c>
      <c r="B258" s="7" t="s">
        <v>1294</v>
      </c>
      <c r="C258" s="7" t="s">
        <v>1316</v>
      </c>
      <c r="D258" s="7" t="s">
        <v>22</v>
      </c>
      <c r="E258" s="7" t="s">
        <v>482</v>
      </c>
      <c r="F258" s="7" t="s">
        <v>483</v>
      </c>
      <c r="G258" s="7" t="s">
        <v>247</v>
      </c>
      <c r="H258" s="7" t="s">
        <v>248</v>
      </c>
      <c r="I258" s="7" t="s">
        <v>416</v>
      </c>
      <c r="J258" s="7" t="s">
        <v>417</v>
      </c>
      <c r="K258" s="241">
        <v>1088</v>
      </c>
      <c r="L258" s="7" t="s">
        <v>695</v>
      </c>
      <c r="M258" s="241">
        <v>2092</v>
      </c>
      <c r="N258" s="7" t="s">
        <v>141</v>
      </c>
    </row>
    <row r="259" spans="1:14" x14ac:dyDescent="0.3">
      <c r="A259" t="str">
        <f t="shared" ref="A259:A322" si="4">K259&amp;M259</f>
        <v>10882216</v>
      </c>
      <c r="B259" s="7" t="s">
        <v>1294</v>
      </c>
      <c r="C259" s="7" t="s">
        <v>1316</v>
      </c>
      <c r="D259" s="7" t="s">
        <v>22</v>
      </c>
      <c r="E259" s="7" t="e">
        <v>#N/A</v>
      </c>
      <c r="F259" s="7" t="e">
        <v>#N/A</v>
      </c>
      <c r="G259" s="7" t="e">
        <v>#N/A</v>
      </c>
      <c r="H259" s="7" t="e">
        <v>#N/A</v>
      </c>
      <c r="I259" s="7" t="s">
        <v>416</v>
      </c>
      <c r="J259" s="7" t="s">
        <v>417</v>
      </c>
      <c r="K259" s="241">
        <v>1088</v>
      </c>
      <c r="L259" s="7" t="s">
        <v>695</v>
      </c>
      <c r="M259" s="241">
        <v>2216</v>
      </c>
      <c r="N259" s="7" t="s">
        <v>1370</v>
      </c>
    </row>
    <row r="260" spans="1:14" x14ac:dyDescent="0.3">
      <c r="A260" t="str">
        <f t="shared" si="4"/>
        <v>10882232</v>
      </c>
      <c r="B260" s="7" t="s">
        <v>1294</v>
      </c>
      <c r="C260" s="7" t="s">
        <v>1316</v>
      </c>
      <c r="D260" s="7" t="s">
        <v>22</v>
      </c>
      <c r="E260" s="7" t="e">
        <v>#N/A</v>
      </c>
      <c r="F260" s="7" t="e">
        <v>#N/A</v>
      </c>
      <c r="G260" s="7" t="e">
        <v>#N/A</v>
      </c>
      <c r="H260" s="7" t="e">
        <v>#N/A</v>
      </c>
      <c r="I260" s="7" t="s">
        <v>416</v>
      </c>
      <c r="J260" s="7" t="s">
        <v>417</v>
      </c>
      <c r="K260" s="241">
        <v>1088</v>
      </c>
      <c r="L260" s="7" t="s">
        <v>695</v>
      </c>
      <c r="M260" s="241">
        <v>2232</v>
      </c>
      <c r="N260" s="7" t="s">
        <v>1371</v>
      </c>
    </row>
    <row r="261" spans="1:14" x14ac:dyDescent="0.3">
      <c r="A261" t="str">
        <f t="shared" si="4"/>
        <v>10882310</v>
      </c>
      <c r="B261" s="7" t="s">
        <v>1294</v>
      </c>
      <c r="C261" s="7" t="s">
        <v>1316</v>
      </c>
      <c r="D261" s="7" t="s">
        <v>22</v>
      </c>
      <c r="E261" s="7" t="e">
        <v>#N/A</v>
      </c>
      <c r="F261" s="7" t="e">
        <v>#N/A</v>
      </c>
      <c r="G261" s="7" t="e">
        <v>#N/A</v>
      </c>
      <c r="H261" s="7" t="e">
        <v>#N/A</v>
      </c>
      <c r="I261" s="7" t="s">
        <v>416</v>
      </c>
      <c r="J261" s="7" t="s">
        <v>417</v>
      </c>
      <c r="K261" s="241">
        <v>1088</v>
      </c>
      <c r="L261" s="7" t="s">
        <v>695</v>
      </c>
      <c r="M261" s="241">
        <v>2310</v>
      </c>
      <c r="N261" s="7" t="s">
        <v>1372</v>
      </c>
    </row>
    <row r="262" spans="1:14" x14ac:dyDescent="0.3">
      <c r="A262" t="str">
        <f t="shared" si="4"/>
        <v>10884000</v>
      </c>
      <c r="B262" s="7" t="s">
        <v>1294</v>
      </c>
      <c r="C262" s="7" t="s">
        <v>1316</v>
      </c>
      <c r="D262" s="7" t="s">
        <v>22</v>
      </c>
      <c r="E262" s="7" t="e">
        <v>#N/A</v>
      </c>
      <c r="F262" s="7" t="e">
        <v>#N/A</v>
      </c>
      <c r="G262" s="7" t="e">
        <v>#N/A</v>
      </c>
      <c r="H262" s="7" t="e">
        <v>#N/A</v>
      </c>
      <c r="I262" s="7" t="s">
        <v>416</v>
      </c>
      <c r="J262" s="7" t="s">
        <v>417</v>
      </c>
      <c r="K262" s="241">
        <v>1088</v>
      </c>
      <c r="L262" s="7" t="s">
        <v>695</v>
      </c>
      <c r="M262" s="241">
        <v>4000</v>
      </c>
      <c r="N262" s="7" t="s">
        <v>1349</v>
      </c>
    </row>
    <row r="263" spans="1:14" x14ac:dyDescent="0.3">
      <c r="A263" t="str">
        <f t="shared" si="4"/>
        <v>10888803</v>
      </c>
      <c r="B263" s="7" t="s">
        <v>1294</v>
      </c>
      <c r="C263" s="7" t="s">
        <v>1316</v>
      </c>
      <c r="D263" s="7" t="s">
        <v>22</v>
      </c>
      <c r="E263" s="7" t="e">
        <v>#N/A</v>
      </c>
      <c r="F263" s="7" t="e">
        <v>#N/A</v>
      </c>
      <c r="G263" s="7" t="e">
        <v>#N/A</v>
      </c>
      <c r="H263" s="7" t="e">
        <v>#N/A</v>
      </c>
      <c r="I263" s="7" t="s">
        <v>416</v>
      </c>
      <c r="J263" s="7" t="s">
        <v>417</v>
      </c>
      <c r="K263" s="241">
        <v>1088</v>
      </c>
      <c r="L263" s="7" t="s">
        <v>695</v>
      </c>
      <c r="M263" s="241">
        <v>8803</v>
      </c>
      <c r="N263" s="7" t="s">
        <v>50</v>
      </c>
    </row>
    <row r="264" spans="1:14" x14ac:dyDescent="0.3">
      <c r="A264" t="str">
        <f t="shared" si="4"/>
        <v>66322000</v>
      </c>
      <c r="B264" s="7" t="s">
        <v>1321</v>
      </c>
      <c r="C264" s="7"/>
      <c r="D264" s="7"/>
      <c r="E264" s="7" t="e">
        <v>#N/A</v>
      </c>
      <c r="F264" s="7" t="e">
        <v>#N/A</v>
      </c>
      <c r="G264" s="7" t="e">
        <v>#N/A</v>
      </c>
      <c r="H264" s="7" t="e">
        <v>#N/A</v>
      </c>
      <c r="I264" s="7" t="s">
        <v>268</v>
      </c>
      <c r="J264" s="7" t="s">
        <v>269</v>
      </c>
      <c r="K264" s="241">
        <v>6632</v>
      </c>
      <c r="L264" s="7" t="s">
        <v>1373</v>
      </c>
      <c r="M264" s="241">
        <v>2000</v>
      </c>
      <c r="N264" s="7" t="s">
        <v>271</v>
      </c>
    </row>
    <row r="265" spans="1:14" x14ac:dyDescent="0.3">
      <c r="A265" t="str">
        <f t="shared" si="4"/>
        <v>66326004</v>
      </c>
      <c r="B265" s="7" t="s">
        <v>1321</v>
      </c>
      <c r="C265" s="7"/>
      <c r="D265" s="7"/>
      <c r="E265" s="7" t="e">
        <v>#N/A</v>
      </c>
      <c r="F265" s="7" t="e">
        <v>#N/A</v>
      </c>
      <c r="G265" s="7" t="e">
        <v>#N/A</v>
      </c>
      <c r="H265" s="7" t="e">
        <v>#N/A</v>
      </c>
      <c r="I265" s="7" t="s">
        <v>268</v>
      </c>
      <c r="J265" s="7" t="s">
        <v>269</v>
      </c>
      <c r="K265" s="241">
        <v>6632</v>
      </c>
      <c r="L265" s="7" t="s">
        <v>1373</v>
      </c>
      <c r="M265" s="241">
        <v>6004</v>
      </c>
      <c r="N265" s="7" t="s">
        <v>66</v>
      </c>
    </row>
    <row r="266" spans="1:14" x14ac:dyDescent="0.3">
      <c r="A266" t="str">
        <f t="shared" si="4"/>
        <v>66327103</v>
      </c>
      <c r="B266" s="7" t="s">
        <v>1321</v>
      </c>
      <c r="C266" s="7"/>
      <c r="D266" s="7"/>
      <c r="E266" s="7" t="e">
        <v>#N/A</v>
      </c>
      <c r="F266" s="7" t="e">
        <v>#N/A</v>
      </c>
      <c r="G266" s="7" t="e">
        <v>#N/A</v>
      </c>
      <c r="H266" s="7" t="e">
        <v>#N/A</v>
      </c>
      <c r="I266" s="7" t="s">
        <v>268</v>
      </c>
      <c r="J266" s="7" t="s">
        <v>269</v>
      </c>
      <c r="K266" s="241">
        <v>6632</v>
      </c>
      <c r="L266" s="7" t="s">
        <v>1373</v>
      </c>
      <c r="M266" s="241">
        <v>7103</v>
      </c>
      <c r="N266" s="7" t="s">
        <v>36</v>
      </c>
    </row>
    <row r="267" spans="1:14" x14ac:dyDescent="0.3">
      <c r="A267" t="str">
        <f t="shared" si="4"/>
        <v>2172015</v>
      </c>
      <c r="B267" s="7" t="s">
        <v>1294</v>
      </c>
      <c r="C267" s="7" t="s">
        <v>1337</v>
      </c>
      <c r="D267" s="7" t="s">
        <v>1356</v>
      </c>
      <c r="E267" s="7" t="e">
        <v>#N/A</v>
      </c>
      <c r="F267" s="7" t="e">
        <v>#N/A</v>
      </c>
      <c r="G267" s="7" t="e">
        <v>#N/A</v>
      </c>
      <c r="H267" s="7" t="e">
        <v>#N/A</v>
      </c>
      <c r="I267" s="7" t="s">
        <v>288</v>
      </c>
      <c r="J267" s="7" t="s">
        <v>289</v>
      </c>
      <c r="K267" s="241">
        <v>217</v>
      </c>
      <c r="L267" s="7" t="s">
        <v>1374</v>
      </c>
      <c r="M267" s="241">
        <v>2015</v>
      </c>
      <c r="N267" s="7" t="s">
        <v>278</v>
      </c>
    </row>
    <row r="268" spans="1:14" x14ac:dyDescent="0.3">
      <c r="A268" t="str">
        <f t="shared" si="4"/>
        <v>23104000</v>
      </c>
      <c r="B268" s="7" t="s">
        <v>1294</v>
      </c>
      <c r="C268" s="7" t="s">
        <v>1345</v>
      </c>
      <c r="D268" s="7" t="s">
        <v>22</v>
      </c>
      <c r="E268" s="7" t="e">
        <v>#N/A</v>
      </c>
      <c r="F268" s="7" t="e">
        <v>#N/A</v>
      </c>
      <c r="G268" s="7" t="e">
        <v>#N/A</v>
      </c>
      <c r="H268" s="7" t="e">
        <v>#N/A</v>
      </c>
      <c r="I268" s="7" t="s">
        <v>1375</v>
      </c>
      <c r="J268" s="7" t="s">
        <v>1376</v>
      </c>
      <c r="K268" s="241">
        <v>2310</v>
      </c>
      <c r="L268" s="7" t="s">
        <v>1377</v>
      </c>
      <c r="M268" s="241">
        <v>4000</v>
      </c>
      <c r="N268" s="7" t="s">
        <v>1349</v>
      </c>
    </row>
    <row r="269" spans="1:14" x14ac:dyDescent="0.3">
      <c r="A269" t="str">
        <f t="shared" si="4"/>
        <v>30022079</v>
      </c>
      <c r="B269" s="7" t="s">
        <v>1294</v>
      </c>
      <c r="C269" s="7" t="s">
        <v>1345</v>
      </c>
      <c r="D269" s="7" t="s">
        <v>22</v>
      </c>
      <c r="E269" s="7" t="e">
        <v>#N/A</v>
      </c>
      <c r="F269" s="7" t="e">
        <v>#N/A</v>
      </c>
      <c r="G269" s="7" t="e">
        <v>#N/A</v>
      </c>
      <c r="H269" s="7" t="e">
        <v>#N/A</v>
      </c>
      <c r="I269" s="7" t="s">
        <v>1375</v>
      </c>
      <c r="J269" s="7" t="s">
        <v>1376</v>
      </c>
      <c r="K269" s="241">
        <v>3002</v>
      </c>
      <c r="L269" s="7" t="s">
        <v>1378</v>
      </c>
      <c r="M269" s="241">
        <v>2079</v>
      </c>
      <c r="N269" s="7" t="s">
        <v>35</v>
      </c>
    </row>
    <row r="270" spans="1:14" x14ac:dyDescent="0.3">
      <c r="A270" t="str">
        <f t="shared" si="4"/>
        <v>22312079</v>
      </c>
      <c r="B270" s="7" t="s">
        <v>1294</v>
      </c>
      <c r="C270" s="7" t="s">
        <v>1379</v>
      </c>
      <c r="D270" s="7" t="s">
        <v>22</v>
      </c>
      <c r="E270" s="7" t="e">
        <v>#N/A</v>
      </c>
      <c r="F270" s="7" t="e">
        <v>#N/A</v>
      </c>
      <c r="G270" s="7" t="e">
        <v>#N/A</v>
      </c>
      <c r="H270" s="7" t="e">
        <v>#N/A</v>
      </c>
      <c r="I270" s="7" t="s">
        <v>650</v>
      </c>
      <c r="J270" s="7" t="s">
        <v>651</v>
      </c>
      <c r="K270" s="241">
        <v>2231</v>
      </c>
      <c r="L270" s="7" t="s">
        <v>1380</v>
      </c>
      <c r="M270" s="241">
        <v>2079</v>
      </c>
      <c r="N270" s="7" t="s">
        <v>35</v>
      </c>
    </row>
    <row r="271" spans="1:14" x14ac:dyDescent="0.3">
      <c r="A271" t="str">
        <f t="shared" si="4"/>
        <v>22322079</v>
      </c>
      <c r="B271" s="7" t="s">
        <v>1294</v>
      </c>
      <c r="C271" s="7" t="s">
        <v>1379</v>
      </c>
      <c r="D271" s="7" t="s">
        <v>22</v>
      </c>
      <c r="E271" s="7" t="e">
        <v>#N/A</v>
      </c>
      <c r="F271" s="7" t="e">
        <v>#N/A</v>
      </c>
      <c r="G271" s="7" t="e">
        <v>#N/A</v>
      </c>
      <c r="H271" s="7" t="e">
        <v>#N/A</v>
      </c>
      <c r="I271" s="7" t="s">
        <v>650</v>
      </c>
      <c r="J271" s="7" t="s">
        <v>651</v>
      </c>
      <c r="K271" s="241">
        <v>2232</v>
      </c>
      <c r="L271" s="7" t="s">
        <v>1381</v>
      </c>
      <c r="M271" s="241">
        <v>2079</v>
      </c>
      <c r="N271" s="7" t="s">
        <v>35</v>
      </c>
    </row>
    <row r="272" spans="1:14" x14ac:dyDescent="0.3">
      <c r="A272" t="str">
        <f t="shared" si="4"/>
        <v>22332079</v>
      </c>
      <c r="B272" s="7" t="s">
        <v>1294</v>
      </c>
      <c r="C272" s="7" t="s">
        <v>1379</v>
      </c>
      <c r="D272" s="7" t="s">
        <v>22</v>
      </c>
      <c r="E272" s="7" t="e">
        <v>#N/A</v>
      </c>
      <c r="F272" s="7" t="e">
        <v>#N/A</v>
      </c>
      <c r="G272" s="7" t="e">
        <v>#N/A</v>
      </c>
      <c r="H272" s="7" t="e">
        <v>#N/A</v>
      </c>
      <c r="I272" s="7" t="s">
        <v>650</v>
      </c>
      <c r="J272" s="7" t="s">
        <v>651</v>
      </c>
      <c r="K272" s="241">
        <v>2233</v>
      </c>
      <c r="L272" s="7" t="s">
        <v>1382</v>
      </c>
      <c r="M272" s="241">
        <v>2079</v>
      </c>
      <c r="N272" s="7" t="s">
        <v>35</v>
      </c>
    </row>
    <row r="273" spans="1:14" x14ac:dyDescent="0.3">
      <c r="A273" t="str">
        <f t="shared" si="4"/>
        <v>23651007</v>
      </c>
      <c r="B273" s="7" t="s">
        <v>1294</v>
      </c>
      <c r="C273" s="7" t="s">
        <v>1379</v>
      </c>
      <c r="D273" s="7" t="s">
        <v>22</v>
      </c>
      <c r="E273" s="7" t="e">
        <v>#N/A</v>
      </c>
      <c r="F273" s="7" t="e">
        <v>#N/A</v>
      </c>
      <c r="G273" s="7" t="e">
        <v>#N/A</v>
      </c>
      <c r="H273" s="7" t="e">
        <v>#N/A</v>
      </c>
      <c r="I273" s="7" t="s">
        <v>650</v>
      </c>
      <c r="J273" s="7" t="s">
        <v>651</v>
      </c>
      <c r="K273" s="241">
        <v>2365</v>
      </c>
      <c r="L273" s="7" t="s">
        <v>1383</v>
      </c>
      <c r="M273" s="241">
        <v>1007</v>
      </c>
      <c r="N273" s="7" t="s">
        <v>539</v>
      </c>
    </row>
    <row r="274" spans="1:14" x14ac:dyDescent="0.3">
      <c r="A274" t="str">
        <f t="shared" si="4"/>
        <v>23657104</v>
      </c>
      <c r="B274" s="7" t="s">
        <v>1294</v>
      </c>
      <c r="C274" s="7" t="s">
        <v>1379</v>
      </c>
      <c r="D274" s="7" t="s">
        <v>22</v>
      </c>
      <c r="E274" s="7" t="e">
        <v>#N/A</v>
      </c>
      <c r="F274" s="7" t="e">
        <v>#N/A</v>
      </c>
      <c r="G274" s="7" t="e">
        <v>#N/A</v>
      </c>
      <c r="H274" s="7" t="e">
        <v>#N/A</v>
      </c>
      <c r="I274" s="7" t="s">
        <v>650</v>
      </c>
      <c r="J274" s="7" t="s">
        <v>651</v>
      </c>
      <c r="K274" s="241">
        <v>2365</v>
      </c>
      <c r="L274" s="7" t="s">
        <v>1383</v>
      </c>
      <c r="M274" s="241">
        <v>7104</v>
      </c>
      <c r="N274" s="7" t="s">
        <v>1384</v>
      </c>
    </row>
    <row r="275" spans="1:14" x14ac:dyDescent="0.3">
      <c r="A275" t="str">
        <f t="shared" si="4"/>
        <v>22432079</v>
      </c>
      <c r="B275" s="7" t="s">
        <v>1294</v>
      </c>
      <c r="C275" s="7" t="s">
        <v>1379</v>
      </c>
      <c r="D275" s="7" t="s">
        <v>22</v>
      </c>
      <c r="E275" s="7" t="e">
        <v>#N/A</v>
      </c>
      <c r="F275" s="7" t="e">
        <v>#N/A</v>
      </c>
      <c r="G275" s="7" t="e">
        <v>#N/A</v>
      </c>
      <c r="H275" s="7" t="e">
        <v>#N/A</v>
      </c>
      <c r="I275" s="7" t="s">
        <v>676</v>
      </c>
      <c r="J275" s="7" t="s">
        <v>677</v>
      </c>
      <c r="K275" s="241">
        <v>2243</v>
      </c>
      <c r="L275" s="7" t="s">
        <v>1385</v>
      </c>
      <c r="M275" s="241">
        <v>2079</v>
      </c>
      <c r="N275" s="7" t="s">
        <v>35</v>
      </c>
    </row>
    <row r="276" spans="1:14" x14ac:dyDescent="0.3">
      <c r="A276" t="str">
        <f t="shared" si="4"/>
        <v>22601007</v>
      </c>
      <c r="B276" s="7" t="s">
        <v>1294</v>
      </c>
      <c r="C276" s="7" t="s">
        <v>1379</v>
      </c>
      <c r="D276" s="7" t="s">
        <v>22</v>
      </c>
      <c r="E276" s="7" t="e">
        <v>#N/A</v>
      </c>
      <c r="F276" s="7" t="e">
        <v>#N/A</v>
      </c>
      <c r="G276" s="7" t="e">
        <v>#N/A</v>
      </c>
      <c r="H276" s="7" t="e">
        <v>#N/A</v>
      </c>
      <c r="I276" s="7" t="s">
        <v>699</v>
      </c>
      <c r="J276" s="7" t="s">
        <v>700</v>
      </c>
      <c r="K276" s="241">
        <v>2260</v>
      </c>
      <c r="L276" s="7" t="s">
        <v>1386</v>
      </c>
      <c r="M276" s="241">
        <v>1007</v>
      </c>
      <c r="N276" s="7" t="s">
        <v>539</v>
      </c>
    </row>
    <row r="277" spans="1:14" x14ac:dyDescent="0.3">
      <c r="A277" t="str">
        <f t="shared" si="4"/>
        <v>20441000</v>
      </c>
      <c r="B277" s="7" t="s">
        <v>1294</v>
      </c>
      <c r="C277" s="7" t="s">
        <v>1337</v>
      </c>
      <c r="D277" s="7" t="s">
        <v>22</v>
      </c>
      <c r="E277" s="7" t="e">
        <v>#N/A</v>
      </c>
      <c r="F277" s="7" t="e">
        <v>#N/A</v>
      </c>
      <c r="G277" s="7" t="e">
        <v>#N/A</v>
      </c>
      <c r="H277" s="7" t="e">
        <v>#N/A</v>
      </c>
      <c r="I277" s="7" t="s">
        <v>708</v>
      </c>
      <c r="J277" s="7" t="s">
        <v>709</v>
      </c>
      <c r="K277" s="241">
        <v>2044</v>
      </c>
      <c r="L277" s="7" t="s">
        <v>1387</v>
      </c>
      <c r="M277" s="241">
        <v>1000</v>
      </c>
      <c r="N277" s="7" t="s">
        <v>427</v>
      </c>
    </row>
    <row r="278" spans="1:14" x14ac:dyDescent="0.3">
      <c r="A278" t="str">
        <f t="shared" si="4"/>
        <v>20441016</v>
      </c>
      <c r="B278" s="7" t="s">
        <v>1294</v>
      </c>
      <c r="C278" s="7" t="s">
        <v>1337</v>
      </c>
      <c r="D278" s="7" t="s">
        <v>22</v>
      </c>
      <c r="E278" s="7" t="e">
        <v>#N/A</v>
      </c>
      <c r="F278" s="7" t="e">
        <v>#N/A</v>
      </c>
      <c r="G278" s="7" t="e">
        <v>#N/A</v>
      </c>
      <c r="H278" s="7" t="e">
        <v>#N/A</v>
      </c>
      <c r="I278" s="7" t="s">
        <v>708</v>
      </c>
      <c r="J278" s="7" t="s">
        <v>709</v>
      </c>
      <c r="K278" s="241">
        <v>2044</v>
      </c>
      <c r="L278" s="7" t="s">
        <v>1387</v>
      </c>
      <c r="M278" s="241">
        <v>1016</v>
      </c>
      <c r="N278" s="7" t="s">
        <v>599</v>
      </c>
    </row>
    <row r="279" spans="1:14" x14ac:dyDescent="0.3">
      <c r="A279" t="str">
        <f t="shared" si="4"/>
        <v>20444000</v>
      </c>
      <c r="B279" s="7" t="s">
        <v>1294</v>
      </c>
      <c r="C279" s="7" t="s">
        <v>1337</v>
      </c>
      <c r="D279" s="7" t="s">
        <v>22</v>
      </c>
      <c r="E279" s="7" t="e">
        <v>#N/A</v>
      </c>
      <c r="F279" s="7" t="e">
        <v>#N/A</v>
      </c>
      <c r="G279" s="7" t="e">
        <v>#N/A</v>
      </c>
      <c r="H279" s="7" t="e">
        <v>#N/A</v>
      </c>
      <c r="I279" s="7" t="s">
        <v>708</v>
      </c>
      <c r="J279" s="7" t="s">
        <v>709</v>
      </c>
      <c r="K279" s="241">
        <v>2044</v>
      </c>
      <c r="L279" s="7" t="s">
        <v>1387</v>
      </c>
      <c r="M279" s="241">
        <v>4000</v>
      </c>
      <c r="N279" s="7" t="s">
        <v>1349</v>
      </c>
    </row>
    <row r="280" spans="1:14" x14ac:dyDescent="0.3">
      <c r="A280" t="str">
        <f t="shared" si="4"/>
        <v>20448506</v>
      </c>
      <c r="B280" s="7" t="s">
        <v>1294</v>
      </c>
      <c r="C280" s="7" t="s">
        <v>1337</v>
      </c>
      <c r="D280" s="7" t="s">
        <v>22</v>
      </c>
      <c r="E280" s="7" t="e">
        <v>#N/A</v>
      </c>
      <c r="F280" s="7" t="e">
        <v>#N/A</v>
      </c>
      <c r="G280" s="7" t="e">
        <v>#N/A</v>
      </c>
      <c r="H280" s="7" t="e">
        <v>#N/A</v>
      </c>
      <c r="I280" s="7" t="s">
        <v>708</v>
      </c>
      <c r="J280" s="7" t="s">
        <v>709</v>
      </c>
      <c r="K280" s="241">
        <v>2044</v>
      </c>
      <c r="L280" s="7" t="s">
        <v>1387</v>
      </c>
      <c r="M280" s="241">
        <v>8506</v>
      </c>
      <c r="N280" s="7" t="s">
        <v>1388</v>
      </c>
    </row>
    <row r="281" spans="1:14" x14ac:dyDescent="0.3">
      <c r="A281" t="str">
        <f t="shared" si="4"/>
        <v>10091042</v>
      </c>
      <c r="B281" s="7" t="s">
        <v>1294</v>
      </c>
      <c r="C281" s="7" t="s">
        <v>1337</v>
      </c>
      <c r="D281" s="7" t="s">
        <v>22</v>
      </c>
      <c r="E281" s="7" t="e">
        <v>#N/A</v>
      </c>
      <c r="F281" s="7" t="e">
        <v>#N/A</v>
      </c>
      <c r="G281" s="7" t="e">
        <v>#N/A</v>
      </c>
      <c r="H281" s="7" t="e">
        <v>#N/A</v>
      </c>
      <c r="I281" s="7" t="s">
        <v>177</v>
      </c>
      <c r="J281" s="7" t="s">
        <v>178</v>
      </c>
      <c r="K281" s="241">
        <v>1009</v>
      </c>
      <c r="L281" s="7" t="s">
        <v>1389</v>
      </c>
      <c r="M281" s="241">
        <v>1042</v>
      </c>
      <c r="N281" s="7" t="s">
        <v>180</v>
      </c>
    </row>
    <row r="282" spans="1:14" x14ac:dyDescent="0.3">
      <c r="A282" t="str">
        <f t="shared" si="4"/>
        <v>10101042</v>
      </c>
      <c r="B282" s="7" t="s">
        <v>1294</v>
      </c>
      <c r="C282" s="7" t="s">
        <v>1337</v>
      </c>
      <c r="D282" s="7" t="s">
        <v>22</v>
      </c>
      <c r="E282" s="7" t="e">
        <v>#N/A</v>
      </c>
      <c r="F282" s="7" t="e">
        <v>#N/A</v>
      </c>
      <c r="G282" s="7" t="e">
        <v>#N/A</v>
      </c>
      <c r="H282" s="7" t="e">
        <v>#N/A</v>
      </c>
      <c r="I282" s="7" t="s">
        <v>177</v>
      </c>
      <c r="J282" s="7" t="s">
        <v>178</v>
      </c>
      <c r="K282" s="241">
        <v>1010</v>
      </c>
      <c r="L282" s="7" t="s">
        <v>1390</v>
      </c>
      <c r="M282" s="241">
        <v>1042</v>
      </c>
      <c r="N282" s="7" t="s">
        <v>180</v>
      </c>
    </row>
    <row r="283" spans="1:14" x14ac:dyDescent="0.3">
      <c r="A283" t="str">
        <f t="shared" si="4"/>
        <v>20481000</v>
      </c>
      <c r="B283" s="7" t="s">
        <v>1294</v>
      </c>
      <c r="C283" s="7" t="s">
        <v>1337</v>
      </c>
      <c r="D283" s="7" t="s">
        <v>22</v>
      </c>
      <c r="E283" s="7" t="e">
        <v>#N/A</v>
      </c>
      <c r="F283" s="7" t="e">
        <v>#N/A</v>
      </c>
      <c r="G283" s="7" t="e">
        <v>#N/A</v>
      </c>
      <c r="H283" s="7" t="e">
        <v>#N/A</v>
      </c>
      <c r="I283" s="7" t="s">
        <v>177</v>
      </c>
      <c r="J283" s="7" t="s">
        <v>178</v>
      </c>
      <c r="K283" s="241">
        <v>2048</v>
      </c>
      <c r="L283" s="7" t="s">
        <v>1391</v>
      </c>
      <c r="M283" s="241">
        <v>1000</v>
      </c>
      <c r="N283" s="7" t="s">
        <v>427</v>
      </c>
    </row>
    <row r="284" spans="1:14" x14ac:dyDescent="0.3">
      <c r="A284" t="str">
        <f t="shared" si="4"/>
        <v>20481022</v>
      </c>
      <c r="B284" s="7" t="s">
        <v>1294</v>
      </c>
      <c r="C284" s="7" t="s">
        <v>1337</v>
      </c>
      <c r="D284" s="7" t="s">
        <v>22</v>
      </c>
      <c r="E284" s="7" t="e">
        <v>#N/A</v>
      </c>
      <c r="F284" s="7" t="e">
        <v>#N/A</v>
      </c>
      <c r="G284" s="7" t="e">
        <v>#N/A</v>
      </c>
      <c r="H284" s="7" t="e">
        <v>#N/A</v>
      </c>
      <c r="I284" s="7" t="s">
        <v>177</v>
      </c>
      <c r="J284" s="7" t="s">
        <v>178</v>
      </c>
      <c r="K284" s="241">
        <v>2048</v>
      </c>
      <c r="L284" s="7" t="s">
        <v>1391</v>
      </c>
      <c r="M284" s="241">
        <v>1022</v>
      </c>
      <c r="N284" s="7" t="s">
        <v>602</v>
      </c>
    </row>
    <row r="285" spans="1:14" x14ac:dyDescent="0.3">
      <c r="A285" t="str">
        <f t="shared" si="4"/>
        <v>20481031</v>
      </c>
      <c r="B285" s="7" t="s">
        <v>1294</v>
      </c>
      <c r="C285" s="7" t="s">
        <v>1337</v>
      </c>
      <c r="D285" s="7" t="s">
        <v>22</v>
      </c>
      <c r="E285" s="7" t="e">
        <v>#N/A</v>
      </c>
      <c r="F285" s="7" t="e">
        <v>#N/A</v>
      </c>
      <c r="G285" s="7" t="e">
        <v>#N/A</v>
      </c>
      <c r="H285" s="7" t="e">
        <v>#N/A</v>
      </c>
      <c r="I285" s="7" t="s">
        <v>177</v>
      </c>
      <c r="J285" s="7" t="s">
        <v>178</v>
      </c>
      <c r="K285" s="241">
        <v>2048</v>
      </c>
      <c r="L285" s="7" t="s">
        <v>1391</v>
      </c>
      <c r="M285" s="241">
        <v>1031</v>
      </c>
      <c r="N285" s="7" t="s">
        <v>529</v>
      </c>
    </row>
    <row r="286" spans="1:14" x14ac:dyDescent="0.3">
      <c r="A286" t="str">
        <f t="shared" si="4"/>
        <v>20481042</v>
      </c>
      <c r="B286" s="7" t="s">
        <v>1294</v>
      </c>
      <c r="C286" s="7" t="s">
        <v>1337</v>
      </c>
      <c r="D286" s="7" t="s">
        <v>22</v>
      </c>
      <c r="E286" s="7" t="e">
        <v>#N/A</v>
      </c>
      <c r="F286" s="7" t="e">
        <v>#N/A</v>
      </c>
      <c r="G286" s="7" t="e">
        <v>#N/A</v>
      </c>
      <c r="H286" s="7" t="e">
        <v>#N/A</v>
      </c>
      <c r="I286" s="7" t="s">
        <v>177</v>
      </c>
      <c r="J286" s="7" t="s">
        <v>178</v>
      </c>
      <c r="K286" s="241">
        <v>2048</v>
      </c>
      <c r="L286" s="7" t="s">
        <v>1391</v>
      </c>
      <c r="M286" s="241">
        <v>1042</v>
      </c>
      <c r="N286" s="7" t="s">
        <v>180</v>
      </c>
    </row>
    <row r="287" spans="1:14" x14ac:dyDescent="0.3">
      <c r="A287" t="str">
        <f t="shared" si="4"/>
        <v>20481045</v>
      </c>
      <c r="B287" s="7" t="s">
        <v>1294</v>
      </c>
      <c r="C287" s="7" t="s">
        <v>1337</v>
      </c>
      <c r="D287" s="7" t="s">
        <v>22</v>
      </c>
      <c r="E287" s="7" t="e">
        <v>#N/A</v>
      </c>
      <c r="F287" s="7" t="e">
        <v>#N/A</v>
      </c>
      <c r="G287" s="7" t="e">
        <v>#N/A</v>
      </c>
      <c r="H287" s="7" t="e">
        <v>#N/A</v>
      </c>
      <c r="I287" s="7" t="s">
        <v>177</v>
      </c>
      <c r="J287" s="7" t="s">
        <v>178</v>
      </c>
      <c r="K287" s="241">
        <v>2048</v>
      </c>
      <c r="L287" s="7" t="s">
        <v>1391</v>
      </c>
      <c r="M287" s="241">
        <v>1045</v>
      </c>
      <c r="N287" s="7" t="s">
        <v>1392</v>
      </c>
    </row>
    <row r="288" spans="1:14" x14ac:dyDescent="0.3">
      <c r="A288" t="str">
        <f t="shared" si="4"/>
        <v>20482045</v>
      </c>
      <c r="B288" s="7" t="s">
        <v>1294</v>
      </c>
      <c r="C288" s="7" t="s">
        <v>1337</v>
      </c>
      <c r="D288" s="7" t="s">
        <v>22</v>
      </c>
      <c r="E288" s="7" t="e">
        <v>#N/A</v>
      </c>
      <c r="F288" s="7" t="e">
        <v>#N/A</v>
      </c>
      <c r="G288" s="7" t="e">
        <v>#N/A</v>
      </c>
      <c r="H288" s="7" t="e">
        <v>#N/A</v>
      </c>
      <c r="I288" s="7" t="s">
        <v>177</v>
      </c>
      <c r="J288" s="7" t="s">
        <v>178</v>
      </c>
      <c r="K288" s="241">
        <v>2048</v>
      </c>
      <c r="L288" s="7" t="s">
        <v>1391</v>
      </c>
      <c r="M288" s="241">
        <v>2045</v>
      </c>
      <c r="N288" s="7" t="s">
        <v>170</v>
      </c>
    </row>
    <row r="289" spans="1:14" x14ac:dyDescent="0.3">
      <c r="A289" t="str">
        <f t="shared" si="4"/>
        <v>22238001</v>
      </c>
      <c r="B289" s="7" t="s">
        <v>1294</v>
      </c>
      <c r="C289" s="7" t="s">
        <v>1337</v>
      </c>
      <c r="D289" s="7" t="s">
        <v>22</v>
      </c>
      <c r="E289" s="7" t="e">
        <v>#N/A</v>
      </c>
      <c r="F289" s="7" t="e">
        <v>#N/A</v>
      </c>
      <c r="G289" s="7" t="e">
        <v>#N/A</v>
      </c>
      <c r="H289" s="7" t="e">
        <v>#N/A</v>
      </c>
      <c r="I289" s="7" t="s">
        <v>177</v>
      </c>
      <c r="J289" s="7" t="s">
        <v>178</v>
      </c>
      <c r="K289" s="241">
        <v>2223</v>
      </c>
      <c r="L289" s="7" t="s">
        <v>1393</v>
      </c>
      <c r="M289" s="241">
        <v>8001</v>
      </c>
      <c r="N289" s="7" t="s">
        <v>487</v>
      </c>
    </row>
    <row r="290" spans="1:14" x14ac:dyDescent="0.3">
      <c r="A290" t="str">
        <f t="shared" si="4"/>
        <v>21681000</v>
      </c>
      <c r="B290" s="7" t="s">
        <v>1294</v>
      </c>
      <c r="C290" s="7" t="s">
        <v>1379</v>
      </c>
      <c r="D290" s="7" t="s">
        <v>22</v>
      </c>
      <c r="E290" s="7" t="e">
        <v>#N/A</v>
      </c>
      <c r="F290" s="7" t="e">
        <v>#N/A</v>
      </c>
      <c r="G290" s="7" t="e">
        <v>#N/A</v>
      </c>
      <c r="H290" s="7" t="e">
        <v>#N/A</v>
      </c>
      <c r="I290" s="7" t="s">
        <v>825</v>
      </c>
      <c r="J290" s="7" t="s">
        <v>826</v>
      </c>
      <c r="K290" s="241">
        <v>2168</v>
      </c>
      <c r="L290" s="7" t="s">
        <v>1394</v>
      </c>
      <c r="M290" s="241">
        <v>1000</v>
      </c>
      <c r="N290" s="7" t="s">
        <v>427</v>
      </c>
    </row>
    <row r="291" spans="1:14" x14ac:dyDescent="0.3">
      <c r="A291" t="str">
        <f t="shared" si="4"/>
        <v>21681031</v>
      </c>
      <c r="B291" s="7" t="s">
        <v>1294</v>
      </c>
      <c r="C291" s="7" t="s">
        <v>1379</v>
      </c>
      <c r="D291" s="7" t="s">
        <v>22</v>
      </c>
      <c r="E291" s="7" t="e">
        <v>#N/A</v>
      </c>
      <c r="F291" s="7" t="e">
        <v>#N/A</v>
      </c>
      <c r="G291" s="7" t="e">
        <v>#N/A</v>
      </c>
      <c r="H291" s="7" t="e">
        <v>#N/A</v>
      </c>
      <c r="I291" s="7" t="s">
        <v>825</v>
      </c>
      <c r="J291" s="7" t="s">
        <v>826</v>
      </c>
      <c r="K291" s="241">
        <v>2168</v>
      </c>
      <c r="L291" s="7" t="s">
        <v>1394</v>
      </c>
      <c r="M291" s="241">
        <v>1031</v>
      </c>
      <c r="N291" s="7" t="s">
        <v>529</v>
      </c>
    </row>
    <row r="292" spans="1:14" x14ac:dyDescent="0.3">
      <c r="A292" t="str">
        <f t="shared" si="4"/>
        <v>21681033</v>
      </c>
      <c r="B292" s="7" t="s">
        <v>1294</v>
      </c>
      <c r="C292" s="7" t="s">
        <v>1379</v>
      </c>
      <c r="D292" s="7" t="s">
        <v>22</v>
      </c>
      <c r="E292" s="7" t="e">
        <v>#N/A</v>
      </c>
      <c r="F292" s="7" t="e">
        <v>#N/A</v>
      </c>
      <c r="G292" s="7" t="e">
        <v>#N/A</v>
      </c>
      <c r="H292" s="7" t="e">
        <v>#N/A</v>
      </c>
      <c r="I292" s="7" t="s">
        <v>825</v>
      </c>
      <c r="J292" s="7" t="s">
        <v>826</v>
      </c>
      <c r="K292" s="241">
        <v>2168</v>
      </c>
      <c r="L292" s="7" t="s">
        <v>1394</v>
      </c>
      <c r="M292" s="241">
        <v>1033</v>
      </c>
      <c r="N292" s="7" t="s">
        <v>656</v>
      </c>
    </row>
    <row r="293" spans="1:14" x14ac:dyDescent="0.3">
      <c r="A293" t="str">
        <f t="shared" si="4"/>
        <v>21685003</v>
      </c>
      <c r="B293" s="7" t="s">
        <v>1294</v>
      </c>
      <c r="C293" s="7" t="s">
        <v>1379</v>
      </c>
      <c r="D293" s="7" t="s">
        <v>22</v>
      </c>
      <c r="E293" s="7" t="e">
        <v>#N/A</v>
      </c>
      <c r="F293" s="7" t="e">
        <v>#N/A</v>
      </c>
      <c r="G293" s="7" t="e">
        <v>#N/A</v>
      </c>
      <c r="H293" s="7" t="e">
        <v>#N/A</v>
      </c>
      <c r="I293" s="7" t="s">
        <v>825</v>
      </c>
      <c r="J293" s="7" t="s">
        <v>826</v>
      </c>
      <c r="K293" s="241">
        <v>2168</v>
      </c>
      <c r="L293" s="7" t="s">
        <v>1394</v>
      </c>
      <c r="M293" s="241">
        <v>5003</v>
      </c>
      <c r="N293" s="7" t="s">
        <v>1395</v>
      </c>
    </row>
    <row r="294" spans="1:14" x14ac:dyDescent="0.3">
      <c r="A294" t="str">
        <f t="shared" si="4"/>
        <v>21688029</v>
      </c>
      <c r="B294" s="7" t="s">
        <v>1294</v>
      </c>
      <c r="C294" s="7" t="s">
        <v>1379</v>
      </c>
      <c r="D294" s="7" t="s">
        <v>22</v>
      </c>
      <c r="E294" s="7" t="e">
        <v>#N/A</v>
      </c>
      <c r="F294" s="7" t="e">
        <v>#N/A</v>
      </c>
      <c r="G294" s="7" t="e">
        <v>#N/A</v>
      </c>
      <c r="H294" s="7" t="e">
        <v>#N/A</v>
      </c>
      <c r="I294" s="7" t="s">
        <v>825</v>
      </c>
      <c r="J294" s="7" t="s">
        <v>826</v>
      </c>
      <c r="K294" s="241">
        <v>2168</v>
      </c>
      <c r="L294" s="7" t="s">
        <v>1394</v>
      </c>
      <c r="M294" s="241">
        <v>8029</v>
      </c>
      <c r="N294" s="7" t="s">
        <v>834</v>
      </c>
    </row>
    <row r="295" spans="1:14" x14ac:dyDescent="0.3">
      <c r="A295" t="str">
        <f t="shared" si="4"/>
        <v>21692079</v>
      </c>
      <c r="B295" s="7" t="s">
        <v>1294</v>
      </c>
      <c r="C295" s="7" t="s">
        <v>1379</v>
      </c>
      <c r="D295" s="7" t="s">
        <v>22</v>
      </c>
      <c r="E295" s="7" t="e">
        <v>#N/A</v>
      </c>
      <c r="F295" s="7" t="e">
        <v>#N/A</v>
      </c>
      <c r="G295" s="7" t="e">
        <v>#N/A</v>
      </c>
      <c r="H295" s="7" t="e">
        <v>#N/A</v>
      </c>
      <c r="I295" s="7" t="s">
        <v>825</v>
      </c>
      <c r="J295" s="7" t="s">
        <v>826</v>
      </c>
      <c r="K295" s="241">
        <v>2169</v>
      </c>
      <c r="L295" s="7" t="s">
        <v>1396</v>
      </c>
      <c r="M295" s="241">
        <v>2079</v>
      </c>
      <c r="N295" s="7" t="s">
        <v>35</v>
      </c>
    </row>
    <row r="296" spans="1:14" x14ac:dyDescent="0.3">
      <c r="A296" t="str">
        <f t="shared" si="4"/>
        <v>21698029</v>
      </c>
      <c r="B296" s="7" t="s">
        <v>1294</v>
      </c>
      <c r="C296" s="7" t="s">
        <v>1379</v>
      </c>
      <c r="D296" s="7" t="s">
        <v>22</v>
      </c>
      <c r="E296" s="7" t="e">
        <v>#N/A</v>
      </c>
      <c r="F296" s="7" t="e">
        <v>#N/A</v>
      </c>
      <c r="G296" s="7" t="e">
        <v>#N/A</v>
      </c>
      <c r="H296" s="7" t="e">
        <v>#N/A</v>
      </c>
      <c r="I296" s="7" t="s">
        <v>825</v>
      </c>
      <c r="J296" s="7" t="s">
        <v>826</v>
      </c>
      <c r="K296" s="241">
        <v>2169</v>
      </c>
      <c r="L296" s="7" t="s">
        <v>1396</v>
      </c>
      <c r="M296" s="241">
        <v>8029</v>
      </c>
      <c r="N296" s="7" t="s">
        <v>834</v>
      </c>
    </row>
    <row r="297" spans="1:14" x14ac:dyDescent="0.3">
      <c r="A297" t="str">
        <f t="shared" si="4"/>
        <v>21821007</v>
      </c>
      <c r="B297" s="7" t="s">
        <v>1294</v>
      </c>
      <c r="C297" s="7" t="s">
        <v>1379</v>
      </c>
      <c r="D297" s="7" t="s">
        <v>22</v>
      </c>
      <c r="E297" s="7" t="e">
        <v>#N/A</v>
      </c>
      <c r="F297" s="7" t="e">
        <v>#N/A</v>
      </c>
      <c r="G297" s="7" t="e">
        <v>#N/A</v>
      </c>
      <c r="H297" s="7" t="e">
        <v>#N/A</v>
      </c>
      <c r="I297" s="7" t="s">
        <v>825</v>
      </c>
      <c r="J297" s="7" t="s">
        <v>826</v>
      </c>
      <c r="K297" s="241">
        <v>2182</v>
      </c>
      <c r="L297" s="7" t="s">
        <v>1397</v>
      </c>
      <c r="M297" s="241">
        <v>1007</v>
      </c>
      <c r="N297" s="7" t="s">
        <v>539</v>
      </c>
    </row>
    <row r="298" spans="1:14" x14ac:dyDescent="0.3">
      <c r="A298" t="str">
        <f t="shared" si="4"/>
        <v>21891000</v>
      </c>
      <c r="B298" s="7" t="s">
        <v>1294</v>
      </c>
      <c r="C298" s="7" t="s">
        <v>1379</v>
      </c>
      <c r="D298" s="7" t="s">
        <v>22</v>
      </c>
      <c r="E298" s="7" t="e">
        <v>#N/A</v>
      </c>
      <c r="F298" s="7" t="e">
        <v>#N/A</v>
      </c>
      <c r="G298" s="7" t="e">
        <v>#N/A</v>
      </c>
      <c r="H298" s="7" t="e">
        <v>#N/A</v>
      </c>
      <c r="I298" s="7" t="s">
        <v>825</v>
      </c>
      <c r="J298" s="7" t="s">
        <v>826</v>
      </c>
      <c r="K298" s="241">
        <v>2189</v>
      </c>
      <c r="L298" s="7" t="s">
        <v>1398</v>
      </c>
      <c r="M298" s="241">
        <v>1000</v>
      </c>
      <c r="N298" s="7" t="s">
        <v>427</v>
      </c>
    </row>
    <row r="299" spans="1:14" x14ac:dyDescent="0.3">
      <c r="A299" t="str">
        <f t="shared" si="4"/>
        <v>21891022</v>
      </c>
      <c r="B299" s="7" t="s">
        <v>1294</v>
      </c>
      <c r="C299" s="7" t="s">
        <v>1379</v>
      </c>
      <c r="D299" s="7" t="s">
        <v>22</v>
      </c>
      <c r="E299" s="7" t="e">
        <v>#N/A</v>
      </c>
      <c r="F299" s="7" t="e">
        <v>#N/A</v>
      </c>
      <c r="G299" s="7" t="e">
        <v>#N/A</v>
      </c>
      <c r="H299" s="7" t="e">
        <v>#N/A</v>
      </c>
      <c r="I299" s="7" t="s">
        <v>825</v>
      </c>
      <c r="J299" s="7" t="s">
        <v>826</v>
      </c>
      <c r="K299" s="241">
        <v>2189</v>
      </c>
      <c r="L299" s="7" t="s">
        <v>1398</v>
      </c>
      <c r="M299" s="241">
        <v>1022</v>
      </c>
      <c r="N299" s="7" t="s">
        <v>602</v>
      </c>
    </row>
    <row r="300" spans="1:14" x14ac:dyDescent="0.3">
      <c r="A300" t="str">
        <f t="shared" si="4"/>
        <v>21891031</v>
      </c>
      <c r="B300" s="7" t="s">
        <v>1294</v>
      </c>
      <c r="C300" s="7" t="s">
        <v>1379</v>
      </c>
      <c r="D300" s="7" t="s">
        <v>22</v>
      </c>
      <c r="E300" s="7" t="e">
        <v>#N/A</v>
      </c>
      <c r="F300" s="7" t="e">
        <v>#N/A</v>
      </c>
      <c r="G300" s="7" t="e">
        <v>#N/A</v>
      </c>
      <c r="H300" s="7" t="e">
        <v>#N/A</v>
      </c>
      <c r="I300" s="7" t="s">
        <v>825</v>
      </c>
      <c r="J300" s="7" t="s">
        <v>826</v>
      </c>
      <c r="K300" s="241">
        <v>2189</v>
      </c>
      <c r="L300" s="7" t="s">
        <v>1398</v>
      </c>
      <c r="M300" s="241">
        <v>1031</v>
      </c>
      <c r="N300" s="7" t="s">
        <v>529</v>
      </c>
    </row>
    <row r="301" spans="1:14" x14ac:dyDescent="0.3">
      <c r="A301" t="str">
        <f t="shared" si="4"/>
        <v>21891040</v>
      </c>
      <c r="B301" s="7" t="s">
        <v>1294</v>
      </c>
      <c r="C301" s="7" t="s">
        <v>1379</v>
      </c>
      <c r="D301" s="7" t="s">
        <v>22</v>
      </c>
      <c r="E301" s="7" t="e">
        <v>#N/A</v>
      </c>
      <c r="F301" s="7" t="e">
        <v>#N/A</v>
      </c>
      <c r="G301" s="7" t="e">
        <v>#N/A</v>
      </c>
      <c r="H301" s="7" t="e">
        <v>#N/A</v>
      </c>
      <c r="I301" s="7" t="s">
        <v>825</v>
      </c>
      <c r="J301" s="7" t="s">
        <v>826</v>
      </c>
      <c r="K301" s="241">
        <v>2189</v>
      </c>
      <c r="L301" s="7" t="s">
        <v>1398</v>
      </c>
      <c r="M301" s="241">
        <v>1040</v>
      </c>
      <c r="N301" s="7" t="s">
        <v>606</v>
      </c>
    </row>
    <row r="302" spans="1:14" x14ac:dyDescent="0.3">
      <c r="A302" t="str">
        <f t="shared" si="4"/>
        <v>21911000</v>
      </c>
      <c r="B302" s="7" t="s">
        <v>1294</v>
      </c>
      <c r="C302" s="7" t="s">
        <v>1379</v>
      </c>
      <c r="D302" s="7" t="s">
        <v>22</v>
      </c>
      <c r="E302" s="7" t="e">
        <v>#N/A</v>
      </c>
      <c r="F302" s="7" t="e">
        <v>#N/A</v>
      </c>
      <c r="G302" s="7" t="e">
        <v>#N/A</v>
      </c>
      <c r="H302" s="7" t="e">
        <v>#N/A</v>
      </c>
      <c r="I302" s="7" t="s">
        <v>825</v>
      </c>
      <c r="J302" s="7" t="s">
        <v>826</v>
      </c>
      <c r="K302" s="241">
        <v>2191</v>
      </c>
      <c r="L302" s="7" t="s">
        <v>1399</v>
      </c>
      <c r="M302" s="241">
        <v>1000</v>
      </c>
      <c r="N302" s="7" t="s">
        <v>427</v>
      </c>
    </row>
    <row r="303" spans="1:14" x14ac:dyDescent="0.3">
      <c r="A303" t="str">
        <f t="shared" si="4"/>
        <v>21261005</v>
      </c>
      <c r="B303" s="7" t="s">
        <v>1294</v>
      </c>
      <c r="C303" s="7" t="s">
        <v>1379</v>
      </c>
      <c r="D303" s="7" t="s">
        <v>22</v>
      </c>
      <c r="E303" s="7" t="e">
        <v>#N/A</v>
      </c>
      <c r="F303" s="7" t="e">
        <v>#N/A</v>
      </c>
      <c r="G303" s="7" t="e">
        <v>#N/A</v>
      </c>
      <c r="H303" s="7" t="e">
        <v>#N/A</v>
      </c>
      <c r="I303" s="7" t="s">
        <v>851</v>
      </c>
      <c r="J303" s="7" t="s">
        <v>852</v>
      </c>
      <c r="K303" s="241">
        <v>2126</v>
      </c>
      <c r="L303" s="7" t="s">
        <v>1400</v>
      </c>
      <c r="M303" s="241">
        <v>1005</v>
      </c>
      <c r="N303" s="7" t="s">
        <v>997</v>
      </c>
    </row>
    <row r="304" spans="1:14" x14ac:dyDescent="0.3">
      <c r="A304" t="str">
        <f t="shared" si="4"/>
        <v>21261007</v>
      </c>
      <c r="B304" s="7" t="s">
        <v>1294</v>
      </c>
      <c r="C304" s="7" t="s">
        <v>1379</v>
      </c>
      <c r="D304" s="7" t="s">
        <v>22</v>
      </c>
      <c r="E304" s="7" t="e">
        <v>#N/A</v>
      </c>
      <c r="F304" s="7" t="e">
        <v>#N/A</v>
      </c>
      <c r="G304" s="7" t="e">
        <v>#N/A</v>
      </c>
      <c r="H304" s="7" t="e">
        <v>#N/A</v>
      </c>
      <c r="I304" s="7" t="s">
        <v>851</v>
      </c>
      <c r="J304" s="7" t="s">
        <v>852</v>
      </c>
      <c r="K304" s="241">
        <v>2126</v>
      </c>
      <c r="L304" s="7" t="s">
        <v>1400</v>
      </c>
      <c r="M304" s="241">
        <v>1007</v>
      </c>
      <c r="N304" s="7" t="s">
        <v>539</v>
      </c>
    </row>
    <row r="305" spans="1:14" x14ac:dyDescent="0.3">
      <c r="A305" t="str">
        <f t="shared" si="4"/>
        <v>21331005</v>
      </c>
      <c r="B305" s="7" t="s">
        <v>1294</v>
      </c>
      <c r="C305" s="7" t="s">
        <v>1379</v>
      </c>
      <c r="D305" s="7" t="s">
        <v>22</v>
      </c>
      <c r="E305" s="7" t="e">
        <v>#N/A</v>
      </c>
      <c r="F305" s="7" t="e">
        <v>#N/A</v>
      </c>
      <c r="G305" s="7" t="e">
        <v>#N/A</v>
      </c>
      <c r="H305" s="7" t="e">
        <v>#N/A</v>
      </c>
      <c r="I305" s="7" t="s">
        <v>851</v>
      </c>
      <c r="J305" s="7" t="s">
        <v>852</v>
      </c>
      <c r="K305" s="241">
        <v>2133</v>
      </c>
      <c r="L305" s="7" t="s">
        <v>1401</v>
      </c>
      <c r="M305" s="241">
        <v>1005</v>
      </c>
      <c r="N305" s="7" t="s">
        <v>997</v>
      </c>
    </row>
    <row r="306" spans="1:14" x14ac:dyDescent="0.3">
      <c r="A306" t="str">
        <f t="shared" si="4"/>
        <v>21448040</v>
      </c>
      <c r="B306" s="7" t="s">
        <v>1294</v>
      </c>
      <c r="C306" s="7" t="s">
        <v>1379</v>
      </c>
      <c r="D306" s="7" t="s">
        <v>22</v>
      </c>
      <c r="E306" s="7" t="e">
        <v>#N/A</v>
      </c>
      <c r="F306" s="7" t="e">
        <v>#N/A</v>
      </c>
      <c r="G306" s="7" t="e">
        <v>#N/A</v>
      </c>
      <c r="H306" s="7" t="e">
        <v>#N/A</v>
      </c>
      <c r="I306" s="7" t="s">
        <v>851</v>
      </c>
      <c r="J306" s="7" t="s">
        <v>852</v>
      </c>
      <c r="K306" s="241">
        <v>2144</v>
      </c>
      <c r="L306" s="7" t="s">
        <v>1402</v>
      </c>
      <c r="M306" s="241">
        <v>8040</v>
      </c>
      <c r="N306" s="7" t="s">
        <v>441</v>
      </c>
    </row>
    <row r="307" spans="1:14" x14ac:dyDescent="0.3">
      <c r="A307" t="str">
        <f t="shared" si="4"/>
        <v>21471028</v>
      </c>
      <c r="B307" s="7" t="s">
        <v>1294</v>
      </c>
      <c r="C307" s="7" t="s">
        <v>1379</v>
      </c>
      <c r="D307" s="7" t="s">
        <v>22</v>
      </c>
      <c r="E307" s="7" t="e">
        <v>#N/A</v>
      </c>
      <c r="F307" s="7" t="e">
        <v>#N/A</v>
      </c>
      <c r="G307" s="7" t="e">
        <v>#N/A</v>
      </c>
      <c r="H307" s="7" t="e">
        <v>#N/A</v>
      </c>
      <c r="I307" s="7" t="s">
        <v>851</v>
      </c>
      <c r="J307" s="7" t="s">
        <v>852</v>
      </c>
      <c r="K307" s="241">
        <v>2147</v>
      </c>
      <c r="L307" s="7" t="s">
        <v>1403</v>
      </c>
      <c r="M307" s="241">
        <v>1028</v>
      </c>
      <c r="N307" s="7" t="s">
        <v>362</v>
      </c>
    </row>
    <row r="308" spans="1:14" x14ac:dyDescent="0.3">
      <c r="A308" t="str">
        <f t="shared" si="4"/>
        <v>21501028</v>
      </c>
      <c r="B308" s="7" t="s">
        <v>1294</v>
      </c>
      <c r="C308" s="7" t="s">
        <v>1379</v>
      </c>
      <c r="D308" s="7" t="s">
        <v>22</v>
      </c>
      <c r="E308" s="7" t="e">
        <v>#N/A</v>
      </c>
      <c r="F308" s="7" t="e">
        <v>#N/A</v>
      </c>
      <c r="G308" s="7" t="e">
        <v>#N/A</v>
      </c>
      <c r="H308" s="7" t="e">
        <v>#N/A</v>
      </c>
      <c r="I308" s="7" t="s">
        <v>851</v>
      </c>
      <c r="J308" s="7" t="s">
        <v>852</v>
      </c>
      <c r="K308" s="241">
        <v>2150</v>
      </c>
      <c r="L308" s="7" t="s">
        <v>1404</v>
      </c>
      <c r="M308" s="241">
        <v>1028</v>
      </c>
      <c r="N308" s="7" t="s">
        <v>362</v>
      </c>
    </row>
    <row r="309" spans="1:14" x14ac:dyDescent="0.3">
      <c r="A309" t="str">
        <f t="shared" si="4"/>
        <v>21511028</v>
      </c>
      <c r="B309" s="7" t="s">
        <v>1294</v>
      </c>
      <c r="C309" s="7" t="s">
        <v>1379</v>
      </c>
      <c r="D309" s="7" t="s">
        <v>22</v>
      </c>
      <c r="E309" s="7" t="e">
        <v>#N/A</v>
      </c>
      <c r="F309" s="7" t="e">
        <v>#N/A</v>
      </c>
      <c r="G309" s="7" t="e">
        <v>#N/A</v>
      </c>
      <c r="H309" s="7" t="e">
        <v>#N/A</v>
      </c>
      <c r="I309" s="7" t="s">
        <v>851</v>
      </c>
      <c r="J309" s="7" t="s">
        <v>852</v>
      </c>
      <c r="K309" s="241">
        <v>2151</v>
      </c>
      <c r="L309" s="7" t="s">
        <v>1405</v>
      </c>
      <c r="M309" s="241">
        <v>1028</v>
      </c>
      <c r="N309" s="7" t="s">
        <v>362</v>
      </c>
    </row>
    <row r="310" spans="1:14" x14ac:dyDescent="0.3">
      <c r="A310" t="str">
        <f t="shared" si="4"/>
        <v>21544000</v>
      </c>
      <c r="B310" s="7" t="s">
        <v>1294</v>
      </c>
      <c r="C310" s="7" t="s">
        <v>1379</v>
      </c>
      <c r="D310" s="7" t="s">
        <v>22</v>
      </c>
      <c r="E310" s="7" t="e">
        <v>#N/A</v>
      </c>
      <c r="F310" s="7" t="e">
        <v>#N/A</v>
      </c>
      <c r="G310" s="7" t="e">
        <v>#N/A</v>
      </c>
      <c r="H310" s="7" t="e">
        <v>#N/A</v>
      </c>
      <c r="I310" s="7" t="s">
        <v>851</v>
      </c>
      <c r="J310" s="7" t="s">
        <v>852</v>
      </c>
      <c r="K310" s="241">
        <v>2154</v>
      </c>
      <c r="L310" s="7" t="s">
        <v>1406</v>
      </c>
      <c r="M310" s="241">
        <v>4000</v>
      </c>
      <c r="N310" s="7" t="s">
        <v>1349</v>
      </c>
    </row>
    <row r="311" spans="1:14" x14ac:dyDescent="0.3">
      <c r="A311" t="str">
        <f t="shared" si="4"/>
        <v>21551031</v>
      </c>
      <c r="B311" s="7" t="s">
        <v>1294</v>
      </c>
      <c r="C311" s="7" t="s">
        <v>1379</v>
      </c>
      <c r="D311" s="7" t="s">
        <v>22</v>
      </c>
      <c r="E311" s="7" t="e">
        <v>#N/A</v>
      </c>
      <c r="F311" s="7" t="e">
        <v>#N/A</v>
      </c>
      <c r="G311" s="7" t="e">
        <v>#N/A</v>
      </c>
      <c r="H311" s="7" t="e">
        <v>#N/A</v>
      </c>
      <c r="I311" s="7" t="s">
        <v>851</v>
      </c>
      <c r="J311" s="7" t="s">
        <v>852</v>
      </c>
      <c r="K311" s="241">
        <v>2155</v>
      </c>
      <c r="L311" s="7" t="s">
        <v>1407</v>
      </c>
      <c r="M311" s="241">
        <v>1031</v>
      </c>
      <c r="N311" s="7" t="s">
        <v>529</v>
      </c>
    </row>
    <row r="312" spans="1:14" x14ac:dyDescent="0.3">
      <c r="A312" t="str">
        <f t="shared" si="4"/>
        <v>21554000</v>
      </c>
      <c r="B312" s="7" t="s">
        <v>1294</v>
      </c>
      <c r="C312" s="7" t="s">
        <v>1379</v>
      </c>
      <c r="D312" s="7" t="s">
        <v>22</v>
      </c>
      <c r="E312" s="7" t="e">
        <v>#N/A</v>
      </c>
      <c r="F312" s="7" t="e">
        <v>#N/A</v>
      </c>
      <c r="G312" s="7" t="e">
        <v>#N/A</v>
      </c>
      <c r="H312" s="7" t="e">
        <v>#N/A</v>
      </c>
      <c r="I312" s="7" t="s">
        <v>851</v>
      </c>
      <c r="J312" s="7" t="s">
        <v>852</v>
      </c>
      <c r="K312" s="241">
        <v>2155</v>
      </c>
      <c r="L312" s="7" t="s">
        <v>1407</v>
      </c>
      <c r="M312" s="241">
        <v>4000</v>
      </c>
      <c r="N312" s="7" t="s">
        <v>1349</v>
      </c>
    </row>
    <row r="313" spans="1:14" x14ac:dyDescent="0.3">
      <c r="A313" t="str">
        <f t="shared" si="4"/>
        <v>21558040</v>
      </c>
      <c r="B313" s="7" t="s">
        <v>1294</v>
      </c>
      <c r="C313" s="7" t="s">
        <v>1379</v>
      </c>
      <c r="D313" s="7" t="s">
        <v>22</v>
      </c>
      <c r="E313" s="7" t="e">
        <v>#N/A</v>
      </c>
      <c r="F313" s="7" t="e">
        <v>#N/A</v>
      </c>
      <c r="G313" s="7" t="e">
        <v>#N/A</v>
      </c>
      <c r="H313" s="7" t="e">
        <v>#N/A</v>
      </c>
      <c r="I313" s="7" t="s">
        <v>851</v>
      </c>
      <c r="J313" s="7" t="s">
        <v>852</v>
      </c>
      <c r="K313" s="241">
        <v>2155</v>
      </c>
      <c r="L313" s="7" t="s">
        <v>1407</v>
      </c>
      <c r="M313" s="241">
        <v>8040</v>
      </c>
      <c r="N313" s="7" t="s">
        <v>441</v>
      </c>
    </row>
    <row r="314" spans="1:14" x14ac:dyDescent="0.3">
      <c r="A314" t="str">
        <f t="shared" si="4"/>
        <v>21594000</v>
      </c>
      <c r="B314" s="7" t="s">
        <v>1294</v>
      </c>
      <c r="C314" s="7" t="s">
        <v>1379</v>
      </c>
      <c r="D314" s="7" t="s">
        <v>22</v>
      </c>
      <c r="E314" s="7" t="e">
        <v>#N/A</v>
      </c>
      <c r="F314" s="7" t="e">
        <v>#N/A</v>
      </c>
      <c r="G314" s="7" t="e">
        <v>#N/A</v>
      </c>
      <c r="H314" s="7" t="e">
        <v>#N/A</v>
      </c>
      <c r="I314" s="7" t="s">
        <v>851</v>
      </c>
      <c r="J314" s="7" t="s">
        <v>852</v>
      </c>
      <c r="K314" s="241">
        <v>2159</v>
      </c>
      <c r="L314" s="7" t="s">
        <v>1408</v>
      </c>
      <c r="M314" s="241">
        <v>4000</v>
      </c>
      <c r="N314" s="7" t="s">
        <v>1349</v>
      </c>
    </row>
    <row r="315" spans="1:14" x14ac:dyDescent="0.3">
      <c r="A315" t="str">
        <f t="shared" si="4"/>
        <v>23411007</v>
      </c>
      <c r="B315" s="7" t="s">
        <v>1294</v>
      </c>
      <c r="C315" s="7" t="s">
        <v>1379</v>
      </c>
      <c r="D315" s="7" t="s">
        <v>22</v>
      </c>
      <c r="E315" s="7" t="e">
        <v>#N/A</v>
      </c>
      <c r="F315" s="7" t="e">
        <v>#N/A</v>
      </c>
      <c r="G315" s="7" t="e">
        <v>#N/A</v>
      </c>
      <c r="H315" s="7" t="e">
        <v>#N/A</v>
      </c>
      <c r="I315" s="7" t="s">
        <v>851</v>
      </c>
      <c r="J315" s="7" t="s">
        <v>852</v>
      </c>
      <c r="K315" s="241">
        <v>2341</v>
      </c>
      <c r="L315" s="7" t="s">
        <v>1409</v>
      </c>
      <c r="M315" s="241">
        <v>1007</v>
      </c>
      <c r="N315" s="7" t="s">
        <v>539</v>
      </c>
    </row>
    <row r="316" spans="1:14" x14ac:dyDescent="0.3">
      <c r="A316" t="str">
        <f t="shared" si="4"/>
        <v>23417104</v>
      </c>
      <c r="B316" s="7" t="s">
        <v>1294</v>
      </c>
      <c r="C316" s="7" t="s">
        <v>1379</v>
      </c>
      <c r="D316" s="7" t="s">
        <v>22</v>
      </c>
      <c r="E316" s="7" t="e">
        <v>#N/A</v>
      </c>
      <c r="F316" s="7" t="e">
        <v>#N/A</v>
      </c>
      <c r="G316" s="7" t="e">
        <v>#N/A</v>
      </c>
      <c r="H316" s="7" t="e">
        <v>#N/A</v>
      </c>
      <c r="I316" s="7" t="s">
        <v>851</v>
      </c>
      <c r="J316" s="7" t="s">
        <v>852</v>
      </c>
      <c r="K316" s="241">
        <v>2341</v>
      </c>
      <c r="L316" s="7" t="s">
        <v>1409</v>
      </c>
      <c r="M316" s="241">
        <v>7104</v>
      </c>
      <c r="N316" s="7" t="s">
        <v>1384</v>
      </c>
    </row>
    <row r="317" spans="1:14" x14ac:dyDescent="0.3">
      <c r="A317" t="str">
        <f t="shared" si="4"/>
        <v>26311</v>
      </c>
      <c r="B317" s="7" t="s">
        <v>1294</v>
      </c>
      <c r="C317" s="7" t="s">
        <v>1379</v>
      </c>
      <c r="D317" s="7" t="s">
        <v>22</v>
      </c>
      <c r="E317" s="7" t="e">
        <v>#N/A</v>
      </c>
      <c r="F317" s="7" t="e">
        <v>#N/A</v>
      </c>
      <c r="G317" s="7" t="e">
        <v>#N/A</v>
      </c>
      <c r="H317" s="7" t="e">
        <v>#N/A</v>
      </c>
      <c r="I317" s="7" t="s">
        <v>851</v>
      </c>
      <c r="J317" s="7" t="s">
        <v>852</v>
      </c>
      <c r="K317" s="241">
        <v>2631</v>
      </c>
      <c r="L317" s="7" t="s">
        <v>1410</v>
      </c>
      <c r="M317" s="241">
        <v>1</v>
      </c>
      <c r="N317" s="7" t="s">
        <v>158</v>
      </c>
    </row>
    <row r="318" spans="1:14" x14ac:dyDescent="0.3">
      <c r="A318" t="str">
        <f t="shared" si="4"/>
        <v>26317120</v>
      </c>
      <c r="B318" s="7" t="s">
        <v>1294</v>
      </c>
      <c r="C318" s="7" t="s">
        <v>1379</v>
      </c>
      <c r="D318" s="7" t="s">
        <v>22</v>
      </c>
      <c r="E318" s="7" t="e">
        <v>#N/A</v>
      </c>
      <c r="F318" s="7" t="e">
        <v>#N/A</v>
      </c>
      <c r="G318" s="7" t="e">
        <v>#N/A</v>
      </c>
      <c r="H318" s="7" t="e">
        <v>#N/A</v>
      </c>
      <c r="I318" s="7" t="s">
        <v>851</v>
      </c>
      <c r="J318" s="7" t="s">
        <v>852</v>
      </c>
      <c r="K318" s="241">
        <v>2631</v>
      </c>
      <c r="L318" s="7" t="s">
        <v>1410</v>
      </c>
      <c r="M318" s="241">
        <v>7120</v>
      </c>
      <c r="N318" s="7" t="s">
        <v>52</v>
      </c>
    </row>
    <row r="319" spans="1:14" x14ac:dyDescent="0.3">
      <c r="A319" t="str">
        <f t="shared" si="4"/>
        <v>22562047</v>
      </c>
      <c r="B319" s="7" t="s">
        <v>1294</v>
      </c>
      <c r="C319" s="7" t="s">
        <v>1379</v>
      </c>
      <c r="D319" s="7" t="s">
        <v>22</v>
      </c>
      <c r="E319" s="7" t="e">
        <v>#N/A</v>
      </c>
      <c r="F319" s="7" t="e">
        <v>#N/A</v>
      </c>
      <c r="G319" s="7" t="e">
        <v>#N/A</v>
      </c>
      <c r="H319" s="7" t="e">
        <v>#N/A</v>
      </c>
      <c r="I319" s="7" t="s">
        <v>889</v>
      </c>
      <c r="J319" s="7" t="s">
        <v>890</v>
      </c>
      <c r="K319" s="241">
        <v>2256</v>
      </c>
      <c r="L319" s="7" t="s">
        <v>1411</v>
      </c>
      <c r="M319" s="241">
        <v>2047</v>
      </c>
      <c r="N319" s="7" t="s">
        <v>299</v>
      </c>
    </row>
    <row r="320" spans="1:14" x14ac:dyDescent="0.3">
      <c r="A320" t="str">
        <f t="shared" si="4"/>
        <v>22564000</v>
      </c>
      <c r="B320" s="7" t="s">
        <v>1294</v>
      </c>
      <c r="C320" s="7" t="s">
        <v>1379</v>
      </c>
      <c r="D320" s="7" t="s">
        <v>22</v>
      </c>
      <c r="E320" s="7" t="e">
        <v>#N/A</v>
      </c>
      <c r="F320" s="7" t="e">
        <v>#N/A</v>
      </c>
      <c r="G320" s="7" t="e">
        <v>#N/A</v>
      </c>
      <c r="H320" s="7" t="e">
        <v>#N/A</v>
      </c>
      <c r="I320" s="7" t="s">
        <v>889</v>
      </c>
      <c r="J320" s="7" t="s">
        <v>890</v>
      </c>
      <c r="K320" s="241">
        <v>2256</v>
      </c>
      <c r="L320" s="7" t="s">
        <v>1411</v>
      </c>
      <c r="M320" s="241">
        <v>4000</v>
      </c>
      <c r="N320" s="7" t="s">
        <v>1349</v>
      </c>
    </row>
    <row r="321" spans="1:14" x14ac:dyDescent="0.3">
      <c r="A321" t="str">
        <f t="shared" si="4"/>
        <v>22684000</v>
      </c>
      <c r="B321" s="7" t="s">
        <v>1294</v>
      </c>
      <c r="C321" s="7" t="s">
        <v>1379</v>
      </c>
      <c r="D321" s="7" t="s">
        <v>22</v>
      </c>
      <c r="E321" s="7" t="e">
        <v>#N/A</v>
      </c>
      <c r="F321" s="7" t="e">
        <v>#N/A</v>
      </c>
      <c r="G321" s="7" t="e">
        <v>#N/A</v>
      </c>
      <c r="H321" s="7" t="e">
        <v>#N/A</v>
      </c>
      <c r="I321" s="7" t="s">
        <v>901</v>
      </c>
      <c r="J321" s="7" t="s">
        <v>902</v>
      </c>
      <c r="K321" s="241">
        <v>2268</v>
      </c>
      <c r="L321" s="7" t="s">
        <v>1412</v>
      </c>
      <c r="M321" s="241">
        <v>4000</v>
      </c>
      <c r="N321" s="7" t="s">
        <v>1349</v>
      </c>
    </row>
    <row r="322" spans="1:14" x14ac:dyDescent="0.3">
      <c r="A322" t="str">
        <f t="shared" si="4"/>
        <v>22851000</v>
      </c>
      <c r="B322" s="7" t="s">
        <v>1294</v>
      </c>
      <c r="C322" s="7" t="s">
        <v>1379</v>
      </c>
      <c r="D322" s="7" t="s">
        <v>22</v>
      </c>
      <c r="E322" s="7" t="e">
        <v>#N/A</v>
      </c>
      <c r="F322" s="7" t="e">
        <v>#N/A</v>
      </c>
      <c r="G322" s="7" t="e">
        <v>#N/A</v>
      </c>
      <c r="H322" s="7" t="e">
        <v>#N/A</v>
      </c>
      <c r="I322" s="7" t="s">
        <v>901</v>
      </c>
      <c r="J322" s="7" t="s">
        <v>902</v>
      </c>
      <c r="K322" s="241">
        <v>2285</v>
      </c>
      <c r="L322" s="7" t="s">
        <v>1413</v>
      </c>
      <c r="M322" s="241">
        <v>1000</v>
      </c>
      <c r="N322" s="7" t="s">
        <v>427</v>
      </c>
    </row>
    <row r="323" spans="1:14" x14ac:dyDescent="0.3">
      <c r="A323" t="str">
        <f t="shared" ref="A323:A386" si="5">K323&amp;M323</f>
        <v>22851016</v>
      </c>
      <c r="B323" s="7" t="s">
        <v>1294</v>
      </c>
      <c r="C323" s="7" t="s">
        <v>1379</v>
      </c>
      <c r="D323" s="7" t="s">
        <v>22</v>
      </c>
      <c r="E323" s="7" t="e">
        <v>#N/A</v>
      </c>
      <c r="F323" s="7" t="e">
        <v>#N/A</v>
      </c>
      <c r="G323" s="7" t="e">
        <v>#N/A</v>
      </c>
      <c r="H323" s="7" t="e">
        <v>#N/A</v>
      </c>
      <c r="I323" s="7" t="s">
        <v>901</v>
      </c>
      <c r="J323" s="7" t="s">
        <v>902</v>
      </c>
      <c r="K323" s="241">
        <v>2285</v>
      </c>
      <c r="L323" s="7" t="s">
        <v>1413</v>
      </c>
      <c r="M323" s="241">
        <v>1016</v>
      </c>
      <c r="N323" s="7" t="s">
        <v>599</v>
      </c>
    </row>
    <row r="324" spans="1:14" x14ac:dyDescent="0.3">
      <c r="A324" t="str">
        <f t="shared" si="5"/>
        <v>22851022</v>
      </c>
      <c r="B324" s="7" t="s">
        <v>1294</v>
      </c>
      <c r="C324" s="7" t="s">
        <v>1379</v>
      </c>
      <c r="D324" s="7" t="s">
        <v>22</v>
      </c>
      <c r="E324" s="7" t="e">
        <v>#N/A</v>
      </c>
      <c r="F324" s="7" t="e">
        <v>#N/A</v>
      </c>
      <c r="G324" s="7" t="e">
        <v>#N/A</v>
      </c>
      <c r="H324" s="7" t="e">
        <v>#N/A</v>
      </c>
      <c r="I324" s="7" t="s">
        <v>901</v>
      </c>
      <c r="J324" s="7" t="s">
        <v>902</v>
      </c>
      <c r="K324" s="241">
        <v>2285</v>
      </c>
      <c r="L324" s="7" t="s">
        <v>1413</v>
      </c>
      <c r="M324" s="241">
        <v>1022</v>
      </c>
      <c r="N324" s="7" t="s">
        <v>602</v>
      </c>
    </row>
    <row r="325" spans="1:14" x14ac:dyDescent="0.3">
      <c r="A325" t="str">
        <f t="shared" si="5"/>
        <v>22851033</v>
      </c>
      <c r="B325" s="7" t="s">
        <v>1294</v>
      </c>
      <c r="C325" s="7" t="s">
        <v>1379</v>
      </c>
      <c r="D325" s="7" t="s">
        <v>22</v>
      </c>
      <c r="E325" s="7" t="e">
        <v>#N/A</v>
      </c>
      <c r="F325" s="7" t="e">
        <v>#N/A</v>
      </c>
      <c r="G325" s="7" t="e">
        <v>#N/A</v>
      </c>
      <c r="H325" s="7" t="e">
        <v>#N/A</v>
      </c>
      <c r="I325" s="7" t="s">
        <v>901</v>
      </c>
      <c r="J325" s="7" t="s">
        <v>902</v>
      </c>
      <c r="K325" s="241">
        <v>2285</v>
      </c>
      <c r="L325" s="7" t="s">
        <v>1413</v>
      </c>
      <c r="M325" s="241">
        <v>1033</v>
      </c>
      <c r="N325" s="7" t="s">
        <v>656</v>
      </c>
    </row>
    <row r="326" spans="1:14" x14ac:dyDescent="0.3">
      <c r="A326" t="str">
        <f t="shared" si="5"/>
        <v>22851042</v>
      </c>
      <c r="B326" s="7" t="s">
        <v>1294</v>
      </c>
      <c r="C326" s="7" t="s">
        <v>1379</v>
      </c>
      <c r="D326" s="7" t="s">
        <v>22</v>
      </c>
      <c r="E326" s="7" t="e">
        <v>#N/A</v>
      </c>
      <c r="F326" s="7" t="e">
        <v>#N/A</v>
      </c>
      <c r="G326" s="7" t="e">
        <v>#N/A</v>
      </c>
      <c r="H326" s="7" t="e">
        <v>#N/A</v>
      </c>
      <c r="I326" s="7" t="s">
        <v>901</v>
      </c>
      <c r="J326" s="7" t="s">
        <v>902</v>
      </c>
      <c r="K326" s="241">
        <v>2285</v>
      </c>
      <c r="L326" s="7" t="s">
        <v>1413</v>
      </c>
      <c r="M326" s="241">
        <v>1042</v>
      </c>
      <c r="N326" s="7" t="s">
        <v>180</v>
      </c>
    </row>
    <row r="327" spans="1:14" x14ac:dyDescent="0.3">
      <c r="A327" t="str">
        <f t="shared" si="5"/>
        <v>22851045</v>
      </c>
      <c r="B327" s="7" t="s">
        <v>1294</v>
      </c>
      <c r="C327" s="7" t="s">
        <v>1379</v>
      </c>
      <c r="D327" s="7" t="s">
        <v>22</v>
      </c>
      <c r="E327" s="7" t="e">
        <v>#N/A</v>
      </c>
      <c r="F327" s="7" t="e">
        <v>#N/A</v>
      </c>
      <c r="G327" s="7" t="e">
        <v>#N/A</v>
      </c>
      <c r="H327" s="7" t="e">
        <v>#N/A</v>
      </c>
      <c r="I327" s="7" t="s">
        <v>901</v>
      </c>
      <c r="J327" s="7" t="s">
        <v>902</v>
      </c>
      <c r="K327" s="241">
        <v>2285</v>
      </c>
      <c r="L327" s="7" t="s">
        <v>1413</v>
      </c>
      <c r="M327" s="241">
        <v>1045</v>
      </c>
      <c r="N327" s="7" t="s">
        <v>1392</v>
      </c>
    </row>
    <row r="328" spans="1:14" x14ac:dyDescent="0.3">
      <c r="A328" t="str">
        <f t="shared" si="5"/>
        <v>22871000</v>
      </c>
      <c r="B328" s="7" t="s">
        <v>1294</v>
      </c>
      <c r="C328" s="7" t="s">
        <v>1379</v>
      </c>
      <c r="D328" s="7" t="s">
        <v>22</v>
      </c>
      <c r="E328" s="7" t="e">
        <v>#N/A</v>
      </c>
      <c r="F328" s="7" t="e">
        <v>#N/A</v>
      </c>
      <c r="G328" s="7" t="e">
        <v>#N/A</v>
      </c>
      <c r="H328" s="7" t="e">
        <v>#N/A</v>
      </c>
      <c r="I328" s="7" t="s">
        <v>901</v>
      </c>
      <c r="J328" s="7" t="s">
        <v>902</v>
      </c>
      <c r="K328" s="241">
        <v>2287</v>
      </c>
      <c r="L328" s="7" t="s">
        <v>1414</v>
      </c>
      <c r="M328" s="241">
        <v>1000</v>
      </c>
      <c r="N328" s="7" t="s">
        <v>427</v>
      </c>
    </row>
    <row r="329" spans="1:14" x14ac:dyDescent="0.3">
      <c r="A329" t="str">
        <f t="shared" si="5"/>
        <v>22871016</v>
      </c>
      <c r="B329" s="7" t="s">
        <v>1294</v>
      </c>
      <c r="C329" s="7" t="s">
        <v>1379</v>
      </c>
      <c r="D329" s="7" t="s">
        <v>22</v>
      </c>
      <c r="E329" s="7" t="e">
        <v>#N/A</v>
      </c>
      <c r="F329" s="7" t="e">
        <v>#N/A</v>
      </c>
      <c r="G329" s="7" t="e">
        <v>#N/A</v>
      </c>
      <c r="H329" s="7" t="e">
        <v>#N/A</v>
      </c>
      <c r="I329" s="7" t="s">
        <v>901</v>
      </c>
      <c r="J329" s="7" t="s">
        <v>902</v>
      </c>
      <c r="K329" s="241">
        <v>2287</v>
      </c>
      <c r="L329" s="7" t="s">
        <v>1414</v>
      </c>
      <c r="M329" s="241">
        <v>1016</v>
      </c>
      <c r="N329" s="7" t="s">
        <v>599</v>
      </c>
    </row>
    <row r="330" spans="1:14" x14ac:dyDescent="0.3">
      <c r="A330" t="str">
        <f t="shared" si="5"/>
        <v>22871022</v>
      </c>
      <c r="B330" s="7" t="s">
        <v>1294</v>
      </c>
      <c r="C330" s="7" t="s">
        <v>1379</v>
      </c>
      <c r="D330" s="7" t="s">
        <v>22</v>
      </c>
      <c r="E330" s="7" t="e">
        <v>#N/A</v>
      </c>
      <c r="F330" s="7" t="e">
        <v>#N/A</v>
      </c>
      <c r="G330" s="7" t="e">
        <v>#N/A</v>
      </c>
      <c r="H330" s="7" t="e">
        <v>#N/A</v>
      </c>
      <c r="I330" s="7" t="s">
        <v>901</v>
      </c>
      <c r="J330" s="7" t="s">
        <v>902</v>
      </c>
      <c r="K330" s="241">
        <v>2287</v>
      </c>
      <c r="L330" s="7" t="s">
        <v>1414</v>
      </c>
      <c r="M330" s="241">
        <v>1022</v>
      </c>
      <c r="N330" s="7" t="s">
        <v>602</v>
      </c>
    </row>
    <row r="331" spans="1:14" x14ac:dyDescent="0.3">
      <c r="A331" t="str">
        <f t="shared" si="5"/>
        <v>22871031</v>
      </c>
      <c r="B331" s="7" t="s">
        <v>1294</v>
      </c>
      <c r="C331" s="7" t="s">
        <v>1379</v>
      </c>
      <c r="D331" s="7" t="s">
        <v>22</v>
      </c>
      <c r="E331" s="7" t="e">
        <v>#N/A</v>
      </c>
      <c r="F331" s="7" t="e">
        <v>#N/A</v>
      </c>
      <c r="G331" s="7" t="e">
        <v>#N/A</v>
      </c>
      <c r="H331" s="7" t="e">
        <v>#N/A</v>
      </c>
      <c r="I331" s="7" t="s">
        <v>901</v>
      </c>
      <c r="J331" s="7" t="s">
        <v>902</v>
      </c>
      <c r="K331" s="241">
        <v>2287</v>
      </c>
      <c r="L331" s="7" t="s">
        <v>1414</v>
      </c>
      <c r="M331" s="241">
        <v>1031</v>
      </c>
      <c r="N331" s="7" t="s">
        <v>529</v>
      </c>
    </row>
    <row r="332" spans="1:14" x14ac:dyDescent="0.3">
      <c r="A332" t="str">
        <f t="shared" si="5"/>
        <v>22871032</v>
      </c>
      <c r="B332" s="7" t="s">
        <v>1294</v>
      </c>
      <c r="C332" s="7" t="s">
        <v>1379</v>
      </c>
      <c r="D332" s="7" t="s">
        <v>22</v>
      </c>
      <c r="E332" s="7" t="e">
        <v>#N/A</v>
      </c>
      <c r="F332" s="7" t="e">
        <v>#N/A</v>
      </c>
      <c r="G332" s="7" t="e">
        <v>#N/A</v>
      </c>
      <c r="H332" s="7" t="e">
        <v>#N/A</v>
      </c>
      <c r="I332" s="7" t="s">
        <v>901</v>
      </c>
      <c r="J332" s="7" t="s">
        <v>902</v>
      </c>
      <c r="K332" s="241">
        <v>2287</v>
      </c>
      <c r="L332" s="7" t="s">
        <v>1414</v>
      </c>
      <c r="M332" s="241">
        <v>1032</v>
      </c>
      <c r="N332" s="7" t="s">
        <v>530</v>
      </c>
    </row>
    <row r="333" spans="1:14" x14ac:dyDescent="0.3">
      <c r="A333" t="str">
        <f t="shared" si="5"/>
        <v>22871033</v>
      </c>
      <c r="B333" s="7" t="s">
        <v>1294</v>
      </c>
      <c r="C333" s="7" t="s">
        <v>1379</v>
      </c>
      <c r="D333" s="7" t="s">
        <v>22</v>
      </c>
      <c r="E333" s="7" t="e">
        <v>#N/A</v>
      </c>
      <c r="F333" s="7" t="e">
        <v>#N/A</v>
      </c>
      <c r="G333" s="7" t="e">
        <v>#N/A</v>
      </c>
      <c r="H333" s="7" t="e">
        <v>#N/A</v>
      </c>
      <c r="I333" s="7" t="s">
        <v>901</v>
      </c>
      <c r="J333" s="7" t="s">
        <v>902</v>
      </c>
      <c r="K333" s="241">
        <v>2287</v>
      </c>
      <c r="L333" s="7" t="s">
        <v>1414</v>
      </c>
      <c r="M333" s="241">
        <v>1033</v>
      </c>
      <c r="N333" s="7" t="s">
        <v>656</v>
      </c>
    </row>
    <row r="334" spans="1:14" x14ac:dyDescent="0.3">
      <c r="A334" t="str">
        <f t="shared" si="5"/>
        <v>22871042</v>
      </c>
      <c r="B334" s="7" t="s">
        <v>1294</v>
      </c>
      <c r="C334" s="7" t="s">
        <v>1379</v>
      </c>
      <c r="D334" s="7" t="s">
        <v>22</v>
      </c>
      <c r="E334" s="7" t="e">
        <v>#N/A</v>
      </c>
      <c r="F334" s="7" t="e">
        <v>#N/A</v>
      </c>
      <c r="G334" s="7" t="e">
        <v>#N/A</v>
      </c>
      <c r="H334" s="7" t="e">
        <v>#N/A</v>
      </c>
      <c r="I334" s="7" t="s">
        <v>901</v>
      </c>
      <c r="J334" s="7" t="s">
        <v>902</v>
      </c>
      <c r="K334" s="241">
        <v>2287</v>
      </c>
      <c r="L334" s="7" t="s">
        <v>1414</v>
      </c>
      <c r="M334" s="241">
        <v>1042</v>
      </c>
      <c r="N334" s="7" t="s">
        <v>180</v>
      </c>
    </row>
    <row r="335" spans="1:14" x14ac:dyDescent="0.3">
      <c r="A335" t="str">
        <f t="shared" si="5"/>
        <v>22872007</v>
      </c>
      <c r="B335" s="7" t="s">
        <v>1294</v>
      </c>
      <c r="C335" s="7" t="s">
        <v>1379</v>
      </c>
      <c r="D335" s="7" t="s">
        <v>22</v>
      </c>
      <c r="E335" s="7" t="e">
        <v>#N/A</v>
      </c>
      <c r="F335" s="7" t="e">
        <v>#N/A</v>
      </c>
      <c r="G335" s="7" t="e">
        <v>#N/A</v>
      </c>
      <c r="H335" s="7" t="e">
        <v>#N/A</v>
      </c>
      <c r="I335" s="7" t="s">
        <v>901</v>
      </c>
      <c r="J335" s="7" t="s">
        <v>902</v>
      </c>
      <c r="K335" s="241">
        <v>2287</v>
      </c>
      <c r="L335" s="7" t="s">
        <v>1414</v>
      </c>
      <c r="M335" s="241">
        <v>2007</v>
      </c>
      <c r="N335" s="7" t="s">
        <v>619</v>
      </c>
    </row>
    <row r="336" spans="1:14" x14ac:dyDescent="0.3">
      <c r="A336" t="str">
        <f t="shared" si="5"/>
        <v>22874000</v>
      </c>
      <c r="B336" s="7" t="s">
        <v>1294</v>
      </c>
      <c r="C336" s="7" t="s">
        <v>1379</v>
      </c>
      <c r="D336" s="7" t="s">
        <v>22</v>
      </c>
      <c r="E336" s="7" t="e">
        <v>#N/A</v>
      </c>
      <c r="F336" s="7" t="e">
        <v>#N/A</v>
      </c>
      <c r="G336" s="7" t="e">
        <v>#N/A</v>
      </c>
      <c r="H336" s="7" t="e">
        <v>#N/A</v>
      </c>
      <c r="I336" s="7" t="s">
        <v>901</v>
      </c>
      <c r="J336" s="7" t="s">
        <v>902</v>
      </c>
      <c r="K336" s="241">
        <v>2287</v>
      </c>
      <c r="L336" s="7" t="s">
        <v>1414</v>
      </c>
      <c r="M336" s="241">
        <v>4000</v>
      </c>
      <c r="N336" s="7" t="s">
        <v>1349</v>
      </c>
    </row>
    <row r="337" spans="1:14" x14ac:dyDescent="0.3">
      <c r="A337" t="str">
        <f t="shared" si="5"/>
        <v>22881000</v>
      </c>
      <c r="B337" s="7" t="s">
        <v>1294</v>
      </c>
      <c r="C337" s="7" t="s">
        <v>1379</v>
      </c>
      <c r="D337" s="7" t="s">
        <v>22</v>
      </c>
      <c r="E337" s="7" t="e">
        <v>#N/A</v>
      </c>
      <c r="F337" s="7" t="e">
        <v>#N/A</v>
      </c>
      <c r="G337" s="7" t="e">
        <v>#N/A</v>
      </c>
      <c r="H337" s="7" t="e">
        <v>#N/A</v>
      </c>
      <c r="I337" s="7" t="s">
        <v>901</v>
      </c>
      <c r="J337" s="7" t="s">
        <v>902</v>
      </c>
      <c r="K337" s="241">
        <v>2288</v>
      </c>
      <c r="L337" s="7" t="s">
        <v>1415</v>
      </c>
      <c r="M337" s="241">
        <v>1000</v>
      </c>
      <c r="N337" s="7" t="s">
        <v>427</v>
      </c>
    </row>
    <row r="338" spans="1:14" x14ac:dyDescent="0.3">
      <c r="A338" t="str">
        <f t="shared" si="5"/>
        <v>22881005</v>
      </c>
      <c r="B338" s="7" t="s">
        <v>1294</v>
      </c>
      <c r="C338" s="7" t="s">
        <v>1379</v>
      </c>
      <c r="D338" s="7" t="s">
        <v>22</v>
      </c>
      <c r="E338" s="7" t="e">
        <v>#N/A</v>
      </c>
      <c r="F338" s="7" t="e">
        <v>#N/A</v>
      </c>
      <c r="G338" s="7" t="e">
        <v>#N/A</v>
      </c>
      <c r="H338" s="7" t="e">
        <v>#N/A</v>
      </c>
      <c r="I338" s="7" t="s">
        <v>901</v>
      </c>
      <c r="J338" s="7" t="s">
        <v>902</v>
      </c>
      <c r="K338" s="241">
        <v>2288</v>
      </c>
      <c r="L338" s="7" t="s">
        <v>1415</v>
      </c>
      <c r="M338" s="241">
        <v>1005</v>
      </c>
      <c r="N338" s="7" t="s">
        <v>997</v>
      </c>
    </row>
    <row r="339" spans="1:14" x14ac:dyDescent="0.3">
      <c r="A339" t="str">
        <f t="shared" si="5"/>
        <v>22881016</v>
      </c>
      <c r="B339" s="7" t="s">
        <v>1294</v>
      </c>
      <c r="C339" s="7" t="s">
        <v>1379</v>
      </c>
      <c r="D339" s="7" t="s">
        <v>22</v>
      </c>
      <c r="E339" s="7" t="e">
        <v>#N/A</v>
      </c>
      <c r="F339" s="7" t="e">
        <v>#N/A</v>
      </c>
      <c r="G339" s="7" t="e">
        <v>#N/A</v>
      </c>
      <c r="H339" s="7" t="e">
        <v>#N/A</v>
      </c>
      <c r="I339" s="7" t="s">
        <v>901</v>
      </c>
      <c r="J339" s="7" t="s">
        <v>902</v>
      </c>
      <c r="K339" s="241">
        <v>2288</v>
      </c>
      <c r="L339" s="7" t="s">
        <v>1415</v>
      </c>
      <c r="M339" s="241">
        <v>1016</v>
      </c>
      <c r="N339" s="7" t="s">
        <v>599</v>
      </c>
    </row>
    <row r="340" spans="1:14" x14ac:dyDescent="0.3">
      <c r="A340" t="str">
        <f t="shared" si="5"/>
        <v>22881022</v>
      </c>
      <c r="B340" s="7" t="s">
        <v>1294</v>
      </c>
      <c r="C340" s="7" t="s">
        <v>1379</v>
      </c>
      <c r="D340" s="7" t="s">
        <v>22</v>
      </c>
      <c r="E340" s="7" t="e">
        <v>#N/A</v>
      </c>
      <c r="F340" s="7" t="e">
        <v>#N/A</v>
      </c>
      <c r="G340" s="7" t="e">
        <v>#N/A</v>
      </c>
      <c r="H340" s="7" t="e">
        <v>#N/A</v>
      </c>
      <c r="I340" s="7" t="s">
        <v>901</v>
      </c>
      <c r="J340" s="7" t="s">
        <v>902</v>
      </c>
      <c r="K340" s="241">
        <v>2288</v>
      </c>
      <c r="L340" s="7" t="s">
        <v>1415</v>
      </c>
      <c r="M340" s="241">
        <v>1022</v>
      </c>
      <c r="N340" s="7" t="s">
        <v>602</v>
      </c>
    </row>
    <row r="341" spans="1:14" x14ac:dyDescent="0.3">
      <c r="A341" t="str">
        <f t="shared" si="5"/>
        <v>22881028</v>
      </c>
      <c r="B341" s="7" t="s">
        <v>1294</v>
      </c>
      <c r="C341" s="7" t="s">
        <v>1379</v>
      </c>
      <c r="D341" s="7" t="s">
        <v>22</v>
      </c>
      <c r="E341" s="7" t="e">
        <v>#N/A</v>
      </c>
      <c r="F341" s="7" t="e">
        <v>#N/A</v>
      </c>
      <c r="G341" s="7" t="e">
        <v>#N/A</v>
      </c>
      <c r="H341" s="7" t="e">
        <v>#N/A</v>
      </c>
      <c r="I341" s="7" t="s">
        <v>901</v>
      </c>
      <c r="J341" s="7" t="s">
        <v>902</v>
      </c>
      <c r="K341" s="241">
        <v>2288</v>
      </c>
      <c r="L341" s="7" t="s">
        <v>1415</v>
      </c>
      <c r="M341" s="241">
        <v>1028</v>
      </c>
      <c r="N341" s="7" t="s">
        <v>362</v>
      </c>
    </row>
    <row r="342" spans="1:14" x14ac:dyDescent="0.3">
      <c r="A342" t="str">
        <f t="shared" si="5"/>
        <v>22881031</v>
      </c>
      <c r="B342" s="7" t="s">
        <v>1294</v>
      </c>
      <c r="C342" s="7" t="s">
        <v>1379</v>
      </c>
      <c r="D342" s="7" t="s">
        <v>22</v>
      </c>
      <c r="E342" s="7" t="e">
        <v>#N/A</v>
      </c>
      <c r="F342" s="7" t="e">
        <v>#N/A</v>
      </c>
      <c r="G342" s="7" t="e">
        <v>#N/A</v>
      </c>
      <c r="H342" s="7" t="e">
        <v>#N/A</v>
      </c>
      <c r="I342" s="7" t="s">
        <v>901</v>
      </c>
      <c r="J342" s="7" t="s">
        <v>902</v>
      </c>
      <c r="K342" s="241">
        <v>2288</v>
      </c>
      <c r="L342" s="7" t="s">
        <v>1415</v>
      </c>
      <c r="M342" s="241">
        <v>1031</v>
      </c>
      <c r="N342" s="7" t="s">
        <v>529</v>
      </c>
    </row>
    <row r="343" spans="1:14" x14ac:dyDescent="0.3">
      <c r="A343" t="str">
        <f t="shared" si="5"/>
        <v>22881032</v>
      </c>
      <c r="B343" s="7" t="s">
        <v>1294</v>
      </c>
      <c r="C343" s="7" t="s">
        <v>1379</v>
      </c>
      <c r="D343" s="7" t="s">
        <v>22</v>
      </c>
      <c r="E343" s="7" t="e">
        <v>#N/A</v>
      </c>
      <c r="F343" s="7" t="e">
        <v>#N/A</v>
      </c>
      <c r="G343" s="7" t="e">
        <v>#N/A</v>
      </c>
      <c r="H343" s="7" t="e">
        <v>#N/A</v>
      </c>
      <c r="I343" s="7" t="s">
        <v>901</v>
      </c>
      <c r="J343" s="7" t="s">
        <v>902</v>
      </c>
      <c r="K343" s="241">
        <v>2288</v>
      </c>
      <c r="L343" s="7" t="s">
        <v>1415</v>
      </c>
      <c r="M343" s="241">
        <v>1032</v>
      </c>
      <c r="N343" s="7" t="s">
        <v>530</v>
      </c>
    </row>
    <row r="344" spans="1:14" x14ac:dyDescent="0.3">
      <c r="A344" t="str">
        <f t="shared" si="5"/>
        <v>22881033</v>
      </c>
      <c r="B344" s="7" t="s">
        <v>1294</v>
      </c>
      <c r="C344" s="7" t="s">
        <v>1379</v>
      </c>
      <c r="D344" s="7" t="s">
        <v>22</v>
      </c>
      <c r="E344" s="7" t="e">
        <v>#N/A</v>
      </c>
      <c r="F344" s="7" t="e">
        <v>#N/A</v>
      </c>
      <c r="G344" s="7" t="e">
        <v>#N/A</v>
      </c>
      <c r="H344" s="7" t="e">
        <v>#N/A</v>
      </c>
      <c r="I344" s="7" t="s">
        <v>901</v>
      </c>
      <c r="J344" s="7" t="s">
        <v>902</v>
      </c>
      <c r="K344" s="241">
        <v>2288</v>
      </c>
      <c r="L344" s="7" t="s">
        <v>1415</v>
      </c>
      <c r="M344" s="241">
        <v>1033</v>
      </c>
      <c r="N344" s="7" t="s">
        <v>656</v>
      </c>
    </row>
    <row r="345" spans="1:14" x14ac:dyDescent="0.3">
      <c r="A345" t="str">
        <f t="shared" si="5"/>
        <v>22881042</v>
      </c>
      <c r="B345" s="7" t="s">
        <v>1294</v>
      </c>
      <c r="C345" s="7" t="s">
        <v>1379</v>
      </c>
      <c r="D345" s="7" t="s">
        <v>22</v>
      </c>
      <c r="E345" s="7" t="e">
        <v>#N/A</v>
      </c>
      <c r="F345" s="7" t="e">
        <v>#N/A</v>
      </c>
      <c r="G345" s="7" t="e">
        <v>#N/A</v>
      </c>
      <c r="H345" s="7" t="e">
        <v>#N/A</v>
      </c>
      <c r="I345" s="7" t="s">
        <v>901</v>
      </c>
      <c r="J345" s="7" t="s">
        <v>902</v>
      </c>
      <c r="K345" s="241">
        <v>2288</v>
      </c>
      <c r="L345" s="7" t="s">
        <v>1415</v>
      </c>
      <c r="M345" s="241">
        <v>1042</v>
      </c>
      <c r="N345" s="7" t="s">
        <v>180</v>
      </c>
    </row>
    <row r="346" spans="1:14" x14ac:dyDescent="0.3">
      <c r="A346" t="str">
        <f t="shared" si="5"/>
        <v>22881046</v>
      </c>
      <c r="B346" s="7" t="s">
        <v>1294</v>
      </c>
      <c r="C346" s="7" t="s">
        <v>1379</v>
      </c>
      <c r="D346" s="7" t="s">
        <v>22</v>
      </c>
      <c r="E346" s="7" t="e">
        <v>#N/A</v>
      </c>
      <c r="F346" s="7" t="e">
        <v>#N/A</v>
      </c>
      <c r="G346" s="7" t="e">
        <v>#N/A</v>
      </c>
      <c r="H346" s="7" t="e">
        <v>#N/A</v>
      </c>
      <c r="I346" s="7" t="s">
        <v>901</v>
      </c>
      <c r="J346" s="7" t="s">
        <v>902</v>
      </c>
      <c r="K346" s="241">
        <v>2288</v>
      </c>
      <c r="L346" s="7" t="s">
        <v>1415</v>
      </c>
      <c r="M346" s="241">
        <v>1046</v>
      </c>
      <c r="N346" s="7" t="s">
        <v>1416</v>
      </c>
    </row>
    <row r="347" spans="1:14" x14ac:dyDescent="0.3">
      <c r="A347" t="str">
        <f t="shared" si="5"/>
        <v>22882007</v>
      </c>
      <c r="B347" s="7" t="s">
        <v>1294</v>
      </c>
      <c r="C347" s="7" t="s">
        <v>1379</v>
      </c>
      <c r="D347" s="7" t="s">
        <v>22</v>
      </c>
      <c r="E347" s="7" t="e">
        <v>#N/A</v>
      </c>
      <c r="F347" s="7" t="e">
        <v>#N/A</v>
      </c>
      <c r="G347" s="7" t="e">
        <v>#N/A</v>
      </c>
      <c r="H347" s="7" t="e">
        <v>#N/A</v>
      </c>
      <c r="I347" s="7" t="s">
        <v>901</v>
      </c>
      <c r="J347" s="7" t="s">
        <v>902</v>
      </c>
      <c r="K347" s="241">
        <v>2288</v>
      </c>
      <c r="L347" s="7" t="s">
        <v>1415</v>
      </c>
      <c r="M347" s="241">
        <v>2007</v>
      </c>
      <c r="N347" s="7" t="s">
        <v>619</v>
      </c>
    </row>
    <row r="348" spans="1:14" x14ac:dyDescent="0.3">
      <c r="A348" t="str">
        <f t="shared" si="5"/>
        <v>22884000</v>
      </c>
      <c r="B348" s="7" t="s">
        <v>1294</v>
      </c>
      <c r="C348" s="7" t="s">
        <v>1379</v>
      </c>
      <c r="D348" s="7" t="s">
        <v>22</v>
      </c>
      <c r="E348" s="7" t="e">
        <v>#N/A</v>
      </c>
      <c r="F348" s="7" t="e">
        <v>#N/A</v>
      </c>
      <c r="G348" s="7" t="e">
        <v>#N/A</v>
      </c>
      <c r="H348" s="7" t="e">
        <v>#N/A</v>
      </c>
      <c r="I348" s="7" t="s">
        <v>901</v>
      </c>
      <c r="J348" s="7" t="s">
        <v>902</v>
      </c>
      <c r="K348" s="241">
        <v>2288</v>
      </c>
      <c r="L348" s="7" t="s">
        <v>1415</v>
      </c>
      <c r="M348" s="241">
        <v>4000</v>
      </c>
      <c r="N348" s="7" t="s">
        <v>1349</v>
      </c>
    </row>
    <row r="349" spans="1:14" x14ac:dyDescent="0.3">
      <c r="A349" t="str">
        <f t="shared" si="5"/>
        <v>22891000</v>
      </c>
      <c r="B349" s="7" t="s">
        <v>1294</v>
      </c>
      <c r="C349" s="7" t="s">
        <v>1379</v>
      </c>
      <c r="D349" s="7" t="s">
        <v>22</v>
      </c>
      <c r="E349" s="7" t="e">
        <v>#N/A</v>
      </c>
      <c r="F349" s="7" t="e">
        <v>#N/A</v>
      </c>
      <c r="G349" s="7" t="e">
        <v>#N/A</v>
      </c>
      <c r="H349" s="7" t="e">
        <v>#N/A</v>
      </c>
      <c r="I349" s="7" t="s">
        <v>901</v>
      </c>
      <c r="J349" s="7" t="s">
        <v>902</v>
      </c>
      <c r="K349" s="241">
        <v>2289</v>
      </c>
      <c r="L349" s="7" t="s">
        <v>1417</v>
      </c>
      <c r="M349" s="241">
        <v>1000</v>
      </c>
      <c r="N349" s="7" t="s">
        <v>427</v>
      </c>
    </row>
    <row r="350" spans="1:14" x14ac:dyDescent="0.3">
      <c r="A350" t="str">
        <f t="shared" si="5"/>
        <v>22891016</v>
      </c>
      <c r="B350" s="7" t="s">
        <v>1294</v>
      </c>
      <c r="C350" s="7" t="s">
        <v>1379</v>
      </c>
      <c r="D350" s="7" t="s">
        <v>22</v>
      </c>
      <c r="E350" s="7" t="e">
        <v>#N/A</v>
      </c>
      <c r="F350" s="7" t="e">
        <v>#N/A</v>
      </c>
      <c r="G350" s="7" t="e">
        <v>#N/A</v>
      </c>
      <c r="H350" s="7" t="e">
        <v>#N/A</v>
      </c>
      <c r="I350" s="7" t="s">
        <v>901</v>
      </c>
      <c r="J350" s="7" t="s">
        <v>902</v>
      </c>
      <c r="K350" s="241">
        <v>2289</v>
      </c>
      <c r="L350" s="7" t="s">
        <v>1417</v>
      </c>
      <c r="M350" s="241">
        <v>1016</v>
      </c>
      <c r="N350" s="7" t="s">
        <v>599</v>
      </c>
    </row>
    <row r="351" spans="1:14" x14ac:dyDescent="0.3">
      <c r="A351" t="str">
        <f t="shared" si="5"/>
        <v>22891022</v>
      </c>
      <c r="B351" s="7" t="s">
        <v>1294</v>
      </c>
      <c r="C351" s="7" t="s">
        <v>1379</v>
      </c>
      <c r="D351" s="7" t="s">
        <v>22</v>
      </c>
      <c r="E351" s="7" t="e">
        <v>#N/A</v>
      </c>
      <c r="F351" s="7" t="e">
        <v>#N/A</v>
      </c>
      <c r="G351" s="7" t="e">
        <v>#N/A</v>
      </c>
      <c r="H351" s="7" t="e">
        <v>#N/A</v>
      </c>
      <c r="I351" s="7" t="s">
        <v>901</v>
      </c>
      <c r="J351" s="7" t="s">
        <v>902</v>
      </c>
      <c r="K351" s="241">
        <v>2289</v>
      </c>
      <c r="L351" s="7" t="s">
        <v>1417</v>
      </c>
      <c r="M351" s="241">
        <v>1022</v>
      </c>
      <c r="N351" s="7" t="s">
        <v>602</v>
      </c>
    </row>
    <row r="352" spans="1:14" x14ac:dyDescent="0.3">
      <c r="A352" t="str">
        <f t="shared" si="5"/>
        <v>22891031</v>
      </c>
      <c r="B352" s="7" t="s">
        <v>1294</v>
      </c>
      <c r="C352" s="7" t="s">
        <v>1379</v>
      </c>
      <c r="D352" s="7" t="s">
        <v>22</v>
      </c>
      <c r="E352" s="7" t="e">
        <v>#N/A</v>
      </c>
      <c r="F352" s="7" t="e">
        <v>#N/A</v>
      </c>
      <c r="G352" s="7" t="e">
        <v>#N/A</v>
      </c>
      <c r="H352" s="7" t="e">
        <v>#N/A</v>
      </c>
      <c r="I352" s="7" t="s">
        <v>901</v>
      </c>
      <c r="J352" s="7" t="s">
        <v>902</v>
      </c>
      <c r="K352" s="241">
        <v>2289</v>
      </c>
      <c r="L352" s="7" t="s">
        <v>1417</v>
      </c>
      <c r="M352" s="241">
        <v>1031</v>
      </c>
      <c r="N352" s="7" t="s">
        <v>529</v>
      </c>
    </row>
    <row r="353" spans="1:14" x14ac:dyDescent="0.3">
      <c r="A353" t="str">
        <f t="shared" si="5"/>
        <v>22891032</v>
      </c>
      <c r="B353" s="7" t="s">
        <v>1294</v>
      </c>
      <c r="C353" s="7" t="s">
        <v>1379</v>
      </c>
      <c r="D353" s="7" t="s">
        <v>22</v>
      </c>
      <c r="E353" s="7" t="e">
        <v>#N/A</v>
      </c>
      <c r="F353" s="7" t="e">
        <v>#N/A</v>
      </c>
      <c r="G353" s="7" t="e">
        <v>#N/A</v>
      </c>
      <c r="H353" s="7" t="e">
        <v>#N/A</v>
      </c>
      <c r="I353" s="7" t="s">
        <v>901</v>
      </c>
      <c r="J353" s="7" t="s">
        <v>902</v>
      </c>
      <c r="K353" s="241">
        <v>2289</v>
      </c>
      <c r="L353" s="7" t="s">
        <v>1417</v>
      </c>
      <c r="M353" s="241">
        <v>1032</v>
      </c>
      <c r="N353" s="7" t="s">
        <v>530</v>
      </c>
    </row>
    <row r="354" spans="1:14" x14ac:dyDescent="0.3">
      <c r="A354" t="str">
        <f t="shared" si="5"/>
        <v>22891033</v>
      </c>
      <c r="B354" s="7" t="s">
        <v>1294</v>
      </c>
      <c r="C354" s="7" t="s">
        <v>1379</v>
      </c>
      <c r="D354" s="7" t="s">
        <v>22</v>
      </c>
      <c r="E354" s="7" t="e">
        <v>#N/A</v>
      </c>
      <c r="F354" s="7" t="e">
        <v>#N/A</v>
      </c>
      <c r="G354" s="7" t="e">
        <v>#N/A</v>
      </c>
      <c r="H354" s="7" t="e">
        <v>#N/A</v>
      </c>
      <c r="I354" s="7" t="s">
        <v>901</v>
      </c>
      <c r="J354" s="7" t="s">
        <v>902</v>
      </c>
      <c r="K354" s="241">
        <v>2289</v>
      </c>
      <c r="L354" s="7" t="s">
        <v>1417</v>
      </c>
      <c r="M354" s="241">
        <v>1033</v>
      </c>
      <c r="N354" s="7" t="s">
        <v>656</v>
      </c>
    </row>
    <row r="355" spans="1:14" x14ac:dyDescent="0.3">
      <c r="A355" t="str">
        <f t="shared" si="5"/>
        <v>22891042</v>
      </c>
      <c r="B355" s="7" t="s">
        <v>1294</v>
      </c>
      <c r="C355" s="7" t="s">
        <v>1379</v>
      </c>
      <c r="D355" s="7" t="s">
        <v>22</v>
      </c>
      <c r="E355" s="7" t="e">
        <v>#N/A</v>
      </c>
      <c r="F355" s="7" t="e">
        <v>#N/A</v>
      </c>
      <c r="G355" s="7" t="e">
        <v>#N/A</v>
      </c>
      <c r="H355" s="7" t="e">
        <v>#N/A</v>
      </c>
      <c r="I355" s="7" t="s">
        <v>901</v>
      </c>
      <c r="J355" s="7" t="s">
        <v>902</v>
      </c>
      <c r="K355" s="241">
        <v>2289</v>
      </c>
      <c r="L355" s="7" t="s">
        <v>1417</v>
      </c>
      <c r="M355" s="241">
        <v>1042</v>
      </c>
      <c r="N355" s="7" t="s">
        <v>180</v>
      </c>
    </row>
    <row r="356" spans="1:14" x14ac:dyDescent="0.3">
      <c r="A356" t="str">
        <f t="shared" si="5"/>
        <v>22891045</v>
      </c>
      <c r="B356" s="7" t="s">
        <v>1294</v>
      </c>
      <c r="C356" s="7" t="s">
        <v>1379</v>
      </c>
      <c r="D356" s="7" t="s">
        <v>22</v>
      </c>
      <c r="E356" s="7" t="e">
        <v>#N/A</v>
      </c>
      <c r="F356" s="7" t="e">
        <v>#N/A</v>
      </c>
      <c r="G356" s="7" t="e">
        <v>#N/A</v>
      </c>
      <c r="H356" s="7" t="e">
        <v>#N/A</v>
      </c>
      <c r="I356" s="7" t="s">
        <v>901</v>
      </c>
      <c r="J356" s="7" t="s">
        <v>902</v>
      </c>
      <c r="K356" s="241">
        <v>2289</v>
      </c>
      <c r="L356" s="7" t="s">
        <v>1417</v>
      </c>
      <c r="M356" s="241">
        <v>1045</v>
      </c>
      <c r="N356" s="7" t="s">
        <v>1392</v>
      </c>
    </row>
    <row r="357" spans="1:14" x14ac:dyDescent="0.3">
      <c r="A357" t="str">
        <f t="shared" si="5"/>
        <v>22891046</v>
      </c>
      <c r="B357" s="7" t="s">
        <v>1294</v>
      </c>
      <c r="C357" s="7" t="s">
        <v>1379</v>
      </c>
      <c r="D357" s="7" t="s">
        <v>22</v>
      </c>
      <c r="E357" s="7" t="e">
        <v>#N/A</v>
      </c>
      <c r="F357" s="7" t="e">
        <v>#N/A</v>
      </c>
      <c r="G357" s="7" t="e">
        <v>#N/A</v>
      </c>
      <c r="H357" s="7" t="e">
        <v>#N/A</v>
      </c>
      <c r="I357" s="7" t="s">
        <v>901</v>
      </c>
      <c r="J357" s="7" t="s">
        <v>902</v>
      </c>
      <c r="K357" s="241">
        <v>2289</v>
      </c>
      <c r="L357" s="7" t="s">
        <v>1417</v>
      </c>
      <c r="M357" s="241">
        <v>1046</v>
      </c>
      <c r="N357" s="7" t="s">
        <v>1416</v>
      </c>
    </row>
    <row r="358" spans="1:14" x14ac:dyDescent="0.3">
      <c r="A358" t="str">
        <f t="shared" si="5"/>
        <v>22892007</v>
      </c>
      <c r="B358" s="7" t="s">
        <v>1294</v>
      </c>
      <c r="C358" s="7" t="s">
        <v>1379</v>
      </c>
      <c r="D358" s="7" t="s">
        <v>22</v>
      </c>
      <c r="E358" s="7" t="e">
        <v>#N/A</v>
      </c>
      <c r="F358" s="7" t="e">
        <v>#N/A</v>
      </c>
      <c r="G358" s="7" t="e">
        <v>#N/A</v>
      </c>
      <c r="H358" s="7" t="e">
        <v>#N/A</v>
      </c>
      <c r="I358" s="7" t="s">
        <v>901</v>
      </c>
      <c r="J358" s="7" t="s">
        <v>902</v>
      </c>
      <c r="K358" s="241">
        <v>2289</v>
      </c>
      <c r="L358" s="7" t="s">
        <v>1417</v>
      </c>
      <c r="M358" s="241">
        <v>2007</v>
      </c>
      <c r="N358" s="7" t="s">
        <v>619</v>
      </c>
    </row>
    <row r="359" spans="1:14" x14ac:dyDescent="0.3">
      <c r="A359" t="str">
        <f t="shared" si="5"/>
        <v>22894000</v>
      </c>
      <c r="B359" s="7" t="s">
        <v>1294</v>
      </c>
      <c r="C359" s="7" t="s">
        <v>1379</v>
      </c>
      <c r="D359" s="7" t="s">
        <v>22</v>
      </c>
      <c r="E359" s="7" t="e">
        <v>#N/A</v>
      </c>
      <c r="F359" s="7" t="e">
        <v>#N/A</v>
      </c>
      <c r="G359" s="7" t="e">
        <v>#N/A</v>
      </c>
      <c r="H359" s="7" t="e">
        <v>#N/A</v>
      </c>
      <c r="I359" s="7" t="s">
        <v>901</v>
      </c>
      <c r="J359" s="7" t="s">
        <v>902</v>
      </c>
      <c r="K359" s="241">
        <v>2289</v>
      </c>
      <c r="L359" s="7" t="s">
        <v>1417</v>
      </c>
      <c r="M359" s="241">
        <v>4000</v>
      </c>
      <c r="N359" s="7" t="s">
        <v>1349</v>
      </c>
    </row>
    <row r="360" spans="1:14" x14ac:dyDescent="0.3">
      <c r="A360" t="str">
        <f t="shared" si="5"/>
        <v>30484000</v>
      </c>
      <c r="B360" s="7" t="s">
        <v>1294</v>
      </c>
      <c r="C360" s="7" t="s">
        <v>1379</v>
      </c>
      <c r="D360" s="7" t="s">
        <v>22</v>
      </c>
      <c r="E360" s="7" t="e">
        <v>#N/A</v>
      </c>
      <c r="F360" s="7" t="e">
        <v>#N/A</v>
      </c>
      <c r="G360" s="7" t="e">
        <v>#N/A</v>
      </c>
      <c r="H360" s="7" t="e">
        <v>#N/A</v>
      </c>
      <c r="I360" s="7" t="s">
        <v>919</v>
      </c>
      <c r="J360" s="7" t="s">
        <v>920</v>
      </c>
      <c r="K360" s="241">
        <v>3048</v>
      </c>
      <c r="L360" s="7" t="s">
        <v>1418</v>
      </c>
      <c r="M360" s="241">
        <v>4000</v>
      </c>
      <c r="N360" s="7" t="s">
        <v>1349</v>
      </c>
    </row>
    <row r="361" spans="1:14" x14ac:dyDescent="0.3">
      <c r="A361" t="str">
        <f t="shared" si="5"/>
        <v>30488093</v>
      </c>
      <c r="B361" s="7" t="s">
        <v>1294</v>
      </c>
      <c r="C361" s="7" t="s">
        <v>1379</v>
      </c>
      <c r="D361" s="7" t="s">
        <v>22</v>
      </c>
      <c r="E361" s="7" t="e">
        <v>#N/A</v>
      </c>
      <c r="F361" s="7" t="e">
        <v>#N/A</v>
      </c>
      <c r="G361" s="7" t="e">
        <v>#N/A</v>
      </c>
      <c r="H361" s="7" t="e">
        <v>#N/A</v>
      </c>
      <c r="I361" s="7" t="s">
        <v>919</v>
      </c>
      <c r="J361" s="7" t="s">
        <v>920</v>
      </c>
      <c r="K361" s="241">
        <v>3048</v>
      </c>
      <c r="L361" s="7" t="s">
        <v>1418</v>
      </c>
      <c r="M361" s="241">
        <v>8093</v>
      </c>
      <c r="N361" s="7" t="s">
        <v>1419</v>
      </c>
    </row>
    <row r="362" spans="1:14" x14ac:dyDescent="0.3">
      <c r="A362" t="str">
        <f t="shared" si="5"/>
        <v>30582008</v>
      </c>
      <c r="B362" s="7" t="s">
        <v>1294</v>
      </c>
      <c r="C362" s="7" t="s">
        <v>1379</v>
      </c>
      <c r="D362" s="7" t="s">
        <v>22</v>
      </c>
      <c r="E362" s="7" t="e">
        <v>#N/A</v>
      </c>
      <c r="F362" s="7" t="e">
        <v>#N/A</v>
      </c>
      <c r="G362" s="7" t="e">
        <v>#N/A</v>
      </c>
      <c r="H362" s="7" t="e">
        <v>#N/A</v>
      </c>
      <c r="I362" s="7" t="s">
        <v>919</v>
      </c>
      <c r="J362" s="7" t="s">
        <v>920</v>
      </c>
      <c r="K362" s="241">
        <v>3058</v>
      </c>
      <c r="L362" s="7" t="s">
        <v>1420</v>
      </c>
      <c r="M362" s="241">
        <v>2008</v>
      </c>
      <c r="N362" s="7" t="s">
        <v>1421</v>
      </c>
    </row>
    <row r="363" spans="1:14" x14ac:dyDescent="0.3">
      <c r="A363" t="str">
        <f t="shared" si="5"/>
        <v>30582021</v>
      </c>
      <c r="B363" s="7" t="s">
        <v>1294</v>
      </c>
      <c r="C363" s="7" t="s">
        <v>1379</v>
      </c>
      <c r="D363" s="7" t="s">
        <v>22</v>
      </c>
      <c r="E363" s="7" t="e">
        <v>#N/A</v>
      </c>
      <c r="F363" s="7" t="e">
        <v>#N/A</v>
      </c>
      <c r="G363" s="7" t="e">
        <v>#N/A</v>
      </c>
      <c r="H363" s="7" t="e">
        <v>#N/A</v>
      </c>
      <c r="I363" s="7" t="s">
        <v>919</v>
      </c>
      <c r="J363" s="7" t="s">
        <v>920</v>
      </c>
      <c r="K363" s="241">
        <v>3058</v>
      </c>
      <c r="L363" s="7" t="s">
        <v>1420</v>
      </c>
      <c r="M363" s="241">
        <v>2021</v>
      </c>
      <c r="N363" s="7" t="s">
        <v>1422</v>
      </c>
    </row>
    <row r="364" spans="1:14" x14ac:dyDescent="0.3">
      <c r="A364" t="str">
        <f t="shared" si="5"/>
        <v>30582121</v>
      </c>
      <c r="B364" s="7" t="s">
        <v>1294</v>
      </c>
      <c r="C364" s="7" t="s">
        <v>1379</v>
      </c>
      <c r="D364" s="7" t="s">
        <v>22</v>
      </c>
      <c r="E364" s="7" t="e">
        <v>#N/A</v>
      </c>
      <c r="F364" s="7" t="e">
        <v>#N/A</v>
      </c>
      <c r="G364" s="7" t="e">
        <v>#N/A</v>
      </c>
      <c r="H364" s="7" t="e">
        <v>#N/A</v>
      </c>
      <c r="I364" s="7" t="s">
        <v>919</v>
      </c>
      <c r="J364" s="7" t="s">
        <v>920</v>
      </c>
      <c r="K364" s="241">
        <v>3058</v>
      </c>
      <c r="L364" s="7" t="s">
        <v>1420</v>
      </c>
      <c r="M364" s="241">
        <v>2121</v>
      </c>
      <c r="N364" s="7" t="s">
        <v>1423</v>
      </c>
    </row>
    <row r="365" spans="1:14" x14ac:dyDescent="0.3">
      <c r="A365" t="str">
        <f t="shared" si="5"/>
        <v>30587104</v>
      </c>
      <c r="B365" s="7" t="s">
        <v>1294</v>
      </c>
      <c r="C365" s="7" t="s">
        <v>1379</v>
      </c>
      <c r="D365" s="7" t="s">
        <v>22</v>
      </c>
      <c r="E365" s="7" t="e">
        <v>#N/A</v>
      </c>
      <c r="F365" s="7" t="e">
        <v>#N/A</v>
      </c>
      <c r="G365" s="7" t="e">
        <v>#N/A</v>
      </c>
      <c r="H365" s="7" t="e">
        <v>#N/A</v>
      </c>
      <c r="I365" s="7" t="s">
        <v>919</v>
      </c>
      <c r="J365" s="7" t="s">
        <v>920</v>
      </c>
      <c r="K365" s="241">
        <v>3058</v>
      </c>
      <c r="L365" s="7" t="s">
        <v>1420</v>
      </c>
      <c r="M365" s="241">
        <v>7104</v>
      </c>
      <c r="N365" s="7" t="s">
        <v>1384</v>
      </c>
    </row>
    <row r="366" spans="1:14" x14ac:dyDescent="0.3">
      <c r="A366" t="str">
        <f t="shared" si="5"/>
        <v>30587105</v>
      </c>
      <c r="B366" s="7" t="s">
        <v>1294</v>
      </c>
      <c r="C366" s="7" t="s">
        <v>1379</v>
      </c>
      <c r="D366" s="7" t="s">
        <v>22</v>
      </c>
      <c r="E366" s="7" t="e">
        <v>#N/A</v>
      </c>
      <c r="F366" s="7" t="e">
        <v>#N/A</v>
      </c>
      <c r="G366" s="7" t="e">
        <v>#N/A</v>
      </c>
      <c r="H366" s="7" t="e">
        <v>#N/A</v>
      </c>
      <c r="I366" s="7" t="s">
        <v>919</v>
      </c>
      <c r="J366" s="7" t="s">
        <v>920</v>
      </c>
      <c r="K366" s="241">
        <v>3058</v>
      </c>
      <c r="L366" s="7" t="s">
        <v>1420</v>
      </c>
      <c r="M366" s="241">
        <v>7105</v>
      </c>
      <c r="N366" s="7" t="s">
        <v>1424</v>
      </c>
    </row>
    <row r="367" spans="1:14" x14ac:dyDescent="0.3">
      <c r="A367" t="str">
        <f t="shared" si="5"/>
        <v>21850</v>
      </c>
      <c r="B367" s="7" t="s">
        <v>1294</v>
      </c>
      <c r="C367" s="7" t="s">
        <v>1337</v>
      </c>
      <c r="D367" s="7" t="s">
        <v>1356</v>
      </c>
      <c r="E367" s="7" t="e">
        <v>#N/A</v>
      </c>
      <c r="F367" s="7" t="e">
        <v>#N/A</v>
      </c>
      <c r="G367" s="7" t="e">
        <v>#N/A</v>
      </c>
      <c r="H367" s="7" t="e">
        <v>#N/A</v>
      </c>
      <c r="I367" s="7" t="s">
        <v>288</v>
      </c>
      <c r="J367" s="7" t="s">
        <v>289</v>
      </c>
      <c r="K367" s="241">
        <v>218</v>
      </c>
      <c r="L367" s="7" t="s">
        <v>1425</v>
      </c>
      <c r="M367" s="241">
        <v>50</v>
      </c>
      <c r="N367" s="7" t="s">
        <v>291</v>
      </c>
    </row>
    <row r="368" spans="1:14" x14ac:dyDescent="0.3">
      <c r="A368" t="str">
        <f t="shared" si="5"/>
        <v>2187103</v>
      </c>
      <c r="B368" s="7" t="s">
        <v>1294</v>
      </c>
      <c r="C368" s="7" t="s">
        <v>1337</v>
      </c>
      <c r="D368" s="7" t="s">
        <v>1356</v>
      </c>
      <c r="E368" s="7" t="e">
        <v>#N/A</v>
      </c>
      <c r="F368" s="7" t="e">
        <v>#N/A</v>
      </c>
      <c r="G368" s="7" t="e">
        <v>#N/A</v>
      </c>
      <c r="H368" s="7" t="e">
        <v>#N/A</v>
      </c>
      <c r="I368" s="7" t="s">
        <v>288</v>
      </c>
      <c r="J368" s="7" t="s">
        <v>289</v>
      </c>
      <c r="K368" s="241">
        <v>218</v>
      </c>
      <c r="L368" s="7" t="s">
        <v>1425</v>
      </c>
      <c r="M368" s="241">
        <v>7103</v>
      </c>
      <c r="N368" s="7" t="s">
        <v>36</v>
      </c>
    </row>
    <row r="369" spans="1:14" x14ac:dyDescent="0.3">
      <c r="A369" t="str">
        <f t="shared" si="5"/>
        <v>2187105</v>
      </c>
      <c r="B369" s="7" t="s">
        <v>1294</v>
      </c>
      <c r="C369" s="7" t="s">
        <v>1337</v>
      </c>
      <c r="D369" s="7" t="s">
        <v>1356</v>
      </c>
      <c r="E369" s="7" t="e">
        <v>#N/A</v>
      </c>
      <c r="F369" s="7" t="e">
        <v>#N/A</v>
      </c>
      <c r="G369" s="7" t="e">
        <v>#N/A</v>
      </c>
      <c r="H369" s="7" t="e">
        <v>#N/A</v>
      </c>
      <c r="I369" s="7" t="s">
        <v>288</v>
      </c>
      <c r="J369" s="7" t="s">
        <v>289</v>
      </c>
      <c r="K369" s="241">
        <v>218</v>
      </c>
      <c r="L369" s="7" t="s">
        <v>1425</v>
      </c>
      <c r="M369" s="241">
        <v>7105</v>
      </c>
      <c r="N369" s="7" t="s">
        <v>1424</v>
      </c>
    </row>
    <row r="370" spans="1:14" x14ac:dyDescent="0.3">
      <c r="A370" t="str">
        <f t="shared" si="5"/>
        <v>22660</v>
      </c>
      <c r="B370" s="7" t="s">
        <v>1294</v>
      </c>
      <c r="C370" s="7" t="s">
        <v>1316</v>
      </c>
      <c r="D370" s="7" t="s">
        <v>1356</v>
      </c>
      <c r="E370" s="7" t="e">
        <v>#N/A</v>
      </c>
      <c r="F370" s="7" t="e">
        <v>#N/A</v>
      </c>
      <c r="G370" s="7" t="e">
        <v>#N/A</v>
      </c>
      <c r="H370" s="7" t="e">
        <v>#N/A</v>
      </c>
      <c r="I370" s="7" t="s">
        <v>309</v>
      </c>
      <c r="J370" s="7" t="s">
        <v>310</v>
      </c>
      <c r="K370" s="241">
        <v>226</v>
      </c>
      <c r="L370" s="7" t="s">
        <v>1426</v>
      </c>
      <c r="M370" s="241">
        <v>60</v>
      </c>
      <c r="N370" s="7" t="s">
        <v>311</v>
      </c>
    </row>
    <row r="371" spans="1:14" x14ac:dyDescent="0.3">
      <c r="A371" t="str">
        <f t="shared" si="5"/>
        <v>2262071</v>
      </c>
      <c r="B371" s="7" t="s">
        <v>1294</v>
      </c>
      <c r="C371" s="7" t="s">
        <v>1316</v>
      </c>
      <c r="D371" s="7" t="s">
        <v>1356</v>
      </c>
      <c r="E371" s="7" t="e">
        <v>#N/A</v>
      </c>
      <c r="F371" s="7" t="e">
        <v>#N/A</v>
      </c>
      <c r="G371" s="7" t="e">
        <v>#N/A</v>
      </c>
      <c r="H371" s="7" t="e">
        <v>#N/A</v>
      </c>
      <c r="I371" s="7" t="s">
        <v>309</v>
      </c>
      <c r="J371" s="7" t="s">
        <v>310</v>
      </c>
      <c r="K371" s="241">
        <v>226</v>
      </c>
      <c r="L371" s="7" t="s">
        <v>1426</v>
      </c>
      <c r="M371" s="241">
        <v>2071</v>
      </c>
      <c r="N371" s="7" t="s">
        <v>389</v>
      </c>
    </row>
    <row r="372" spans="1:14" x14ac:dyDescent="0.3">
      <c r="A372" t="str">
        <f t="shared" si="5"/>
        <v>2262072</v>
      </c>
      <c r="B372" s="7" t="s">
        <v>1294</v>
      </c>
      <c r="C372" s="7" t="s">
        <v>1316</v>
      </c>
      <c r="D372" s="7" t="s">
        <v>1356</v>
      </c>
      <c r="E372" s="7" t="e">
        <v>#N/A</v>
      </c>
      <c r="F372" s="7" t="e">
        <v>#N/A</v>
      </c>
      <c r="G372" s="7" t="e">
        <v>#N/A</v>
      </c>
      <c r="H372" s="7" t="e">
        <v>#N/A</v>
      </c>
      <c r="I372" s="7" t="s">
        <v>309</v>
      </c>
      <c r="J372" s="7" t="s">
        <v>310</v>
      </c>
      <c r="K372" s="241">
        <v>226</v>
      </c>
      <c r="L372" s="7" t="s">
        <v>1426</v>
      </c>
      <c r="M372" s="241">
        <v>2072</v>
      </c>
      <c r="N372" s="7" t="s">
        <v>390</v>
      </c>
    </row>
    <row r="373" spans="1:14" x14ac:dyDescent="0.3">
      <c r="A373" t="str">
        <f t="shared" si="5"/>
        <v>2264009</v>
      </c>
      <c r="B373" s="7" t="s">
        <v>1294</v>
      </c>
      <c r="C373" s="7" t="s">
        <v>1316</v>
      </c>
      <c r="D373" s="7" t="s">
        <v>1356</v>
      </c>
      <c r="E373" s="7" t="e">
        <v>#N/A</v>
      </c>
      <c r="F373" s="7" t="e">
        <v>#N/A</v>
      </c>
      <c r="G373" s="7" t="e">
        <v>#N/A</v>
      </c>
      <c r="H373" s="7" t="e">
        <v>#N/A</v>
      </c>
      <c r="I373" s="7" t="s">
        <v>309</v>
      </c>
      <c r="J373" s="7" t="s">
        <v>310</v>
      </c>
      <c r="K373" s="241">
        <v>226</v>
      </c>
      <c r="L373" s="7" t="s">
        <v>1426</v>
      </c>
      <c r="M373" s="241">
        <v>4009</v>
      </c>
      <c r="N373" s="7" t="s">
        <v>1350</v>
      </c>
    </row>
    <row r="374" spans="1:14" x14ac:dyDescent="0.3">
      <c r="A374" t="str">
        <f t="shared" si="5"/>
        <v>2282015</v>
      </c>
      <c r="B374" s="7" t="s">
        <v>1294</v>
      </c>
      <c r="C374" s="7" t="s">
        <v>1316</v>
      </c>
      <c r="D374" s="7" t="s">
        <v>1356</v>
      </c>
      <c r="E374" s="7" t="e">
        <v>#N/A</v>
      </c>
      <c r="F374" s="7" t="e">
        <v>#N/A</v>
      </c>
      <c r="G374" s="7" t="e">
        <v>#N/A</v>
      </c>
      <c r="H374" s="7" t="e">
        <v>#N/A</v>
      </c>
      <c r="I374" s="7" t="s">
        <v>309</v>
      </c>
      <c r="J374" s="7" t="s">
        <v>310</v>
      </c>
      <c r="K374" s="241">
        <v>228</v>
      </c>
      <c r="L374" s="7" t="s">
        <v>1427</v>
      </c>
      <c r="M374" s="241">
        <v>2015</v>
      </c>
      <c r="N374" s="7" t="s">
        <v>278</v>
      </c>
    </row>
    <row r="375" spans="1:14" x14ac:dyDescent="0.3">
      <c r="A375" t="str">
        <f t="shared" si="5"/>
        <v>2284009</v>
      </c>
      <c r="B375" s="7" t="s">
        <v>1294</v>
      </c>
      <c r="C375" s="7" t="s">
        <v>1316</v>
      </c>
      <c r="D375" s="7" t="s">
        <v>1356</v>
      </c>
      <c r="E375" s="7" t="e">
        <v>#N/A</v>
      </c>
      <c r="F375" s="7" t="e">
        <v>#N/A</v>
      </c>
      <c r="G375" s="7" t="e">
        <v>#N/A</v>
      </c>
      <c r="H375" s="7" t="e">
        <v>#N/A</v>
      </c>
      <c r="I375" s="7" t="s">
        <v>309</v>
      </c>
      <c r="J375" s="7" t="s">
        <v>310</v>
      </c>
      <c r="K375" s="241">
        <v>228</v>
      </c>
      <c r="L375" s="7" t="s">
        <v>1427</v>
      </c>
      <c r="M375" s="241">
        <v>4009</v>
      </c>
      <c r="N375" s="7" t="s">
        <v>1350</v>
      </c>
    </row>
    <row r="376" spans="1:14" x14ac:dyDescent="0.3">
      <c r="A376" t="str">
        <f t="shared" si="5"/>
        <v>23041</v>
      </c>
      <c r="B376" s="7" t="s">
        <v>1294</v>
      </c>
      <c r="C376" s="7" t="s">
        <v>1316</v>
      </c>
      <c r="D376" s="7" t="s">
        <v>1356</v>
      </c>
      <c r="E376" s="7" t="e">
        <v>#N/A</v>
      </c>
      <c r="F376" s="7" t="e">
        <v>#N/A</v>
      </c>
      <c r="G376" s="7" t="e">
        <v>#N/A</v>
      </c>
      <c r="H376" s="7" t="e">
        <v>#N/A</v>
      </c>
      <c r="I376" s="7" t="s">
        <v>309</v>
      </c>
      <c r="J376" s="7" t="s">
        <v>310</v>
      </c>
      <c r="K376" s="241">
        <v>230</v>
      </c>
      <c r="L376" s="7" t="s">
        <v>1428</v>
      </c>
      <c r="M376" s="241">
        <v>41</v>
      </c>
      <c r="N376" s="7" t="s">
        <v>296</v>
      </c>
    </row>
    <row r="377" spans="1:14" x14ac:dyDescent="0.3">
      <c r="A377" t="str">
        <f t="shared" si="5"/>
        <v>2304009</v>
      </c>
      <c r="B377" s="7" t="s">
        <v>1294</v>
      </c>
      <c r="C377" s="7" t="s">
        <v>1316</v>
      </c>
      <c r="D377" s="7" t="s">
        <v>1356</v>
      </c>
      <c r="E377" s="7" t="e">
        <v>#N/A</v>
      </c>
      <c r="F377" s="7" t="e">
        <v>#N/A</v>
      </c>
      <c r="G377" s="7" t="e">
        <v>#N/A</v>
      </c>
      <c r="H377" s="7" t="e">
        <v>#N/A</v>
      </c>
      <c r="I377" s="7" t="s">
        <v>309</v>
      </c>
      <c r="J377" s="7" t="s">
        <v>310</v>
      </c>
      <c r="K377" s="241">
        <v>230</v>
      </c>
      <c r="L377" s="7" t="s">
        <v>1428</v>
      </c>
      <c r="M377" s="241">
        <v>4009</v>
      </c>
      <c r="N377" s="7" t="s">
        <v>1350</v>
      </c>
    </row>
    <row r="378" spans="1:14" x14ac:dyDescent="0.3">
      <c r="A378" t="str">
        <f t="shared" si="5"/>
        <v>30592111</v>
      </c>
      <c r="B378" s="7" t="s">
        <v>1294</v>
      </c>
      <c r="C378" s="7" t="s">
        <v>1429</v>
      </c>
      <c r="D378" s="7" t="s">
        <v>22</v>
      </c>
      <c r="E378" s="7" t="e">
        <v>#N/A</v>
      </c>
      <c r="F378" s="7" t="e">
        <v>#N/A</v>
      </c>
      <c r="G378" s="7" t="e">
        <v>#N/A</v>
      </c>
      <c r="H378" s="7" t="e">
        <v>#N/A</v>
      </c>
      <c r="I378" s="7" t="s">
        <v>965</v>
      </c>
      <c r="J378" s="7" t="s">
        <v>966</v>
      </c>
      <c r="K378" s="241">
        <v>3059</v>
      </c>
      <c r="L378" s="7" t="s">
        <v>1430</v>
      </c>
      <c r="M378" s="241">
        <v>2111</v>
      </c>
      <c r="N378" s="7" t="s">
        <v>1431</v>
      </c>
    </row>
    <row r="379" spans="1:14" x14ac:dyDescent="0.3">
      <c r="A379" t="str">
        <f t="shared" si="5"/>
        <v>30597105</v>
      </c>
      <c r="B379" s="7" t="s">
        <v>1294</v>
      </c>
      <c r="C379" s="7" t="s">
        <v>1429</v>
      </c>
      <c r="D379" s="7" t="s">
        <v>22</v>
      </c>
      <c r="E379" s="7" t="e">
        <v>#N/A</v>
      </c>
      <c r="F379" s="7" t="e">
        <v>#N/A</v>
      </c>
      <c r="G379" s="7" t="e">
        <v>#N/A</v>
      </c>
      <c r="H379" s="7" t="e">
        <v>#N/A</v>
      </c>
      <c r="I379" s="7" t="s">
        <v>965</v>
      </c>
      <c r="J379" s="7" t="s">
        <v>966</v>
      </c>
      <c r="K379" s="241">
        <v>3059</v>
      </c>
      <c r="L379" s="7" t="s">
        <v>1430</v>
      </c>
      <c r="M379" s="241">
        <v>7105</v>
      </c>
      <c r="N379" s="7" t="s">
        <v>1424</v>
      </c>
    </row>
    <row r="380" spans="1:14" x14ac:dyDescent="0.3">
      <c r="A380" t="str">
        <f t="shared" si="5"/>
        <v>104656000</v>
      </c>
      <c r="B380" s="7" t="s">
        <v>1323</v>
      </c>
      <c r="C380" s="7"/>
      <c r="D380" s="7"/>
      <c r="E380" s="7" t="e">
        <v>#N/A</v>
      </c>
      <c r="F380" s="7" t="e">
        <v>#N/A</v>
      </c>
      <c r="G380" s="7" t="e">
        <v>#N/A</v>
      </c>
      <c r="H380" s="7" t="e">
        <v>#N/A</v>
      </c>
      <c r="I380" s="7" t="s">
        <v>1286</v>
      </c>
      <c r="J380" s="7" t="s">
        <v>1286</v>
      </c>
      <c r="K380" s="241">
        <v>10465</v>
      </c>
      <c r="L380" s="7" t="s">
        <v>1432</v>
      </c>
      <c r="M380" s="241">
        <v>6000</v>
      </c>
      <c r="N380" s="7" t="s">
        <v>107</v>
      </c>
    </row>
    <row r="381" spans="1:14" x14ac:dyDescent="0.3">
      <c r="A381" t="str">
        <f t="shared" si="5"/>
        <v>104656003</v>
      </c>
      <c r="B381" s="7" t="s">
        <v>1323</v>
      </c>
      <c r="C381" s="7"/>
      <c r="D381" s="7"/>
      <c r="E381" s="7" t="e">
        <v>#N/A</v>
      </c>
      <c r="F381" s="7" t="e">
        <v>#N/A</v>
      </c>
      <c r="G381" s="7" t="e">
        <v>#N/A</v>
      </c>
      <c r="H381" s="7" t="e">
        <v>#N/A</v>
      </c>
      <c r="I381" s="7" t="s">
        <v>1286</v>
      </c>
      <c r="J381" s="7" t="s">
        <v>1286</v>
      </c>
      <c r="K381" s="241">
        <v>10465</v>
      </c>
      <c r="L381" s="7" t="s">
        <v>1432</v>
      </c>
      <c r="M381" s="241">
        <v>6003</v>
      </c>
      <c r="N381" s="7" t="s">
        <v>89</v>
      </c>
    </row>
    <row r="382" spans="1:14" x14ac:dyDescent="0.3">
      <c r="A382" t="str">
        <f t="shared" si="5"/>
        <v>11492079</v>
      </c>
      <c r="B382" s="7" t="s">
        <v>1294</v>
      </c>
      <c r="C382" s="7" t="s">
        <v>1345</v>
      </c>
      <c r="D382" s="7" t="s">
        <v>22</v>
      </c>
      <c r="E382" s="7" t="e">
        <v>#N/A</v>
      </c>
      <c r="F382" s="7" t="e">
        <v>#N/A</v>
      </c>
      <c r="G382" s="7" t="e">
        <v>#N/A</v>
      </c>
      <c r="H382" s="7" t="e">
        <v>#N/A</v>
      </c>
      <c r="I382" s="7" t="s">
        <v>680</v>
      </c>
      <c r="J382" s="7" t="s">
        <v>681</v>
      </c>
      <c r="K382" s="241">
        <v>1149</v>
      </c>
      <c r="L382" s="7" t="s">
        <v>1433</v>
      </c>
      <c r="M382" s="241">
        <v>2079</v>
      </c>
      <c r="N382" s="7" t="s">
        <v>35</v>
      </c>
    </row>
    <row r="383" spans="1:14" x14ac:dyDescent="0.3">
      <c r="A383" t="str">
        <f t="shared" si="5"/>
        <v>66355502</v>
      </c>
      <c r="B383" s="7" t="s">
        <v>1321</v>
      </c>
      <c r="C383" s="7"/>
      <c r="D383" s="7"/>
      <c r="E383" s="7" t="e">
        <v>#N/A</v>
      </c>
      <c r="F383" s="7" t="e">
        <v>#N/A</v>
      </c>
      <c r="G383" s="7" t="e">
        <v>#N/A</v>
      </c>
      <c r="H383" s="7" t="e">
        <v>#N/A</v>
      </c>
      <c r="I383" s="7" t="s">
        <v>268</v>
      </c>
      <c r="J383" s="7" t="s">
        <v>269</v>
      </c>
      <c r="K383" s="241">
        <v>6635</v>
      </c>
      <c r="L383" s="7" t="s">
        <v>1434</v>
      </c>
      <c r="M383" s="241">
        <v>5502</v>
      </c>
      <c r="N383" s="7" t="s">
        <v>63</v>
      </c>
    </row>
    <row r="384" spans="1:14" x14ac:dyDescent="0.3">
      <c r="A384" t="str">
        <f t="shared" si="5"/>
        <v>66356004</v>
      </c>
      <c r="B384" s="7" t="s">
        <v>1321</v>
      </c>
      <c r="C384" s="7"/>
      <c r="D384" s="7"/>
      <c r="E384" s="7" t="e">
        <v>#N/A</v>
      </c>
      <c r="F384" s="7" t="e">
        <v>#N/A</v>
      </c>
      <c r="G384" s="7" t="e">
        <v>#N/A</v>
      </c>
      <c r="H384" s="7" t="e">
        <v>#N/A</v>
      </c>
      <c r="I384" s="7" t="s">
        <v>268</v>
      </c>
      <c r="J384" s="7" t="s">
        <v>269</v>
      </c>
      <c r="K384" s="241">
        <v>6635</v>
      </c>
      <c r="L384" s="7" t="s">
        <v>1434</v>
      </c>
      <c r="M384" s="241">
        <v>6004</v>
      </c>
      <c r="N384" s="7" t="s">
        <v>66</v>
      </c>
    </row>
    <row r="385" spans="1:14" x14ac:dyDescent="0.3">
      <c r="A385" t="str">
        <f t="shared" si="5"/>
        <v>11302045</v>
      </c>
      <c r="B385" s="7" t="s">
        <v>1294</v>
      </c>
      <c r="C385" s="7" t="s">
        <v>1345</v>
      </c>
      <c r="D385" s="7" t="s">
        <v>22</v>
      </c>
      <c r="E385" s="7" t="e">
        <v>#N/A</v>
      </c>
      <c r="F385" s="7" t="e">
        <v>#N/A</v>
      </c>
      <c r="G385" s="7" t="e">
        <v>#N/A</v>
      </c>
      <c r="H385" s="7" t="e">
        <v>#N/A</v>
      </c>
      <c r="I385" s="7" t="s">
        <v>680</v>
      </c>
      <c r="J385" s="7" t="s">
        <v>681</v>
      </c>
      <c r="K385" s="241">
        <v>1130</v>
      </c>
      <c r="L385" s="7" t="s">
        <v>1435</v>
      </c>
      <c r="M385" s="241">
        <v>2045</v>
      </c>
      <c r="N385" s="7" t="s">
        <v>170</v>
      </c>
    </row>
    <row r="386" spans="1:14" x14ac:dyDescent="0.3">
      <c r="A386" t="str">
        <f t="shared" si="5"/>
        <v>11307104</v>
      </c>
      <c r="B386" s="7" t="s">
        <v>1294</v>
      </c>
      <c r="C386" s="7" t="s">
        <v>1345</v>
      </c>
      <c r="D386" s="7" t="s">
        <v>22</v>
      </c>
      <c r="E386" s="7" t="e">
        <v>#N/A</v>
      </c>
      <c r="F386" s="7" t="e">
        <v>#N/A</v>
      </c>
      <c r="G386" s="7" t="e">
        <v>#N/A</v>
      </c>
      <c r="H386" s="7" t="e">
        <v>#N/A</v>
      </c>
      <c r="I386" s="7" t="s">
        <v>680</v>
      </c>
      <c r="J386" s="7" t="s">
        <v>681</v>
      </c>
      <c r="K386" s="241">
        <v>1130</v>
      </c>
      <c r="L386" s="7" t="s">
        <v>1435</v>
      </c>
      <c r="M386" s="241">
        <v>7104</v>
      </c>
      <c r="N386" s="7" t="s">
        <v>1384</v>
      </c>
    </row>
    <row r="387" spans="1:14" x14ac:dyDescent="0.3">
      <c r="A387" t="str">
        <f t="shared" ref="A387:A450" si="6">K387&amp;M387</f>
        <v>93126006</v>
      </c>
      <c r="B387" s="7" t="s">
        <v>1321</v>
      </c>
      <c r="C387" s="7"/>
      <c r="D387" s="7"/>
      <c r="E387" s="7" t="e">
        <v>#N/A</v>
      </c>
      <c r="F387" s="7" t="e">
        <v>#N/A</v>
      </c>
      <c r="G387" s="7" t="e">
        <v>#N/A</v>
      </c>
      <c r="H387" s="7" t="e">
        <v>#N/A</v>
      </c>
      <c r="I387" s="7" t="s">
        <v>1286</v>
      </c>
      <c r="J387" s="7" t="s">
        <v>1286</v>
      </c>
      <c r="K387" s="241">
        <v>9312</v>
      </c>
      <c r="L387" s="7" t="s">
        <v>1436</v>
      </c>
      <c r="M387" s="241">
        <v>6006</v>
      </c>
      <c r="N387" s="7" t="s">
        <v>68</v>
      </c>
    </row>
    <row r="388" spans="1:14" x14ac:dyDescent="0.3">
      <c r="A388" t="str">
        <f t="shared" si="6"/>
        <v>93126008</v>
      </c>
      <c r="B388" s="7" t="s">
        <v>1321</v>
      </c>
      <c r="C388" s="7"/>
      <c r="D388" s="7"/>
      <c r="E388" s="7" t="e">
        <v>#N/A</v>
      </c>
      <c r="F388" s="7" t="e">
        <v>#N/A</v>
      </c>
      <c r="G388" s="7" t="e">
        <v>#N/A</v>
      </c>
      <c r="H388" s="7" t="e">
        <v>#N/A</v>
      </c>
      <c r="I388" s="7" t="s">
        <v>1286</v>
      </c>
      <c r="J388" s="7" t="s">
        <v>1286</v>
      </c>
      <c r="K388" s="241">
        <v>9312</v>
      </c>
      <c r="L388" s="7" t="s">
        <v>1436</v>
      </c>
      <c r="M388" s="241">
        <v>6008</v>
      </c>
      <c r="N388" s="7" t="s">
        <v>75</v>
      </c>
    </row>
    <row r="389" spans="1:14" x14ac:dyDescent="0.3">
      <c r="A389" t="str">
        <f t="shared" si="6"/>
        <v>23632015</v>
      </c>
      <c r="B389" s="7" t="s">
        <v>1294</v>
      </c>
      <c r="C389" s="7" t="s">
        <v>1345</v>
      </c>
      <c r="D389" s="7" t="s">
        <v>22</v>
      </c>
      <c r="E389" s="7" t="e">
        <v>#N/A</v>
      </c>
      <c r="F389" s="7" t="e">
        <v>#N/A</v>
      </c>
      <c r="G389" s="7" t="e">
        <v>#N/A</v>
      </c>
      <c r="H389" s="7" t="e">
        <v>#N/A</v>
      </c>
      <c r="I389" s="7" t="s">
        <v>252</v>
      </c>
      <c r="J389" s="7" t="s">
        <v>253</v>
      </c>
      <c r="K389" s="241">
        <v>2363</v>
      </c>
      <c r="L389" s="7" t="s">
        <v>1437</v>
      </c>
      <c r="M389" s="241">
        <v>2015</v>
      </c>
      <c r="N389" s="7" t="s">
        <v>278</v>
      </c>
    </row>
    <row r="390" spans="1:14" x14ac:dyDescent="0.3">
      <c r="A390" t="str">
        <f t="shared" si="6"/>
        <v>23637104</v>
      </c>
      <c r="B390" s="7" t="s">
        <v>1294</v>
      </c>
      <c r="C390" s="7" t="s">
        <v>1345</v>
      </c>
      <c r="D390" s="7" t="s">
        <v>22</v>
      </c>
      <c r="E390" s="7" t="e">
        <v>#N/A</v>
      </c>
      <c r="F390" s="7" t="e">
        <v>#N/A</v>
      </c>
      <c r="G390" s="7" t="e">
        <v>#N/A</v>
      </c>
      <c r="H390" s="7" t="e">
        <v>#N/A</v>
      </c>
      <c r="I390" s="7" t="s">
        <v>252</v>
      </c>
      <c r="J390" s="7" t="s">
        <v>253</v>
      </c>
      <c r="K390" s="241">
        <v>2363</v>
      </c>
      <c r="L390" s="7" t="s">
        <v>1437</v>
      </c>
      <c r="M390" s="241">
        <v>7104</v>
      </c>
      <c r="N390" s="7" t="s">
        <v>1384</v>
      </c>
    </row>
    <row r="391" spans="1:14" x14ac:dyDescent="0.3">
      <c r="A391" t="str">
        <f t="shared" si="6"/>
        <v>11432045</v>
      </c>
      <c r="B391" s="7" t="s">
        <v>1294</v>
      </c>
      <c r="C391" s="7" t="s">
        <v>1345</v>
      </c>
      <c r="D391" s="7" t="s">
        <v>22</v>
      </c>
      <c r="E391" s="7" t="e">
        <v>#N/A</v>
      </c>
      <c r="F391" s="7" t="e">
        <v>#N/A</v>
      </c>
      <c r="G391" s="7" t="e">
        <v>#N/A</v>
      </c>
      <c r="H391" s="7" t="e">
        <v>#N/A</v>
      </c>
      <c r="I391" s="7" t="s">
        <v>680</v>
      </c>
      <c r="J391" s="7" t="s">
        <v>681</v>
      </c>
      <c r="K391" s="241">
        <v>1143</v>
      </c>
      <c r="L391" s="7" t="s">
        <v>1438</v>
      </c>
      <c r="M391" s="241">
        <v>2045</v>
      </c>
      <c r="N391" s="7" t="s">
        <v>170</v>
      </c>
    </row>
    <row r="392" spans="1:14" x14ac:dyDescent="0.3">
      <c r="A392" t="str">
        <f t="shared" si="6"/>
        <v>30061501</v>
      </c>
      <c r="B392" s="7" t="s">
        <v>1294</v>
      </c>
      <c r="C392" s="7" t="s">
        <v>1345</v>
      </c>
      <c r="D392" s="7" t="s">
        <v>22</v>
      </c>
      <c r="E392" s="7" t="e">
        <v>#N/A</v>
      </c>
      <c r="F392" s="7" t="e">
        <v>#N/A</v>
      </c>
      <c r="G392" s="7" t="e">
        <v>#N/A</v>
      </c>
      <c r="H392" s="7" t="e">
        <v>#N/A</v>
      </c>
      <c r="I392" s="7" t="s">
        <v>680</v>
      </c>
      <c r="J392" s="7" t="s">
        <v>681</v>
      </c>
      <c r="K392" s="241">
        <v>3006</v>
      </c>
      <c r="L392" s="7" t="s">
        <v>1439</v>
      </c>
      <c r="M392" s="241">
        <v>1501</v>
      </c>
      <c r="N392" s="7" t="s">
        <v>1440</v>
      </c>
    </row>
    <row r="393" spans="1:14" x14ac:dyDescent="0.3">
      <c r="A393" t="str">
        <f t="shared" si="6"/>
        <v>30062037</v>
      </c>
      <c r="B393" s="7" t="s">
        <v>1294</v>
      </c>
      <c r="C393" s="7" t="s">
        <v>1345</v>
      </c>
      <c r="D393" s="7" t="s">
        <v>22</v>
      </c>
      <c r="E393" s="7" t="e">
        <v>#N/A</v>
      </c>
      <c r="F393" s="7" t="e">
        <v>#N/A</v>
      </c>
      <c r="G393" s="7" t="e">
        <v>#N/A</v>
      </c>
      <c r="H393" s="7" t="e">
        <v>#N/A</v>
      </c>
      <c r="I393" s="7" t="s">
        <v>680</v>
      </c>
      <c r="J393" s="7" t="s">
        <v>681</v>
      </c>
      <c r="K393" s="241">
        <v>3006</v>
      </c>
      <c r="L393" s="7" t="s">
        <v>1439</v>
      </c>
      <c r="M393" s="241">
        <v>2037</v>
      </c>
      <c r="N393" s="7" t="s">
        <v>294</v>
      </c>
    </row>
    <row r="394" spans="1:14" x14ac:dyDescent="0.3">
      <c r="A394" t="str">
        <f t="shared" si="6"/>
        <v>30062079</v>
      </c>
      <c r="B394" s="7" t="s">
        <v>1294</v>
      </c>
      <c r="C394" s="7" t="s">
        <v>1345</v>
      </c>
      <c r="D394" s="7" t="s">
        <v>22</v>
      </c>
      <c r="E394" s="7" t="e">
        <v>#N/A</v>
      </c>
      <c r="F394" s="7" t="e">
        <v>#N/A</v>
      </c>
      <c r="G394" s="7" t="e">
        <v>#N/A</v>
      </c>
      <c r="H394" s="7" t="e">
        <v>#N/A</v>
      </c>
      <c r="I394" s="7" t="s">
        <v>680</v>
      </c>
      <c r="J394" s="7" t="s">
        <v>681</v>
      </c>
      <c r="K394" s="241">
        <v>3006</v>
      </c>
      <c r="L394" s="7" t="s">
        <v>1439</v>
      </c>
      <c r="M394" s="241">
        <v>2079</v>
      </c>
      <c r="N394" s="7" t="s">
        <v>35</v>
      </c>
    </row>
    <row r="395" spans="1:14" x14ac:dyDescent="0.3">
      <c r="A395" t="str">
        <f t="shared" si="6"/>
        <v>30062086</v>
      </c>
      <c r="B395" s="7" t="s">
        <v>1294</v>
      </c>
      <c r="C395" s="7" t="s">
        <v>1345</v>
      </c>
      <c r="D395" s="7" t="s">
        <v>22</v>
      </c>
      <c r="E395" s="7" t="e">
        <v>#N/A</v>
      </c>
      <c r="F395" s="7" t="e">
        <v>#N/A</v>
      </c>
      <c r="G395" s="7" t="e">
        <v>#N/A</v>
      </c>
      <c r="H395" s="7" t="e">
        <v>#N/A</v>
      </c>
      <c r="I395" s="7" t="s">
        <v>680</v>
      </c>
      <c r="J395" s="7" t="s">
        <v>681</v>
      </c>
      <c r="K395" s="241">
        <v>3006</v>
      </c>
      <c r="L395" s="7" t="s">
        <v>1439</v>
      </c>
      <c r="M395" s="241">
        <v>2086</v>
      </c>
      <c r="N395" s="7" t="s">
        <v>291</v>
      </c>
    </row>
    <row r="396" spans="1:14" x14ac:dyDescent="0.3">
      <c r="A396" t="str">
        <f t="shared" si="6"/>
        <v>30062087</v>
      </c>
      <c r="B396" s="7" t="s">
        <v>1294</v>
      </c>
      <c r="C396" s="7" t="s">
        <v>1345</v>
      </c>
      <c r="D396" s="7" t="s">
        <v>22</v>
      </c>
      <c r="E396" s="7" t="e">
        <v>#N/A</v>
      </c>
      <c r="F396" s="7" t="e">
        <v>#N/A</v>
      </c>
      <c r="G396" s="7" t="e">
        <v>#N/A</v>
      </c>
      <c r="H396" s="7" t="e">
        <v>#N/A</v>
      </c>
      <c r="I396" s="7" t="s">
        <v>680</v>
      </c>
      <c r="J396" s="7" t="s">
        <v>681</v>
      </c>
      <c r="K396" s="241">
        <v>3006</v>
      </c>
      <c r="L396" s="7" t="s">
        <v>1439</v>
      </c>
      <c r="M396" s="241">
        <v>2087</v>
      </c>
      <c r="N396" s="7" t="s">
        <v>333</v>
      </c>
    </row>
    <row r="397" spans="1:14" x14ac:dyDescent="0.3">
      <c r="A397" t="str">
        <f t="shared" si="6"/>
        <v>3011</v>
      </c>
      <c r="B397" s="7" t="s">
        <v>1294</v>
      </c>
      <c r="C397" s="7" t="s">
        <v>958</v>
      </c>
      <c r="D397" s="7" t="s">
        <v>1356</v>
      </c>
      <c r="E397" s="7" t="e">
        <v>#N/A</v>
      </c>
      <c r="F397" s="7" t="e">
        <v>#N/A</v>
      </c>
      <c r="G397" s="7" t="e">
        <v>#N/A</v>
      </c>
      <c r="H397" s="7" t="e">
        <v>#N/A</v>
      </c>
      <c r="I397" s="7" t="s">
        <v>957</v>
      </c>
      <c r="J397" s="7" t="s">
        <v>958</v>
      </c>
      <c r="K397" s="241">
        <v>301</v>
      </c>
      <c r="L397" s="7" t="s">
        <v>958</v>
      </c>
      <c r="M397" s="241">
        <v>1</v>
      </c>
      <c r="N397" s="7" t="s">
        <v>158</v>
      </c>
    </row>
    <row r="398" spans="1:14" x14ac:dyDescent="0.3">
      <c r="A398" t="str">
        <f t="shared" si="6"/>
        <v>3013</v>
      </c>
      <c r="B398" s="7" t="s">
        <v>1294</v>
      </c>
      <c r="C398" s="7" t="s">
        <v>958</v>
      </c>
      <c r="D398" s="7" t="s">
        <v>1356</v>
      </c>
      <c r="E398" s="7" t="e">
        <v>#N/A</v>
      </c>
      <c r="F398" s="7" t="e">
        <v>#N/A</v>
      </c>
      <c r="G398" s="7" t="e">
        <v>#N/A</v>
      </c>
      <c r="H398" s="7" t="e">
        <v>#N/A</v>
      </c>
      <c r="I398" s="7" t="s">
        <v>957</v>
      </c>
      <c r="J398" s="7" t="s">
        <v>958</v>
      </c>
      <c r="K398" s="241">
        <v>301</v>
      </c>
      <c r="L398" s="7" t="s">
        <v>958</v>
      </c>
      <c r="M398" s="241">
        <v>3</v>
      </c>
      <c r="N398" s="7" t="s">
        <v>277</v>
      </c>
    </row>
    <row r="399" spans="1:14" x14ac:dyDescent="0.3">
      <c r="A399" t="str">
        <f t="shared" si="6"/>
        <v>3015</v>
      </c>
      <c r="B399" s="7" t="s">
        <v>1294</v>
      </c>
      <c r="C399" s="7" t="s">
        <v>958</v>
      </c>
      <c r="D399" s="7" t="s">
        <v>1356</v>
      </c>
      <c r="E399" s="7" t="e">
        <v>#N/A</v>
      </c>
      <c r="F399" s="7" t="e">
        <v>#N/A</v>
      </c>
      <c r="G399" s="7" t="e">
        <v>#N/A</v>
      </c>
      <c r="H399" s="7" t="e">
        <v>#N/A</v>
      </c>
      <c r="I399" s="7" t="s">
        <v>957</v>
      </c>
      <c r="J399" s="7" t="s">
        <v>958</v>
      </c>
      <c r="K399" s="241">
        <v>301</v>
      </c>
      <c r="L399" s="7" t="s">
        <v>958</v>
      </c>
      <c r="M399" s="241">
        <v>5</v>
      </c>
      <c r="N399" s="7" t="s">
        <v>1441</v>
      </c>
    </row>
    <row r="400" spans="1:14" x14ac:dyDescent="0.3">
      <c r="A400" t="str">
        <f t="shared" si="6"/>
        <v>3016</v>
      </c>
      <c r="B400" s="7" t="s">
        <v>1294</v>
      </c>
      <c r="C400" s="7" t="s">
        <v>958</v>
      </c>
      <c r="D400" s="7" t="s">
        <v>1356</v>
      </c>
      <c r="E400" s="7" t="e">
        <v>#N/A</v>
      </c>
      <c r="F400" s="7" t="e">
        <v>#N/A</v>
      </c>
      <c r="G400" s="7" t="e">
        <v>#N/A</v>
      </c>
      <c r="H400" s="7" t="e">
        <v>#N/A</v>
      </c>
      <c r="I400" s="7" t="s">
        <v>957</v>
      </c>
      <c r="J400" s="7" t="s">
        <v>958</v>
      </c>
      <c r="K400" s="241">
        <v>301</v>
      </c>
      <c r="L400" s="7" t="s">
        <v>958</v>
      </c>
      <c r="M400" s="241">
        <v>6</v>
      </c>
      <c r="N400" s="7" t="s">
        <v>402</v>
      </c>
    </row>
    <row r="401" spans="1:14" x14ac:dyDescent="0.3">
      <c r="A401" t="str">
        <f t="shared" si="6"/>
        <v>3018</v>
      </c>
      <c r="B401" s="7" t="s">
        <v>1294</v>
      </c>
      <c r="C401" s="7" t="s">
        <v>958</v>
      </c>
      <c r="D401" s="7" t="s">
        <v>1356</v>
      </c>
      <c r="E401" s="7" t="e">
        <v>#N/A</v>
      </c>
      <c r="F401" s="7" t="e">
        <v>#N/A</v>
      </c>
      <c r="G401" s="7" t="e">
        <v>#N/A</v>
      </c>
      <c r="H401" s="7" t="e">
        <v>#N/A</v>
      </c>
      <c r="I401" s="7" t="s">
        <v>957</v>
      </c>
      <c r="J401" s="7" t="s">
        <v>958</v>
      </c>
      <c r="K401" s="241">
        <v>301</v>
      </c>
      <c r="L401" s="7" t="s">
        <v>958</v>
      </c>
      <c r="M401" s="241">
        <v>8</v>
      </c>
      <c r="N401" s="7" t="s">
        <v>159</v>
      </c>
    </row>
    <row r="402" spans="1:14" x14ac:dyDescent="0.3">
      <c r="A402" t="str">
        <f t="shared" si="6"/>
        <v>3019</v>
      </c>
      <c r="B402" s="7" t="s">
        <v>1294</v>
      </c>
      <c r="C402" s="7" t="s">
        <v>958</v>
      </c>
      <c r="D402" s="7" t="s">
        <v>1356</v>
      </c>
      <c r="E402" s="7" t="e">
        <v>#N/A</v>
      </c>
      <c r="F402" s="7" t="e">
        <v>#N/A</v>
      </c>
      <c r="G402" s="7" t="e">
        <v>#N/A</v>
      </c>
      <c r="H402" s="7" t="e">
        <v>#N/A</v>
      </c>
      <c r="I402" s="7" t="s">
        <v>957</v>
      </c>
      <c r="J402" s="7" t="s">
        <v>958</v>
      </c>
      <c r="K402" s="241">
        <v>301</v>
      </c>
      <c r="L402" s="7" t="s">
        <v>958</v>
      </c>
      <c r="M402" s="241">
        <v>9</v>
      </c>
      <c r="N402" s="7" t="s">
        <v>464</v>
      </c>
    </row>
    <row r="403" spans="1:14" x14ac:dyDescent="0.3">
      <c r="A403" t="str">
        <f t="shared" si="6"/>
        <v>30130</v>
      </c>
      <c r="B403" s="7" t="s">
        <v>1294</v>
      </c>
      <c r="C403" s="7" t="s">
        <v>958</v>
      </c>
      <c r="D403" s="7" t="s">
        <v>1356</v>
      </c>
      <c r="E403" s="7" t="e">
        <v>#N/A</v>
      </c>
      <c r="F403" s="7" t="e">
        <v>#N/A</v>
      </c>
      <c r="G403" s="7" t="e">
        <v>#N/A</v>
      </c>
      <c r="H403" s="7" t="e">
        <v>#N/A</v>
      </c>
      <c r="I403" s="7" t="s">
        <v>957</v>
      </c>
      <c r="J403" s="7" t="s">
        <v>958</v>
      </c>
      <c r="K403" s="241">
        <v>301</v>
      </c>
      <c r="L403" s="7" t="s">
        <v>958</v>
      </c>
      <c r="M403" s="241">
        <v>30</v>
      </c>
      <c r="N403" s="7" t="s">
        <v>347</v>
      </c>
    </row>
    <row r="404" spans="1:14" x14ac:dyDescent="0.3">
      <c r="A404" t="str">
        <f t="shared" si="6"/>
        <v>30135</v>
      </c>
      <c r="B404" s="7" t="s">
        <v>1294</v>
      </c>
      <c r="C404" s="7" t="s">
        <v>958</v>
      </c>
      <c r="D404" s="7" t="s">
        <v>1356</v>
      </c>
      <c r="E404" s="7" t="e">
        <v>#N/A</v>
      </c>
      <c r="F404" s="7" t="e">
        <v>#N/A</v>
      </c>
      <c r="G404" s="7" t="e">
        <v>#N/A</v>
      </c>
      <c r="H404" s="7" t="e">
        <v>#N/A</v>
      </c>
      <c r="I404" s="7" t="s">
        <v>957</v>
      </c>
      <c r="J404" s="7" t="s">
        <v>958</v>
      </c>
      <c r="K404" s="241">
        <v>301</v>
      </c>
      <c r="L404" s="7" t="s">
        <v>958</v>
      </c>
      <c r="M404" s="241">
        <v>35</v>
      </c>
      <c r="N404" s="7" t="s">
        <v>1346</v>
      </c>
    </row>
    <row r="405" spans="1:14" x14ac:dyDescent="0.3">
      <c r="A405" t="str">
        <f t="shared" si="6"/>
        <v>3011502</v>
      </c>
      <c r="B405" s="7" t="s">
        <v>1294</v>
      </c>
      <c r="C405" s="7" t="s">
        <v>958</v>
      </c>
      <c r="D405" s="7" t="s">
        <v>1356</v>
      </c>
      <c r="E405" s="7" t="e">
        <v>#N/A</v>
      </c>
      <c r="F405" s="7" t="e">
        <v>#N/A</v>
      </c>
      <c r="G405" s="7" t="e">
        <v>#N/A</v>
      </c>
      <c r="H405" s="7" t="e">
        <v>#N/A</v>
      </c>
      <c r="I405" s="7" t="s">
        <v>957</v>
      </c>
      <c r="J405" s="7" t="s">
        <v>958</v>
      </c>
      <c r="K405" s="241">
        <v>301</v>
      </c>
      <c r="L405" s="7" t="s">
        <v>958</v>
      </c>
      <c r="M405" s="241">
        <v>1502</v>
      </c>
      <c r="N405" s="7" t="s">
        <v>491</v>
      </c>
    </row>
    <row r="406" spans="1:14" x14ac:dyDescent="0.3">
      <c r="A406" t="str">
        <f t="shared" si="6"/>
        <v>3011504</v>
      </c>
      <c r="B406" s="7" t="s">
        <v>1294</v>
      </c>
      <c r="C406" s="7" t="s">
        <v>958</v>
      </c>
      <c r="D406" s="7" t="s">
        <v>1356</v>
      </c>
      <c r="E406" s="7" t="e">
        <v>#N/A</v>
      </c>
      <c r="F406" s="7" t="e">
        <v>#N/A</v>
      </c>
      <c r="G406" s="7" t="e">
        <v>#N/A</v>
      </c>
      <c r="H406" s="7" t="e">
        <v>#N/A</v>
      </c>
      <c r="I406" s="7" t="s">
        <v>957</v>
      </c>
      <c r="J406" s="7" t="s">
        <v>958</v>
      </c>
      <c r="K406" s="241">
        <v>301</v>
      </c>
      <c r="L406" s="7" t="s">
        <v>958</v>
      </c>
      <c r="M406" s="241">
        <v>1504</v>
      </c>
      <c r="N406" s="7" t="s">
        <v>161</v>
      </c>
    </row>
    <row r="407" spans="1:14" x14ac:dyDescent="0.3">
      <c r="A407" t="str">
        <f t="shared" si="6"/>
        <v>3012000</v>
      </c>
      <c r="B407" s="7" t="s">
        <v>1294</v>
      </c>
      <c r="C407" s="7" t="s">
        <v>958</v>
      </c>
      <c r="D407" s="7" t="s">
        <v>1356</v>
      </c>
      <c r="E407" s="7" t="e">
        <v>#N/A</v>
      </c>
      <c r="F407" s="7" t="e">
        <v>#N/A</v>
      </c>
      <c r="G407" s="7" t="e">
        <v>#N/A</v>
      </c>
      <c r="H407" s="7" t="e">
        <v>#N/A</v>
      </c>
      <c r="I407" s="7" t="s">
        <v>957</v>
      </c>
      <c r="J407" s="7" t="s">
        <v>958</v>
      </c>
      <c r="K407" s="241">
        <v>301</v>
      </c>
      <c r="L407" s="7" t="s">
        <v>958</v>
      </c>
      <c r="M407" s="241">
        <v>2000</v>
      </c>
      <c r="N407" s="7" t="s">
        <v>271</v>
      </c>
    </row>
    <row r="408" spans="1:14" x14ac:dyDescent="0.3">
      <c r="A408" t="str">
        <f t="shared" si="6"/>
        <v>3012001</v>
      </c>
      <c r="B408" s="7" t="s">
        <v>1294</v>
      </c>
      <c r="C408" s="7" t="s">
        <v>958</v>
      </c>
      <c r="D408" s="7" t="s">
        <v>1356</v>
      </c>
      <c r="E408" s="7" t="e">
        <v>#N/A</v>
      </c>
      <c r="F408" s="7" t="e">
        <v>#N/A</v>
      </c>
      <c r="G408" s="7" t="e">
        <v>#N/A</v>
      </c>
      <c r="H408" s="7" t="e">
        <v>#N/A</v>
      </c>
      <c r="I408" s="7" t="s">
        <v>957</v>
      </c>
      <c r="J408" s="7" t="s">
        <v>958</v>
      </c>
      <c r="K408" s="241">
        <v>301</v>
      </c>
      <c r="L408" s="7" t="s">
        <v>958</v>
      </c>
      <c r="M408" s="241">
        <v>2001</v>
      </c>
      <c r="N408" s="7" t="s">
        <v>272</v>
      </c>
    </row>
    <row r="409" spans="1:14" x14ac:dyDescent="0.3">
      <c r="A409" t="str">
        <f t="shared" si="6"/>
        <v>3012005</v>
      </c>
      <c r="B409" s="7" t="s">
        <v>1294</v>
      </c>
      <c r="C409" s="7" t="s">
        <v>958</v>
      </c>
      <c r="D409" s="7" t="s">
        <v>1356</v>
      </c>
      <c r="E409" s="7" t="e">
        <v>#N/A</v>
      </c>
      <c r="F409" s="7" t="e">
        <v>#N/A</v>
      </c>
      <c r="G409" s="7" t="e">
        <v>#N/A</v>
      </c>
      <c r="H409" s="7" t="e">
        <v>#N/A</v>
      </c>
      <c r="I409" s="7" t="s">
        <v>957</v>
      </c>
      <c r="J409" s="7" t="s">
        <v>958</v>
      </c>
      <c r="K409" s="241">
        <v>301</v>
      </c>
      <c r="L409" s="7" t="s">
        <v>958</v>
      </c>
      <c r="M409" s="241">
        <v>2005</v>
      </c>
      <c r="N409" s="7" t="s">
        <v>352</v>
      </c>
    </row>
    <row r="410" spans="1:14" x14ac:dyDescent="0.3">
      <c r="A410" t="str">
        <f t="shared" si="6"/>
        <v>3012016</v>
      </c>
      <c r="B410" s="7" t="s">
        <v>1294</v>
      </c>
      <c r="C410" s="7" t="s">
        <v>958</v>
      </c>
      <c r="D410" s="7" t="s">
        <v>1356</v>
      </c>
      <c r="E410" s="7" t="e">
        <v>#N/A</v>
      </c>
      <c r="F410" s="7" t="e">
        <v>#N/A</v>
      </c>
      <c r="G410" s="7" t="e">
        <v>#N/A</v>
      </c>
      <c r="H410" s="7" t="e">
        <v>#N/A</v>
      </c>
      <c r="I410" s="7" t="s">
        <v>957</v>
      </c>
      <c r="J410" s="7" t="s">
        <v>958</v>
      </c>
      <c r="K410" s="241">
        <v>301</v>
      </c>
      <c r="L410" s="7" t="s">
        <v>958</v>
      </c>
      <c r="M410" s="241">
        <v>2016</v>
      </c>
      <c r="N410" s="7" t="s">
        <v>169</v>
      </c>
    </row>
    <row r="411" spans="1:14" x14ac:dyDescent="0.3">
      <c r="A411" t="str">
        <f t="shared" si="6"/>
        <v>3012017</v>
      </c>
      <c r="B411" s="7" t="s">
        <v>1294</v>
      </c>
      <c r="C411" s="7" t="s">
        <v>958</v>
      </c>
      <c r="D411" s="7" t="s">
        <v>1356</v>
      </c>
      <c r="E411" s="7" t="e">
        <v>#N/A</v>
      </c>
      <c r="F411" s="7" t="e">
        <v>#N/A</v>
      </c>
      <c r="G411" s="7" t="e">
        <v>#N/A</v>
      </c>
      <c r="H411" s="7" t="e">
        <v>#N/A</v>
      </c>
      <c r="I411" s="7" t="s">
        <v>957</v>
      </c>
      <c r="J411" s="7" t="s">
        <v>958</v>
      </c>
      <c r="K411" s="241">
        <v>301</v>
      </c>
      <c r="L411" s="7" t="s">
        <v>958</v>
      </c>
      <c r="M411" s="241">
        <v>2017</v>
      </c>
      <c r="N411" s="7" t="s">
        <v>1442</v>
      </c>
    </row>
    <row r="412" spans="1:14" x14ac:dyDescent="0.3">
      <c r="A412" t="str">
        <f t="shared" si="6"/>
        <v>3012018</v>
      </c>
      <c r="B412" s="7" t="s">
        <v>1294</v>
      </c>
      <c r="C412" s="7" t="s">
        <v>958</v>
      </c>
      <c r="D412" s="7" t="s">
        <v>1356</v>
      </c>
      <c r="E412" s="7" t="e">
        <v>#N/A</v>
      </c>
      <c r="F412" s="7" t="e">
        <v>#N/A</v>
      </c>
      <c r="G412" s="7" t="e">
        <v>#N/A</v>
      </c>
      <c r="H412" s="7" t="e">
        <v>#N/A</v>
      </c>
      <c r="I412" s="7" t="s">
        <v>957</v>
      </c>
      <c r="J412" s="7" t="s">
        <v>958</v>
      </c>
      <c r="K412" s="241">
        <v>301</v>
      </c>
      <c r="L412" s="7" t="s">
        <v>958</v>
      </c>
      <c r="M412" s="241">
        <v>2018</v>
      </c>
      <c r="N412" s="7" t="s">
        <v>1443</v>
      </c>
    </row>
    <row r="413" spans="1:14" x14ac:dyDescent="0.3">
      <c r="A413" t="str">
        <f t="shared" si="6"/>
        <v>3012031</v>
      </c>
      <c r="B413" s="7" t="s">
        <v>1294</v>
      </c>
      <c r="C413" s="7" t="s">
        <v>958</v>
      </c>
      <c r="D413" s="7" t="s">
        <v>1356</v>
      </c>
      <c r="E413" s="7" t="e">
        <v>#N/A</v>
      </c>
      <c r="F413" s="7" t="e">
        <v>#N/A</v>
      </c>
      <c r="G413" s="7" t="e">
        <v>#N/A</v>
      </c>
      <c r="H413" s="7" t="e">
        <v>#N/A</v>
      </c>
      <c r="I413" s="7" t="s">
        <v>957</v>
      </c>
      <c r="J413" s="7" t="s">
        <v>958</v>
      </c>
      <c r="K413" s="241">
        <v>301</v>
      </c>
      <c r="L413" s="7" t="s">
        <v>958</v>
      </c>
      <c r="M413" s="241">
        <v>2031</v>
      </c>
      <c r="N413" s="7" t="s">
        <v>496</v>
      </c>
    </row>
    <row r="414" spans="1:14" x14ac:dyDescent="0.3">
      <c r="A414" t="str">
        <f t="shared" si="6"/>
        <v>3012037</v>
      </c>
      <c r="B414" s="7" t="s">
        <v>1294</v>
      </c>
      <c r="C414" s="7" t="s">
        <v>958</v>
      </c>
      <c r="D414" s="7" t="s">
        <v>1356</v>
      </c>
      <c r="E414" s="7" t="e">
        <v>#N/A</v>
      </c>
      <c r="F414" s="7" t="e">
        <v>#N/A</v>
      </c>
      <c r="G414" s="7" t="e">
        <v>#N/A</v>
      </c>
      <c r="H414" s="7" t="e">
        <v>#N/A</v>
      </c>
      <c r="I414" s="7" t="s">
        <v>957</v>
      </c>
      <c r="J414" s="7" t="s">
        <v>958</v>
      </c>
      <c r="K414" s="241">
        <v>301</v>
      </c>
      <c r="L414" s="7" t="s">
        <v>958</v>
      </c>
      <c r="M414" s="241">
        <v>2037</v>
      </c>
      <c r="N414" s="7" t="s">
        <v>294</v>
      </c>
    </row>
    <row r="415" spans="1:14" x14ac:dyDescent="0.3">
      <c r="A415" t="str">
        <f t="shared" si="6"/>
        <v>3012045</v>
      </c>
      <c r="B415" s="7" t="s">
        <v>1294</v>
      </c>
      <c r="C415" s="7" t="s">
        <v>958</v>
      </c>
      <c r="D415" s="7" t="s">
        <v>1356</v>
      </c>
      <c r="E415" s="7" t="e">
        <v>#N/A</v>
      </c>
      <c r="F415" s="7" t="e">
        <v>#N/A</v>
      </c>
      <c r="G415" s="7" t="e">
        <v>#N/A</v>
      </c>
      <c r="H415" s="7" t="e">
        <v>#N/A</v>
      </c>
      <c r="I415" s="7" t="s">
        <v>957</v>
      </c>
      <c r="J415" s="7" t="s">
        <v>958</v>
      </c>
      <c r="K415" s="241">
        <v>301</v>
      </c>
      <c r="L415" s="7" t="s">
        <v>958</v>
      </c>
      <c r="M415" s="241">
        <v>2045</v>
      </c>
      <c r="N415" s="7" t="s">
        <v>170</v>
      </c>
    </row>
    <row r="416" spans="1:14" x14ac:dyDescent="0.3">
      <c r="A416" t="str">
        <f t="shared" si="6"/>
        <v>3012054</v>
      </c>
      <c r="B416" s="7" t="s">
        <v>1294</v>
      </c>
      <c r="C416" s="7" t="s">
        <v>958</v>
      </c>
      <c r="D416" s="7" t="s">
        <v>1356</v>
      </c>
      <c r="E416" s="7" t="e">
        <v>#N/A</v>
      </c>
      <c r="F416" s="7" t="e">
        <v>#N/A</v>
      </c>
      <c r="G416" s="7" t="e">
        <v>#N/A</v>
      </c>
      <c r="H416" s="7" t="e">
        <v>#N/A</v>
      </c>
      <c r="I416" s="7" t="s">
        <v>957</v>
      </c>
      <c r="J416" s="7" t="s">
        <v>958</v>
      </c>
      <c r="K416" s="241">
        <v>301</v>
      </c>
      <c r="L416" s="7" t="s">
        <v>958</v>
      </c>
      <c r="M416" s="241">
        <v>2054</v>
      </c>
      <c r="N416" s="7" t="s">
        <v>167</v>
      </c>
    </row>
    <row r="417" spans="1:14" x14ac:dyDescent="0.3">
      <c r="A417" t="str">
        <f t="shared" si="6"/>
        <v>3012055</v>
      </c>
      <c r="B417" s="7" t="s">
        <v>1294</v>
      </c>
      <c r="C417" s="7" t="s">
        <v>958</v>
      </c>
      <c r="D417" s="7" t="s">
        <v>1356</v>
      </c>
      <c r="E417" s="7" t="e">
        <v>#N/A</v>
      </c>
      <c r="F417" s="7" t="e">
        <v>#N/A</v>
      </c>
      <c r="G417" s="7" t="e">
        <v>#N/A</v>
      </c>
      <c r="H417" s="7" t="e">
        <v>#N/A</v>
      </c>
      <c r="I417" s="7" t="s">
        <v>957</v>
      </c>
      <c r="J417" s="7" t="s">
        <v>958</v>
      </c>
      <c r="K417" s="241">
        <v>301</v>
      </c>
      <c r="L417" s="7" t="s">
        <v>958</v>
      </c>
      <c r="M417" s="241">
        <v>2055</v>
      </c>
      <c r="N417" s="7" t="s">
        <v>431</v>
      </c>
    </row>
    <row r="418" spans="1:14" x14ac:dyDescent="0.3">
      <c r="A418" t="str">
        <f t="shared" si="6"/>
        <v>3012057</v>
      </c>
      <c r="B418" s="7" t="s">
        <v>1294</v>
      </c>
      <c r="C418" s="7" t="s">
        <v>958</v>
      </c>
      <c r="D418" s="7" t="s">
        <v>1356</v>
      </c>
      <c r="E418" s="7" t="e">
        <v>#N/A</v>
      </c>
      <c r="F418" s="7" t="e">
        <v>#N/A</v>
      </c>
      <c r="G418" s="7" t="e">
        <v>#N/A</v>
      </c>
      <c r="H418" s="7" t="e">
        <v>#N/A</v>
      </c>
      <c r="I418" s="7" t="s">
        <v>957</v>
      </c>
      <c r="J418" s="7" t="s">
        <v>958</v>
      </c>
      <c r="K418" s="241">
        <v>301</v>
      </c>
      <c r="L418" s="7" t="s">
        <v>958</v>
      </c>
      <c r="M418" s="241">
        <v>2057</v>
      </c>
      <c r="N418" s="7" t="s">
        <v>474</v>
      </c>
    </row>
    <row r="419" spans="1:14" x14ac:dyDescent="0.3">
      <c r="A419" t="str">
        <f t="shared" si="6"/>
        <v>3012066</v>
      </c>
      <c r="B419" s="7" t="s">
        <v>1294</v>
      </c>
      <c r="C419" s="7" t="s">
        <v>958</v>
      </c>
      <c r="D419" s="7" t="s">
        <v>1356</v>
      </c>
      <c r="E419" s="7" t="e">
        <v>#N/A</v>
      </c>
      <c r="F419" s="7" t="e">
        <v>#N/A</v>
      </c>
      <c r="G419" s="7" t="e">
        <v>#N/A</v>
      </c>
      <c r="H419" s="7" t="e">
        <v>#N/A</v>
      </c>
      <c r="I419" s="7" t="s">
        <v>957</v>
      </c>
      <c r="J419" s="7" t="s">
        <v>958</v>
      </c>
      <c r="K419" s="241">
        <v>301</v>
      </c>
      <c r="L419" s="7" t="s">
        <v>958</v>
      </c>
      <c r="M419" s="241">
        <v>2066</v>
      </c>
      <c r="N419" s="7" t="s">
        <v>444</v>
      </c>
    </row>
    <row r="420" spans="1:14" x14ac:dyDescent="0.3">
      <c r="A420" t="str">
        <f t="shared" si="6"/>
        <v>3012070</v>
      </c>
      <c r="B420" s="7" t="s">
        <v>1294</v>
      </c>
      <c r="C420" s="7" t="s">
        <v>958</v>
      </c>
      <c r="D420" s="7" t="s">
        <v>1356</v>
      </c>
      <c r="E420" s="7" t="e">
        <v>#N/A</v>
      </c>
      <c r="F420" s="7" t="e">
        <v>#N/A</v>
      </c>
      <c r="G420" s="7" t="e">
        <v>#N/A</v>
      </c>
      <c r="H420" s="7" t="e">
        <v>#N/A</v>
      </c>
      <c r="I420" s="7" t="s">
        <v>957</v>
      </c>
      <c r="J420" s="7" t="s">
        <v>958</v>
      </c>
      <c r="K420" s="241">
        <v>301</v>
      </c>
      <c r="L420" s="7" t="s">
        <v>958</v>
      </c>
      <c r="M420" s="241">
        <v>2070</v>
      </c>
      <c r="N420" s="7" t="s">
        <v>279</v>
      </c>
    </row>
    <row r="421" spans="1:14" x14ac:dyDescent="0.3">
      <c r="A421" t="str">
        <f t="shared" si="6"/>
        <v>3012071</v>
      </c>
      <c r="B421" s="7" t="s">
        <v>1294</v>
      </c>
      <c r="C421" s="7" t="s">
        <v>958</v>
      </c>
      <c r="D421" s="7" t="s">
        <v>1356</v>
      </c>
      <c r="E421" s="7" t="e">
        <v>#N/A</v>
      </c>
      <c r="F421" s="7" t="e">
        <v>#N/A</v>
      </c>
      <c r="G421" s="7" t="e">
        <v>#N/A</v>
      </c>
      <c r="H421" s="7" t="e">
        <v>#N/A</v>
      </c>
      <c r="I421" s="7" t="s">
        <v>957</v>
      </c>
      <c r="J421" s="7" t="s">
        <v>958</v>
      </c>
      <c r="K421" s="241">
        <v>301</v>
      </c>
      <c r="L421" s="7" t="s">
        <v>958</v>
      </c>
      <c r="M421" s="241">
        <v>2071</v>
      </c>
      <c r="N421" s="7" t="s">
        <v>389</v>
      </c>
    </row>
    <row r="422" spans="1:14" x14ac:dyDescent="0.3">
      <c r="A422" t="str">
        <f t="shared" si="6"/>
        <v>3012078</v>
      </c>
      <c r="B422" s="7" t="s">
        <v>1294</v>
      </c>
      <c r="C422" s="7" t="s">
        <v>958</v>
      </c>
      <c r="D422" s="7" t="s">
        <v>1356</v>
      </c>
      <c r="E422" s="7" t="e">
        <v>#N/A</v>
      </c>
      <c r="F422" s="7" t="e">
        <v>#N/A</v>
      </c>
      <c r="G422" s="7" t="e">
        <v>#N/A</v>
      </c>
      <c r="H422" s="7" t="e">
        <v>#N/A</v>
      </c>
      <c r="I422" s="7" t="s">
        <v>957</v>
      </c>
      <c r="J422" s="7" t="s">
        <v>958</v>
      </c>
      <c r="K422" s="241">
        <v>301</v>
      </c>
      <c r="L422" s="7" t="s">
        <v>958</v>
      </c>
      <c r="M422" s="241">
        <v>2078</v>
      </c>
      <c r="N422" s="7" t="s">
        <v>284</v>
      </c>
    </row>
    <row r="423" spans="1:14" x14ac:dyDescent="0.3">
      <c r="A423" t="str">
        <f t="shared" si="6"/>
        <v>3012085</v>
      </c>
      <c r="B423" s="7" t="s">
        <v>1294</v>
      </c>
      <c r="C423" s="7" t="s">
        <v>958</v>
      </c>
      <c r="D423" s="7" t="s">
        <v>1356</v>
      </c>
      <c r="E423" s="7" t="e">
        <v>#N/A</v>
      </c>
      <c r="F423" s="7" t="e">
        <v>#N/A</v>
      </c>
      <c r="G423" s="7" t="e">
        <v>#N/A</v>
      </c>
      <c r="H423" s="7" t="e">
        <v>#N/A</v>
      </c>
      <c r="I423" s="7" t="s">
        <v>957</v>
      </c>
      <c r="J423" s="7" t="s">
        <v>958</v>
      </c>
      <c r="K423" s="241">
        <v>301</v>
      </c>
      <c r="L423" s="7" t="s">
        <v>958</v>
      </c>
      <c r="M423" s="241">
        <v>2085</v>
      </c>
      <c r="N423" s="7" t="s">
        <v>280</v>
      </c>
    </row>
    <row r="424" spans="1:14" x14ac:dyDescent="0.3">
      <c r="A424" t="str">
        <f t="shared" si="6"/>
        <v>3012087</v>
      </c>
      <c r="B424" s="7" t="s">
        <v>1294</v>
      </c>
      <c r="C424" s="7" t="s">
        <v>958</v>
      </c>
      <c r="D424" s="7" t="s">
        <v>1356</v>
      </c>
      <c r="E424" s="7" t="e">
        <v>#N/A</v>
      </c>
      <c r="F424" s="7" t="e">
        <v>#N/A</v>
      </c>
      <c r="G424" s="7" t="e">
        <v>#N/A</v>
      </c>
      <c r="H424" s="7" t="e">
        <v>#N/A</v>
      </c>
      <c r="I424" s="7" t="s">
        <v>957</v>
      </c>
      <c r="J424" s="7" t="s">
        <v>958</v>
      </c>
      <c r="K424" s="241">
        <v>301</v>
      </c>
      <c r="L424" s="7" t="s">
        <v>958</v>
      </c>
      <c r="M424" s="241">
        <v>2087</v>
      </c>
      <c r="N424" s="7" t="s">
        <v>333</v>
      </c>
    </row>
    <row r="425" spans="1:14" x14ac:dyDescent="0.3">
      <c r="A425" t="str">
        <f t="shared" si="6"/>
        <v>3014000</v>
      </c>
      <c r="B425" s="7" t="s">
        <v>1294</v>
      </c>
      <c r="C425" s="7" t="s">
        <v>958</v>
      </c>
      <c r="D425" s="7" t="s">
        <v>1356</v>
      </c>
      <c r="E425" s="7" t="e">
        <v>#N/A</v>
      </c>
      <c r="F425" s="7" t="e">
        <v>#N/A</v>
      </c>
      <c r="G425" s="7" t="e">
        <v>#N/A</v>
      </c>
      <c r="H425" s="7" t="e">
        <v>#N/A</v>
      </c>
      <c r="I425" s="7" t="s">
        <v>957</v>
      </c>
      <c r="J425" s="7" t="s">
        <v>958</v>
      </c>
      <c r="K425" s="241">
        <v>301</v>
      </c>
      <c r="L425" s="7" t="s">
        <v>958</v>
      </c>
      <c r="M425" s="241">
        <v>4000</v>
      </c>
      <c r="N425" s="7" t="s">
        <v>1349</v>
      </c>
    </row>
    <row r="426" spans="1:14" x14ac:dyDescent="0.3">
      <c r="A426" t="str">
        <f t="shared" si="6"/>
        <v>3014004</v>
      </c>
      <c r="B426" s="7" t="s">
        <v>1294</v>
      </c>
      <c r="C426" s="7" t="s">
        <v>958</v>
      </c>
      <c r="D426" s="7" t="s">
        <v>1356</v>
      </c>
      <c r="E426" s="7" t="e">
        <v>#N/A</v>
      </c>
      <c r="F426" s="7" t="e">
        <v>#N/A</v>
      </c>
      <c r="G426" s="7" t="e">
        <v>#N/A</v>
      </c>
      <c r="H426" s="7" t="e">
        <v>#N/A</v>
      </c>
      <c r="I426" s="7" t="s">
        <v>957</v>
      </c>
      <c r="J426" s="7" t="s">
        <v>958</v>
      </c>
      <c r="K426" s="241">
        <v>301</v>
      </c>
      <c r="L426" s="7" t="s">
        <v>958</v>
      </c>
      <c r="M426" s="241">
        <v>4004</v>
      </c>
      <c r="N426" s="7" t="s">
        <v>1357</v>
      </c>
    </row>
    <row r="427" spans="1:14" x14ac:dyDescent="0.3">
      <c r="A427" t="str">
        <f t="shared" si="6"/>
        <v>3014008</v>
      </c>
      <c r="B427" s="7" t="s">
        <v>1294</v>
      </c>
      <c r="C427" s="7" t="s">
        <v>958</v>
      </c>
      <c r="D427" s="7" t="s">
        <v>1356</v>
      </c>
      <c r="E427" s="7" t="e">
        <v>#N/A</v>
      </c>
      <c r="F427" s="7" t="e">
        <v>#N/A</v>
      </c>
      <c r="G427" s="7" t="e">
        <v>#N/A</v>
      </c>
      <c r="H427" s="7" t="e">
        <v>#N/A</v>
      </c>
      <c r="I427" s="7" t="s">
        <v>957</v>
      </c>
      <c r="J427" s="7" t="s">
        <v>958</v>
      </c>
      <c r="K427" s="241">
        <v>301</v>
      </c>
      <c r="L427" s="7" t="s">
        <v>958</v>
      </c>
      <c r="M427" s="241">
        <v>4008</v>
      </c>
      <c r="N427" s="7" t="s">
        <v>1358</v>
      </c>
    </row>
    <row r="428" spans="1:14" x14ac:dyDescent="0.3">
      <c r="A428" t="str">
        <f t="shared" si="6"/>
        <v>3014009</v>
      </c>
      <c r="B428" s="7" t="s">
        <v>1294</v>
      </c>
      <c r="C428" s="7" t="s">
        <v>958</v>
      </c>
      <c r="D428" s="7" t="s">
        <v>1356</v>
      </c>
      <c r="E428" s="7" t="e">
        <v>#N/A</v>
      </c>
      <c r="F428" s="7" t="e">
        <v>#N/A</v>
      </c>
      <c r="G428" s="7" t="e">
        <v>#N/A</v>
      </c>
      <c r="H428" s="7" t="e">
        <v>#N/A</v>
      </c>
      <c r="I428" s="7" t="s">
        <v>957</v>
      </c>
      <c r="J428" s="7" t="s">
        <v>958</v>
      </c>
      <c r="K428" s="241">
        <v>301</v>
      </c>
      <c r="L428" s="7" t="s">
        <v>958</v>
      </c>
      <c r="M428" s="241">
        <v>4009</v>
      </c>
      <c r="N428" s="7" t="s">
        <v>1350</v>
      </c>
    </row>
    <row r="429" spans="1:14" x14ac:dyDescent="0.3">
      <c r="A429" t="str">
        <f t="shared" si="6"/>
        <v>3015003</v>
      </c>
      <c r="B429" s="7" t="s">
        <v>1294</v>
      </c>
      <c r="C429" s="7" t="s">
        <v>958</v>
      </c>
      <c r="D429" s="7" t="s">
        <v>1356</v>
      </c>
      <c r="E429" s="7" t="e">
        <v>#N/A</v>
      </c>
      <c r="F429" s="7" t="e">
        <v>#N/A</v>
      </c>
      <c r="G429" s="7" t="e">
        <v>#N/A</v>
      </c>
      <c r="H429" s="7" t="e">
        <v>#N/A</v>
      </c>
      <c r="I429" s="7" t="s">
        <v>957</v>
      </c>
      <c r="J429" s="7" t="s">
        <v>958</v>
      </c>
      <c r="K429" s="241">
        <v>301</v>
      </c>
      <c r="L429" s="7" t="s">
        <v>958</v>
      </c>
      <c r="M429" s="241">
        <v>5003</v>
      </c>
      <c r="N429" s="7" t="s">
        <v>1395</v>
      </c>
    </row>
    <row r="430" spans="1:14" x14ac:dyDescent="0.3">
      <c r="A430" t="str">
        <f t="shared" si="6"/>
        <v>3016021</v>
      </c>
      <c r="B430" s="7" t="s">
        <v>1294</v>
      </c>
      <c r="C430" s="7" t="s">
        <v>958</v>
      </c>
      <c r="D430" s="7" t="s">
        <v>1356</v>
      </c>
      <c r="E430" s="7" t="e">
        <v>#N/A</v>
      </c>
      <c r="F430" s="7" t="e">
        <v>#N/A</v>
      </c>
      <c r="G430" s="7" t="e">
        <v>#N/A</v>
      </c>
      <c r="H430" s="7" t="e">
        <v>#N/A</v>
      </c>
      <c r="I430" s="7" t="s">
        <v>957</v>
      </c>
      <c r="J430" s="7" t="s">
        <v>958</v>
      </c>
      <c r="K430" s="241">
        <v>301</v>
      </c>
      <c r="L430" s="7" t="s">
        <v>958</v>
      </c>
      <c r="M430" s="241">
        <v>6021</v>
      </c>
      <c r="N430" s="7" t="s">
        <v>1444</v>
      </c>
    </row>
    <row r="431" spans="1:14" x14ac:dyDescent="0.3">
      <c r="A431" t="str">
        <f t="shared" si="6"/>
        <v>3018000</v>
      </c>
      <c r="B431" s="7" t="s">
        <v>1294</v>
      </c>
      <c r="C431" s="7" t="s">
        <v>958</v>
      </c>
      <c r="D431" s="7" t="s">
        <v>1356</v>
      </c>
      <c r="E431" s="7" t="e">
        <v>#N/A</v>
      </c>
      <c r="F431" s="7" t="e">
        <v>#N/A</v>
      </c>
      <c r="G431" s="7" t="e">
        <v>#N/A</v>
      </c>
      <c r="H431" s="7" t="e">
        <v>#N/A</v>
      </c>
      <c r="I431" s="7" t="s">
        <v>957</v>
      </c>
      <c r="J431" s="7" t="s">
        <v>958</v>
      </c>
      <c r="K431" s="241">
        <v>301</v>
      </c>
      <c r="L431" s="7" t="s">
        <v>958</v>
      </c>
      <c r="M431" s="241">
        <v>8000</v>
      </c>
      <c r="N431" s="7" t="s">
        <v>163</v>
      </c>
    </row>
    <row r="432" spans="1:14" x14ac:dyDescent="0.3">
      <c r="A432" t="str">
        <f t="shared" si="6"/>
        <v>10542041</v>
      </c>
      <c r="B432" s="7" t="s">
        <v>1294</v>
      </c>
      <c r="C432" s="7" t="s">
        <v>1337</v>
      </c>
      <c r="D432" s="7" t="s">
        <v>22</v>
      </c>
      <c r="E432" s="7" t="e">
        <v>#N/A</v>
      </c>
      <c r="F432" s="7" t="e">
        <v>#N/A</v>
      </c>
      <c r="G432" s="7" t="e">
        <v>#N/A</v>
      </c>
      <c r="H432" s="7" t="e">
        <v>#N/A</v>
      </c>
      <c r="I432" s="7" t="s">
        <v>281</v>
      </c>
      <c r="J432" s="7" t="s">
        <v>282</v>
      </c>
      <c r="K432" s="241">
        <v>1054</v>
      </c>
      <c r="L432" s="7" t="s">
        <v>1445</v>
      </c>
      <c r="M432" s="241">
        <v>2041</v>
      </c>
      <c r="N432" s="7" t="s">
        <v>1446</v>
      </c>
    </row>
    <row r="433" spans="1:14" x14ac:dyDescent="0.3">
      <c r="A433" t="str">
        <f t="shared" si="6"/>
        <v>10542070</v>
      </c>
      <c r="B433" s="7" t="s">
        <v>1294</v>
      </c>
      <c r="C433" s="7" t="s">
        <v>1337</v>
      </c>
      <c r="D433" s="7" t="s">
        <v>22</v>
      </c>
      <c r="E433" s="7" t="e">
        <v>#N/A</v>
      </c>
      <c r="F433" s="7" t="e">
        <v>#N/A</v>
      </c>
      <c r="G433" s="7" t="e">
        <v>#N/A</v>
      </c>
      <c r="H433" s="7" t="e">
        <v>#N/A</v>
      </c>
      <c r="I433" s="7" t="s">
        <v>281</v>
      </c>
      <c r="J433" s="7" t="s">
        <v>282</v>
      </c>
      <c r="K433" s="241">
        <v>1054</v>
      </c>
      <c r="L433" s="7" t="s">
        <v>1445</v>
      </c>
      <c r="M433" s="241">
        <v>2070</v>
      </c>
      <c r="N433" s="7" t="s">
        <v>279</v>
      </c>
    </row>
    <row r="434" spans="1:14" x14ac:dyDescent="0.3">
      <c r="A434" t="str">
        <f t="shared" si="6"/>
        <v>20062047</v>
      </c>
      <c r="B434" s="7" t="s">
        <v>1294</v>
      </c>
      <c r="C434" s="7" t="s">
        <v>958</v>
      </c>
      <c r="D434" s="7" t="s">
        <v>22</v>
      </c>
      <c r="E434" s="7" t="e">
        <v>#N/A</v>
      </c>
      <c r="F434" s="7" t="e">
        <v>#N/A</v>
      </c>
      <c r="G434" s="7" t="e">
        <v>#N/A</v>
      </c>
      <c r="H434" s="7" t="e">
        <v>#N/A</v>
      </c>
      <c r="I434" s="7" t="s">
        <v>144</v>
      </c>
      <c r="J434" s="7" t="s">
        <v>145</v>
      </c>
      <c r="K434" s="241">
        <v>2006</v>
      </c>
      <c r="L434" s="7" t="s">
        <v>1447</v>
      </c>
      <c r="M434" s="241">
        <v>2047</v>
      </c>
      <c r="N434" s="7" t="s">
        <v>299</v>
      </c>
    </row>
    <row r="435" spans="1:14" x14ac:dyDescent="0.3">
      <c r="A435" t="str">
        <f t="shared" si="6"/>
        <v>20082086</v>
      </c>
      <c r="B435" s="7" t="s">
        <v>1294</v>
      </c>
      <c r="C435" s="7" t="s">
        <v>958</v>
      </c>
      <c r="D435" s="7" t="s">
        <v>22</v>
      </c>
      <c r="E435" s="7" t="e">
        <v>#N/A</v>
      </c>
      <c r="F435" s="7" t="e">
        <v>#N/A</v>
      </c>
      <c r="G435" s="7" t="e">
        <v>#N/A</v>
      </c>
      <c r="H435" s="7" t="e">
        <v>#N/A</v>
      </c>
      <c r="I435" s="7" t="s">
        <v>144</v>
      </c>
      <c r="J435" s="7" t="s">
        <v>145</v>
      </c>
      <c r="K435" s="241">
        <v>2008</v>
      </c>
      <c r="L435" s="7" t="s">
        <v>1448</v>
      </c>
      <c r="M435" s="241">
        <v>2086</v>
      </c>
      <c r="N435" s="7" t="s">
        <v>291</v>
      </c>
    </row>
    <row r="436" spans="1:14" x14ac:dyDescent="0.3">
      <c r="A436" t="str">
        <f t="shared" si="6"/>
        <v>20152079</v>
      </c>
      <c r="B436" s="7" t="s">
        <v>1294</v>
      </c>
      <c r="C436" s="7" t="s">
        <v>958</v>
      </c>
      <c r="D436" s="7" t="s">
        <v>22</v>
      </c>
      <c r="E436" s="7" t="e">
        <v>#N/A</v>
      </c>
      <c r="F436" s="7" t="e">
        <v>#N/A</v>
      </c>
      <c r="G436" s="7" t="e">
        <v>#N/A</v>
      </c>
      <c r="H436" s="7" t="e">
        <v>#N/A</v>
      </c>
      <c r="I436" s="7" t="s">
        <v>144</v>
      </c>
      <c r="J436" s="7" t="s">
        <v>145</v>
      </c>
      <c r="K436" s="241">
        <v>2015</v>
      </c>
      <c r="L436" s="7" t="s">
        <v>1449</v>
      </c>
      <c r="M436" s="241">
        <v>2079</v>
      </c>
      <c r="N436" s="7" t="s">
        <v>35</v>
      </c>
    </row>
    <row r="437" spans="1:14" x14ac:dyDescent="0.3">
      <c r="A437" t="str">
        <f t="shared" si="6"/>
        <v>20702079</v>
      </c>
      <c r="B437" s="7" t="s">
        <v>1294</v>
      </c>
      <c r="C437" s="7" t="s">
        <v>958</v>
      </c>
      <c r="D437" s="7" t="s">
        <v>22</v>
      </c>
      <c r="E437" s="7" t="e">
        <v>#N/A</v>
      </c>
      <c r="F437" s="7" t="e">
        <v>#N/A</v>
      </c>
      <c r="G437" s="7" t="e">
        <v>#N/A</v>
      </c>
      <c r="H437" s="7" t="e">
        <v>#N/A</v>
      </c>
      <c r="I437" s="7" t="s">
        <v>144</v>
      </c>
      <c r="J437" s="7" t="s">
        <v>145</v>
      </c>
      <c r="K437" s="241">
        <v>2070</v>
      </c>
      <c r="L437" s="7" t="s">
        <v>1450</v>
      </c>
      <c r="M437" s="241">
        <v>2079</v>
      </c>
      <c r="N437" s="7" t="s">
        <v>35</v>
      </c>
    </row>
    <row r="438" spans="1:14" x14ac:dyDescent="0.3">
      <c r="A438" t="str">
        <f t="shared" si="6"/>
        <v>23552079</v>
      </c>
      <c r="B438" s="7" t="s">
        <v>1294</v>
      </c>
      <c r="C438" s="7" t="s">
        <v>958</v>
      </c>
      <c r="D438" s="7" t="s">
        <v>22</v>
      </c>
      <c r="E438" s="7" t="e">
        <v>#N/A</v>
      </c>
      <c r="F438" s="7" t="e">
        <v>#N/A</v>
      </c>
      <c r="G438" s="7" t="e">
        <v>#N/A</v>
      </c>
      <c r="H438" s="7" t="e">
        <v>#N/A</v>
      </c>
      <c r="I438" s="7" t="s">
        <v>144</v>
      </c>
      <c r="J438" s="7" t="s">
        <v>145</v>
      </c>
      <c r="K438" s="241">
        <v>2355</v>
      </c>
      <c r="L438" s="7" t="s">
        <v>1451</v>
      </c>
      <c r="M438" s="241">
        <v>2079</v>
      </c>
      <c r="N438" s="7" t="s">
        <v>35</v>
      </c>
    </row>
    <row r="439" spans="1:14" x14ac:dyDescent="0.3">
      <c r="A439" t="str">
        <f t="shared" si="6"/>
        <v>23557101</v>
      </c>
      <c r="B439" s="7" t="s">
        <v>1294</v>
      </c>
      <c r="C439" s="7" t="s">
        <v>958</v>
      </c>
      <c r="D439" s="7" t="s">
        <v>22</v>
      </c>
      <c r="E439" s="7" t="e">
        <v>#N/A</v>
      </c>
      <c r="F439" s="7" t="e">
        <v>#N/A</v>
      </c>
      <c r="G439" s="7" t="e">
        <v>#N/A</v>
      </c>
      <c r="H439" s="7" t="e">
        <v>#N/A</v>
      </c>
      <c r="I439" s="7" t="s">
        <v>144</v>
      </c>
      <c r="J439" s="7" t="s">
        <v>145</v>
      </c>
      <c r="K439" s="241">
        <v>2355</v>
      </c>
      <c r="L439" s="7" t="s">
        <v>1451</v>
      </c>
      <c r="M439" s="241">
        <v>7101</v>
      </c>
      <c r="N439" s="7" t="s">
        <v>46</v>
      </c>
    </row>
    <row r="440" spans="1:14" x14ac:dyDescent="0.3">
      <c r="A440" t="str">
        <f t="shared" si="6"/>
        <v>23902045</v>
      </c>
      <c r="B440" s="7" t="s">
        <v>1294</v>
      </c>
      <c r="C440" s="7" t="s">
        <v>958</v>
      </c>
      <c r="D440" s="7" t="s">
        <v>22</v>
      </c>
      <c r="E440" s="7" t="e">
        <v>#N/A</v>
      </c>
      <c r="F440" s="7" t="e">
        <v>#N/A</v>
      </c>
      <c r="G440" s="7" t="e">
        <v>#N/A</v>
      </c>
      <c r="H440" s="7" t="e">
        <v>#N/A</v>
      </c>
      <c r="I440" s="7" t="s">
        <v>144</v>
      </c>
      <c r="J440" s="7" t="s">
        <v>145</v>
      </c>
      <c r="K440" s="241">
        <v>2390</v>
      </c>
      <c r="L440" s="7" t="s">
        <v>1452</v>
      </c>
      <c r="M440" s="241">
        <v>2045</v>
      </c>
      <c r="N440" s="7" t="s">
        <v>170</v>
      </c>
    </row>
    <row r="441" spans="1:14" x14ac:dyDescent="0.3">
      <c r="A441" t="str">
        <f t="shared" si="6"/>
        <v>23907200</v>
      </c>
      <c r="B441" s="7" t="s">
        <v>1294</v>
      </c>
      <c r="C441" s="7" t="s">
        <v>958</v>
      </c>
      <c r="D441" s="7" t="s">
        <v>22</v>
      </c>
      <c r="E441" s="7" t="e">
        <v>#N/A</v>
      </c>
      <c r="F441" s="7" t="e">
        <v>#N/A</v>
      </c>
      <c r="G441" s="7" t="e">
        <v>#N/A</v>
      </c>
      <c r="H441" s="7" t="e">
        <v>#N/A</v>
      </c>
      <c r="I441" s="7" t="s">
        <v>144</v>
      </c>
      <c r="J441" s="7" t="s">
        <v>145</v>
      </c>
      <c r="K441" s="241">
        <v>2390</v>
      </c>
      <c r="L441" s="7" t="s">
        <v>1452</v>
      </c>
      <c r="M441" s="241">
        <v>7200</v>
      </c>
      <c r="N441" s="7" t="s">
        <v>255</v>
      </c>
    </row>
    <row r="442" spans="1:14" x14ac:dyDescent="0.3">
      <c r="A442" t="str">
        <f t="shared" si="6"/>
        <v>26222079</v>
      </c>
      <c r="B442" s="7" t="s">
        <v>1294</v>
      </c>
      <c r="C442" s="7" t="s">
        <v>958</v>
      </c>
      <c r="D442" s="7" t="s">
        <v>22</v>
      </c>
      <c r="E442" s="7" t="e">
        <v>#N/A</v>
      </c>
      <c r="F442" s="7" t="e">
        <v>#N/A</v>
      </c>
      <c r="G442" s="7" t="e">
        <v>#N/A</v>
      </c>
      <c r="H442" s="7" t="e">
        <v>#N/A</v>
      </c>
      <c r="I442" s="7" t="s">
        <v>144</v>
      </c>
      <c r="J442" s="7" t="s">
        <v>145</v>
      </c>
      <c r="K442" s="241">
        <v>2622</v>
      </c>
      <c r="L442" s="7" t="s">
        <v>1453</v>
      </c>
      <c r="M442" s="241">
        <v>2079</v>
      </c>
      <c r="N442" s="7" t="s">
        <v>35</v>
      </c>
    </row>
    <row r="443" spans="1:14" x14ac:dyDescent="0.3">
      <c r="A443" t="str">
        <f t="shared" si="6"/>
        <v>26232079</v>
      </c>
      <c r="B443" s="7" t="s">
        <v>1294</v>
      </c>
      <c r="C443" s="7" t="s">
        <v>958</v>
      </c>
      <c r="D443" s="7" t="s">
        <v>22</v>
      </c>
      <c r="E443" s="7" t="e">
        <v>#N/A</v>
      </c>
      <c r="F443" s="7" t="e">
        <v>#N/A</v>
      </c>
      <c r="G443" s="7" t="e">
        <v>#N/A</v>
      </c>
      <c r="H443" s="7" t="e">
        <v>#N/A</v>
      </c>
      <c r="I443" s="7" t="s">
        <v>144</v>
      </c>
      <c r="J443" s="7" t="s">
        <v>145</v>
      </c>
      <c r="K443" s="241">
        <v>2623</v>
      </c>
      <c r="L443" s="7" t="s">
        <v>1454</v>
      </c>
      <c r="M443" s="241">
        <v>2079</v>
      </c>
      <c r="N443" s="7" t="s">
        <v>35</v>
      </c>
    </row>
    <row r="444" spans="1:14" x14ac:dyDescent="0.3">
      <c r="A444" t="str">
        <f t="shared" si="6"/>
        <v>26242079</v>
      </c>
      <c r="B444" s="7" t="s">
        <v>1294</v>
      </c>
      <c r="C444" s="7" t="s">
        <v>958</v>
      </c>
      <c r="D444" s="7" t="s">
        <v>22</v>
      </c>
      <c r="E444" s="7" t="e">
        <v>#N/A</v>
      </c>
      <c r="F444" s="7" t="e">
        <v>#N/A</v>
      </c>
      <c r="G444" s="7" t="e">
        <v>#N/A</v>
      </c>
      <c r="H444" s="7" t="e">
        <v>#N/A</v>
      </c>
      <c r="I444" s="7" t="s">
        <v>144</v>
      </c>
      <c r="J444" s="7" t="s">
        <v>145</v>
      </c>
      <c r="K444" s="241">
        <v>2624</v>
      </c>
      <c r="L444" s="7" t="s">
        <v>1455</v>
      </c>
      <c r="M444" s="241">
        <v>2079</v>
      </c>
      <c r="N444" s="7" t="s">
        <v>35</v>
      </c>
    </row>
    <row r="445" spans="1:14" x14ac:dyDescent="0.3">
      <c r="A445" t="str">
        <f t="shared" si="6"/>
        <v>26247103</v>
      </c>
      <c r="B445" s="7" t="s">
        <v>1294</v>
      </c>
      <c r="C445" s="7" t="s">
        <v>958</v>
      </c>
      <c r="D445" s="7" t="s">
        <v>22</v>
      </c>
      <c r="E445" s="7" t="e">
        <v>#N/A</v>
      </c>
      <c r="F445" s="7" t="e">
        <v>#N/A</v>
      </c>
      <c r="G445" s="7" t="e">
        <v>#N/A</v>
      </c>
      <c r="H445" s="7" t="e">
        <v>#N/A</v>
      </c>
      <c r="I445" s="7" t="s">
        <v>144</v>
      </c>
      <c r="J445" s="7" t="s">
        <v>145</v>
      </c>
      <c r="K445" s="241">
        <v>2624</v>
      </c>
      <c r="L445" s="7" t="s">
        <v>1455</v>
      </c>
      <c r="M445" s="241">
        <v>7103</v>
      </c>
      <c r="N445" s="7" t="s">
        <v>36</v>
      </c>
    </row>
    <row r="446" spans="1:14" x14ac:dyDescent="0.3">
      <c r="A446" t="str">
        <f t="shared" si="6"/>
        <v>26262079</v>
      </c>
      <c r="B446" s="7" t="s">
        <v>1294</v>
      </c>
      <c r="C446" s="7" t="s">
        <v>958</v>
      </c>
      <c r="D446" s="7" t="s">
        <v>22</v>
      </c>
      <c r="E446" s="7" t="e">
        <v>#N/A</v>
      </c>
      <c r="F446" s="7" t="e">
        <v>#N/A</v>
      </c>
      <c r="G446" s="7" t="e">
        <v>#N/A</v>
      </c>
      <c r="H446" s="7" t="e">
        <v>#N/A</v>
      </c>
      <c r="I446" s="7" t="s">
        <v>144</v>
      </c>
      <c r="J446" s="7" t="s">
        <v>145</v>
      </c>
      <c r="K446" s="241">
        <v>2626</v>
      </c>
      <c r="L446" s="7" t="s">
        <v>1456</v>
      </c>
      <c r="M446" s="241">
        <v>2079</v>
      </c>
      <c r="N446" s="7" t="s">
        <v>35</v>
      </c>
    </row>
    <row r="447" spans="1:14" x14ac:dyDescent="0.3">
      <c r="A447" t="str">
        <f t="shared" si="6"/>
        <v>26282045</v>
      </c>
      <c r="B447" s="7" t="s">
        <v>1294</v>
      </c>
      <c r="C447" s="7" t="s">
        <v>958</v>
      </c>
      <c r="D447" s="7" t="s">
        <v>22</v>
      </c>
      <c r="E447" s="7" t="e">
        <v>#N/A</v>
      </c>
      <c r="F447" s="7" t="e">
        <v>#N/A</v>
      </c>
      <c r="G447" s="7" t="e">
        <v>#N/A</v>
      </c>
      <c r="H447" s="7" t="e">
        <v>#N/A</v>
      </c>
      <c r="I447" s="7" t="s">
        <v>144</v>
      </c>
      <c r="J447" s="7" t="s">
        <v>145</v>
      </c>
      <c r="K447" s="241">
        <v>2628</v>
      </c>
      <c r="L447" s="7" t="s">
        <v>1457</v>
      </c>
      <c r="M447" s="241">
        <v>2045</v>
      </c>
      <c r="N447" s="7" t="s">
        <v>170</v>
      </c>
    </row>
    <row r="448" spans="1:14" x14ac:dyDescent="0.3">
      <c r="A448" t="str">
        <f t="shared" si="6"/>
        <v>20928026</v>
      </c>
      <c r="B448" s="7" t="s">
        <v>1294</v>
      </c>
      <c r="C448" s="7" t="s">
        <v>1345</v>
      </c>
      <c r="D448" s="7" t="s">
        <v>22</v>
      </c>
      <c r="E448" s="7" t="e">
        <v>#N/A</v>
      </c>
      <c r="F448" s="7" t="e">
        <v>#N/A</v>
      </c>
      <c r="G448" s="7" t="e">
        <v>#N/A</v>
      </c>
      <c r="H448" s="7" t="e">
        <v>#N/A</v>
      </c>
      <c r="I448" s="7" t="s">
        <v>790</v>
      </c>
      <c r="J448" s="7" t="s">
        <v>791</v>
      </c>
      <c r="K448" s="241">
        <v>2092</v>
      </c>
      <c r="L448" s="7" t="s">
        <v>1458</v>
      </c>
      <c r="M448" s="241">
        <v>8026</v>
      </c>
      <c r="N448" s="7" t="s">
        <v>1459</v>
      </c>
    </row>
    <row r="449" spans="1:14" x14ac:dyDescent="0.3">
      <c r="A449" t="str">
        <f t="shared" si="6"/>
        <v>20928027</v>
      </c>
      <c r="B449" s="7" t="s">
        <v>1294</v>
      </c>
      <c r="C449" s="7" t="s">
        <v>1345</v>
      </c>
      <c r="D449" s="7" t="s">
        <v>22</v>
      </c>
      <c r="E449" s="7" t="e">
        <v>#N/A</v>
      </c>
      <c r="F449" s="7" t="e">
        <v>#N/A</v>
      </c>
      <c r="G449" s="7" t="e">
        <v>#N/A</v>
      </c>
      <c r="H449" s="7" t="e">
        <v>#N/A</v>
      </c>
      <c r="I449" s="7" t="s">
        <v>790</v>
      </c>
      <c r="J449" s="7" t="s">
        <v>791</v>
      </c>
      <c r="K449" s="241">
        <v>2092</v>
      </c>
      <c r="L449" s="7" t="s">
        <v>1458</v>
      </c>
      <c r="M449" s="241">
        <v>8027</v>
      </c>
      <c r="N449" s="7" t="s">
        <v>1460</v>
      </c>
    </row>
    <row r="450" spans="1:14" x14ac:dyDescent="0.3">
      <c r="A450" t="str">
        <f t="shared" si="6"/>
        <v>20928028</v>
      </c>
      <c r="B450" s="7" t="s">
        <v>1294</v>
      </c>
      <c r="C450" s="7" t="s">
        <v>1345</v>
      </c>
      <c r="D450" s="7" t="s">
        <v>22</v>
      </c>
      <c r="E450" s="7" t="e">
        <v>#N/A</v>
      </c>
      <c r="F450" s="7" t="e">
        <v>#N/A</v>
      </c>
      <c r="G450" s="7" t="e">
        <v>#N/A</v>
      </c>
      <c r="H450" s="7" t="e">
        <v>#N/A</v>
      </c>
      <c r="I450" s="7" t="s">
        <v>790</v>
      </c>
      <c r="J450" s="7" t="s">
        <v>791</v>
      </c>
      <c r="K450" s="241">
        <v>2092</v>
      </c>
      <c r="L450" s="7" t="s">
        <v>1458</v>
      </c>
      <c r="M450" s="241">
        <v>8028</v>
      </c>
      <c r="N450" s="7" t="s">
        <v>795</v>
      </c>
    </row>
    <row r="451" spans="1:14" x14ac:dyDescent="0.3">
      <c r="A451" t="str">
        <f t="shared" ref="A451:A514" si="7">K451&amp;M451</f>
        <v>20952000</v>
      </c>
      <c r="B451" s="7" t="s">
        <v>1294</v>
      </c>
      <c r="C451" s="7" t="s">
        <v>1345</v>
      </c>
      <c r="D451" s="7" t="s">
        <v>22</v>
      </c>
      <c r="E451" s="7" t="e">
        <v>#N/A</v>
      </c>
      <c r="F451" s="7" t="e">
        <v>#N/A</v>
      </c>
      <c r="G451" s="7" t="e">
        <v>#N/A</v>
      </c>
      <c r="H451" s="7" t="e">
        <v>#N/A</v>
      </c>
      <c r="I451" s="7" t="s">
        <v>790</v>
      </c>
      <c r="J451" s="7" t="s">
        <v>791</v>
      </c>
      <c r="K451" s="241">
        <v>2095</v>
      </c>
      <c r="L451" s="7" t="s">
        <v>1461</v>
      </c>
      <c r="M451" s="241">
        <v>2000</v>
      </c>
      <c r="N451" s="7" t="s">
        <v>271</v>
      </c>
    </row>
    <row r="452" spans="1:14" x14ac:dyDescent="0.3">
      <c r="A452" t="str">
        <f t="shared" si="7"/>
        <v>20952040</v>
      </c>
      <c r="B452" s="7" t="s">
        <v>1294</v>
      </c>
      <c r="C452" s="7" t="s">
        <v>1345</v>
      </c>
      <c r="D452" s="7" t="s">
        <v>22</v>
      </c>
      <c r="E452" s="7" t="e">
        <v>#N/A</v>
      </c>
      <c r="F452" s="7" t="e">
        <v>#N/A</v>
      </c>
      <c r="G452" s="7" t="e">
        <v>#N/A</v>
      </c>
      <c r="H452" s="7" t="e">
        <v>#N/A</v>
      </c>
      <c r="I452" s="7" t="s">
        <v>790</v>
      </c>
      <c r="J452" s="7" t="s">
        <v>791</v>
      </c>
      <c r="K452" s="241">
        <v>2095</v>
      </c>
      <c r="L452" s="7" t="s">
        <v>1461</v>
      </c>
      <c r="M452" s="241">
        <v>2040</v>
      </c>
      <c r="N452" s="7" t="s">
        <v>1462</v>
      </c>
    </row>
    <row r="453" spans="1:14" x14ac:dyDescent="0.3">
      <c r="A453" t="str">
        <f t="shared" si="7"/>
        <v>20981000</v>
      </c>
      <c r="B453" s="7" t="s">
        <v>1294</v>
      </c>
      <c r="C453" s="7" t="s">
        <v>1345</v>
      </c>
      <c r="D453" s="7" t="s">
        <v>22</v>
      </c>
      <c r="E453" s="7" t="e">
        <v>#N/A</v>
      </c>
      <c r="F453" s="7" t="e">
        <v>#N/A</v>
      </c>
      <c r="G453" s="7" t="e">
        <v>#N/A</v>
      </c>
      <c r="H453" s="7" t="e">
        <v>#N/A</v>
      </c>
      <c r="I453" s="7" t="s">
        <v>790</v>
      </c>
      <c r="J453" s="7" t="s">
        <v>791</v>
      </c>
      <c r="K453" s="241">
        <v>2098</v>
      </c>
      <c r="L453" s="7" t="s">
        <v>1463</v>
      </c>
      <c r="M453" s="241">
        <v>1000</v>
      </c>
      <c r="N453" s="7" t="s">
        <v>427</v>
      </c>
    </row>
    <row r="454" spans="1:14" x14ac:dyDescent="0.3">
      <c r="A454" t="str">
        <f t="shared" si="7"/>
        <v>20981101</v>
      </c>
      <c r="B454" s="7" t="s">
        <v>1294</v>
      </c>
      <c r="C454" s="7" t="s">
        <v>1345</v>
      </c>
      <c r="D454" s="7" t="s">
        <v>22</v>
      </c>
      <c r="E454" s="7" t="e">
        <v>#N/A</v>
      </c>
      <c r="F454" s="7" t="e">
        <v>#N/A</v>
      </c>
      <c r="G454" s="7" t="e">
        <v>#N/A</v>
      </c>
      <c r="H454" s="7" t="e">
        <v>#N/A</v>
      </c>
      <c r="I454" s="7" t="s">
        <v>790</v>
      </c>
      <c r="J454" s="7" t="s">
        <v>791</v>
      </c>
      <c r="K454" s="241">
        <v>2098</v>
      </c>
      <c r="L454" s="7" t="s">
        <v>1463</v>
      </c>
      <c r="M454" s="241">
        <v>1101</v>
      </c>
      <c r="N454" s="7" t="s">
        <v>797</v>
      </c>
    </row>
    <row r="455" spans="1:14" x14ac:dyDescent="0.3">
      <c r="A455" t="str">
        <f t="shared" si="7"/>
        <v>20984000</v>
      </c>
      <c r="B455" s="7" t="s">
        <v>1294</v>
      </c>
      <c r="C455" s="7" t="s">
        <v>1345</v>
      </c>
      <c r="D455" s="7" t="s">
        <v>22</v>
      </c>
      <c r="E455" s="7" t="e">
        <v>#N/A</v>
      </c>
      <c r="F455" s="7" t="e">
        <v>#N/A</v>
      </c>
      <c r="G455" s="7" t="e">
        <v>#N/A</v>
      </c>
      <c r="H455" s="7" t="e">
        <v>#N/A</v>
      </c>
      <c r="I455" s="7" t="s">
        <v>790</v>
      </c>
      <c r="J455" s="7" t="s">
        <v>791</v>
      </c>
      <c r="K455" s="241">
        <v>2098</v>
      </c>
      <c r="L455" s="7" t="s">
        <v>1463</v>
      </c>
      <c r="M455" s="241">
        <v>4000</v>
      </c>
      <c r="N455" s="7" t="s">
        <v>1349</v>
      </c>
    </row>
    <row r="456" spans="1:14" x14ac:dyDescent="0.3">
      <c r="A456" t="str">
        <f t="shared" si="7"/>
        <v>23501000</v>
      </c>
      <c r="B456" s="7" t="s">
        <v>1294</v>
      </c>
      <c r="C456" s="7" t="s">
        <v>1345</v>
      </c>
      <c r="D456" s="7" t="s">
        <v>22</v>
      </c>
      <c r="E456" s="7" t="e">
        <v>#N/A</v>
      </c>
      <c r="F456" s="7" t="e">
        <v>#N/A</v>
      </c>
      <c r="G456" s="7" t="e">
        <v>#N/A</v>
      </c>
      <c r="H456" s="7" t="e">
        <v>#N/A</v>
      </c>
      <c r="I456" s="7" t="s">
        <v>790</v>
      </c>
      <c r="J456" s="7" t="s">
        <v>791</v>
      </c>
      <c r="K456" s="241">
        <v>2350</v>
      </c>
      <c r="L456" s="7" t="s">
        <v>1464</v>
      </c>
      <c r="M456" s="241">
        <v>1000</v>
      </c>
      <c r="N456" s="7" t="s">
        <v>427</v>
      </c>
    </row>
    <row r="457" spans="1:14" x14ac:dyDescent="0.3">
      <c r="A457" t="str">
        <f t="shared" si="7"/>
        <v>23511000</v>
      </c>
      <c r="B457" s="7" t="s">
        <v>1294</v>
      </c>
      <c r="C457" s="7" t="s">
        <v>1345</v>
      </c>
      <c r="D457" s="7" t="s">
        <v>22</v>
      </c>
      <c r="E457" s="7" t="e">
        <v>#N/A</v>
      </c>
      <c r="F457" s="7" t="e">
        <v>#N/A</v>
      </c>
      <c r="G457" s="7" t="e">
        <v>#N/A</v>
      </c>
      <c r="H457" s="7" t="e">
        <v>#N/A</v>
      </c>
      <c r="I457" s="7" t="s">
        <v>790</v>
      </c>
      <c r="J457" s="7" t="s">
        <v>791</v>
      </c>
      <c r="K457" s="241">
        <v>2351</v>
      </c>
      <c r="L457" s="7" t="s">
        <v>1465</v>
      </c>
      <c r="M457" s="241">
        <v>1000</v>
      </c>
      <c r="N457" s="7" t="s">
        <v>427</v>
      </c>
    </row>
    <row r="458" spans="1:14" x14ac:dyDescent="0.3">
      <c r="A458" t="str">
        <f t="shared" si="7"/>
        <v>23521000</v>
      </c>
      <c r="B458" s="7" t="s">
        <v>1294</v>
      </c>
      <c r="C458" s="7" t="s">
        <v>1345</v>
      </c>
      <c r="D458" s="7" t="s">
        <v>22</v>
      </c>
      <c r="E458" s="7" t="e">
        <v>#N/A</v>
      </c>
      <c r="F458" s="7" t="e">
        <v>#N/A</v>
      </c>
      <c r="G458" s="7" t="e">
        <v>#N/A</v>
      </c>
      <c r="H458" s="7" t="e">
        <v>#N/A</v>
      </c>
      <c r="I458" s="7" t="s">
        <v>790</v>
      </c>
      <c r="J458" s="7" t="s">
        <v>791</v>
      </c>
      <c r="K458" s="241">
        <v>2352</v>
      </c>
      <c r="L458" s="7" t="s">
        <v>1466</v>
      </c>
      <c r="M458" s="241">
        <v>1000</v>
      </c>
      <c r="N458" s="7" t="s">
        <v>427</v>
      </c>
    </row>
    <row r="459" spans="1:14" x14ac:dyDescent="0.3">
      <c r="A459" t="str">
        <f t="shared" si="7"/>
        <v>23531000</v>
      </c>
      <c r="B459" s="7" t="s">
        <v>1294</v>
      </c>
      <c r="C459" s="7" t="s">
        <v>1345</v>
      </c>
      <c r="D459" s="7" t="s">
        <v>22</v>
      </c>
      <c r="E459" s="7" t="e">
        <v>#N/A</v>
      </c>
      <c r="F459" s="7" t="e">
        <v>#N/A</v>
      </c>
      <c r="G459" s="7" t="e">
        <v>#N/A</v>
      </c>
      <c r="H459" s="7" t="e">
        <v>#N/A</v>
      </c>
      <c r="I459" s="7" t="s">
        <v>790</v>
      </c>
      <c r="J459" s="7" t="s">
        <v>791</v>
      </c>
      <c r="K459" s="241">
        <v>2353</v>
      </c>
      <c r="L459" s="7" t="s">
        <v>1467</v>
      </c>
      <c r="M459" s="241">
        <v>1000</v>
      </c>
      <c r="N459" s="7" t="s">
        <v>427</v>
      </c>
    </row>
    <row r="460" spans="1:14" x14ac:dyDescent="0.3">
      <c r="A460" t="str">
        <f t="shared" si="7"/>
        <v>23541000</v>
      </c>
      <c r="B460" s="7" t="s">
        <v>1294</v>
      </c>
      <c r="C460" s="7" t="s">
        <v>1345</v>
      </c>
      <c r="D460" s="7" t="s">
        <v>22</v>
      </c>
      <c r="E460" s="7" t="e">
        <v>#N/A</v>
      </c>
      <c r="F460" s="7" t="e">
        <v>#N/A</v>
      </c>
      <c r="G460" s="7" t="e">
        <v>#N/A</v>
      </c>
      <c r="H460" s="7" t="e">
        <v>#N/A</v>
      </c>
      <c r="I460" s="7" t="s">
        <v>790</v>
      </c>
      <c r="J460" s="7" t="s">
        <v>791</v>
      </c>
      <c r="K460" s="241">
        <v>2354</v>
      </c>
      <c r="L460" s="7" t="s">
        <v>1468</v>
      </c>
      <c r="M460" s="241">
        <v>1000</v>
      </c>
      <c r="N460" s="7" t="s">
        <v>427</v>
      </c>
    </row>
    <row r="461" spans="1:14" x14ac:dyDescent="0.3">
      <c r="A461" t="str">
        <f t="shared" si="7"/>
        <v>23581003</v>
      </c>
      <c r="B461" s="7" t="s">
        <v>1294</v>
      </c>
      <c r="C461" s="7" t="s">
        <v>1345</v>
      </c>
      <c r="D461" s="7" t="s">
        <v>22</v>
      </c>
      <c r="E461" s="7" t="e">
        <v>#N/A</v>
      </c>
      <c r="F461" s="7" t="e">
        <v>#N/A</v>
      </c>
      <c r="G461" s="7" t="e">
        <v>#N/A</v>
      </c>
      <c r="H461" s="7" t="e">
        <v>#N/A</v>
      </c>
      <c r="I461" s="7" t="s">
        <v>790</v>
      </c>
      <c r="J461" s="7" t="s">
        <v>791</v>
      </c>
      <c r="K461" s="241">
        <v>2358</v>
      </c>
      <c r="L461" s="7" t="s">
        <v>1469</v>
      </c>
      <c r="M461" s="241">
        <v>1003</v>
      </c>
      <c r="N461" s="7" t="s">
        <v>384</v>
      </c>
    </row>
    <row r="462" spans="1:14" x14ac:dyDescent="0.3">
      <c r="A462" t="str">
        <f t="shared" si="7"/>
        <v>23581005</v>
      </c>
      <c r="B462" s="7" t="s">
        <v>1294</v>
      </c>
      <c r="C462" s="7" t="s">
        <v>1345</v>
      </c>
      <c r="D462" s="7" t="s">
        <v>22</v>
      </c>
      <c r="E462" s="7" t="e">
        <v>#N/A</v>
      </c>
      <c r="F462" s="7" t="e">
        <v>#N/A</v>
      </c>
      <c r="G462" s="7" t="e">
        <v>#N/A</v>
      </c>
      <c r="H462" s="7" t="e">
        <v>#N/A</v>
      </c>
      <c r="I462" s="7" t="s">
        <v>790</v>
      </c>
      <c r="J462" s="7" t="s">
        <v>791</v>
      </c>
      <c r="K462" s="241">
        <v>2358</v>
      </c>
      <c r="L462" s="7" t="s">
        <v>1469</v>
      </c>
      <c r="M462" s="241">
        <v>1005</v>
      </c>
      <c r="N462" s="7" t="s">
        <v>997</v>
      </c>
    </row>
    <row r="463" spans="1:14" x14ac:dyDescent="0.3">
      <c r="A463" t="str">
        <f t="shared" si="7"/>
        <v>23682224</v>
      </c>
      <c r="B463" s="7" t="s">
        <v>1294</v>
      </c>
      <c r="C463" s="7" t="s">
        <v>1345</v>
      </c>
      <c r="D463" s="7" t="s">
        <v>22</v>
      </c>
      <c r="E463" s="7" t="e">
        <v>#N/A</v>
      </c>
      <c r="F463" s="7" t="e">
        <v>#N/A</v>
      </c>
      <c r="G463" s="7" t="e">
        <v>#N/A</v>
      </c>
      <c r="H463" s="7" t="e">
        <v>#N/A</v>
      </c>
      <c r="I463" s="7" t="s">
        <v>790</v>
      </c>
      <c r="J463" s="7" t="s">
        <v>791</v>
      </c>
      <c r="K463" s="241">
        <v>2368</v>
      </c>
      <c r="L463" s="7" t="s">
        <v>1470</v>
      </c>
      <c r="M463" s="241">
        <v>2224</v>
      </c>
      <c r="N463" s="7" t="s">
        <v>1471</v>
      </c>
    </row>
    <row r="464" spans="1:14" x14ac:dyDescent="0.3">
      <c r="A464" t="str">
        <f t="shared" si="7"/>
        <v>23687103</v>
      </c>
      <c r="B464" s="7" t="s">
        <v>1294</v>
      </c>
      <c r="C464" s="7" t="s">
        <v>1345</v>
      </c>
      <c r="D464" s="7" t="s">
        <v>22</v>
      </c>
      <c r="E464" s="7" t="e">
        <v>#N/A</v>
      </c>
      <c r="F464" s="7" t="e">
        <v>#N/A</v>
      </c>
      <c r="G464" s="7" t="e">
        <v>#N/A</v>
      </c>
      <c r="H464" s="7" t="e">
        <v>#N/A</v>
      </c>
      <c r="I464" s="7" t="s">
        <v>790</v>
      </c>
      <c r="J464" s="7" t="s">
        <v>791</v>
      </c>
      <c r="K464" s="241">
        <v>2368</v>
      </c>
      <c r="L464" s="7" t="s">
        <v>1470</v>
      </c>
      <c r="M464" s="241">
        <v>7103</v>
      </c>
      <c r="N464" s="7" t="s">
        <v>36</v>
      </c>
    </row>
    <row r="465" spans="1:14" x14ac:dyDescent="0.3">
      <c r="A465" t="str">
        <f t="shared" si="7"/>
        <v>23687200</v>
      </c>
      <c r="B465" s="7" t="s">
        <v>1294</v>
      </c>
      <c r="C465" s="7" t="s">
        <v>1345</v>
      </c>
      <c r="D465" s="7" t="s">
        <v>22</v>
      </c>
      <c r="E465" s="7" t="e">
        <v>#N/A</v>
      </c>
      <c r="F465" s="7" t="e">
        <v>#N/A</v>
      </c>
      <c r="G465" s="7" t="e">
        <v>#N/A</v>
      </c>
      <c r="H465" s="7" t="e">
        <v>#N/A</v>
      </c>
      <c r="I465" s="7" t="s">
        <v>790</v>
      </c>
      <c r="J465" s="7" t="s">
        <v>791</v>
      </c>
      <c r="K465" s="241">
        <v>2368</v>
      </c>
      <c r="L465" s="7" t="s">
        <v>1470</v>
      </c>
      <c r="M465" s="241">
        <v>7200</v>
      </c>
      <c r="N465" s="7" t="s">
        <v>255</v>
      </c>
    </row>
    <row r="466" spans="1:14" x14ac:dyDescent="0.3">
      <c r="A466" t="str">
        <f t="shared" si="7"/>
        <v>21701000</v>
      </c>
      <c r="B466" s="7" t="s">
        <v>1294</v>
      </c>
      <c r="C466" s="7" t="s">
        <v>1379</v>
      </c>
      <c r="D466" s="7" t="s">
        <v>22</v>
      </c>
      <c r="E466" s="7" t="e">
        <v>#N/A</v>
      </c>
      <c r="F466" s="7" t="e">
        <v>#N/A</v>
      </c>
      <c r="G466" s="7" t="e">
        <v>#N/A</v>
      </c>
      <c r="H466" s="7" t="e">
        <v>#N/A</v>
      </c>
      <c r="I466" s="7" t="s">
        <v>825</v>
      </c>
      <c r="J466" s="7" t="s">
        <v>826</v>
      </c>
      <c r="K466" s="241">
        <v>2170</v>
      </c>
      <c r="L466" s="7" t="s">
        <v>1472</v>
      </c>
      <c r="M466" s="241">
        <v>1000</v>
      </c>
      <c r="N466" s="7" t="s">
        <v>427</v>
      </c>
    </row>
    <row r="467" spans="1:14" x14ac:dyDescent="0.3">
      <c r="A467" t="str">
        <f t="shared" si="7"/>
        <v>21701031</v>
      </c>
      <c r="B467" s="7" t="s">
        <v>1294</v>
      </c>
      <c r="C467" s="7" t="s">
        <v>1379</v>
      </c>
      <c r="D467" s="7" t="s">
        <v>22</v>
      </c>
      <c r="E467" s="7" t="e">
        <v>#N/A</v>
      </c>
      <c r="F467" s="7" t="e">
        <v>#N/A</v>
      </c>
      <c r="G467" s="7" t="e">
        <v>#N/A</v>
      </c>
      <c r="H467" s="7" t="e">
        <v>#N/A</v>
      </c>
      <c r="I467" s="7" t="s">
        <v>825</v>
      </c>
      <c r="J467" s="7" t="s">
        <v>826</v>
      </c>
      <c r="K467" s="241">
        <v>2170</v>
      </c>
      <c r="L467" s="7" t="s">
        <v>1472</v>
      </c>
      <c r="M467" s="241">
        <v>1031</v>
      </c>
      <c r="N467" s="7" t="s">
        <v>529</v>
      </c>
    </row>
    <row r="468" spans="1:14" x14ac:dyDescent="0.3">
      <c r="A468" t="str">
        <f t="shared" si="7"/>
        <v>21708010</v>
      </c>
      <c r="B468" s="7" t="s">
        <v>1294</v>
      </c>
      <c r="C468" s="7" t="s">
        <v>1379</v>
      </c>
      <c r="D468" s="7" t="s">
        <v>22</v>
      </c>
      <c r="E468" s="7" t="e">
        <v>#N/A</v>
      </c>
      <c r="F468" s="7" t="e">
        <v>#N/A</v>
      </c>
      <c r="G468" s="7" t="e">
        <v>#N/A</v>
      </c>
      <c r="H468" s="7" t="e">
        <v>#N/A</v>
      </c>
      <c r="I468" s="7" t="s">
        <v>825</v>
      </c>
      <c r="J468" s="7" t="s">
        <v>826</v>
      </c>
      <c r="K468" s="241">
        <v>2170</v>
      </c>
      <c r="L468" s="7" t="s">
        <v>1472</v>
      </c>
      <c r="M468" s="241">
        <v>8010</v>
      </c>
      <c r="N468" s="7" t="s">
        <v>756</v>
      </c>
    </row>
    <row r="469" spans="1:14" x14ac:dyDescent="0.3">
      <c r="A469" t="str">
        <f t="shared" si="7"/>
        <v>21708029</v>
      </c>
      <c r="B469" s="7" t="s">
        <v>1294</v>
      </c>
      <c r="C469" s="7" t="s">
        <v>1379</v>
      </c>
      <c r="D469" s="7" t="s">
        <v>22</v>
      </c>
      <c r="E469" s="7" t="e">
        <v>#N/A</v>
      </c>
      <c r="F469" s="7" t="e">
        <v>#N/A</v>
      </c>
      <c r="G469" s="7" t="e">
        <v>#N/A</v>
      </c>
      <c r="H469" s="7" t="e">
        <v>#N/A</v>
      </c>
      <c r="I469" s="7" t="s">
        <v>825</v>
      </c>
      <c r="J469" s="7" t="s">
        <v>826</v>
      </c>
      <c r="K469" s="241">
        <v>2170</v>
      </c>
      <c r="L469" s="7" t="s">
        <v>1472</v>
      </c>
      <c r="M469" s="241">
        <v>8029</v>
      </c>
      <c r="N469" s="7" t="s">
        <v>834</v>
      </c>
    </row>
    <row r="470" spans="1:14" x14ac:dyDescent="0.3">
      <c r="A470" t="str">
        <f t="shared" si="7"/>
        <v>21718029</v>
      </c>
      <c r="B470" s="7" t="s">
        <v>1294</v>
      </c>
      <c r="C470" s="7" t="s">
        <v>1379</v>
      </c>
      <c r="D470" s="7" t="s">
        <v>22</v>
      </c>
      <c r="E470" s="7" t="e">
        <v>#N/A</v>
      </c>
      <c r="F470" s="7" t="e">
        <v>#N/A</v>
      </c>
      <c r="G470" s="7" t="e">
        <v>#N/A</v>
      </c>
      <c r="H470" s="7" t="e">
        <v>#N/A</v>
      </c>
      <c r="I470" s="7" t="s">
        <v>825</v>
      </c>
      <c r="J470" s="7" t="s">
        <v>826</v>
      </c>
      <c r="K470" s="241">
        <v>2171</v>
      </c>
      <c r="L470" s="7" t="s">
        <v>1473</v>
      </c>
      <c r="M470" s="241">
        <v>8029</v>
      </c>
      <c r="N470" s="7" t="s">
        <v>834</v>
      </c>
    </row>
    <row r="471" spans="1:14" x14ac:dyDescent="0.3">
      <c r="A471" t="str">
        <f t="shared" si="7"/>
        <v>21721007</v>
      </c>
      <c r="B471" s="7" t="s">
        <v>1294</v>
      </c>
      <c r="C471" s="7" t="s">
        <v>1379</v>
      </c>
      <c r="D471" s="7" t="s">
        <v>22</v>
      </c>
      <c r="E471" s="7" t="e">
        <v>#N/A</v>
      </c>
      <c r="F471" s="7" t="e">
        <v>#N/A</v>
      </c>
      <c r="G471" s="7" t="e">
        <v>#N/A</v>
      </c>
      <c r="H471" s="7" t="e">
        <v>#N/A</v>
      </c>
      <c r="I471" s="7" t="s">
        <v>825</v>
      </c>
      <c r="J471" s="7" t="s">
        <v>826</v>
      </c>
      <c r="K471" s="241">
        <v>2172</v>
      </c>
      <c r="L471" s="7" t="s">
        <v>1474</v>
      </c>
      <c r="M471" s="241">
        <v>1007</v>
      </c>
      <c r="N471" s="7" t="s">
        <v>539</v>
      </c>
    </row>
    <row r="472" spans="1:14" x14ac:dyDescent="0.3">
      <c r="A472" t="str">
        <f t="shared" si="7"/>
        <v>21728029</v>
      </c>
      <c r="B472" s="7" t="s">
        <v>1294</v>
      </c>
      <c r="C472" s="7" t="s">
        <v>1379</v>
      </c>
      <c r="D472" s="7" t="s">
        <v>22</v>
      </c>
      <c r="E472" s="7" t="e">
        <v>#N/A</v>
      </c>
      <c r="F472" s="7" t="e">
        <v>#N/A</v>
      </c>
      <c r="G472" s="7" t="e">
        <v>#N/A</v>
      </c>
      <c r="H472" s="7" t="e">
        <v>#N/A</v>
      </c>
      <c r="I472" s="7" t="s">
        <v>825</v>
      </c>
      <c r="J472" s="7" t="s">
        <v>826</v>
      </c>
      <c r="K472" s="241">
        <v>2172</v>
      </c>
      <c r="L472" s="7" t="s">
        <v>1474</v>
      </c>
      <c r="M472" s="241">
        <v>8029</v>
      </c>
      <c r="N472" s="7" t="s">
        <v>834</v>
      </c>
    </row>
    <row r="473" spans="1:14" x14ac:dyDescent="0.3">
      <c r="A473" t="str">
        <f t="shared" si="7"/>
        <v>21021001</v>
      </c>
      <c r="B473" s="7" t="s">
        <v>1294</v>
      </c>
      <c r="C473" s="7" t="s">
        <v>1379</v>
      </c>
      <c r="D473" s="7" t="s">
        <v>22</v>
      </c>
      <c r="E473" s="7" t="e">
        <v>#N/A</v>
      </c>
      <c r="F473" s="7" t="e">
        <v>#N/A</v>
      </c>
      <c r="G473" s="7" t="e">
        <v>#N/A</v>
      </c>
      <c r="H473" s="7" t="e">
        <v>#N/A</v>
      </c>
      <c r="I473" s="7" t="s">
        <v>851</v>
      </c>
      <c r="J473" s="7" t="s">
        <v>852</v>
      </c>
      <c r="K473" s="241">
        <v>2102</v>
      </c>
      <c r="L473" s="7" t="s">
        <v>1475</v>
      </c>
      <c r="M473" s="241">
        <v>1001</v>
      </c>
      <c r="N473" s="7" t="s">
        <v>422</v>
      </c>
    </row>
    <row r="474" spans="1:14" x14ac:dyDescent="0.3">
      <c r="A474" t="str">
        <f t="shared" si="7"/>
        <v>21021007</v>
      </c>
      <c r="B474" s="7" t="s">
        <v>1294</v>
      </c>
      <c r="C474" s="7" t="s">
        <v>1379</v>
      </c>
      <c r="D474" s="7" t="s">
        <v>22</v>
      </c>
      <c r="E474" s="7" t="e">
        <v>#N/A</v>
      </c>
      <c r="F474" s="7" t="e">
        <v>#N/A</v>
      </c>
      <c r="G474" s="7" t="e">
        <v>#N/A</v>
      </c>
      <c r="H474" s="7" t="e">
        <v>#N/A</v>
      </c>
      <c r="I474" s="7" t="s">
        <v>851</v>
      </c>
      <c r="J474" s="7" t="s">
        <v>852</v>
      </c>
      <c r="K474" s="241">
        <v>2102</v>
      </c>
      <c r="L474" s="7" t="s">
        <v>1475</v>
      </c>
      <c r="M474" s="241">
        <v>1007</v>
      </c>
      <c r="N474" s="7" t="s">
        <v>539</v>
      </c>
    </row>
    <row r="475" spans="1:14" x14ac:dyDescent="0.3">
      <c r="A475" t="str">
        <f t="shared" si="7"/>
        <v>21024000</v>
      </c>
      <c r="B475" s="7" t="s">
        <v>1294</v>
      </c>
      <c r="C475" s="7" t="s">
        <v>1379</v>
      </c>
      <c r="D475" s="7" t="s">
        <v>22</v>
      </c>
      <c r="E475" s="7" t="e">
        <v>#N/A</v>
      </c>
      <c r="F475" s="7" t="e">
        <v>#N/A</v>
      </c>
      <c r="G475" s="7" t="e">
        <v>#N/A</v>
      </c>
      <c r="H475" s="7" t="e">
        <v>#N/A</v>
      </c>
      <c r="I475" s="7" t="s">
        <v>851</v>
      </c>
      <c r="J475" s="7" t="s">
        <v>852</v>
      </c>
      <c r="K475" s="241">
        <v>2102</v>
      </c>
      <c r="L475" s="7" t="s">
        <v>1475</v>
      </c>
      <c r="M475" s="241">
        <v>4000</v>
      </c>
      <c r="N475" s="7" t="s">
        <v>1349</v>
      </c>
    </row>
    <row r="476" spans="1:14" x14ac:dyDescent="0.3">
      <c r="A476" t="str">
        <f t="shared" si="7"/>
        <v>21028055</v>
      </c>
      <c r="B476" s="7" t="s">
        <v>1294</v>
      </c>
      <c r="C476" s="7" t="s">
        <v>1379</v>
      </c>
      <c r="D476" s="7" t="s">
        <v>22</v>
      </c>
      <c r="E476" s="7" t="e">
        <v>#N/A</v>
      </c>
      <c r="F476" s="7" t="e">
        <v>#N/A</v>
      </c>
      <c r="G476" s="7" t="e">
        <v>#N/A</v>
      </c>
      <c r="H476" s="7" t="e">
        <v>#N/A</v>
      </c>
      <c r="I476" s="7" t="s">
        <v>851</v>
      </c>
      <c r="J476" s="7" t="s">
        <v>852</v>
      </c>
      <c r="K476" s="241">
        <v>2102</v>
      </c>
      <c r="L476" s="7" t="s">
        <v>1475</v>
      </c>
      <c r="M476" s="241">
        <v>8055</v>
      </c>
      <c r="N476" s="7" t="s">
        <v>814</v>
      </c>
    </row>
    <row r="477" spans="1:14" x14ac:dyDescent="0.3">
      <c r="A477" t="str">
        <f t="shared" si="7"/>
        <v>21028056</v>
      </c>
      <c r="B477" s="7" t="s">
        <v>1294</v>
      </c>
      <c r="C477" s="7" t="s">
        <v>1379</v>
      </c>
      <c r="D477" s="7" t="s">
        <v>22</v>
      </c>
      <c r="E477" s="7" t="e">
        <v>#N/A</v>
      </c>
      <c r="F477" s="7" t="e">
        <v>#N/A</v>
      </c>
      <c r="G477" s="7" t="e">
        <v>#N/A</v>
      </c>
      <c r="H477" s="7" t="e">
        <v>#N/A</v>
      </c>
      <c r="I477" s="7" t="s">
        <v>851</v>
      </c>
      <c r="J477" s="7" t="s">
        <v>852</v>
      </c>
      <c r="K477" s="241">
        <v>2102</v>
      </c>
      <c r="L477" s="7" t="s">
        <v>1475</v>
      </c>
      <c r="M477" s="241">
        <v>8056</v>
      </c>
      <c r="N477" s="7" t="s">
        <v>1476</v>
      </c>
    </row>
    <row r="478" spans="1:14" x14ac:dyDescent="0.3">
      <c r="A478" t="str">
        <f t="shared" si="7"/>
        <v>23461000</v>
      </c>
      <c r="B478" s="7" t="s">
        <v>1294</v>
      </c>
      <c r="C478" s="7" t="s">
        <v>1379</v>
      </c>
      <c r="D478" s="7" t="s">
        <v>22</v>
      </c>
      <c r="E478" s="7" t="e">
        <v>#N/A</v>
      </c>
      <c r="F478" s="7" t="e">
        <v>#N/A</v>
      </c>
      <c r="G478" s="7" t="e">
        <v>#N/A</v>
      </c>
      <c r="H478" s="7" t="e">
        <v>#N/A</v>
      </c>
      <c r="I478" s="7" t="s">
        <v>889</v>
      </c>
      <c r="J478" s="7" t="s">
        <v>890</v>
      </c>
      <c r="K478" s="241">
        <v>2346</v>
      </c>
      <c r="L478" s="7" t="s">
        <v>1477</v>
      </c>
      <c r="M478" s="241">
        <v>1000</v>
      </c>
      <c r="N478" s="7" t="s">
        <v>427</v>
      </c>
    </row>
    <row r="479" spans="1:14" x14ac:dyDescent="0.3">
      <c r="A479" t="str">
        <f t="shared" si="7"/>
        <v>23461039</v>
      </c>
      <c r="B479" s="7" t="s">
        <v>1294</v>
      </c>
      <c r="C479" s="7" t="s">
        <v>1379</v>
      </c>
      <c r="D479" s="7" t="s">
        <v>22</v>
      </c>
      <c r="E479" s="7" t="e">
        <v>#N/A</v>
      </c>
      <c r="F479" s="7" t="e">
        <v>#N/A</v>
      </c>
      <c r="G479" s="7" t="e">
        <v>#N/A</v>
      </c>
      <c r="H479" s="7" t="e">
        <v>#N/A</v>
      </c>
      <c r="I479" s="7" t="s">
        <v>889</v>
      </c>
      <c r="J479" s="7" t="s">
        <v>890</v>
      </c>
      <c r="K479" s="241">
        <v>2346</v>
      </c>
      <c r="L479" s="7" t="s">
        <v>1477</v>
      </c>
      <c r="M479" s="241">
        <v>1039</v>
      </c>
      <c r="N479" s="7" t="s">
        <v>854</v>
      </c>
    </row>
    <row r="480" spans="1:14" x14ac:dyDescent="0.3">
      <c r="A480" t="str">
        <f t="shared" si="7"/>
        <v>23467101</v>
      </c>
      <c r="B480" s="7" t="s">
        <v>1294</v>
      </c>
      <c r="C480" s="7" t="s">
        <v>1379</v>
      </c>
      <c r="D480" s="7" t="s">
        <v>22</v>
      </c>
      <c r="E480" s="7" t="e">
        <v>#N/A</v>
      </c>
      <c r="F480" s="7" t="e">
        <v>#N/A</v>
      </c>
      <c r="G480" s="7" t="e">
        <v>#N/A</v>
      </c>
      <c r="H480" s="7" t="e">
        <v>#N/A</v>
      </c>
      <c r="I480" s="7" t="s">
        <v>889</v>
      </c>
      <c r="J480" s="7" t="s">
        <v>890</v>
      </c>
      <c r="K480" s="241">
        <v>2346</v>
      </c>
      <c r="L480" s="7" t="s">
        <v>1477</v>
      </c>
      <c r="M480" s="241">
        <v>7101</v>
      </c>
      <c r="N480" s="7" t="s">
        <v>46</v>
      </c>
    </row>
    <row r="481" spans="1:14" x14ac:dyDescent="0.3">
      <c r="A481" t="str">
        <f t="shared" si="7"/>
        <v>4021</v>
      </c>
      <c r="B481" s="7" t="s">
        <v>1294</v>
      </c>
      <c r="C481" s="7"/>
      <c r="D481" s="7"/>
      <c r="E481" s="7" t="e">
        <v>#N/A</v>
      </c>
      <c r="F481" s="7" t="e">
        <v>#N/A</v>
      </c>
      <c r="G481" s="7" t="e">
        <v>#N/A</v>
      </c>
      <c r="H481" s="7" t="e">
        <v>#N/A</v>
      </c>
      <c r="I481" s="7" t="s">
        <v>1478</v>
      </c>
      <c r="J481" s="7" t="s">
        <v>1479</v>
      </c>
      <c r="K481" s="241">
        <v>402</v>
      </c>
      <c r="L481" s="7" t="s">
        <v>1480</v>
      </c>
      <c r="M481" s="241">
        <v>1</v>
      </c>
      <c r="N481" s="7" t="s">
        <v>158</v>
      </c>
    </row>
    <row r="482" spans="1:14" x14ac:dyDescent="0.3">
      <c r="A482" t="str">
        <f t="shared" si="7"/>
        <v>4025</v>
      </c>
      <c r="B482" s="7" t="s">
        <v>1294</v>
      </c>
      <c r="C482" s="7"/>
      <c r="D482" s="7"/>
      <c r="E482" s="7" t="e">
        <v>#N/A</v>
      </c>
      <c r="F482" s="7" t="e">
        <v>#N/A</v>
      </c>
      <c r="G482" s="7" t="e">
        <v>#N/A</v>
      </c>
      <c r="H482" s="7" t="e">
        <v>#N/A</v>
      </c>
      <c r="I482" s="7" t="s">
        <v>1478</v>
      </c>
      <c r="J482" s="7" t="s">
        <v>1479</v>
      </c>
      <c r="K482" s="241">
        <v>402</v>
      </c>
      <c r="L482" s="7" t="s">
        <v>1480</v>
      </c>
      <c r="M482" s="241">
        <v>5</v>
      </c>
      <c r="N482" s="7" t="s">
        <v>1441</v>
      </c>
    </row>
    <row r="483" spans="1:14" x14ac:dyDescent="0.3">
      <c r="A483" t="str">
        <f t="shared" si="7"/>
        <v>4026</v>
      </c>
      <c r="B483" s="7" t="s">
        <v>1294</v>
      </c>
      <c r="C483" s="7"/>
      <c r="D483" s="7"/>
      <c r="E483" s="7" t="e">
        <v>#N/A</v>
      </c>
      <c r="F483" s="7" t="e">
        <v>#N/A</v>
      </c>
      <c r="G483" s="7" t="e">
        <v>#N/A</v>
      </c>
      <c r="H483" s="7" t="e">
        <v>#N/A</v>
      </c>
      <c r="I483" s="7" t="s">
        <v>1478</v>
      </c>
      <c r="J483" s="7" t="s">
        <v>1479</v>
      </c>
      <c r="K483" s="241">
        <v>402</v>
      </c>
      <c r="L483" s="7" t="s">
        <v>1480</v>
      </c>
      <c r="M483" s="241">
        <v>6</v>
      </c>
      <c r="N483" s="7" t="s">
        <v>402</v>
      </c>
    </row>
    <row r="484" spans="1:14" x14ac:dyDescent="0.3">
      <c r="A484" t="str">
        <f t="shared" si="7"/>
        <v>4028</v>
      </c>
      <c r="B484" s="7" t="s">
        <v>1294</v>
      </c>
      <c r="C484" s="7"/>
      <c r="D484" s="7"/>
      <c r="E484" s="7" t="e">
        <v>#N/A</v>
      </c>
      <c r="F484" s="7" t="e">
        <v>#N/A</v>
      </c>
      <c r="G484" s="7" t="e">
        <v>#N/A</v>
      </c>
      <c r="H484" s="7" t="e">
        <v>#N/A</v>
      </c>
      <c r="I484" s="7" t="s">
        <v>1478</v>
      </c>
      <c r="J484" s="7" t="s">
        <v>1479</v>
      </c>
      <c r="K484" s="241">
        <v>402</v>
      </c>
      <c r="L484" s="7" t="s">
        <v>1480</v>
      </c>
      <c r="M484" s="241">
        <v>8</v>
      </c>
      <c r="N484" s="7" t="s">
        <v>159</v>
      </c>
    </row>
    <row r="485" spans="1:14" x14ac:dyDescent="0.3">
      <c r="A485" t="str">
        <f t="shared" si="7"/>
        <v>4029</v>
      </c>
      <c r="B485" s="7" t="s">
        <v>1294</v>
      </c>
      <c r="C485" s="7"/>
      <c r="D485" s="7"/>
      <c r="E485" s="7" t="e">
        <v>#N/A</v>
      </c>
      <c r="F485" s="7" t="e">
        <v>#N/A</v>
      </c>
      <c r="G485" s="7" t="e">
        <v>#N/A</v>
      </c>
      <c r="H485" s="7" t="e">
        <v>#N/A</v>
      </c>
      <c r="I485" s="7" t="s">
        <v>1478</v>
      </c>
      <c r="J485" s="7" t="s">
        <v>1479</v>
      </c>
      <c r="K485" s="241">
        <v>402</v>
      </c>
      <c r="L485" s="7" t="s">
        <v>1480</v>
      </c>
      <c r="M485" s="241">
        <v>9</v>
      </c>
      <c r="N485" s="7" t="s">
        <v>464</v>
      </c>
    </row>
    <row r="486" spans="1:14" x14ac:dyDescent="0.3">
      <c r="A486" t="str">
        <f t="shared" si="7"/>
        <v>40210</v>
      </c>
      <c r="B486" s="7" t="s">
        <v>1294</v>
      </c>
      <c r="C486" s="7"/>
      <c r="D486" s="7"/>
      <c r="E486" s="7" t="e">
        <v>#N/A</v>
      </c>
      <c r="F486" s="7" t="e">
        <v>#N/A</v>
      </c>
      <c r="G486" s="7" t="e">
        <v>#N/A</v>
      </c>
      <c r="H486" s="7" t="e">
        <v>#N/A</v>
      </c>
      <c r="I486" s="7" t="s">
        <v>1478</v>
      </c>
      <c r="J486" s="7" t="s">
        <v>1479</v>
      </c>
      <c r="K486" s="241">
        <v>402</v>
      </c>
      <c r="L486" s="7" t="s">
        <v>1480</v>
      </c>
      <c r="M486" s="241">
        <v>10</v>
      </c>
      <c r="N486" s="7" t="s">
        <v>1481</v>
      </c>
    </row>
    <row r="487" spans="1:14" x14ac:dyDescent="0.3">
      <c r="A487" t="str">
        <f t="shared" si="7"/>
        <v>40230</v>
      </c>
      <c r="B487" s="7" t="s">
        <v>1294</v>
      </c>
      <c r="C487" s="7"/>
      <c r="D487" s="7"/>
      <c r="E487" s="7" t="e">
        <v>#N/A</v>
      </c>
      <c r="F487" s="7" t="e">
        <v>#N/A</v>
      </c>
      <c r="G487" s="7" t="e">
        <v>#N/A</v>
      </c>
      <c r="H487" s="7" t="e">
        <v>#N/A</v>
      </c>
      <c r="I487" s="7" t="s">
        <v>1478</v>
      </c>
      <c r="J487" s="7" t="s">
        <v>1479</v>
      </c>
      <c r="K487" s="241">
        <v>402</v>
      </c>
      <c r="L487" s="7" t="s">
        <v>1480</v>
      </c>
      <c r="M487" s="241">
        <v>30</v>
      </c>
      <c r="N487" s="7" t="s">
        <v>347</v>
      </c>
    </row>
    <row r="488" spans="1:14" x14ac:dyDescent="0.3">
      <c r="A488" t="str">
        <f t="shared" si="7"/>
        <v>40235</v>
      </c>
      <c r="B488" s="7" t="s">
        <v>1294</v>
      </c>
      <c r="C488" s="7"/>
      <c r="D488" s="7"/>
      <c r="E488" s="7" t="e">
        <v>#N/A</v>
      </c>
      <c r="F488" s="7" t="e">
        <v>#N/A</v>
      </c>
      <c r="G488" s="7" t="e">
        <v>#N/A</v>
      </c>
      <c r="H488" s="7" t="e">
        <v>#N/A</v>
      </c>
      <c r="I488" s="7" t="s">
        <v>1478</v>
      </c>
      <c r="J488" s="7" t="s">
        <v>1479</v>
      </c>
      <c r="K488" s="241">
        <v>402</v>
      </c>
      <c r="L488" s="7" t="s">
        <v>1480</v>
      </c>
      <c r="M488" s="241">
        <v>35</v>
      </c>
      <c r="N488" s="7" t="s">
        <v>1346</v>
      </c>
    </row>
    <row r="489" spans="1:14" x14ac:dyDescent="0.3">
      <c r="A489" t="str">
        <f t="shared" si="7"/>
        <v>4021502</v>
      </c>
      <c r="B489" s="7" t="s">
        <v>1294</v>
      </c>
      <c r="C489" s="7"/>
      <c r="D489" s="7"/>
      <c r="E489" s="7" t="e">
        <v>#N/A</v>
      </c>
      <c r="F489" s="7" t="e">
        <v>#N/A</v>
      </c>
      <c r="G489" s="7" t="e">
        <v>#N/A</v>
      </c>
      <c r="H489" s="7" t="e">
        <v>#N/A</v>
      </c>
      <c r="I489" s="7" t="s">
        <v>1478</v>
      </c>
      <c r="J489" s="7" t="s">
        <v>1479</v>
      </c>
      <c r="K489" s="241">
        <v>402</v>
      </c>
      <c r="L489" s="7" t="s">
        <v>1480</v>
      </c>
      <c r="M489" s="241">
        <v>1502</v>
      </c>
      <c r="N489" s="7" t="s">
        <v>491</v>
      </c>
    </row>
    <row r="490" spans="1:14" x14ac:dyDescent="0.3">
      <c r="A490" t="str">
        <f t="shared" si="7"/>
        <v>4021504</v>
      </c>
      <c r="B490" s="7" t="s">
        <v>1294</v>
      </c>
      <c r="C490" s="7"/>
      <c r="D490" s="7"/>
      <c r="E490" s="7" t="e">
        <v>#N/A</v>
      </c>
      <c r="F490" s="7" t="e">
        <v>#N/A</v>
      </c>
      <c r="G490" s="7" t="e">
        <v>#N/A</v>
      </c>
      <c r="H490" s="7" t="e">
        <v>#N/A</v>
      </c>
      <c r="I490" s="7" t="s">
        <v>1478</v>
      </c>
      <c r="J490" s="7" t="s">
        <v>1479</v>
      </c>
      <c r="K490" s="241">
        <v>402</v>
      </c>
      <c r="L490" s="7" t="s">
        <v>1480</v>
      </c>
      <c r="M490" s="241">
        <v>1504</v>
      </c>
      <c r="N490" s="7" t="s">
        <v>161</v>
      </c>
    </row>
    <row r="491" spans="1:14" x14ac:dyDescent="0.3">
      <c r="A491" t="str">
        <f t="shared" si="7"/>
        <v>4022000</v>
      </c>
      <c r="B491" s="7" t="s">
        <v>1294</v>
      </c>
      <c r="C491" s="7"/>
      <c r="D491" s="7"/>
      <c r="E491" s="7" t="e">
        <v>#N/A</v>
      </c>
      <c r="F491" s="7" t="e">
        <v>#N/A</v>
      </c>
      <c r="G491" s="7" t="e">
        <v>#N/A</v>
      </c>
      <c r="H491" s="7" t="e">
        <v>#N/A</v>
      </c>
      <c r="I491" s="7" t="s">
        <v>1478</v>
      </c>
      <c r="J491" s="7" t="s">
        <v>1479</v>
      </c>
      <c r="K491" s="241">
        <v>402</v>
      </c>
      <c r="L491" s="7" t="s">
        <v>1480</v>
      </c>
      <c r="M491" s="241">
        <v>2000</v>
      </c>
      <c r="N491" s="7" t="s">
        <v>271</v>
      </c>
    </row>
    <row r="492" spans="1:14" x14ac:dyDescent="0.3">
      <c r="A492" t="str">
        <f t="shared" si="7"/>
        <v>4022005</v>
      </c>
      <c r="B492" s="7" t="s">
        <v>1294</v>
      </c>
      <c r="C492" s="7"/>
      <c r="D492" s="7"/>
      <c r="E492" s="7" t="e">
        <v>#N/A</v>
      </c>
      <c r="F492" s="7" t="e">
        <v>#N/A</v>
      </c>
      <c r="G492" s="7" t="e">
        <v>#N/A</v>
      </c>
      <c r="H492" s="7" t="e">
        <v>#N/A</v>
      </c>
      <c r="I492" s="7" t="s">
        <v>1478</v>
      </c>
      <c r="J492" s="7" t="s">
        <v>1479</v>
      </c>
      <c r="K492" s="241">
        <v>402</v>
      </c>
      <c r="L492" s="7" t="s">
        <v>1480</v>
      </c>
      <c r="M492" s="241">
        <v>2005</v>
      </c>
      <c r="N492" s="7" t="s">
        <v>352</v>
      </c>
    </row>
    <row r="493" spans="1:14" x14ac:dyDescent="0.3">
      <c r="A493" t="str">
        <f t="shared" si="7"/>
        <v>4022015</v>
      </c>
      <c r="B493" s="7" t="s">
        <v>1294</v>
      </c>
      <c r="C493" s="7"/>
      <c r="D493" s="7"/>
      <c r="E493" s="7" t="e">
        <v>#N/A</v>
      </c>
      <c r="F493" s="7" t="e">
        <v>#N/A</v>
      </c>
      <c r="G493" s="7" t="e">
        <v>#N/A</v>
      </c>
      <c r="H493" s="7" t="e">
        <v>#N/A</v>
      </c>
      <c r="I493" s="7" t="s">
        <v>1478</v>
      </c>
      <c r="J493" s="7" t="s">
        <v>1479</v>
      </c>
      <c r="K493" s="241">
        <v>402</v>
      </c>
      <c r="L493" s="7" t="s">
        <v>1480</v>
      </c>
      <c r="M493" s="241">
        <v>2015</v>
      </c>
      <c r="N493" s="7" t="s">
        <v>278</v>
      </c>
    </row>
    <row r="494" spans="1:14" x14ac:dyDescent="0.3">
      <c r="A494" t="str">
        <f t="shared" si="7"/>
        <v>4022016</v>
      </c>
      <c r="B494" s="7" t="s">
        <v>1294</v>
      </c>
      <c r="C494" s="7"/>
      <c r="D494" s="7"/>
      <c r="E494" s="7" t="e">
        <v>#N/A</v>
      </c>
      <c r="F494" s="7" t="e">
        <v>#N/A</v>
      </c>
      <c r="G494" s="7" t="e">
        <v>#N/A</v>
      </c>
      <c r="H494" s="7" t="e">
        <v>#N/A</v>
      </c>
      <c r="I494" s="7" t="s">
        <v>1478</v>
      </c>
      <c r="J494" s="7" t="s">
        <v>1479</v>
      </c>
      <c r="K494" s="241">
        <v>402</v>
      </c>
      <c r="L494" s="7" t="s">
        <v>1480</v>
      </c>
      <c r="M494" s="241">
        <v>2016</v>
      </c>
      <c r="N494" s="7" t="s">
        <v>169</v>
      </c>
    </row>
    <row r="495" spans="1:14" x14ac:dyDescent="0.3">
      <c r="A495" t="str">
        <f t="shared" si="7"/>
        <v>4022037</v>
      </c>
      <c r="B495" s="7" t="s">
        <v>1294</v>
      </c>
      <c r="C495" s="7"/>
      <c r="D495" s="7"/>
      <c r="E495" s="7" t="e">
        <v>#N/A</v>
      </c>
      <c r="F495" s="7" t="e">
        <v>#N/A</v>
      </c>
      <c r="G495" s="7" t="e">
        <v>#N/A</v>
      </c>
      <c r="H495" s="7" t="e">
        <v>#N/A</v>
      </c>
      <c r="I495" s="7" t="s">
        <v>1478</v>
      </c>
      <c r="J495" s="7" t="s">
        <v>1479</v>
      </c>
      <c r="K495" s="241">
        <v>402</v>
      </c>
      <c r="L495" s="7" t="s">
        <v>1480</v>
      </c>
      <c r="M495" s="241">
        <v>2037</v>
      </c>
      <c r="N495" s="7" t="s">
        <v>294</v>
      </c>
    </row>
    <row r="496" spans="1:14" x14ac:dyDescent="0.3">
      <c r="A496" t="str">
        <f t="shared" si="7"/>
        <v>4022056</v>
      </c>
      <c r="B496" s="7" t="s">
        <v>1294</v>
      </c>
      <c r="C496" s="7"/>
      <c r="D496" s="7"/>
      <c r="E496" s="7" t="e">
        <v>#N/A</v>
      </c>
      <c r="F496" s="7" t="e">
        <v>#N/A</v>
      </c>
      <c r="G496" s="7" t="e">
        <v>#N/A</v>
      </c>
      <c r="H496" s="7" t="e">
        <v>#N/A</v>
      </c>
      <c r="I496" s="7" t="s">
        <v>1478</v>
      </c>
      <c r="J496" s="7" t="s">
        <v>1479</v>
      </c>
      <c r="K496" s="241">
        <v>402</v>
      </c>
      <c r="L496" s="7" t="s">
        <v>1480</v>
      </c>
      <c r="M496" s="241">
        <v>2056</v>
      </c>
      <c r="N496" s="7" t="s">
        <v>1482</v>
      </c>
    </row>
    <row r="497" spans="1:14" x14ac:dyDescent="0.3">
      <c r="A497" t="str">
        <f t="shared" si="7"/>
        <v>4022057</v>
      </c>
      <c r="B497" s="7" t="s">
        <v>1294</v>
      </c>
      <c r="C497" s="7"/>
      <c r="D497" s="7"/>
      <c r="E497" s="7" t="e">
        <v>#N/A</v>
      </c>
      <c r="F497" s="7" t="e">
        <v>#N/A</v>
      </c>
      <c r="G497" s="7" t="e">
        <v>#N/A</v>
      </c>
      <c r="H497" s="7" t="e">
        <v>#N/A</v>
      </c>
      <c r="I497" s="7" t="s">
        <v>1478</v>
      </c>
      <c r="J497" s="7" t="s">
        <v>1479</v>
      </c>
      <c r="K497" s="241">
        <v>402</v>
      </c>
      <c r="L497" s="7" t="s">
        <v>1480</v>
      </c>
      <c r="M497" s="241">
        <v>2057</v>
      </c>
      <c r="N497" s="7" t="s">
        <v>474</v>
      </c>
    </row>
    <row r="498" spans="1:14" x14ac:dyDescent="0.3">
      <c r="A498" t="str">
        <f t="shared" si="7"/>
        <v>4022070</v>
      </c>
      <c r="B498" s="7" t="s">
        <v>1294</v>
      </c>
      <c r="C498" s="7"/>
      <c r="D498" s="7"/>
      <c r="E498" s="7" t="e">
        <v>#N/A</v>
      </c>
      <c r="F498" s="7" t="e">
        <v>#N/A</v>
      </c>
      <c r="G498" s="7" t="e">
        <v>#N/A</v>
      </c>
      <c r="H498" s="7" t="e">
        <v>#N/A</v>
      </c>
      <c r="I498" s="7" t="s">
        <v>1478</v>
      </c>
      <c r="J498" s="7" t="s">
        <v>1479</v>
      </c>
      <c r="K498" s="241">
        <v>402</v>
      </c>
      <c r="L498" s="7" t="s">
        <v>1480</v>
      </c>
      <c r="M498" s="241">
        <v>2070</v>
      </c>
      <c r="N498" s="7" t="s">
        <v>279</v>
      </c>
    </row>
    <row r="499" spans="1:14" x14ac:dyDescent="0.3">
      <c r="A499" t="str">
        <f t="shared" si="7"/>
        <v>4022071</v>
      </c>
      <c r="B499" s="7" t="s">
        <v>1294</v>
      </c>
      <c r="C499" s="7"/>
      <c r="D499" s="7"/>
      <c r="E499" s="7" t="e">
        <v>#N/A</v>
      </c>
      <c r="F499" s="7" t="e">
        <v>#N/A</v>
      </c>
      <c r="G499" s="7" t="e">
        <v>#N/A</v>
      </c>
      <c r="H499" s="7" t="e">
        <v>#N/A</v>
      </c>
      <c r="I499" s="7" t="s">
        <v>1478</v>
      </c>
      <c r="J499" s="7" t="s">
        <v>1479</v>
      </c>
      <c r="K499" s="241">
        <v>402</v>
      </c>
      <c r="L499" s="7" t="s">
        <v>1480</v>
      </c>
      <c r="M499" s="241">
        <v>2071</v>
      </c>
      <c r="N499" s="7" t="s">
        <v>389</v>
      </c>
    </row>
    <row r="500" spans="1:14" x14ac:dyDescent="0.3">
      <c r="A500" t="str">
        <f t="shared" si="7"/>
        <v>4022078</v>
      </c>
      <c r="B500" s="7" t="s">
        <v>1294</v>
      </c>
      <c r="C500" s="7"/>
      <c r="D500" s="7"/>
      <c r="E500" s="7" t="e">
        <v>#N/A</v>
      </c>
      <c r="F500" s="7" t="e">
        <v>#N/A</v>
      </c>
      <c r="G500" s="7" t="e">
        <v>#N/A</v>
      </c>
      <c r="H500" s="7" t="e">
        <v>#N/A</v>
      </c>
      <c r="I500" s="7" t="s">
        <v>1478</v>
      </c>
      <c r="J500" s="7" t="s">
        <v>1479</v>
      </c>
      <c r="K500" s="241">
        <v>402</v>
      </c>
      <c r="L500" s="7" t="s">
        <v>1480</v>
      </c>
      <c r="M500" s="241">
        <v>2078</v>
      </c>
      <c r="N500" s="7" t="s">
        <v>284</v>
      </c>
    </row>
    <row r="501" spans="1:14" x14ac:dyDescent="0.3">
      <c r="A501" t="str">
        <f t="shared" si="7"/>
        <v>4022085</v>
      </c>
      <c r="B501" s="7" t="s">
        <v>1294</v>
      </c>
      <c r="C501" s="7"/>
      <c r="D501" s="7"/>
      <c r="E501" s="7" t="e">
        <v>#N/A</v>
      </c>
      <c r="F501" s="7" t="e">
        <v>#N/A</v>
      </c>
      <c r="G501" s="7" t="e">
        <v>#N/A</v>
      </c>
      <c r="H501" s="7" t="e">
        <v>#N/A</v>
      </c>
      <c r="I501" s="7" t="s">
        <v>1478</v>
      </c>
      <c r="J501" s="7" t="s">
        <v>1479</v>
      </c>
      <c r="K501" s="241">
        <v>402</v>
      </c>
      <c r="L501" s="7" t="s">
        <v>1480</v>
      </c>
      <c r="M501" s="241">
        <v>2085</v>
      </c>
      <c r="N501" s="7" t="s">
        <v>280</v>
      </c>
    </row>
    <row r="502" spans="1:14" x14ac:dyDescent="0.3">
      <c r="A502" t="str">
        <f t="shared" si="7"/>
        <v>4022087</v>
      </c>
      <c r="B502" s="7" t="s">
        <v>1294</v>
      </c>
      <c r="C502" s="7"/>
      <c r="D502" s="7"/>
      <c r="E502" s="7" t="e">
        <v>#N/A</v>
      </c>
      <c r="F502" s="7" t="e">
        <v>#N/A</v>
      </c>
      <c r="G502" s="7" t="e">
        <v>#N/A</v>
      </c>
      <c r="H502" s="7" t="e">
        <v>#N/A</v>
      </c>
      <c r="I502" s="7" t="s">
        <v>1478</v>
      </c>
      <c r="J502" s="7" t="s">
        <v>1479</v>
      </c>
      <c r="K502" s="241">
        <v>402</v>
      </c>
      <c r="L502" s="7" t="s">
        <v>1480</v>
      </c>
      <c r="M502" s="241">
        <v>2087</v>
      </c>
      <c r="N502" s="7" t="s">
        <v>333</v>
      </c>
    </row>
    <row r="503" spans="1:14" x14ac:dyDescent="0.3">
      <c r="A503" t="str">
        <f t="shared" si="7"/>
        <v>4024004</v>
      </c>
      <c r="B503" s="7" t="s">
        <v>1294</v>
      </c>
      <c r="C503" s="7"/>
      <c r="D503" s="7"/>
      <c r="E503" s="7" t="e">
        <v>#N/A</v>
      </c>
      <c r="F503" s="7" t="e">
        <v>#N/A</v>
      </c>
      <c r="G503" s="7" t="e">
        <v>#N/A</v>
      </c>
      <c r="H503" s="7" t="e">
        <v>#N/A</v>
      </c>
      <c r="I503" s="7" t="s">
        <v>1478</v>
      </c>
      <c r="J503" s="7" t="s">
        <v>1479</v>
      </c>
      <c r="K503" s="241">
        <v>402</v>
      </c>
      <c r="L503" s="7" t="s">
        <v>1480</v>
      </c>
      <c r="M503" s="241">
        <v>4004</v>
      </c>
      <c r="N503" s="7" t="s">
        <v>1357</v>
      </c>
    </row>
    <row r="504" spans="1:14" x14ac:dyDescent="0.3">
      <c r="A504" t="str">
        <f t="shared" si="7"/>
        <v>4024008</v>
      </c>
      <c r="B504" s="7" t="s">
        <v>1294</v>
      </c>
      <c r="C504" s="7"/>
      <c r="D504" s="7"/>
      <c r="E504" s="7" t="e">
        <v>#N/A</v>
      </c>
      <c r="F504" s="7" t="e">
        <v>#N/A</v>
      </c>
      <c r="G504" s="7" t="e">
        <v>#N/A</v>
      </c>
      <c r="H504" s="7" t="e">
        <v>#N/A</v>
      </c>
      <c r="I504" s="7" t="s">
        <v>1478</v>
      </c>
      <c r="J504" s="7" t="s">
        <v>1479</v>
      </c>
      <c r="K504" s="241">
        <v>402</v>
      </c>
      <c r="L504" s="7" t="s">
        <v>1480</v>
      </c>
      <c r="M504" s="241">
        <v>4008</v>
      </c>
      <c r="N504" s="7" t="s">
        <v>1358</v>
      </c>
    </row>
    <row r="505" spans="1:14" x14ac:dyDescent="0.3">
      <c r="A505" t="str">
        <f t="shared" si="7"/>
        <v>4024009</v>
      </c>
      <c r="B505" s="7" t="s">
        <v>1294</v>
      </c>
      <c r="C505" s="7"/>
      <c r="D505" s="7"/>
      <c r="E505" s="7" t="e">
        <v>#N/A</v>
      </c>
      <c r="F505" s="7" t="e">
        <v>#N/A</v>
      </c>
      <c r="G505" s="7" t="e">
        <v>#N/A</v>
      </c>
      <c r="H505" s="7" t="e">
        <v>#N/A</v>
      </c>
      <c r="I505" s="7" t="s">
        <v>1478</v>
      </c>
      <c r="J505" s="7" t="s">
        <v>1479</v>
      </c>
      <c r="K505" s="241">
        <v>402</v>
      </c>
      <c r="L505" s="7" t="s">
        <v>1480</v>
      </c>
      <c r="M505" s="241">
        <v>4009</v>
      </c>
      <c r="N505" s="7" t="s">
        <v>1350</v>
      </c>
    </row>
    <row r="506" spans="1:14" x14ac:dyDescent="0.3">
      <c r="A506" t="str">
        <f t="shared" si="7"/>
        <v>4027104</v>
      </c>
      <c r="B506" s="7" t="s">
        <v>1294</v>
      </c>
      <c r="C506" s="7"/>
      <c r="D506" s="7"/>
      <c r="E506" s="7" t="e">
        <v>#N/A</v>
      </c>
      <c r="F506" s="7" t="e">
        <v>#N/A</v>
      </c>
      <c r="G506" s="7" t="e">
        <v>#N/A</v>
      </c>
      <c r="H506" s="7" t="e">
        <v>#N/A</v>
      </c>
      <c r="I506" s="7" t="s">
        <v>1478</v>
      </c>
      <c r="J506" s="7" t="s">
        <v>1479</v>
      </c>
      <c r="K506" s="241">
        <v>402</v>
      </c>
      <c r="L506" s="7" t="s">
        <v>1480</v>
      </c>
      <c r="M506" s="241">
        <v>7104</v>
      </c>
      <c r="N506" s="7" t="s">
        <v>1384</v>
      </c>
    </row>
    <row r="507" spans="1:14" x14ac:dyDescent="0.3">
      <c r="A507" t="str">
        <f t="shared" si="7"/>
        <v>23562079</v>
      </c>
      <c r="B507" s="7" t="s">
        <v>1294</v>
      </c>
      <c r="C507" s="7"/>
      <c r="D507" s="7"/>
      <c r="E507" s="7" t="e">
        <v>#N/A</v>
      </c>
      <c r="F507" s="7" t="e">
        <v>#N/A</v>
      </c>
      <c r="G507" s="7" t="e">
        <v>#N/A</v>
      </c>
      <c r="H507" s="7" t="e">
        <v>#N/A</v>
      </c>
      <c r="I507" s="7" t="s">
        <v>1483</v>
      </c>
      <c r="J507" s="7" t="s">
        <v>1484</v>
      </c>
      <c r="K507" s="241">
        <v>2356</v>
      </c>
      <c r="L507" s="7" t="s">
        <v>1485</v>
      </c>
      <c r="M507" s="241">
        <v>2079</v>
      </c>
      <c r="N507" s="7" t="s">
        <v>35</v>
      </c>
    </row>
    <row r="508" spans="1:14" x14ac:dyDescent="0.3">
      <c r="A508" t="str">
        <f t="shared" si="7"/>
        <v>23567104</v>
      </c>
      <c r="B508" s="7" t="s">
        <v>1294</v>
      </c>
      <c r="C508" s="7"/>
      <c r="D508" s="7"/>
      <c r="E508" s="7" t="e">
        <v>#N/A</v>
      </c>
      <c r="F508" s="7" t="e">
        <v>#N/A</v>
      </c>
      <c r="G508" s="7" t="e">
        <v>#N/A</v>
      </c>
      <c r="H508" s="7" t="e">
        <v>#N/A</v>
      </c>
      <c r="I508" s="7" t="s">
        <v>1483</v>
      </c>
      <c r="J508" s="7" t="s">
        <v>1484</v>
      </c>
      <c r="K508" s="241">
        <v>2356</v>
      </c>
      <c r="L508" s="7" t="s">
        <v>1485</v>
      </c>
      <c r="M508" s="241">
        <v>7104</v>
      </c>
      <c r="N508" s="7" t="s">
        <v>1384</v>
      </c>
    </row>
    <row r="509" spans="1:14" x14ac:dyDescent="0.3">
      <c r="A509" t="str">
        <f t="shared" si="7"/>
        <v>30702079</v>
      </c>
      <c r="B509" s="7" t="s">
        <v>1294</v>
      </c>
      <c r="C509" s="7"/>
      <c r="D509" s="7"/>
      <c r="E509" s="7" t="e">
        <v>#N/A</v>
      </c>
      <c r="F509" s="7" t="e">
        <v>#N/A</v>
      </c>
      <c r="G509" s="7" t="e">
        <v>#N/A</v>
      </c>
      <c r="H509" s="7" t="e">
        <v>#N/A</v>
      </c>
      <c r="I509" s="7" t="s">
        <v>1483</v>
      </c>
      <c r="J509" s="7" t="s">
        <v>1484</v>
      </c>
      <c r="K509" s="241">
        <v>3070</v>
      </c>
      <c r="L509" s="7" t="s">
        <v>1486</v>
      </c>
      <c r="M509" s="241">
        <v>2079</v>
      </c>
      <c r="N509" s="7" t="s">
        <v>35</v>
      </c>
    </row>
    <row r="510" spans="1:14" x14ac:dyDescent="0.3">
      <c r="A510" t="str">
        <f t="shared" si="7"/>
        <v>30707104</v>
      </c>
      <c r="B510" s="7" t="s">
        <v>1294</v>
      </c>
      <c r="C510" s="7"/>
      <c r="D510" s="7"/>
      <c r="E510" s="7" t="e">
        <v>#N/A</v>
      </c>
      <c r="F510" s="7" t="e">
        <v>#N/A</v>
      </c>
      <c r="G510" s="7" t="e">
        <v>#N/A</v>
      </c>
      <c r="H510" s="7" t="e">
        <v>#N/A</v>
      </c>
      <c r="I510" s="7" t="s">
        <v>1483</v>
      </c>
      <c r="J510" s="7" t="s">
        <v>1484</v>
      </c>
      <c r="K510" s="241">
        <v>3070</v>
      </c>
      <c r="L510" s="7" t="s">
        <v>1486</v>
      </c>
      <c r="M510" s="241">
        <v>7104</v>
      </c>
      <c r="N510" s="7" t="s">
        <v>1384</v>
      </c>
    </row>
    <row r="511" spans="1:14" x14ac:dyDescent="0.3">
      <c r="A511" t="str">
        <f t="shared" si="7"/>
        <v>30632045</v>
      </c>
      <c r="B511" s="7" t="s">
        <v>1294</v>
      </c>
      <c r="C511" s="7"/>
      <c r="D511" s="7"/>
      <c r="E511" s="7" t="e">
        <v>#N/A</v>
      </c>
      <c r="F511" s="7" t="e">
        <v>#N/A</v>
      </c>
      <c r="G511" s="7" t="e">
        <v>#N/A</v>
      </c>
      <c r="H511" s="7" t="e">
        <v>#N/A</v>
      </c>
      <c r="I511" s="7" t="s">
        <v>1487</v>
      </c>
      <c r="J511" s="7" t="s">
        <v>1488</v>
      </c>
      <c r="K511" s="241">
        <v>3063</v>
      </c>
      <c r="L511" s="7" t="s">
        <v>1489</v>
      </c>
      <c r="M511" s="241">
        <v>2045</v>
      </c>
      <c r="N511" s="7" t="s">
        <v>170</v>
      </c>
    </row>
    <row r="512" spans="1:14" x14ac:dyDescent="0.3">
      <c r="A512" t="str">
        <f t="shared" si="7"/>
        <v>23432042</v>
      </c>
      <c r="B512" s="7" t="s">
        <v>1294</v>
      </c>
      <c r="C512" s="7" t="s">
        <v>958</v>
      </c>
      <c r="D512" s="7" t="s">
        <v>22</v>
      </c>
      <c r="E512" s="7" t="e">
        <v>#N/A</v>
      </c>
      <c r="F512" s="7" t="e">
        <v>#N/A</v>
      </c>
      <c r="G512" s="7" t="e">
        <v>#N/A</v>
      </c>
      <c r="H512" s="7" t="e">
        <v>#N/A</v>
      </c>
      <c r="I512" s="7" t="s">
        <v>1010</v>
      </c>
      <c r="J512" s="7" t="s">
        <v>1011</v>
      </c>
      <c r="K512" s="241">
        <v>2343</v>
      </c>
      <c r="L512" s="7" t="s">
        <v>1012</v>
      </c>
      <c r="M512" s="241">
        <v>2042</v>
      </c>
      <c r="N512" s="7" t="s">
        <v>685</v>
      </c>
    </row>
    <row r="513" spans="1:14" x14ac:dyDescent="0.3">
      <c r="A513" t="str">
        <f t="shared" si="7"/>
        <v>23432078</v>
      </c>
      <c r="B513" s="7" t="s">
        <v>1294</v>
      </c>
      <c r="C513" s="7" t="s">
        <v>958</v>
      </c>
      <c r="D513" s="7" t="s">
        <v>22</v>
      </c>
      <c r="E513" s="7" t="e">
        <v>#N/A</v>
      </c>
      <c r="F513" s="7" t="e">
        <v>#N/A</v>
      </c>
      <c r="G513" s="7" t="e">
        <v>#N/A</v>
      </c>
      <c r="H513" s="7" t="e">
        <v>#N/A</v>
      </c>
      <c r="I513" s="7" t="s">
        <v>1010</v>
      </c>
      <c r="J513" s="7" t="s">
        <v>1011</v>
      </c>
      <c r="K513" s="241">
        <v>2343</v>
      </c>
      <c r="L513" s="7" t="s">
        <v>1012</v>
      </c>
      <c r="M513" s="241">
        <v>2078</v>
      </c>
      <c r="N513" s="7" t="s">
        <v>284</v>
      </c>
    </row>
    <row r="514" spans="1:14" x14ac:dyDescent="0.3">
      <c r="A514" t="str">
        <f t="shared" si="7"/>
        <v>23437104</v>
      </c>
      <c r="B514" s="7" t="s">
        <v>1294</v>
      </c>
      <c r="C514" s="7" t="s">
        <v>958</v>
      </c>
      <c r="D514" s="7" t="s">
        <v>22</v>
      </c>
      <c r="E514" s="7" t="e">
        <v>#N/A</v>
      </c>
      <c r="F514" s="7" t="e">
        <v>#N/A</v>
      </c>
      <c r="G514" s="7" t="e">
        <v>#N/A</v>
      </c>
      <c r="H514" s="7" t="e">
        <v>#N/A</v>
      </c>
      <c r="I514" s="7" t="s">
        <v>1010</v>
      </c>
      <c r="J514" s="7" t="s">
        <v>1011</v>
      </c>
      <c r="K514" s="241">
        <v>2343</v>
      </c>
      <c r="L514" s="7" t="s">
        <v>1012</v>
      </c>
      <c r="M514" s="241">
        <v>7104</v>
      </c>
      <c r="N514" s="7" t="s">
        <v>1384</v>
      </c>
    </row>
    <row r="515" spans="1:14" x14ac:dyDescent="0.3">
      <c r="A515" t="str">
        <f t="shared" ref="A515:A578" si="8">K515&amp;M515</f>
        <v>20581029</v>
      </c>
      <c r="B515" s="7" t="s">
        <v>1294</v>
      </c>
      <c r="C515" s="7" t="s">
        <v>958</v>
      </c>
      <c r="D515" s="7" t="s">
        <v>22</v>
      </c>
      <c r="E515" s="7" t="e">
        <v>#N/A</v>
      </c>
      <c r="F515" s="7" t="e">
        <v>#N/A</v>
      </c>
      <c r="G515" s="7" t="e">
        <v>#N/A</v>
      </c>
      <c r="H515" s="7" t="e">
        <v>#N/A</v>
      </c>
      <c r="I515" s="7" t="s">
        <v>1018</v>
      </c>
      <c r="J515" s="7" t="s">
        <v>1019</v>
      </c>
      <c r="K515" s="241">
        <v>2058</v>
      </c>
      <c r="L515" s="7" t="s">
        <v>1490</v>
      </c>
      <c r="M515" s="241">
        <v>1029</v>
      </c>
      <c r="N515" s="7" t="s">
        <v>151</v>
      </c>
    </row>
    <row r="516" spans="1:14" x14ac:dyDescent="0.3">
      <c r="A516" t="str">
        <f t="shared" si="8"/>
        <v>20582076</v>
      </c>
      <c r="B516" s="7" t="s">
        <v>1294</v>
      </c>
      <c r="C516" s="7" t="s">
        <v>958</v>
      </c>
      <c r="D516" s="7" t="s">
        <v>22</v>
      </c>
      <c r="E516" s="7" t="e">
        <v>#N/A</v>
      </c>
      <c r="F516" s="7" t="e">
        <v>#N/A</v>
      </c>
      <c r="G516" s="7" t="e">
        <v>#N/A</v>
      </c>
      <c r="H516" s="7" t="e">
        <v>#N/A</v>
      </c>
      <c r="I516" s="7" t="s">
        <v>1018</v>
      </c>
      <c r="J516" s="7" t="s">
        <v>1019</v>
      </c>
      <c r="K516" s="241">
        <v>2058</v>
      </c>
      <c r="L516" s="7" t="s">
        <v>1490</v>
      </c>
      <c r="M516" s="241">
        <v>2076</v>
      </c>
      <c r="N516" s="7" t="s">
        <v>509</v>
      </c>
    </row>
    <row r="517" spans="1:14" x14ac:dyDescent="0.3">
      <c r="A517" t="str">
        <f t="shared" si="8"/>
        <v>23608040</v>
      </c>
      <c r="B517" s="7" t="s">
        <v>1294</v>
      </c>
      <c r="C517" s="7" t="s">
        <v>958</v>
      </c>
      <c r="D517" s="7" t="s">
        <v>22</v>
      </c>
      <c r="E517" s="7" t="e">
        <v>#N/A</v>
      </c>
      <c r="F517" s="7" t="e">
        <v>#N/A</v>
      </c>
      <c r="G517" s="7" t="e">
        <v>#N/A</v>
      </c>
      <c r="H517" s="7" t="e">
        <v>#N/A</v>
      </c>
      <c r="I517" s="7" t="s">
        <v>1018</v>
      </c>
      <c r="J517" s="7" t="s">
        <v>1019</v>
      </c>
      <c r="K517" s="241">
        <v>2360</v>
      </c>
      <c r="L517" s="7" t="s">
        <v>1491</v>
      </c>
      <c r="M517" s="241">
        <v>8040</v>
      </c>
      <c r="N517" s="7" t="s">
        <v>441</v>
      </c>
    </row>
    <row r="518" spans="1:14" x14ac:dyDescent="0.3">
      <c r="A518" t="str">
        <f t="shared" si="8"/>
        <v>20672079</v>
      </c>
      <c r="B518" s="7" t="s">
        <v>1294</v>
      </c>
      <c r="C518" s="7" t="s">
        <v>958</v>
      </c>
      <c r="D518" s="7" t="s">
        <v>22</v>
      </c>
      <c r="E518" s="7" t="e">
        <v>#N/A</v>
      </c>
      <c r="F518" s="7" t="e">
        <v>#N/A</v>
      </c>
      <c r="G518" s="7" t="e">
        <v>#N/A</v>
      </c>
      <c r="H518" s="7" t="e">
        <v>#N/A</v>
      </c>
      <c r="I518" s="7" t="s">
        <v>1028</v>
      </c>
      <c r="J518" s="7" t="s">
        <v>1029</v>
      </c>
      <c r="K518" s="241">
        <v>2067</v>
      </c>
      <c r="L518" s="7" t="s">
        <v>1492</v>
      </c>
      <c r="M518" s="241">
        <v>2079</v>
      </c>
      <c r="N518" s="7" t="s">
        <v>35</v>
      </c>
    </row>
    <row r="519" spans="1:14" x14ac:dyDescent="0.3">
      <c r="A519" t="str">
        <f t="shared" si="8"/>
        <v>23272015</v>
      </c>
      <c r="B519" s="7" t="s">
        <v>1294</v>
      </c>
      <c r="C519" s="7" t="s">
        <v>958</v>
      </c>
      <c r="D519" s="7" t="s">
        <v>22</v>
      </c>
      <c r="E519" s="7" t="e">
        <v>#N/A</v>
      </c>
      <c r="F519" s="7" t="e">
        <v>#N/A</v>
      </c>
      <c r="G519" s="7" t="e">
        <v>#N/A</v>
      </c>
      <c r="H519" s="7" t="e">
        <v>#N/A</v>
      </c>
      <c r="I519" s="7" t="s">
        <v>1028</v>
      </c>
      <c r="J519" s="7" t="s">
        <v>1029</v>
      </c>
      <c r="K519" s="241">
        <v>2327</v>
      </c>
      <c r="L519" s="7" t="s">
        <v>1493</v>
      </c>
      <c r="M519" s="241">
        <v>2015</v>
      </c>
      <c r="N519" s="7" t="s">
        <v>278</v>
      </c>
    </row>
    <row r="520" spans="1:14" x14ac:dyDescent="0.3">
      <c r="A520" t="str">
        <f t="shared" si="8"/>
        <v>23277104</v>
      </c>
      <c r="B520" s="7" t="s">
        <v>1294</v>
      </c>
      <c r="C520" s="7" t="s">
        <v>958</v>
      </c>
      <c r="D520" s="7" t="s">
        <v>22</v>
      </c>
      <c r="E520" s="7" t="e">
        <v>#N/A</v>
      </c>
      <c r="F520" s="7" t="e">
        <v>#N/A</v>
      </c>
      <c r="G520" s="7" t="e">
        <v>#N/A</v>
      </c>
      <c r="H520" s="7" t="e">
        <v>#N/A</v>
      </c>
      <c r="I520" s="7" t="s">
        <v>1028</v>
      </c>
      <c r="J520" s="7" t="s">
        <v>1029</v>
      </c>
      <c r="K520" s="241">
        <v>2327</v>
      </c>
      <c r="L520" s="7" t="s">
        <v>1493</v>
      </c>
      <c r="M520" s="241">
        <v>7104</v>
      </c>
      <c r="N520" s="7" t="s">
        <v>1384</v>
      </c>
    </row>
    <row r="521" spans="1:14" x14ac:dyDescent="0.3">
      <c r="A521" t="str">
        <f t="shared" si="8"/>
        <v>26212079</v>
      </c>
      <c r="B521" s="7" t="s">
        <v>1294</v>
      </c>
      <c r="C521" s="7" t="s">
        <v>958</v>
      </c>
      <c r="D521" s="7" t="s">
        <v>22</v>
      </c>
      <c r="E521" s="7" t="e">
        <v>#N/A</v>
      </c>
      <c r="F521" s="7" t="e">
        <v>#N/A</v>
      </c>
      <c r="G521" s="7" t="e">
        <v>#N/A</v>
      </c>
      <c r="H521" s="7" t="e">
        <v>#N/A</v>
      </c>
      <c r="I521" s="7" t="s">
        <v>1028</v>
      </c>
      <c r="J521" s="7" t="s">
        <v>1029</v>
      </c>
      <c r="K521" s="241">
        <v>2621</v>
      </c>
      <c r="L521" s="7" t="s">
        <v>1494</v>
      </c>
      <c r="M521" s="241">
        <v>2079</v>
      </c>
      <c r="N521" s="7" t="s">
        <v>35</v>
      </c>
    </row>
    <row r="522" spans="1:14" x14ac:dyDescent="0.3">
      <c r="A522" t="str">
        <f t="shared" si="8"/>
        <v>19113003</v>
      </c>
      <c r="B522" s="7" t="s">
        <v>1294</v>
      </c>
      <c r="C522" s="7" t="s">
        <v>1316</v>
      </c>
      <c r="D522" s="7" t="s">
        <v>22</v>
      </c>
      <c r="E522" s="7" t="e">
        <v>#N/A</v>
      </c>
      <c r="F522" s="7" t="e">
        <v>#N/A</v>
      </c>
      <c r="G522" s="7" t="e">
        <v>#N/A</v>
      </c>
      <c r="H522" s="7" t="e">
        <v>#N/A</v>
      </c>
      <c r="I522" s="7" t="s">
        <v>416</v>
      </c>
      <c r="J522" s="7" t="s">
        <v>417</v>
      </c>
      <c r="K522" s="241">
        <v>1911</v>
      </c>
      <c r="L522" s="7" t="s">
        <v>1495</v>
      </c>
      <c r="M522" s="241">
        <v>3003</v>
      </c>
      <c r="N522" s="7" t="s">
        <v>630</v>
      </c>
    </row>
    <row r="523" spans="1:14" x14ac:dyDescent="0.3">
      <c r="A523" t="str">
        <f t="shared" si="8"/>
        <v>61138701</v>
      </c>
      <c r="B523" s="7" t="s">
        <v>1321</v>
      </c>
      <c r="C523" s="7"/>
      <c r="D523" s="7"/>
      <c r="E523" s="7" t="e">
        <v>#N/A</v>
      </c>
      <c r="F523" s="7" t="e">
        <v>#N/A</v>
      </c>
      <c r="G523" s="7" t="e">
        <v>#N/A</v>
      </c>
      <c r="H523" s="7" t="e">
        <v>#N/A</v>
      </c>
      <c r="I523" s="7" t="s">
        <v>1496</v>
      </c>
      <c r="J523" s="7" t="s">
        <v>1497</v>
      </c>
      <c r="K523" s="241">
        <v>6113</v>
      </c>
      <c r="L523" s="7" t="s">
        <v>1498</v>
      </c>
      <c r="M523" s="241">
        <v>8701</v>
      </c>
      <c r="N523" s="7" t="s">
        <v>61</v>
      </c>
    </row>
    <row r="524" spans="1:14" x14ac:dyDescent="0.3">
      <c r="A524" t="str">
        <f t="shared" si="8"/>
        <v>61138704</v>
      </c>
      <c r="B524" s="7" t="s">
        <v>1321</v>
      </c>
      <c r="C524" s="7"/>
      <c r="D524" s="7"/>
      <c r="E524" s="7" t="e">
        <v>#N/A</v>
      </c>
      <c r="F524" s="7" t="e">
        <v>#N/A</v>
      </c>
      <c r="G524" s="7" t="e">
        <v>#N/A</v>
      </c>
      <c r="H524" s="7" t="e">
        <v>#N/A</v>
      </c>
      <c r="I524" s="7" t="s">
        <v>1496</v>
      </c>
      <c r="J524" s="7" t="s">
        <v>1497</v>
      </c>
      <c r="K524" s="241">
        <v>6113</v>
      </c>
      <c r="L524" s="7" t="s">
        <v>1498</v>
      </c>
      <c r="M524" s="241">
        <v>8704</v>
      </c>
      <c r="N524" s="7" t="s">
        <v>1499</v>
      </c>
    </row>
    <row r="525" spans="1:14" x14ac:dyDescent="0.3">
      <c r="A525" t="str">
        <f t="shared" si="8"/>
        <v>103876000</v>
      </c>
      <c r="B525" s="7" t="s">
        <v>1323</v>
      </c>
      <c r="C525" s="7"/>
      <c r="D525" s="7"/>
      <c r="E525" s="7" t="e">
        <v>#N/A</v>
      </c>
      <c r="F525" s="7" t="e">
        <v>#N/A</v>
      </c>
      <c r="G525" s="7" t="e">
        <v>#N/A</v>
      </c>
      <c r="H525" s="7" t="e">
        <v>#N/A</v>
      </c>
      <c r="I525" s="7" t="s">
        <v>1286</v>
      </c>
      <c r="J525" s="7" t="s">
        <v>1286</v>
      </c>
      <c r="K525" s="241">
        <v>10387</v>
      </c>
      <c r="L525" s="7" t="s">
        <v>1500</v>
      </c>
      <c r="M525" s="241">
        <v>6000</v>
      </c>
      <c r="N525" s="7" t="s">
        <v>107</v>
      </c>
    </row>
    <row r="526" spans="1:14" x14ac:dyDescent="0.3">
      <c r="A526" t="str">
        <f t="shared" si="8"/>
        <v>103876003</v>
      </c>
      <c r="B526" s="7" t="s">
        <v>1323</v>
      </c>
      <c r="C526" s="7"/>
      <c r="D526" s="7"/>
      <c r="E526" s="7" t="e">
        <v>#N/A</v>
      </c>
      <c r="F526" s="7" t="e">
        <v>#N/A</v>
      </c>
      <c r="G526" s="7" t="e">
        <v>#N/A</v>
      </c>
      <c r="H526" s="7" t="e">
        <v>#N/A</v>
      </c>
      <c r="I526" s="7" t="s">
        <v>1286</v>
      </c>
      <c r="J526" s="7" t="s">
        <v>1286</v>
      </c>
      <c r="K526" s="241">
        <v>10387</v>
      </c>
      <c r="L526" s="7" t="s">
        <v>1500</v>
      </c>
      <c r="M526" s="241">
        <v>6003</v>
      </c>
      <c r="N526" s="7" t="s">
        <v>89</v>
      </c>
    </row>
    <row r="527" spans="1:14" x14ac:dyDescent="0.3">
      <c r="A527" t="str">
        <f t="shared" si="8"/>
        <v>11052015</v>
      </c>
      <c r="B527" s="7" t="s">
        <v>1294</v>
      </c>
      <c r="C527" s="7" t="s">
        <v>1316</v>
      </c>
      <c r="D527" s="7" t="s">
        <v>1379</v>
      </c>
      <c r="E527" s="7" t="e">
        <v>#N/A</v>
      </c>
      <c r="F527" s="7" t="e">
        <v>#N/A</v>
      </c>
      <c r="G527" s="7" t="e">
        <v>#N/A</v>
      </c>
      <c r="H527" s="7" t="e">
        <v>#N/A</v>
      </c>
      <c r="I527" s="7" t="s">
        <v>1501</v>
      </c>
      <c r="J527" s="7" t="s">
        <v>1502</v>
      </c>
      <c r="K527" s="241">
        <v>1105</v>
      </c>
      <c r="L527" s="7" t="s">
        <v>1503</v>
      </c>
      <c r="M527" s="241">
        <v>2015</v>
      </c>
      <c r="N527" s="7" t="s">
        <v>278</v>
      </c>
    </row>
    <row r="528" spans="1:14" x14ac:dyDescent="0.3">
      <c r="A528" t="str">
        <f t="shared" si="8"/>
        <v>10932079</v>
      </c>
      <c r="B528" s="7" t="s">
        <v>1294</v>
      </c>
      <c r="C528" s="7" t="s">
        <v>1345</v>
      </c>
      <c r="D528" s="7" t="s">
        <v>22</v>
      </c>
      <c r="E528" s="7" t="e">
        <v>#N/A</v>
      </c>
      <c r="F528" s="7" t="e">
        <v>#N/A</v>
      </c>
      <c r="G528" s="7" t="e">
        <v>#N/A</v>
      </c>
      <c r="H528" s="7" t="e">
        <v>#N/A</v>
      </c>
      <c r="I528" s="7" t="s">
        <v>680</v>
      </c>
      <c r="J528" s="7" t="s">
        <v>681</v>
      </c>
      <c r="K528" s="241">
        <v>1093</v>
      </c>
      <c r="L528" s="7" t="s">
        <v>1504</v>
      </c>
      <c r="M528" s="241">
        <v>2079</v>
      </c>
      <c r="N528" s="7" t="s">
        <v>35</v>
      </c>
    </row>
    <row r="529" spans="1:14" x14ac:dyDescent="0.3">
      <c r="A529" t="str">
        <f t="shared" si="8"/>
        <v>10932210</v>
      </c>
      <c r="B529" s="7" t="s">
        <v>1294</v>
      </c>
      <c r="C529" s="7" t="s">
        <v>1345</v>
      </c>
      <c r="D529" s="7" t="s">
        <v>22</v>
      </c>
      <c r="E529" s="7" t="e">
        <v>#N/A</v>
      </c>
      <c r="F529" s="7" t="e">
        <v>#N/A</v>
      </c>
      <c r="G529" s="7" t="e">
        <v>#N/A</v>
      </c>
      <c r="H529" s="7" t="e">
        <v>#N/A</v>
      </c>
      <c r="I529" s="7" t="s">
        <v>680</v>
      </c>
      <c r="J529" s="7" t="s">
        <v>681</v>
      </c>
      <c r="K529" s="241">
        <v>1093</v>
      </c>
      <c r="L529" s="7" t="s">
        <v>1504</v>
      </c>
      <c r="M529" s="241">
        <v>2210</v>
      </c>
      <c r="N529" s="7" t="s">
        <v>52</v>
      </c>
    </row>
    <row r="530" spans="1:14" x14ac:dyDescent="0.3">
      <c r="A530" t="str">
        <f t="shared" si="8"/>
        <v>10937120</v>
      </c>
      <c r="B530" s="7" t="s">
        <v>1294</v>
      </c>
      <c r="C530" s="7" t="s">
        <v>1345</v>
      </c>
      <c r="D530" s="7" t="s">
        <v>22</v>
      </c>
      <c r="E530" s="7" t="e">
        <v>#N/A</v>
      </c>
      <c r="F530" s="7" t="e">
        <v>#N/A</v>
      </c>
      <c r="G530" s="7" t="e">
        <v>#N/A</v>
      </c>
      <c r="H530" s="7" t="e">
        <v>#N/A</v>
      </c>
      <c r="I530" s="7" t="s">
        <v>680</v>
      </c>
      <c r="J530" s="7" t="s">
        <v>681</v>
      </c>
      <c r="K530" s="241">
        <v>1093</v>
      </c>
      <c r="L530" s="7" t="s">
        <v>1504</v>
      </c>
      <c r="M530" s="241">
        <v>7120</v>
      </c>
      <c r="N530" s="7" t="s">
        <v>52</v>
      </c>
    </row>
    <row r="531" spans="1:14" x14ac:dyDescent="0.3">
      <c r="A531" t="str">
        <f t="shared" si="8"/>
        <v>11012037</v>
      </c>
      <c r="B531" s="7" t="s">
        <v>1294</v>
      </c>
      <c r="C531" s="7" t="s">
        <v>1345</v>
      </c>
      <c r="D531" s="7" t="s">
        <v>22</v>
      </c>
      <c r="E531" s="7" t="e">
        <v>#N/A</v>
      </c>
      <c r="F531" s="7" t="e">
        <v>#N/A</v>
      </c>
      <c r="G531" s="7" t="e">
        <v>#N/A</v>
      </c>
      <c r="H531" s="7" t="e">
        <v>#N/A</v>
      </c>
      <c r="I531" s="7" t="s">
        <v>680</v>
      </c>
      <c r="J531" s="7" t="s">
        <v>681</v>
      </c>
      <c r="K531" s="241">
        <v>1101</v>
      </c>
      <c r="L531" s="7" t="s">
        <v>1505</v>
      </c>
      <c r="M531" s="241">
        <v>2037</v>
      </c>
      <c r="N531" s="7" t="s">
        <v>294</v>
      </c>
    </row>
    <row r="532" spans="1:14" x14ac:dyDescent="0.3">
      <c r="A532" t="str">
        <f t="shared" si="8"/>
        <v>11012045</v>
      </c>
      <c r="B532" s="7" t="s">
        <v>1294</v>
      </c>
      <c r="C532" s="7" t="s">
        <v>1345</v>
      </c>
      <c r="D532" s="7" t="s">
        <v>22</v>
      </c>
      <c r="E532" s="7" t="e">
        <v>#N/A</v>
      </c>
      <c r="F532" s="7" t="e">
        <v>#N/A</v>
      </c>
      <c r="G532" s="7" t="e">
        <v>#N/A</v>
      </c>
      <c r="H532" s="7" t="e">
        <v>#N/A</v>
      </c>
      <c r="I532" s="7" t="s">
        <v>680</v>
      </c>
      <c r="J532" s="7" t="s">
        <v>681</v>
      </c>
      <c r="K532" s="241">
        <v>1101</v>
      </c>
      <c r="L532" s="7" t="s">
        <v>1505</v>
      </c>
      <c r="M532" s="241">
        <v>2045</v>
      </c>
      <c r="N532" s="7" t="s">
        <v>170</v>
      </c>
    </row>
    <row r="533" spans="1:14" x14ac:dyDescent="0.3">
      <c r="A533" t="str">
        <f t="shared" si="8"/>
        <v>11017104</v>
      </c>
      <c r="B533" s="7" t="s">
        <v>1294</v>
      </c>
      <c r="C533" s="7" t="s">
        <v>1345</v>
      </c>
      <c r="D533" s="7" t="s">
        <v>22</v>
      </c>
      <c r="E533" s="7" t="e">
        <v>#N/A</v>
      </c>
      <c r="F533" s="7" t="e">
        <v>#N/A</v>
      </c>
      <c r="G533" s="7" t="e">
        <v>#N/A</v>
      </c>
      <c r="H533" s="7" t="e">
        <v>#N/A</v>
      </c>
      <c r="I533" s="7" t="s">
        <v>680</v>
      </c>
      <c r="J533" s="7" t="s">
        <v>681</v>
      </c>
      <c r="K533" s="241">
        <v>1101</v>
      </c>
      <c r="L533" s="7" t="s">
        <v>1505</v>
      </c>
      <c r="M533" s="241">
        <v>7104</v>
      </c>
      <c r="N533" s="7" t="s">
        <v>1384</v>
      </c>
    </row>
    <row r="534" spans="1:14" x14ac:dyDescent="0.3">
      <c r="A534" t="str">
        <f t="shared" si="8"/>
        <v>11202080</v>
      </c>
      <c r="B534" s="7" t="s">
        <v>1294</v>
      </c>
      <c r="C534" s="7" t="s">
        <v>1345</v>
      </c>
      <c r="D534" s="7" t="s">
        <v>22</v>
      </c>
      <c r="E534" s="7" t="e">
        <v>#N/A</v>
      </c>
      <c r="F534" s="7" t="e">
        <v>#N/A</v>
      </c>
      <c r="G534" s="7" t="e">
        <v>#N/A</v>
      </c>
      <c r="H534" s="7" t="e">
        <v>#N/A</v>
      </c>
      <c r="I534" s="7" t="s">
        <v>680</v>
      </c>
      <c r="J534" s="7" t="s">
        <v>681</v>
      </c>
      <c r="K534" s="241">
        <v>1120</v>
      </c>
      <c r="L534" s="7" t="s">
        <v>1506</v>
      </c>
      <c r="M534" s="241">
        <v>2080</v>
      </c>
      <c r="N534" s="7" t="s">
        <v>70</v>
      </c>
    </row>
    <row r="535" spans="1:14" x14ac:dyDescent="0.3">
      <c r="A535" t="str">
        <f t="shared" si="8"/>
        <v>11207104</v>
      </c>
      <c r="B535" s="7" t="s">
        <v>1294</v>
      </c>
      <c r="C535" s="7" t="s">
        <v>1345</v>
      </c>
      <c r="D535" s="7" t="s">
        <v>22</v>
      </c>
      <c r="E535" s="7" t="e">
        <v>#N/A</v>
      </c>
      <c r="F535" s="7" t="e">
        <v>#N/A</v>
      </c>
      <c r="G535" s="7" t="e">
        <v>#N/A</v>
      </c>
      <c r="H535" s="7" t="e">
        <v>#N/A</v>
      </c>
      <c r="I535" s="7" t="s">
        <v>680</v>
      </c>
      <c r="J535" s="7" t="s">
        <v>681</v>
      </c>
      <c r="K535" s="241">
        <v>1120</v>
      </c>
      <c r="L535" s="7" t="s">
        <v>1506</v>
      </c>
      <c r="M535" s="241">
        <v>7104</v>
      </c>
      <c r="N535" s="7" t="s">
        <v>1384</v>
      </c>
    </row>
    <row r="536" spans="1:14" x14ac:dyDescent="0.3">
      <c r="A536" t="str">
        <f t="shared" si="8"/>
        <v>11212045</v>
      </c>
      <c r="B536" s="7" t="s">
        <v>1294</v>
      </c>
      <c r="C536" s="7" t="s">
        <v>1345</v>
      </c>
      <c r="D536" s="7" t="s">
        <v>22</v>
      </c>
      <c r="E536" s="7" t="e">
        <v>#N/A</v>
      </c>
      <c r="F536" s="7" t="e">
        <v>#N/A</v>
      </c>
      <c r="G536" s="7" t="e">
        <v>#N/A</v>
      </c>
      <c r="H536" s="7" t="e">
        <v>#N/A</v>
      </c>
      <c r="I536" s="7" t="s">
        <v>680</v>
      </c>
      <c r="J536" s="7" t="s">
        <v>681</v>
      </c>
      <c r="K536" s="241">
        <v>1121</v>
      </c>
      <c r="L536" s="7" t="s">
        <v>1507</v>
      </c>
      <c r="M536" s="241">
        <v>2045</v>
      </c>
      <c r="N536" s="7" t="s">
        <v>170</v>
      </c>
    </row>
    <row r="537" spans="1:14" x14ac:dyDescent="0.3">
      <c r="A537" t="str">
        <f t="shared" si="8"/>
        <v>11332015</v>
      </c>
      <c r="B537" s="7" t="s">
        <v>1294</v>
      </c>
      <c r="C537" s="7" t="s">
        <v>1345</v>
      </c>
      <c r="D537" s="7" t="s">
        <v>22</v>
      </c>
      <c r="E537" s="7" t="e">
        <v>#N/A</v>
      </c>
      <c r="F537" s="7" t="e">
        <v>#N/A</v>
      </c>
      <c r="G537" s="7" t="e">
        <v>#N/A</v>
      </c>
      <c r="H537" s="7" t="e">
        <v>#N/A</v>
      </c>
      <c r="I537" s="7" t="s">
        <v>680</v>
      </c>
      <c r="J537" s="7" t="s">
        <v>681</v>
      </c>
      <c r="K537" s="241">
        <v>1133</v>
      </c>
      <c r="L537" s="7" t="s">
        <v>1508</v>
      </c>
      <c r="M537" s="241">
        <v>2015</v>
      </c>
      <c r="N537" s="7" t="s">
        <v>278</v>
      </c>
    </row>
    <row r="538" spans="1:14" x14ac:dyDescent="0.3">
      <c r="A538" t="str">
        <f t="shared" si="8"/>
        <v>11442045</v>
      </c>
      <c r="B538" s="7" t="s">
        <v>1294</v>
      </c>
      <c r="C538" s="7" t="s">
        <v>1345</v>
      </c>
      <c r="D538" s="7" t="s">
        <v>22</v>
      </c>
      <c r="E538" s="7" t="e">
        <v>#N/A</v>
      </c>
      <c r="F538" s="7" t="e">
        <v>#N/A</v>
      </c>
      <c r="G538" s="7" t="e">
        <v>#N/A</v>
      </c>
      <c r="H538" s="7" t="e">
        <v>#N/A</v>
      </c>
      <c r="I538" s="7" t="s">
        <v>680</v>
      </c>
      <c r="J538" s="7" t="s">
        <v>681</v>
      </c>
      <c r="K538" s="241">
        <v>1144</v>
      </c>
      <c r="L538" s="7" t="s">
        <v>1509</v>
      </c>
      <c r="M538" s="241">
        <v>2045</v>
      </c>
      <c r="N538" s="7" t="s">
        <v>170</v>
      </c>
    </row>
    <row r="539" spans="1:14" x14ac:dyDescent="0.3">
      <c r="A539" t="str">
        <f t="shared" si="8"/>
        <v>11447205</v>
      </c>
      <c r="B539" s="7" t="s">
        <v>1294</v>
      </c>
      <c r="C539" s="7" t="s">
        <v>1345</v>
      </c>
      <c r="D539" s="7" t="s">
        <v>22</v>
      </c>
      <c r="E539" s="7" t="e">
        <v>#N/A</v>
      </c>
      <c r="F539" s="7" t="e">
        <v>#N/A</v>
      </c>
      <c r="G539" s="7" t="e">
        <v>#N/A</v>
      </c>
      <c r="H539" s="7" t="e">
        <v>#N/A</v>
      </c>
      <c r="I539" s="7" t="s">
        <v>680</v>
      </c>
      <c r="J539" s="7" t="s">
        <v>681</v>
      </c>
      <c r="K539" s="241">
        <v>1144</v>
      </c>
      <c r="L539" s="7" t="s">
        <v>1509</v>
      </c>
      <c r="M539" s="241">
        <v>7205</v>
      </c>
      <c r="N539" s="7" t="s">
        <v>1025</v>
      </c>
    </row>
    <row r="540" spans="1:14" x14ac:dyDescent="0.3">
      <c r="A540" t="str">
        <f t="shared" si="8"/>
        <v>3051</v>
      </c>
      <c r="B540" s="7" t="s">
        <v>1294</v>
      </c>
      <c r="C540" s="7" t="s">
        <v>958</v>
      </c>
      <c r="D540" s="7" t="s">
        <v>1356</v>
      </c>
      <c r="E540" s="7" t="e">
        <v>#N/A</v>
      </c>
      <c r="F540" s="7" t="e">
        <v>#N/A</v>
      </c>
      <c r="G540" s="7" t="e">
        <v>#N/A</v>
      </c>
      <c r="H540" s="7" t="e">
        <v>#N/A</v>
      </c>
      <c r="I540" s="7" t="s">
        <v>957</v>
      </c>
      <c r="J540" s="7" t="s">
        <v>958</v>
      </c>
      <c r="K540" s="241">
        <v>305</v>
      </c>
      <c r="L540" s="7" t="s">
        <v>1510</v>
      </c>
      <c r="M540" s="241">
        <v>1</v>
      </c>
      <c r="N540" s="7" t="s">
        <v>158</v>
      </c>
    </row>
    <row r="541" spans="1:14" x14ac:dyDescent="0.3">
      <c r="A541" t="str">
        <f t="shared" si="8"/>
        <v>3051504</v>
      </c>
      <c r="B541" s="7" t="s">
        <v>1294</v>
      </c>
      <c r="C541" s="7" t="s">
        <v>958</v>
      </c>
      <c r="D541" s="7" t="s">
        <v>1356</v>
      </c>
      <c r="E541" s="7" t="e">
        <v>#N/A</v>
      </c>
      <c r="F541" s="7" t="e">
        <v>#N/A</v>
      </c>
      <c r="G541" s="7" t="e">
        <v>#N/A</v>
      </c>
      <c r="H541" s="7" t="e">
        <v>#N/A</v>
      </c>
      <c r="I541" s="7" t="s">
        <v>957</v>
      </c>
      <c r="J541" s="7" t="s">
        <v>958</v>
      </c>
      <c r="K541" s="241">
        <v>305</v>
      </c>
      <c r="L541" s="7" t="s">
        <v>1510</v>
      </c>
      <c r="M541" s="241">
        <v>1504</v>
      </c>
      <c r="N541" s="7" t="s">
        <v>161</v>
      </c>
    </row>
    <row r="542" spans="1:14" x14ac:dyDescent="0.3">
      <c r="A542" t="str">
        <f t="shared" si="8"/>
        <v>3052070</v>
      </c>
      <c r="B542" s="7" t="s">
        <v>1294</v>
      </c>
      <c r="C542" s="7" t="s">
        <v>958</v>
      </c>
      <c r="D542" s="7" t="s">
        <v>1356</v>
      </c>
      <c r="E542" s="7" t="e">
        <v>#N/A</v>
      </c>
      <c r="F542" s="7" t="e">
        <v>#N/A</v>
      </c>
      <c r="G542" s="7" t="e">
        <v>#N/A</v>
      </c>
      <c r="H542" s="7" t="e">
        <v>#N/A</v>
      </c>
      <c r="I542" s="7" t="s">
        <v>957</v>
      </c>
      <c r="J542" s="7" t="s">
        <v>958</v>
      </c>
      <c r="K542" s="241">
        <v>305</v>
      </c>
      <c r="L542" s="7" t="s">
        <v>1510</v>
      </c>
      <c r="M542" s="241">
        <v>2070</v>
      </c>
      <c r="N542" s="7" t="s">
        <v>279</v>
      </c>
    </row>
    <row r="543" spans="1:14" x14ac:dyDescent="0.3">
      <c r="A543" t="str">
        <f t="shared" si="8"/>
        <v>3057104</v>
      </c>
      <c r="B543" s="7" t="s">
        <v>1294</v>
      </c>
      <c r="C543" s="7" t="s">
        <v>958</v>
      </c>
      <c r="D543" s="7" t="s">
        <v>1356</v>
      </c>
      <c r="E543" s="7" t="e">
        <v>#N/A</v>
      </c>
      <c r="F543" s="7" t="e">
        <v>#N/A</v>
      </c>
      <c r="G543" s="7" t="e">
        <v>#N/A</v>
      </c>
      <c r="H543" s="7" t="e">
        <v>#N/A</v>
      </c>
      <c r="I543" s="7" t="s">
        <v>957</v>
      </c>
      <c r="J543" s="7" t="s">
        <v>958</v>
      </c>
      <c r="K543" s="241">
        <v>305</v>
      </c>
      <c r="L543" s="7" t="s">
        <v>1510</v>
      </c>
      <c r="M543" s="241">
        <v>7104</v>
      </c>
      <c r="N543" s="7" t="s">
        <v>1384</v>
      </c>
    </row>
    <row r="544" spans="1:14" x14ac:dyDescent="0.3">
      <c r="A544" t="str">
        <f t="shared" si="8"/>
        <v>10574000</v>
      </c>
      <c r="B544" s="7" t="s">
        <v>1294</v>
      </c>
      <c r="C544" s="7" t="s">
        <v>1337</v>
      </c>
      <c r="D544" s="7" t="s">
        <v>22</v>
      </c>
      <c r="E544" s="7" t="e">
        <v>#N/A</v>
      </c>
      <c r="F544" s="7" t="e">
        <v>#N/A</v>
      </c>
      <c r="G544" s="7" t="e">
        <v>#N/A</v>
      </c>
      <c r="H544" s="7" t="e">
        <v>#N/A</v>
      </c>
      <c r="I544" s="7" t="s">
        <v>281</v>
      </c>
      <c r="J544" s="7" t="s">
        <v>282</v>
      </c>
      <c r="K544" s="241">
        <v>1057</v>
      </c>
      <c r="L544" s="7" t="s">
        <v>1511</v>
      </c>
      <c r="M544" s="241">
        <v>4000</v>
      </c>
      <c r="N544" s="7" t="s">
        <v>1349</v>
      </c>
    </row>
    <row r="545" spans="1:14" x14ac:dyDescent="0.3">
      <c r="A545" t="str">
        <f t="shared" si="8"/>
        <v>10576006</v>
      </c>
      <c r="B545" s="7" t="s">
        <v>1294</v>
      </c>
      <c r="C545" s="7" t="s">
        <v>1337</v>
      </c>
      <c r="D545" s="7" t="s">
        <v>22</v>
      </c>
      <c r="E545" s="7" t="e">
        <v>#N/A</v>
      </c>
      <c r="F545" s="7" t="e">
        <v>#N/A</v>
      </c>
      <c r="G545" s="7" t="e">
        <v>#N/A</v>
      </c>
      <c r="H545" s="7" t="e">
        <v>#N/A</v>
      </c>
      <c r="I545" s="7" t="s">
        <v>281</v>
      </c>
      <c r="J545" s="7" t="s">
        <v>282</v>
      </c>
      <c r="K545" s="241">
        <v>1057</v>
      </c>
      <c r="L545" s="7" t="s">
        <v>1511</v>
      </c>
      <c r="M545" s="241">
        <v>6006</v>
      </c>
      <c r="N545" s="7" t="s">
        <v>68</v>
      </c>
    </row>
    <row r="546" spans="1:14" x14ac:dyDescent="0.3">
      <c r="A546" t="str">
        <f t="shared" si="8"/>
        <v>11062015</v>
      </c>
      <c r="B546" s="7" t="s">
        <v>1294</v>
      </c>
      <c r="C546" s="7" t="s">
        <v>1337</v>
      </c>
      <c r="D546" s="7" t="s">
        <v>22</v>
      </c>
      <c r="E546" s="7" t="e">
        <v>#N/A</v>
      </c>
      <c r="F546" s="7" t="e">
        <v>#N/A</v>
      </c>
      <c r="G546" s="7" t="e">
        <v>#N/A</v>
      </c>
      <c r="H546" s="7" t="e">
        <v>#N/A</v>
      </c>
      <c r="I546" s="7" t="s">
        <v>281</v>
      </c>
      <c r="J546" s="7" t="s">
        <v>282</v>
      </c>
      <c r="K546" s="241">
        <v>1106</v>
      </c>
      <c r="L546" s="7" t="s">
        <v>1512</v>
      </c>
      <c r="M546" s="241">
        <v>2015</v>
      </c>
      <c r="N546" s="7" t="s">
        <v>278</v>
      </c>
    </row>
    <row r="547" spans="1:14" x14ac:dyDescent="0.3">
      <c r="A547" t="str">
        <f t="shared" si="8"/>
        <v>11024000</v>
      </c>
      <c r="B547" s="7" t="s">
        <v>1294</v>
      </c>
      <c r="C547" s="7"/>
      <c r="D547" s="7"/>
      <c r="E547" s="7" t="e">
        <v>#N/A</v>
      </c>
      <c r="F547" s="7" t="e">
        <v>#N/A</v>
      </c>
      <c r="G547" s="7" t="e">
        <v>#N/A</v>
      </c>
      <c r="H547" s="7" t="e">
        <v>#N/A</v>
      </c>
      <c r="I547" s="7" t="s">
        <v>1513</v>
      </c>
      <c r="J547" s="7" t="s">
        <v>1514</v>
      </c>
      <c r="K547" s="241">
        <v>1102</v>
      </c>
      <c r="L547" s="7" t="s">
        <v>1038</v>
      </c>
      <c r="M547" s="241">
        <v>4000</v>
      </c>
      <c r="N547" s="7" t="s">
        <v>1349</v>
      </c>
    </row>
    <row r="548" spans="1:14" x14ac:dyDescent="0.3">
      <c r="A548" t="str">
        <f t="shared" si="8"/>
        <v>3091</v>
      </c>
      <c r="B548" s="7" t="s">
        <v>1294</v>
      </c>
      <c r="C548" s="7"/>
      <c r="D548" s="7"/>
      <c r="E548" s="7" t="e">
        <v>#N/A</v>
      </c>
      <c r="F548" s="7" t="e">
        <v>#N/A</v>
      </c>
      <c r="G548" s="7" t="e">
        <v>#N/A</v>
      </c>
      <c r="H548" s="7" t="e">
        <v>#N/A</v>
      </c>
      <c r="I548" s="7" t="s">
        <v>1515</v>
      </c>
      <c r="J548" s="7" t="s">
        <v>1516</v>
      </c>
      <c r="K548" s="241">
        <v>309</v>
      </c>
      <c r="L548" s="7" t="s">
        <v>1517</v>
      </c>
      <c r="M548" s="241">
        <v>1</v>
      </c>
      <c r="N548" s="7" t="s">
        <v>158</v>
      </c>
    </row>
    <row r="549" spans="1:14" x14ac:dyDescent="0.3">
      <c r="A549" t="str">
        <f t="shared" si="8"/>
        <v>3098</v>
      </c>
      <c r="B549" s="7" t="s">
        <v>1294</v>
      </c>
      <c r="C549" s="7"/>
      <c r="D549" s="7"/>
      <c r="E549" s="7" t="e">
        <v>#N/A</v>
      </c>
      <c r="F549" s="7" t="e">
        <v>#N/A</v>
      </c>
      <c r="G549" s="7" t="e">
        <v>#N/A</v>
      </c>
      <c r="H549" s="7" t="e">
        <v>#N/A</v>
      </c>
      <c r="I549" s="7" t="s">
        <v>1515</v>
      </c>
      <c r="J549" s="7" t="s">
        <v>1516</v>
      </c>
      <c r="K549" s="241">
        <v>309</v>
      </c>
      <c r="L549" s="7" t="s">
        <v>1517</v>
      </c>
      <c r="M549" s="241">
        <v>8</v>
      </c>
      <c r="N549" s="7" t="s">
        <v>159</v>
      </c>
    </row>
    <row r="550" spans="1:14" x14ac:dyDescent="0.3">
      <c r="A550" t="str">
        <f t="shared" si="8"/>
        <v>30935</v>
      </c>
      <c r="B550" s="7" t="s">
        <v>1294</v>
      </c>
      <c r="C550" s="7"/>
      <c r="D550" s="7"/>
      <c r="E550" s="7" t="e">
        <v>#N/A</v>
      </c>
      <c r="F550" s="7" t="e">
        <v>#N/A</v>
      </c>
      <c r="G550" s="7" t="e">
        <v>#N/A</v>
      </c>
      <c r="H550" s="7" t="e">
        <v>#N/A</v>
      </c>
      <c r="I550" s="7" t="s">
        <v>1515</v>
      </c>
      <c r="J550" s="7" t="s">
        <v>1516</v>
      </c>
      <c r="K550" s="241">
        <v>309</v>
      </c>
      <c r="L550" s="7" t="s">
        <v>1517</v>
      </c>
      <c r="M550" s="241">
        <v>35</v>
      </c>
      <c r="N550" s="7" t="s">
        <v>1346</v>
      </c>
    </row>
    <row r="551" spans="1:14" x14ac:dyDescent="0.3">
      <c r="A551" t="str">
        <f t="shared" si="8"/>
        <v>3091504</v>
      </c>
      <c r="B551" s="7" t="s">
        <v>1294</v>
      </c>
      <c r="C551" s="7"/>
      <c r="D551" s="7"/>
      <c r="E551" s="7" t="e">
        <v>#N/A</v>
      </c>
      <c r="F551" s="7" t="e">
        <v>#N/A</v>
      </c>
      <c r="G551" s="7" t="e">
        <v>#N/A</v>
      </c>
      <c r="H551" s="7" t="e">
        <v>#N/A</v>
      </c>
      <c r="I551" s="7" t="s">
        <v>1515</v>
      </c>
      <c r="J551" s="7" t="s">
        <v>1516</v>
      </c>
      <c r="K551" s="241">
        <v>309</v>
      </c>
      <c r="L551" s="7" t="s">
        <v>1517</v>
      </c>
      <c r="M551" s="241">
        <v>1504</v>
      </c>
      <c r="N551" s="7" t="s">
        <v>161</v>
      </c>
    </row>
    <row r="552" spans="1:14" x14ac:dyDescent="0.3">
      <c r="A552" t="str">
        <f t="shared" si="8"/>
        <v>3092005</v>
      </c>
      <c r="B552" s="7" t="s">
        <v>1294</v>
      </c>
      <c r="C552" s="7"/>
      <c r="D552" s="7"/>
      <c r="E552" s="7" t="e">
        <v>#N/A</v>
      </c>
      <c r="F552" s="7" t="e">
        <v>#N/A</v>
      </c>
      <c r="G552" s="7" t="e">
        <v>#N/A</v>
      </c>
      <c r="H552" s="7" t="e">
        <v>#N/A</v>
      </c>
      <c r="I552" s="7" t="s">
        <v>1515</v>
      </c>
      <c r="J552" s="7" t="s">
        <v>1516</v>
      </c>
      <c r="K552" s="241">
        <v>309</v>
      </c>
      <c r="L552" s="7" t="s">
        <v>1517</v>
      </c>
      <c r="M552" s="241">
        <v>2005</v>
      </c>
      <c r="N552" s="7" t="s">
        <v>352</v>
      </c>
    </row>
    <row r="553" spans="1:14" x14ac:dyDescent="0.3">
      <c r="A553" t="str">
        <f t="shared" si="8"/>
        <v>3092016</v>
      </c>
      <c r="B553" s="7" t="s">
        <v>1294</v>
      </c>
      <c r="C553" s="7"/>
      <c r="D553" s="7"/>
      <c r="E553" s="7" t="e">
        <v>#N/A</v>
      </c>
      <c r="F553" s="7" t="e">
        <v>#N/A</v>
      </c>
      <c r="G553" s="7" t="e">
        <v>#N/A</v>
      </c>
      <c r="H553" s="7" t="e">
        <v>#N/A</v>
      </c>
      <c r="I553" s="7" t="s">
        <v>1515</v>
      </c>
      <c r="J553" s="7" t="s">
        <v>1516</v>
      </c>
      <c r="K553" s="241">
        <v>309</v>
      </c>
      <c r="L553" s="7" t="s">
        <v>1517</v>
      </c>
      <c r="M553" s="241">
        <v>2016</v>
      </c>
      <c r="N553" s="7" t="s">
        <v>169</v>
      </c>
    </row>
    <row r="554" spans="1:14" x14ac:dyDescent="0.3">
      <c r="A554" t="str">
        <f t="shared" si="8"/>
        <v>3092037</v>
      </c>
      <c r="B554" s="7" t="s">
        <v>1294</v>
      </c>
      <c r="C554" s="7"/>
      <c r="D554" s="7"/>
      <c r="E554" s="7" t="e">
        <v>#N/A</v>
      </c>
      <c r="F554" s="7" t="e">
        <v>#N/A</v>
      </c>
      <c r="G554" s="7" t="e">
        <v>#N/A</v>
      </c>
      <c r="H554" s="7" t="e">
        <v>#N/A</v>
      </c>
      <c r="I554" s="7" t="s">
        <v>1515</v>
      </c>
      <c r="J554" s="7" t="s">
        <v>1516</v>
      </c>
      <c r="K554" s="241">
        <v>309</v>
      </c>
      <c r="L554" s="7" t="s">
        <v>1517</v>
      </c>
      <c r="M554" s="241">
        <v>2037</v>
      </c>
      <c r="N554" s="7" t="s">
        <v>294</v>
      </c>
    </row>
    <row r="555" spans="1:14" x14ac:dyDescent="0.3">
      <c r="A555" t="str">
        <f t="shared" si="8"/>
        <v>3092057</v>
      </c>
      <c r="B555" s="7" t="s">
        <v>1294</v>
      </c>
      <c r="C555" s="7"/>
      <c r="D555" s="7"/>
      <c r="E555" s="7" t="e">
        <v>#N/A</v>
      </c>
      <c r="F555" s="7" t="e">
        <v>#N/A</v>
      </c>
      <c r="G555" s="7" t="e">
        <v>#N/A</v>
      </c>
      <c r="H555" s="7" t="e">
        <v>#N/A</v>
      </c>
      <c r="I555" s="7" t="s">
        <v>1515</v>
      </c>
      <c r="J555" s="7" t="s">
        <v>1516</v>
      </c>
      <c r="K555" s="241">
        <v>309</v>
      </c>
      <c r="L555" s="7" t="s">
        <v>1517</v>
      </c>
      <c r="M555" s="241">
        <v>2057</v>
      </c>
      <c r="N555" s="7" t="s">
        <v>474</v>
      </c>
    </row>
    <row r="556" spans="1:14" x14ac:dyDescent="0.3">
      <c r="A556" t="str">
        <f t="shared" si="8"/>
        <v>3092070</v>
      </c>
      <c r="B556" s="7" t="s">
        <v>1294</v>
      </c>
      <c r="C556" s="7"/>
      <c r="D556" s="7"/>
      <c r="E556" s="7" t="e">
        <v>#N/A</v>
      </c>
      <c r="F556" s="7" t="e">
        <v>#N/A</v>
      </c>
      <c r="G556" s="7" t="e">
        <v>#N/A</v>
      </c>
      <c r="H556" s="7" t="e">
        <v>#N/A</v>
      </c>
      <c r="I556" s="7" t="s">
        <v>1515</v>
      </c>
      <c r="J556" s="7" t="s">
        <v>1516</v>
      </c>
      <c r="K556" s="241">
        <v>309</v>
      </c>
      <c r="L556" s="7" t="s">
        <v>1517</v>
      </c>
      <c r="M556" s="241">
        <v>2070</v>
      </c>
      <c r="N556" s="7" t="s">
        <v>279</v>
      </c>
    </row>
    <row r="557" spans="1:14" x14ac:dyDescent="0.3">
      <c r="A557" t="str">
        <f t="shared" si="8"/>
        <v>3092085</v>
      </c>
      <c r="B557" s="7" t="s">
        <v>1294</v>
      </c>
      <c r="C557" s="7"/>
      <c r="D557" s="7"/>
      <c r="E557" s="7" t="e">
        <v>#N/A</v>
      </c>
      <c r="F557" s="7" t="e">
        <v>#N/A</v>
      </c>
      <c r="G557" s="7" t="e">
        <v>#N/A</v>
      </c>
      <c r="H557" s="7" t="e">
        <v>#N/A</v>
      </c>
      <c r="I557" s="7" t="s">
        <v>1515</v>
      </c>
      <c r="J557" s="7" t="s">
        <v>1516</v>
      </c>
      <c r="K557" s="241">
        <v>309</v>
      </c>
      <c r="L557" s="7" t="s">
        <v>1517</v>
      </c>
      <c r="M557" s="241">
        <v>2085</v>
      </c>
      <c r="N557" s="7" t="s">
        <v>280</v>
      </c>
    </row>
    <row r="558" spans="1:14" x14ac:dyDescent="0.3">
      <c r="A558" t="str">
        <f t="shared" si="8"/>
        <v>3092086</v>
      </c>
      <c r="B558" s="7" t="s">
        <v>1294</v>
      </c>
      <c r="C558" s="7"/>
      <c r="D558" s="7"/>
      <c r="E558" s="7" t="e">
        <v>#N/A</v>
      </c>
      <c r="F558" s="7" t="e">
        <v>#N/A</v>
      </c>
      <c r="G558" s="7" t="e">
        <v>#N/A</v>
      </c>
      <c r="H558" s="7" t="e">
        <v>#N/A</v>
      </c>
      <c r="I558" s="7" t="s">
        <v>1515</v>
      </c>
      <c r="J558" s="7" t="s">
        <v>1516</v>
      </c>
      <c r="K558" s="241">
        <v>309</v>
      </c>
      <c r="L558" s="7" t="s">
        <v>1517</v>
      </c>
      <c r="M558" s="241">
        <v>2086</v>
      </c>
      <c r="N558" s="7" t="s">
        <v>291</v>
      </c>
    </row>
    <row r="559" spans="1:14" x14ac:dyDescent="0.3">
      <c r="A559" t="str">
        <f t="shared" si="8"/>
        <v>3092087</v>
      </c>
      <c r="B559" s="7" t="s">
        <v>1294</v>
      </c>
      <c r="C559" s="7"/>
      <c r="D559" s="7"/>
      <c r="E559" s="7" t="e">
        <v>#N/A</v>
      </c>
      <c r="F559" s="7" t="e">
        <v>#N/A</v>
      </c>
      <c r="G559" s="7" t="e">
        <v>#N/A</v>
      </c>
      <c r="H559" s="7" t="e">
        <v>#N/A</v>
      </c>
      <c r="I559" s="7" t="s">
        <v>1515</v>
      </c>
      <c r="J559" s="7" t="s">
        <v>1516</v>
      </c>
      <c r="K559" s="241">
        <v>309</v>
      </c>
      <c r="L559" s="7" t="s">
        <v>1517</v>
      </c>
      <c r="M559" s="241">
        <v>2087</v>
      </c>
      <c r="N559" s="7" t="s">
        <v>333</v>
      </c>
    </row>
    <row r="560" spans="1:14" x14ac:dyDescent="0.3">
      <c r="A560" t="str">
        <f t="shared" si="8"/>
        <v>3092152</v>
      </c>
      <c r="B560" s="7" t="s">
        <v>1294</v>
      </c>
      <c r="C560" s="7"/>
      <c r="D560" s="7"/>
      <c r="E560" s="7" t="e">
        <v>#N/A</v>
      </c>
      <c r="F560" s="7" t="e">
        <v>#N/A</v>
      </c>
      <c r="G560" s="7" t="e">
        <v>#N/A</v>
      </c>
      <c r="H560" s="7" t="e">
        <v>#N/A</v>
      </c>
      <c r="I560" s="7" t="s">
        <v>1515</v>
      </c>
      <c r="J560" s="7" t="s">
        <v>1516</v>
      </c>
      <c r="K560" s="241">
        <v>309</v>
      </c>
      <c r="L560" s="7" t="s">
        <v>1517</v>
      </c>
      <c r="M560" s="241">
        <v>2152</v>
      </c>
      <c r="N560" s="7" t="s">
        <v>1518</v>
      </c>
    </row>
    <row r="561" spans="1:14" x14ac:dyDescent="0.3">
      <c r="A561" t="str">
        <f t="shared" si="8"/>
        <v>3094004</v>
      </c>
      <c r="B561" s="7" t="s">
        <v>1294</v>
      </c>
      <c r="C561" s="7"/>
      <c r="D561" s="7"/>
      <c r="E561" s="7" t="e">
        <v>#N/A</v>
      </c>
      <c r="F561" s="7" t="e">
        <v>#N/A</v>
      </c>
      <c r="G561" s="7" t="e">
        <v>#N/A</v>
      </c>
      <c r="H561" s="7" t="e">
        <v>#N/A</v>
      </c>
      <c r="I561" s="7" t="s">
        <v>1515</v>
      </c>
      <c r="J561" s="7" t="s">
        <v>1516</v>
      </c>
      <c r="K561" s="241">
        <v>309</v>
      </c>
      <c r="L561" s="7" t="s">
        <v>1517</v>
      </c>
      <c r="M561" s="241">
        <v>4004</v>
      </c>
      <c r="N561" s="7" t="s">
        <v>1357</v>
      </c>
    </row>
    <row r="562" spans="1:14" x14ac:dyDescent="0.3">
      <c r="A562" t="str">
        <f t="shared" si="8"/>
        <v>3094008</v>
      </c>
      <c r="B562" s="7" t="s">
        <v>1294</v>
      </c>
      <c r="C562" s="7"/>
      <c r="D562" s="7"/>
      <c r="E562" s="7" t="e">
        <v>#N/A</v>
      </c>
      <c r="F562" s="7" t="e">
        <v>#N/A</v>
      </c>
      <c r="G562" s="7" t="e">
        <v>#N/A</v>
      </c>
      <c r="H562" s="7" t="e">
        <v>#N/A</v>
      </c>
      <c r="I562" s="7" t="s">
        <v>1515</v>
      </c>
      <c r="J562" s="7" t="s">
        <v>1516</v>
      </c>
      <c r="K562" s="241">
        <v>309</v>
      </c>
      <c r="L562" s="7" t="s">
        <v>1517</v>
      </c>
      <c r="M562" s="241">
        <v>4008</v>
      </c>
      <c r="N562" s="7" t="s">
        <v>1358</v>
      </c>
    </row>
    <row r="563" spans="1:14" x14ac:dyDescent="0.3">
      <c r="A563" t="str">
        <f t="shared" si="8"/>
        <v>3094009</v>
      </c>
      <c r="B563" s="7" t="s">
        <v>1294</v>
      </c>
      <c r="C563" s="7"/>
      <c r="D563" s="7"/>
      <c r="E563" s="7" t="e">
        <v>#N/A</v>
      </c>
      <c r="F563" s="7" t="e">
        <v>#N/A</v>
      </c>
      <c r="G563" s="7" t="e">
        <v>#N/A</v>
      </c>
      <c r="H563" s="7" t="e">
        <v>#N/A</v>
      </c>
      <c r="I563" s="7" t="s">
        <v>1515</v>
      </c>
      <c r="J563" s="7" t="s">
        <v>1516</v>
      </c>
      <c r="K563" s="241">
        <v>309</v>
      </c>
      <c r="L563" s="7" t="s">
        <v>1517</v>
      </c>
      <c r="M563" s="241">
        <v>4009</v>
      </c>
      <c r="N563" s="7" t="s">
        <v>1350</v>
      </c>
    </row>
    <row r="564" spans="1:14" x14ac:dyDescent="0.3">
      <c r="A564" t="str">
        <f t="shared" si="8"/>
        <v>3001</v>
      </c>
      <c r="B564" s="7" t="s">
        <v>1294</v>
      </c>
      <c r="C564" s="7"/>
      <c r="D564" s="7"/>
      <c r="E564" s="7" t="e">
        <v>#N/A</v>
      </c>
      <c r="F564" s="7" t="e">
        <v>#N/A</v>
      </c>
      <c r="G564" s="7" t="e">
        <v>#N/A</v>
      </c>
      <c r="H564" s="7" t="e">
        <v>#N/A</v>
      </c>
      <c r="I564" s="7" t="s">
        <v>1519</v>
      </c>
      <c r="J564" s="7" t="s">
        <v>1520</v>
      </c>
      <c r="K564" s="241">
        <v>300</v>
      </c>
      <c r="L564" s="7" t="s">
        <v>1520</v>
      </c>
      <c r="M564" s="241">
        <v>1</v>
      </c>
      <c r="N564" s="7" t="s">
        <v>158</v>
      </c>
    </row>
    <row r="565" spans="1:14" x14ac:dyDescent="0.3">
      <c r="A565" t="str">
        <f t="shared" si="8"/>
        <v>3008</v>
      </c>
      <c r="B565" s="7" t="s">
        <v>1294</v>
      </c>
      <c r="C565" s="7"/>
      <c r="D565" s="7"/>
      <c r="E565" s="7" t="e">
        <v>#N/A</v>
      </c>
      <c r="F565" s="7" t="e">
        <v>#N/A</v>
      </c>
      <c r="G565" s="7" t="e">
        <v>#N/A</v>
      </c>
      <c r="H565" s="7" t="e">
        <v>#N/A</v>
      </c>
      <c r="I565" s="7" t="s">
        <v>1519</v>
      </c>
      <c r="J565" s="7" t="s">
        <v>1520</v>
      </c>
      <c r="K565" s="241">
        <v>300</v>
      </c>
      <c r="L565" s="7" t="s">
        <v>1520</v>
      </c>
      <c r="M565" s="241">
        <v>8</v>
      </c>
      <c r="N565" s="7" t="s">
        <v>159</v>
      </c>
    </row>
    <row r="566" spans="1:14" x14ac:dyDescent="0.3">
      <c r="A566" t="str">
        <f t="shared" si="8"/>
        <v>3009</v>
      </c>
      <c r="B566" s="7" t="s">
        <v>1294</v>
      </c>
      <c r="C566" s="7"/>
      <c r="D566" s="7"/>
      <c r="E566" s="7" t="e">
        <v>#N/A</v>
      </c>
      <c r="F566" s="7" t="e">
        <v>#N/A</v>
      </c>
      <c r="G566" s="7" t="e">
        <v>#N/A</v>
      </c>
      <c r="H566" s="7" t="e">
        <v>#N/A</v>
      </c>
      <c r="I566" s="7" t="s">
        <v>1519</v>
      </c>
      <c r="J566" s="7" t="s">
        <v>1520</v>
      </c>
      <c r="K566" s="241">
        <v>300</v>
      </c>
      <c r="L566" s="7" t="s">
        <v>1520</v>
      </c>
      <c r="M566" s="241">
        <v>9</v>
      </c>
      <c r="N566" s="7" t="s">
        <v>464</v>
      </c>
    </row>
    <row r="567" spans="1:14" x14ac:dyDescent="0.3">
      <c r="A567" t="str">
        <f t="shared" si="8"/>
        <v>30030</v>
      </c>
      <c r="B567" s="7" t="s">
        <v>1294</v>
      </c>
      <c r="C567" s="7"/>
      <c r="D567" s="7"/>
      <c r="E567" s="7" t="e">
        <v>#N/A</v>
      </c>
      <c r="F567" s="7" t="e">
        <v>#N/A</v>
      </c>
      <c r="G567" s="7" t="e">
        <v>#N/A</v>
      </c>
      <c r="H567" s="7" t="e">
        <v>#N/A</v>
      </c>
      <c r="I567" s="7" t="s">
        <v>1519</v>
      </c>
      <c r="J567" s="7" t="s">
        <v>1520</v>
      </c>
      <c r="K567" s="241">
        <v>300</v>
      </c>
      <c r="L567" s="7" t="s">
        <v>1520</v>
      </c>
      <c r="M567" s="241">
        <v>30</v>
      </c>
      <c r="N567" s="7" t="s">
        <v>347</v>
      </c>
    </row>
    <row r="568" spans="1:14" x14ac:dyDescent="0.3">
      <c r="A568" t="str">
        <f t="shared" si="8"/>
        <v>30035</v>
      </c>
      <c r="B568" s="7" t="s">
        <v>1294</v>
      </c>
      <c r="C568" s="7"/>
      <c r="D568" s="7"/>
      <c r="E568" s="7" t="e">
        <v>#N/A</v>
      </c>
      <c r="F568" s="7" t="e">
        <v>#N/A</v>
      </c>
      <c r="G568" s="7" t="e">
        <v>#N/A</v>
      </c>
      <c r="H568" s="7" t="e">
        <v>#N/A</v>
      </c>
      <c r="I568" s="7" t="s">
        <v>1519</v>
      </c>
      <c r="J568" s="7" t="s">
        <v>1520</v>
      </c>
      <c r="K568" s="241">
        <v>300</v>
      </c>
      <c r="L568" s="7" t="s">
        <v>1520</v>
      </c>
      <c r="M568" s="241">
        <v>35</v>
      </c>
      <c r="N568" s="7" t="s">
        <v>1346</v>
      </c>
    </row>
    <row r="569" spans="1:14" x14ac:dyDescent="0.3">
      <c r="A569" t="str">
        <f t="shared" si="8"/>
        <v>3001502</v>
      </c>
      <c r="B569" s="7" t="s">
        <v>1294</v>
      </c>
      <c r="C569" s="7"/>
      <c r="D569" s="7"/>
      <c r="E569" s="7" t="e">
        <v>#N/A</v>
      </c>
      <c r="F569" s="7" t="e">
        <v>#N/A</v>
      </c>
      <c r="G569" s="7" t="e">
        <v>#N/A</v>
      </c>
      <c r="H569" s="7" t="e">
        <v>#N/A</v>
      </c>
      <c r="I569" s="7" t="s">
        <v>1519</v>
      </c>
      <c r="J569" s="7" t="s">
        <v>1520</v>
      </c>
      <c r="K569" s="241">
        <v>300</v>
      </c>
      <c r="L569" s="7" t="s">
        <v>1520</v>
      </c>
      <c r="M569" s="241">
        <v>1502</v>
      </c>
      <c r="N569" s="7" t="s">
        <v>491</v>
      </c>
    </row>
    <row r="570" spans="1:14" x14ac:dyDescent="0.3">
      <c r="A570" t="str">
        <f t="shared" si="8"/>
        <v>3001503</v>
      </c>
      <c r="B570" s="7" t="s">
        <v>1294</v>
      </c>
      <c r="C570" s="7"/>
      <c r="D570" s="7"/>
      <c r="E570" s="7" t="e">
        <v>#N/A</v>
      </c>
      <c r="F570" s="7" t="e">
        <v>#N/A</v>
      </c>
      <c r="G570" s="7" t="e">
        <v>#N/A</v>
      </c>
      <c r="H570" s="7" t="e">
        <v>#N/A</v>
      </c>
      <c r="I570" s="7" t="s">
        <v>1519</v>
      </c>
      <c r="J570" s="7" t="s">
        <v>1520</v>
      </c>
      <c r="K570" s="241">
        <v>300</v>
      </c>
      <c r="L570" s="7" t="s">
        <v>1520</v>
      </c>
      <c r="M570" s="241">
        <v>1503</v>
      </c>
      <c r="N570" s="7" t="s">
        <v>351</v>
      </c>
    </row>
    <row r="571" spans="1:14" x14ac:dyDescent="0.3">
      <c r="A571" t="str">
        <f t="shared" si="8"/>
        <v>3001504</v>
      </c>
      <c r="B571" s="7" t="s">
        <v>1294</v>
      </c>
      <c r="C571" s="7"/>
      <c r="D571" s="7"/>
      <c r="E571" s="7" t="e">
        <v>#N/A</v>
      </c>
      <c r="F571" s="7" t="e">
        <v>#N/A</v>
      </c>
      <c r="G571" s="7" t="e">
        <v>#N/A</v>
      </c>
      <c r="H571" s="7" t="e">
        <v>#N/A</v>
      </c>
      <c r="I571" s="7" t="s">
        <v>1519</v>
      </c>
      <c r="J571" s="7" t="s">
        <v>1520</v>
      </c>
      <c r="K571" s="241">
        <v>300</v>
      </c>
      <c r="L571" s="7" t="s">
        <v>1520</v>
      </c>
      <c r="M571" s="241">
        <v>1504</v>
      </c>
      <c r="N571" s="7" t="s">
        <v>161</v>
      </c>
    </row>
    <row r="572" spans="1:14" x14ac:dyDescent="0.3">
      <c r="A572" t="str">
        <f t="shared" si="8"/>
        <v>3002000</v>
      </c>
      <c r="B572" s="7" t="s">
        <v>1294</v>
      </c>
      <c r="C572" s="7"/>
      <c r="D572" s="7"/>
      <c r="E572" s="7" t="e">
        <v>#N/A</v>
      </c>
      <c r="F572" s="7" t="e">
        <v>#N/A</v>
      </c>
      <c r="G572" s="7" t="e">
        <v>#N/A</v>
      </c>
      <c r="H572" s="7" t="e">
        <v>#N/A</v>
      </c>
      <c r="I572" s="7" t="s">
        <v>1519</v>
      </c>
      <c r="J572" s="7" t="s">
        <v>1520</v>
      </c>
      <c r="K572" s="241">
        <v>300</v>
      </c>
      <c r="L572" s="7" t="s">
        <v>1520</v>
      </c>
      <c r="M572" s="241">
        <v>2000</v>
      </c>
      <c r="N572" s="7" t="s">
        <v>271</v>
      </c>
    </row>
    <row r="573" spans="1:14" x14ac:dyDescent="0.3">
      <c r="A573" t="str">
        <f t="shared" si="8"/>
        <v>3002005</v>
      </c>
      <c r="B573" s="7" t="s">
        <v>1294</v>
      </c>
      <c r="C573" s="7"/>
      <c r="D573" s="7"/>
      <c r="E573" s="7" t="e">
        <v>#N/A</v>
      </c>
      <c r="F573" s="7" t="e">
        <v>#N/A</v>
      </c>
      <c r="G573" s="7" t="e">
        <v>#N/A</v>
      </c>
      <c r="H573" s="7" t="e">
        <v>#N/A</v>
      </c>
      <c r="I573" s="7" t="s">
        <v>1519</v>
      </c>
      <c r="J573" s="7" t="s">
        <v>1520</v>
      </c>
      <c r="K573" s="241">
        <v>300</v>
      </c>
      <c r="L573" s="7" t="s">
        <v>1520</v>
      </c>
      <c r="M573" s="241">
        <v>2005</v>
      </c>
      <c r="N573" s="7" t="s">
        <v>352</v>
      </c>
    </row>
    <row r="574" spans="1:14" x14ac:dyDescent="0.3">
      <c r="A574" t="str">
        <f t="shared" si="8"/>
        <v>3002016</v>
      </c>
      <c r="B574" s="7" t="s">
        <v>1294</v>
      </c>
      <c r="C574" s="7"/>
      <c r="D574" s="7"/>
      <c r="E574" s="7" t="e">
        <v>#N/A</v>
      </c>
      <c r="F574" s="7" t="e">
        <v>#N/A</v>
      </c>
      <c r="G574" s="7" t="e">
        <v>#N/A</v>
      </c>
      <c r="H574" s="7" t="e">
        <v>#N/A</v>
      </c>
      <c r="I574" s="7" t="s">
        <v>1519</v>
      </c>
      <c r="J574" s="7" t="s">
        <v>1520</v>
      </c>
      <c r="K574" s="241">
        <v>300</v>
      </c>
      <c r="L574" s="7" t="s">
        <v>1520</v>
      </c>
      <c r="M574" s="241">
        <v>2016</v>
      </c>
      <c r="N574" s="7" t="s">
        <v>169</v>
      </c>
    </row>
    <row r="575" spans="1:14" x14ac:dyDescent="0.3">
      <c r="A575" t="str">
        <f t="shared" si="8"/>
        <v>3002037</v>
      </c>
      <c r="B575" s="7" t="s">
        <v>1294</v>
      </c>
      <c r="C575" s="7"/>
      <c r="D575" s="7"/>
      <c r="E575" s="7" t="e">
        <v>#N/A</v>
      </c>
      <c r="F575" s="7" t="e">
        <v>#N/A</v>
      </c>
      <c r="G575" s="7" t="e">
        <v>#N/A</v>
      </c>
      <c r="H575" s="7" t="e">
        <v>#N/A</v>
      </c>
      <c r="I575" s="7" t="s">
        <v>1519</v>
      </c>
      <c r="J575" s="7" t="s">
        <v>1520</v>
      </c>
      <c r="K575" s="241">
        <v>300</v>
      </c>
      <c r="L575" s="7" t="s">
        <v>1520</v>
      </c>
      <c r="M575" s="241">
        <v>2037</v>
      </c>
      <c r="N575" s="7" t="s">
        <v>294</v>
      </c>
    </row>
    <row r="576" spans="1:14" x14ac:dyDescent="0.3">
      <c r="A576" t="str">
        <f t="shared" si="8"/>
        <v>3002054</v>
      </c>
      <c r="B576" s="7" t="s">
        <v>1294</v>
      </c>
      <c r="C576" s="7"/>
      <c r="D576" s="7"/>
      <c r="E576" s="7" t="e">
        <v>#N/A</v>
      </c>
      <c r="F576" s="7" t="e">
        <v>#N/A</v>
      </c>
      <c r="G576" s="7" t="e">
        <v>#N/A</v>
      </c>
      <c r="H576" s="7" t="e">
        <v>#N/A</v>
      </c>
      <c r="I576" s="7" t="s">
        <v>1519</v>
      </c>
      <c r="J576" s="7" t="s">
        <v>1520</v>
      </c>
      <c r="K576" s="241">
        <v>300</v>
      </c>
      <c r="L576" s="7" t="s">
        <v>1520</v>
      </c>
      <c r="M576" s="241">
        <v>2054</v>
      </c>
      <c r="N576" s="7" t="s">
        <v>167</v>
      </c>
    </row>
    <row r="577" spans="1:14" x14ac:dyDescent="0.3">
      <c r="A577" t="str">
        <f t="shared" si="8"/>
        <v>3002057</v>
      </c>
      <c r="B577" s="7" t="s">
        <v>1294</v>
      </c>
      <c r="C577" s="7"/>
      <c r="D577" s="7"/>
      <c r="E577" s="7" t="e">
        <v>#N/A</v>
      </c>
      <c r="F577" s="7" t="e">
        <v>#N/A</v>
      </c>
      <c r="G577" s="7" t="e">
        <v>#N/A</v>
      </c>
      <c r="H577" s="7" t="e">
        <v>#N/A</v>
      </c>
      <c r="I577" s="7" t="s">
        <v>1519</v>
      </c>
      <c r="J577" s="7" t="s">
        <v>1520</v>
      </c>
      <c r="K577" s="241">
        <v>300</v>
      </c>
      <c r="L577" s="7" t="s">
        <v>1520</v>
      </c>
      <c r="M577" s="241">
        <v>2057</v>
      </c>
      <c r="N577" s="7" t="s">
        <v>474</v>
      </c>
    </row>
    <row r="578" spans="1:14" x14ac:dyDescent="0.3">
      <c r="A578" t="str">
        <f t="shared" si="8"/>
        <v>3002070</v>
      </c>
      <c r="B578" s="7" t="s">
        <v>1294</v>
      </c>
      <c r="C578" s="7"/>
      <c r="D578" s="7"/>
      <c r="E578" s="7" t="e">
        <v>#N/A</v>
      </c>
      <c r="F578" s="7" t="e">
        <v>#N/A</v>
      </c>
      <c r="G578" s="7" t="e">
        <v>#N/A</v>
      </c>
      <c r="H578" s="7" t="e">
        <v>#N/A</v>
      </c>
      <c r="I578" s="7" t="s">
        <v>1519</v>
      </c>
      <c r="J578" s="7" t="s">
        <v>1520</v>
      </c>
      <c r="K578" s="241">
        <v>300</v>
      </c>
      <c r="L578" s="7" t="s">
        <v>1520</v>
      </c>
      <c r="M578" s="241">
        <v>2070</v>
      </c>
      <c r="N578" s="7" t="s">
        <v>279</v>
      </c>
    </row>
    <row r="579" spans="1:14" x14ac:dyDescent="0.3">
      <c r="A579" t="str">
        <f t="shared" ref="A579:A642" si="9">K579&amp;M579</f>
        <v>3002071</v>
      </c>
      <c r="B579" s="7" t="s">
        <v>1294</v>
      </c>
      <c r="C579" s="7"/>
      <c r="D579" s="7"/>
      <c r="E579" s="7" t="e">
        <v>#N/A</v>
      </c>
      <c r="F579" s="7" t="e">
        <v>#N/A</v>
      </c>
      <c r="G579" s="7" t="e">
        <v>#N/A</v>
      </c>
      <c r="H579" s="7" t="e">
        <v>#N/A</v>
      </c>
      <c r="I579" s="7" t="s">
        <v>1519</v>
      </c>
      <c r="J579" s="7" t="s">
        <v>1520</v>
      </c>
      <c r="K579" s="241">
        <v>300</v>
      </c>
      <c r="L579" s="7" t="s">
        <v>1520</v>
      </c>
      <c r="M579" s="241">
        <v>2071</v>
      </c>
      <c r="N579" s="7" t="s">
        <v>389</v>
      </c>
    </row>
    <row r="580" spans="1:14" x14ac:dyDescent="0.3">
      <c r="A580" t="str">
        <f t="shared" si="9"/>
        <v>3002078</v>
      </c>
      <c r="B580" s="7" t="s">
        <v>1294</v>
      </c>
      <c r="C580" s="7"/>
      <c r="D580" s="7"/>
      <c r="E580" s="7" t="e">
        <v>#N/A</v>
      </c>
      <c r="F580" s="7" t="e">
        <v>#N/A</v>
      </c>
      <c r="G580" s="7" t="e">
        <v>#N/A</v>
      </c>
      <c r="H580" s="7" t="e">
        <v>#N/A</v>
      </c>
      <c r="I580" s="7" t="s">
        <v>1519</v>
      </c>
      <c r="J580" s="7" t="s">
        <v>1520</v>
      </c>
      <c r="K580" s="241">
        <v>300</v>
      </c>
      <c r="L580" s="7" t="s">
        <v>1520</v>
      </c>
      <c r="M580" s="241">
        <v>2078</v>
      </c>
      <c r="N580" s="7" t="s">
        <v>284</v>
      </c>
    </row>
    <row r="581" spans="1:14" x14ac:dyDescent="0.3">
      <c r="A581" t="str">
        <f t="shared" si="9"/>
        <v>3002085</v>
      </c>
      <c r="B581" s="7" t="s">
        <v>1294</v>
      </c>
      <c r="C581" s="7"/>
      <c r="D581" s="7"/>
      <c r="E581" s="7" t="e">
        <v>#N/A</v>
      </c>
      <c r="F581" s="7" t="e">
        <v>#N/A</v>
      </c>
      <c r="G581" s="7" t="e">
        <v>#N/A</v>
      </c>
      <c r="H581" s="7" t="e">
        <v>#N/A</v>
      </c>
      <c r="I581" s="7" t="s">
        <v>1519</v>
      </c>
      <c r="J581" s="7" t="s">
        <v>1520</v>
      </c>
      <c r="K581" s="241">
        <v>300</v>
      </c>
      <c r="L581" s="7" t="s">
        <v>1520</v>
      </c>
      <c r="M581" s="241">
        <v>2085</v>
      </c>
      <c r="N581" s="7" t="s">
        <v>280</v>
      </c>
    </row>
    <row r="582" spans="1:14" x14ac:dyDescent="0.3">
      <c r="A582" t="str">
        <f t="shared" si="9"/>
        <v>3002087</v>
      </c>
      <c r="B582" s="7" t="s">
        <v>1294</v>
      </c>
      <c r="C582" s="7"/>
      <c r="D582" s="7"/>
      <c r="E582" s="7" t="e">
        <v>#N/A</v>
      </c>
      <c r="F582" s="7" t="e">
        <v>#N/A</v>
      </c>
      <c r="G582" s="7" t="e">
        <v>#N/A</v>
      </c>
      <c r="H582" s="7" t="e">
        <v>#N/A</v>
      </c>
      <c r="I582" s="7" t="s">
        <v>1519</v>
      </c>
      <c r="J582" s="7" t="s">
        <v>1520</v>
      </c>
      <c r="K582" s="241">
        <v>300</v>
      </c>
      <c r="L582" s="7" t="s">
        <v>1520</v>
      </c>
      <c r="M582" s="241">
        <v>2087</v>
      </c>
      <c r="N582" s="7" t="s">
        <v>333</v>
      </c>
    </row>
    <row r="583" spans="1:14" x14ac:dyDescent="0.3">
      <c r="A583" t="str">
        <f t="shared" si="9"/>
        <v>3004004</v>
      </c>
      <c r="B583" s="7" t="s">
        <v>1294</v>
      </c>
      <c r="C583" s="7"/>
      <c r="D583" s="7"/>
      <c r="E583" s="7" t="e">
        <v>#N/A</v>
      </c>
      <c r="F583" s="7" t="e">
        <v>#N/A</v>
      </c>
      <c r="G583" s="7" t="e">
        <v>#N/A</v>
      </c>
      <c r="H583" s="7" t="e">
        <v>#N/A</v>
      </c>
      <c r="I583" s="7" t="s">
        <v>1519</v>
      </c>
      <c r="J583" s="7" t="s">
        <v>1520</v>
      </c>
      <c r="K583" s="241">
        <v>300</v>
      </c>
      <c r="L583" s="7" t="s">
        <v>1520</v>
      </c>
      <c r="M583" s="241">
        <v>4004</v>
      </c>
      <c r="N583" s="7" t="s">
        <v>1357</v>
      </c>
    </row>
    <row r="584" spans="1:14" x14ac:dyDescent="0.3">
      <c r="A584" t="str">
        <f t="shared" si="9"/>
        <v>3004008</v>
      </c>
      <c r="B584" s="7" t="s">
        <v>1294</v>
      </c>
      <c r="C584" s="7"/>
      <c r="D584" s="7"/>
      <c r="E584" s="7" t="e">
        <v>#N/A</v>
      </c>
      <c r="F584" s="7" t="e">
        <v>#N/A</v>
      </c>
      <c r="G584" s="7" t="e">
        <v>#N/A</v>
      </c>
      <c r="H584" s="7" t="e">
        <v>#N/A</v>
      </c>
      <c r="I584" s="7" t="s">
        <v>1519</v>
      </c>
      <c r="J584" s="7" t="s">
        <v>1520</v>
      </c>
      <c r="K584" s="241">
        <v>300</v>
      </c>
      <c r="L584" s="7" t="s">
        <v>1520</v>
      </c>
      <c r="M584" s="241">
        <v>4008</v>
      </c>
      <c r="N584" s="7" t="s">
        <v>1358</v>
      </c>
    </row>
    <row r="585" spans="1:14" x14ac:dyDescent="0.3">
      <c r="A585" t="str">
        <f t="shared" si="9"/>
        <v>3004009</v>
      </c>
      <c r="B585" s="7" t="s">
        <v>1294</v>
      </c>
      <c r="C585" s="7"/>
      <c r="D585" s="7"/>
      <c r="E585" s="7" t="e">
        <v>#N/A</v>
      </c>
      <c r="F585" s="7" t="e">
        <v>#N/A</v>
      </c>
      <c r="G585" s="7" t="e">
        <v>#N/A</v>
      </c>
      <c r="H585" s="7" t="e">
        <v>#N/A</v>
      </c>
      <c r="I585" s="7" t="s">
        <v>1519</v>
      </c>
      <c r="J585" s="7" t="s">
        <v>1520</v>
      </c>
      <c r="K585" s="241">
        <v>300</v>
      </c>
      <c r="L585" s="7" t="s">
        <v>1520</v>
      </c>
      <c r="M585" s="241">
        <v>4009</v>
      </c>
      <c r="N585" s="7" t="s">
        <v>1350</v>
      </c>
    </row>
    <row r="586" spans="1:14" x14ac:dyDescent="0.3">
      <c r="A586" t="str">
        <f t="shared" si="9"/>
        <v>60015505</v>
      </c>
      <c r="B586" s="7" t="s">
        <v>1321</v>
      </c>
      <c r="C586" s="7"/>
      <c r="D586" s="7"/>
      <c r="E586" s="7" t="e">
        <v>#N/A</v>
      </c>
      <c r="F586" s="7" t="e">
        <v>#N/A</v>
      </c>
      <c r="G586" s="7" t="e">
        <v>#N/A</v>
      </c>
      <c r="H586" s="7" t="e">
        <v>#N/A</v>
      </c>
      <c r="I586" s="7" t="s">
        <v>1521</v>
      </c>
      <c r="J586" s="7" t="s">
        <v>1522</v>
      </c>
      <c r="K586" s="241">
        <v>6001</v>
      </c>
      <c r="L586" s="7" t="s">
        <v>1522</v>
      </c>
      <c r="M586" s="241">
        <v>5505</v>
      </c>
      <c r="N586" s="7" t="s">
        <v>61</v>
      </c>
    </row>
    <row r="587" spans="1:14" x14ac:dyDescent="0.3">
      <c r="A587" t="str">
        <f t="shared" si="9"/>
        <v>60016004</v>
      </c>
      <c r="B587" s="7" t="s">
        <v>1321</v>
      </c>
      <c r="C587" s="7"/>
      <c r="D587" s="7"/>
      <c r="E587" s="7" t="e">
        <v>#N/A</v>
      </c>
      <c r="F587" s="7" t="e">
        <v>#N/A</v>
      </c>
      <c r="G587" s="7" t="e">
        <v>#N/A</v>
      </c>
      <c r="H587" s="7" t="e">
        <v>#N/A</v>
      </c>
      <c r="I587" s="7" t="s">
        <v>1521</v>
      </c>
      <c r="J587" s="7" t="s">
        <v>1522</v>
      </c>
      <c r="K587" s="241">
        <v>6001</v>
      </c>
      <c r="L587" s="7" t="s">
        <v>1522</v>
      </c>
      <c r="M587" s="241">
        <v>6004</v>
      </c>
      <c r="N587" s="7" t="s">
        <v>66</v>
      </c>
    </row>
    <row r="588" spans="1:14" x14ac:dyDescent="0.3">
      <c r="A588" t="str">
        <f t="shared" si="9"/>
        <v>20031</v>
      </c>
      <c r="B588" s="7" t="s">
        <v>1294</v>
      </c>
      <c r="C588" s="7" t="s">
        <v>958</v>
      </c>
      <c r="D588" s="7" t="s">
        <v>22</v>
      </c>
      <c r="E588" s="7" t="e">
        <v>#N/A</v>
      </c>
      <c r="F588" s="7" t="e">
        <v>#N/A</v>
      </c>
      <c r="G588" s="7" t="e">
        <v>#N/A</v>
      </c>
      <c r="H588" s="7" t="e">
        <v>#N/A</v>
      </c>
      <c r="I588" s="7" t="s">
        <v>144</v>
      </c>
      <c r="J588" s="7" t="s">
        <v>145</v>
      </c>
      <c r="K588" s="241">
        <v>2003</v>
      </c>
      <c r="L588" s="7" t="s">
        <v>1523</v>
      </c>
      <c r="M588" s="241">
        <v>1</v>
      </c>
      <c r="N588" s="7" t="s">
        <v>158</v>
      </c>
    </row>
    <row r="589" spans="1:14" x14ac:dyDescent="0.3">
      <c r="A589" t="str">
        <f t="shared" si="9"/>
        <v>20038</v>
      </c>
      <c r="B589" s="7" t="s">
        <v>1294</v>
      </c>
      <c r="C589" s="7" t="s">
        <v>958</v>
      </c>
      <c r="D589" s="7" t="s">
        <v>22</v>
      </c>
      <c r="E589" s="7" t="e">
        <v>#N/A</v>
      </c>
      <c r="F589" s="7" t="e">
        <v>#N/A</v>
      </c>
      <c r="G589" s="7" t="e">
        <v>#N/A</v>
      </c>
      <c r="H589" s="7" t="e">
        <v>#N/A</v>
      </c>
      <c r="I589" s="7" t="s">
        <v>144</v>
      </c>
      <c r="J589" s="7" t="s">
        <v>145</v>
      </c>
      <c r="K589" s="241">
        <v>2003</v>
      </c>
      <c r="L589" s="7" t="s">
        <v>1523</v>
      </c>
      <c r="M589" s="241">
        <v>8</v>
      </c>
      <c r="N589" s="7" t="s">
        <v>159</v>
      </c>
    </row>
    <row r="590" spans="1:14" x14ac:dyDescent="0.3">
      <c r="A590" t="str">
        <f t="shared" si="9"/>
        <v>200335</v>
      </c>
      <c r="B590" s="7" t="s">
        <v>1294</v>
      </c>
      <c r="C590" s="7" t="s">
        <v>958</v>
      </c>
      <c r="D590" s="7" t="s">
        <v>22</v>
      </c>
      <c r="E590" s="7" t="e">
        <v>#N/A</v>
      </c>
      <c r="F590" s="7" t="e">
        <v>#N/A</v>
      </c>
      <c r="G590" s="7" t="e">
        <v>#N/A</v>
      </c>
      <c r="H590" s="7" t="e">
        <v>#N/A</v>
      </c>
      <c r="I590" s="7" t="s">
        <v>144</v>
      </c>
      <c r="J590" s="7" t="s">
        <v>145</v>
      </c>
      <c r="K590" s="241">
        <v>2003</v>
      </c>
      <c r="L590" s="7" t="s">
        <v>1523</v>
      </c>
      <c r="M590" s="241">
        <v>35</v>
      </c>
      <c r="N590" s="7" t="s">
        <v>1346</v>
      </c>
    </row>
    <row r="591" spans="1:14" x14ac:dyDescent="0.3">
      <c r="A591" t="str">
        <f t="shared" si="9"/>
        <v>20031029</v>
      </c>
      <c r="B591" s="7" t="s">
        <v>1294</v>
      </c>
      <c r="C591" s="7" t="s">
        <v>958</v>
      </c>
      <c r="D591" s="7" t="s">
        <v>22</v>
      </c>
      <c r="E591" s="7" t="e">
        <v>#N/A</v>
      </c>
      <c r="F591" s="7" t="e">
        <v>#N/A</v>
      </c>
      <c r="G591" s="7" t="e">
        <v>#N/A</v>
      </c>
      <c r="H591" s="7" t="e">
        <v>#N/A</v>
      </c>
      <c r="I591" s="7" t="s">
        <v>144</v>
      </c>
      <c r="J591" s="7" t="s">
        <v>145</v>
      </c>
      <c r="K591" s="241">
        <v>2003</v>
      </c>
      <c r="L591" s="7" t="s">
        <v>1523</v>
      </c>
      <c r="M591" s="241">
        <v>1029</v>
      </c>
      <c r="N591" s="7" t="s">
        <v>151</v>
      </c>
    </row>
    <row r="592" spans="1:14" x14ac:dyDescent="0.3">
      <c r="A592" t="str">
        <f t="shared" si="9"/>
        <v>20031504</v>
      </c>
      <c r="B592" s="7" t="s">
        <v>1294</v>
      </c>
      <c r="C592" s="7" t="s">
        <v>958</v>
      </c>
      <c r="D592" s="7" t="s">
        <v>22</v>
      </c>
      <c r="E592" s="7" t="e">
        <v>#N/A</v>
      </c>
      <c r="F592" s="7" t="e">
        <v>#N/A</v>
      </c>
      <c r="G592" s="7" t="e">
        <v>#N/A</v>
      </c>
      <c r="H592" s="7" t="e">
        <v>#N/A</v>
      </c>
      <c r="I592" s="7" t="s">
        <v>144</v>
      </c>
      <c r="J592" s="7" t="s">
        <v>145</v>
      </c>
      <c r="K592" s="241">
        <v>2003</v>
      </c>
      <c r="L592" s="7" t="s">
        <v>1523</v>
      </c>
      <c r="M592" s="241">
        <v>1504</v>
      </c>
      <c r="N592" s="7" t="s">
        <v>161</v>
      </c>
    </row>
    <row r="593" spans="1:14" x14ac:dyDescent="0.3">
      <c r="A593" t="str">
        <f t="shared" si="9"/>
        <v>20032070</v>
      </c>
      <c r="B593" s="7" t="s">
        <v>1294</v>
      </c>
      <c r="C593" s="7" t="s">
        <v>958</v>
      </c>
      <c r="D593" s="7" t="s">
        <v>22</v>
      </c>
      <c r="E593" s="7" t="e">
        <v>#N/A</v>
      </c>
      <c r="F593" s="7" t="e">
        <v>#N/A</v>
      </c>
      <c r="G593" s="7" t="e">
        <v>#N/A</v>
      </c>
      <c r="H593" s="7" t="e">
        <v>#N/A</v>
      </c>
      <c r="I593" s="7" t="s">
        <v>144</v>
      </c>
      <c r="J593" s="7" t="s">
        <v>145</v>
      </c>
      <c r="K593" s="241">
        <v>2003</v>
      </c>
      <c r="L593" s="7" t="s">
        <v>1523</v>
      </c>
      <c r="M593" s="241">
        <v>2070</v>
      </c>
      <c r="N593" s="7" t="s">
        <v>279</v>
      </c>
    </row>
    <row r="594" spans="1:14" x14ac:dyDescent="0.3">
      <c r="A594" t="str">
        <f t="shared" si="9"/>
        <v>20032079</v>
      </c>
      <c r="B594" s="7" t="s">
        <v>1294</v>
      </c>
      <c r="C594" s="7" t="s">
        <v>958</v>
      </c>
      <c r="D594" s="7" t="s">
        <v>22</v>
      </c>
      <c r="E594" s="7" t="e">
        <v>#N/A</v>
      </c>
      <c r="F594" s="7" t="e">
        <v>#N/A</v>
      </c>
      <c r="G594" s="7" t="e">
        <v>#N/A</v>
      </c>
      <c r="H594" s="7" t="e">
        <v>#N/A</v>
      </c>
      <c r="I594" s="7" t="s">
        <v>144</v>
      </c>
      <c r="J594" s="7" t="s">
        <v>145</v>
      </c>
      <c r="K594" s="241">
        <v>2003</v>
      </c>
      <c r="L594" s="7" t="s">
        <v>1523</v>
      </c>
      <c r="M594" s="241">
        <v>2079</v>
      </c>
      <c r="N594" s="7" t="s">
        <v>35</v>
      </c>
    </row>
    <row r="595" spans="1:14" x14ac:dyDescent="0.3">
      <c r="A595" t="str">
        <f t="shared" si="9"/>
        <v>20032081</v>
      </c>
      <c r="B595" s="7" t="s">
        <v>1294</v>
      </c>
      <c r="C595" s="7" t="s">
        <v>958</v>
      </c>
      <c r="D595" s="7" t="s">
        <v>22</v>
      </c>
      <c r="E595" s="7" t="e">
        <v>#N/A</v>
      </c>
      <c r="F595" s="7" t="e">
        <v>#N/A</v>
      </c>
      <c r="G595" s="7" t="e">
        <v>#N/A</v>
      </c>
      <c r="H595" s="7" t="e">
        <v>#N/A</v>
      </c>
      <c r="I595" s="7" t="s">
        <v>144</v>
      </c>
      <c r="J595" s="7" t="s">
        <v>145</v>
      </c>
      <c r="K595" s="241">
        <v>2003</v>
      </c>
      <c r="L595" s="7" t="s">
        <v>1523</v>
      </c>
      <c r="M595" s="241">
        <v>2081</v>
      </c>
      <c r="N595" s="7" t="s">
        <v>637</v>
      </c>
    </row>
    <row r="596" spans="1:14" x14ac:dyDescent="0.3">
      <c r="A596" t="str">
        <f t="shared" si="9"/>
        <v>20032084</v>
      </c>
      <c r="B596" s="7" t="s">
        <v>1294</v>
      </c>
      <c r="C596" s="7" t="s">
        <v>958</v>
      </c>
      <c r="D596" s="7" t="s">
        <v>22</v>
      </c>
      <c r="E596" s="7" t="e">
        <v>#N/A</v>
      </c>
      <c r="F596" s="7" t="e">
        <v>#N/A</v>
      </c>
      <c r="G596" s="7" t="e">
        <v>#N/A</v>
      </c>
      <c r="H596" s="7" t="e">
        <v>#N/A</v>
      </c>
      <c r="I596" s="7" t="s">
        <v>144</v>
      </c>
      <c r="J596" s="7" t="s">
        <v>145</v>
      </c>
      <c r="K596" s="241">
        <v>2003</v>
      </c>
      <c r="L596" s="7" t="s">
        <v>1523</v>
      </c>
      <c r="M596" s="241">
        <v>2084</v>
      </c>
      <c r="N596" s="7" t="s">
        <v>497</v>
      </c>
    </row>
    <row r="597" spans="1:14" x14ac:dyDescent="0.3">
      <c r="A597" t="str">
        <f t="shared" si="9"/>
        <v>20032086</v>
      </c>
      <c r="B597" s="7" t="s">
        <v>1294</v>
      </c>
      <c r="C597" s="7" t="s">
        <v>958</v>
      </c>
      <c r="D597" s="7" t="s">
        <v>22</v>
      </c>
      <c r="E597" s="7" t="e">
        <v>#N/A</v>
      </c>
      <c r="F597" s="7" t="e">
        <v>#N/A</v>
      </c>
      <c r="G597" s="7" t="e">
        <v>#N/A</v>
      </c>
      <c r="H597" s="7" t="e">
        <v>#N/A</v>
      </c>
      <c r="I597" s="7" t="s">
        <v>144</v>
      </c>
      <c r="J597" s="7" t="s">
        <v>145</v>
      </c>
      <c r="K597" s="241">
        <v>2003</v>
      </c>
      <c r="L597" s="7" t="s">
        <v>1523</v>
      </c>
      <c r="M597" s="241">
        <v>2086</v>
      </c>
      <c r="N597" s="7" t="s">
        <v>291</v>
      </c>
    </row>
    <row r="598" spans="1:14" x14ac:dyDescent="0.3">
      <c r="A598" t="str">
        <f t="shared" si="9"/>
        <v>20032170</v>
      </c>
      <c r="B598" s="7" t="s">
        <v>1294</v>
      </c>
      <c r="C598" s="7" t="s">
        <v>958</v>
      </c>
      <c r="D598" s="7" t="s">
        <v>22</v>
      </c>
      <c r="E598" s="7" t="e">
        <v>#N/A</v>
      </c>
      <c r="F598" s="7" t="e">
        <v>#N/A</v>
      </c>
      <c r="G598" s="7" t="e">
        <v>#N/A</v>
      </c>
      <c r="H598" s="7" t="e">
        <v>#N/A</v>
      </c>
      <c r="I598" s="7" t="s">
        <v>144</v>
      </c>
      <c r="J598" s="7" t="s">
        <v>145</v>
      </c>
      <c r="K598" s="241">
        <v>2003</v>
      </c>
      <c r="L598" s="7" t="s">
        <v>1523</v>
      </c>
      <c r="M598" s="241">
        <v>2170</v>
      </c>
      <c r="N598" s="7" t="s">
        <v>969</v>
      </c>
    </row>
    <row r="599" spans="1:14" x14ac:dyDescent="0.3">
      <c r="A599" t="str">
        <f t="shared" si="9"/>
        <v>20032244</v>
      </c>
      <c r="B599" s="7" t="s">
        <v>1294</v>
      </c>
      <c r="C599" s="7" t="s">
        <v>958</v>
      </c>
      <c r="D599" s="7" t="s">
        <v>22</v>
      </c>
      <c r="E599" s="7" t="e">
        <v>#N/A</v>
      </c>
      <c r="F599" s="7" t="e">
        <v>#N/A</v>
      </c>
      <c r="G599" s="7" t="e">
        <v>#N/A</v>
      </c>
      <c r="H599" s="7" t="e">
        <v>#N/A</v>
      </c>
      <c r="I599" s="7" t="s">
        <v>144</v>
      </c>
      <c r="J599" s="7" t="s">
        <v>145</v>
      </c>
      <c r="K599" s="241">
        <v>2003</v>
      </c>
      <c r="L599" s="7" t="s">
        <v>1523</v>
      </c>
      <c r="M599" s="241">
        <v>2244</v>
      </c>
      <c r="N599" s="7" t="s">
        <v>1524</v>
      </c>
    </row>
    <row r="600" spans="1:14" x14ac:dyDescent="0.3">
      <c r="A600" t="str">
        <f t="shared" si="9"/>
        <v>20037120</v>
      </c>
      <c r="B600" s="7" t="s">
        <v>1294</v>
      </c>
      <c r="C600" s="7" t="s">
        <v>958</v>
      </c>
      <c r="D600" s="7" t="s">
        <v>22</v>
      </c>
      <c r="E600" s="7" t="e">
        <v>#N/A</v>
      </c>
      <c r="F600" s="7" t="e">
        <v>#N/A</v>
      </c>
      <c r="G600" s="7" t="e">
        <v>#N/A</v>
      </c>
      <c r="H600" s="7" t="e">
        <v>#N/A</v>
      </c>
      <c r="I600" s="7" t="s">
        <v>144</v>
      </c>
      <c r="J600" s="7" t="s">
        <v>145</v>
      </c>
      <c r="K600" s="241">
        <v>2003</v>
      </c>
      <c r="L600" s="7" t="s">
        <v>1523</v>
      </c>
      <c r="M600" s="241">
        <v>7120</v>
      </c>
      <c r="N600" s="7" t="s">
        <v>52</v>
      </c>
    </row>
    <row r="601" spans="1:14" x14ac:dyDescent="0.3">
      <c r="A601" t="str">
        <f t="shared" si="9"/>
        <v>11252079</v>
      </c>
      <c r="B601" s="7" t="s">
        <v>1294</v>
      </c>
      <c r="C601" s="7"/>
      <c r="D601" s="7"/>
      <c r="E601" s="7" t="e">
        <v>#N/A</v>
      </c>
      <c r="F601" s="7" t="e">
        <v>#N/A</v>
      </c>
      <c r="G601" s="7" t="e">
        <v>#N/A</v>
      </c>
      <c r="H601" s="7" t="e">
        <v>#N/A</v>
      </c>
      <c r="I601" s="7" t="s">
        <v>1525</v>
      </c>
      <c r="J601" s="7" t="s">
        <v>1526</v>
      </c>
      <c r="K601" s="241">
        <v>1125</v>
      </c>
      <c r="L601" s="7" t="s">
        <v>1527</v>
      </c>
      <c r="M601" s="241">
        <v>2079</v>
      </c>
      <c r="N601" s="7" t="s">
        <v>35</v>
      </c>
    </row>
    <row r="602" spans="1:14" x14ac:dyDescent="0.3">
      <c r="A602" t="str">
        <f t="shared" si="9"/>
        <v>11257104</v>
      </c>
      <c r="B602" s="7" t="s">
        <v>1294</v>
      </c>
      <c r="C602" s="7"/>
      <c r="D602" s="7"/>
      <c r="E602" s="7" t="e">
        <v>#N/A</v>
      </c>
      <c r="F602" s="7" t="e">
        <v>#N/A</v>
      </c>
      <c r="G602" s="7" t="e">
        <v>#N/A</v>
      </c>
      <c r="H602" s="7" t="e">
        <v>#N/A</v>
      </c>
      <c r="I602" s="7" t="s">
        <v>1525</v>
      </c>
      <c r="J602" s="7" t="s">
        <v>1526</v>
      </c>
      <c r="K602" s="241">
        <v>1125</v>
      </c>
      <c r="L602" s="7" t="s">
        <v>1527</v>
      </c>
      <c r="M602" s="241">
        <v>7104</v>
      </c>
      <c r="N602" s="7" t="s">
        <v>1384</v>
      </c>
    </row>
    <row r="603" spans="1:14" x14ac:dyDescent="0.3">
      <c r="A603" t="str">
        <f t="shared" si="9"/>
        <v>20792210</v>
      </c>
      <c r="B603" s="7" t="s">
        <v>1294</v>
      </c>
      <c r="C603" s="7"/>
      <c r="D603" s="7"/>
      <c r="E603" s="7" t="e">
        <v>#N/A</v>
      </c>
      <c r="F603" s="7" t="e">
        <v>#N/A</v>
      </c>
      <c r="G603" s="7" t="e">
        <v>#N/A</v>
      </c>
      <c r="H603" s="7" t="e">
        <v>#N/A</v>
      </c>
      <c r="I603" s="7" t="s">
        <v>1483</v>
      </c>
      <c r="J603" s="7" t="s">
        <v>1484</v>
      </c>
      <c r="K603" s="241">
        <v>2079</v>
      </c>
      <c r="L603" s="7" t="s">
        <v>1528</v>
      </c>
      <c r="M603" s="241">
        <v>2210</v>
      </c>
      <c r="N603" s="7" t="s">
        <v>52</v>
      </c>
    </row>
    <row r="604" spans="1:14" x14ac:dyDescent="0.3">
      <c r="A604" t="str">
        <f t="shared" si="9"/>
        <v>20794000</v>
      </c>
      <c r="B604" s="7" t="s">
        <v>1294</v>
      </c>
      <c r="C604" s="7"/>
      <c r="D604" s="7"/>
      <c r="E604" s="7" t="e">
        <v>#N/A</v>
      </c>
      <c r="F604" s="7" t="e">
        <v>#N/A</v>
      </c>
      <c r="G604" s="7" t="e">
        <v>#N/A</v>
      </c>
      <c r="H604" s="7" t="e">
        <v>#N/A</v>
      </c>
      <c r="I604" s="7" t="s">
        <v>1483</v>
      </c>
      <c r="J604" s="7" t="s">
        <v>1484</v>
      </c>
      <c r="K604" s="241">
        <v>2079</v>
      </c>
      <c r="L604" s="7" t="s">
        <v>1528</v>
      </c>
      <c r="M604" s="241">
        <v>4000</v>
      </c>
      <c r="N604" s="7" t="s">
        <v>1349</v>
      </c>
    </row>
    <row r="605" spans="1:14" x14ac:dyDescent="0.3">
      <c r="A605" t="str">
        <f t="shared" si="9"/>
        <v>20802079</v>
      </c>
      <c r="B605" s="7" t="s">
        <v>1294</v>
      </c>
      <c r="C605" s="7"/>
      <c r="D605" s="7"/>
      <c r="E605" s="7" t="e">
        <v>#N/A</v>
      </c>
      <c r="F605" s="7" t="e">
        <v>#N/A</v>
      </c>
      <c r="G605" s="7" t="e">
        <v>#N/A</v>
      </c>
      <c r="H605" s="7" t="e">
        <v>#N/A</v>
      </c>
      <c r="I605" s="7" t="s">
        <v>1483</v>
      </c>
      <c r="J605" s="7" t="s">
        <v>1484</v>
      </c>
      <c r="K605" s="241">
        <v>2080</v>
      </c>
      <c r="L605" s="7" t="s">
        <v>1529</v>
      </c>
      <c r="M605" s="241">
        <v>2079</v>
      </c>
      <c r="N605" s="7" t="s">
        <v>35</v>
      </c>
    </row>
    <row r="606" spans="1:14" x14ac:dyDescent="0.3">
      <c r="A606" t="str">
        <f t="shared" si="9"/>
        <v>20805005</v>
      </c>
      <c r="B606" s="7" t="s">
        <v>1294</v>
      </c>
      <c r="C606" s="7"/>
      <c r="D606" s="7"/>
      <c r="E606" s="7" t="e">
        <v>#N/A</v>
      </c>
      <c r="F606" s="7" t="e">
        <v>#N/A</v>
      </c>
      <c r="G606" s="7" t="e">
        <v>#N/A</v>
      </c>
      <c r="H606" s="7" t="e">
        <v>#N/A</v>
      </c>
      <c r="I606" s="7" t="s">
        <v>1483</v>
      </c>
      <c r="J606" s="7" t="s">
        <v>1484</v>
      </c>
      <c r="K606" s="241">
        <v>2080</v>
      </c>
      <c r="L606" s="7" t="s">
        <v>1529</v>
      </c>
      <c r="M606" s="241">
        <v>5005</v>
      </c>
      <c r="N606" s="7" t="s">
        <v>1530</v>
      </c>
    </row>
    <row r="607" spans="1:14" x14ac:dyDescent="0.3">
      <c r="A607" t="str">
        <f t="shared" si="9"/>
        <v>20807104</v>
      </c>
      <c r="B607" s="7" t="s">
        <v>1294</v>
      </c>
      <c r="C607" s="7"/>
      <c r="D607" s="7"/>
      <c r="E607" s="7" t="e">
        <v>#N/A</v>
      </c>
      <c r="F607" s="7" t="e">
        <v>#N/A</v>
      </c>
      <c r="G607" s="7" t="e">
        <v>#N/A</v>
      </c>
      <c r="H607" s="7" t="e">
        <v>#N/A</v>
      </c>
      <c r="I607" s="7" t="s">
        <v>1483</v>
      </c>
      <c r="J607" s="7" t="s">
        <v>1484</v>
      </c>
      <c r="K607" s="241">
        <v>2080</v>
      </c>
      <c r="L607" s="7" t="s">
        <v>1529</v>
      </c>
      <c r="M607" s="241">
        <v>7104</v>
      </c>
      <c r="N607" s="7" t="s">
        <v>1384</v>
      </c>
    </row>
    <row r="608" spans="1:14" x14ac:dyDescent="0.3">
      <c r="A608" t="str">
        <f t="shared" si="9"/>
        <v>66362079</v>
      </c>
      <c r="B608" s="7" t="s">
        <v>1321</v>
      </c>
      <c r="C608" s="7"/>
      <c r="D608" s="7"/>
      <c r="E608" s="7" t="e">
        <v>#N/A</v>
      </c>
      <c r="F608" s="7" t="e">
        <v>#N/A</v>
      </c>
      <c r="G608" s="7" t="e">
        <v>#N/A</v>
      </c>
      <c r="H608" s="7" t="e">
        <v>#N/A</v>
      </c>
      <c r="I608" s="7" t="s">
        <v>1531</v>
      </c>
      <c r="J608" s="7" t="s">
        <v>1532</v>
      </c>
      <c r="K608" s="241">
        <v>6636</v>
      </c>
      <c r="L608" s="7" t="s">
        <v>1533</v>
      </c>
      <c r="M608" s="241">
        <v>2079</v>
      </c>
      <c r="N608" s="7" t="s">
        <v>35</v>
      </c>
    </row>
    <row r="609" spans="1:14" x14ac:dyDescent="0.3">
      <c r="A609" t="str">
        <f t="shared" si="9"/>
        <v>20218506</v>
      </c>
      <c r="B609" s="7" t="s">
        <v>1294</v>
      </c>
      <c r="C609" s="7" t="s">
        <v>1337</v>
      </c>
      <c r="D609" s="7" t="s">
        <v>22</v>
      </c>
      <c r="E609" s="7" t="e">
        <v>#N/A</v>
      </c>
      <c r="F609" s="7" t="e">
        <v>#N/A</v>
      </c>
      <c r="G609" s="7" t="e">
        <v>#N/A</v>
      </c>
      <c r="H609" s="7" t="e">
        <v>#N/A</v>
      </c>
      <c r="I609" s="7" t="s">
        <v>708</v>
      </c>
      <c r="J609" s="7" t="s">
        <v>709</v>
      </c>
      <c r="K609" s="241">
        <v>2021</v>
      </c>
      <c r="L609" s="7" t="s">
        <v>1534</v>
      </c>
      <c r="M609" s="241">
        <v>8506</v>
      </c>
      <c r="N609" s="7" t="s">
        <v>1388</v>
      </c>
    </row>
    <row r="610" spans="1:14" x14ac:dyDescent="0.3">
      <c r="A610" t="str">
        <f t="shared" si="9"/>
        <v>30741081</v>
      </c>
      <c r="B610" s="7" t="s">
        <v>1294</v>
      </c>
      <c r="C610" s="7" t="s">
        <v>1379</v>
      </c>
      <c r="D610" s="7" t="s">
        <v>22</v>
      </c>
      <c r="E610" s="7" t="e">
        <v>#N/A</v>
      </c>
      <c r="F610" s="7" t="e">
        <v>#N/A</v>
      </c>
      <c r="G610" s="7" t="e">
        <v>#N/A</v>
      </c>
      <c r="H610" s="7" t="e">
        <v>#N/A</v>
      </c>
      <c r="I610" s="7" t="s">
        <v>889</v>
      </c>
      <c r="J610" s="7" t="s">
        <v>890</v>
      </c>
      <c r="K610" s="241">
        <v>3074</v>
      </c>
      <c r="L610" s="7" t="s">
        <v>1535</v>
      </c>
      <c r="M610" s="241">
        <v>1081</v>
      </c>
      <c r="N610" s="7" t="s">
        <v>799</v>
      </c>
    </row>
    <row r="611" spans="1:14" x14ac:dyDescent="0.3">
      <c r="A611" t="str">
        <f t="shared" si="9"/>
        <v>60875505</v>
      </c>
      <c r="B611" s="7" t="s">
        <v>1321</v>
      </c>
      <c r="C611" s="7"/>
      <c r="D611" s="7"/>
      <c r="E611" s="7" t="e">
        <v>#N/A</v>
      </c>
      <c r="F611" s="7" t="e">
        <v>#N/A</v>
      </c>
      <c r="G611" s="7" t="e">
        <v>#N/A</v>
      </c>
      <c r="H611" s="7" t="e">
        <v>#N/A</v>
      </c>
      <c r="I611" s="7" t="s">
        <v>1286</v>
      </c>
      <c r="J611" s="7" t="s">
        <v>1286</v>
      </c>
      <c r="K611" s="241">
        <v>6087</v>
      </c>
      <c r="L611" s="7" t="s">
        <v>1536</v>
      </c>
      <c r="M611" s="241">
        <v>5505</v>
      </c>
      <c r="N611" s="7" t="s">
        <v>61</v>
      </c>
    </row>
    <row r="612" spans="1:14" x14ac:dyDescent="0.3">
      <c r="A612" t="str">
        <f t="shared" si="9"/>
        <v>60885505</v>
      </c>
      <c r="B612" s="7" t="s">
        <v>1321</v>
      </c>
      <c r="C612" s="7"/>
      <c r="D612" s="7"/>
      <c r="E612" s="7" t="e">
        <v>#N/A</v>
      </c>
      <c r="F612" s="7" t="e">
        <v>#N/A</v>
      </c>
      <c r="G612" s="7" t="e">
        <v>#N/A</v>
      </c>
      <c r="H612" s="7" t="e">
        <v>#N/A</v>
      </c>
      <c r="I612" s="7" t="s">
        <v>1286</v>
      </c>
      <c r="J612" s="7" t="s">
        <v>1286</v>
      </c>
      <c r="K612" s="241">
        <v>6088</v>
      </c>
      <c r="L612" s="7" t="s">
        <v>1537</v>
      </c>
      <c r="M612" s="241">
        <v>5505</v>
      </c>
      <c r="N612" s="7" t="s">
        <v>61</v>
      </c>
    </row>
    <row r="613" spans="1:14" x14ac:dyDescent="0.3">
      <c r="A613" t="str">
        <f t="shared" si="9"/>
        <v>60886004</v>
      </c>
      <c r="B613" s="7" t="s">
        <v>1321</v>
      </c>
      <c r="C613" s="7"/>
      <c r="D613" s="7"/>
      <c r="E613" s="7" t="e">
        <v>#N/A</v>
      </c>
      <c r="F613" s="7" t="e">
        <v>#N/A</v>
      </c>
      <c r="G613" s="7" t="e">
        <v>#N/A</v>
      </c>
      <c r="H613" s="7" t="e">
        <v>#N/A</v>
      </c>
      <c r="I613" s="7" t="s">
        <v>1286</v>
      </c>
      <c r="J613" s="7" t="s">
        <v>1286</v>
      </c>
      <c r="K613" s="241">
        <v>6088</v>
      </c>
      <c r="L613" s="7" t="s">
        <v>1537</v>
      </c>
      <c r="M613" s="241">
        <v>6004</v>
      </c>
      <c r="N613" s="7" t="s">
        <v>66</v>
      </c>
    </row>
    <row r="614" spans="1:14" x14ac:dyDescent="0.3">
      <c r="A614" t="str">
        <f t="shared" si="9"/>
        <v>60995505</v>
      </c>
      <c r="B614" s="7" t="s">
        <v>1321</v>
      </c>
      <c r="C614" s="7"/>
      <c r="D614" s="7"/>
      <c r="E614" s="7" t="e">
        <v>#N/A</v>
      </c>
      <c r="F614" s="7" t="e">
        <v>#N/A</v>
      </c>
      <c r="G614" s="7" t="e">
        <v>#N/A</v>
      </c>
      <c r="H614" s="7" t="e">
        <v>#N/A</v>
      </c>
      <c r="I614" s="7" t="s">
        <v>1286</v>
      </c>
      <c r="J614" s="7" t="s">
        <v>1286</v>
      </c>
      <c r="K614" s="241">
        <v>6099</v>
      </c>
      <c r="L614" s="7" t="s">
        <v>1538</v>
      </c>
      <c r="M614" s="241">
        <v>5505</v>
      </c>
      <c r="N614" s="7" t="s">
        <v>61</v>
      </c>
    </row>
    <row r="615" spans="1:14" x14ac:dyDescent="0.3">
      <c r="A615" t="str">
        <f t="shared" si="9"/>
        <v>60996004</v>
      </c>
      <c r="B615" s="7" t="s">
        <v>1321</v>
      </c>
      <c r="C615" s="7"/>
      <c r="D615" s="7"/>
      <c r="E615" s="7" t="e">
        <v>#N/A</v>
      </c>
      <c r="F615" s="7" t="e">
        <v>#N/A</v>
      </c>
      <c r="G615" s="7" t="e">
        <v>#N/A</v>
      </c>
      <c r="H615" s="7" t="e">
        <v>#N/A</v>
      </c>
      <c r="I615" s="7" t="s">
        <v>1286</v>
      </c>
      <c r="J615" s="7" t="s">
        <v>1286</v>
      </c>
      <c r="K615" s="241">
        <v>6099</v>
      </c>
      <c r="L615" s="7" t="s">
        <v>1538</v>
      </c>
      <c r="M615" s="241">
        <v>6004</v>
      </c>
      <c r="N615" s="7" t="s">
        <v>66</v>
      </c>
    </row>
    <row r="616" spans="1:14" x14ac:dyDescent="0.3">
      <c r="A616" t="str">
        <f t="shared" si="9"/>
        <v>61275503</v>
      </c>
      <c r="B616" s="7" t="s">
        <v>1321</v>
      </c>
      <c r="C616" s="7"/>
      <c r="D616" s="7"/>
      <c r="E616" s="7" t="e">
        <v>#N/A</v>
      </c>
      <c r="F616" s="7" t="e">
        <v>#N/A</v>
      </c>
      <c r="G616" s="7" t="e">
        <v>#N/A</v>
      </c>
      <c r="H616" s="7" t="e">
        <v>#N/A</v>
      </c>
      <c r="I616" s="7" t="s">
        <v>1286</v>
      </c>
      <c r="J616" s="7" t="s">
        <v>1286</v>
      </c>
      <c r="K616" s="241">
        <v>6127</v>
      </c>
      <c r="L616" s="7" t="s">
        <v>1539</v>
      </c>
      <c r="M616" s="241">
        <v>5503</v>
      </c>
      <c r="N616" s="7" t="s">
        <v>1540</v>
      </c>
    </row>
    <row r="617" spans="1:14" x14ac:dyDescent="0.3">
      <c r="A617" t="str">
        <f t="shared" si="9"/>
        <v>61278701</v>
      </c>
      <c r="B617" s="7" t="s">
        <v>1321</v>
      </c>
      <c r="C617" s="7"/>
      <c r="D617" s="7"/>
      <c r="E617" s="7" t="e">
        <v>#N/A</v>
      </c>
      <c r="F617" s="7" t="e">
        <v>#N/A</v>
      </c>
      <c r="G617" s="7" t="e">
        <v>#N/A</v>
      </c>
      <c r="H617" s="7" t="e">
        <v>#N/A</v>
      </c>
      <c r="I617" s="7" t="s">
        <v>1286</v>
      </c>
      <c r="J617" s="7" t="s">
        <v>1286</v>
      </c>
      <c r="K617" s="241">
        <v>6127</v>
      </c>
      <c r="L617" s="7" t="s">
        <v>1539</v>
      </c>
      <c r="M617" s="241">
        <v>8701</v>
      </c>
      <c r="N617" s="7" t="s">
        <v>61</v>
      </c>
    </row>
    <row r="618" spans="1:14" x14ac:dyDescent="0.3">
      <c r="A618" t="str">
        <f t="shared" si="9"/>
        <v>61325502</v>
      </c>
      <c r="B618" s="7" t="s">
        <v>1321</v>
      </c>
      <c r="C618" s="7"/>
      <c r="D618" s="7"/>
      <c r="E618" s="7" t="e">
        <v>#N/A</v>
      </c>
      <c r="F618" s="7" t="e">
        <v>#N/A</v>
      </c>
      <c r="G618" s="7" t="e">
        <v>#N/A</v>
      </c>
      <c r="H618" s="7" t="e">
        <v>#N/A</v>
      </c>
      <c r="I618" s="7" t="s">
        <v>1286</v>
      </c>
      <c r="J618" s="7" t="s">
        <v>1286</v>
      </c>
      <c r="K618" s="241">
        <v>6132</v>
      </c>
      <c r="L618" s="7" t="s">
        <v>1541</v>
      </c>
      <c r="M618" s="241">
        <v>5502</v>
      </c>
      <c r="N618" s="7" t="s">
        <v>63</v>
      </c>
    </row>
    <row r="619" spans="1:14" x14ac:dyDescent="0.3">
      <c r="A619" t="str">
        <f t="shared" si="9"/>
        <v>61326004</v>
      </c>
      <c r="B619" s="7" t="s">
        <v>1321</v>
      </c>
      <c r="C619" s="7"/>
      <c r="D619" s="7"/>
      <c r="E619" s="7" t="e">
        <v>#N/A</v>
      </c>
      <c r="F619" s="7" t="e">
        <v>#N/A</v>
      </c>
      <c r="G619" s="7" t="e">
        <v>#N/A</v>
      </c>
      <c r="H619" s="7" t="e">
        <v>#N/A</v>
      </c>
      <c r="I619" s="7" t="s">
        <v>1286</v>
      </c>
      <c r="J619" s="7" t="s">
        <v>1286</v>
      </c>
      <c r="K619" s="241">
        <v>6132</v>
      </c>
      <c r="L619" s="7" t="s">
        <v>1541</v>
      </c>
      <c r="M619" s="241">
        <v>6004</v>
      </c>
      <c r="N619" s="7" t="s">
        <v>66</v>
      </c>
    </row>
    <row r="620" spans="1:14" x14ac:dyDescent="0.3">
      <c r="A620" t="str">
        <f t="shared" si="9"/>
        <v>61465505</v>
      </c>
      <c r="B620" s="7" t="s">
        <v>1321</v>
      </c>
      <c r="C620" s="7"/>
      <c r="D620" s="7"/>
      <c r="E620" s="7" t="e">
        <v>#N/A</v>
      </c>
      <c r="F620" s="7" t="e">
        <v>#N/A</v>
      </c>
      <c r="G620" s="7" t="e">
        <v>#N/A</v>
      </c>
      <c r="H620" s="7" t="e">
        <v>#N/A</v>
      </c>
      <c r="I620" s="7" t="s">
        <v>1286</v>
      </c>
      <c r="J620" s="7" t="s">
        <v>1286</v>
      </c>
      <c r="K620" s="241">
        <v>6146</v>
      </c>
      <c r="L620" s="7" t="s">
        <v>1542</v>
      </c>
      <c r="M620" s="241">
        <v>5505</v>
      </c>
      <c r="N620" s="7" t="s">
        <v>61</v>
      </c>
    </row>
    <row r="621" spans="1:14" x14ac:dyDescent="0.3">
      <c r="A621" t="str">
        <f t="shared" si="9"/>
        <v>66082143</v>
      </c>
      <c r="B621" s="7" t="s">
        <v>1321</v>
      </c>
      <c r="C621" s="7"/>
      <c r="D621" s="7"/>
      <c r="E621" s="7" t="e">
        <v>#N/A</v>
      </c>
      <c r="F621" s="7" t="e">
        <v>#N/A</v>
      </c>
      <c r="G621" s="7" t="e">
        <v>#N/A</v>
      </c>
      <c r="H621" s="7" t="e">
        <v>#N/A</v>
      </c>
      <c r="I621" s="7" t="s">
        <v>1286</v>
      </c>
      <c r="J621" s="7" t="s">
        <v>1286</v>
      </c>
      <c r="K621" s="241">
        <v>6608</v>
      </c>
      <c r="L621" s="7" t="s">
        <v>1543</v>
      </c>
      <c r="M621" s="241">
        <v>2143</v>
      </c>
      <c r="N621" s="7" t="s">
        <v>498</v>
      </c>
    </row>
    <row r="622" spans="1:14" x14ac:dyDescent="0.3">
      <c r="A622" t="str">
        <f t="shared" si="9"/>
        <v>66084000</v>
      </c>
      <c r="B622" s="7" t="s">
        <v>1321</v>
      </c>
      <c r="C622" s="7"/>
      <c r="D622" s="7"/>
      <c r="E622" s="7" t="e">
        <v>#N/A</v>
      </c>
      <c r="F622" s="7" t="e">
        <v>#N/A</v>
      </c>
      <c r="G622" s="7" t="e">
        <v>#N/A</v>
      </c>
      <c r="H622" s="7" t="e">
        <v>#N/A</v>
      </c>
      <c r="I622" s="7" t="s">
        <v>1286</v>
      </c>
      <c r="J622" s="7" t="s">
        <v>1286</v>
      </c>
      <c r="K622" s="241">
        <v>6608</v>
      </c>
      <c r="L622" s="7" t="s">
        <v>1543</v>
      </c>
      <c r="M622" s="241">
        <v>4000</v>
      </c>
      <c r="N622" s="7" t="s">
        <v>1349</v>
      </c>
    </row>
    <row r="623" spans="1:14" x14ac:dyDescent="0.3">
      <c r="A623" t="str">
        <f t="shared" si="9"/>
        <v>66102000</v>
      </c>
      <c r="B623" s="7" t="s">
        <v>1321</v>
      </c>
      <c r="C623" s="7"/>
      <c r="D623" s="7"/>
      <c r="E623" s="7" t="e">
        <v>#N/A</v>
      </c>
      <c r="F623" s="7" t="e">
        <v>#N/A</v>
      </c>
      <c r="G623" s="7" t="e">
        <v>#N/A</v>
      </c>
      <c r="H623" s="7" t="e">
        <v>#N/A</v>
      </c>
      <c r="I623" s="7" t="s">
        <v>1286</v>
      </c>
      <c r="J623" s="7" t="s">
        <v>1286</v>
      </c>
      <c r="K623" s="241">
        <v>6610</v>
      </c>
      <c r="L623" s="7" t="s">
        <v>1544</v>
      </c>
      <c r="M623" s="241">
        <v>2000</v>
      </c>
      <c r="N623" s="7" t="s">
        <v>271</v>
      </c>
    </row>
    <row r="624" spans="1:14" x14ac:dyDescent="0.3">
      <c r="A624" t="str">
        <f t="shared" si="9"/>
        <v>66107103</v>
      </c>
      <c r="B624" s="7" t="s">
        <v>1321</v>
      </c>
      <c r="C624" s="7"/>
      <c r="D624" s="7"/>
      <c r="E624" s="7" t="e">
        <v>#N/A</v>
      </c>
      <c r="F624" s="7" t="e">
        <v>#N/A</v>
      </c>
      <c r="G624" s="7" t="e">
        <v>#N/A</v>
      </c>
      <c r="H624" s="7" t="e">
        <v>#N/A</v>
      </c>
      <c r="I624" s="7" t="s">
        <v>1286</v>
      </c>
      <c r="J624" s="7" t="s">
        <v>1286</v>
      </c>
      <c r="K624" s="241">
        <v>6610</v>
      </c>
      <c r="L624" s="7" t="s">
        <v>1544</v>
      </c>
      <c r="M624" s="241">
        <v>7103</v>
      </c>
      <c r="N624" s="7" t="s">
        <v>36</v>
      </c>
    </row>
    <row r="625" spans="1:14" x14ac:dyDescent="0.3">
      <c r="A625" t="str">
        <f t="shared" si="9"/>
        <v>66108704</v>
      </c>
      <c r="B625" s="7" t="s">
        <v>1321</v>
      </c>
      <c r="C625" s="7"/>
      <c r="D625" s="7"/>
      <c r="E625" s="7" t="e">
        <v>#N/A</v>
      </c>
      <c r="F625" s="7" t="e">
        <v>#N/A</v>
      </c>
      <c r="G625" s="7" t="e">
        <v>#N/A</v>
      </c>
      <c r="H625" s="7" t="e">
        <v>#N/A</v>
      </c>
      <c r="I625" s="7" t="s">
        <v>1286</v>
      </c>
      <c r="J625" s="7" t="s">
        <v>1286</v>
      </c>
      <c r="K625" s="241">
        <v>6610</v>
      </c>
      <c r="L625" s="7" t="s">
        <v>1544</v>
      </c>
      <c r="M625" s="241">
        <v>8704</v>
      </c>
      <c r="N625" s="7" t="s">
        <v>1499</v>
      </c>
    </row>
    <row r="626" spans="1:14" x14ac:dyDescent="0.3">
      <c r="A626" t="str">
        <f t="shared" si="9"/>
        <v>94171</v>
      </c>
      <c r="B626" s="7" t="s">
        <v>1321</v>
      </c>
      <c r="C626" s="7"/>
      <c r="D626" s="7"/>
      <c r="E626" s="7" t="e">
        <v>#N/A</v>
      </c>
      <c r="F626" s="7" t="e">
        <v>#N/A</v>
      </c>
      <c r="G626" s="7" t="e">
        <v>#N/A</v>
      </c>
      <c r="H626" s="7" t="e">
        <v>#N/A</v>
      </c>
      <c r="I626" s="7" t="s">
        <v>1286</v>
      </c>
      <c r="J626" s="7" t="s">
        <v>1286</v>
      </c>
      <c r="K626" s="241">
        <v>9417</v>
      </c>
      <c r="L626" s="7" t="s">
        <v>1545</v>
      </c>
      <c r="M626" s="241">
        <v>1</v>
      </c>
      <c r="N626" s="7" t="s">
        <v>158</v>
      </c>
    </row>
    <row r="627" spans="1:14" x14ac:dyDescent="0.3">
      <c r="A627" t="str">
        <f t="shared" si="9"/>
        <v>94171028</v>
      </c>
      <c r="B627" s="7" t="s">
        <v>1321</v>
      </c>
      <c r="C627" s="7"/>
      <c r="D627" s="7"/>
      <c r="E627" s="7" t="e">
        <v>#N/A</v>
      </c>
      <c r="F627" s="7" t="e">
        <v>#N/A</v>
      </c>
      <c r="G627" s="7" t="e">
        <v>#N/A</v>
      </c>
      <c r="H627" s="7" t="e">
        <v>#N/A</v>
      </c>
      <c r="I627" s="7" t="s">
        <v>1286</v>
      </c>
      <c r="J627" s="7" t="s">
        <v>1286</v>
      </c>
      <c r="K627" s="241">
        <v>9417</v>
      </c>
      <c r="L627" s="7" t="s">
        <v>1545</v>
      </c>
      <c r="M627" s="241">
        <v>1028</v>
      </c>
      <c r="N627" s="7" t="s">
        <v>362</v>
      </c>
    </row>
    <row r="628" spans="1:14" x14ac:dyDescent="0.3">
      <c r="A628" t="str">
        <f t="shared" si="9"/>
        <v>94171503</v>
      </c>
      <c r="B628" s="7" t="s">
        <v>1321</v>
      </c>
      <c r="C628" s="7"/>
      <c r="D628" s="7"/>
      <c r="E628" s="7" t="e">
        <v>#N/A</v>
      </c>
      <c r="F628" s="7" t="e">
        <v>#N/A</v>
      </c>
      <c r="G628" s="7" t="e">
        <v>#N/A</v>
      </c>
      <c r="H628" s="7" t="e">
        <v>#N/A</v>
      </c>
      <c r="I628" s="7" t="s">
        <v>1286</v>
      </c>
      <c r="J628" s="7" t="s">
        <v>1286</v>
      </c>
      <c r="K628" s="241">
        <v>9417</v>
      </c>
      <c r="L628" s="7" t="s">
        <v>1545</v>
      </c>
      <c r="M628" s="241">
        <v>1503</v>
      </c>
      <c r="N628" s="7" t="s">
        <v>351</v>
      </c>
    </row>
    <row r="629" spans="1:14" x14ac:dyDescent="0.3">
      <c r="A629" t="str">
        <f t="shared" si="9"/>
        <v>94171504</v>
      </c>
      <c r="B629" s="7" t="s">
        <v>1321</v>
      </c>
      <c r="C629" s="7"/>
      <c r="D629" s="7"/>
      <c r="E629" s="7" t="e">
        <v>#N/A</v>
      </c>
      <c r="F629" s="7" t="e">
        <v>#N/A</v>
      </c>
      <c r="G629" s="7" t="e">
        <v>#N/A</v>
      </c>
      <c r="H629" s="7" t="e">
        <v>#N/A</v>
      </c>
      <c r="I629" s="7" t="s">
        <v>1286</v>
      </c>
      <c r="J629" s="7" t="s">
        <v>1286</v>
      </c>
      <c r="K629" s="241">
        <v>9417</v>
      </c>
      <c r="L629" s="7" t="s">
        <v>1545</v>
      </c>
      <c r="M629" s="241">
        <v>1504</v>
      </c>
      <c r="N629" s="7" t="s">
        <v>161</v>
      </c>
    </row>
    <row r="630" spans="1:14" x14ac:dyDescent="0.3">
      <c r="A630" t="str">
        <f t="shared" si="9"/>
        <v>94172037</v>
      </c>
      <c r="B630" s="7" t="s">
        <v>1321</v>
      </c>
      <c r="C630" s="7"/>
      <c r="D630" s="7"/>
      <c r="E630" s="7" t="e">
        <v>#N/A</v>
      </c>
      <c r="F630" s="7" t="e">
        <v>#N/A</v>
      </c>
      <c r="G630" s="7" t="e">
        <v>#N/A</v>
      </c>
      <c r="H630" s="7" t="e">
        <v>#N/A</v>
      </c>
      <c r="I630" s="7" t="s">
        <v>1286</v>
      </c>
      <c r="J630" s="7" t="s">
        <v>1286</v>
      </c>
      <c r="K630" s="241">
        <v>9417</v>
      </c>
      <c r="L630" s="7" t="s">
        <v>1545</v>
      </c>
      <c r="M630" s="241">
        <v>2037</v>
      </c>
      <c r="N630" s="7" t="s">
        <v>294</v>
      </c>
    </row>
    <row r="631" spans="1:14" x14ac:dyDescent="0.3">
      <c r="A631" t="str">
        <f t="shared" si="9"/>
        <v>94172045</v>
      </c>
      <c r="B631" s="7" t="s">
        <v>1321</v>
      </c>
      <c r="C631" s="7"/>
      <c r="D631" s="7"/>
      <c r="E631" s="7" t="e">
        <v>#N/A</v>
      </c>
      <c r="F631" s="7" t="e">
        <v>#N/A</v>
      </c>
      <c r="G631" s="7" t="e">
        <v>#N/A</v>
      </c>
      <c r="H631" s="7" t="e">
        <v>#N/A</v>
      </c>
      <c r="I631" s="7" t="s">
        <v>1286</v>
      </c>
      <c r="J631" s="7" t="s">
        <v>1286</v>
      </c>
      <c r="K631" s="241">
        <v>9417</v>
      </c>
      <c r="L631" s="7" t="s">
        <v>1545</v>
      </c>
      <c r="M631" s="241">
        <v>2045</v>
      </c>
      <c r="N631" s="7" t="s">
        <v>170</v>
      </c>
    </row>
    <row r="632" spans="1:14" x14ac:dyDescent="0.3">
      <c r="A632" t="str">
        <f t="shared" si="9"/>
        <v>94172054</v>
      </c>
      <c r="B632" s="7" t="s">
        <v>1321</v>
      </c>
      <c r="C632" s="7"/>
      <c r="D632" s="7"/>
      <c r="E632" s="7" t="e">
        <v>#N/A</v>
      </c>
      <c r="F632" s="7" t="e">
        <v>#N/A</v>
      </c>
      <c r="G632" s="7" t="e">
        <v>#N/A</v>
      </c>
      <c r="H632" s="7" t="e">
        <v>#N/A</v>
      </c>
      <c r="I632" s="7" t="s">
        <v>1286</v>
      </c>
      <c r="J632" s="7" t="s">
        <v>1286</v>
      </c>
      <c r="K632" s="241">
        <v>9417</v>
      </c>
      <c r="L632" s="7" t="s">
        <v>1545</v>
      </c>
      <c r="M632" s="241">
        <v>2054</v>
      </c>
      <c r="N632" s="7" t="s">
        <v>167</v>
      </c>
    </row>
    <row r="633" spans="1:14" x14ac:dyDescent="0.3">
      <c r="A633" t="str">
        <f t="shared" si="9"/>
        <v>94172055</v>
      </c>
      <c r="B633" s="7" t="s">
        <v>1321</v>
      </c>
      <c r="C633" s="7"/>
      <c r="D633" s="7"/>
      <c r="E633" s="7" t="e">
        <v>#N/A</v>
      </c>
      <c r="F633" s="7" t="e">
        <v>#N/A</v>
      </c>
      <c r="G633" s="7" t="e">
        <v>#N/A</v>
      </c>
      <c r="H633" s="7" t="e">
        <v>#N/A</v>
      </c>
      <c r="I633" s="7" t="s">
        <v>1286</v>
      </c>
      <c r="J633" s="7" t="s">
        <v>1286</v>
      </c>
      <c r="K633" s="241">
        <v>9417</v>
      </c>
      <c r="L633" s="7" t="s">
        <v>1545</v>
      </c>
      <c r="M633" s="241">
        <v>2055</v>
      </c>
      <c r="N633" s="7" t="s">
        <v>431</v>
      </c>
    </row>
    <row r="634" spans="1:14" x14ac:dyDescent="0.3">
      <c r="A634" t="str">
        <f t="shared" si="9"/>
        <v>94172057</v>
      </c>
      <c r="B634" s="7" t="s">
        <v>1321</v>
      </c>
      <c r="C634" s="7"/>
      <c r="D634" s="7"/>
      <c r="E634" s="7" t="e">
        <v>#N/A</v>
      </c>
      <c r="F634" s="7" t="e">
        <v>#N/A</v>
      </c>
      <c r="G634" s="7" t="e">
        <v>#N/A</v>
      </c>
      <c r="H634" s="7" t="e">
        <v>#N/A</v>
      </c>
      <c r="I634" s="7" t="s">
        <v>1286</v>
      </c>
      <c r="J634" s="7" t="s">
        <v>1286</v>
      </c>
      <c r="K634" s="241">
        <v>9417</v>
      </c>
      <c r="L634" s="7" t="s">
        <v>1545</v>
      </c>
      <c r="M634" s="241">
        <v>2057</v>
      </c>
      <c r="N634" s="7" t="s">
        <v>474</v>
      </c>
    </row>
    <row r="635" spans="1:14" x14ac:dyDescent="0.3">
      <c r="A635" t="str">
        <f t="shared" si="9"/>
        <v>94172061</v>
      </c>
      <c r="B635" s="7" t="s">
        <v>1321</v>
      </c>
      <c r="C635" s="7"/>
      <c r="D635" s="7"/>
      <c r="E635" s="7" t="e">
        <v>#N/A</v>
      </c>
      <c r="F635" s="7" t="e">
        <v>#N/A</v>
      </c>
      <c r="G635" s="7" t="e">
        <v>#N/A</v>
      </c>
      <c r="H635" s="7" t="e">
        <v>#N/A</v>
      </c>
      <c r="I635" s="7" t="s">
        <v>1286</v>
      </c>
      <c r="J635" s="7" t="s">
        <v>1286</v>
      </c>
      <c r="K635" s="241">
        <v>9417</v>
      </c>
      <c r="L635" s="7" t="s">
        <v>1545</v>
      </c>
      <c r="M635" s="241">
        <v>2061</v>
      </c>
      <c r="N635" s="7" t="s">
        <v>476</v>
      </c>
    </row>
    <row r="636" spans="1:14" x14ac:dyDescent="0.3">
      <c r="A636" t="str">
        <f t="shared" si="9"/>
        <v>94172070</v>
      </c>
      <c r="B636" s="7" t="s">
        <v>1321</v>
      </c>
      <c r="C636" s="7"/>
      <c r="D636" s="7"/>
      <c r="E636" s="7" t="e">
        <v>#N/A</v>
      </c>
      <c r="F636" s="7" t="e">
        <v>#N/A</v>
      </c>
      <c r="G636" s="7" t="e">
        <v>#N/A</v>
      </c>
      <c r="H636" s="7" t="e">
        <v>#N/A</v>
      </c>
      <c r="I636" s="7" t="s">
        <v>1286</v>
      </c>
      <c r="J636" s="7" t="s">
        <v>1286</v>
      </c>
      <c r="K636" s="241">
        <v>9417</v>
      </c>
      <c r="L636" s="7" t="s">
        <v>1545</v>
      </c>
      <c r="M636" s="241">
        <v>2070</v>
      </c>
      <c r="N636" s="7" t="s">
        <v>279</v>
      </c>
    </row>
    <row r="637" spans="1:14" x14ac:dyDescent="0.3">
      <c r="A637" t="str">
        <f t="shared" si="9"/>
        <v>94172072</v>
      </c>
      <c r="B637" s="7" t="s">
        <v>1321</v>
      </c>
      <c r="C637" s="7"/>
      <c r="D637" s="7"/>
      <c r="E637" s="7" t="e">
        <v>#N/A</v>
      </c>
      <c r="F637" s="7" t="e">
        <v>#N/A</v>
      </c>
      <c r="G637" s="7" t="e">
        <v>#N/A</v>
      </c>
      <c r="H637" s="7" t="e">
        <v>#N/A</v>
      </c>
      <c r="I637" s="7" t="s">
        <v>1286</v>
      </c>
      <c r="J637" s="7" t="s">
        <v>1286</v>
      </c>
      <c r="K637" s="241">
        <v>9417</v>
      </c>
      <c r="L637" s="7" t="s">
        <v>1545</v>
      </c>
      <c r="M637" s="241">
        <v>2072</v>
      </c>
      <c r="N637" s="7" t="s">
        <v>390</v>
      </c>
    </row>
    <row r="638" spans="1:14" x14ac:dyDescent="0.3">
      <c r="A638" t="str">
        <f t="shared" si="9"/>
        <v>94172076</v>
      </c>
      <c r="B638" s="7" t="s">
        <v>1321</v>
      </c>
      <c r="C638" s="7"/>
      <c r="D638" s="7"/>
      <c r="E638" s="7" t="e">
        <v>#N/A</v>
      </c>
      <c r="F638" s="7" t="e">
        <v>#N/A</v>
      </c>
      <c r="G638" s="7" t="e">
        <v>#N/A</v>
      </c>
      <c r="H638" s="7" t="e">
        <v>#N/A</v>
      </c>
      <c r="I638" s="7" t="s">
        <v>1286</v>
      </c>
      <c r="J638" s="7" t="s">
        <v>1286</v>
      </c>
      <c r="K638" s="241">
        <v>9417</v>
      </c>
      <c r="L638" s="7" t="s">
        <v>1545</v>
      </c>
      <c r="M638" s="241">
        <v>2076</v>
      </c>
      <c r="N638" s="7" t="s">
        <v>509</v>
      </c>
    </row>
    <row r="639" spans="1:14" x14ac:dyDescent="0.3">
      <c r="A639" t="str">
        <f t="shared" si="9"/>
        <v>94172083</v>
      </c>
      <c r="B639" s="7" t="s">
        <v>1321</v>
      </c>
      <c r="C639" s="7"/>
      <c r="D639" s="7"/>
      <c r="E639" s="7" t="e">
        <v>#N/A</v>
      </c>
      <c r="F639" s="7" t="e">
        <v>#N/A</v>
      </c>
      <c r="G639" s="7" t="e">
        <v>#N/A</v>
      </c>
      <c r="H639" s="7" t="e">
        <v>#N/A</v>
      </c>
      <c r="I639" s="7" t="s">
        <v>1286</v>
      </c>
      <c r="J639" s="7" t="s">
        <v>1286</v>
      </c>
      <c r="K639" s="241">
        <v>9417</v>
      </c>
      <c r="L639" s="7" t="s">
        <v>1545</v>
      </c>
      <c r="M639" s="241">
        <v>2083</v>
      </c>
      <c r="N639" s="7" t="s">
        <v>1369</v>
      </c>
    </row>
    <row r="640" spans="1:14" x14ac:dyDescent="0.3">
      <c r="A640" t="str">
        <f t="shared" si="9"/>
        <v>94172092</v>
      </c>
      <c r="B640" s="7" t="s">
        <v>1321</v>
      </c>
      <c r="C640" s="7"/>
      <c r="D640" s="7"/>
      <c r="E640" s="7" t="e">
        <v>#N/A</v>
      </c>
      <c r="F640" s="7" t="e">
        <v>#N/A</v>
      </c>
      <c r="G640" s="7" t="e">
        <v>#N/A</v>
      </c>
      <c r="H640" s="7" t="e">
        <v>#N/A</v>
      </c>
      <c r="I640" s="7" t="s">
        <v>1286</v>
      </c>
      <c r="J640" s="7" t="s">
        <v>1286</v>
      </c>
      <c r="K640" s="241">
        <v>9417</v>
      </c>
      <c r="L640" s="7" t="s">
        <v>1545</v>
      </c>
      <c r="M640" s="241">
        <v>2092</v>
      </c>
      <c r="N640" s="7" t="s">
        <v>141</v>
      </c>
    </row>
    <row r="641" spans="1:14" x14ac:dyDescent="0.3">
      <c r="A641" t="str">
        <f t="shared" si="9"/>
        <v>94174000</v>
      </c>
      <c r="B641" s="7" t="s">
        <v>1321</v>
      </c>
      <c r="C641" s="7"/>
      <c r="D641" s="7"/>
      <c r="E641" s="7" t="e">
        <v>#N/A</v>
      </c>
      <c r="F641" s="7" t="e">
        <v>#N/A</v>
      </c>
      <c r="G641" s="7" t="e">
        <v>#N/A</v>
      </c>
      <c r="H641" s="7" t="e">
        <v>#N/A</v>
      </c>
      <c r="I641" s="7" t="s">
        <v>1286</v>
      </c>
      <c r="J641" s="7" t="s">
        <v>1286</v>
      </c>
      <c r="K641" s="241">
        <v>9417</v>
      </c>
      <c r="L641" s="7" t="s">
        <v>1545</v>
      </c>
      <c r="M641" s="241">
        <v>4000</v>
      </c>
      <c r="N641" s="7" t="s">
        <v>1349</v>
      </c>
    </row>
    <row r="642" spans="1:14" x14ac:dyDescent="0.3">
      <c r="A642" t="str">
        <f t="shared" si="9"/>
        <v>94176000</v>
      </c>
      <c r="B642" s="7" t="s">
        <v>1321</v>
      </c>
      <c r="C642" s="7"/>
      <c r="D642" s="7"/>
      <c r="E642" s="7" t="e">
        <v>#N/A</v>
      </c>
      <c r="F642" s="7" t="e">
        <v>#N/A</v>
      </c>
      <c r="G642" s="7" t="e">
        <v>#N/A</v>
      </c>
      <c r="H642" s="7" t="e">
        <v>#N/A</v>
      </c>
      <c r="I642" s="7" t="s">
        <v>1286</v>
      </c>
      <c r="J642" s="7" t="s">
        <v>1286</v>
      </c>
      <c r="K642" s="241">
        <v>9417</v>
      </c>
      <c r="L642" s="7" t="s">
        <v>1545</v>
      </c>
      <c r="M642" s="241">
        <v>6000</v>
      </c>
      <c r="N642" s="7" t="s">
        <v>107</v>
      </c>
    </row>
    <row r="643" spans="1:14" x14ac:dyDescent="0.3">
      <c r="A643" t="str">
        <f t="shared" ref="A643:A706" si="10">K643&amp;M643</f>
        <v>94176006</v>
      </c>
      <c r="B643" s="7" t="s">
        <v>1321</v>
      </c>
      <c r="C643" s="7"/>
      <c r="D643" s="7"/>
      <c r="E643" s="7" t="e">
        <v>#N/A</v>
      </c>
      <c r="F643" s="7" t="e">
        <v>#N/A</v>
      </c>
      <c r="G643" s="7" t="e">
        <v>#N/A</v>
      </c>
      <c r="H643" s="7" t="e">
        <v>#N/A</v>
      </c>
      <c r="I643" s="7" t="s">
        <v>1286</v>
      </c>
      <c r="J643" s="7" t="s">
        <v>1286</v>
      </c>
      <c r="K643" s="241">
        <v>9417</v>
      </c>
      <c r="L643" s="7" t="s">
        <v>1545</v>
      </c>
      <c r="M643" s="241">
        <v>6006</v>
      </c>
      <c r="N643" s="7" t="s">
        <v>68</v>
      </c>
    </row>
    <row r="644" spans="1:14" x14ac:dyDescent="0.3">
      <c r="A644" t="str">
        <f t="shared" si="10"/>
        <v>94178000</v>
      </c>
      <c r="B644" s="7" t="s">
        <v>1321</v>
      </c>
      <c r="C644" s="7"/>
      <c r="D644" s="7"/>
      <c r="E644" s="7" t="e">
        <v>#N/A</v>
      </c>
      <c r="F644" s="7" t="e">
        <v>#N/A</v>
      </c>
      <c r="G644" s="7" t="e">
        <v>#N/A</v>
      </c>
      <c r="H644" s="7" t="e">
        <v>#N/A</v>
      </c>
      <c r="I644" s="7" t="s">
        <v>1286</v>
      </c>
      <c r="J644" s="7" t="s">
        <v>1286</v>
      </c>
      <c r="K644" s="241">
        <v>9417</v>
      </c>
      <c r="L644" s="7" t="s">
        <v>1545</v>
      </c>
      <c r="M644" s="241">
        <v>8000</v>
      </c>
      <c r="N644" s="7" t="s">
        <v>163</v>
      </c>
    </row>
    <row r="645" spans="1:14" x14ac:dyDescent="0.3">
      <c r="A645" t="str">
        <f t="shared" si="10"/>
        <v>30422045</v>
      </c>
      <c r="B645" s="7" t="s">
        <v>1294</v>
      </c>
      <c r="C645" s="7" t="s">
        <v>1546</v>
      </c>
      <c r="D645" s="7" t="s">
        <v>22</v>
      </c>
      <c r="E645" s="7" t="s">
        <v>482</v>
      </c>
      <c r="F645" s="7" t="s">
        <v>483</v>
      </c>
      <c r="G645" s="7" t="s">
        <v>237</v>
      </c>
      <c r="H645" s="7" t="s">
        <v>238</v>
      </c>
      <c r="I645" s="7" t="s">
        <v>484</v>
      </c>
      <c r="J645" s="7" t="s">
        <v>485</v>
      </c>
      <c r="K645" s="241">
        <v>3042</v>
      </c>
      <c r="L645" s="7" t="s">
        <v>486</v>
      </c>
      <c r="M645" s="241">
        <v>2045</v>
      </c>
      <c r="N645" s="7" t="s">
        <v>170</v>
      </c>
    </row>
    <row r="646" spans="1:14" x14ac:dyDescent="0.3">
      <c r="A646" t="str">
        <f t="shared" si="10"/>
        <v>30424000</v>
      </c>
      <c r="B646" s="7" t="s">
        <v>1294</v>
      </c>
      <c r="C646" s="7" t="s">
        <v>1546</v>
      </c>
      <c r="D646" s="7" t="s">
        <v>22</v>
      </c>
      <c r="E646" s="7" t="e">
        <v>#N/A</v>
      </c>
      <c r="F646" s="7" t="e">
        <v>#N/A</v>
      </c>
      <c r="G646" s="7" t="e">
        <v>#N/A</v>
      </c>
      <c r="H646" s="7" t="e">
        <v>#N/A</v>
      </c>
      <c r="I646" s="7" t="s">
        <v>484</v>
      </c>
      <c r="J646" s="7" t="s">
        <v>485</v>
      </c>
      <c r="K646" s="241">
        <v>3042</v>
      </c>
      <c r="L646" s="7" t="s">
        <v>486</v>
      </c>
      <c r="M646" s="241">
        <v>4000</v>
      </c>
      <c r="N646" s="7" t="s">
        <v>1349</v>
      </c>
    </row>
    <row r="647" spans="1:14" x14ac:dyDescent="0.3">
      <c r="A647" t="str">
        <f t="shared" si="10"/>
        <v>30428001</v>
      </c>
      <c r="B647" s="7" t="s">
        <v>1294</v>
      </c>
      <c r="C647" s="7" t="s">
        <v>1546</v>
      </c>
      <c r="D647" s="7" t="s">
        <v>22</v>
      </c>
      <c r="E647" s="7" t="s">
        <v>482</v>
      </c>
      <c r="F647" s="7" t="s">
        <v>483</v>
      </c>
      <c r="G647" s="7" t="s">
        <v>237</v>
      </c>
      <c r="H647" s="7" t="s">
        <v>238</v>
      </c>
      <c r="I647" s="7" t="s">
        <v>484</v>
      </c>
      <c r="J647" s="7" t="s">
        <v>485</v>
      </c>
      <c r="K647" s="241">
        <v>3042</v>
      </c>
      <c r="L647" s="7" t="s">
        <v>486</v>
      </c>
      <c r="M647" s="241">
        <v>8001</v>
      </c>
      <c r="N647" s="7" t="s">
        <v>487</v>
      </c>
    </row>
    <row r="648" spans="1:14" x14ac:dyDescent="0.3">
      <c r="A648" t="str">
        <f t="shared" si="10"/>
        <v>30428040</v>
      </c>
      <c r="B648" s="7" t="s">
        <v>1294</v>
      </c>
      <c r="C648" s="7" t="s">
        <v>1546</v>
      </c>
      <c r="D648" s="7" t="s">
        <v>22</v>
      </c>
      <c r="E648" s="7" t="s">
        <v>482</v>
      </c>
      <c r="F648" s="7" t="s">
        <v>483</v>
      </c>
      <c r="G648" s="7" t="s">
        <v>237</v>
      </c>
      <c r="H648" s="7" t="s">
        <v>238</v>
      </c>
      <c r="I648" s="7" t="s">
        <v>484</v>
      </c>
      <c r="J648" s="7" t="s">
        <v>485</v>
      </c>
      <c r="K648" s="241">
        <v>3042</v>
      </c>
      <c r="L648" s="7" t="s">
        <v>486</v>
      </c>
      <c r="M648" s="241">
        <v>8040</v>
      </c>
      <c r="N648" s="7" t="s">
        <v>441</v>
      </c>
    </row>
    <row r="649" spans="1:14" x14ac:dyDescent="0.3">
      <c r="A649" t="str">
        <f t="shared" si="10"/>
        <v>30361002</v>
      </c>
      <c r="B649" s="7" t="s">
        <v>1294</v>
      </c>
      <c r="C649" s="7" t="s">
        <v>1379</v>
      </c>
      <c r="D649" s="7" t="s">
        <v>22</v>
      </c>
      <c r="E649" s="7" t="s">
        <v>482</v>
      </c>
      <c r="F649" s="7" t="s">
        <v>483</v>
      </c>
      <c r="G649" s="7" t="s">
        <v>247</v>
      </c>
      <c r="H649" s="7" t="s">
        <v>248</v>
      </c>
      <c r="I649" s="7" t="s">
        <v>625</v>
      </c>
      <c r="J649" s="7" t="s">
        <v>626</v>
      </c>
      <c r="K649" s="241">
        <v>3036</v>
      </c>
      <c r="L649" s="7" t="s">
        <v>626</v>
      </c>
      <c r="M649" s="241">
        <v>1002</v>
      </c>
      <c r="N649" s="7" t="s">
        <v>597</v>
      </c>
    </row>
    <row r="650" spans="1:14" x14ac:dyDescent="0.3">
      <c r="A650" t="str">
        <f t="shared" si="10"/>
        <v>30361004</v>
      </c>
      <c r="B650" s="7" t="s">
        <v>1294</v>
      </c>
      <c r="C650" s="7" t="s">
        <v>1379</v>
      </c>
      <c r="D650" s="7" t="s">
        <v>22</v>
      </c>
      <c r="E650" s="7" t="e">
        <v>#N/A</v>
      </c>
      <c r="F650" s="7" t="e">
        <v>#N/A</v>
      </c>
      <c r="G650" s="7" t="e">
        <v>#N/A</v>
      </c>
      <c r="H650" s="7" t="e">
        <v>#N/A</v>
      </c>
      <c r="I650" s="7" t="s">
        <v>625</v>
      </c>
      <c r="J650" s="7" t="s">
        <v>626</v>
      </c>
      <c r="K650" s="241">
        <v>3036</v>
      </c>
      <c r="L650" s="7" t="s">
        <v>626</v>
      </c>
      <c r="M650" s="241">
        <v>1004</v>
      </c>
      <c r="N650" s="7" t="s">
        <v>1547</v>
      </c>
    </row>
    <row r="651" spans="1:14" x14ac:dyDescent="0.3">
      <c r="A651" t="str">
        <f t="shared" si="10"/>
        <v>30361006</v>
      </c>
      <c r="B651" s="7" t="s">
        <v>1294</v>
      </c>
      <c r="C651" s="7" t="s">
        <v>1379</v>
      </c>
      <c r="D651" s="7" t="s">
        <v>22</v>
      </c>
      <c r="E651" s="7" t="e">
        <v>#N/A</v>
      </c>
      <c r="F651" s="7" t="e">
        <v>#N/A</v>
      </c>
      <c r="G651" s="7" t="e">
        <v>#N/A</v>
      </c>
      <c r="H651" s="7" t="e">
        <v>#N/A</v>
      </c>
      <c r="I651" s="7" t="s">
        <v>625</v>
      </c>
      <c r="J651" s="7" t="s">
        <v>626</v>
      </c>
      <c r="K651" s="241">
        <v>3036</v>
      </c>
      <c r="L651" s="7" t="s">
        <v>626</v>
      </c>
      <c r="M651" s="241">
        <v>1006</v>
      </c>
      <c r="N651" s="7" t="s">
        <v>953</v>
      </c>
    </row>
    <row r="652" spans="1:14" x14ac:dyDescent="0.3">
      <c r="A652" t="str">
        <f t="shared" si="10"/>
        <v>30361007</v>
      </c>
      <c r="B652" s="7" t="s">
        <v>1294</v>
      </c>
      <c r="C652" s="7" t="s">
        <v>1379</v>
      </c>
      <c r="D652" s="7" t="s">
        <v>22</v>
      </c>
      <c r="E652" s="7" t="s">
        <v>482</v>
      </c>
      <c r="F652" s="7" t="s">
        <v>483</v>
      </c>
      <c r="G652" s="7" t="s">
        <v>247</v>
      </c>
      <c r="H652" s="7" t="s">
        <v>248</v>
      </c>
      <c r="I652" s="7" t="s">
        <v>625</v>
      </c>
      <c r="J652" s="7" t="s">
        <v>626</v>
      </c>
      <c r="K652" s="241">
        <v>3036</v>
      </c>
      <c r="L652" s="7" t="s">
        <v>626</v>
      </c>
      <c r="M652" s="241">
        <v>1007</v>
      </c>
      <c r="N652" s="7" t="s">
        <v>539</v>
      </c>
    </row>
    <row r="653" spans="1:14" x14ac:dyDescent="0.3">
      <c r="A653" t="str">
        <f t="shared" si="10"/>
        <v>30361008</v>
      </c>
      <c r="B653" s="7" t="s">
        <v>1294</v>
      </c>
      <c r="C653" s="7" t="s">
        <v>1379</v>
      </c>
      <c r="D653" s="7" t="s">
        <v>22</v>
      </c>
      <c r="E653" s="7" t="s">
        <v>482</v>
      </c>
      <c r="F653" s="7" t="s">
        <v>483</v>
      </c>
      <c r="G653" s="7" t="s">
        <v>247</v>
      </c>
      <c r="H653" s="7" t="s">
        <v>248</v>
      </c>
      <c r="I653" s="7" t="s">
        <v>625</v>
      </c>
      <c r="J653" s="7" t="s">
        <v>626</v>
      </c>
      <c r="K653" s="241">
        <v>3036</v>
      </c>
      <c r="L653" s="7" t="s">
        <v>626</v>
      </c>
      <c r="M653" s="241">
        <v>1008</v>
      </c>
      <c r="N653" s="7" t="s">
        <v>627</v>
      </c>
    </row>
    <row r="654" spans="1:14" x14ac:dyDescent="0.3">
      <c r="A654" t="str">
        <f t="shared" si="10"/>
        <v>30361016</v>
      </c>
      <c r="B654" s="7" t="s">
        <v>1294</v>
      </c>
      <c r="C654" s="7" t="s">
        <v>1379</v>
      </c>
      <c r="D654" s="7" t="s">
        <v>22</v>
      </c>
      <c r="E654" s="7" t="e">
        <v>#N/A</v>
      </c>
      <c r="F654" s="7" t="e">
        <v>#N/A</v>
      </c>
      <c r="G654" s="7" t="e">
        <v>#N/A</v>
      </c>
      <c r="H654" s="7" t="e">
        <v>#N/A</v>
      </c>
      <c r="I654" s="7" t="s">
        <v>625</v>
      </c>
      <c r="J654" s="7" t="s">
        <v>626</v>
      </c>
      <c r="K654" s="241">
        <v>3036</v>
      </c>
      <c r="L654" s="7" t="s">
        <v>626</v>
      </c>
      <c r="M654" s="241">
        <v>1016</v>
      </c>
      <c r="N654" s="7" t="s">
        <v>599</v>
      </c>
    </row>
    <row r="655" spans="1:14" x14ac:dyDescent="0.3">
      <c r="A655" t="str">
        <f t="shared" si="10"/>
        <v>30361082</v>
      </c>
      <c r="B655" s="7" t="s">
        <v>1294</v>
      </c>
      <c r="C655" s="7" t="s">
        <v>1379</v>
      </c>
      <c r="D655" s="7" t="s">
        <v>22</v>
      </c>
      <c r="E655" s="7" t="e">
        <v>#N/A</v>
      </c>
      <c r="F655" s="7" t="e">
        <v>#N/A</v>
      </c>
      <c r="G655" s="7" t="e">
        <v>#N/A</v>
      </c>
      <c r="H655" s="7" t="e">
        <v>#N/A</v>
      </c>
      <c r="I655" s="7" t="s">
        <v>625</v>
      </c>
      <c r="J655" s="7" t="s">
        <v>626</v>
      </c>
      <c r="K655" s="241">
        <v>3036</v>
      </c>
      <c r="L655" s="7" t="s">
        <v>626</v>
      </c>
      <c r="M655" s="241">
        <v>1082</v>
      </c>
      <c r="N655" s="7" t="s">
        <v>615</v>
      </c>
    </row>
    <row r="656" spans="1:14" x14ac:dyDescent="0.3">
      <c r="A656" t="str">
        <f t="shared" si="10"/>
        <v>30361083</v>
      </c>
      <c r="B656" s="7" t="s">
        <v>1294</v>
      </c>
      <c r="C656" s="7" t="s">
        <v>1379</v>
      </c>
      <c r="D656" s="7" t="s">
        <v>22</v>
      </c>
      <c r="E656" s="7" t="s">
        <v>482</v>
      </c>
      <c r="F656" s="7" t="s">
        <v>483</v>
      </c>
      <c r="G656" s="7" t="s">
        <v>247</v>
      </c>
      <c r="H656" s="7" t="s">
        <v>248</v>
      </c>
      <c r="I656" s="7" t="s">
        <v>625</v>
      </c>
      <c r="J656" s="7" t="s">
        <v>626</v>
      </c>
      <c r="K656" s="241">
        <v>3036</v>
      </c>
      <c r="L656" s="7" t="s">
        <v>626</v>
      </c>
      <c r="M656" s="241">
        <v>1083</v>
      </c>
      <c r="N656" s="7" t="s">
        <v>628</v>
      </c>
    </row>
    <row r="657" spans="1:14" x14ac:dyDescent="0.3">
      <c r="A657" t="str">
        <f t="shared" si="10"/>
        <v>30362016</v>
      </c>
      <c r="B657" s="7" t="s">
        <v>1294</v>
      </c>
      <c r="C657" s="7" t="s">
        <v>1379</v>
      </c>
      <c r="D657" s="7" t="s">
        <v>22</v>
      </c>
      <c r="E657" s="7" t="e">
        <v>#N/A</v>
      </c>
      <c r="F657" s="7" t="e">
        <v>#N/A</v>
      </c>
      <c r="G657" s="7" t="e">
        <v>#N/A</v>
      </c>
      <c r="H657" s="7" t="e">
        <v>#N/A</v>
      </c>
      <c r="I657" s="7" t="s">
        <v>625</v>
      </c>
      <c r="J657" s="7" t="s">
        <v>626</v>
      </c>
      <c r="K657" s="241">
        <v>3036</v>
      </c>
      <c r="L657" s="7" t="s">
        <v>626</v>
      </c>
      <c r="M657" s="241">
        <v>2016</v>
      </c>
      <c r="N657" s="7" t="s">
        <v>169</v>
      </c>
    </row>
    <row r="658" spans="1:14" x14ac:dyDescent="0.3">
      <c r="A658" t="str">
        <f t="shared" si="10"/>
        <v>30362047</v>
      </c>
      <c r="B658" s="7" t="s">
        <v>1294</v>
      </c>
      <c r="C658" s="7" t="s">
        <v>1379</v>
      </c>
      <c r="D658" s="7" t="s">
        <v>22</v>
      </c>
      <c r="E658" s="7" t="s">
        <v>482</v>
      </c>
      <c r="F658" s="7" t="s">
        <v>483</v>
      </c>
      <c r="G658" s="7" t="s">
        <v>247</v>
      </c>
      <c r="H658" s="7" t="s">
        <v>248</v>
      </c>
      <c r="I658" s="7" t="s">
        <v>625</v>
      </c>
      <c r="J658" s="7" t="s">
        <v>626</v>
      </c>
      <c r="K658" s="241">
        <v>3036</v>
      </c>
      <c r="L658" s="7" t="s">
        <v>626</v>
      </c>
      <c r="M658" s="241">
        <v>2047</v>
      </c>
      <c r="N658" s="7" t="s">
        <v>299</v>
      </c>
    </row>
    <row r="659" spans="1:14" x14ac:dyDescent="0.3">
      <c r="A659" t="str">
        <f t="shared" si="10"/>
        <v>30362106</v>
      </c>
      <c r="B659" s="7" t="s">
        <v>1294</v>
      </c>
      <c r="C659" s="7" t="s">
        <v>1379</v>
      </c>
      <c r="D659" s="7" t="s">
        <v>22</v>
      </c>
      <c r="E659" s="7" t="s">
        <v>482</v>
      </c>
      <c r="F659" s="7" t="s">
        <v>483</v>
      </c>
      <c r="G659" s="7" t="s">
        <v>247</v>
      </c>
      <c r="H659" s="7" t="s">
        <v>248</v>
      </c>
      <c r="I659" s="7" t="s">
        <v>625</v>
      </c>
      <c r="J659" s="7" t="s">
        <v>626</v>
      </c>
      <c r="K659" s="241">
        <v>3036</v>
      </c>
      <c r="L659" s="7" t="s">
        <v>626</v>
      </c>
      <c r="M659" s="241">
        <v>2106</v>
      </c>
      <c r="N659" s="7" t="s">
        <v>629</v>
      </c>
    </row>
    <row r="660" spans="1:14" x14ac:dyDescent="0.3">
      <c r="A660" t="str">
        <f t="shared" si="10"/>
        <v>30362176</v>
      </c>
      <c r="B660" s="7" t="s">
        <v>1294</v>
      </c>
      <c r="C660" s="7" t="s">
        <v>1379</v>
      </c>
      <c r="D660" s="7" t="s">
        <v>22</v>
      </c>
      <c r="E660" s="7" t="e">
        <v>#N/A</v>
      </c>
      <c r="F660" s="7" t="e">
        <v>#N/A</v>
      </c>
      <c r="G660" s="7" t="e">
        <v>#N/A</v>
      </c>
      <c r="H660" s="7" t="e">
        <v>#N/A</v>
      </c>
      <c r="I660" s="7" t="s">
        <v>625</v>
      </c>
      <c r="J660" s="7" t="s">
        <v>626</v>
      </c>
      <c r="K660" s="241">
        <v>3036</v>
      </c>
      <c r="L660" s="7" t="s">
        <v>626</v>
      </c>
      <c r="M660" s="241">
        <v>2176</v>
      </c>
      <c r="N660" s="7" t="s">
        <v>1548</v>
      </c>
    </row>
    <row r="661" spans="1:14" x14ac:dyDescent="0.3">
      <c r="A661" t="str">
        <f t="shared" si="10"/>
        <v>30362210</v>
      </c>
      <c r="B661" s="7" t="s">
        <v>1294</v>
      </c>
      <c r="C661" s="7" t="s">
        <v>1379</v>
      </c>
      <c r="D661" s="7" t="s">
        <v>22</v>
      </c>
      <c r="E661" s="7" t="e">
        <v>#N/A</v>
      </c>
      <c r="F661" s="7" t="e">
        <v>#N/A</v>
      </c>
      <c r="G661" s="7" t="e">
        <v>#N/A</v>
      </c>
      <c r="H661" s="7" t="e">
        <v>#N/A</v>
      </c>
      <c r="I661" s="7" t="s">
        <v>625</v>
      </c>
      <c r="J661" s="7" t="s">
        <v>626</v>
      </c>
      <c r="K661" s="241">
        <v>3036</v>
      </c>
      <c r="L661" s="7" t="s">
        <v>626</v>
      </c>
      <c r="M661" s="241">
        <v>2210</v>
      </c>
      <c r="N661" s="7" t="s">
        <v>52</v>
      </c>
    </row>
    <row r="662" spans="1:14" x14ac:dyDescent="0.3">
      <c r="A662" t="str">
        <f t="shared" si="10"/>
        <v>30363003</v>
      </c>
      <c r="B662" s="7" t="s">
        <v>1294</v>
      </c>
      <c r="C662" s="7" t="s">
        <v>1379</v>
      </c>
      <c r="D662" s="7" t="s">
        <v>22</v>
      </c>
      <c r="E662" s="7" t="s">
        <v>482</v>
      </c>
      <c r="F662" s="7" t="s">
        <v>483</v>
      </c>
      <c r="G662" s="7" t="s">
        <v>247</v>
      </c>
      <c r="H662" s="7" t="s">
        <v>248</v>
      </c>
      <c r="I662" s="7" t="s">
        <v>625</v>
      </c>
      <c r="J662" s="7" t="s">
        <v>626</v>
      </c>
      <c r="K662" s="241">
        <v>3036</v>
      </c>
      <c r="L662" s="7" t="s">
        <v>626</v>
      </c>
      <c r="M662" s="241">
        <v>3003</v>
      </c>
      <c r="N662" s="7" t="s">
        <v>630</v>
      </c>
    </row>
    <row r="663" spans="1:14" x14ac:dyDescent="0.3">
      <c r="A663" t="str">
        <f t="shared" si="10"/>
        <v>30363100</v>
      </c>
      <c r="B663" s="7" t="s">
        <v>1294</v>
      </c>
      <c r="C663" s="7" t="s">
        <v>1379</v>
      </c>
      <c r="D663" s="7" t="s">
        <v>22</v>
      </c>
      <c r="E663" s="7" t="s">
        <v>482</v>
      </c>
      <c r="F663" s="7" t="s">
        <v>483</v>
      </c>
      <c r="G663" s="7" t="s">
        <v>247</v>
      </c>
      <c r="H663" s="7" t="s">
        <v>248</v>
      </c>
      <c r="I663" s="7" t="s">
        <v>625</v>
      </c>
      <c r="J663" s="7" t="s">
        <v>626</v>
      </c>
      <c r="K663" s="241">
        <v>3036</v>
      </c>
      <c r="L663" s="7" t="s">
        <v>626</v>
      </c>
      <c r="M663" s="241">
        <v>3100</v>
      </c>
      <c r="N663" s="7" t="s">
        <v>631</v>
      </c>
    </row>
    <row r="664" spans="1:14" x14ac:dyDescent="0.3">
      <c r="A664" t="str">
        <f t="shared" si="10"/>
        <v>30364000</v>
      </c>
      <c r="B664" s="7" t="s">
        <v>1294</v>
      </c>
      <c r="C664" s="7" t="s">
        <v>1379</v>
      </c>
      <c r="D664" s="7" t="s">
        <v>22</v>
      </c>
      <c r="E664" s="7" t="e">
        <v>#N/A</v>
      </c>
      <c r="F664" s="7" t="e">
        <v>#N/A</v>
      </c>
      <c r="G664" s="7" t="e">
        <v>#N/A</v>
      </c>
      <c r="H664" s="7" t="e">
        <v>#N/A</v>
      </c>
      <c r="I664" s="7" t="s">
        <v>625</v>
      </c>
      <c r="J664" s="7" t="s">
        <v>626</v>
      </c>
      <c r="K664" s="241">
        <v>3036</v>
      </c>
      <c r="L664" s="7" t="s">
        <v>626</v>
      </c>
      <c r="M664" s="241">
        <v>4000</v>
      </c>
      <c r="N664" s="7" t="s">
        <v>1349</v>
      </c>
    </row>
    <row r="665" spans="1:14" x14ac:dyDescent="0.3">
      <c r="A665" t="str">
        <f t="shared" si="10"/>
        <v>30367201</v>
      </c>
      <c r="B665" s="7" t="s">
        <v>1294</v>
      </c>
      <c r="C665" s="7" t="s">
        <v>1379</v>
      </c>
      <c r="D665" s="7" t="s">
        <v>22</v>
      </c>
      <c r="E665" s="7" t="s">
        <v>482</v>
      </c>
      <c r="F665" s="7" t="s">
        <v>483</v>
      </c>
      <c r="G665" s="7" t="s">
        <v>247</v>
      </c>
      <c r="H665" s="7" t="s">
        <v>248</v>
      </c>
      <c r="I665" s="7" t="s">
        <v>625</v>
      </c>
      <c r="J665" s="7" t="s">
        <v>626</v>
      </c>
      <c r="K665" s="241">
        <v>3036</v>
      </c>
      <c r="L665" s="7" t="s">
        <v>626</v>
      </c>
      <c r="M665" s="241">
        <v>7201</v>
      </c>
      <c r="N665" s="7" t="s">
        <v>632</v>
      </c>
    </row>
    <row r="666" spans="1:14" x14ac:dyDescent="0.3">
      <c r="A666" t="str">
        <f t="shared" si="10"/>
        <v>30367211</v>
      </c>
      <c r="B666" s="7" t="s">
        <v>1294</v>
      </c>
      <c r="C666" s="7" t="s">
        <v>1379</v>
      </c>
      <c r="D666" s="7" t="s">
        <v>22</v>
      </c>
      <c r="E666" s="7" t="e">
        <v>#N/A</v>
      </c>
      <c r="F666" s="7" t="e">
        <v>#N/A</v>
      </c>
      <c r="G666" s="7" t="e">
        <v>#N/A</v>
      </c>
      <c r="H666" s="7" t="e">
        <v>#N/A</v>
      </c>
      <c r="I666" s="7" t="s">
        <v>625</v>
      </c>
      <c r="J666" s="7" t="s">
        <v>626</v>
      </c>
      <c r="K666" s="241">
        <v>3036</v>
      </c>
      <c r="L666" s="7" t="s">
        <v>626</v>
      </c>
      <c r="M666" s="241">
        <v>7211</v>
      </c>
      <c r="N666" s="7" t="s">
        <v>1549</v>
      </c>
    </row>
    <row r="667" spans="1:14" x14ac:dyDescent="0.3">
      <c r="A667" t="str">
        <f t="shared" si="10"/>
        <v>30368040</v>
      </c>
      <c r="B667" s="7" t="s">
        <v>1294</v>
      </c>
      <c r="C667" s="7" t="s">
        <v>1379</v>
      </c>
      <c r="D667" s="7" t="s">
        <v>22</v>
      </c>
      <c r="E667" s="7" t="e">
        <v>#N/A</v>
      </c>
      <c r="F667" s="7" t="e">
        <v>#N/A</v>
      </c>
      <c r="G667" s="7" t="e">
        <v>#N/A</v>
      </c>
      <c r="H667" s="7" t="e">
        <v>#N/A</v>
      </c>
      <c r="I667" s="7" t="s">
        <v>625</v>
      </c>
      <c r="J667" s="7" t="s">
        <v>626</v>
      </c>
      <c r="K667" s="241">
        <v>3036</v>
      </c>
      <c r="L667" s="7" t="s">
        <v>626</v>
      </c>
      <c r="M667" s="241">
        <v>8040</v>
      </c>
      <c r="N667" s="7" t="s">
        <v>441</v>
      </c>
    </row>
    <row r="668" spans="1:14" x14ac:dyDescent="0.3">
      <c r="A668" t="str">
        <f t="shared" si="10"/>
        <v>30611016</v>
      </c>
      <c r="B668" s="7" t="s">
        <v>1294</v>
      </c>
      <c r="C668" s="7" t="s">
        <v>1379</v>
      </c>
      <c r="D668" s="7" t="s">
        <v>22</v>
      </c>
      <c r="E668" s="7" t="e">
        <v>#N/A</v>
      </c>
      <c r="F668" s="7" t="e">
        <v>#N/A</v>
      </c>
      <c r="G668" s="7" t="e">
        <v>#N/A</v>
      </c>
      <c r="H668" s="7" t="e">
        <v>#N/A</v>
      </c>
      <c r="I668" s="7" t="s">
        <v>625</v>
      </c>
      <c r="J668" s="7" t="s">
        <v>626</v>
      </c>
      <c r="K668" s="241">
        <v>3061</v>
      </c>
      <c r="L668" s="7" t="s">
        <v>1550</v>
      </c>
      <c r="M668" s="241">
        <v>1016</v>
      </c>
      <c r="N668" s="7" t="s">
        <v>599</v>
      </c>
    </row>
    <row r="669" spans="1:14" x14ac:dyDescent="0.3">
      <c r="A669" t="str">
        <f t="shared" si="10"/>
        <v>30612106</v>
      </c>
      <c r="B669" s="7" t="s">
        <v>1294</v>
      </c>
      <c r="C669" s="7" t="s">
        <v>1379</v>
      </c>
      <c r="D669" s="7" t="s">
        <v>22</v>
      </c>
      <c r="E669" s="7" t="e">
        <v>#N/A</v>
      </c>
      <c r="F669" s="7" t="e">
        <v>#N/A</v>
      </c>
      <c r="G669" s="7" t="e">
        <v>#N/A</v>
      </c>
      <c r="H669" s="7" t="e">
        <v>#N/A</v>
      </c>
      <c r="I669" s="7" t="s">
        <v>625</v>
      </c>
      <c r="J669" s="7" t="s">
        <v>626</v>
      </c>
      <c r="K669" s="241">
        <v>3061</v>
      </c>
      <c r="L669" s="7" t="s">
        <v>1550</v>
      </c>
      <c r="M669" s="241">
        <v>2106</v>
      </c>
      <c r="N669" s="7" t="s">
        <v>629</v>
      </c>
    </row>
    <row r="670" spans="1:14" x14ac:dyDescent="0.3">
      <c r="A670" t="str">
        <f t="shared" si="10"/>
        <v>30614000</v>
      </c>
      <c r="B670" s="7" t="s">
        <v>1294</v>
      </c>
      <c r="C670" s="7" t="s">
        <v>1379</v>
      </c>
      <c r="D670" s="7" t="s">
        <v>22</v>
      </c>
      <c r="E670" s="7" t="e">
        <v>#N/A</v>
      </c>
      <c r="F670" s="7" t="e">
        <v>#N/A</v>
      </c>
      <c r="G670" s="7" t="e">
        <v>#N/A</v>
      </c>
      <c r="H670" s="7" t="e">
        <v>#N/A</v>
      </c>
      <c r="I670" s="7" t="s">
        <v>625</v>
      </c>
      <c r="J670" s="7" t="s">
        <v>626</v>
      </c>
      <c r="K670" s="241">
        <v>3061</v>
      </c>
      <c r="L670" s="7" t="s">
        <v>1550</v>
      </c>
      <c r="M670" s="241">
        <v>4000</v>
      </c>
      <c r="N670" s="7" t="s">
        <v>1349</v>
      </c>
    </row>
    <row r="671" spans="1:14" x14ac:dyDescent="0.3">
      <c r="A671" t="str">
        <f t="shared" si="10"/>
        <v>30617104</v>
      </c>
      <c r="B671" s="7" t="s">
        <v>1294</v>
      </c>
      <c r="C671" s="7" t="s">
        <v>1379</v>
      </c>
      <c r="D671" s="7" t="s">
        <v>22</v>
      </c>
      <c r="E671" s="7" t="e">
        <v>#N/A</v>
      </c>
      <c r="F671" s="7" t="e">
        <v>#N/A</v>
      </c>
      <c r="G671" s="7" t="e">
        <v>#N/A</v>
      </c>
      <c r="H671" s="7" t="e">
        <v>#N/A</v>
      </c>
      <c r="I671" s="7" t="s">
        <v>625</v>
      </c>
      <c r="J671" s="7" t="s">
        <v>626</v>
      </c>
      <c r="K671" s="241">
        <v>3061</v>
      </c>
      <c r="L671" s="7" t="s">
        <v>1550</v>
      </c>
      <c r="M671" s="241">
        <v>7104</v>
      </c>
      <c r="N671" s="7" t="s">
        <v>1384</v>
      </c>
    </row>
    <row r="672" spans="1:14" x14ac:dyDescent="0.3">
      <c r="A672" t="str">
        <f t="shared" si="10"/>
        <v>30441</v>
      </c>
      <c r="B672" s="7" t="s">
        <v>1294</v>
      </c>
      <c r="C672" s="7" t="s">
        <v>1546</v>
      </c>
      <c r="D672" s="7" t="s">
        <v>22</v>
      </c>
      <c r="E672" s="7" t="e">
        <v>#N/A</v>
      </c>
      <c r="F672" s="7" t="e">
        <v>#N/A</v>
      </c>
      <c r="G672" s="7" t="e">
        <v>#N/A</v>
      </c>
      <c r="H672" s="7" t="e">
        <v>#N/A</v>
      </c>
      <c r="I672" s="7" t="s">
        <v>488</v>
      </c>
      <c r="J672" s="7" t="s">
        <v>489</v>
      </c>
      <c r="K672" s="241">
        <v>3044</v>
      </c>
      <c r="L672" s="7" t="s">
        <v>490</v>
      </c>
      <c r="M672" s="241">
        <v>1</v>
      </c>
      <c r="N672" s="7" t="s">
        <v>158</v>
      </c>
    </row>
    <row r="673" spans="1:14" x14ac:dyDescent="0.3">
      <c r="A673" t="str">
        <f t="shared" si="10"/>
        <v>30441500</v>
      </c>
      <c r="B673" s="7" t="s">
        <v>1294</v>
      </c>
      <c r="C673" s="7" t="s">
        <v>1546</v>
      </c>
      <c r="D673" s="7" t="s">
        <v>22</v>
      </c>
      <c r="E673" s="7" t="e">
        <v>#N/A</v>
      </c>
      <c r="F673" s="7" t="e">
        <v>#N/A</v>
      </c>
      <c r="G673" s="7" t="e">
        <v>#N/A</v>
      </c>
      <c r="H673" s="7" t="e">
        <v>#N/A</v>
      </c>
      <c r="I673" s="7" t="s">
        <v>488</v>
      </c>
      <c r="J673" s="7" t="s">
        <v>489</v>
      </c>
      <c r="K673" s="241">
        <v>3044</v>
      </c>
      <c r="L673" s="7" t="s">
        <v>490</v>
      </c>
      <c r="M673" s="241">
        <v>1500</v>
      </c>
      <c r="N673" s="7" t="s">
        <v>1551</v>
      </c>
    </row>
    <row r="674" spans="1:14" x14ac:dyDescent="0.3">
      <c r="A674" t="str">
        <f t="shared" si="10"/>
        <v>30441502</v>
      </c>
      <c r="B674" s="7" t="s">
        <v>1294</v>
      </c>
      <c r="C674" s="7" t="s">
        <v>1546</v>
      </c>
      <c r="D674" s="7" t="s">
        <v>22</v>
      </c>
      <c r="E674" s="7" t="s">
        <v>482</v>
      </c>
      <c r="F674" s="7" t="s">
        <v>483</v>
      </c>
      <c r="G674" s="7" t="s">
        <v>237</v>
      </c>
      <c r="H674" s="7" t="s">
        <v>238</v>
      </c>
      <c r="I674" s="7" t="s">
        <v>488</v>
      </c>
      <c r="J674" s="7" t="s">
        <v>489</v>
      </c>
      <c r="K674" s="241">
        <v>3044</v>
      </c>
      <c r="L674" s="7" t="s">
        <v>490</v>
      </c>
      <c r="M674" s="241">
        <v>1502</v>
      </c>
      <c r="N674" s="7" t="s">
        <v>491</v>
      </c>
    </row>
    <row r="675" spans="1:14" x14ac:dyDescent="0.3">
      <c r="A675" t="str">
        <f t="shared" si="10"/>
        <v>30441506</v>
      </c>
      <c r="B675" s="7" t="s">
        <v>1294</v>
      </c>
      <c r="C675" s="7" t="s">
        <v>1546</v>
      </c>
      <c r="D675" s="7" t="s">
        <v>22</v>
      </c>
      <c r="E675" s="7" t="s">
        <v>482</v>
      </c>
      <c r="F675" s="7" t="s">
        <v>483</v>
      </c>
      <c r="G675" s="7" t="s">
        <v>237</v>
      </c>
      <c r="H675" s="7" t="s">
        <v>238</v>
      </c>
      <c r="I675" s="7" t="s">
        <v>488</v>
      </c>
      <c r="J675" s="7" t="s">
        <v>489</v>
      </c>
      <c r="K675" s="241">
        <v>3044</v>
      </c>
      <c r="L675" s="7" t="s">
        <v>490</v>
      </c>
      <c r="M675" s="241">
        <v>1506</v>
      </c>
      <c r="N675" s="7" t="s">
        <v>492</v>
      </c>
    </row>
    <row r="676" spans="1:14" x14ac:dyDescent="0.3">
      <c r="A676" t="str">
        <f t="shared" si="10"/>
        <v>30441508</v>
      </c>
      <c r="B676" s="7" t="s">
        <v>1294</v>
      </c>
      <c r="C676" s="7" t="s">
        <v>1546</v>
      </c>
      <c r="D676" s="7" t="s">
        <v>22</v>
      </c>
      <c r="E676" s="7" t="s">
        <v>482</v>
      </c>
      <c r="F676" s="7" t="s">
        <v>483</v>
      </c>
      <c r="G676" s="7" t="s">
        <v>237</v>
      </c>
      <c r="H676" s="7" t="s">
        <v>238</v>
      </c>
      <c r="I676" s="7" t="s">
        <v>488</v>
      </c>
      <c r="J676" s="7" t="s">
        <v>489</v>
      </c>
      <c r="K676" s="241">
        <v>3044</v>
      </c>
      <c r="L676" s="7" t="s">
        <v>490</v>
      </c>
      <c r="M676" s="241">
        <v>1508</v>
      </c>
      <c r="N676" s="7" t="s">
        <v>493</v>
      </c>
    </row>
    <row r="677" spans="1:14" x14ac:dyDescent="0.3">
      <c r="A677" t="str">
        <f t="shared" si="10"/>
        <v>30441509</v>
      </c>
      <c r="B677" s="7" t="s">
        <v>1294</v>
      </c>
      <c r="C677" s="7" t="s">
        <v>1546</v>
      </c>
      <c r="D677" s="7" t="s">
        <v>22</v>
      </c>
      <c r="E677" s="7" t="s">
        <v>482</v>
      </c>
      <c r="F677" s="7" t="s">
        <v>483</v>
      </c>
      <c r="G677" s="7" t="s">
        <v>237</v>
      </c>
      <c r="H677" s="7" t="s">
        <v>238</v>
      </c>
      <c r="I677" s="7" t="s">
        <v>488</v>
      </c>
      <c r="J677" s="7" t="s">
        <v>489</v>
      </c>
      <c r="K677" s="241">
        <v>3044</v>
      </c>
      <c r="L677" s="7" t="s">
        <v>490</v>
      </c>
      <c r="M677" s="241">
        <v>1509</v>
      </c>
      <c r="N677" s="7" t="s">
        <v>494</v>
      </c>
    </row>
    <row r="678" spans="1:14" x14ac:dyDescent="0.3">
      <c r="A678" t="str">
        <f t="shared" si="10"/>
        <v>30442000</v>
      </c>
      <c r="B678" s="7" t="s">
        <v>1294</v>
      </c>
      <c r="C678" s="7" t="s">
        <v>1546</v>
      </c>
      <c r="D678" s="7" t="s">
        <v>22</v>
      </c>
      <c r="E678" s="7" t="s">
        <v>482</v>
      </c>
      <c r="F678" s="7" t="s">
        <v>483</v>
      </c>
      <c r="G678" s="7" t="s">
        <v>237</v>
      </c>
      <c r="H678" s="7" t="s">
        <v>238</v>
      </c>
      <c r="I678" s="7" t="s">
        <v>488</v>
      </c>
      <c r="J678" s="7" t="s">
        <v>489</v>
      </c>
      <c r="K678" s="241">
        <v>3044</v>
      </c>
      <c r="L678" s="7" t="s">
        <v>490</v>
      </c>
      <c r="M678" s="241">
        <v>2000</v>
      </c>
      <c r="N678" s="7" t="s">
        <v>271</v>
      </c>
    </row>
    <row r="679" spans="1:14" x14ac:dyDescent="0.3">
      <c r="A679" t="str">
        <f t="shared" si="10"/>
        <v>30442019</v>
      </c>
      <c r="B679" s="7" t="s">
        <v>1294</v>
      </c>
      <c r="C679" s="7" t="s">
        <v>1546</v>
      </c>
      <c r="D679" s="7" t="s">
        <v>22</v>
      </c>
      <c r="E679" s="7" t="s">
        <v>482</v>
      </c>
      <c r="F679" s="7" t="s">
        <v>483</v>
      </c>
      <c r="G679" s="7" t="s">
        <v>237</v>
      </c>
      <c r="H679" s="7" t="s">
        <v>238</v>
      </c>
      <c r="I679" s="7" t="s">
        <v>488</v>
      </c>
      <c r="J679" s="7" t="s">
        <v>489</v>
      </c>
      <c r="K679" s="241">
        <v>3044</v>
      </c>
      <c r="L679" s="7" t="s">
        <v>490</v>
      </c>
      <c r="M679" s="241">
        <v>2019</v>
      </c>
      <c r="N679" s="7" t="s">
        <v>495</v>
      </c>
    </row>
    <row r="680" spans="1:14" x14ac:dyDescent="0.3">
      <c r="A680" t="str">
        <f t="shared" si="10"/>
        <v>30442031</v>
      </c>
      <c r="B680" s="7" t="s">
        <v>1294</v>
      </c>
      <c r="C680" s="7" t="s">
        <v>1546</v>
      </c>
      <c r="D680" s="7" t="s">
        <v>22</v>
      </c>
      <c r="E680" s="7" t="s">
        <v>482</v>
      </c>
      <c r="F680" s="7" t="s">
        <v>483</v>
      </c>
      <c r="G680" s="7" t="s">
        <v>237</v>
      </c>
      <c r="H680" s="7" t="s">
        <v>238</v>
      </c>
      <c r="I680" s="7" t="s">
        <v>488</v>
      </c>
      <c r="J680" s="7" t="s">
        <v>489</v>
      </c>
      <c r="K680" s="241">
        <v>3044</v>
      </c>
      <c r="L680" s="7" t="s">
        <v>490</v>
      </c>
      <c r="M680" s="241">
        <v>2031</v>
      </c>
      <c r="N680" s="7" t="s">
        <v>496</v>
      </c>
    </row>
    <row r="681" spans="1:14" x14ac:dyDescent="0.3">
      <c r="A681" t="str">
        <f t="shared" si="10"/>
        <v>30442040</v>
      </c>
      <c r="B681" s="7" t="s">
        <v>1294</v>
      </c>
      <c r="C681" s="7" t="s">
        <v>1546</v>
      </c>
      <c r="D681" s="7" t="s">
        <v>22</v>
      </c>
      <c r="E681" s="7" t="e">
        <v>#N/A</v>
      </c>
      <c r="F681" s="7" t="e">
        <v>#N/A</v>
      </c>
      <c r="G681" s="7" t="e">
        <v>#N/A</v>
      </c>
      <c r="H681" s="7" t="e">
        <v>#N/A</v>
      </c>
      <c r="I681" s="7" t="s">
        <v>488</v>
      </c>
      <c r="J681" s="7" t="s">
        <v>489</v>
      </c>
      <c r="K681" s="241">
        <v>3044</v>
      </c>
      <c r="L681" s="7" t="s">
        <v>490</v>
      </c>
      <c r="M681" s="241">
        <v>2040</v>
      </c>
      <c r="N681" s="7" t="s">
        <v>1462</v>
      </c>
    </row>
    <row r="682" spans="1:14" x14ac:dyDescent="0.3">
      <c r="A682" t="str">
        <f t="shared" si="10"/>
        <v>30442047</v>
      </c>
      <c r="B682" s="7" t="s">
        <v>1294</v>
      </c>
      <c r="C682" s="7" t="s">
        <v>1546</v>
      </c>
      <c r="D682" s="7" t="s">
        <v>22</v>
      </c>
      <c r="E682" s="7" t="e">
        <v>#N/A</v>
      </c>
      <c r="F682" s="7" t="e">
        <v>#N/A</v>
      </c>
      <c r="G682" s="7" t="e">
        <v>#N/A</v>
      </c>
      <c r="H682" s="7" t="e">
        <v>#N/A</v>
      </c>
      <c r="I682" s="7" t="s">
        <v>488</v>
      </c>
      <c r="J682" s="7" t="s">
        <v>489</v>
      </c>
      <c r="K682" s="241">
        <v>3044</v>
      </c>
      <c r="L682" s="7" t="s">
        <v>490</v>
      </c>
      <c r="M682" s="241">
        <v>2047</v>
      </c>
      <c r="N682" s="7" t="s">
        <v>299</v>
      </c>
    </row>
    <row r="683" spans="1:14" x14ac:dyDescent="0.3">
      <c r="A683" t="str">
        <f t="shared" si="10"/>
        <v>30442055</v>
      </c>
      <c r="B683" s="7" t="s">
        <v>1294</v>
      </c>
      <c r="C683" s="7" t="s">
        <v>1546</v>
      </c>
      <c r="D683" s="7" t="s">
        <v>22</v>
      </c>
      <c r="E683" s="7" t="e">
        <v>#N/A</v>
      </c>
      <c r="F683" s="7" t="e">
        <v>#N/A</v>
      </c>
      <c r="G683" s="7" t="e">
        <v>#N/A</v>
      </c>
      <c r="H683" s="7" t="e">
        <v>#N/A</v>
      </c>
      <c r="I683" s="7" t="s">
        <v>488</v>
      </c>
      <c r="J683" s="7" t="s">
        <v>489</v>
      </c>
      <c r="K683" s="241">
        <v>3044</v>
      </c>
      <c r="L683" s="7" t="s">
        <v>490</v>
      </c>
      <c r="M683" s="241">
        <v>2055</v>
      </c>
      <c r="N683" s="7" t="s">
        <v>431</v>
      </c>
    </row>
    <row r="684" spans="1:14" x14ac:dyDescent="0.3">
      <c r="A684" t="str">
        <f t="shared" si="10"/>
        <v>30442084</v>
      </c>
      <c r="B684" s="7" t="s">
        <v>1294</v>
      </c>
      <c r="C684" s="7" t="s">
        <v>1546</v>
      </c>
      <c r="D684" s="7" t="s">
        <v>22</v>
      </c>
      <c r="E684" s="7" t="s">
        <v>482</v>
      </c>
      <c r="F684" s="7" t="s">
        <v>483</v>
      </c>
      <c r="G684" s="7" t="s">
        <v>237</v>
      </c>
      <c r="H684" s="7" t="s">
        <v>238</v>
      </c>
      <c r="I684" s="7" t="s">
        <v>488</v>
      </c>
      <c r="J684" s="7" t="s">
        <v>489</v>
      </c>
      <c r="K684" s="241">
        <v>3044</v>
      </c>
      <c r="L684" s="7" t="s">
        <v>490</v>
      </c>
      <c r="M684" s="241">
        <v>2084</v>
      </c>
      <c r="N684" s="7" t="s">
        <v>497</v>
      </c>
    </row>
    <row r="685" spans="1:14" x14ac:dyDescent="0.3">
      <c r="A685" t="str">
        <f t="shared" si="10"/>
        <v>30442086</v>
      </c>
      <c r="B685" s="7" t="s">
        <v>1294</v>
      </c>
      <c r="C685" s="7" t="s">
        <v>1546</v>
      </c>
      <c r="D685" s="7" t="s">
        <v>22</v>
      </c>
      <c r="E685" s="7" t="e">
        <v>#N/A</v>
      </c>
      <c r="F685" s="7" t="e">
        <v>#N/A</v>
      </c>
      <c r="G685" s="7" t="e">
        <v>#N/A</v>
      </c>
      <c r="H685" s="7" t="e">
        <v>#N/A</v>
      </c>
      <c r="I685" s="7" t="s">
        <v>488</v>
      </c>
      <c r="J685" s="7" t="s">
        <v>489</v>
      </c>
      <c r="K685" s="241">
        <v>3044</v>
      </c>
      <c r="L685" s="7" t="s">
        <v>490</v>
      </c>
      <c r="M685" s="241">
        <v>2086</v>
      </c>
      <c r="N685" s="7" t="s">
        <v>291</v>
      </c>
    </row>
    <row r="686" spans="1:14" x14ac:dyDescent="0.3">
      <c r="A686" t="str">
        <f t="shared" si="10"/>
        <v>30442143</v>
      </c>
      <c r="B686" s="7" t="s">
        <v>1294</v>
      </c>
      <c r="C686" s="7" t="s">
        <v>1546</v>
      </c>
      <c r="D686" s="7" t="s">
        <v>22</v>
      </c>
      <c r="E686" s="7" t="s">
        <v>482</v>
      </c>
      <c r="F686" s="7" t="s">
        <v>483</v>
      </c>
      <c r="G686" s="7" t="s">
        <v>237</v>
      </c>
      <c r="H686" s="7" t="s">
        <v>238</v>
      </c>
      <c r="I686" s="7" t="s">
        <v>488</v>
      </c>
      <c r="J686" s="7" t="s">
        <v>489</v>
      </c>
      <c r="K686" s="241">
        <v>3044</v>
      </c>
      <c r="L686" s="7" t="s">
        <v>490</v>
      </c>
      <c r="M686" s="241">
        <v>2143</v>
      </c>
      <c r="N686" s="7" t="s">
        <v>498</v>
      </c>
    </row>
    <row r="687" spans="1:14" x14ac:dyDescent="0.3">
      <c r="A687" t="str">
        <f t="shared" si="10"/>
        <v>30444000</v>
      </c>
      <c r="B687" s="7" t="s">
        <v>1294</v>
      </c>
      <c r="C687" s="7" t="s">
        <v>1546</v>
      </c>
      <c r="D687" s="7" t="s">
        <v>22</v>
      </c>
      <c r="E687" s="7" t="e">
        <v>#N/A</v>
      </c>
      <c r="F687" s="7" t="e">
        <v>#N/A</v>
      </c>
      <c r="G687" s="7" t="e">
        <v>#N/A</v>
      </c>
      <c r="H687" s="7" t="e">
        <v>#N/A</v>
      </c>
      <c r="I687" s="7" t="s">
        <v>488</v>
      </c>
      <c r="J687" s="7" t="s">
        <v>489</v>
      </c>
      <c r="K687" s="241">
        <v>3044</v>
      </c>
      <c r="L687" s="7" t="s">
        <v>490</v>
      </c>
      <c r="M687" s="241">
        <v>4000</v>
      </c>
      <c r="N687" s="7" t="s">
        <v>1349</v>
      </c>
    </row>
    <row r="688" spans="1:14" x14ac:dyDescent="0.3">
      <c r="A688" t="str">
        <f t="shared" si="10"/>
        <v>30448040</v>
      </c>
      <c r="B688" s="7" t="s">
        <v>1294</v>
      </c>
      <c r="C688" s="7" t="s">
        <v>1546</v>
      </c>
      <c r="D688" s="7" t="s">
        <v>22</v>
      </c>
      <c r="E688" s="7" t="s">
        <v>482</v>
      </c>
      <c r="F688" s="7" t="s">
        <v>483</v>
      </c>
      <c r="G688" s="7" t="s">
        <v>237</v>
      </c>
      <c r="H688" s="7" t="s">
        <v>238</v>
      </c>
      <c r="I688" s="7" t="s">
        <v>488</v>
      </c>
      <c r="J688" s="7" t="s">
        <v>489</v>
      </c>
      <c r="K688" s="241">
        <v>3044</v>
      </c>
      <c r="L688" s="7" t="s">
        <v>490</v>
      </c>
      <c r="M688" s="241">
        <v>8040</v>
      </c>
      <c r="N688" s="7" t="s">
        <v>441</v>
      </c>
    </row>
    <row r="689" spans="1:14" x14ac:dyDescent="0.3">
      <c r="A689" t="str">
        <f t="shared" si="10"/>
        <v>30448042</v>
      </c>
      <c r="B689" s="7" t="s">
        <v>1294</v>
      </c>
      <c r="C689" s="7" t="s">
        <v>1546</v>
      </c>
      <c r="D689" s="7" t="s">
        <v>22</v>
      </c>
      <c r="E689" s="7" t="s">
        <v>482</v>
      </c>
      <c r="F689" s="7" t="s">
        <v>483</v>
      </c>
      <c r="G689" s="7" t="s">
        <v>237</v>
      </c>
      <c r="H689" s="7" t="s">
        <v>238</v>
      </c>
      <c r="I689" s="7" t="s">
        <v>488</v>
      </c>
      <c r="J689" s="7" t="s">
        <v>489</v>
      </c>
      <c r="K689" s="241">
        <v>3044</v>
      </c>
      <c r="L689" s="7" t="s">
        <v>490</v>
      </c>
      <c r="M689" s="241">
        <v>8042</v>
      </c>
      <c r="N689" s="7" t="s">
        <v>499</v>
      </c>
    </row>
    <row r="690" spans="1:14" x14ac:dyDescent="0.3">
      <c r="A690" t="str">
        <f t="shared" si="10"/>
        <v>30451000</v>
      </c>
      <c r="B690" s="7" t="s">
        <v>1294</v>
      </c>
      <c r="C690" s="7" t="s">
        <v>1546</v>
      </c>
      <c r="D690" s="7" t="s">
        <v>22</v>
      </c>
      <c r="E690" s="7" t="e">
        <v>#N/A</v>
      </c>
      <c r="F690" s="7" t="e">
        <v>#N/A</v>
      </c>
      <c r="G690" s="7" t="e">
        <v>#N/A</v>
      </c>
      <c r="H690" s="7" t="e">
        <v>#N/A</v>
      </c>
      <c r="I690" s="7" t="s">
        <v>488</v>
      </c>
      <c r="J690" s="7" t="s">
        <v>489</v>
      </c>
      <c r="K690" s="241">
        <v>3045</v>
      </c>
      <c r="L690" s="7" t="s">
        <v>500</v>
      </c>
      <c r="M690" s="241">
        <v>1000</v>
      </c>
      <c r="N690" s="7" t="s">
        <v>427</v>
      </c>
    </row>
    <row r="691" spans="1:14" x14ac:dyDescent="0.3">
      <c r="A691" t="str">
        <f t="shared" si="10"/>
        <v>30451502</v>
      </c>
      <c r="B691" s="7" t="s">
        <v>1294</v>
      </c>
      <c r="C691" s="7" t="s">
        <v>1546</v>
      </c>
      <c r="D691" s="7" t="s">
        <v>22</v>
      </c>
      <c r="E691" s="7" t="e">
        <v>#N/A</v>
      </c>
      <c r="F691" s="7" t="e">
        <v>#N/A</v>
      </c>
      <c r="G691" s="7" t="e">
        <v>#N/A</v>
      </c>
      <c r="H691" s="7" t="e">
        <v>#N/A</v>
      </c>
      <c r="I691" s="7" t="s">
        <v>488</v>
      </c>
      <c r="J691" s="7" t="s">
        <v>489</v>
      </c>
      <c r="K691" s="241">
        <v>3045</v>
      </c>
      <c r="L691" s="7" t="s">
        <v>500</v>
      </c>
      <c r="M691" s="241">
        <v>1502</v>
      </c>
      <c r="N691" s="7" t="s">
        <v>491</v>
      </c>
    </row>
    <row r="692" spans="1:14" x14ac:dyDescent="0.3">
      <c r="A692" t="str">
        <f t="shared" si="10"/>
        <v>30451506</v>
      </c>
      <c r="B692" s="7" t="s">
        <v>1294</v>
      </c>
      <c r="C692" s="7" t="s">
        <v>1546</v>
      </c>
      <c r="D692" s="7" t="s">
        <v>22</v>
      </c>
      <c r="E692" s="7" t="e">
        <v>#N/A</v>
      </c>
      <c r="F692" s="7" t="e">
        <v>#N/A</v>
      </c>
      <c r="G692" s="7" t="e">
        <v>#N/A</v>
      </c>
      <c r="H692" s="7" t="e">
        <v>#N/A</v>
      </c>
      <c r="I692" s="7" t="s">
        <v>488</v>
      </c>
      <c r="J692" s="7" t="s">
        <v>489</v>
      </c>
      <c r="K692" s="241">
        <v>3045</v>
      </c>
      <c r="L692" s="7" t="s">
        <v>500</v>
      </c>
      <c r="M692" s="241">
        <v>1506</v>
      </c>
      <c r="N692" s="7" t="s">
        <v>492</v>
      </c>
    </row>
    <row r="693" spans="1:14" x14ac:dyDescent="0.3">
      <c r="A693" t="str">
        <f t="shared" si="10"/>
        <v>30451508</v>
      </c>
      <c r="B693" s="7" t="s">
        <v>1294</v>
      </c>
      <c r="C693" s="7" t="s">
        <v>1546</v>
      </c>
      <c r="D693" s="7" t="s">
        <v>22</v>
      </c>
      <c r="E693" s="7" t="e">
        <v>#N/A</v>
      </c>
      <c r="F693" s="7" t="e">
        <v>#N/A</v>
      </c>
      <c r="G693" s="7" t="e">
        <v>#N/A</v>
      </c>
      <c r="H693" s="7" t="e">
        <v>#N/A</v>
      </c>
      <c r="I693" s="7" t="s">
        <v>488</v>
      </c>
      <c r="J693" s="7" t="s">
        <v>489</v>
      </c>
      <c r="K693" s="241">
        <v>3045</v>
      </c>
      <c r="L693" s="7" t="s">
        <v>500</v>
      </c>
      <c r="M693" s="241">
        <v>1508</v>
      </c>
      <c r="N693" s="7" t="s">
        <v>493</v>
      </c>
    </row>
    <row r="694" spans="1:14" x14ac:dyDescent="0.3">
      <c r="A694" t="str">
        <f t="shared" si="10"/>
        <v>30451509</v>
      </c>
      <c r="B694" s="7" t="s">
        <v>1294</v>
      </c>
      <c r="C694" s="7" t="s">
        <v>1546</v>
      </c>
      <c r="D694" s="7" t="s">
        <v>22</v>
      </c>
      <c r="E694" s="7" t="e">
        <v>#N/A</v>
      </c>
      <c r="F694" s="7" t="e">
        <v>#N/A</v>
      </c>
      <c r="G694" s="7" t="e">
        <v>#N/A</v>
      </c>
      <c r="H694" s="7" t="e">
        <v>#N/A</v>
      </c>
      <c r="I694" s="7" t="s">
        <v>488</v>
      </c>
      <c r="J694" s="7" t="s">
        <v>489</v>
      </c>
      <c r="K694" s="241">
        <v>3045</v>
      </c>
      <c r="L694" s="7" t="s">
        <v>500</v>
      </c>
      <c r="M694" s="241">
        <v>1509</v>
      </c>
      <c r="N694" s="7" t="s">
        <v>494</v>
      </c>
    </row>
    <row r="695" spans="1:14" x14ac:dyDescent="0.3">
      <c r="A695" t="str">
        <f t="shared" si="10"/>
        <v>30452000</v>
      </c>
      <c r="B695" s="7" t="s">
        <v>1294</v>
      </c>
      <c r="C695" s="7" t="s">
        <v>1546</v>
      </c>
      <c r="D695" s="7" t="s">
        <v>22</v>
      </c>
      <c r="E695" s="7" t="e">
        <v>#N/A</v>
      </c>
      <c r="F695" s="7" t="e">
        <v>#N/A</v>
      </c>
      <c r="G695" s="7" t="e">
        <v>#N/A</v>
      </c>
      <c r="H695" s="7" t="e">
        <v>#N/A</v>
      </c>
      <c r="I695" s="7" t="s">
        <v>488</v>
      </c>
      <c r="J695" s="7" t="s">
        <v>489</v>
      </c>
      <c r="K695" s="241">
        <v>3045</v>
      </c>
      <c r="L695" s="7" t="s">
        <v>500</v>
      </c>
      <c r="M695" s="241">
        <v>2000</v>
      </c>
      <c r="N695" s="7" t="s">
        <v>271</v>
      </c>
    </row>
    <row r="696" spans="1:14" x14ac:dyDescent="0.3">
      <c r="A696" t="str">
        <f t="shared" si="10"/>
        <v>30452019</v>
      </c>
      <c r="B696" s="7" t="s">
        <v>1294</v>
      </c>
      <c r="C696" s="7" t="s">
        <v>1546</v>
      </c>
      <c r="D696" s="7" t="s">
        <v>22</v>
      </c>
      <c r="E696" s="7" t="e">
        <v>#N/A</v>
      </c>
      <c r="F696" s="7" t="e">
        <v>#N/A</v>
      </c>
      <c r="G696" s="7" t="e">
        <v>#N/A</v>
      </c>
      <c r="H696" s="7" t="e">
        <v>#N/A</v>
      </c>
      <c r="I696" s="7" t="s">
        <v>488</v>
      </c>
      <c r="J696" s="7" t="s">
        <v>489</v>
      </c>
      <c r="K696" s="241">
        <v>3045</v>
      </c>
      <c r="L696" s="7" t="s">
        <v>500</v>
      </c>
      <c r="M696" s="241">
        <v>2019</v>
      </c>
      <c r="N696" s="7" t="s">
        <v>495</v>
      </c>
    </row>
    <row r="697" spans="1:14" x14ac:dyDescent="0.3">
      <c r="A697" t="str">
        <f t="shared" si="10"/>
        <v>30452027</v>
      </c>
      <c r="B697" s="7" t="s">
        <v>1294</v>
      </c>
      <c r="C697" s="7" t="s">
        <v>1546</v>
      </c>
      <c r="D697" s="7" t="s">
        <v>22</v>
      </c>
      <c r="E697" s="7" t="e">
        <v>#N/A</v>
      </c>
      <c r="F697" s="7" t="e">
        <v>#N/A</v>
      </c>
      <c r="G697" s="7" t="e">
        <v>#N/A</v>
      </c>
      <c r="H697" s="7" t="e">
        <v>#N/A</v>
      </c>
      <c r="I697" s="7" t="s">
        <v>488</v>
      </c>
      <c r="J697" s="7" t="s">
        <v>489</v>
      </c>
      <c r="K697" s="241">
        <v>3045</v>
      </c>
      <c r="L697" s="7" t="s">
        <v>500</v>
      </c>
      <c r="M697" s="241">
        <v>2027</v>
      </c>
      <c r="N697" s="7" t="s">
        <v>1552</v>
      </c>
    </row>
    <row r="698" spans="1:14" x14ac:dyDescent="0.3">
      <c r="A698" t="str">
        <f t="shared" si="10"/>
        <v>30452031</v>
      </c>
      <c r="B698" s="7" t="s">
        <v>1294</v>
      </c>
      <c r="C698" s="7" t="s">
        <v>1546</v>
      </c>
      <c r="D698" s="7" t="s">
        <v>22</v>
      </c>
      <c r="E698" s="7" t="e">
        <v>#N/A</v>
      </c>
      <c r="F698" s="7" t="e">
        <v>#N/A</v>
      </c>
      <c r="G698" s="7" t="e">
        <v>#N/A</v>
      </c>
      <c r="H698" s="7" t="e">
        <v>#N/A</v>
      </c>
      <c r="I698" s="7" t="s">
        <v>488</v>
      </c>
      <c r="J698" s="7" t="s">
        <v>489</v>
      </c>
      <c r="K698" s="241">
        <v>3045</v>
      </c>
      <c r="L698" s="7" t="s">
        <v>500</v>
      </c>
      <c r="M698" s="241">
        <v>2031</v>
      </c>
      <c r="N698" s="7" t="s">
        <v>496</v>
      </c>
    </row>
    <row r="699" spans="1:14" x14ac:dyDescent="0.3">
      <c r="A699" t="str">
        <f t="shared" si="10"/>
        <v>30452047</v>
      </c>
      <c r="B699" s="7" t="s">
        <v>1294</v>
      </c>
      <c r="C699" s="7" t="s">
        <v>1546</v>
      </c>
      <c r="D699" s="7" t="s">
        <v>22</v>
      </c>
      <c r="E699" s="7" t="e">
        <v>#N/A</v>
      </c>
      <c r="F699" s="7" t="e">
        <v>#N/A</v>
      </c>
      <c r="G699" s="7" t="e">
        <v>#N/A</v>
      </c>
      <c r="H699" s="7" t="e">
        <v>#N/A</v>
      </c>
      <c r="I699" s="7" t="s">
        <v>488</v>
      </c>
      <c r="J699" s="7" t="s">
        <v>489</v>
      </c>
      <c r="K699" s="241">
        <v>3045</v>
      </c>
      <c r="L699" s="7" t="s">
        <v>500</v>
      </c>
      <c r="M699" s="241">
        <v>2047</v>
      </c>
      <c r="N699" s="7" t="s">
        <v>299</v>
      </c>
    </row>
    <row r="700" spans="1:14" x14ac:dyDescent="0.3">
      <c r="A700" t="str">
        <f t="shared" si="10"/>
        <v>30452079</v>
      </c>
      <c r="B700" s="7" t="s">
        <v>1294</v>
      </c>
      <c r="C700" s="7" t="s">
        <v>1546</v>
      </c>
      <c r="D700" s="7" t="s">
        <v>22</v>
      </c>
      <c r="E700" s="7" t="s">
        <v>482</v>
      </c>
      <c r="F700" s="7" t="s">
        <v>483</v>
      </c>
      <c r="G700" s="7" t="s">
        <v>237</v>
      </c>
      <c r="H700" s="7" t="s">
        <v>238</v>
      </c>
      <c r="I700" s="7" t="s">
        <v>488</v>
      </c>
      <c r="J700" s="7" t="s">
        <v>489</v>
      </c>
      <c r="K700" s="241">
        <v>3045</v>
      </c>
      <c r="L700" s="7" t="s">
        <v>500</v>
      </c>
      <c r="M700" s="241">
        <v>2079</v>
      </c>
      <c r="N700" s="7" t="s">
        <v>35</v>
      </c>
    </row>
    <row r="701" spans="1:14" x14ac:dyDescent="0.3">
      <c r="A701" t="str">
        <f t="shared" si="10"/>
        <v>30452082</v>
      </c>
      <c r="B701" s="7" t="s">
        <v>1294</v>
      </c>
      <c r="C701" s="7" t="s">
        <v>1546</v>
      </c>
      <c r="D701" s="7" t="s">
        <v>22</v>
      </c>
      <c r="E701" s="7" t="e">
        <v>#N/A</v>
      </c>
      <c r="F701" s="7" t="e">
        <v>#N/A</v>
      </c>
      <c r="G701" s="7" t="e">
        <v>#N/A</v>
      </c>
      <c r="H701" s="7" t="e">
        <v>#N/A</v>
      </c>
      <c r="I701" s="7" t="s">
        <v>488</v>
      </c>
      <c r="J701" s="7" t="s">
        <v>489</v>
      </c>
      <c r="K701" s="241">
        <v>3045</v>
      </c>
      <c r="L701" s="7" t="s">
        <v>500</v>
      </c>
      <c r="M701" s="241">
        <v>2082</v>
      </c>
      <c r="N701" s="7" t="s">
        <v>1023</v>
      </c>
    </row>
    <row r="702" spans="1:14" x14ac:dyDescent="0.3">
      <c r="A702" t="str">
        <f t="shared" si="10"/>
        <v>30452084</v>
      </c>
      <c r="B702" s="7" t="s">
        <v>1294</v>
      </c>
      <c r="C702" s="7" t="s">
        <v>1546</v>
      </c>
      <c r="D702" s="7" t="s">
        <v>22</v>
      </c>
      <c r="E702" s="7" t="e">
        <v>#N/A</v>
      </c>
      <c r="F702" s="7" t="e">
        <v>#N/A</v>
      </c>
      <c r="G702" s="7" t="e">
        <v>#N/A</v>
      </c>
      <c r="H702" s="7" t="e">
        <v>#N/A</v>
      </c>
      <c r="I702" s="7" t="s">
        <v>488</v>
      </c>
      <c r="J702" s="7" t="s">
        <v>489</v>
      </c>
      <c r="K702" s="241">
        <v>3045</v>
      </c>
      <c r="L702" s="7" t="s">
        <v>500</v>
      </c>
      <c r="M702" s="241">
        <v>2084</v>
      </c>
      <c r="N702" s="7" t="s">
        <v>497</v>
      </c>
    </row>
    <row r="703" spans="1:14" x14ac:dyDescent="0.3">
      <c r="A703" t="str">
        <f t="shared" si="10"/>
        <v>30452086</v>
      </c>
      <c r="B703" s="7" t="s">
        <v>1294</v>
      </c>
      <c r="C703" s="7" t="s">
        <v>1546</v>
      </c>
      <c r="D703" s="7" t="s">
        <v>22</v>
      </c>
      <c r="E703" s="7" t="e">
        <v>#N/A</v>
      </c>
      <c r="F703" s="7" t="e">
        <v>#N/A</v>
      </c>
      <c r="G703" s="7" t="e">
        <v>#N/A</v>
      </c>
      <c r="H703" s="7" t="e">
        <v>#N/A</v>
      </c>
      <c r="I703" s="7" t="s">
        <v>488</v>
      </c>
      <c r="J703" s="7" t="s">
        <v>489</v>
      </c>
      <c r="K703" s="241">
        <v>3045</v>
      </c>
      <c r="L703" s="7" t="s">
        <v>500</v>
      </c>
      <c r="M703" s="241">
        <v>2086</v>
      </c>
      <c r="N703" s="7" t="s">
        <v>291</v>
      </c>
    </row>
    <row r="704" spans="1:14" x14ac:dyDescent="0.3">
      <c r="A704" t="str">
        <f t="shared" si="10"/>
        <v>30452104</v>
      </c>
      <c r="B704" s="7" t="s">
        <v>1294</v>
      </c>
      <c r="C704" s="7" t="s">
        <v>1546</v>
      </c>
      <c r="D704" s="7" t="s">
        <v>22</v>
      </c>
      <c r="E704" s="7" t="e">
        <v>#N/A</v>
      </c>
      <c r="F704" s="7" t="e">
        <v>#N/A</v>
      </c>
      <c r="G704" s="7" t="e">
        <v>#N/A</v>
      </c>
      <c r="H704" s="7" t="e">
        <v>#N/A</v>
      </c>
      <c r="I704" s="7" t="s">
        <v>488</v>
      </c>
      <c r="J704" s="7" t="s">
        <v>489</v>
      </c>
      <c r="K704" s="241">
        <v>3045</v>
      </c>
      <c r="L704" s="7" t="s">
        <v>500</v>
      </c>
      <c r="M704" s="241">
        <v>2104</v>
      </c>
      <c r="N704" s="7" t="s">
        <v>1553</v>
      </c>
    </row>
    <row r="705" spans="1:14" x14ac:dyDescent="0.3">
      <c r="A705" t="str">
        <f t="shared" si="10"/>
        <v>30452143</v>
      </c>
      <c r="B705" s="7" t="s">
        <v>1294</v>
      </c>
      <c r="C705" s="7" t="s">
        <v>1546</v>
      </c>
      <c r="D705" s="7" t="s">
        <v>22</v>
      </c>
      <c r="E705" s="7" t="e">
        <v>#N/A</v>
      </c>
      <c r="F705" s="7" t="e">
        <v>#N/A</v>
      </c>
      <c r="G705" s="7" t="e">
        <v>#N/A</v>
      </c>
      <c r="H705" s="7" t="e">
        <v>#N/A</v>
      </c>
      <c r="I705" s="7" t="s">
        <v>488</v>
      </c>
      <c r="J705" s="7" t="s">
        <v>489</v>
      </c>
      <c r="K705" s="241">
        <v>3045</v>
      </c>
      <c r="L705" s="7" t="s">
        <v>500</v>
      </c>
      <c r="M705" s="241">
        <v>2143</v>
      </c>
      <c r="N705" s="7" t="s">
        <v>498</v>
      </c>
    </row>
    <row r="706" spans="1:14" x14ac:dyDescent="0.3">
      <c r="A706" t="str">
        <f t="shared" si="10"/>
        <v>30452167</v>
      </c>
      <c r="B706" s="7" t="s">
        <v>1294</v>
      </c>
      <c r="C706" s="7" t="s">
        <v>1546</v>
      </c>
      <c r="D706" s="7" t="s">
        <v>22</v>
      </c>
      <c r="E706" s="7" t="e">
        <v>#N/A</v>
      </c>
      <c r="F706" s="7" t="e">
        <v>#N/A</v>
      </c>
      <c r="G706" s="7" t="e">
        <v>#N/A</v>
      </c>
      <c r="H706" s="7" t="e">
        <v>#N/A</v>
      </c>
      <c r="I706" s="7" t="s">
        <v>488</v>
      </c>
      <c r="J706" s="7" t="s">
        <v>489</v>
      </c>
      <c r="K706" s="241">
        <v>3045</v>
      </c>
      <c r="L706" s="7" t="s">
        <v>500</v>
      </c>
      <c r="M706" s="241">
        <v>2167</v>
      </c>
      <c r="N706" s="7" t="s">
        <v>1554</v>
      </c>
    </row>
    <row r="707" spans="1:14" x14ac:dyDescent="0.3">
      <c r="A707" t="str">
        <f t="shared" ref="A707:A770" si="11">K707&amp;M707</f>
        <v>30452168</v>
      </c>
      <c r="B707" s="7" t="s">
        <v>1294</v>
      </c>
      <c r="C707" s="7" t="s">
        <v>1546</v>
      </c>
      <c r="D707" s="7" t="s">
        <v>22</v>
      </c>
      <c r="E707" s="7" t="s">
        <v>482</v>
      </c>
      <c r="F707" s="7" t="s">
        <v>483</v>
      </c>
      <c r="G707" s="7" t="s">
        <v>237</v>
      </c>
      <c r="H707" s="7" t="s">
        <v>238</v>
      </c>
      <c r="I707" s="7" t="s">
        <v>488</v>
      </c>
      <c r="J707" s="7" t="s">
        <v>489</v>
      </c>
      <c r="K707" s="241">
        <v>3045</v>
      </c>
      <c r="L707" s="7" t="s">
        <v>500</v>
      </c>
      <c r="M707" s="241">
        <v>2168</v>
      </c>
      <c r="N707" s="7" t="s">
        <v>501</v>
      </c>
    </row>
    <row r="708" spans="1:14" x14ac:dyDescent="0.3">
      <c r="A708" t="str">
        <f t="shared" si="11"/>
        <v>30452174</v>
      </c>
      <c r="B708" s="7" t="s">
        <v>1294</v>
      </c>
      <c r="C708" s="7" t="s">
        <v>1546</v>
      </c>
      <c r="D708" s="7" t="s">
        <v>22</v>
      </c>
      <c r="E708" s="7" t="e">
        <v>#N/A</v>
      </c>
      <c r="F708" s="7" t="e">
        <v>#N/A</v>
      </c>
      <c r="G708" s="7" t="e">
        <v>#N/A</v>
      </c>
      <c r="H708" s="7" t="e">
        <v>#N/A</v>
      </c>
      <c r="I708" s="7" t="s">
        <v>488</v>
      </c>
      <c r="J708" s="7" t="s">
        <v>489</v>
      </c>
      <c r="K708" s="241">
        <v>3045</v>
      </c>
      <c r="L708" s="7" t="s">
        <v>500</v>
      </c>
      <c r="M708" s="241">
        <v>2174</v>
      </c>
      <c r="N708" s="7" t="s">
        <v>1555</v>
      </c>
    </row>
    <row r="709" spans="1:14" x14ac:dyDescent="0.3">
      <c r="A709" t="str">
        <f t="shared" si="11"/>
        <v>30453200</v>
      </c>
      <c r="B709" s="7" t="s">
        <v>1294</v>
      </c>
      <c r="C709" s="7" t="s">
        <v>1546</v>
      </c>
      <c r="D709" s="7" t="s">
        <v>22</v>
      </c>
      <c r="E709" s="7" t="s">
        <v>482</v>
      </c>
      <c r="F709" s="7" t="s">
        <v>483</v>
      </c>
      <c r="G709" s="7" t="s">
        <v>237</v>
      </c>
      <c r="H709" s="7" t="s">
        <v>238</v>
      </c>
      <c r="I709" s="7" t="s">
        <v>488</v>
      </c>
      <c r="J709" s="7" t="s">
        <v>489</v>
      </c>
      <c r="K709" s="241">
        <v>3045</v>
      </c>
      <c r="L709" s="7" t="s">
        <v>500</v>
      </c>
      <c r="M709" s="241">
        <v>3200</v>
      </c>
      <c r="N709" s="7" t="s">
        <v>502</v>
      </c>
    </row>
    <row r="710" spans="1:14" x14ac:dyDescent="0.3">
      <c r="A710" t="str">
        <f t="shared" si="11"/>
        <v>30453201</v>
      </c>
      <c r="B710" s="7" t="s">
        <v>1294</v>
      </c>
      <c r="C710" s="7" t="s">
        <v>1546</v>
      </c>
      <c r="D710" s="7" t="s">
        <v>22</v>
      </c>
      <c r="E710" s="7" t="s">
        <v>482</v>
      </c>
      <c r="F710" s="7" t="s">
        <v>483</v>
      </c>
      <c r="G710" s="7" t="s">
        <v>237</v>
      </c>
      <c r="H710" s="7" t="s">
        <v>238</v>
      </c>
      <c r="I710" s="7" t="s">
        <v>488</v>
      </c>
      <c r="J710" s="7" t="s">
        <v>489</v>
      </c>
      <c r="K710" s="241">
        <v>3045</v>
      </c>
      <c r="L710" s="7" t="s">
        <v>500</v>
      </c>
      <c r="M710" s="241">
        <v>3201</v>
      </c>
      <c r="N710" s="7" t="s">
        <v>503</v>
      </c>
    </row>
    <row r="711" spans="1:14" x14ac:dyDescent="0.3">
      <c r="A711" t="str">
        <f t="shared" si="11"/>
        <v>30454000</v>
      </c>
      <c r="B711" s="7" t="s">
        <v>1294</v>
      </c>
      <c r="C711" s="7" t="s">
        <v>1546</v>
      </c>
      <c r="D711" s="7" t="s">
        <v>22</v>
      </c>
      <c r="E711" s="7" t="e">
        <v>#N/A</v>
      </c>
      <c r="F711" s="7" t="e">
        <v>#N/A</v>
      </c>
      <c r="G711" s="7" t="e">
        <v>#N/A</v>
      </c>
      <c r="H711" s="7" t="e">
        <v>#N/A</v>
      </c>
      <c r="I711" s="7" t="s">
        <v>488</v>
      </c>
      <c r="J711" s="7" t="s">
        <v>489</v>
      </c>
      <c r="K711" s="241">
        <v>3045</v>
      </c>
      <c r="L711" s="7" t="s">
        <v>500</v>
      </c>
      <c r="M711" s="241">
        <v>4000</v>
      </c>
      <c r="N711" s="7" t="s">
        <v>1349</v>
      </c>
    </row>
    <row r="712" spans="1:14" x14ac:dyDescent="0.3">
      <c r="A712" t="str">
        <f t="shared" si="11"/>
        <v>30458040</v>
      </c>
      <c r="B712" s="7" t="s">
        <v>1294</v>
      </c>
      <c r="C712" s="7" t="s">
        <v>1546</v>
      </c>
      <c r="D712" s="7" t="s">
        <v>22</v>
      </c>
      <c r="E712" s="7" t="s">
        <v>482</v>
      </c>
      <c r="F712" s="7" t="s">
        <v>483</v>
      </c>
      <c r="G712" s="7" t="s">
        <v>237</v>
      </c>
      <c r="H712" s="7" t="s">
        <v>238</v>
      </c>
      <c r="I712" s="7" t="s">
        <v>488</v>
      </c>
      <c r="J712" s="7" t="s">
        <v>489</v>
      </c>
      <c r="K712" s="241">
        <v>3045</v>
      </c>
      <c r="L712" s="7" t="s">
        <v>500</v>
      </c>
      <c r="M712" s="241">
        <v>8040</v>
      </c>
      <c r="N712" s="7" t="s">
        <v>441</v>
      </c>
    </row>
    <row r="713" spans="1:14" x14ac:dyDescent="0.3">
      <c r="A713" t="str">
        <f t="shared" si="11"/>
        <v>30458042</v>
      </c>
      <c r="B713" s="7" t="s">
        <v>1294</v>
      </c>
      <c r="C713" s="7" t="s">
        <v>1546</v>
      </c>
      <c r="D713" s="7" t="s">
        <v>22</v>
      </c>
      <c r="E713" s="7" t="s">
        <v>482</v>
      </c>
      <c r="F713" s="7" t="s">
        <v>483</v>
      </c>
      <c r="G713" s="7" t="s">
        <v>237</v>
      </c>
      <c r="H713" s="7" t="s">
        <v>238</v>
      </c>
      <c r="I713" s="7" t="s">
        <v>488</v>
      </c>
      <c r="J713" s="7" t="s">
        <v>489</v>
      </c>
      <c r="K713" s="241">
        <v>3045</v>
      </c>
      <c r="L713" s="7" t="s">
        <v>500</v>
      </c>
      <c r="M713" s="241">
        <v>8042</v>
      </c>
      <c r="N713" s="7" t="s">
        <v>499</v>
      </c>
    </row>
    <row r="714" spans="1:14" x14ac:dyDescent="0.3">
      <c r="A714" t="str">
        <f t="shared" si="11"/>
        <v>30458084</v>
      </c>
      <c r="B714" s="7" t="s">
        <v>1294</v>
      </c>
      <c r="C714" s="7" t="s">
        <v>1546</v>
      </c>
      <c r="D714" s="7" t="s">
        <v>22</v>
      </c>
      <c r="E714" s="7" t="e">
        <v>#N/A</v>
      </c>
      <c r="F714" s="7" t="e">
        <v>#N/A</v>
      </c>
      <c r="G714" s="7" t="e">
        <v>#N/A</v>
      </c>
      <c r="H714" s="7" t="e">
        <v>#N/A</v>
      </c>
      <c r="I714" s="7" t="s">
        <v>488</v>
      </c>
      <c r="J714" s="7" t="s">
        <v>489</v>
      </c>
      <c r="K714" s="241">
        <v>3045</v>
      </c>
      <c r="L714" s="7" t="s">
        <v>500</v>
      </c>
      <c r="M714" s="241">
        <v>8084</v>
      </c>
      <c r="N714" s="7" t="s">
        <v>1556</v>
      </c>
    </row>
    <row r="715" spans="1:14" x14ac:dyDescent="0.3">
      <c r="A715" t="str">
        <f t="shared" si="11"/>
        <v>30462055</v>
      </c>
      <c r="B715" s="7" t="s">
        <v>1294</v>
      </c>
      <c r="C715" s="7" t="s">
        <v>1546</v>
      </c>
      <c r="D715" s="7" t="s">
        <v>22</v>
      </c>
      <c r="E715" s="7" t="e">
        <v>#N/A</v>
      </c>
      <c r="F715" s="7" t="e">
        <v>#N/A</v>
      </c>
      <c r="G715" s="7" t="e">
        <v>#N/A</v>
      </c>
      <c r="H715" s="7" t="e">
        <v>#N/A</v>
      </c>
      <c r="I715" s="7" t="s">
        <v>488</v>
      </c>
      <c r="J715" s="7" t="s">
        <v>489</v>
      </c>
      <c r="K715" s="241">
        <v>3046</v>
      </c>
      <c r="L715" s="7" t="s">
        <v>1557</v>
      </c>
      <c r="M715" s="241">
        <v>2055</v>
      </c>
      <c r="N715" s="7" t="s">
        <v>431</v>
      </c>
    </row>
    <row r="716" spans="1:14" x14ac:dyDescent="0.3">
      <c r="A716" t="str">
        <f t="shared" si="11"/>
        <v>30463003</v>
      </c>
      <c r="B716" s="7" t="s">
        <v>1294</v>
      </c>
      <c r="C716" s="7" t="s">
        <v>1546</v>
      </c>
      <c r="D716" s="7" t="s">
        <v>22</v>
      </c>
      <c r="E716" s="7" t="e">
        <v>#N/A</v>
      </c>
      <c r="F716" s="7" t="e">
        <v>#N/A</v>
      </c>
      <c r="G716" s="7" t="e">
        <v>#N/A</v>
      </c>
      <c r="H716" s="7" t="e">
        <v>#N/A</v>
      </c>
      <c r="I716" s="7" t="s">
        <v>488</v>
      </c>
      <c r="J716" s="7" t="s">
        <v>489</v>
      </c>
      <c r="K716" s="241">
        <v>3046</v>
      </c>
      <c r="L716" s="7" t="s">
        <v>1557</v>
      </c>
      <c r="M716" s="241">
        <v>3003</v>
      </c>
      <c r="N716" s="7" t="s">
        <v>630</v>
      </c>
    </row>
    <row r="717" spans="1:14" x14ac:dyDescent="0.3">
      <c r="A717" t="str">
        <f t="shared" si="11"/>
        <v>30463006</v>
      </c>
      <c r="B717" s="7" t="s">
        <v>1294</v>
      </c>
      <c r="C717" s="7" t="s">
        <v>1546</v>
      </c>
      <c r="D717" s="7" t="s">
        <v>22</v>
      </c>
      <c r="E717" s="7" t="e">
        <v>#N/A</v>
      </c>
      <c r="F717" s="7" t="e">
        <v>#N/A</v>
      </c>
      <c r="G717" s="7" t="e">
        <v>#N/A</v>
      </c>
      <c r="H717" s="7" t="e">
        <v>#N/A</v>
      </c>
      <c r="I717" s="7" t="s">
        <v>488</v>
      </c>
      <c r="J717" s="7" t="s">
        <v>489</v>
      </c>
      <c r="K717" s="241">
        <v>3046</v>
      </c>
      <c r="L717" s="7" t="s">
        <v>1557</v>
      </c>
      <c r="M717" s="241">
        <v>3006</v>
      </c>
      <c r="N717" s="7" t="s">
        <v>1558</v>
      </c>
    </row>
    <row r="718" spans="1:14" x14ac:dyDescent="0.3">
      <c r="A718" t="str">
        <f t="shared" si="11"/>
        <v>30464000</v>
      </c>
      <c r="B718" s="7" t="s">
        <v>1294</v>
      </c>
      <c r="C718" s="7" t="s">
        <v>1546</v>
      </c>
      <c r="D718" s="7" t="s">
        <v>22</v>
      </c>
      <c r="E718" s="7" t="e">
        <v>#N/A</v>
      </c>
      <c r="F718" s="7" t="e">
        <v>#N/A</v>
      </c>
      <c r="G718" s="7" t="e">
        <v>#N/A</v>
      </c>
      <c r="H718" s="7" t="e">
        <v>#N/A</v>
      </c>
      <c r="I718" s="7" t="s">
        <v>488</v>
      </c>
      <c r="J718" s="7" t="s">
        <v>489</v>
      </c>
      <c r="K718" s="241">
        <v>3046</v>
      </c>
      <c r="L718" s="7" t="s">
        <v>1557</v>
      </c>
      <c r="M718" s="241">
        <v>4000</v>
      </c>
      <c r="N718" s="7" t="s">
        <v>1349</v>
      </c>
    </row>
    <row r="719" spans="1:14" x14ac:dyDescent="0.3">
      <c r="A719" t="str">
        <f t="shared" si="11"/>
        <v>60345505</v>
      </c>
      <c r="B719" s="7" t="s">
        <v>1321</v>
      </c>
      <c r="C719" s="7"/>
      <c r="D719" s="7"/>
      <c r="E719" s="7" t="e">
        <v>#N/A</v>
      </c>
      <c r="F719" s="7" t="e">
        <v>#N/A</v>
      </c>
      <c r="G719" s="7" t="e">
        <v>#N/A</v>
      </c>
      <c r="H719" s="7" t="e">
        <v>#N/A</v>
      </c>
      <c r="I719" s="7" t="s">
        <v>239</v>
      </c>
      <c r="J719" s="7" t="s">
        <v>240</v>
      </c>
      <c r="K719" s="241">
        <v>6034</v>
      </c>
      <c r="L719" s="7" t="s">
        <v>240</v>
      </c>
      <c r="M719" s="241">
        <v>5505</v>
      </c>
      <c r="N719" s="7" t="s">
        <v>61</v>
      </c>
    </row>
    <row r="720" spans="1:14" x14ac:dyDescent="0.3">
      <c r="A720" t="str">
        <f t="shared" si="11"/>
        <v>60345524</v>
      </c>
      <c r="B720" s="7" t="s">
        <v>1321</v>
      </c>
      <c r="C720" s="7"/>
      <c r="D720" s="7"/>
      <c r="E720" s="7" t="e">
        <v>#N/A</v>
      </c>
      <c r="F720" s="7" t="e">
        <v>#N/A</v>
      </c>
      <c r="G720" s="7" t="e">
        <v>#N/A</v>
      </c>
      <c r="H720" s="7" t="e">
        <v>#N/A</v>
      </c>
      <c r="I720" s="7" t="s">
        <v>239</v>
      </c>
      <c r="J720" s="7" t="s">
        <v>240</v>
      </c>
      <c r="K720" s="241">
        <v>6034</v>
      </c>
      <c r="L720" s="7" t="s">
        <v>240</v>
      </c>
      <c r="M720" s="241">
        <v>5524</v>
      </c>
      <c r="N720" s="7" t="s">
        <v>1559</v>
      </c>
    </row>
    <row r="721" spans="1:14" x14ac:dyDescent="0.3">
      <c r="A721" t="str">
        <f t="shared" si="11"/>
        <v>60345525</v>
      </c>
      <c r="B721" s="7" t="s">
        <v>1321</v>
      </c>
      <c r="C721" s="7"/>
      <c r="D721" s="7"/>
      <c r="E721" s="7" t="e">
        <v>#N/A</v>
      </c>
      <c r="F721" s="7" t="e">
        <v>#N/A</v>
      </c>
      <c r="G721" s="7" t="e">
        <v>#N/A</v>
      </c>
      <c r="H721" s="7" t="e">
        <v>#N/A</v>
      </c>
      <c r="I721" s="7" t="s">
        <v>239</v>
      </c>
      <c r="J721" s="7" t="s">
        <v>240</v>
      </c>
      <c r="K721" s="241">
        <v>6034</v>
      </c>
      <c r="L721" s="7" t="s">
        <v>240</v>
      </c>
      <c r="M721" s="241">
        <v>5525</v>
      </c>
      <c r="N721" s="7" t="s">
        <v>1560</v>
      </c>
    </row>
    <row r="722" spans="1:14" x14ac:dyDescent="0.3">
      <c r="A722" t="str">
        <f t="shared" si="11"/>
        <v>60345526</v>
      </c>
      <c r="B722" s="7" t="s">
        <v>1321</v>
      </c>
      <c r="C722" s="7"/>
      <c r="D722" s="7"/>
      <c r="E722" s="7" t="e">
        <v>#N/A</v>
      </c>
      <c r="F722" s="7" t="e">
        <v>#N/A</v>
      </c>
      <c r="G722" s="7" t="e">
        <v>#N/A</v>
      </c>
      <c r="H722" s="7" t="e">
        <v>#N/A</v>
      </c>
      <c r="I722" s="7" t="s">
        <v>239</v>
      </c>
      <c r="J722" s="7" t="s">
        <v>240</v>
      </c>
      <c r="K722" s="241">
        <v>6034</v>
      </c>
      <c r="L722" s="7" t="s">
        <v>240</v>
      </c>
      <c r="M722" s="241">
        <v>5526</v>
      </c>
      <c r="N722" s="7" t="s">
        <v>1561</v>
      </c>
    </row>
    <row r="723" spans="1:14" x14ac:dyDescent="0.3">
      <c r="A723" t="str">
        <f t="shared" si="11"/>
        <v>60345527</v>
      </c>
      <c r="B723" s="7" t="s">
        <v>1321</v>
      </c>
      <c r="C723" s="7"/>
      <c r="D723" s="7"/>
      <c r="E723" s="7" t="e">
        <v>#N/A</v>
      </c>
      <c r="F723" s="7" t="e">
        <v>#N/A</v>
      </c>
      <c r="G723" s="7" t="e">
        <v>#N/A</v>
      </c>
      <c r="H723" s="7" t="e">
        <v>#N/A</v>
      </c>
      <c r="I723" s="7" t="s">
        <v>239</v>
      </c>
      <c r="J723" s="7" t="s">
        <v>240</v>
      </c>
      <c r="K723" s="241">
        <v>6034</v>
      </c>
      <c r="L723" s="7" t="s">
        <v>240</v>
      </c>
      <c r="M723" s="241">
        <v>5527</v>
      </c>
      <c r="N723" s="7" t="s">
        <v>1562</v>
      </c>
    </row>
    <row r="724" spans="1:14" x14ac:dyDescent="0.3">
      <c r="A724" t="str">
        <f t="shared" si="11"/>
        <v>60345530</v>
      </c>
      <c r="B724" s="7" t="s">
        <v>1321</v>
      </c>
      <c r="C724" s="7"/>
      <c r="D724" s="7"/>
      <c r="E724" s="7" t="e">
        <v>#N/A</v>
      </c>
      <c r="F724" s="7" t="e">
        <v>#N/A</v>
      </c>
      <c r="G724" s="7" t="e">
        <v>#N/A</v>
      </c>
      <c r="H724" s="7" t="e">
        <v>#N/A</v>
      </c>
      <c r="I724" s="7" t="s">
        <v>239</v>
      </c>
      <c r="J724" s="7" t="s">
        <v>240</v>
      </c>
      <c r="K724" s="241">
        <v>6034</v>
      </c>
      <c r="L724" s="7" t="s">
        <v>240</v>
      </c>
      <c r="M724" s="241">
        <v>5530</v>
      </c>
      <c r="N724" s="7" t="s">
        <v>1563</v>
      </c>
    </row>
    <row r="725" spans="1:14" x14ac:dyDescent="0.3">
      <c r="A725" t="str">
        <f t="shared" si="11"/>
        <v>60345534</v>
      </c>
      <c r="B725" s="7" t="s">
        <v>1321</v>
      </c>
      <c r="C725" s="7"/>
      <c r="D725" s="7"/>
      <c r="E725" s="7">
        <v>0</v>
      </c>
      <c r="F725" s="7">
        <v>0</v>
      </c>
      <c r="G725" s="7" t="s">
        <v>237</v>
      </c>
      <c r="H725" s="7" t="s">
        <v>238</v>
      </c>
      <c r="I725" s="7" t="s">
        <v>239</v>
      </c>
      <c r="J725" s="7" t="s">
        <v>240</v>
      </c>
      <c r="K725" s="241">
        <v>6034</v>
      </c>
      <c r="L725" s="7" t="s">
        <v>240</v>
      </c>
      <c r="M725" s="241">
        <v>5534</v>
      </c>
      <c r="N725" s="7" t="s">
        <v>241</v>
      </c>
    </row>
    <row r="726" spans="1:14" x14ac:dyDescent="0.3">
      <c r="A726" t="str">
        <f t="shared" si="11"/>
        <v>60346004</v>
      </c>
      <c r="B726" s="7" t="s">
        <v>1321</v>
      </c>
      <c r="C726" s="7"/>
      <c r="D726" s="7"/>
      <c r="E726" s="7" t="e">
        <v>#N/A</v>
      </c>
      <c r="F726" s="7" t="e">
        <v>#N/A</v>
      </c>
      <c r="G726" s="7" t="e">
        <v>#N/A</v>
      </c>
      <c r="H726" s="7" t="e">
        <v>#N/A</v>
      </c>
      <c r="I726" s="7" t="s">
        <v>239</v>
      </c>
      <c r="J726" s="7" t="s">
        <v>240</v>
      </c>
      <c r="K726" s="241">
        <v>6034</v>
      </c>
      <c r="L726" s="7" t="s">
        <v>240</v>
      </c>
      <c r="M726" s="241">
        <v>6004</v>
      </c>
      <c r="N726" s="7" t="s">
        <v>66</v>
      </c>
    </row>
    <row r="727" spans="1:14" x14ac:dyDescent="0.3">
      <c r="A727" t="str">
        <f t="shared" si="11"/>
        <v>60347202</v>
      </c>
      <c r="B727" s="7" t="s">
        <v>1321</v>
      </c>
      <c r="C727" s="7"/>
      <c r="D727" s="7"/>
      <c r="E727" s="7" t="e">
        <v>#N/A</v>
      </c>
      <c r="F727" s="7" t="e">
        <v>#N/A</v>
      </c>
      <c r="G727" s="7" t="e">
        <v>#N/A</v>
      </c>
      <c r="H727" s="7" t="e">
        <v>#N/A</v>
      </c>
      <c r="I727" s="7" t="s">
        <v>239</v>
      </c>
      <c r="J727" s="7" t="s">
        <v>240</v>
      </c>
      <c r="K727" s="241">
        <v>6034</v>
      </c>
      <c r="L727" s="7" t="s">
        <v>240</v>
      </c>
      <c r="M727" s="241">
        <v>7202</v>
      </c>
      <c r="N727" s="7" t="s">
        <v>590</v>
      </c>
    </row>
    <row r="728" spans="1:14" x14ac:dyDescent="0.3">
      <c r="A728" t="str">
        <f t="shared" si="11"/>
        <v>60348804</v>
      </c>
      <c r="B728" s="7" t="s">
        <v>1321</v>
      </c>
      <c r="C728" s="7"/>
      <c r="D728" s="7"/>
      <c r="E728" s="7" t="e">
        <v>#N/A</v>
      </c>
      <c r="F728" s="7" t="e">
        <v>#N/A</v>
      </c>
      <c r="G728" s="7" t="e">
        <v>#N/A</v>
      </c>
      <c r="H728" s="7" t="e">
        <v>#N/A</v>
      </c>
      <c r="I728" s="7" t="s">
        <v>239</v>
      </c>
      <c r="J728" s="7" t="s">
        <v>240</v>
      </c>
      <c r="K728" s="241">
        <v>6034</v>
      </c>
      <c r="L728" s="7" t="s">
        <v>240</v>
      </c>
      <c r="M728" s="241">
        <v>8804</v>
      </c>
      <c r="N728" s="7" t="s">
        <v>1564</v>
      </c>
    </row>
    <row r="729" spans="1:14" x14ac:dyDescent="0.3">
      <c r="A729" t="str">
        <f t="shared" si="11"/>
        <v>60348810</v>
      </c>
      <c r="B729" s="7" t="s">
        <v>1321</v>
      </c>
      <c r="C729" s="7"/>
      <c r="D729" s="7"/>
      <c r="E729" s="7" t="e">
        <v>#N/A</v>
      </c>
      <c r="F729" s="7" t="e">
        <v>#N/A</v>
      </c>
      <c r="G729" s="7" t="e">
        <v>#N/A</v>
      </c>
      <c r="H729" s="7" t="e">
        <v>#N/A</v>
      </c>
      <c r="I729" s="7" t="s">
        <v>239</v>
      </c>
      <c r="J729" s="7" t="s">
        <v>240</v>
      </c>
      <c r="K729" s="241">
        <v>6034</v>
      </c>
      <c r="L729" s="7" t="s">
        <v>240</v>
      </c>
      <c r="M729" s="241">
        <v>8810</v>
      </c>
      <c r="N729" s="7" t="s">
        <v>1565</v>
      </c>
    </row>
    <row r="730" spans="1:14" x14ac:dyDescent="0.3">
      <c r="A730" t="str">
        <f t="shared" si="11"/>
        <v>60348817</v>
      </c>
      <c r="B730" s="7" t="s">
        <v>1321</v>
      </c>
      <c r="C730" s="7"/>
      <c r="D730" s="7"/>
      <c r="E730" s="7" t="e">
        <v>#N/A</v>
      </c>
      <c r="F730" s="7" t="e">
        <v>#N/A</v>
      </c>
      <c r="G730" s="7" t="e">
        <v>#N/A</v>
      </c>
      <c r="H730" s="7" t="e">
        <v>#N/A</v>
      </c>
      <c r="I730" s="7" t="s">
        <v>239</v>
      </c>
      <c r="J730" s="7" t="s">
        <v>240</v>
      </c>
      <c r="K730" s="241">
        <v>6034</v>
      </c>
      <c r="L730" s="7" t="s">
        <v>240</v>
      </c>
      <c r="M730" s="241">
        <v>8817</v>
      </c>
      <c r="N730" s="7" t="s">
        <v>1566</v>
      </c>
    </row>
    <row r="731" spans="1:14" x14ac:dyDescent="0.3">
      <c r="A731" t="str">
        <f t="shared" si="11"/>
        <v>3031</v>
      </c>
      <c r="B731" s="7" t="s">
        <v>1294</v>
      </c>
      <c r="C731" s="7" t="s">
        <v>1546</v>
      </c>
      <c r="D731" s="7" t="s">
        <v>1356</v>
      </c>
      <c r="E731" s="7" t="s">
        <v>482</v>
      </c>
      <c r="F731" s="7" t="s">
        <v>483</v>
      </c>
      <c r="G731" s="7" t="s">
        <v>237</v>
      </c>
      <c r="H731" s="7" t="s">
        <v>238</v>
      </c>
      <c r="I731" s="7" t="s">
        <v>504</v>
      </c>
      <c r="J731" s="7" t="s">
        <v>505</v>
      </c>
      <c r="K731" s="241">
        <v>303</v>
      </c>
      <c r="L731" s="7" t="s">
        <v>506</v>
      </c>
      <c r="M731" s="241">
        <v>1</v>
      </c>
      <c r="N731" s="7" t="s">
        <v>158</v>
      </c>
    </row>
    <row r="732" spans="1:14" x14ac:dyDescent="0.3">
      <c r="A732" t="str">
        <f t="shared" si="11"/>
        <v>3033</v>
      </c>
      <c r="B732" s="7" t="s">
        <v>1294</v>
      </c>
      <c r="C732" s="7" t="s">
        <v>1546</v>
      </c>
      <c r="D732" s="7" t="s">
        <v>1356</v>
      </c>
      <c r="E732" s="7" t="s">
        <v>482</v>
      </c>
      <c r="F732" s="7" t="s">
        <v>483</v>
      </c>
      <c r="G732" s="7" t="s">
        <v>237</v>
      </c>
      <c r="H732" s="7" t="s">
        <v>238</v>
      </c>
      <c r="I732" s="7" t="s">
        <v>504</v>
      </c>
      <c r="J732" s="7" t="s">
        <v>505</v>
      </c>
      <c r="K732" s="241">
        <v>303</v>
      </c>
      <c r="L732" s="7" t="s">
        <v>506</v>
      </c>
      <c r="M732" s="241">
        <v>3</v>
      </c>
      <c r="N732" s="7" t="s">
        <v>277</v>
      </c>
    </row>
    <row r="733" spans="1:14" x14ac:dyDescent="0.3">
      <c r="A733" t="str">
        <f t="shared" si="11"/>
        <v>3035</v>
      </c>
      <c r="B733" s="7" t="s">
        <v>1294</v>
      </c>
      <c r="C733" s="7" t="s">
        <v>1546</v>
      </c>
      <c r="D733" s="7" t="s">
        <v>1356</v>
      </c>
      <c r="E733" s="7" t="e">
        <v>#N/A</v>
      </c>
      <c r="F733" s="7" t="e">
        <v>#N/A</v>
      </c>
      <c r="G733" s="7" t="e">
        <v>#N/A</v>
      </c>
      <c r="H733" s="7" t="e">
        <v>#N/A</v>
      </c>
      <c r="I733" s="7" t="s">
        <v>504</v>
      </c>
      <c r="J733" s="7" t="s">
        <v>505</v>
      </c>
      <c r="K733" s="241">
        <v>303</v>
      </c>
      <c r="L733" s="7" t="s">
        <v>506</v>
      </c>
      <c r="M733" s="241">
        <v>5</v>
      </c>
      <c r="N733" s="7" t="s">
        <v>1441</v>
      </c>
    </row>
    <row r="734" spans="1:14" x14ac:dyDescent="0.3">
      <c r="A734" t="str">
        <f t="shared" si="11"/>
        <v>3036</v>
      </c>
      <c r="B734" s="7" t="s">
        <v>1294</v>
      </c>
      <c r="C734" s="7" t="s">
        <v>1546</v>
      </c>
      <c r="D734" s="7" t="s">
        <v>1356</v>
      </c>
      <c r="E734" s="7" t="s">
        <v>482</v>
      </c>
      <c r="F734" s="7" t="s">
        <v>483</v>
      </c>
      <c r="G734" s="7" t="s">
        <v>237</v>
      </c>
      <c r="H734" s="7" t="s">
        <v>238</v>
      </c>
      <c r="I734" s="7" t="s">
        <v>504</v>
      </c>
      <c r="J734" s="7" t="s">
        <v>505</v>
      </c>
      <c r="K734" s="241">
        <v>303</v>
      </c>
      <c r="L734" s="7" t="s">
        <v>506</v>
      </c>
      <c r="M734" s="241">
        <v>6</v>
      </c>
      <c r="N734" s="7" t="s">
        <v>402</v>
      </c>
    </row>
    <row r="735" spans="1:14" x14ac:dyDescent="0.3">
      <c r="A735" t="str">
        <f t="shared" si="11"/>
        <v>3038</v>
      </c>
      <c r="B735" s="7" t="s">
        <v>1294</v>
      </c>
      <c r="C735" s="7" t="s">
        <v>1546</v>
      </c>
      <c r="D735" s="7" t="s">
        <v>1356</v>
      </c>
      <c r="E735" s="7" t="s">
        <v>482</v>
      </c>
      <c r="F735" s="7" t="s">
        <v>483</v>
      </c>
      <c r="G735" s="7" t="s">
        <v>237</v>
      </c>
      <c r="H735" s="7" t="s">
        <v>238</v>
      </c>
      <c r="I735" s="7" t="s">
        <v>504</v>
      </c>
      <c r="J735" s="7" t="s">
        <v>505</v>
      </c>
      <c r="K735" s="241">
        <v>303</v>
      </c>
      <c r="L735" s="7" t="s">
        <v>506</v>
      </c>
      <c r="M735" s="241">
        <v>8</v>
      </c>
      <c r="N735" s="7" t="s">
        <v>159</v>
      </c>
    </row>
    <row r="736" spans="1:14" x14ac:dyDescent="0.3">
      <c r="A736" t="str">
        <f t="shared" si="11"/>
        <v>3039</v>
      </c>
      <c r="B736" s="7" t="s">
        <v>1294</v>
      </c>
      <c r="C736" s="7" t="s">
        <v>1546</v>
      </c>
      <c r="D736" s="7" t="s">
        <v>1356</v>
      </c>
      <c r="E736" s="7" t="s">
        <v>482</v>
      </c>
      <c r="F736" s="7" t="s">
        <v>483</v>
      </c>
      <c r="G736" s="7" t="s">
        <v>237</v>
      </c>
      <c r="H736" s="7" t="s">
        <v>238</v>
      </c>
      <c r="I736" s="7" t="s">
        <v>504</v>
      </c>
      <c r="J736" s="7" t="s">
        <v>505</v>
      </c>
      <c r="K736" s="241">
        <v>303</v>
      </c>
      <c r="L736" s="7" t="s">
        <v>506</v>
      </c>
      <c r="M736" s="241">
        <v>9</v>
      </c>
      <c r="N736" s="7" t="s">
        <v>464</v>
      </c>
    </row>
    <row r="737" spans="1:14" x14ac:dyDescent="0.3">
      <c r="A737" t="str">
        <f t="shared" si="11"/>
        <v>30311</v>
      </c>
      <c r="B737" s="7" t="s">
        <v>1294</v>
      </c>
      <c r="C737" s="7" t="s">
        <v>1546</v>
      </c>
      <c r="D737" s="7" t="s">
        <v>1356</v>
      </c>
      <c r="E737" s="7" t="s">
        <v>482</v>
      </c>
      <c r="F737" s="7" t="s">
        <v>483</v>
      </c>
      <c r="G737" s="7" t="s">
        <v>237</v>
      </c>
      <c r="H737" s="7" t="s">
        <v>238</v>
      </c>
      <c r="I737" s="7" t="s">
        <v>504</v>
      </c>
      <c r="J737" s="7" t="s">
        <v>505</v>
      </c>
      <c r="K737" s="241">
        <v>303</v>
      </c>
      <c r="L737" s="7" t="s">
        <v>506</v>
      </c>
      <c r="M737" s="241">
        <v>11</v>
      </c>
      <c r="N737" s="7" t="s">
        <v>507</v>
      </c>
    </row>
    <row r="738" spans="1:14" x14ac:dyDescent="0.3">
      <c r="A738" t="str">
        <f t="shared" si="11"/>
        <v>30330</v>
      </c>
      <c r="B738" s="7" t="s">
        <v>1294</v>
      </c>
      <c r="C738" s="7" t="s">
        <v>1546</v>
      </c>
      <c r="D738" s="7" t="s">
        <v>1356</v>
      </c>
      <c r="E738" s="7" t="e">
        <v>#N/A</v>
      </c>
      <c r="F738" s="7" t="e">
        <v>#N/A</v>
      </c>
      <c r="G738" s="7" t="e">
        <v>#N/A</v>
      </c>
      <c r="H738" s="7" t="e">
        <v>#N/A</v>
      </c>
      <c r="I738" s="7" t="s">
        <v>504</v>
      </c>
      <c r="J738" s="7" t="s">
        <v>505</v>
      </c>
      <c r="K738" s="241">
        <v>303</v>
      </c>
      <c r="L738" s="7" t="s">
        <v>506</v>
      </c>
      <c r="M738" s="241">
        <v>30</v>
      </c>
      <c r="N738" s="7" t="s">
        <v>347</v>
      </c>
    </row>
    <row r="739" spans="1:14" x14ac:dyDescent="0.3">
      <c r="A739" t="str">
        <f t="shared" si="11"/>
        <v>30335</v>
      </c>
      <c r="B739" s="7" t="s">
        <v>1294</v>
      </c>
      <c r="C739" s="7" t="s">
        <v>1546</v>
      </c>
      <c r="D739" s="7" t="s">
        <v>1356</v>
      </c>
      <c r="E739" s="7" t="e">
        <v>#N/A</v>
      </c>
      <c r="F739" s="7" t="e">
        <v>#N/A</v>
      </c>
      <c r="G739" s="7" t="e">
        <v>#N/A</v>
      </c>
      <c r="H739" s="7" t="e">
        <v>#N/A</v>
      </c>
      <c r="I739" s="7" t="s">
        <v>504</v>
      </c>
      <c r="J739" s="7" t="s">
        <v>505</v>
      </c>
      <c r="K739" s="241">
        <v>303</v>
      </c>
      <c r="L739" s="7" t="s">
        <v>506</v>
      </c>
      <c r="M739" s="241">
        <v>35</v>
      </c>
      <c r="N739" s="7" t="s">
        <v>1346</v>
      </c>
    </row>
    <row r="740" spans="1:14" x14ac:dyDescent="0.3">
      <c r="A740" t="str">
        <f t="shared" si="11"/>
        <v>30363</v>
      </c>
      <c r="B740" s="7" t="s">
        <v>1294</v>
      </c>
      <c r="C740" s="7" t="s">
        <v>1546</v>
      </c>
      <c r="D740" s="7" t="s">
        <v>1356</v>
      </c>
      <c r="E740" s="7" t="s">
        <v>482</v>
      </c>
      <c r="F740" s="7" t="s">
        <v>483</v>
      </c>
      <c r="G740" s="7" t="s">
        <v>237</v>
      </c>
      <c r="H740" s="7" t="s">
        <v>238</v>
      </c>
      <c r="I740" s="7" t="s">
        <v>504</v>
      </c>
      <c r="J740" s="7" t="s">
        <v>505</v>
      </c>
      <c r="K740" s="241">
        <v>303</v>
      </c>
      <c r="L740" s="7" t="s">
        <v>506</v>
      </c>
      <c r="M740" s="241">
        <v>63</v>
      </c>
      <c r="N740" s="7" t="s">
        <v>160</v>
      </c>
    </row>
    <row r="741" spans="1:14" x14ac:dyDescent="0.3">
      <c r="A741" t="str">
        <f t="shared" si="11"/>
        <v>30364</v>
      </c>
      <c r="B741" s="7" t="s">
        <v>1294</v>
      </c>
      <c r="C741" s="7" t="s">
        <v>1546</v>
      </c>
      <c r="D741" s="7" t="s">
        <v>1356</v>
      </c>
      <c r="E741" s="7" t="s">
        <v>482</v>
      </c>
      <c r="F741" s="7" t="s">
        <v>483</v>
      </c>
      <c r="G741" s="7" t="s">
        <v>237</v>
      </c>
      <c r="H741" s="7" t="s">
        <v>238</v>
      </c>
      <c r="I741" s="7" t="s">
        <v>504</v>
      </c>
      <c r="J741" s="7" t="s">
        <v>505</v>
      </c>
      <c r="K741" s="241">
        <v>303</v>
      </c>
      <c r="L741" s="7" t="s">
        <v>506</v>
      </c>
      <c r="M741" s="241">
        <v>64</v>
      </c>
      <c r="N741" s="7" t="s">
        <v>508</v>
      </c>
    </row>
    <row r="742" spans="1:14" x14ac:dyDescent="0.3">
      <c r="A742" t="str">
        <f t="shared" si="11"/>
        <v>3031502</v>
      </c>
      <c r="B742" s="7" t="s">
        <v>1294</v>
      </c>
      <c r="C742" s="7" t="s">
        <v>1546</v>
      </c>
      <c r="D742" s="7" t="s">
        <v>1356</v>
      </c>
      <c r="E742" s="7" t="e">
        <v>#N/A</v>
      </c>
      <c r="F742" s="7" t="e">
        <v>#N/A</v>
      </c>
      <c r="G742" s="7" t="e">
        <v>#N/A</v>
      </c>
      <c r="H742" s="7" t="e">
        <v>#N/A</v>
      </c>
      <c r="I742" s="7" t="s">
        <v>504</v>
      </c>
      <c r="J742" s="7" t="s">
        <v>505</v>
      </c>
      <c r="K742" s="241">
        <v>303</v>
      </c>
      <c r="L742" s="7" t="s">
        <v>506</v>
      </c>
      <c r="M742" s="241">
        <v>1502</v>
      </c>
      <c r="N742" s="7" t="s">
        <v>491</v>
      </c>
    </row>
    <row r="743" spans="1:14" x14ac:dyDescent="0.3">
      <c r="A743" t="str">
        <f t="shared" si="11"/>
        <v>3031503</v>
      </c>
      <c r="B743" s="7" t="s">
        <v>1294</v>
      </c>
      <c r="C743" s="7" t="s">
        <v>1546</v>
      </c>
      <c r="D743" s="7" t="s">
        <v>1356</v>
      </c>
      <c r="E743" s="7" t="e">
        <v>#N/A</v>
      </c>
      <c r="F743" s="7" t="e">
        <v>#N/A</v>
      </c>
      <c r="G743" s="7" t="e">
        <v>#N/A</v>
      </c>
      <c r="H743" s="7" t="e">
        <v>#N/A</v>
      </c>
      <c r="I743" s="7" t="s">
        <v>504</v>
      </c>
      <c r="J743" s="7" t="s">
        <v>505</v>
      </c>
      <c r="K743" s="241">
        <v>303</v>
      </c>
      <c r="L743" s="7" t="s">
        <v>506</v>
      </c>
      <c r="M743" s="241">
        <v>1503</v>
      </c>
      <c r="N743" s="7" t="s">
        <v>351</v>
      </c>
    </row>
    <row r="744" spans="1:14" x14ac:dyDescent="0.3">
      <c r="A744" t="str">
        <f t="shared" si="11"/>
        <v>3031504</v>
      </c>
      <c r="B744" s="7" t="s">
        <v>1294</v>
      </c>
      <c r="C744" s="7" t="s">
        <v>1546</v>
      </c>
      <c r="D744" s="7" t="s">
        <v>1356</v>
      </c>
      <c r="E744" s="7" t="s">
        <v>482</v>
      </c>
      <c r="F744" s="7" t="s">
        <v>483</v>
      </c>
      <c r="G744" s="7" t="s">
        <v>237</v>
      </c>
      <c r="H744" s="7" t="s">
        <v>238</v>
      </c>
      <c r="I744" s="7" t="s">
        <v>504</v>
      </c>
      <c r="J744" s="7" t="s">
        <v>505</v>
      </c>
      <c r="K744" s="241">
        <v>303</v>
      </c>
      <c r="L744" s="7" t="s">
        <v>506</v>
      </c>
      <c r="M744" s="241">
        <v>1504</v>
      </c>
      <c r="N744" s="7" t="s">
        <v>161</v>
      </c>
    </row>
    <row r="745" spans="1:14" x14ac:dyDescent="0.3">
      <c r="A745" t="str">
        <f t="shared" si="11"/>
        <v>3032000</v>
      </c>
      <c r="B745" s="7" t="s">
        <v>1294</v>
      </c>
      <c r="C745" s="7" t="s">
        <v>1546</v>
      </c>
      <c r="D745" s="7" t="s">
        <v>1356</v>
      </c>
      <c r="E745" s="7" t="s">
        <v>482</v>
      </c>
      <c r="F745" s="7" t="s">
        <v>483</v>
      </c>
      <c r="G745" s="7" t="s">
        <v>237</v>
      </c>
      <c r="H745" s="7" t="s">
        <v>238</v>
      </c>
      <c r="I745" s="7" t="s">
        <v>504</v>
      </c>
      <c r="J745" s="7" t="s">
        <v>505</v>
      </c>
      <c r="K745" s="241">
        <v>303</v>
      </c>
      <c r="L745" s="7" t="s">
        <v>506</v>
      </c>
      <c r="M745" s="241">
        <v>2000</v>
      </c>
      <c r="N745" s="7" t="s">
        <v>271</v>
      </c>
    </row>
    <row r="746" spans="1:14" x14ac:dyDescent="0.3">
      <c r="A746" t="str">
        <f t="shared" si="11"/>
        <v>3032005</v>
      </c>
      <c r="B746" s="7" t="s">
        <v>1294</v>
      </c>
      <c r="C746" s="7" t="s">
        <v>1546</v>
      </c>
      <c r="D746" s="7" t="s">
        <v>1356</v>
      </c>
      <c r="E746" s="7" t="e">
        <v>#N/A</v>
      </c>
      <c r="F746" s="7" t="e">
        <v>#N/A</v>
      </c>
      <c r="G746" s="7" t="e">
        <v>#N/A</v>
      </c>
      <c r="H746" s="7" t="e">
        <v>#N/A</v>
      </c>
      <c r="I746" s="7" t="s">
        <v>504</v>
      </c>
      <c r="J746" s="7" t="s">
        <v>505</v>
      </c>
      <c r="K746" s="241">
        <v>303</v>
      </c>
      <c r="L746" s="7" t="s">
        <v>506</v>
      </c>
      <c r="M746" s="241">
        <v>2005</v>
      </c>
      <c r="N746" s="7" t="s">
        <v>352</v>
      </c>
    </row>
    <row r="747" spans="1:14" x14ac:dyDescent="0.3">
      <c r="A747" t="str">
        <f t="shared" si="11"/>
        <v>3032015</v>
      </c>
      <c r="B747" s="7" t="s">
        <v>1294</v>
      </c>
      <c r="C747" s="7" t="s">
        <v>1546</v>
      </c>
      <c r="D747" s="7" t="s">
        <v>1356</v>
      </c>
      <c r="E747" s="7" t="e">
        <v>#N/A</v>
      </c>
      <c r="F747" s="7" t="e">
        <v>#N/A</v>
      </c>
      <c r="G747" s="7" t="e">
        <v>#N/A</v>
      </c>
      <c r="H747" s="7" t="e">
        <v>#N/A</v>
      </c>
      <c r="I747" s="7" t="s">
        <v>504</v>
      </c>
      <c r="J747" s="7" t="s">
        <v>505</v>
      </c>
      <c r="K747" s="241">
        <v>303</v>
      </c>
      <c r="L747" s="7" t="s">
        <v>506</v>
      </c>
      <c r="M747" s="241">
        <v>2015</v>
      </c>
      <c r="N747" s="7" t="s">
        <v>278</v>
      </c>
    </row>
    <row r="748" spans="1:14" x14ac:dyDescent="0.3">
      <c r="A748" t="str">
        <f t="shared" si="11"/>
        <v>3032016</v>
      </c>
      <c r="B748" s="7" t="s">
        <v>1294</v>
      </c>
      <c r="C748" s="7" t="s">
        <v>1546</v>
      </c>
      <c r="D748" s="7" t="s">
        <v>1356</v>
      </c>
      <c r="E748" s="7" t="s">
        <v>482</v>
      </c>
      <c r="F748" s="7" t="s">
        <v>483</v>
      </c>
      <c r="G748" s="7" t="s">
        <v>237</v>
      </c>
      <c r="H748" s="7" t="s">
        <v>238</v>
      </c>
      <c r="I748" s="7" t="s">
        <v>504</v>
      </c>
      <c r="J748" s="7" t="s">
        <v>505</v>
      </c>
      <c r="K748" s="241">
        <v>303</v>
      </c>
      <c r="L748" s="7" t="s">
        <v>506</v>
      </c>
      <c r="M748" s="241">
        <v>2016</v>
      </c>
      <c r="N748" s="7" t="s">
        <v>169</v>
      </c>
    </row>
    <row r="749" spans="1:14" x14ac:dyDescent="0.3">
      <c r="A749" t="str">
        <f t="shared" si="11"/>
        <v>3032018</v>
      </c>
      <c r="B749" s="7" t="s">
        <v>1294</v>
      </c>
      <c r="C749" s="7" t="s">
        <v>1546</v>
      </c>
      <c r="D749" s="7" t="s">
        <v>1356</v>
      </c>
      <c r="E749" s="7" t="e">
        <v>#N/A</v>
      </c>
      <c r="F749" s="7" t="e">
        <v>#N/A</v>
      </c>
      <c r="G749" s="7" t="e">
        <v>#N/A</v>
      </c>
      <c r="H749" s="7" t="e">
        <v>#N/A</v>
      </c>
      <c r="I749" s="7" t="s">
        <v>504</v>
      </c>
      <c r="J749" s="7" t="s">
        <v>505</v>
      </c>
      <c r="K749" s="241">
        <v>303</v>
      </c>
      <c r="L749" s="7" t="s">
        <v>506</v>
      </c>
      <c r="M749" s="241">
        <v>2018</v>
      </c>
      <c r="N749" s="7" t="s">
        <v>1443</v>
      </c>
    </row>
    <row r="750" spans="1:14" x14ac:dyDescent="0.3">
      <c r="A750" t="str">
        <f t="shared" si="11"/>
        <v>3032023</v>
      </c>
      <c r="B750" s="7" t="s">
        <v>1294</v>
      </c>
      <c r="C750" s="7" t="s">
        <v>1546</v>
      </c>
      <c r="D750" s="7" t="s">
        <v>1356</v>
      </c>
      <c r="E750" s="7" t="e">
        <v>#N/A</v>
      </c>
      <c r="F750" s="7" t="e">
        <v>#N/A</v>
      </c>
      <c r="G750" s="7" t="e">
        <v>#N/A</v>
      </c>
      <c r="H750" s="7" t="e">
        <v>#N/A</v>
      </c>
      <c r="I750" s="7" t="s">
        <v>504</v>
      </c>
      <c r="J750" s="7" t="s">
        <v>505</v>
      </c>
      <c r="K750" s="241">
        <v>303</v>
      </c>
      <c r="L750" s="7" t="s">
        <v>506</v>
      </c>
      <c r="M750" s="241">
        <v>2023</v>
      </c>
      <c r="N750" s="7" t="s">
        <v>1567</v>
      </c>
    </row>
    <row r="751" spans="1:14" x14ac:dyDescent="0.3">
      <c r="A751" t="str">
        <f t="shared" si="11"/>
        <v>3032031</v>
      </c>
      <c r="B751" s="7" t="s">
        <v>1294</v>
      </c>
      <c r="C751" s="7" t="s">
        <v>1546</v>
      </c>
      <c r="D751" s="7" t="s">
        <v>1356</v>
      </c>
      <c r="E751" s="7" t="e">
        <v>#N/A</v>
      </c>
      <c r="F751" s="7" t="e">
        <v>#N/A</v>
      </c>
      <c r="G751" s="7" t="e">
        <v>#N/A</v>
      </c>
      <c r="H751" s="7" t="e">
        <v>#N/A</v>
      </c>
      <c r="I751" s="7" t="s">
        <v>504</v>
      </c>
      <c r="J751" s="7" t="s">
        <v>505</v>
      </c>
      <c r="K751" s="241">
        <v>303</v>
      </c>
      <c r="L751" s="7" t="s">
        <v>506</v>
      </c>
      <c r="M751" s="241">
        <v>2031</v>
      </c>
      <c r="N751" s="7" t="s">
        <v>496</v>
      </c>
    </row>
    <row r="752" spans="1:14" x14ac:dyDescent="0.3">
      <c r="A752" t="str">
        <f t="shared" si="11"/>
        <v>3032032</v>
      </c>
      <c r="B752" s="7" t="s">
        <v>1294</v>
      </c>
      <c r="C752" s="7" t="s">
        <v>1546</v>
      </c>
      <c r="D752" s="7" t="s">
        <v>1356</v>
      </c>
      <c r="E752" s="7" t="e">
        <v>#N/A</v>
      </c>
      <c r="F752" s="7" t="e">
        <v>#N/A</v>
      </c>
      <c r="G752" s="7" t="e">
        <v>#N/A</v>
      </c>
      <c r="H752" s="7" t="e">
        <v>#N/A</v>
      </c>
      <c r="I752" s="7" t="s">
        <v>504</v>
      </c>
      <c r="J752" s="7" t="s">
        <v>505</v>
      </c>
      <c r="K752" s="241">
        <v>303</v>
      </c>
      <c r="L752" s="7" t="s">
        <v>506</v>
      </c>
      <c r="M752" s="241">
        <v>2032</v>
      </c>
      <c r="N752" s="7" t="s">
        <v>512</v>
      </c>
    </row>
    <row r="753" spans="1:14" x14ac:dyDescent="0.3">
      <c r="A753" t="str">
        <f t="shared" si="11"/>
        <v>3032037</v>
      </c>
      <c r="B753" s="7" t="s">
        <v>1294</v>
      </c>
      <c r="C753" s="7" t="s">
        <v>1546</v>
      </c>
      <c r="D753" s="7" t="s">
        <v>1356</v>
      </c>
      <c r="E753" s="7" t="s">
        <v>482</v>
      </c>
      <c r="F753" s="7" t="s">
        <v>483</v>
      </c>
      <c r="G753" s="7" t="s">
        <v>237</v>
      </c>
      <c r="H753" s="7" t="s">
        <v>238</v>
      </c>
      <c r="I753" s="7" t="s">
        <v>504</v>
      </c>
      <c r="J753" s="7" t="s">
        <v>505</v>
      </c>
      <c r="K753" s="241">
        <v>303</v>
      </c>
      <c r="L753" s="7" t="s">
        <v>506</v>
      </c>
      <c r="M753" s="241">
        <v>2037</v>
      </c>
      <c r="N753" s="7" t="s">
        <v>294</v>
      </c>
    </row>
    <row r="754" spans="1:14" x14ac:dyDescent="0.3">
      <c r="A754" t="str">
        <f t="shared" si="11"/>
        <v>3032039</v>
      </c>
      <c r="B754" s="7" t="s">
        <v>1294</v>
      </c>
      <c r="C754" s="7" t="s">
        <v>1546</v>
      </c>
      <c r="D754" s="7" t="s">
        <v>1356</v>
      </c>
      <c r="E754" s="7" t="e">
        <v>#N/A</v>
      </c>
      <c r="F754" s="7" t="e">
        <v>#N/A</v>
      </c>
      <c r="G754" s="7" t="e">
        <v>#N/A</v>
      </c>
      <c r="H754" s="7" t="e">
        <v>#N/A</v>
      </c>
      <c r="I754" s="7" t="s">
        <v>504</v>
      </c>
      <c r="J754" s="7" t="s">
        <v>505</v>
      </c>
      <c r="K754" s="241">
        <v>303</v>
      </c>
      <c r="L754" s="7" t="s">
        <v>506</v>
      </c>
      <c r="M754" s="241">
        <v>2039</v>
      </c>
      <c r="N754" s="7" t="s">
        <v>353</v>
      </c>
    </row>
    <row r="755" spans="1:14" x14ac:dyDescent="0.3">
      <c r="A755" t="str">
        <f t="shared" si="11"/>
        <v>3032045</v>
      </c>
      <c r="B755" s="7" t="s">
        <v>1294</v>
      </c>
      <c r="C755" s="7" t="s">
        <v>1546</v>
      </c>
      <c r="D755" s="7" t="s">
        <v>1356</v>
      </c>
      <c r="E755" s="7" t="e">
        <v>#N/A</v>
      </c>
      <c r="F755" s="7" t="e">
        <v>#N/A</v>
      </c>
      <c r="G755" s="7" t="e">
        <v>#N/A</v>
      </c>
      <c r="H755" s="7" t="e">
        <v>#N/A</v>
      </c>
      <c r="I755" s="7" t="s">
        <v>504</v>
      </c>
      <c r="J755" s="7" t="s">
        <v>505</v>
      </c>
      <c r="K755" s="241">
        <v>303</v>
      </c>
      <c r="L755" s="7" t="s">
        <v>506</v>
      </c>
      <c r="M755" s="241">
        <v>2045</v>
      </c>
      <c r="N755" s="7" t="s">
        <v>170</v>
      </c>
    </row>
    <row r="756" spans="1:14" x14ac:dyDescent="0.3">
      <c r="A756" t="str">
        <f t="shared" si="11"/>
        <v>3032054</v>
      </c>
      <c r="B756" s="7" t="s">
        <v>1294</v>
      </c>
      <c r="C756" s="7" t="s">
        <v>1546</v>
      </c>
      <c r="D756" s="7" t="s">
        <v>1356</v>
      </c>
      <c r="E756" s="7" t="e">
        <v>#N/A</v>
      </c>
      <c r="F756" s="7" t="e">
        <v>#N/A</v>
      </c>
      <c r="G756" s="7" t="e">
        <v>#N/A</v>
      </c>
      <c r="H756" s="7" t="e">
        <v>#N/A</v>
      </c>
      <c r="I756" s="7" t="s">
        <v>504</v>
      </c>
      <c r="J756" s="7" t="s">
        <v>505</v>
      </c>
      <c r="K756" s="241">
        <v>303</v>
      </c>
      <c r="L756" s="7" t="s">
        <v>506</v>
      </c>
      <c r="M756" s="241">
        <v>2054</v>
      </c>
      <c r="N756" s="7" t="s">
        <v>167</v>
      </c>
    </row>
    <row r="757" spans="1:14" x14ac:dyDescent="0.3">
      <c r="A757" t="str">
        <f t="shared" si="11"/>
        <v>3032055</v>
      </c>
      <c r="B757" s="7" t="s">
        <v>1294</v>
      </c>
      <c r="C757" s="7" t="s">
        <v>1546</v>
      </c>
      <c r="D757" s="7" t="s">
        <v>1356</v>
      </c>
      <c r="E757" s="7" t="e">
        <v>#N/A</v>
      </c>
      <c r="F757" s="7" t="e">
        <v>#N/A</v>
      </c>
      <c r="G757" s="7" t="e">
        <v>#N/A</v>
      </c>
      <c r="H757" s="7" t="e">
        <v>#N/A</v>
      </c>
      <c r="I757" s="7" t="s">
        <v>504</v>
      </c>
      <c r="J757" s="7" t="s">
        <v>505</v>
      </c>
      <c r="K757" s="241">
        <v>303</v>
      </c>
      <c r="L757" s="7" t="s">
        <v>506</v>
      </c>
      <c r="M757" s="241">
        <v>2055</v>
      </c>
      <c r="N757" s="7" t="s">
        <v>431</v>
      </c>
    </row>
    <row r="758" spans="1:14" x14ac:dyDescent="0.3">
      <c r="A758" t="str">
        <f t="shared" si="11"/>
        <v>3032057</v>
      </c>
      <c r="B758" s="7" t="s">
        <v>1294</v>
      </c>
      <c r="C758" s="7" t="s">
        <v>1546</v>
      </c>
      <c r="D758" s="7" t="s">
        <v>1356</v>
      </c>
      <c r="E758" s="7" t="e">
        <v>#N/A</v>
      </c>
      <c r="F758" s="7" t="e">
        <v>#N/A</v>
      </c>
      <c r="G758" s="7" t="e">
        <v>#N/A</v>
      </c>
      <c r="H758" s="7" t="e">
        <v>#N/A</v>
      </c>
      <c r="I758" s="7" t="s">
        <v>504</v>
      </c>
      <c r="J758" s="7" t="s">
        <v>505</v>
      </c>
      <c r="K758" s="241">
        <v>303</v>
      </c>
      <c r="L758" s="7" t="s">
        <v>506</v>
      </c>
      <c r="M758" s="241">
        <v>2057</v>
      </c>
      <c r="N758" s="7" t="s">
        <v>474</v>
      </c>
    </row>
    <row r="759" spans="1:14" x14ac:dyDescent="0.3">
      <c r="A759" t="str">
        <f t="shared" si="11"/>
        <v>3032064</v>
      </c>
      <c r="B759" s="7" t="s">
        <v>1294</v>
      </c>
      <c r="C759" s="7" t="s">
        <v>1546</v>
      </c>
      <c r="D759" s="7" t="s">
        <v>1356</v>
      </c>
      <c r="E759" s="7" t="e">
        <v>#N/A</v>
      </c>
      <c r="F759" s="7" t="e">
        <v>#N/A</v>
      </c>
      <c r="G759" s="7" t="e">
        <v>#N/A</v>
      </c>
      <c r="H759" s="7" t="e">
        <v>#N/A</v>
      </c>
      <c r="I759" s="7" t="s">
        <v>504</v>
      </c>
      <c r="J759" s="7" t="s">
        <v>505</v>
      </c>
      <c r="K759" s="241">
        <v>303</v>
      </c>
      <c r="L759" s="7" t="s">
        <v>506</v>
      </c>
      <c r="M759" s="241">
        <v>2064</v>
      </c>
      <c r="N759" s="7" t="s">
        <v>1568</v>
      </c>
    </row>
    <row r="760" spans="1:14" x14ac:dyDescent="0.3">
      <c r="A760" t="str">
        <f t="shared" si="11"/>
        <v>3032067</v>
      </c>
      <c r="B760" s="7" t="s">
        <v>1294</v>
      </c>
      <c r="C760" s="7" t="s">
        <v>1546</v>
      </c>
      <c r="D760" s="7" t="s">
        <v>1356</v>
      </c>
      <c r="E760" s="7" t="s">
        <v>482</v>
      </c>
      <c r="F760" s="7" t="s">
        <v>483</v>
      </c>
      <c r="G760" s="7" t="s">
        <v>237</v>
      </c>
      <c r="H760" s="7" t="s">
        <v>238</v>
      </c>
      <c r="I760" s="7" t="s">
        <v>504</v>
      </c>
      <c r="J760" s="7" t="s">
        <v>505</v>
      </c>
      <c r="K760" s="241">
        <v>303</v>
      </c>
      <c r="L760" s="7" t="s">
        <v>506</v>
      </c>
      <c r="M760" s="241">
        <v>2067</v>
      </c>
      <c r="N760" s="7" t="s">
        <v>162</v>
      </c>
    </row>
    <row r="761" spans="1:14" x14ac:dyDescent="0.3">
      <c r="A761" t="str">
        <f t="shared" si="11"/>
        <v>3032070</v>
      </c>
      <c r="B761" s="7" t="s">
        <v>1294</v>
      </c>
      <c r="C761" s="7" t="s">
        <v>1546</v>
      </c>
      <c r="D761" s="7" t="s">
        <v>1356</v>
      </c>
      <c r="E761" s="7" t="s">
        <v>482</v>
      </c>
      <c r="F761" s="7" t="s">
        <v>483</v>
      </c>
      <c r="G761" s="7" t="s">
        <v>237</v>
      </c>
      <c r="H761" s="7" t="s">
        <v>238</v>
      </c>
      <c r="I761" s="7" t="s">
        <v>504</v>
      </c>
      <c r="J761" s="7" t="s">
        <v>505</v>
      </c>
      <c r="K761" s="241">
        <v>303</v>
      </c>
      <c r="L761" s="7" t="s">
        <v>506</v>
      </c>
      <c r="M761" s="241">
        <v>2070</v>
      </c>
      <c r="N761" s="7" t="s">
        <v>279</v>
      </c>
    </row>
    <row r="762" spans="1:14" x14ac:dyDescent="0.3">
      <c r="A762" t="str">
        <f t="shared" si="11"/>
        <v>3032071</v>
      </c>
      <c r="B762" s="7" t="s">
        <v>1294</v>
      </c>
      <c r="C762" s="7" t="s">
        <v>1546</v>
      </c>
      <c r="D762" s="7" t="s">
        <v>1356</v>
      </c>
      <c r="E762" s="7" t="e">
        <v>#N/A</v>
      </c>
      <c r="F762" s="7" t="e">
        <v>#N/A</v>
      </c>
      <c r="G762" s="7" t="e">
        <v>#N/A</v>
      </c>
      <c r="H762" s="7" t="e">
        <v>#N/A</v>
      </c>
      <c r="I762" s="7" t="s">
        <v>504</v>
      </c>
      <c r="J762" s="7" t="s">
        <v>505</v>
      </c>
      <c r="K762" s="241">
        <v>303</v>
      </c>
      <c r="L762" s="7" t="s">
        <v>506</v>
      </c>
      <c r="M762" s="241">
        <v>2071</v>
      </c>
      <c r="N762" s="7" t="s">
        <v>389</v>
      </c>
    </row>
    <row r="763" spans="1:14" x14ac:dyDescent="0.3">
      <c r="A763" t="str">
        <f t="shared" si="11"/>
        <v>3032073</v>
      </c>
      <c r="B763" s="7" t="s">
        <v>1294</v>
      </c>
      <c r="C763" s="7" t="s">
        <v>1546</v>
      </c>
      <c r="D763" s="7" t="s">
        <v>1356</v>
      </c>
      <c r="E763" s="7" t="e">
        <v>#N/A</v>
      </c>
      <c r="F763" s="7" t="e">
        <v>#N/A</v>
      </c>
      <c r="G763" s="7" t="e">
        <v>#N/A</v>
      </c>
      <c r="H763" s="7" t="e">
        <v>#N/A</v>
      </c>
      <c r="I763" s="7" t="s">
        <v>504</v>
      </c>
      <c r="J763" s="7" t="s">
        <v>505</v>
      </c>
      <c r="K763" s="241">
        <v>303</v>
      </c>
      <c r="L763" s="7" t="s">
        <v>506</v>
      </c>
      <c r="M763" s="241">
        <v>2073</v>
      </c>
      <c r="N763" s="7" t="s">
        <v>377</v>
      </c>
    </row>
    <row r="764" spans="1:14" x14ac:dyDescent="0.3">
      <c r="A764" t="str">
        <f t="shared" si="11"/>
        <v>3032076</v>
      </c>
      <c r="B764" s="7" t="s">
        <v>1294</v>
      </c>
      <c r="C764" s="7" t="s">
        <v>1546</v>
      </c>
      <c r="D764" s="7" t="s">
        <v>1356</v>
      </c>
      <c r="E764" s="7" t="s">
        <v>482</v>
      </c>
      <c r="F764" s="7" t="s">
        <v>483</v>
      </c>
      <c r="G764" s="7" t="s">
        <v>237</v>
      </c>
      <c r="H764" s="7" t="s">
        <v>238</v>
      </c>
      <c r="I764" s="7" t="s">
        <v>504</v>
      </c>
      <c r="J764" s="7" t="s">
        <v>505</v>
      </c>
      <c r="K764" s="241">
        <v>303</v>
      </c>
      <c r="L764" s="7" t="s">
        <v>506</v>
      </c>
      <c r="M764" s="241">
        <v>2076</v>
      </c>
      <c r="N764" s="7" t="s">
        <v>509</v>
      </c>
    </row>
    <row r="765" spans="1:14" x14ac:dyDescent="0.3">
      <c r="A765" t="str">
        <f t="shared" si="11"/>
        <v>3032078</v>
      </c>
      <c r="B765" s="7" t="s">
        <v>1294</v>
      </c>
      <c r="C765" s="7" t="s">
        <v>1546</v>
      </c>
      <c r="D765" s="7" t="s">
        <v>1356</v>
      </c>
      <c r="E765" s="7" t="s">
        <v>482</v>
      </c>
      <c r="F765" s="7" t="s">
        <v>483</v>
      </c>
      <c r="G765" s="7" t="s">
        <v>237</v>
      </c>
      <c r="H765" s="7" t="s">
        <v>238</v>
      </c>
      <c r="I765" s="7" t="s">
        <v>504</v>
      </c>
      <c r="J765" s="7" t="s">
        <v>505</v>
      </c>
      <c r="K765" s="241">
        <v>303</v>
      </c>
      <c r="L765" s="7" t="s">
        <v>506</v>
      </c>
      <c r="M765" s="241">
        <v>2078</v>
      </c>
      <c r="N765" s="7" t="s">
        <v>284</v>
      </c>
    </row>
    <row r="766" spans="1:14" x14ac:dyDescent="0.3">
      <c r="A766" t="str">
        <f t="shared" si="11"/>
        <v>3032085</v>
      </c>
      <c r="B766" s="7" t="s">
        <v>1294</v>
      </c>
      <c r="C766" s="7" t="s">
        <v>1546</v>
      </c>
      <c r="D766" s="7" t="s">
        <v>1356</v>
      </c>
      <c r="E766" s="7" t="s">
        <v>482</v>
      </c>
      <c r="F766" s="7" t="s">
        <v>483</v>
      </c>
      <c r="G766" s="7" t="s">
        <v>237</v>
      </c>
      <c r="H766" s="7" t="s">
        <v>238</v>
      </c>
      <c r="I766" s="7" t="s">
        <v>504</v>
      </c>
      <c r="J766" s="7" t="s">
        <v>505</v>
      </c>
      <c r="K766" s="241">
        <v>303</v>
      </c>
      <c r="L766" s="7" t="s">
        <v>506</v>
      </c>
      <c r="M766" s="241">
        <v>2085</v>
      </c>
      <c r="N766" s="7" t="s">
        <v>280</v>
      </c>
    </row>
    <row r="767" spans="1:14" x14ac:dyDescent="0.3">
      <c r="A767" t="str">
        <f t="shared" si="11"/>
        <v>3032087</v>
      </c>
      <c r="B767" s="7" t="s">
        <v>1294</v>
      </c>
      <c r="C767" s="7" t="s">
        <v>1546</v>
      </c>
      <c r="D767" s="7" t="s">
        <v>1356</v>
      </c>
      <c r="E767" s="7" t="e">
        <v>#N/A</v>
      </c>
      <c r="F767" s="7" t="e">
        <v>#N/A</v>
      </c>
      <c r="G767" s="7" t="e">
        <v>#N/A</v>
      </c>
      <c r="H767" s="7" t="e">
        <v>#N/A</v>
      </c>
      <c r="I767" s="7" t="s">
        <v>504</v>
      </c>
      <c r="J767" s="7" t="s">
        <v>505</v>
      </c>
      <c r="K767" s="241">
        <v>303</v>
      </c>
      <c r="L767" s="7" t="s">
        <v>506</v>
      </c>
      <c r="M767" s="241">
        <v>2087</v>
      </c>
      <c r="N767" s="7" t="s">
        <v>333</v>
      </c>
    </row>
    <row r="768" spans="1:14" x14ac:dyDescent="0.3">
      <c r="A768" t="str">
        <f t="shared" si="11"/>
        <v>3034004</v>
      </c>
      <c r="B768" s="7" t="s">
        <v>1294</v>
      </c>
      <c r="C768" s="7" t="s">
        <v>1546</v>
      </c>
      <c r="D768" s="7" t="s">
        <v>1356</v>
      </c>
      <c r="E768" s="7" t="e">
        <v>#N/A</v>
      </c>
      <c r="F768" s="7" t="e">
        <v>#N/A</v>
      </c>
      <c r="G768" s="7" t="e">
        <v>#N/A</v>
      </c>
      <c r="H768" s="7" t="e">
        <v>#N/A</v>
      </c>
      <c r="I768" s="7" t="s">
        <v>504</v>
      </c>
      <c r="J768" s="7" t="s">
        <v>505</v>
      </c>
      <c r="K768" s="241">
        <v>303</v>
      </c>
      <c r="L768" s="7" t="s">
        <v>506</v>
      </c>
      <c r="M768" s="241">
        <v>4004</v>
      </c>
      <c r="N768" s="7" t="s">
        <v>1357</v>
      </c>
    </row>
    <row r="769" spans="1:14" x14ac:dyDescent="0.3">
      <c r="A769" t="str">
        <f t="shared" si="11"/>
        <v>3034007</v>
      </c>
      <c r="B769" s="7" t="s">
        <v>1294</v>
      </c>
      <c r="C769" s="7" t="s">
        <v>1546</v>
      </c>
      <c r="D769" s="7" t="s">
        <v>1356</v>
      </c>
      <c r="E769" s="7" t="e">
        <v>#N/A</v>
      </c>
      <c r="F769" s="7" t="e">
        <v>#N/A</v>
      </c>
      <c r="G769" s="7" t="e">
        <v>#N/A</v>
      </c>
      <c r="H769" s="7" t="e">
        <v>#N/A</v>
      </c>
      <c r="I769" s="7" t="s">
        <v>504</v>
      </c>
      <c r="J769" s="7" t="s">
        <v>505</v>
      </c>
      <c r="K769" s="241">
        <v>303</v>
      </c>
      <c r="L769" s="7" t="s">
        <v>506</v>
      </c>
      <c r="M769" s="241">
        <v>4007</v>
      </c>
      <c r="N769" s="7" t="s">
        <v>1569</v>
      </c>
    </row>
    <row r="770" spans="1:14" x14ac:dyDescent="0.3">
      <c r="A770" t="str">
        <f t="shared" si="11"/>
        <v>3034008</v>
      </c>
      <c r="B770" s="7" t="s">
        <v>1294</v>
      </c>
      <c r="C770" s="7" t="s">
        <v>1546</v>
      </c>
      <c r="D770" s="7" t="s">
        <v>1356</v>
      </c>
      <c r="E770" s="7" t="e">
        <v>#N/A</v>
      </c>
      <c r="F770" s="7" t="e">
        <v>#N/A</v>
      </c>
      <c r="G770" s="7" t="e">
        <v>#N/A</v>
      </c>
      <c r="H770" s="7" t="e">
        <v>#N/A</v>
      </c>
      <c r="I770" s="7" t="s">
        <v>504</v>
      </c>
      <c r="J770" s="7" t="s">
        <v>505</v>
      </c>
      <c r="K770" s="241">
        <v>303</v>
      </c>
      <c r="L770" s="7" t="s">
        <v>506</v>
      </c>
      <c r="M770" s="241">
        <v>4008</v>
      </c>
      <c r="N770" s="7" t="s">
        <v>1358</v>
      </c>
    </row>
    <row r="771" spans="1:14" x14ac:dyDescent="0.3">
      <c r="A771" t="str">
        <f t="shared" ref="A771:A834" si="12">K771&amp;M771</f>
        <v>3034009</v>
      </c>
      <c r="B771" s="7" t="s">
        <v>1294</v>
      </c>
      <c r="C771" s="7" t="s">
        <v>1546</v>
      </c>
      <c r="D771" s="7" t="s">
        <v>1356</v>
      </c>
      <c r="E771" s="7" t="e">
        <v>#N/A</v>
      </c>
      <c r="F771" s="7" t="e">
        <v>#N/A</v>
      </c>
      <c r="G771" s="7" t="e">
        <v>#N/A</v>
      </c>
      <c r="H771" s="7" t="e">
        <v>#N/A</v>
      </c>
      <c r="I771" s="7" t="s">
        <v>504</v>
      </c>
      <c r="J771" s="7" t="s">
        <v>505</v>
      </c>
      <c r="K771" s="241">
        <v>303</v>
      </c>
      <c r="L771" s="7" t="s">
        <v>506</v>
      </c>
      <c r="M771" s="241">
        <v>4009</v>
      </c>
      <c r="N771" s="7" t="s">
        <v>1350</v>
      </c>
    </row>
    <row r="772" spans="1:14" x14ac:dyDescent="0.3">
      <c r="A772" t="str">
        <f t="shared" si="12"/>
        <v>3034012</v>
      </c>
      <c r="B772" s="7" t="s">
        <v>1294</v>
      </c>
      <c r="C772" s="7" t="s">
        <v>1546</v>
      </c>
      <c r="D772" s="7" t="s">
        <v>1356</v>
      </c>
      <c r="E772" s="7" t="e">
        <v>#N/A</v>
      </c>
      <c r="F772" s="7" t="e">
        <v>#N/A</v>
      </c>
      <c r="G772" s="7" t="e">
        <v>#N/A</v>
      </c>
      <c r="H772" s="7" t="e">
        <v>#N/A</v>
      </c>
      <c r="I772" s="7" t="s">
        <v>504</v>
      </c>
      <c r="J772" s="7" t="s">
        <v>505</v>
      </c>
      <c r="K772" s="241">
        <v>303</v>
      </c>
      <c r="L772" s="7" t="s">
        <v>506</v>
      </c>
      <c r="M772" s="241">
        <v>4012</v>
      </c>
      <c r="N772" s="7" t="s">
        <v>1570</v>
      </c>
    </row>
    <row r="773" spans="1:14" x14ac:dyDescent="0.3">
      <c r="A773" t="str">
        <f t="shared" si="12"/>
        <v>3035002</v>
      </c>
      <c r="B773" s="7" t="s">
        <v>1351</v>
      </c>
      <c r="C773" s="7" t="s">
        <v>1546</v>
      </c>
      <c r="D773" s="7" t="s">
        <v>1356</v>
      </c>
      <c r="E773" s="7" t="e">
        <v>#N/A</v>
      </c>
      <c r="F773" s="7" t="e">
        <v>#N/A</v>
      </c>
      <c r="G773" s="7" t="e">
        <v>#N/A</v>
      </c>
      <c r="H773" s="7" t="e">
        <v>#N/A</v>
      </c>
      <c r="I773" s="7" t="s">
        <v>504</v>
      </c>
      <c r="J773" s="7" t="s">
        <v>505</v>
      </c>
      <c r="K773" s="241">
        <v>303</v>
      </c>
      <c r="L773" s="7" t="s">
        <v>506</v>
      </c>
      <c r="M773" s="241">
        <v>5002</v>
      </c>
      <c r="N773" s="7" t="s">
        <v>308</v>
      </c>
    </row>
    <row r="774" spans="1:14" x14ac:dyDescent="0.3">
      <c r="A774" t="str">
        <f t="shared" si="12"/>
        <v>3035003</v>
      </c>
      <c r="B774" s="7" t="s">
        <v>1294</v>
      </c>
      <c r="C774" s="7" t="s">
        <v>1546</v>
      </c>
      <c r="D774" s="7" t="s">
        <v>1356</v>
      </c>
      <c r="E774" s="7" t="e">
        <v>#N/A</v>
      </c>
      <c r="F774" s="7" t="e">
        <v>#N/A</v>
      </c>
      <c r="G774" s="7" t="e">
        <v>#N/A</v>
      </c>
      <c r="H774" s="7" t="e">
        <v>#N/A</v>
      </c>
      <c r="I774" s="7" t="s">
        <v>504</v>
      </c>
      <c r="J774" s="7" t="s">
        <v>505</v>
      </c>
      <c r="K774" s="241">
        <v>303</v>
      </c>
      <c r="L774" s="7" t="s">
        <v>506</v>
      </c>
      <c r="M774" s="241">
        <v>5003</v>
      </c>
      <c r="N774" s="7" t="s">
        <v>1395</v>
      </c>
    </row>
    <row r="775" spans="1:14" x14ac:dyDescent="0.3">
      <c r="A775" t="str">
        <f t="shared" si="12"/>
        <v>3037000</v>
      </c>
      <c r="B775" s="7" t="s">
        <v>1294</v>
      </c>
      <c r="C775" s="7" t="s">
        <v>1546</v>
      </c>
      <c r="D775" s="7" t="s">
        <v>1356</v>
      </c>
      <c r="E775" s="7" t="e">
        <v>#N/A</v>
      </c>
      <c r="F775" s="7" t="e">
        <v>#N/A</v>
      </c>
      <c r="G775" s="7" t="e">
        <v>#N/A</v>
      </c>
      <c r="H775" s="7" t="e">
        <v>#N/A</v>
      </c>
      <c r="I775" s="7" t="s">
        <v>504</v>
      </c>
      <c r="J775" s="7" t="s">
        <v>505</v>
      </c>
      <c r="K775" s="241">
        <v>303</v>
      </c>
      <c r="L775" s="7" t="s">
        <v>506</v>
      </c>
      <c r="M775" s="241">
        <v>7000</v>
      </c>
      <c r="N775" s="7" t="s">
        <v>44</v>
      </c>
    </row>
    <row r="776" spans="1:14" x14ac:dyDescent="0.3">
      <c r="A776" t="str">
        <f t="shared" si="12"/>
        <v>3037103</v>
      </c>
      <c r="B776" s="7" t="s">
        <v>1294</v>
      </c>
      <c r="C776" s="7" t="s">
        <v>1546</v>
      </c>
      <c r="D776" s="7" t="s">
        <v>1356</v>
      </c>
      <c r="E776" s="7" t="e">
        <v>#N/A</v>
      </c>
      <c r="F776" s="7" t="e">
        <v>#N/A</v>
      </c>
      <c r="G776" s="7" t="e">
        <v>#N/A</v>
      </c>
      <c r="H776" s="7" t="e">
        <v>#N/A</v>
      </c>
      <c r="I776" s="7" t="s">
        <v>504</v>
      </c>
      <c r="J776" s="7" t="s">
        <v>505</v>
      </c>
      <c r="K776" s="241">
        <v>303</v>
      </c>
      <c r="L776" s="7" t="s">
        <v>506</v>
      </c>
      <c r="M776" s="241">
        <v>7103</v>
      </c>
      <c r="N776" s="7" t="s">
        <v>36</v>
      </c>
    </row>
    <row r="777" spans="1:14" x14ac:dyDescent="0.3">
      <c r="A777" t="str">
        <f t="shared" si="12"/>
        <v>3037104</v>
      </c>
      <c r="B777" s="7" t="s">
        <v>1294</v>
      </c>
      <c r="C777" s="7" t="s">
        <v>1546</v>
      </c>
      <c r="D777" s="7" t="s">
        <v>1356</v>
      </c>
      <c r="E777" s="7" t="e">
        <v>#N/A</v>
      </c>
      <c r="F777" s="7" t="e">
        <v>#N/A</v>
      </c>
      <c r="G777" s="7" t="e">
        <v>#N/A</v>
      </c>
      <c r="H777" s="7" t="e">
        <v>#N/A</v>
      </c>
      <c r="I777" s="7" t="s">
        <v>504</v>
      </c>
      <c r="J777" s="7" t="s">
        <v>505</v>
      </c>
      <c r="K777" s="241">
        <v>303</v>
      </c>
      <c r="L777" s="7" t="s">
        <v>506</v>
      </c>
      <c r="M777" s="241">
        <v>7104</v>
      </c>
      <c r="N777" s="7" t="s">
        <v>1384</v>
      </c>
    </row>
    <row r="778" spans="1:14" x14ac:dyDescent="0.3">
      <c r="A778" t="str">
        <f t="shared" si="12"/>
        <v>3038040</v>
      </c>
      <c r="B778" s="7" t="s">
        <v>1294</v>
      </c>
      <c r="C778" s="7" t="s">
        <v>1546</v>
      </c>
      <c r="D778" s="7" t="s">
        <v>1356</v>
      </c>
      <c r="E778" s="7" t="e">
        <v>#N/A</v>
      </c>
      <c r="F778" s="7" t="e">
        <v>#N/A</v>
      </c>
      <c r="G778" s="7" t="e">
        <v>#N/A</v>
      </c>
      <c r="H778" s="7" t="e">
        <v>#N/A</v>
      </c>
      <c r="I778" s="7" t="s">
        <v>504</v>
      </c>
      <c r="J778" s="7" t="s">
        <v>505</v>
      </c>
      <c r="K778" s="241">
        <v>303</v>
      </c>
      <c r="L778" s="7" t="s">
        <v>506</v>
      </c>
      <c r="M778" s="241">
        <v>8040</v>
      </c>
      <c r="N778" s="7" t="s">
        <v>441</v>
      </c>
    </row>
    <row r="779" spans="1:14" x14ac:dyDescent="0.3">
      <c r="A779" t="str">
        <f t="shared" si="12"/>
        <v>3061</v>
      </c>
      <c r="B779" s="7" t="s">
        <v>1294</v>
      </c>
      <c r="C779" s="7" t="s">
        <v>1546</v>
      </c>
      <c r="D779" s="7" t="s">
        <v>1356</v>
      </c>
      <c r="E779" s="7" t="e">
        <v>#N/A</v>
      </c>
      <c r="F779" s="7" t="e">
        <v>#N/A</v>
      </c>
      <c r="G779" s="7" t="e">
        <v>#N/A</v>
      </c>
      <c r="H779" s="7" t="e">
        <v>#N/A</v>
      </c>
      <c r="I779" s="7" t="s">
        <v>504</v>
      </c>
      <c r="J779" s="7" t="s">
        <v>505</v>
      </c>
      <c r="K779" s="241">
        <v>306</v>
      </c>
      <c r="L779" s="7" t="s">
        <v>1571</v>
      </c>
      <c r="M779" s="241">
        <v>1</v>
      </c>
      <c r="N779" s="7" t="s">
        <v>158</v>
      </c>
    </row>
    <row r="780" spans="1:14" x14ac:dyDescent="0.3">
      <c r="A780" t="str">
        <f t="shared" si="12"/>
        <v>3061504</v>
      </c>
      <c r="B780" s="7" t="s">
        <v>1294</v>
      </c>
      <c r="C780" s="7" t="s">
        <v>1546</v>
      </c>
      <c r="D780" s="7" t="s">
        <v>1356</v>
      </c>
      <c r="E780" s="7" t="e">
        <v>#N/A</v>
      </c>
      <c r="F780" s="7" t="e">
        <v>#N/A</v>
      </c>
      <c r="G780" s="7" t="e">
        <v>#N/A</v>
      </c>
      <c r="H780" s="7" t="e">
        <v>#N/A</v>
      </c>
      <c r="I780" s="7" t="s">
        <v>504</v>
      </c>
      <c r="J780" s="7" t="s">
        <v>505</v>
      </c>
      <c r="K780" s="241">
        <v>306</v>
      </c>
      <c r="L780" s="7" t="s">
        <v>1571</v>
      </c>
      <c r="M780" s="241">
        <v>1504</v>
      </c>
      <c r="N780" s="7" t="s">
        <v>161</v>
      </c>
    </row>
    <row r="781" spans="1:14" x14ac:dyDescent="0.3">
      <c r="A781" t="str">
        <f t="shared" si="12"/>
        <v>3062070</v>
      </c>
      <c r="B781" s="7" t="s">
        <v>1294</v>
      </c>
      <c r="C781" s="7" t="s">
        <v>1546</v>
      </c>
      <c r="D781" s="7" t="s">
        <v>1356</v>
      </c>
      <c r="E781" s="7" t="e">
        <v>#N/A</v>
      </c>
      <c r="F781" s="7" t="e">
        <v>#N/A</v>
      </c>
      <c r="G781" s="7" t="e">
        <v>#N/A</v>
      </c>
      <c r="H781" s="7" t="e">
        <v>#N/A</v>
      </c>
      <c r="I781" s="7" t="s">
        <v>504</v>
      </c>
      <c r="J781" s="7" t="s">
        <v>505</v>
      </c>
      <c r="K781" s="241">
        <v>306</v>
      </c>
      <c r="L781" s="7" t="s">
        <v>1571</v>
      </c>
      <c r="M781" s="241">
        <v>2070</v>
      </c>
      <c r="N781" s="7" t="s">
        <v>279</v>
      </c>
    </row>
    <row r="782" spans="1:14" x14ac:dyDescent="0.3">
      <c r="A782" t="str">
        <f t="shared" si="12"/>
        <v>3064009</v>
      </c>
      <c r="B782" s="7" t="s">
        <v>1294</v>
      </c>
      <c r="C782" s="7" t="s">
        <v>1546</v>
      </c>
      <c r="D782" s="7" t="s">
        <v>1356</v>
      </c>
      <c r="E782" s="7" t="e">
        <v>#N/A</v>
      </c>
      <c r="F782" s="7" t="e">
        <v>#N/A</v>
      </c>
      <c r="G782" s="7" t="e">
        <v>#N/A</v>
      </c>
      <c r="H782" s="7" t="e">
        <v>#N/A</v>
      </c>
      <c r="I782" s="7" t="s">
        <v>504</v>
      </c>
      <c r="J782" s="7" t="s">
        <v>505</v>
      </c>
      <c r="K782" s="241">
        <v>306</v>
      </c>
      <c r="L782" s="7" t="s">
        <v>1571</v>
      </c>
      <c r="M782" s="241">
        <v>4009</v>
      </c>
      <c r="N782" s="7" t="s">
        <v>1350</v>
      </c>
    </row>
    <row r="783" spans="1:14" x14ac:dyDescent="0.3">
      <c r="A783" t="str">
        <f t="shared" si="12"/>
        <v>3067104</v>
      </c>
      <c r="B783" s="7" t="s">
        <v>1294</v>
      </c>
      <c r="C783" s="7" t="s">
        <v>1546</v>
      </c>
      <c r="D783" s="7" t="s">
        <v>1356</v>
      </c>
      <c r="E783" s="7" t="e">
        <v>#N/A</v>
      </c>
      <c r="F783" s="7" t="e">
        <v>#N/A</v>
      </c>
      <c r="G783" s="7" t="e">
        <v>#N/A</v>
      </c>
      <c r="H783" s="7" t="e">
        <v>#N/A</v>
      </c>
      <c r="I783" s="7" t="s">
        <v>504</v>
      </c>
      <c r="J783" s="7" t="s">
        <v>505</v>
      </c>
      <c r="K783" s="241">
        <v>306</v>
      </c>
      <c r="L783" s="7" t="s">
        <v>1571</v>
      </c>
      <c r="M783" s="241">
        <v>7104</v>
      </c>
      <c r="N783" s="7" t="s">
        <v>1384</v>
      </c>
    </row>
    <row r="784" spans="1:14" x14ac:dyDescent="0.3">
      <c r="A784" t="str">
        <f t="shared" si="12"/>
        <v>102876000</v>
      </c>
      <c r="B784" s="7" t="s">
        <v>1323</v>
      </c>
      <c r="C784" s="7"/>
      <c r="D784" s="7"/>
      <c r="E784" s="7" t="e">
        <v>#N/A</v>
      </c>
      <c r="F784" s="7" t="e">
        <v>#N/A</v>
      </c>
      <c r="G784" s="7" t="e">
        <v>#N/A</v>
      </c>
      <c r="H784" s="7" t="e">
        <v>#N/A</v>
      </c>
      <c r="I784" s="7" t="s">
        <v>504</v>
      </c>
      <c r="J784" s="7" t="s">
        <v>505</v>
      </c>
      <c r="K784" s="241">
        <v>10287</v>
      </c>
      <c r="L784" s="7" t="s">
        <v>1572</v>
      </c>
      <c r="M784" s="241">
        <v>6000</v>
      </c>
      <c r="N784" s="7" t="s">
        <v>107</v>
      </c>
    </row>
    <row r="785" spans="1:14" x14ac:dyDescent="0.3">
      <c r="A785" t="str">
        <f t="shared" si="12"/>
        <v>102876003</v>
      </c>
      <c r="B785" s="7" t="s">
        <v>1323</v>
      </c>
      <c r="C785" s="7"/>
      <c r="D785" s="7"/>
      <c r="E785" s="7" t="e">
        <v>#N/A</v>
      </c>
      <c r="F785" s="7" t="e">
        <v>#N/A</v>
      </c>
      <c r="G785" s="7" t="e">
        <v>#N/A</v>
      </c>
      <c r="H785" s="7" t="e">
        <v>#N/A</v>
      </c>
      <c r="I785" s="7" t="s">
        <v>504</v>
      </c>
      <c r="J785" s="7" t="s">
        <v>505</v>
      </c>
      <c r="K785" s="241">
        <v>10287</v>
      </c>
      <c r="L785" s="7" t="s">
        <v>1572</v>
      </c>
      <c r="M785" s="241">
        <v>6003</v>
      </c>
      <c r="N785" s="7" t="s">
        <v>89</v>
      </c>
    </row>
    <row r="786" spans="1:14" x14ac:dyDescent="0.3">
      <c r="A786" t="str">
        <f t="shared" si="12"/>
        <v>102876006</v>
      </c>
      <c r="B786" s="7" t="s">
        <v>1323</v>
      </c>
      <c r="C786" s="7"/>
      <c r="D786" s="7"/>
      <c r="E786" s="7" t="e">
        <v>#N/A</v>
      </c>
      <c r="F786" s="7" t="e">
        <v>#N/A</v>
      </c>
      <c r="G786" s="7" t="e">
        <v>#N/A</v>
      </c>
      <c r="H786" s="7" t="e">
        <v>#N/A</v>
      </c>
      <c r="I786" s="7" t="s">
        <v>504</v>
      </c>
      <c r="J786" s="7" t="s">
        <v>505</v>
      </c>
      <c r="K786" s="241">
        <v>10287</v>
      </c>
      <c r="L786" s="7" t="s">
        <v>1572</v>
      </c>
      <c r="M786" s="241">
        <v>6006</v>
      </c>
      <c r="N786" s="7" t="s">
        <v>68</v>
      </c>
    </row>
    <row r="787" spans="1:14" x14ac:dyDescent="0.3">
      <c r="A787" t="str">
        <f t="shared" si="12"/>
        <v>30327</v>
      </c>
      <c r="B787" s="7" t="s">
        <v>1294</v>
      </c>
      <c r="C787" s="7" t="s">
        <v>1546</v>
      </c>
      <c r="D787" s="7" t="s">
        <v>22</v>
      </c>
      <c r="E787" s="7" t="e">
        <v>#N/A</v>
      </c>
      <c r="F787" s="7" t="e">
        <v>#N/A</v>
      </c>
      <c r="G787" s="7" t="e">
        <v>#N/A</v>
      </c>
      <c r="H787" s="7" t="e">
        <v>#N/A</v>
      </c>
      <c r="I787" s="7" t="s">
        <v>510</v>
      </c>
      <c r="J787" s="7" t="s">
        <v>511</v>
      </c>
      <c r="K787" s="241">
        <v>3032</v>
      </c>
      <c r="L787" s="7" t="s">
        <v>511</v>
      </c>
      <c r="M787" s="241">
        <v>7</v>
      </c>
      <c r="N787" s="7" t="s">
        <v>443</v>
      </c>
    </row>
    <row r="788" spans="1:14" x14ac:dyDescent="0.3">
      <c r="A788" t="str">
        <f t="shared" si="12"/>
        <v>30322000</v>
      </c>
      <c r="B788" s="7" t="s">
        <v>1294</v>
      </c>
      <c r="C788" s="7" t="s">
        <v>1546</v>
      </c>
      <c r="D788" s="7" t="s">
        <v>22</v>
      </c>
      <c r="E788" s="7" t="e">
        <v>#N/A</v>
      </c>
      <c r="F788" s="7" t="e">
        <v>#N/A</v>
      </c>
      <c r="G788" s="7" t="e">
        <v>#N/A</v>
      </c>
      <c r="H788" s="7" t="e">
        <v>#N/A</v>
      </c>
      <c r="I788" s="7" t="s">
        <v>510</v>
      </c>
      <c r="J788" s="7" t="s">
        <v>511</v>
      </c>
      <c r="K788" s="241">
        <v>3032</v>
      </c>
      <c r="L788" s="7" t="s">
        <v>511</v>
      </c>
      <c r="M788" s="241">
        <v>2000</v>
      </c>
      <c r="N788" s="7" t="s">
        <v>271</v>
      </c>
    </row>
    <row r="789" spans="1:14" x14ac:dyDescent="0.3">
      <c r="A789" t="str">
        <f t="shared" si="12"/>
        <v>30322001</v>
      </c>
      <c r="B789" s="7" t="s">
        <v>1294</v>
      </c>
      <c r="C789" s="7" t="s">
        <v>1546</v>
      </c>
      <c r="D789" s="7" t="s">
        <v>22</v>
      </c>
      <c r="E789" s="7" t="s">
        <v>482</v>
      </c>
      <c r="F789" s="7" t="s">
        <v>483</v>
      </c>
      <c r="G789" s="7" t="s">
        <v>237</v>
      </c>
      <c r="H789" s="7" t="s">
        <v>238</v>
      </c>
      <c r="I789" s="7" t="s">
        <v>510</v>
      </c>
      <c r="J789" s="7" t="s">
        <v>511</v>
      </c>
      <c r="K789" s="241">
        <v>3032</v>
      </c>
      <c r="L789" s="7" t="s">
        <v>511</v>
      </c>
      <c r="M789" s="241">
        <v>2001</v>
      </c>
      <c r="N789" s="7" t="s">
        <v>272</v>
      </c>
    </row>
    <row r="790" spans="1:14" x14ac:dyDescent="0.3">
      <c r="A790" t="str">
        <f t="shared" si="12"/>
        <v>30322015</v>
      </c>
      <c r="B790" s="7" t="s">
        <v>1294</v>
      </c>
      <c r="C790" s="7" t="s">
        <v>1546</v>
      </c>
      <c r="D790" s="7" t="s">
        <v>22</v>
      </c>
      <c r="E790" s="7" t="s">
        <v>482</v>
      </c>
      <c r="F790" s="7" t="s">
        <v>483</v>
      </c>
      <c r="G790" s="7" t="s">
        <v>237</v>
      </c>
      <c r="H790" s="7" t="s">
        <v>238</v>
      </c>
      <c r="I790" s="7" t="s">
        <v>510</v>
      </c>
      <c r="J790" s="7" t="s">
        <v>511</v>
      </c>
      <c r="K790" s="241">
        <v>3032</v>
      </c>
      <c r="L790" s="7" t="s">
        <v>511</v>
      </c>
      <c r="M790" s="241">
        <v>2015</v>
      </c>
      <c r="N790" s="7" t="s">
        <v>278</v>
      </c>
    </row>
    <row r="791" spans="1:14" x14ac:dyDescent="0.3">
      <c r="A791" t="str">
        <f t="shared" si="12"/>
        <v>30322016</v>
      </c>
      <c r="B791" s="7" t="s">
        <v>1294</v>
      </c>
      <c r="C791" s="7" t="s">
        <v>1546</v>
      </c>
      <c r="D791" s="7" t="s">
        <v>22</v>
      </c>
      <c r="E791" s="7" t="e">
        <v>#N/A</v>
      </c>
      <c r="F791" s="7" t="e">
        <v>#N/A</v>
      </c>
      <c r="G791" s="7" t="e">
        <v>#N/A</v>
      </c>
      <c r="H791" s="7" t="e">
        <v>#N/A</v>
      </c>
      <c r="I791" s="7" t="s">
        <v>510</v>
      </c>
      <c r="J791" s="7" t="s">
        <v>511</v>
      </c>
      <c r="K791" s="241">
        <v>3032</v>
      </c>
      <c r="L791" s="7" t="s">
        <v>511</v>
      </c>
      <c r="M791" s="241">
        <v>2016</v>
      </c>
      <c r="N791" s="7" t="s">
        <v>169</v>
      </c>
    </row>
    <row r="792" spans="1:14" x14ac:dyDescent="0.3">
      <c r="A792" t="str">
        <f t="shared" si="12"/>
        <v>30322032</v>
      </c>
      <c r="B792" s="7" t="s">
        <v>1294</v>
      </c>
      <c r="C792" s="7" t="s">
        <v>1546</v>
      </c>
      <c r="D792" s="7" t="s">
        <v>22</v>
      </c>
      <c r="E792" s="7" t="s">
        <v>482</v>
      </c>
      <c r="F792" s="7" t="s">
        <v>483</v>
      </c>
      <c r="G792" s="7" t="s">
        <v>237</v>
      </c>
      <c r="H792" s="7" t="s">
        <v>238</v>
      </c>
      <c r="I792" s="7" t="s">
        <v>510</v>
      </c>
      <c r="J792" s="7" t="s">
        <v>511</v>
      </c>
      <c r="K792" s="241">
        <v>3032</v>
      </c>
      <c r="L792" s="7" t="s">
        <v>511</v>
      </c>
      <c r="M792" s="241">
        <v>2032</v>
      </c>
      <c r="N792" s="7" t="s">
        <v>512</v>
      </c>
    </row>
    <row r="793" spans="1:14" x14ac:dyDescent="0.3">
      <c r="A793" t="str">
        <f t="shared" si="12"/>
        <v>30322045</v>
      </c>
      <c r="B793" s="7" t="s">
        <v>1294</v>
      </c>
      <c r="C793" s="7" t="s">
        <v>1546</v>
      </c>
      <c r="D793" s="7" t="s">
        <v>22</v>
      </c>
      <c r="E793" s="7" t="s">
        <v>482</v>
      </c>
      <c r="F793" s="7" t="s">
        <v>483</v>
      </c>
      <c r="G793" s="7" t="s">
        <v>237</v>
      </c>
      <c r="H793" s="7" t="s">
        <v>238</v>
      </c>
      <c r="I793" s="7" t="s">
        <v>510</v>
      </c>
      <c r="J793" s="7" t="s">
        <v>511</v>
      </c>
      <c r="K793" s="241">
        <v>3032</v>
      </c>
      <c r="L793" s="7" t="s">
        <v>511</v>
      </c>
      <c r="M793" s="241">
        <v>2045</v>
      </c>
      <c r="N793" s="7" t="s">
        <v>170</v>
      </c>
    </row>
    <row r="794" spans="1:14" x14ac:dyDescent="0.3">
      <c r="A794" t="str">
        <f t="shared" si="12"/>
        <v>30322049</v>
      </c>
      <c r="B794" s="7" t="s">
        <v>1294</v>
      </c>
      <c r="C794" s="7" t="s">
        <v>1546</v>
      </c>
      <c r="D794" s="7" t="s">
        <v>22</v>
      </c>
      <c r="E794" s="7" t="e">
        <v>#N/A</v>
      </c>
      <c r="F794" s="7" t="e">
        <v>#N/A</v>
      </c>
      <c r="G794" s="7" t="e">
        <v>#N/A</v>
      </c>
      <c r="H794" s="7" t="e">
        <v>#N/A</v>
      </c>
      <c r="I794" s="7" t="s">
        <v>510</v>
      </c>
      <c r="J794" s="7" t="s">
        <v>511</v>
      </c>
      <c r="K794" s="241">
        <v>3032</v>
      </c>
      <c r="L794" s="7" t="s">
        <v>511</v>
      </c>
      <c r="M794" s="241">
        <v>2049</v>
      </c>
      <c r="N794" s="7" t="s">
        <v>1573</v>
      </c>
    </row>
    <row r="795" spans="1:14" x14ac:dyDescent="0.3">
      <c r="A795" t="str">
        <f t="shared" si="12"/>
        <v>30322067</v>
      </c>
      <c r="B795" s="7" t="s">
        <v>1294</v>
      </c>
      <c r="C795" s="7" t="s">
        <v>1546</v>
      </c>
      <c r="D795" s="7" t="s">
        <v>22</v>
      </c>
      <c r="E795" s="7" t="e">
        <v>#N/A</v>
      </c>
      <c r="F795" s="7" t="e">
        <v>#N/A</v>
      </c>
      <c r="G795" s="7" t="e">
        <v>#N/A</v>
      </c>
      <c r="H795" s="7" t="e">
        <v>#N/A</v>
      </c>
      <c r="I795" s="7" t="s">
        <v>510</v>
      </c>
      <c r="J795" s="7" t="s">
        <v>511</v>
      </c>
      <c r="K795" s="241">
        <v>3032</v>
      </c>
      <c r="L795" s="7" t="s">
        <v>511</v>
      </c>
      <c r="M795" s="241">
        <v>2067</v>
      </c>
      <c r="N795" s="7" t="s">
        <v>162</v>
      </c>
    </row>
    <row r="796" spans="1:14" x14ac:dyDescent="0.3">
      <c r="A796" t="str">
        <f t="shared" si="12"/>
        <v>30322201</v>
      </c>
      <c r="B796" s="7" t="s">
        <v>1294</v>
      </c>
      <c r="C796" s="7" t="s">
        <v>1546</v>
      </c>
      <c r="D796" s="7" t="s">
        <v>22</v>
      </c>
      <c r="E796" s="7" t="e">
        <v>#N/A</v>
      </c>
      <c r="F796" s="7" t="e">
        <v>#N/A</v>
      </c>
      <c r="G796" s="7" t="e">
        <v>#N/A</v>
      </c>
      <c r="H796" s="7" t="e">
        <v>#N/A</v>
      </c>
      <c r="I796" s="7" t="s">
        <v>510</v>
      </c>
      <c r="J796" s="7" t="s">
        <v>511</v>
      </c>
      <c r="K796" s="241">
        <v>3032</v>
      </c>
      <c r="L796" s="7" t="s">
        <v>511</v>
      </c>
      <c r="M796" s="241">
        <v>2201</v>
      </c>
      <c r="N796" s="7" t="s">
        <v>1574</v>
      </c>
    </row>
    <row r="797" spans="1:14" x14ac:dyDescent="0.3">
      <c r="A797" t="str">
        <f t="shared" si="12"/>
        <v>30322210</v>
      </c>
      <c r="B797" s="7" t="s">
        <v>1294</v>
      </c>
      <c r="C797" s="7" t="s">
        <v>1546</v>
      </c>
      <c r="D797" s="7" t="s">
        <v>22</v>
      </c>
      <c r="E797" s="7" t="e">
        <v>#N/A</v>
      </c>
      <c r="F797" s="7" t="e">
        <v>#N/A</v>
      </c>
      <c r="G797" s="7" t="e">
        <v>#N/A</v>
      </c>
      <c r="H797" s="7" t="e">
        <v>#N/A</v>
      </c>
      <c r="I797" s="7" t="s">
        <v>510</v>
      </c>
      <c r="J797" s="7" t="s">
        <v>511</v>
      </c>
      <c r="K797" s="241">
        <v>3032</v>
      </c>
      <c r="L797" s="7" t="s">
        <v>511</v>
      </c>
      <c r="M797" s="241">
        <v>2210</v>
      </c>
      <c r="N797" s="7" t="s">
        <v>52</v>
      </c>
    </row>
    <row r="798" spans="1:14" x14ac:dyDescent="0.3">
      <c r="A798" t="str">
        <f t="shared" si="12"/>
        <v>30324000</v>
      </c>
      <c r="B798" s="7" t="s">
        <v>1294</v>
      </c>
      <c r="C798" s="7" t="s">
        <v>1546</v>
      </c>
      <c r="D798" s="7" t="s">
        <v>22</v>
      </c>
      <c r="E798" s="7" t="e">
        <v>#N/A</v>
      </c>
      <c r="F798" s="7" t="e">
        <v>#N/A</v>
      </c>
      <c r="G798" s="7" t="e">
        <v>#N/A</v>
      </c>
      <c r="H798" s="7" t="e">
        <v>#N/A</v>
      </c>
      <c r="I798" s="7" t="s">
        <v>510</v>
      </c>
      <c r="J798" s="7" t="s">
        <v>511</v>
      </c>
      <c r="K798" s="241">
        <v>3032</v>
      </c>
      <c r="L798" s="7" t="s">
        <v>511</v>
      </c>
      <c r="M798" s="241">
        <v>4000</v>
      </c>
      <c r="N798" s="7" t="s">
        <v>1349</v>
      </c>
    </row>
    <row r="799" spans="1:14" x14ac:dyDescent="0.3">
      <c r="A799" t="str">
        <f t="shared" si="12"/>
        <v>30327100</v>
      </c>
      <c r="B799" s="7" t="s">
        <v>1294</v>
      </c>
      <c r="C799" s="7" t="s">
        <v>1546</v>
      </c>
      <c r="D799" s="7" t="s">
        <v>22</v>
      </c>
      <c r="E799" s="7" t="e">
        <v>#N/A</v>
      </c>
      <c r="F799" s="7" t="e">
        <v>#N/A</v>
      </c>
      <c r="G799" s="7" t="e">
        <v>#N/A</v>
      </c>
      <c r="H799" s="7" t="e">
        <v>#N/A</v>
      </c>
      <c r="I799" s="7" t="s">
        <v>510</v>
      </c>
      <c r="J799" s="7" t="s">
        <v>511</v>
      </c>
      <c r="K799" s="241">
        <v>3032</v>
      </c>
      <c r="L799" s="7" t="s">
        <v>511</v>
      </c>
      <c r="M799" s="241">
        <v>7100</v>
      </c>
      <c r="N799" s="7" t="s">
        <v>1575</v>
      </c>
    </row>
    <row r="800" spans="1:14" x14ac:dyDescent="0.3">
      <c r="A800" t="str">
        <f t="shared" si="12"/>
        <v>30327110</v>
      </c>
      <c r="B800" s="7" t="s">
        <v>1294</v>
      </c>
      <c r="C800" s="7" t="s">
        <v>1546</v>
      </c>
      <c r="D800" s="7" t="s">
        <v>22</v>
      </c>
      <c r="E800" s="7" t="e">
        <v>#N/A</v>
      </c>
      <c r="F800" s="7" t="e">
        <v>#N/A</v>
      </c>
      <c r="G800" s="7" t="e">
        <v>#N/A</v>
      </c>
      <c r="H800" s="7" t="e">
        <v>#N/A</v>
      </c>
      <c r="I800" s="7" t="s">
        <v>510</v>
      </c>
      <c r="J800" s="7" t="s">
        <v>511</v>
      </c>
      <c r="K800" s="241">
        <v>3032</v>
      </c>
      <c r="L800" s="7" t="s">
        <v>511</v>
      </c>
      <c r="M800" s="241">
        <v>7110</v>
      </c>
      <c r="N800" s="7" t="s">
        <v>1576</v>
      </c>
    </row>
    <row r="801" spans="1:14" x14ac:dyDescent="0.3">
      <c r="A801" t="str">
        <f t="shared" si="12"/>
        <v>30327200</v>
      </c>
      <c r="B801" s="7" t="s">
        <v>1294</v>
      </c>
      <c r="C801" s="7" t="s">
        <v>1546</v>
      </c>
      <c r="D801" s="7" t="s">
        <v>22</v>
      </c>
      <c r="E801" s="7" t="e">
        <v>#N/A</v>
      </c>
      <c r="F801" s="7" t="e">
        <v>#N/A</v>
      </c>
      <c r="G801" s="7" t="e">
        <v>#N/A</v>
      </c>
      <c r="H801" s="7" t="e">
        <v>#N/A</v>
      </c>
      <c r="I801" s="7" t="s">
        <v>510</v>
      </c>
      <c r="J801" s="7" t="s">
        <v>511</v>
      </c>
      <c r="K801" s="241">
        <v>3032</v>
      </c>
      <c r="L801" s="7" t="s">
        <v>511</v>
      </c>
      <c r="M801" s="241">
        <v>7200</v>
      </c>
      <c r="N801" s="7" t="s">
        <v>255</v>
      </c>
    </row>
    <row r="802" spans="1:14" x14ac:dyDescent="0.3">
      <c r="A802" t="str">
        <f t="shared" si="12"/>
        <v>30328000</v>
      </c>
      <c r="B802" s="7" t="s">
        <v>1294</v>
      </c>
      <c r="C802" s="7" t="s">
        <v>1546</v>
      </c>
      <c r="D802" s="7" t="s">
        <v>22</v>
      </c>
      <c r="E802" s="7" t="e">
        <v>#N/A</v>
      </c>
      <c r="F802" s="7" t="e">
        <v>#N/A</v>
      </c>
      <c r="G802" s="7" t="e">
        <v>#N/A</v>
      </c>
      <c r="H802" s="7" t="e">
        <v>#N/A</v>
      </c>
      <c r="I802" s="7" t="s">
        <v>510</v>
      </c>
      <c r="J802" s="7" t="s">
        <v>511</v>
      </c>
      <c r="K802" s="241">
        <v>3032</v>
      </c>
      <c r="L802" s="7" t="s">
        <v>511</v>
      </c>
      <c r="M802" s="241">
        <v>8000</v>
      </c>
      <c r="N802" s="7" t="s">
        <v>163</v>
      </c>
    </row>
    <row r="803" spans="1:14" x14ac:dyDescent="0.3">
      <c r="A803" t="str">
        <f t="shared" si="12"/>
        <v>30328001</v>
      </c>
      <c r="B803" s="7" t="s">
        <v>1294</v>
      </c>
      <c r="C803" s="7" t="s">
        <v>1546</v>
      </c>
      <c r="D803" s="7" t="s">
        <v>22</v>
      </c>
      <c r="E803" s="7" t="e">
        <v>#N/A</v>
      </c>
      <c r="F803" s="7" t="e">
        <v>#N/A</v>
      </c>
      <c r="G803" s="7" t="e">
        <v>#N/A</v>
      </c>
      <c r="H803" s="7" t="e">
        <v>#N/A</v>
      </c>
      <c r="I803" s="7" t="s">
        <v>510</v>
      </c>
      <c r="J803" s="7" t="s">
        <v>511</v>
      </c>
      <c r="K803" s="241">
        <v>3032</v>
      </c>
      <c r="L803" s="7" t="s">
        <v>511</v>
      </c>
      <c r="M803" s="241">
        <v>8001</v>
      </c>
      <c r="N803" s="7" t="s">
        <v>487</v>
      </c>
    </row>
    <row r="804" spans="1:14" x14ac:dyDescent="0.3">
      <c r="A804" t="str">
        <f t="shared" si="12"/>
        <v>30332045</v>
      </c>
      <c r="B804" s="7" t="s">
        <v>1294</v>
      </c>
      <c r="C804" s="7" t="s">
        <v>1546</v>
      </c>
      <c r="D804" s="7" t="s">
        <v>22</v>
      </c>
      <c r="E804" s="7" t="s">
        <v>482</v>
      </c>
      <c r="F804" s="7" t="s">
        <v>483</v>
      </c>
      <c r="G804" s="7" t="s">
        <v>237</v>
      </c>
      <c r="H804" s="7" t="s">
        <v>238</v>
      </c>
      <c r="I804" s="7" t="s">
        <v>510</v>
      </c>
      <c r="J804" s="7" t="s">
        <v>511</v>
      </c>
      <c r="K804" s="241">
        <v>3033</v>
      </c>
      <c r="L804" s="7" t="s">
        <v>513</v>
      </c>
      <c r="M804" s="241">
        <v>2045</v>
      </c>
      <c r="N804" s="7" t="s">
        <v>170</v>
      </c>
    </row>
    <row r="805" spans="1:14" x14ac:dyDescent="0.3">
      <c r="A805" t="str">
        <f t="shared" si="12"/>
        <v>30332210</v>
      </c>
      <c r="B805" s="7" t="s">
        <v>1294</v>
      </c>
      <c r="C805" s="7" t="s">
        <v>1546</v>
      </c>
      <c r="D805" s="7" t="s">
        <v>22</v>
      </c>
      <c r="E805" s="7" t="e">
        <v>#N/A</v>
      </c>
      <c r="F805" s="7" t="e">
        <v>#N/A</v>
      </c>
      <c r="G805" s="7" t="e">
        <v>#N/A</v>
      </c>
      <c r="H805" s="7" t="e">
        <v>#N/A</v>
      </c>
      <c r="I805" s="7" t="s">
        <v>510</v>
      </c>
      <c r="J805" s="7" t="s">
        <v>511</v>
      </c>
      <c r="K805" s="241">
        <v>3033</v>
      </c>
      <c r="L805" s="7" t="s">
        <v>513</v>
      </c>
      <c r="M805" s="241">
        <v>2210</v>
      </c>
      <c r="N805" s="7" t="s">
        <v>52</v>
      </c>
    </row>
    <row r="806" spans="1:14" x14ac:dyDescent="0.3">
      <c r="A806" t="str">
        <f t="shared" si="12"/>
        <v>30352015</v>
      </c>
      <c r="B806" s="7" t="s">
        <v>1294</v>
      </c>
      <c r="C806" s="7" t="s">
        <v>1546</v>
      </c>
      <c r="D806" s="7" t="s">
        <v>22</v>
      </c>
      <c r="E806" s="7" t="s">
        <v>482</v>
      </c>
      <c r="F806" s="7" t="s">
        <v>483</v>
      </c>
      <c r="G806" s="7" t="s">
        <v>237</v>
      </c>
      <c r="H806" s="7" t="s">
        <v>238</v>
      </c>
      <c r="I806" s="7" t="s">
        <v>510</v>
      </c>
      <c r="J806" s="7" t="s">
        <v>511</v>
      </c>
      <c r="K806" s="241">
        <v>3035</v>
      </c>
      <c r="L806" s="7" t="s">
        <v>514</v>
      </c>
      <c r="M806" s="241">
        <v>2015</v>
      </c>
      <c r="N806" s="7" t="s">
        <v>278</v>
      </c>
    </row>
    <row r="807" spans="1:14" x14ac:dyDescent="0.3">
      <c r="A807" t="str">
        <f t="shared" si="12"/>
        <v>30352092</v>
      </c>
      <c r="B807" s="7" t="s">
        <v>1294</v>
      </c>
      <c r="C807" s="7" t="s">
        <v>1546</v>
      </c>
      <c r="D807" s="7" t="s">
        <v>22</v>
      </c>
      <c r="E807" s="7" t="e">
        <v>#N/A</v>
      </c>
      <c r="F807" s="7" t="e">
        <v>#N/A</v>
      </c>
      <c r="G807" s="7" t="e">
        <v>#N/A</v>
      </c>
      <c r="H807" s="7" t="e">
        <v>#N/A</v>
      </c>
      <c r="I807" s="7" t="s">
        <v>510</v>
      </c>
      <c r="J807" s="7" t="s">
        <v>511</v>
      </c>
      <c r="K807" s="241">
        <v>3035</v>
      </c>
      <c r="L807" s="7" t="s">
        <v>514</v>
      </c>
      <c r="M807" s="241">
        <v>2092</v>
      </c>
      <c r="N807" s="7" t="s">
        <v>141</v>
      </c>
    </row>
    <row r="808" spans="1:14" x14ac:dyDescent="0.3">
      <c r="A808" t="str">
        <f t="shared" si="12"/>
        <v>30354000</v>
      </c>
      <c r="B808" s="7" t="s">
        <v>1294</v>
      </c>
      <c r="C808" s="7" t="s">
        <v>1546</v>
      </c>
      <c r="D808" s="7" t="s">
        <v>22</v>
      </c>
      <c r="E808" s="7" t="e">
        <v>#N/A</v>
      </c>
      <c r="F808" s="7" t="e">
        <v>#N/A</v>
      </c>
      <c r="G808" s="7" t="e">
        <v>#N/A</v>
      </c>
      <c r="H808" s="7" t="e">
        <v>#N/A</v>
      </c>
      <c r="I808" s="7" t="s">
        <v>510</v>
      </c>
      <c r="J808" s="7" t="s">
        <v>511</v>
      </c>
      <c r="K808" s="241">
        <v>3035</v>
      </c>
      <c r="L808" s="7" t="s">
        <v>514</v>
      </c>
      <c r="M808" s="241">
        <v>4000</v>
      </c>
      <c r="N808" s="7" t="s">
        <v>1349</v>
      </c>
    </row>
    <row r="809" spans="1:14" x14ac:dyDescent="0.3">
      <c r="A809" t="str">
        <f t="shared" si="12"/>
        <v>30357103</v>
      </c>
      <c r="B809" s="7" t="s">
        <v>1294</v>
      </c>
      <c r="C809" s="7" t="s">
        <v>1546</v>
      </c>
      <c r="D809" s="7" t="s">
        <v>22</v>
      </c>
      <c r="E809" s="7" t="e">
        <v>#N/A</v>
      </c>
      <c r="F809" s="7" t="e">
        <v>#N/A</v>
      </c>
      <c r="G809" s="7" t="e">
        <v>#N/A</v>
      </c>
      <c r="H809" s="7" t="e">
        <v>#N/A</v>
      </c>
      <c r="I809" s="7" t="s">
        <v>510</v>
      </c>
      <c r="J809" s="7" t="s">
        <v>511</v>
      </c>
      <c r="K809" s="241">
        <v>3035</v>
      </c>
      <c r="L809" s="7" t="s">
        <v>514</v>
      </c>
      <c r="M809" s="241">
        <v>7103</v>
      </c>
      <c r="N809" s="7" t="s">
        <v>36</v>
      </c>
    </row>
    <row r="810" spans="1:14" x14ac:dyDescent="0.3">
      <c r="A810" t="str">
        <f t="shared" si="12"/>
        <v>30312015</v>
      </c>
      <c r="B810" s="7" t="s">
        <v>1294</v>
      </c>
      <c r="C810" s="7" t="s">
        <v>1546</v>
      </c>
      <c r="D810" s="7" t="s">
        <v>22</v>
      </c>
      <c r="E810" s="7" t="s">
        <v>482</v>
      </c>
      <c r="F810" s="7" t="s">
        <v>483</v>
      </c>
      <c r="G810" s="7" t="s">
        <v>237</v>
      </c>
      <c r="H810" s="7" t="s">
        <v>238</v>
      </c>
      <c r="I810" s="7" t="s">
        <v>515</v>
      </c>
      <c r="J810" s="7" t="s">
        <v>516</v>
      </c>
      <c r="K810" s="241">
        <v>3031</v>
      </c>
      <c r="L810" s="7" t="s">
        <v>517</v>
      </c>
      <c r="M810" s="241">
        <v>2015</v>
      </c>
      <c r="N810" s="7" t="s">
        <v>278</v>
      </c>
    </row>
    <row r="811" spans="1:14" x14ac:dyDescent="0.3">
      <c r="A811" t="str">
        <f t="shared" si="12"/>
        <v>30312016</v>
      </c>
      <c r="B811" s="7" t="s">
        <v>1294</v>
      </c>
      <c r="C811" s="7" t="s">
        <v>1546</v>
      </c>
      <c r="D811" s="7" t="s">
        <v>22</v>
      </c>
      <c r="E811" s="7" t="s">
        <v>482</v>
      </c>
      <c r="F811" s="7" t="s">
        <v>483</v>
      </c>
      <c r="G811" s="7" t="s">
        <v>237</v>
      </c>
      <c r="H811" s="7" t="s">
        <v>238</v>
      </c>
      <c r="I811" s="7" t="s">
        <v>515</v>
      </c>
      <c r="J811" s="7" t="s">
        <v>516</v>
      </c>
      <c r="K811" s="241">
        <v>3031</v>
      </c>
      <c r="L811" s="7" t="s">
        <v>517</v>
      </c>
      <c r="M811" s="241">
        <v>2016</v>
      </c>
      <c r="N811" s="7" t="s">
        <v>169</v>
      </c>
    </row>
    <row r="812" spans="1:14" x14ac:dyDescent="0.3">
      <c r="A812" t="str">
        <f t="shared" si="12"/>
        <v>30312045</v>
      </c>
      <c r="B812" s="7" t="s">
        <v>1294</v>
      </c>
      <c r="C812" s="7" t="s">
        <v>1546</v>
      </c>
      <c r="D812" s="7" t="s">
        <v>22</v>
      </c>
      <c r="E812" s="7" t="e">
        <v>#N/A</v>
      </c>
      <c r="F812" s="7" t="e">
        <v>#N/A</v>
      </c>
      <c r="G812" s="7" t="e">
        <v>#N/A</v>
      </c>
      <c r="H812" s="7" t="e">
        <v>#N/A</v>
      </c>
      <c r="I812" s="7" t="s">
        <v>515</v>
      </c>
      <c r="J812" s="7" t="s">
        <v>516</v>
      </c>
      <c r="K812" s="241">
        <v>3031</v>
      </c>
      <c r="L812" s="7" t="s">
        <v>517</v>
      </c>
      <c r="M812" s="241">
        <v>2045</v>
      </c>
      <c r="N812" s="7" t="s">
        <v>170</v>
      </c>
    </row>
    <row r="813" spans="1:14" x14ac:dyDescent="0.3">
      <c r="A813" t="str">
        <f t="shared" si="12"/>
        <v>30312046</v>
      </c>
      <c r="B813" s="7" t="s">
        <v>1294</v>
      </c>
      <c r="C813" s="7" t="s">
        <v>1546</v>
      </c>
      <c r="D813" s="7" t="s">
        <v>22</v>
      </c>
      <c r="E813" s="7" t="e">
        <v>#N/A</v>
      </c>
      <c r="F813" s="7" t="e">
        <v>#N/A</v>
      </c>
      <c r="G813" s="7" t="e">
        <v>#N/A</v>
      </c>
      <c r="H813" s="7" t="e">
        <v>#N/A</v>
      </c>
      <c r="I813" s="7" t="s">
        <v>515</v>
      </c>
      <c r="J813" s="7" t="s">
        <v>516</v>
      </c>
      <c r="K813" s="241">
        <v>3031</v>
      </c>
      <c r="L813" s="7" t="s">
        <v>517</v>
      </c>
      <c r="M813" s="241">
        <v>2046</v>
      </c>
      <c r="N813" s="7" t="s">
        <v>404</v>
      </c>
    </row>
    <row r="814" spans="1:14" x14ac:dyDescent="0.3">
      <c r="A814" t="str">
        <f t="shared" si="12"/>
        <v>30312079</v>
      </c>
      <c r="B814" s="7" t="s">
        <v>1294</v>
      </c>
      <c r="C814" s="7" t="s">
        <v>1546</v>
      </c>
      <c r="D814" s="7" t="s">
        <v>22</v>
      </c>
      <c r="E814" s="7" t="e">
        <v>#N/A</v>
      </c>
      <c r="F814" s="7" t="e">
        <v>#N/A</v>
      </c>
      <c r="G814" s="7" t="e">
        <v>#N/A</v>
      </c>
      <c r="H814" s="7" t="e">
        <v>#N/A</v>
      </c>
      <c r="I814" s="7" t="s">
        <v>515</v>
      </c>
      <c r="J814" s="7" t="s">
        <v>516</v>
      </c>
      <c r="K814" s="241">
        <v>3031</v>
      </c>
      <c r="L814" s="7" t="s">
        <v>517</v>
      </c>
      <c r="M814" s="241">
        <v>2079</v>
      </c>
      <c r="N814" s="7" t="s">
        <v>35</v>
      </c>
    </row>
    <row r="815" spans="1:14" x14ac:dyDescent="0.3">
      <c r="A815" t="str">
        <f t="shared" si="12"/>
        <v>30314000</v>
      </c>
      <c r="B815" s="7" t="s">
        <v>1294</v>
      </c>
      <c r="C815" s="7" t="s">
        <v>1546</v>
      </c>
      <c r="D815" s="7" t="s">
        <v>22</v>
      </c>
      <c r="E815" s="7" t="e">
        <v>#N/A</v>
      </c>
      <c r="F815" s="7" t="e">
        <v>#N/A</v>
      </c>
      <c r="G815" s="7" t="e">
        <v>#N/A</v>
      </c>
      <c r="H815" s="7" t="e">
        <v>#N/A</v>
      </c>
      <c r="I815" s="7" t="s">
        <v>515</v>
      </c>
      <c r="J815" s="7" t="s">
        <v>516</v>
      </c>
      <c r="K815" s="241">
        <v>3031</v>
      </c>
      <c r="L815" s="7" t="s">
        <v>517</v>
      </c>
      <c r="M815" s="241">
        <v>4000</v>
      </c>
      <c r="N815" s="7" t="s">
        <v>1349</v>
      </c>
    </row>
    <row r="816" spans="1:14" x14ac:dyDescent="0.3">
      <c r="A816" t="str">
        <f t="shared" si="12"/>
        <v>30317000</v>
      </c>
      <c r="B816" s="7" t="s">
        <v>1294</v>
      </c>
      <c r="C816" s="7" t="s">
        <v>1546</v>
      </c>
      <c r="D816" s="7" t="s">
        <v>22</v>
      </c>
      <c r="E816" s="7" t="e">
        <v>#N/A</v>
      </c>
      <c r="F816" s="7" t="e">
        <v>#N/A</v>
      </c>
      <c r="G816" s="7" t="e">
        <v>#N/A</v>
      </c>
      <c r="H816" s="7" t="e">
        <v>#N/A</v>
      </c>
      <c r="I816" s="7" t="s">
        <v>515</v>
      </c>
      <c r="J816" s="7" t="s">
        <v>516</v>
      </c>
      <c r="K816" s="241">
        <v>3031</v>
      </c>
      <c r="L816" s="7" t="s">
        <v>517</v>
      </c>
      <c r="M816" s="241">
        <v>7000</v>
      </c>
      <c r="N816" s="7" t="s">
        <v>44</v>
      </c>
    </row>
    <row r="817" spans="1:14" x14ac:dyDescent="0.3">
      <c r="A817" t="str">
        <f t="shared" si="12"/>
        <v>30318000</v>
      </c>
      <c r="B817" s="7" t="s">
        <v>1294</v>
      </c>
      <c r="C817" s="7" t="s">
        <v>1546</v>
      </c>
      <c r="D817" s="7" t="s">
        <v>22</v>
      </c>
      <c r="E817" s="7" t="e">
        <v>#N/A</v>
      </c>
      <c r="F817" s="7" t="e">
        <v>#N/A</v>
      </c>
      <c r="G817" s="7" t="e">
        <v>#N/A</v>
      </c>
      <c r="H817" s="7" t="e">
        <v>#N/A</v>
      </c>
      <c r="I817" s="7" t="s">
        <v>515</v>
      </c>
      <c r="J817" s="7" t="s">
        <v>516</v>
      </c>
      <c r="K817" s="241">
        <v>3031</v>
      </c>
      <c r="L817" s="7" t="s">
        <v>517</v>
      </c>
      <c r="M817" s="241">
        <v>8000</v>
      </c>
      <c r="N817" s="7" t="s">
        <v>163</v>
      </c>
    </row>
    <row r="818" spans="1:14" x14ac:dyDescent="0.3">
      <c r="A818" t="str">
        <f t="shared" si="12"/>
        <v>30318040</v>
      </c>
      <c r="B818" s="7" t="s">
        <v>1294</v>
      </c>
      <c r="C818" s="7" t="s">
        <v>1546</v>
      </c>
      <c r="D818" s="7" t="s">
        <v>22</v>
      </c>
      <c r="E818" s="7" t="e">
        <v>#N/A</v>
      </c>
      <c r="F818" s="7" t="e">
        <v>#N/A</v>
      </c>
      <c r="G818" s="7" t="e">
        <v>#N/A</v>
      </c>
      <c r="H818" s="7" t="e">
        <v>#N/A</v>
      </c>
      <c r="I818" s="7" t="s">
        <v>515</v>
      </c>
      <c r="J818" s="7" t="s">
        <v>516</v>
      </c>
      <c r="K818" s="241">
        <v>3031</v>
      </c>
      <c r="L818" s="7" t="s">
        <v>517</v>
      </c>
      <c r="M818" s="241">
        <v>8040</v>
      </c>
      <c r="N818" s="7" t="s">
        <v>441</v>
      </c>
    </row>
    <row r="819" spans="1:14" x14ac:dyDescent="0.3">
      <c r="A819" t="str">
        <f t="shared" si="12"/>
        <v>30641</v>
      </c>
      <c r="B819" s="7" t="s">
        <v>1294</v>
      </c>
      <c r="C819" s="7" t="s">
        <v>1546</v>
      </c>
      <c r="D819" s="7" t="s">
        <v>22</v>
      </c>
      <c r="E819" s="7" t="e">
        <v>#N/A</v>
      </c>
      <c r="F819" s="7" t="e">
        <v>#N/A</v>
      </c>
      <c r="G819" s="7" t="e">
        <v>#N/A</v>
      </c>
      <c r="H819" s="7" t="e">
        <v>#N/A</v>
      </c>
      <c r="I819" s="7" t="s">
        <v>515</v>
      </c>
      <c r="J819" s="7" t="s">
        <v>516</v>
      </c>
      <c r="K819" s="241">
        <v>3064</v>
      </c>
      <c r="L819" s="7" t="s">
        <v>1577</v>
      </c>
      <c r="M819" s="241">
        <v>1</v>
      </c>
      <c r="N819" s="7" t="s">
        <v>158</v>
      </c>
    </row>
    <row r="820" spans="1:14" x14ac:dyDescent="0.3">
      <c r="A820" t="str">
        <f t="shared" si="12"/>
        <v>30642015</v>
      </c>
      <c r="B820" s="7" t="s">
        <v>1294</v>
      </c>
      <c r="C820" s="7" t="s">
        <v>1546</v>
      </c>
      <c r="D820" s="7" t="s">
        <v>22</v>
      </c>
      <c r="E820" s="7" t="e">
        <v>#N/A</v>
      </c>
      <c r="F820" s="7" t="e">
        <v>#N/A</v>
      </c>
      <c r="G820" s="7" t="e">
        <v>#N/A</v>
      </c>
      <c r="H820" s="7" t="e">
        <v>#N/A</v>
      </c>
      <c r="I820" s="7" t="s">
        <v>515</v>
      </c>
      <c r="J820" s="7" t="s">
        <v>516</v>
      </c>
      <c r="K820" s="241">
        <v>3064</v>
      </c>
      <c r="L820" s="7" t="s">
        <v>1577</v>
      </c>
      <c r="M820" s="241">
        <v>2015</v>
      </c>
      <c r="N820" s="7" t="s">
        <v>278</v>
      </c>
    </row>
    <row r="821" spans="1:14" x14ac:dyDescent="0.3">
      <c r="A821" t="str">
        <f t="shared" si="12"/>
        <v>30644000</v>
      </c>
      <c r="B821" s="7" t="s">
        <v>1294</v>
      </c>
      <c r="C821" s="7" t="s">
        <v>1546</v>
      </c>
      <c r="D821" s="7" t="s">
        <v>22</v>
      </c>
      <c r="E821" s="7" t="e">
        <v>#N/A</v>
      </c>
      <c r="F821" s="7" t="e">
        <v>#N/A</v>
      </c>
      <c r="G821" s="7" t="e">
        <v>#N/A</v>
      </c>
      <c r="H821" s="7" t="e">
        <v>#N/A</v>
      </c>
      <c r="I821" s="7" t="s">
        <v>515</v>
      </c>
      <c r="J821" s="7" t="s">
        <v>516</v>
      </c>
      <c r="K821" s="241">
        <v>3064</v>
      </c>
      <c r="L821" s="7" t="s">
        <v>1577</v>
      </c>
      <c r="M821" s="241">
        <v>4000</v>
      </c>
      <c r="N821" s="7" t="s">
        <v>1349</v>
      </c>
    </row>
    <row r="822" spans="1:14" x14ac:dyDescent="0.3">
      <c r="A822" t="str">
        <f t="shared" si="12"/>
        <v>30647000</v>
      </c>
      <c r="B822" s="7" t="s">
        <v>1294</v>
      </c>
      <c r="C822" s="7" t="s">
        <v>1546</v>
      </c>
      <c r="D822" s="7" t="s">
        <v>22</v>
      </c>
      <c r="E822" s="7" t="e">
        <v>#N/A</v>
      </c>
      <c r="F822" s="7" t="e">
        <v>#N/A</v>
      </c>
      <c r="G822" s="7" t="e">
        <v>#N/A</v>
      </c>
      <c r="H822" s="7" t="e">
        <v>#N/A</v>
      </c>
      <c r="I822" s="7" t="s">
        <v>515</v>
      </c>
      <c r="J822" s="7" t="s">
        <v>516</v>
      </c>
      <c r="K822" s="241">
        <v>3064</v>
      </c>
      <c r="L822" s="7" t="s">
        <v>1577</v>
      </c>
      <c r="M822" s="241">
        <v>7000</v>
      </c>
      <c r="N822" s="7" t="s">
        <v>44</v>
      </c>
    </row>
    <row r="823" spans="1:14" x14ac:dyDescent="0.3">
      <c r="A823" t="str">
        <f t="shared" si="12"/>
        <v>30648031</v>
      </c>
      <c r="B823" s="7" t="s">
        <v>1294</v>
      </c>
      <c r="C823" s="7" t="s">
        <v>1546</v>
      </c>
      <c r="D823" s="7" t="s">
        <v>22</v>
      </c>
      <c r="E823" s="7" t="e">
        <v>#N/A</v>
      </c>
      <c r="F823" s="7" t="e">
        <v>#N/A</v>
      </c>
      <c r="G823" s="7" t="e">
        <v>#N/A</v>
      </c>
      <c r="H823" s="7" t="e">
        <v>#N/A</v>
      </c>
      <c r="I823" s="7" t="s">
        <v>515</v>
      </c>
      <c r="J823" s="7" t="s">
        <v>516</v>
      </c>
      <c r="K823" s="241">
        <v>3064</v>
      </c>
      <c r="L823" s="7" t="s">
        <v>1577</v>
      </c>
      <c r="M823" s="241">
        <v>8031</v>
      </c>
      <c r="N823" s="7" t="s">
        <v>836</v>
      </c>
    </row>
    <row r="824" spans="1:14" x14ac:dyDescent="0.3">
      <c r="A824" t="str">
        <f t="shared" si="12"/>
        <v>92546000</v>
      </c>
      <c r="B824" s="7" t="s">
        <v>1323</v>
      </c>
      <c r="C824" s="7"/>
      <c r="D824" s="7"/>
      <c r="E824" s="7" t="e">
        <v>#N/A</v>
      </c>
      <c r="F824" s="7" t="e">
        <v>#N/A</v>
      </c>
      <c r="G824" s="7" t="e">
        <v>#N/A</v>
      </c>
      <c r="H824" s="7" t="e">
        <v>#N/A</v>
      </c>
      <c r="I824" s="7" t="s">
        <v>171</v>
      </c>
      <c r="J824" s="7" t="s">
        <v>172</v>
      </c>
      <c r="K824" s="241">
        <v>9254</v>
      </c>
      <c r="L824" s="7" t="s">
        <v>1578</v>
      </c>
      <c r="M824" s="241">
        <v>6000</v>
      </c>
      <c r="N824" s="7" t="s">
        <v>107</v>
      </c>
    </row>
    <row r="825" spans="1:14" x14ac:dyDescent="0.3">
      <c r="A825" t="str">
        <f t="shared" si="12"/>
        <v>92546003</v>
      </c>
      <c r="B825" s="7" t="s">
        <v>1323</v>
      </c>
      <c r="C825" s="7"/>
      <c r="D825" s="7"/>
      <c r="E825" s="7" t="e">
        <v>#N/A</v>
      </c>
      <c r="F825" s="7" t="e">
        <v>#N/A</v>
      </c>
      <c r="G825" s="7" t="e">
        <v>#N/A</v>
      </c>
      <c r="H825" s="7" t="e">
        <v>#N/A</v>
      </c>
      <c r="I825" s="7" t="s">
        <v>171</v>
      </c>
      <c r="J825" s="7" t="s">
        <v>172</v>
      </c>
      <c r="K825" s="241">
        <v>9254</v>
      </c>
      <c r="L825" s="7" t="s">
        <v>1578</v>
      </c>
      <c r="M825" s="241">
        <v>6003</v>
      </c>
      <c r="N825" s="7" t="s">
        <v>89</v>
      </c>
    </row>
    <row r="826" spans="1:14" x14ac:dyDescent="0.3">
      <c r="A826" t="str">
        <f t="shared" si="12"/>
        <v>92546006</v>
      </c>
      <c r="B826" s="7" t="s">
        <v>1323</v>
      </c>
      <c r="C826" s="7"/>
      <c r="D826" s="7"/>
      <c r="E826" s="7" t="e">
        <v>#N/A</v>
      </c>
      <c r="F826" s="7" t="e">
        <v>#N/A</v>
      </c>
      <c r="G826" s="7" t="e">
        <v>#N/A</v>
      </c>
      <c r="H826" s="7" t="e">
        <v>#N/A</v>
      </c>
      <c r="I826" s="7" t="s">
        <v>171</v>
      </c>
      <c r="J826" s="7" t="s">
        <v>172</v>
      </c>
      <c r="K826" s="241">
        <v>9254</v>
      </c>
      <c r="L826" s="7" t="s">
        <v>1578</v>
      </c>
      <c r="M826" s="241">
        <v>6006</v>
      </c>
      <c r="N826" s="7" t="s">
        <v>68</v>
      </c>
    </row>
    <row r="827" spans="1:14" x14ac:dyDescent="0.3">
      <c r="A827" t="str">
        <f t="shared" si="12"/>
        <v>22961029</v>
      </c>
      <c r="B827" s="7" t="s">
        <v>1294</v>
      </c>
      <c r="C827" s="7" t="s">
        <v>1546</v>
      </c>
      <c r="D827" s="7" t="s">
        <v>22</v>
      </c>
      <c r="E827" s="7" t="e">
        <v>#N/A</v>
      </c>
      <c r="F827" s="7" t="e">
        <v>#N/A</v>
      </c>
      <c r="G827" s="7" t="e">
        <v>#N/A</v>
      </c>
      <c r="H827" s="7" t="e">
        <v>#N/A</v>
      </c>
      <c r="I827" s="7" t="s">
        <v>518</v>
      </c>
      <c r="J827" s="7" t="s">
        <v>519</v>
      </c>
      <c r="K827" s="241">
        <v>2296</v>
      </c>
      <c r="L827" s="7" t="s">
        <v>520</v>
      </c>
      <c r="M827" s="241">
        <v>1029</v>
      </c>
      <c r="N827" s="7" t="s">
        <v>151</v>
      </c>
    </row>
    <row r="828" spans="1:14" x14ac:dyDescent="0.3">
      <c r="A828" t="str">
        <f t="shared" si="12"/>
        <v>22961503</v>
      </c>
      <c r="B828" s="7" t="s">
        <v>1294</v>
      </c>
      <c r="C828" s="7" t="s">
        <v>1546</v>
      </c>
      <c r="D828" s="7" t="s">
        <v>22</v>
      </c>
      <c r="E828" s="7" t="e">
        <v>#N/A</v>
      </c>
      <c r="F828" s="7" t="e">
        <v>#N/A</v>
      </c>
      <c r="G828" s="7" t="e">
        <v>#N/A</v>
      </c>
      <c r="H828" s="7" t="e">
        <v>#N/A</v>
      </c>
      <c r="I828" s="7" t="s">
        <v>518</v>
      </c>
      <c r="J828" s="7" t="s">
        <v>519</v>
      </c>
      <c r="K828" s="241">
        <v>2296</v>
      </c>
      <c r="L828" s="7" t="s">
        <v>520</v>
      </c>
      <c r="M828" s="241">
        <v>1503</v>
      </c>
      <c r="N828" s="7" t="s">
        <v>351</v>
      </c>
    </row>
    <row r="829" spans="1:14" x14ac:dyDescent="0.3">
      <c r="A829" t="str">
        <f t="shared" si="12"/>
        <v>22962045</v>
      </c>
      <c r="B829" s="7" t="s">
        <v>1294</v>
      </c>
      <c r="C829" s="7" t="s">
        <v>1546</v>
      </c>
      <c r="D829" s="7" t="s">
        <v>22</v>
      </c>
      <c r="E829" s="7" t="s">
        <v>482</v>
      </c>
      <c r="F829" s="7" t="s">
        <v>483</v>
      </c>
      <c r="G829" s="7" t="s">
        <v>237</v>
      </c>
      <c r="H829" s="7" t="s">
        <v>238</v>
      </c>
      <c r="I829" s="7" t="s">
        <v>518</v>
      </c>
      <c r="J829" s="7" t="s">
        <v>519</v>
      </c>
      <c r="K829" s="241">
        <v>2296</v>
      </c>
      <c r="L829" s="7" t="s">
        <v>520</v>
      </c>
      <c r="M829" s="241">
        <v>2045</v>
      </c>
      <c r="N829" s="7" t="s">
        <v>170</v>
      </c>
    </row>
    <row r="830" spans="1:14" x14ac:dyDescent="0.3">
      <c r="A830" t="str">
        <f t="shared" si="12"/>
        <v>22962046</v>
      </c>
      <c r="B830" s="7" t="s">
        <v>1294</v>
      </c>
      <c r="C830" s="7" t="s">
        <v>1546</v>
      </c>
      <c r="D830" s="7" t="s">
        <v>22</v>
      </c>
      <c r="E830" s="7" t="s">
        <v>482</v>
      </c>
      <c r="F830" s="7" t="s">
        <v>483</v>
      </c>
      <c r="G830" s="7" t="s">
        <v>237</v>
      </c>
      <c r="H830" s="7" t="s">
        <v>238</v>
      </c>
      <c r="I830" s="7" t="s">
        <v>518</v>
      </c>
      <c r="J830" s="7" t="s">
        <v>519</v>
      </c>
      <c r="K830" s="241">
        <v>2296</v>
      </c>
      <c r="L830" s="7" t="s">
        <v>520</v>
      </c>
      <c r="M830" s="241">
        <v>2046</v>
      </c>
      <c r="N830" s="7" t="s">
        <v>404</v>
      </c>
    </row>
    <row r="831" spans="1:14" x14ac:dyDescent="0.3">
      <c r="A831" t="str">
        <f t="shared" si="12"/>
        <v>22962047</v>
      </c>
      <c r="B831" s="7" t="s">
        <v>1294</v>
      </c>
      <c r="C831" s="7" t="s">
        <v>1546</v>
      </c>
      <c r="D831" s="7" t="s">
        <v>22</v>
      </c>
      <c r="E831" s="7" t="e">
        <v>#N/A</v>
      </c>
      <c r="F831" s="7" t="e">
        <v>#N/A</v>
      </c>
      <c r="G831" s="7" t="e">
        <v>#N/A</v>
      </c>
      <c r="H831" s="7" t="e">
        <v>#N/A</v>
      </c>
      <c r="I831" s="7" t="s">
        <v>518</v>
      </c>
      <c r="J831" s="7" t="s">
        <v>519</v>
      </c>
      <c r="K831" s="241">
        <v>2296</v>
      </c>
      <c r="L831" s="7" t="s">
        <v>520</v>
      </c>
      <c r="M831" s="241">
        <v>2047</v>
      </c>
      <c r="N831" s="7" t="s">
        <v>299</v>
      </c>
    </row>
    <row r="832" spans="1:14" x14ac:dyDescent="0.3">
      <c r="A832" t="str">
        <f t="shared" si="12"/>
        <v>22962067</v>
      </c>
      <c r="B832" s="7" t="s">
        <v>1294</v>
      </c>
      <c r="C832" s="7" t="s">
        <v>1546</v>
      </c>
      <c r="D832" s="7" t="s">
        <v>22</v>
      </c>
      <c r="E832" s="7" t="s">
        <v>482</v>
      </c>
      <c r="F832" s="7" t="s">
        <v>483</v>
      </c>
      <c r="G832" s="7" t="s">
        <v>237</v>
      </c>
      <c r="H832" s="7" t="s">
        <v>238</v>
      </c>
      <c r="I832" s="7" t="s">
        <v>518</v>
      </c>
      <c r="J832" s="7" t="s">
        <v>519</v>
      </c>
      <c r="K832" s="241">
        <v>2296</v>
      </c>
      <c r="L832" s="7" t="s">
        <v>520</v>
      </c>
      <c r="M832" s="241">
        <v>2067</v>
      </c>
      <c r="N832" s="7" t="s">
        <v>162</v>
      </c>
    </row>
    <row r="833" spans="1:14" x14ac:dyDescent="0.3">
      <c r="A833" t="str">
        <f t="shared" si="12"/>
        <v>22962076</v>
      </c>
      <c r="B833" s="7" t="s">
        <v>1294</v>
      </c>
      <c r="C833" s="7" t="s">
        <v>1546</v>
      </c>
      <c r="D833" s="7" t="s">
        <v>22</v>
      </c>
      <c r="E833" s="7" t="s">
        <v>482</v>
      </c>
      <c r="F833" s="7" t="s">
        <v>483</v>
      </c>
      <c r="G833" s="7" t="s">
        <v>237</v>
      </c>
      <c r="H833" s="7" t="s">
        <v>238</v>
      </c>
      <c r="I833" s="7" t="s">
        <v>518</v>
      </c>
      <c r="J833" s="7" t="s">
        <v>519</v>
      </c>
      <c r="K833" s="241">
        <v>2296</v>
      </c>
      <c r="L833" s="7" t="s">
        <v>520</v>
      </c>
      <c r="M833" s="241">
        <v>2076</v>
      </c>
      <c r="N833" s="7" t="s">
        <v>509</v>
      </c>
    </row>
    <row r="834" spans="1:14" x14ac:dyDescent="0.3">
      <c r="A834" t="str">
        <f t="shared" si="12"/>
        <v>22962079</v>
      </c>
      <c r="B834" s="7" t="s">
        <v>1294</v>
      </c>
      <c r="C834" s="7" t="s">
        <v>1546</v>
      </c>
      <c r="D834" s="7" t="s">
        <v>22</v>
      </c>
      <c r="E834" s="7" t="e">
        <v>#N/A</v>
      </c>
      <c r="F834" s="7" t="e">
        <v>#N/A</v>
      </c>
      <c r="G834" s="7" t="e">
        <v>#N/A</v>
      </c>
      <c r="H834" s="7" t="e">
        <v>#N/A</v>
      </c>
      <c r="I834" s="7" t="s">
        <v>518</v>
      </c>
      <c r="J834" s="7" t="s">
        <v>519</v>
      </c>
      <c r="K834" s="241">
        <v>2296</v>
      </c>
      <c r="L834" s="7" t="s">
        <v>520</v>
      </c>
      <c r="M834" s="241">
        <v>2079</v>
      </c>
      <c r="N834" s="7" t="s">
        <v>35</v>
      </c>
    </row>
    <row r="835" spans="1:14" x14ac:dyDescent="0.3">
      <c r="A835" t="str">
        <f t="shared" ref="A835:A898" si="13">K835&amp;M835</f>
        <v>22962157</v>
      </c>
      <c r="B835" s="7" t="s">
        <v>1294</v>
      </c>
      <c r="C835" s="7" t="s">
        <v>1546</v>
      </c>
      <c r="D835" s="7" t="s">
        <v>22</v>
      </c>
      <c r="E835" s="7" t="e">
        <v>#N/A</v>
      </c>
      <c r="F835" s="7" t="e">
        <v>#N/A</v>
      </c>
      <c r="G835" s="7" t="e">
        <v>#N/A</v>
      </c>
      <c r="H835" s="7" t="e">
        <v>#N/A</v>
      </c>
      <c r="I835" s="7" t="s">
        <v>518</v>
      </c>
      <c r="J835" s="7" t="s">
        <v>519</v>
      </c>
      <c r="K835" s="241">
        <v>2296</v>
      </c>
      <c r="L835" s="7" t="s">
        <v>520</v>
      </c>
      <c r="M835" s="241">
        <v>2157</v>
      </c>
      <c r="N835" s="7" t="s">
        <v>1579</v>
      </c>
    </row>
    <row r="836" spans="1:14" x14ac:dyDescent="0.3">
      <c r="A836" t="str">
        <f t="shared" si="13"/>
        <v>22962159</v>
      </c>
      <c r="B836" s="7" t="s">
        <v>1294</v>
      </c>
      <c r="C836" s="7" t="s">
        <v>1546</v>
      </c>
      <c r="D836" s="7" t="s">
        <v>22</v>
      </c>
      <c r="E836" s="7" t="s">
        <v>482</v>
      </c>
      <c r="F836" s="7" t="s">
        <v>483</v>
      </c>
      <c r="G836" s="7" t="s">
        <v>237</v>
      </c>
      <c r="H836" s="7" t="s">
        <v>238</v>
      </c>
      <c r="I836" s="7" t="s">
        <v>518</v>
      </c>
      <c r="J836" s="7" t="s">
        <v>519</v>
      </c>
      <c r="K836" s="241">
        <v>2296</v>
      </c>
      <c r="L836" s="7" t="s">
        <v>520</v>
      </c>
      <c r="M836" s="241">
        <v>2159</v>
      </c>
      <c r="N836" s="7" t="s">
        <v>521</v>
      </c>
    </row>
    <row r="837" spans="1:14" x14ac:dyDescent="0.3">
      <c r="A837" t="str">
        <f t="shared" si="13"/>
        <v>22962210</v>
      </c>
      <c r="B837" s="7" t="s">
        <v>1294</v>
      </c>
      <c r="C837" s="7" t="s">
        <v>1546</v>
      </c>
      <c r="D837" s="7" t="s">
        <v>22</v>
      </c>
      <c r="E837" s="7" t="e">
        <v>#N/A</v>
      </c>
      <c r="F837" s="7" t="e">
        <v>#N/A</v>
      </c>
      <c r="G837" s="7" t="e">
        <v>#N/A</v>
      </c>
      <c r="H837" s="7" t="e">
        <v>#N/A</v>
      </c>
      <c r="I837" s="7" t="s">
        <v>518</v>
      </c>
      <c r="J837" s="7" t="s">
        <v>519</v>
      </c>
      <c r="K837" s="241">
        <v>2296</v>
      </c>
      <c r="L837" s="7" t="s">
        <v>520</v>
      </c>
      <c r="M837" s="241">
        <v>2210</v>
      </c>
      <c r="N837" s="7" t="s">
        <v>52</v>
      </c>
    </row>
    <row r="838" spans="1:14" x14ac:dyDescent="0.3">
      <c r="A838" t="str">
        <f t="shared" si="13"/>
        <v>22962306</v>
      </c>
      <c r="B838" s="7" t="s">
        <v>1294</v>
      </c>
      <c r="C838" s="7" t="s">
        <v>1546</v>
      </c>
      <c r="D838" s="7" t="s">
        <v>22</v>
      </c>
      <c r="E838" s="7" t="s">
        <v>482</v>
      </c>
      <c r="F838" s="7" t="s">
        <v>483</v>
      </c>
      <c r="G838" s="7" t="s">
        <v>237</v>
      </c>
      <c r="H838" s="7" t="s">
        <v>238</v>
      </c>
      <c r="I838" s="7" t="s">
        <v>518</v>
      </c>
      <c r="J838" s="7" t="s">
        <v>519</v>
      </c>
      <c r="K838" s="241">
        <v>2296</v>
      </c>
      <c r="L838" s="7" t="s">
        <v>520</v>
      </c>
      <c r="M838" s="241">
        <v>2306</v>
      </c>
      <c r="N838" s="7" t="s">
        <v>522</v>
      </c>
    </row>
    <row r="839" spans="1:14" x14ac:dyDescent="0.3">
      <c r="A839" t="str">
        <f t="shared" si="13"/>
        <v>22963016</v>
      </c>
      <c r="B839" s="7" t="s">
        <v>1294</v>
      </c>
      <c r="C839" s="7" t="s">
        <v>1546</v>
      </c>
      <c r="D839" s="7" t="s">
        <v>22</v>
      </c>
      <c r="E839" s="7" t="s">
        <v>482</v>
      </c>
      <c r="F839" s="7" t="s">
        <v>483</v>
      </c>
      <c r="G839" s="7" t="s">
        <v>237</v>
      </c>
      <c r="H839" s="7" t="s">
        <v>238</v>
      </c>
      <c r="I839" s="7" t="s">
        <v>518</v>
      </c>
      <c r="J839" s="7" t="s">
        <v>519</v>
      </c>
      <c r="K839" s="241">
        <v>2296</v>
      </c>
      <c r="L839" s="7" t="s">
        <v>520</v>
      </c>
      <c r="M839" s="241">
        <v>3016</v>
      </c>
      <c r="N839" s="7" t="s">
        <v>523</v>
      </c>
    </row>
    <row r="840" spans="1:14" x14ac:dyDescent="0.3">
      <c r="A840" t="str">
        <f t="shared" si="13"/>
        <v>22964000</v>
      </c>
      <c r="B840" s="7" t="s">
        <v>1294</v>
      </c>
      <c r="C840" s="7" t="s">
        <v>1546</v>
      </c>
      <c r="D840" s="7" t="s">
        <v>22</v>
      </c>
      <c r="E840" s="7" t="e">
        <v>#N/A</v>
      </c>
      <c r="F840" s="7" t="e">
        <v>#N/A</v>
      </c>
      <c r="G840" s="7" t="e">
        <v>#N/A</v>
      </c>
      <c r="H840" s="7" t="e">
        <v>#N/A</v>
      </c>
      <c r="I840" s="7" t="s">
        <v>518</v>
      </c>
      <c r="J840" s="7" t="s">
        <v>519</v>
      </c>
      <c r="K840" s="241">
        <v>2296</v>
      </c>
      <c r="L840" s="7" t="s">
        <v>520</v>
      </c>
      <c r="M840" s="241">
        <v>4000</v>
      </c>
      <c r="N840" s="7" t="s">
        <v>1349</v>
      </c>
    </row>
    <row r="841" spans="1:14" x14ac:dyDescent="0.3">
      <c r="A841" t="str">
        <f t="shared" si="13"/>
        <v>22967000</v>
      </c>
      <c r="B841" s="7" t="s">
        <v>1294</v>
      </c>
      <c r="C841" s="7" t="s">
        <v>1546</v>
      </c>
      <c r="D841" s="7" t="s">
        <v>22</v>
      </c>
      <c r="E841" s="7" t="s">
        <v>482</v>
      </c>
      <c r="F841" s="7" t="s">
        <v>483</v>
      </c>
      <c r="G841" s="7" t="s">
        <v>237</v>
      </c>
      <c r="H841" s="7" t="s">
        <v>238</v>
      </c>
      <c r="I841" s="7" t="s">
        <v>518</v>
      </c>
      <c r="J841" s="7" t="s">
        <v>519</v>
      </c>
      <c r="K841" s="241">
        <v>2296</v>
      </c>
      <c r="L841" s="7" t="s">
        <v>520</v>
      </c>
      <c r="M841" s="241">
        <v>7000</v>
      </c>
      <c r="N841" s="7" t="s">
        <v>44</v>
      </c>
    </row>
    <row r="842" spans="1:14" x14ac:dyDescent="0.3">
      <c r="A842" t="str">
        <f t="shared" si="13"/>
        <v>22967101</v>
      </c>
      <c r="B842" s="7" t="s">
        <v>1294</v>
      </c>
      <c r="C842" s="7" t="s">
        <v>1546</v>
      </c>
      <c r="D842" s="7" t="s">
        <v>22</v>
      </c>
      <c r="E842" s="7" t="s">
        <v>482</v>
      </c>
      <c r="F842" s="7" t="s">
        <v>483</v>
      </c>
      <c r="G842" s="7" t="s">
        <v>237</v>
      </c>
      <c r="H842" s="7" t="s">
        <v>238</v>
      </c>
      <c r="I842" s="7" t="s">
        <v>518</v>
      </c>
      <c r="J842" s="7" t="s">
        <v>519</v>
      </c>
      <c r="K842" s="241">
        <v>2296</v>
      </c>
      <c r="L842" s="7" t="s">
        <v>520</v>
      </c>
      <c r="M842" s="241">
        <v>7101</v>
      </c>
      <c r="N842" s="7" t="s">
        <v>46</v>
      </c>
    </row>
    <row r="843" spans="1:14" x14ac:dyDescent="0.3">
      <c r="A843" t="str">
        <f t="shared" si="13"/>
        <v>22967120</v>
      </c>
      <c r="B843" s="7" t="s">
        <v>1294</v>
      </c>
      <c r="C843" s="7" t="s">
        <v>1546</v>
      </c>
      <c r="D843" s="7" t="s">
        <v>22</v>
      </c>
      <c r="E843" s="7" t="e">
        <v>#N/A</v>
      </c>
      <c r="F843" s="7" t="e">
        <v>#N/A</v>
      </c>
      <c r="G843" s="7" t="e">
        <v>#N/A</v>
      </c>
      <c r="H843" s="7" t="e">
        <v>#N/A</v>
      </c>
      <c r="I843" s="7" t="s">
        <v>518</v>
      </c>
      <c r="J843" s="7" t="s">
        <v>519</v>
      </c>
      <c r="K843" s="241">
        <v>2296</v>
      </c>
      <c r="L843" s="7" t="s">
        <v>520</v>
      </c>
      <c r="M843" s="241">
        <v>7120</v>
      </c>
      <c r="N843" s="7" t="s">
        <v>52</v>
      </c>
    </row>
    <row r="844" spans="1:14" x14ac:dyDescent="0.3">
      <c r="A844" t="str">
        <f t="shared" si="13"/>
        <v>22967200</v>
      </c>
      <c r="B844" s="7" t="s">
        <v>1294</v>
      </c>
      <c r="C844" s="7" t="s">
        <v>1546</v>
      </c>
      <c r="D844" s="7" t="s">
        <v>22</v>
      </c>
      <c r="E844" s="7" t="e">
        <v>#N/A</v>
      </c>
      <c r="F844" s="7" t="e">
        <v>#N/A</v>
      </c>
      <c r="G844" s="7" t="e">
        <v>#N/A</v>
      </c>
      <c r="H844" s="7" t="e">
        <v>#N/A</v>
      </c>
      <c r="I844" s="7" t="s">
        <v>518</v>
      </c>
      <c r="J844" s="7" t="s">
        <v>519</v>
      </c>
      <c r="K844" s="241">
        <v>2296</v>
      </c>
      <c r="L844" s="7" t="s">
        <v>520</v>
      </c>
      <c r="M844" s="241">
        <v>7200</v>
      </c>
      <c r="N844" s="7" t="s">
        <v>255</v>
      </c>
    </row>
    <row r="845" spans="1:14" x14ac:dyDescent="0.3">
      <c r="A845" t="str">
        <f t="shared" si="13"/>
        <v>22968011</v>
      </c>
      <c r="B845" s="7" t="s">
        <v>1294</v>
      </c>
      <c r="C845" s="7" t="s">
        <v>1546</v>
      </c>
      <c r="D845" s="7" t="s">
        <v>22</v>
      </c>
      <c r="E845" s="7" t="e">
        <v>#N/A</v>
      </c>
      <c r="F845" s="7" t="e">
        <v>#N/A</v>
      </c>
      <c r="G845" s="7" t="e">
        <v>#N/A</v>
      </c>
      <c r="H845" s="7" t="e">
        <v>#N/A</v>
      </c>
      <c r="I845" s="7" t="s">
        <v>518</v>
      </c>
      <c r="J845" s="7" t="s">
        <v>519</v>
      </c>
      <c r="K845" s="241">
        <v>2296</v>
      </c>
      <c r="L845" s="7" t="s">
        <v>520</v>
      </c>
      <c r="M845" s="241">
        <v>8011</v>
      </c>
      <c r="N845" s="7" t="s">
        <v>620</v>
      </c>
    </row>
    <row r="846" spans="1:14" x14ac:dyDescent="0.3">
      <c r="A846" t="str">
        <f t="shared" si="13"/>
        <v>22968040</v>
      </c>
      <c r="B846" s="7" t="s">
        <v>1294</v>
      </c>
      <c r="C846" s="7" t="s">
        <v>1546</v>
      </c>
      <c r="D846" s="7" t="s">
        <v>22</v>
      </c>
      <c r="E846" s="7" t="s">
        <v>482</v>
      </c>
      <c r="F846" s="7" t="s">
        <v>483</v>
      </c>
      <c r="G846" s="7" t="s">
        <v>237</v>
      </c>
      <c r="H846" s="7" t="s">
        <v>238</v>
      </c>
      <c r="I846" s="7" t="s">
        <v>518</v>
      </c>
      <c r="J846" s="7" t="s">
        <v>519</v>
      </c>
      <c r="K846" s="241">
        <v>2296</v>
      </c>
      <c r="L846" s="7" t="s">
        <v>520</v>
      </c>
      <c r="M846" s="241">
        <v>8040</v>
      </c>
      <c r="N846" s="7" t="s">
        <v>441</v>
      </c>
    </row>
    <row r="847" spans="1:14" x14ac:dyDescent="0.3">
      <c r="A847" t="str">
        <f t="shared" si="13"/>
        <v>22971029</v>
      </c>
      <c r="B847" s="7" t="s">
        <v>1294</v>
      </c>
      <c r="C847" s="7" t="s">
        <v>1546</v>
      </c>
      <c r="D847" s="7" t="s">
        <v>22</v>
      </c>
      <c r="E847" s="7" t="e">
        <v>#N/A</v>
      </c>
      <c r="F847" s="7" t="e">
        <v>#N/A</v>
      </c>
      <c r="G847" s="7" t="e">
        <v>#N/A</v>
      </c>
      <c r="H847" s="7" t="e">
        <v>#N/A</v>
      </c>
      <c r="I847" s="7" t="s">
        <v>518</v>
      </c>
      <c r="J847" s="7" t="s">
        <v>519</v>
      </c>
      <c r="K847" s="241">
        <v>2297</v>
      </c>
      <c r="L847" s="7" t="s">
        <v>1580</v>
      </c>
      <c r="M847" s="241">
        <v>1029</v>
      </c>
      <c r="N847" s="7" t="s">
        <v>151</v>
      </c>
    </row>
    <row r="848" spans="1:14" x14ac:dyDescent="0.3">
      <c r="A848" t="str">
        <f t="shared" si="13"/>
        <v>22978040</v>
      </c>
      <c r="B848" s="7" t="s">
        <v>1294</v>
      </c>
      <c r="C848" s="7" t="s">
        <v>1546</v>
      </c>
      <c r="D848" s="7" t="s">
        <v>22</v>
      </c>
      <c r="E848" s="7" t="e">
        <v>#N/A</v>
      </c>
      <c r="F848" s="7" t="e">
        <v>#N/A</v>
      </c>
      <c r="G848" s="7" t="e">
        <v>#N/A</v>
      </c>
      <c r="H848" s="7" t="e">
        <v>#N/A</v>
      </c>
      <c r="I848" s="7" t="s">
        <v>518</v>
      </c>
      <c r="J848" s="7" t="s">
        <v>519</v>
      </c>
      <c r="K848" s="241">
        <v>2297</v>
      </c>
      <c r="L848" s="7" t="s">
        <v>1580</v>
      </c>
      <c r="M848" s="241">
        <v>8040</v>
      </c>
      <c r="N848" s="7" t="s">
        <v>441</v>
      </c>
    </row>
    <row r="849" spans="1:14" x14ac:dyDescent="0.3">
      <c r="A849" t="str">
        <f t="shared" si="13"/>
        <v>229950</v>
      </c>
      <c r="B849" s="7" t="s">
        <v>1294</v>
      </c>
      <c r="C849" s="7" t="s">
        <v>1546</v>
      </c>
      <c r="D849" s="7" t="s">
        <v>22</v>
      </c>
      <c r="E849" s="7" t="e">
        <v>#N/A</v>
      </c>
      <c r="F849" s="7" t="e">
        <v>#N/A</v>
      </c>
      <c r="G849" s="7" t="e">
        <v>#N/A</v>
      </c>
      <c r="H849" s="7" t="e">
        <v>#N/A</v>
      </c>
      <c r="I849" s="7" t="s">
        <v>518</v>
      </c>
      <c r="J849" s="7" t="s">
        <v>519</v>
      </c>
      <c r="K849" s="241">
        <v>2299</v>
      </c>
      <c r="L849" s="7" t="s">
        <v>1581</v>
      </c>
      <c r="M849" s="241">
        <v>50</v>
      </c>
      <c r="N849" s="7" t="s">
        <v>291</v>
      </c>
    </row>
    <row r="850" spans="1:14" x14ac:dyDescent="0.3">
      <c r="A850" t="str">
        <f t="shared" si="13"/>
        <v>22992079</v>
      </c>
      <c r="B850" s="7" t="s">
        <v>1294</v>
      </c>
      <c r="C850" s="7" t="s">
        <v>1546</v>
      </c>
      <c r="D850" s="7" t="s">
        <v>22</v>
      </c>
      <c r="E850" s="7" t="e">
        <v>#N/A</v>
      </c>
      <c r="F850" s="7" t="e">
        <v>#N/A</v>
      </c>
      <c r="G850" s="7" t="e">
        <v>#N/A</v>
      </c>
      <c r="H850" s="7" t="e">
        <v>#N/A</v>
      </c>
      <c r="I850" s="7" t="s">
        <v>518</v>
      </c>
      <c r="J850" s="7" t="s">
        <v>519</v>
      </c>
      <c r="K850" s="241">
        <v>2299</v>
      </c>
      <c r="L850" s="7" t="s">
        <v>1581</v>
      </c>
      <c r="M850" s="241">
        <v>2079</v>
      </c>
      <c r="N850" s="7" t="s">
        <v>35</v>
      </c>
    </row>
    <row r="851" spans="1:14" x14ac:dyDescent="0.3">
      <c r="A851" t="str">
        <f t="shared" si="13"/>
        <v>22997000</v>
      </c>
      <c r="B851" s="7" t="s">
        <v>1294</v>
      </c>
      <c r="C851" s="7" t="s">
        <v>1546</v>
      </c>
      <c r="D851" s="7" t="s">
        <v>22</v>
      </c>
      <c r="E851" s="7" t="e">
        <v>#N/A</v>
      </c>
      <c r="F851" s="7" t="e">
        <v>#N/A</v>
      </c>
      <c r="G851" s="7" t="e">
        <v>#N/A</v>
      </c>
      <c r="H851" s="7" t="e">
        <v>#N/A</v>
      </c>
      <c r="I851" s="7" t="s">
        <v>518</v>
      </c>
      <c r="J851" s="7" t="s">
        <v>519</v>
      </c>
      <c r="K851" s="241">
        <v>2299</v>
      </c>
      <c r="L851" s="7" t="s">
        <v>1581</v>
      </c>
      <c r="M851" s="241">
        <v>7000</v>
      </c>
      <c r="N851" s="7" t="s">
        <v>44</v>
      </c>
    </row>
    <row r="852" spans="1:14" x14ac:dyDescent="0.3">
      <c r="A852" t="str">
        <f t="shared" si="13"/>
        <v>23302079</v>
      </c>
      <c r="B852" s="7" t="s">
        <v>1294</v>
      </c>
      <c r="C852" s="7" t="s">
        <v>1546</v>
      </c>
      <c r="D852" s="7" t="s">
        <v>22</v>
      </c>
      <c r="E852" s="7" t="e">
        <v>#N/A</v>
      </c>
      <c r="F852" s="7" t="e">
        <v>#N/A</v>
      </c>
      <c r="G852" s="7" t="e">
        <v>#N/A</v>
      </c>
      <c r="H852" s="7" t="e">
        <v>#N/A</v>
      </c>
      <c r="I852" s="7" t="s">
        <v>518</v>
      </c>
      <c r="J852" s="7" t="s">
        <v>519</v>
      </c>
      <c r="K852" s="241">
        <v>2330</v>
      </c>
      <c r="L852" s="7" t="s">
        <v>1582</v>
      </c>
      <c r="M852" s="241">
        <v>2079</v>
      </c>
      <c r="N852" s="7" t="s">
        <v>35</v>
      </c>
    </row>
    <row r="853" spans="1:14" x14ac:dyDescent="0.3">
      <c r="A853" t="str">
        <f t="shared" si="13"/>
        <v>23307000</v>
      </c>
      <c r="B853" s="7" t="s">
        <v>1294</v>
      </c>
      <c r="C853" s="7" t="s">
        <v>1546</v>
      </c>
      <c r="D853" s="7" t="s">
        <v>22</v>
      </c>
      <c r="E853" s="7" t="e">
        <v>#N/A</v>
      </c>
      <c r="F853" s="7" t="e">
        <v>#N/A</v>
      </c>
      <c r="G853" s="7" t="e">
        <v>#N/A</v>
      </c>
      <c r="H853" s="7" t="e">
        <v>#N/A</v>
      </c>
      <c r="I853" s="7" t="s">
        <v>518</v>
      </c>
      <c r="J853" s="7" t="s">
        <v>519</v>
      </c>
      <c r="K853" s="241">
        <v>2330</v>
      </c>
      <c r="L853" s="7" t="s">
        <v>1582</v>
      </c>
      <c r="M853" s="241">
        <v>7000</v>
      </c>
      <c r="N853" s="7" t="s">
        <v>44</v>
      </c>
    </row>
    <row r="854" spans="1:14" x14ac:dyDescent="0.3">
      <c r="A854" t="str">
        <f t="shared" si="13"/>
        <v>23312045</v>
      </c>
      <c r="B854" s="7" t="s">
        <v>1294</v>
      </c>
      <c r="C854" s="7" t="s">
        <v>1546</v>
      </c>
      <c r="D854" s="7" t="s">
        <v>22</v>
      </c>
      <c r="E854" s="7" t="e">
        <v>#N/A</v>
      </c>
      <c r="F854" s="7" t="e">
        <v>#N/A</v>
      </c>
      <c r="G854" s="7" t="e">
        <v>#N/A</v>
      </c>
      <c r="H854" s="7" t="e">
        <v>#N/A</v>
      </c>
      <c r="I854" s="7" t="s">
        <v>518</v>
      </c>
      <c r="J854" s="7" t="s">
        <v>519</v>
      </c>
      <c r="K854" s="241">
        <v>2331</v>
      </c>
      <c r="L854" s="7" t="s">
        <v>524</v>
      </c>
      <c r="M854" s="241">
        <v>2045</v>
      </c>
      <c r="N854" s="7" t="s">
        <v>170</v>
      </c>
    </row>
    <row r="855" spans="1:14" x14ac:dyDescent="0.3">
      <c r="A855" t="str">
        <f t="shared" si="13"/>
        <v>23312076</v>
      </c>
      <c r="B855" s="7" t="s">
        <v>1294</v>
      </c>
      <c r="C855" s="7" t="s">
        <v>1546</v>
      </c>
      <c r="D855" s="7" t="s">
        <v>22</v>
      </c>
      <c r="E855" s="7" t="s">
        <v>482</v>
      </c>
      <c r="F855" s="7" t="s">
        <v>483</v>
      </c>
      <c r="G855" s="7" t="s">
        <v>237</v>
      </c>
      <c r="H855" s="7" t="s">
        <v>238</v>
      </c>
      <c r="I855" s="7" t="s">
        <v>518</v>
      </c>
      <c r="J855" s="7" t="s">
        <v>519</v>
      </c>
      <c r="K855" s="241">
        <v>2331</v>
      </c>
      <c r="L855" s="7" t="s">
        <v>524</v>
      </c>
      <c r="M855" s="241">
        <v>2076</v>
      </c>
      <c r="N855" s="7" t="s">
        <v>509</v>
      </c>
    </row>
    <row r="856" spans="1:14" x14ac:dyDescent="0.3">
      <c r="A856" t="str">
        <f t="shared" si="13"/>
        <v>23317000</v>
      </c>
      <c r="B856" s="7" t="s">
        <v>1294</v>
      </c>
      <c r="C856" s="7" t="s">
        <v>1546</v>
      </c>
      <c r="D856" s="7" t="s">
        <v>22</v>
      </c>
      <c r="E856" s="7" t="s">
        <v>482</v>
      </c>
      <c r="F856" s="7" t="s">
        <v>483</v>
      </c>
      <c r="G856" s="7" t="s">
        <v>237</v>
      </c>
      <c r="H856" s="7" t="s">
        <v>238</v>
      </c>
      <c r="I856" s="7" t="s">
        <v>518</v>
      </c>
      <c r="J856" s="7" t="s">
        <v>519</v>
      </c>
      <c r="K856" s="241">
        <v>2331</v>
      </c>
      <c r="L856" s="7" t="s">
        <v>524</v>
      </c>
      <c r="M856" s="241">
        <v>7000</v>
      </c>
      <c r="N856" s="7" t="s">
        <v>44</v>
      </c>
    </row>
    <row r="857" spans="1:14" x14ac:dyDescent="0.3">
      <c r="A857" t="str">
        <f t="shared" si="13"/>
        <v>23317101</v>
      </c>
      <c r="B857" s="7" t="s">
        <v>1294</v>
      </c>
      <c r="C857" s="7" t="s">
        <v>1546</v>
      </c>
      <c r="D857" s="7" t="s">
        <v>22</v>
      </c>
      <c r="E857" s="7" t="e">
        <v>#N/A</v>
      </c>
      <c r="F857" s="7" t="e">
        <v>#N/A</v>
      </c>
      <c r="G857" s="7" t="e">
        <v>#N/A</v>
      </c>
      <c r="H857" s="7" t="e">
        <v>#N/A</v>
      </c>
      <c r="I857" s="7" t="s">
        <v>518</v>
      </c>
      <c r="J857" s="7" t="s">
        <v>519</v>
      </c>
      <c r="K857" s="241">
        <v>2331</v>
      </c>
      <c r="L857" s="7" t="s">
        <v>524</v>
      </c>
      <c r="M857" s="241">
        <v>7101</v>
      </c>
      <c r="N857" s="7" t="s">
        <v>46</v>
      </c>
    </row>
    <row r="858" spans="1:14" x14ac:dyDescent="0.3">
      <c r="A858" t="str">
        <f t="shared" si="13"/>
        <v>23317120</v>
      </c>
      <c r="B858" s="7" t="s">
        <v>1294</v>
      </c>
      <c r="C858" s="7" t="s">
        <v>1546</v>
      </c>
      <c r="D858" s="7" t="s">
        <v>22</v>
      </c>
      <c r="E858" s="7" t="e">
        <v>#N/A</v>
      </c>
      <c r="F858" s="7" t="e">
        <v>#N/A</v>
      </c>
      <c r="G858" s="7" t="e">
        <v>#N/A</v>
      </c>
      <c r="H858" s="7" t="e">
        <v>#N/A</v>
      </c>
      <c r="I858" s="7" t="s">
        <v>518</v>
      </c>
      <c r="J858" s="7" t="s">
        <v>519</v>
      </c>
      <c r="K858" s="241">
        <v>2331</v>
      </c>
      <c r="L858" s="7" t="s">
        <v>524</v>
      </c>
      <c r="M858" s="241">
        <v>7120</v>
      </c>
      <c r="N858" s="7" t="s">
        <v>52</v>
      </c>
    </row>
    <row r="859" spans="1:14" x14ac:dyDescent="0.3">
      <c r="A859" t="str">
        <f t="shared" si="13"/>
        <v>23891</v>
      </c>
      <c r="B859" s="7" t="s">
        <v>1294</v>
      </c>
      <c r="C859" s="7" t="s">
        <v>1546</v>
      </c>
      <c r="D859" s="7" t="s">
        <v>22</v>
      </c>
      <c r="E859" s="7" t="e">
        <v>#N/A</v>
      </c>
      <c r="F859" s="7" t="e">
        <v>#N/A</v>
      </c>
      <c r="G859" s="7" t="e">
        <v>#N/A</v>
      </c>
      <c r="H859" s="7" t="e">
        <v>#N/A</v>
      </c>
      <c r="I859" s="7" t="s">
        <v>518</v>
      </c>
      <c r="J859" s="7" t="s">
        <v>519</v>
      </c>
      <c r="K859" s="241">
        <v>2389</v>
      </c>
      <c r="L859" s="7" t="s">
        <v>1583</v>
      </c>
      <c r="M859" s="241">
        <v>1</v>
      </c>
      <c r="N859" s="7" t="s">
        <v>158</v>
      </c>
    </row>
    <row r="860" spans="1:14" x14ac:dyDescent="0.3">
      <c r="A860" t="str">
        <f t="shared" si="13"/>
        <v>23891504</v>
      </c>
      <c r="B860" s="7" t="s">
        <v>1294</v>
      </c>
      <c r="C860" s="7" t="s">
        <v>1546</v>
      </c>
      <c r="D860" s="7" t="s">
        <v>22</v>
      </c>
      <c r="E860" s="7" t="e">
        <v>#N/A</v>
      </c>
      <c r="F860" s="7" t="e">
        <v>#N/A</v>
      </c>
      <c r="G860" s="7" t="e">
        <v>#N/A</v>
      </c>
      <c r="H860" s="7" t="e">
        <v>#N/A</v>
      </c>
      <c r="I860" s="7" t="s">
        <v>518</v>
      </c>
      <c r="J860" s="7" t="s">
        <v>519</v>
      </c>
      <c r="K860" s="241">
        <v>2389</v>
      </c>
      <c r="L860" s="7" t="s">
        <v>1583</v>
      </c>
      <c r="M860" s="241">
        <v>1504</v>
      </c>
      <c r="N860" s="7" t="s">
        <v>161</v>
      </c>
    </row>
    <row r="861" spans="1:14" x14ac:dyDescent="0.3">
      <c r="A861" t="str">
        <f t="shared" si="13"/>
        <v>23892045</v>
      </c>
      <c r="B861" s="7" t="s">
        <v>1294</v>
      </c>
      <c r="C861" s="7" t="s">
        <v>1546</v>
      </c>
      <c r="D861" s="7" t="s">
        <v>22</v>
      </c>
      <c r="E861" s="7" t="e">
        <v>#N/A</v>
      </c>
      <c r="F861" s="7" t="e">
        <v>#N/A</v>
      </c>
      <c r="G861" s="7" t="e">
        <v>#N/A</v>
      </c>
      <c r="H861" s="7" t="e">
        <v>#N/A</v>
      </c>
      <c r="I861" s="7" t="s">
        <v>518</v>
      </c>
      <c r="J861" s="7" t="s">
        <v>519</v>
      </c>
      <c r="K861" s="241">
        <v>2389</v>
      </c>
      <c r="L861" s="7" t="s">
        <v>1583</v>
      </c>
      <c r="M861" s="241">
        <v>2045</v>
      </c>
      <c r="N861" s="7" t="s">
        <v>170</v>
      </c>
    </row>
    <row r="862" spans="1:14" x14ac:dyDescent="0.3">
      <c r="A862" t="str">
        <f t="shared" si="13"/>
        <v>23892057</v>
      </c>
      <c r="B862" s="7" t="s">
        <v>1294</v>
      </c>
      <c r="C862" s="7" t="s">
        <v>1546</v>
      </c>
      <c r="D862" s="7" t="s">
        <v>22</v>
      </c>
      <c r="E862" s="7" t="e">
        <v>#N/A</v>
      </c>
      <c r="F862" s="7" t="e">
        <v>#N/A</v>
      </c>
      <c r="G862" s="7" t="e">
        <v>#N/A</v>
      </c>
      <c r="H862" s="7" t="e">
        <v>#N/A</v>
      </c>
      <c r="I862" s="7" t="s">
        <v>518</v>
      </c>
      <c r="J862" s="7" t="s">
        <v>519</v>
      </c>
      <c r="K862" s="241">
        <v>2389</v>
      </c>
      <c r="L862" s="7" t="s">
        <v>1583</v>
      </c>
      <c r="M862" s="241">
        <v>2057</v>
      </c>
      <c r="N862" s="7" t="s">
        <v>474</v>
      </c>
    </row>
    <row r="863" spans="1:14" x14ac:dyDescent="0.3">
      <c r="A863" t="str">
        <f t="shared" si="13"/>
        <v>23897120</v>
      </c>
      <c r="B863" s="7" t="s">
        <v>1294</v>
      </c>
      <c r="C863" s="7" t="s">
        <v>1546</v>
      </c>
      <c r="D863" s="7" t="s">
        <v>22</v>
      </c>
      <c r="E863" s="7" t="e">
        <v>#N/A</v>
      </c>
      <c r="F863" s="7" t="e">
        <v>#N/A</v>
      </c>
      <c r="G863" s="7" t="e">
        <v>#N/A</v>
      </c>
      <c r="H863" s="7" t="e">
        <v>#N/A</v>
      </c>
      <c r="I863" s="7" t="s">
        <v>518</v>
      </c>
      <c r="J863" s="7" t="s">
        <v>519</v>
      </c>
      <c r="K863" s="241">
        <v>2389</v>
      </c>
      <c r="L863" s="7" t="s">
        <v>1583</v>
      </c>
      <c r="M863" s="241">
        <v>7120</v>
      </c>
      <c r="N863" s="7" t="s">
        <v>52</v>
      </c>
    </row>
    <row r="864" spans="1:14" x14ac:dyDescent="0.3">
      <c r="A864" t="str">
        <f t="shared" si="13"/>
        <v>23897200</v>
      </c>
      <c r="B864" s="7" t="s">
        <v>1294</v>
      </c>
      <c r="C864" s="7" t="s">
        <v>1546</v>
      </c>
      <c r="D864" s="7" t="s">
        <v>22</v>
      </c>
      <c r="E864" s="7" t="e">
        <v>#N/A</v>
      </c>
      <c r="F864" s="7" t="e">
        <v>#N/A</v>
      </c>
      <c r="G864" s="7" t="e">
        <v>#N/A</v>
      </c>
      <c r="H864" s="7" t="e">
        <v>#N/A</v>
      </c>
      <c r="I864" s="7" t="s">
        <v>518</v>
      </c>
      <c r="J864" s="7" t="s">
        <v>519</v>
      </c>
      <c r="K864" s="241">
        <v>2389</v>
      </c>
      <c r="L864" s="7" t="s">
        <v>1583</v>
      </c>
      <c r="M864" s="241">
        <v>7200</v>
      </c>
      <c r="N864" s="7" t="s">
        <v>255</v>
      </c>
    </row>
    <row r="865" spans="1:14" x14ac:dyDescent="0.3">
      <c r="A865" t="str">
        <f t="shared" si="13"/>
        <v>23912047</v>
      </c>
      <c r="B865" s="7" t="s">
        <v>1294</v>
      </c>
      <c r="C865" s="7" t="s">
        <v>1546</v>
      </c>
      <c r="D865" s="7" t="s">
        <v>22</v>
      </c>
      <c r="E865" s="7" t="e">
        <v>#N/A</v>
      </c>
      <c r="F865" s="7" t="e">
        <v>#N/A</v>
      </c>
      <c r="G865" s="7" t="e">
        <v>#N/A</v>
      </c>
      <c r="H865" s="7" t="e">
        <v>#N/A</v>
      </c>
      <c r="I865" s="7" t="s">
        <v>518</v>
      </c>
      <c r="J865" s="7" t="s">
        <v>519</v>
      </c>
      <c r="K865" s="241">
        <v>2391</v>
      </c>
      <c r="L865" s="7" t="s">
        <v>1584</v>
      </c>
      <c r="M865" s="241">
        <v>2047</v>
      </c>
      <c r="N865" s="7" t="s">
        <v>299</v>
      </c>
    </row>
    <row r="866" spans="1:14" x14ac:dyDescent="0.3">
      <c r="A866" t="str">
        <f t="shared" si="13"/>
        <v>23917101</v>
      </c>
      <c r="B866" s="7" t="s">
        <v>1294</v>
      </c>
      <c r="C866" s="7" t="s">
        <v>1546</v>
      </c>
      <c r="D866" s="7" t="s">
        <v>22</v>
      </c>
      <c r="E866" s="7" t="e">
        <v>#N/A</v>
      </c>
      <c r="F866" s="7" t="e">
        <v>#N/A</v>
      </c>
      <c r="G866" s="7" t="e">
        <v>#N/A</v>
      </c>
      <c r="H866" s="7" t="e">
        <v>#N/A</v>
      </c>
      <c r="I866" s="7" t="s">
        <v>518</v>
      </c>
      <c r="J866" s="7" t="s">
        <v>519</v>
      </c>
      <c r="K866" s="241">
        <v>2391</v>
      </c>
      <c r="L866" s="7" t="s">
        <v>1584</v>
      </c>
      <c r="M866" s="241">
        <v>7101</v>
      </c>
      <c r="N866" s="7" t="s">
        <v>46</v>
      </c>
    </row>
    <row r="867" spans="1:14" x14ac:dyDescent="0.3">
      <c r="A867" t="str">
        <f t="shared" si="13"/>
        <v>61195505</v>
      </c>
      <c r="B867" s="7" t="s">
        <v>1321</v>
      </c>
      <c r="C867" s="7"/>
      <c r="D867" s="7"/>
      <c r="E867" s="7" t="e">
        <v>#N/A</v>
      </c>
      <c r="F867" s="7" t="e">
        <v>#N/A</v>
      </c>
      <c r="G867" s="7" t="e">
        <v>#N/A</v>
      </c>
      <c r="H867" s="7" t="e">
        <v>#N/A</v>
      </c>
      <c r="I867" s="7" t="s">
        <v>1342</v>
      </c>
      <c r="J867" s="7" t="s">
        <v>1343</v>
      </c>
      <c r="K867" s="241">
        <v>6119</v>
      </c>
      <c r="L867" s="7" t="s">
        <v>1585</v>
      </c>
      <c r="M867" s="241">
        <v>5505</v>
      </c>
      <c r="N867" s="7" t="s">
        <v>61</v>
      </c>
    </row>
    <row r="868" spans="1:14" x14ac:dyDescent="0.3">
      <c r="A868" t="str">
        <f t="shared" si="13"/>
        <v>61195520</v>
      </c>
      <c r="B868" s="7" t="s">
        <v>1321</v>
      </c>
      <c r="C868" s="7"/>
      <c r="D868" s="7"/>
      <c r="E868" s="7" t="e">
        <v>#N/A</v>
      </c>
      <c r="F868" s="7" t="e">
        <v>#N/A</v>
      </c>
      <c r="G868" s="7" t="e">
        <v>#N/A</v>
      </c>
      <c r="H868" s="7" t="e">
        <v>#N/A</v>
      </c>
      <c r="I868" s="7" t="s">
        <v>1342</v>
      </c>
      <c r="J868" s="7" t="s">
        <v>1343</v>
      </c>
      <c r="K868" s="241">
        <v>6119</v>
      </c>
      <c r="L868" s="7" t="s">
        <v>1585</v>
      </c>
      <c r="M868" s="241">
        <v>5520</v>
      </c>
      <c r="N868" s="7" t="s">
        <v>1586</v>
      </c>
    </row>
    <row r="869" spans="1:14" x14ac:dyDescent="0.3">
      <c r="A869" t="str">
        <f t="shared" si="13"/>
        <v>61195521</v>
      </c>
      <c r="B869" s="7" t="s">
        <v>1321</v>
      </c>
      <c r="C869" s="7"/>
      <c r="D869" s="7"/>
      <c r="E869" s="7" t="e">
        <v>#N/A</v>
      </c>
      <c r="F869" s="7" t="e">
        <v>#N/A</v>
      </c>
      <c r="G869" s="7" t="e">
        <v>#N/A</v>
      </c>
      <c r="H869" s="7" t="e">
        <v>#N/A</v>
      </c>
      <c r="I869" s="7" t="s">
        <v>1342</v>
      </c>
      <c r="J869" s="7" t="s">
        <v>1343</v>
      </c>
      <c r="K869" s="241">
        <v>6119</v>
      </c>
      <c r="L869" s="7" t="s">
        <v>1585</v>
      </c>
      <c r="M869" s="241">
        <v>5521</v>
      </c>
      <c r="N869" s="7" t="s">
        <v>1587</v>
      </c>
    </row>
    <row r="870" spans="1:14" x14ac:dyDescent="0.3">
      <c r="A870" t="str">
        <f t="shared" si="13"/>
        <v>61195522</v>
      </c>
      <c r="B870" s="7" t="s">
        <v>1321</v>
      </c>
      <c r="C870" s="7"/>
      <c r="D870" s="7"/>
      <c r="E870" s="7" t="e">
        <v>#N/A</v>
      </c>
      <c r="F870" s="7" t="e">
        <v>#N/A</v>
      </c>
      <c r="G870" s="7" t="e">
        <v>#N/A</v>
      </c>
      <c r="H870" s="7" t="e">
        <v>#N/A</v>
      </c>
      <c r="I870" s="7" t="s">
        <v>1342</v>
      </c>
      <c r="J870" s="7" t="s">
        <v>1343</v>
      </c>
      <c r="K870" s="241">
        <v>6119</v>
      </c>
      <c r="L870" s="7" t="s">
        <v>1585</v>
      </c>
      <c r="M870" s="241">
        <v>5522</v>
      </c>
      <c r="N870" s="7" t="s">
        <v>1588</v>
      </c>
    </row>
    <row r="871" spans="1:14" x14ac:dyDescent="0.3">
      <c r="A871" t="str">
        <f t="shared" si="13"/>
        <v>61196004</v>
      </c>
      <c r="B871" s="7" t="s">
        <v>1321</v>
      </c>
      <c r="C871" s="7"/>
      <c r="D871" s="7"/>
      <c r="E871" s="7" t="e">
        <v>#N/A</v>
      </c>
      <c r="F871" s="7" t="e">
        <v>#N/A</v>
      </c>
      <c r="G871" s="7" t="e">
        <v>#N/A</v>
      </c>
      <c r="H871" s="7" t="e">
        <v>#N/A</v>
      </c>
      <c r="I871" s="7" t="s">
        <v>1342</v>
      </c>
      <c r="J871" s="7" t="s">
        <v>1343</v>
      </c>
      <c r="K871" s="241">
        <v>6119</v>
      </c>
      <c r="L871" s="7" t="s">
        <v>1585</v>
      </c>
      <c r="M871" s="241">
        <v>6004</v>
      </c>
      <c r="N871" s="7" t="s">
        <v>66</v>
      </c>
    </row>
    <row r="872" spans="1:14" x14ac:dyDescent="0.3">
      <c r="A872" t="str">
        <f t="shared" si="13"/>
        <v>61285502</v>
      </c>
      <c r="B872" s="7" t="s">
        <v>1321</v>
      </c>
      <c r="C872" s="7"/>
      <c r="D872" s="7"/>
      <c r="E872" s="7" t="e">
        <v>#N/A</v>
      </c>
      <c r="F872" s="7" t="e">
        <v>#N/A</v>
      </c>
      <c r="G872" s="7" t="e">
        <v>#N/A</v>
      </c>
      <c r="H872" s="7" t="e">
        <v>#N/A</v>
      </c>
      <c r="I872" s="7" t="s">
        <v>1342</v>
      </c>
      <c r="J872" s="7" t="s">
        <v>1343</v>
      </c>
      <c r="K872" s="241">
        <v>6128</v>
      </c>
      <c r="L872" s="7" t="s">
        <v>1589</v>
      </c>
      <c r="M872" s="241">
        <v>5502</v>
      </c>
      <c r="N872" s="7" t="s">
        <v>63</v>
      </c>
    </row>
    <row r="873" spans="1:14" x14ac:dyDescent="0.3">
      <c r="A873" t="str">
        <f t="shared" si="13"/>
        <v>61285521</v>
      </c>
      <c r="B873" s="7" t="s">
        <v>1321</v>
      </c>
      <c r="C873" s="7"/>
      <c r="D873" s="7"/>
      <c r="E873" s="7" t="e">
        <v>#N/A</v>
      </c>
      <c r="F873" s="7" t="e">
        <v>#N/A</v>
      </c>
      <c r="G873" s="7" t="e">
        <v>#N/A</v>
      </c>
      <c r="H873" s="7" t="e">
        <v>#N/A</v>
      </c>
      <c r="I873" s="7" t="s">
        <v>1342</v>
      </c>
      <c r="J873" s="7" t="s">
        <v>1343</v>
      </c>
      <c r="K873" s="241">
        <v>6128</v>
      </c>
      <c r="L873" s="7" t="s">
        <v>1589</v>
      </c>
      <c r="M873" s="241">
        <v>5521</v>
      </c>
      <c r="N873" s="7" t="s">
        <v>1587</v>
      </c>
    </row>
    <row r="874" spans="1:14" x14ac:dyDescent="0.3">
      <c r="A874" t="str">
        <f t="shared" si="13"/>
        <v>61286004</v>
      </c>
      <c r="B874" s="7" t="s">
        <v>1321</v>
      </c>
      <c r="C874" s="7"/>
      <c r="D874" s="7"/>
      <c r="E874" s="7" t="e">
        <v>#N/A</v>
      </c>
      <c r="F874" s="7" t="e">
        <v>#N/A</v>
      </c>
      <c r="G874" s="7" t="e">
        <v>#N/A</v>
      </c>
      <c r="H874" s="7" t="e">
        <v>#N/A</v>
      </c>
      <c r="I874" s="7" t="s">
        <v>1342</v>
      </c>
      <c r="J874" s="7" t="s">
        <v>1343</v>
      </c>
      <c r="K874" s="241">
        <v>6128</v>
      </c>
      <c r="L874" s="7" t="s">
        <v>1589</v>
      </c>
      <c r="M874" s="241">
        <v>6004</v>
      </c>
      <c r="N874" s="7" t="s">
        <v>66</v>
      </c>
    </row>
    <row r="875" spans="1:14" x14ac:dyDescent="0.3">
      <c r="A875" t="str">
        <f t="shared" si="13"/>
        <v>61335505</v>
      </c>
      <c r="B875" s="7" t="s">
        <v>1321</v>
      </c>
      <c r="C875" s="7"/>
      <c r="D875" s="7"/>
      <c r="E875" s="7" t="e">
        <v>#N/A</v>
      </c>
      <c r="F875" s="7" t="e">
        <v>#N/A</v>
      </c>
      <c r="G875" s="7" t="e">
        <v>#N/A</v>
      </c>
      <c r="H875" s="7" t="e">
        <v>#N/A</v>
      </c>
      <c r="I875" s="7" t="s">
        <v>1342</v>
      </c>
      <c r="J875" s="7" t="s">
        <v>1343</v>
      </c>
      <c r="K875" s="241">
        <v>6133</v>
      </c>
      <c r="L875" s="7" t="s">
        <v>1590</v>
      </c>
      <c r="M875" s="241">
        <v>5505</v>
      </c>
      <c r="N875" s="7" t="s">
        <v>61</v>
      </c>
    </row>
    <row r="876" spans="1:14" x14ac:dyDescent="0.3">
      <c r="A876" t="str">
        <f t="shared" si="13"/>
        <v>61336004</v>
      </c>
      <c r="B876" s="7" t="s">
        <v>1321</v>
      </c>
      <c r="C876" s="7"/>
      <c r="D876" s="7"/>
      <c r="E876" s="7" t="e">
        <v>#N/A</v>
      </c>
      <c r="F876" s="7" t="e">
        <v>#N/A</v>
      </c>
      <c r="G876" s="7" t="e">
        <v>#N/A</v>
      </c>
      <c r="H876" s="7" t="e">
        <v>#N/A</v>
      </c>
      <c r="I876" s="7" t="s">
        <v>1342</v>
      </c>
      <c r="J876" s="7" t="s">
        <v>1343</v>
      </c>
      <c r="K876" s="241">
        <v>6133</v>
      </c>
      <c r="L876" s="7" t="s">
        <v>1590</v>
      </c>
      <c r="M876" s="241">
        <v>6004</v>
      </c>
      <c r="N876" s="7" t="s">
        <v>66</v>
      </c>
    </row>
    <row r="877" spans="1:14" x14ac:dyDescent="0.3">
      <c r="A877" t="str">
        <f t="shared" si="13"/>
        <v>61546001</v>
      </c>
      <c r="B877" s="7" t="s">
        <v>1321</v>
      </c>
      <c r="C877" s="7"/>
      <c r="D877" s="7"/>
      <c r="E877" s="7" t="e">
        <v>#N/A</v>
      </c>
      <c r="F877" s="7" t="e">
        <v>#N/A</v>
      </c>
      <c r="G877" s="7" t="e">
        <v>#N/A</v>
      </c>
      <c r="H877" s="7" t="e">
        <v>#N/A</v>
      </c>
      <c r="I877" s="7" t="s">
        <v>1342</v>
      </c>
      <c r="J877" s="7" t="s">
        <v>1343</v>
      </c>
      <c r="K877" s="241">
        <v>6154</v>
      </c>
      <c r="L877" s="7" t="s">
        <v>1591</v>
      </c>
      <c r="M877" s="241">
        <v>6001</v>
      </c>
      <c r="N877" s="7" t="s">
        <v>457</v>
      </c>
    </row>
    <row r="878" spans="1:14" x14ac:dyDescent="0.3">
      <c r="A878" t="str">
        <f t="shared" si="13"/>
        <v>61546004</v>
      </c>
      <c r="B878" s="7" t="s">
        <v>1321</v>
      </c>
      <c r="C878" s="7"/>
      <c r="D878" s="7"/>
      <c r="E878" s="7" t="e">
        <v>#N/A</v>
      </c>
      <c r="F878" s="7" t="e">
        <v>#N/A</v>
      </c>
      <c r="G878" s="7" t="e">
        <v>#N/A</v>
      </c>
      <c r="H878" s="7" t="e">
        <v>#N/A</v>
      </c>
      <c r="I878" s="7" t="s">
        <v>1342</v>
      </c>
      <c r="J878" s="7" t="s">
        <v>1343</v>
      </c>
      <c r="K878" s="241">
        <v>6154</v>
      </c>
      <c r="L878" s="7" t="s">
        <v>1591</v>
      </c>
      <c r="M878" s="241">
        <v>6004</v>
      </c>
      <c r="N878" s="7" t="s">
        <v>66</v>
      </c>
    </row>
    <row r="879" spans="1:14" x14ac:dyDescent="0.3">
      <c r="A879" t="str">
        <f t="shared" si="13"/>
        <v>61546100</v>
      </c>
      <c r="B879" s="7" t="s">
        <v>1321</v>
      </c>
      <c r="C879" s="7"/>
      <c r="D879" s="7"/>
      <c r="E879" s="7" t="e">
        <v>#N/A</v>
      </c>
      <c r="F879" s="7" t="e">
        <v>#N/A</v>
      </c>
      <c r="G879" s="7" t="e">
        <v>#N/A</v>
      </c>
      <c r="H879" s="7" t="e">
        <v>#N/A</v>
      </c>
      <c r="I879" s="7" t="s">
        <v>1342</v>
      </c>
      <c r="J879" s="7" t="s">
        <v>1343</v>
      </c>
      <c r="K879" s="241">
        <v>6154</v>
      </c>
      <c r="L879" s="7" t="s">
        <v>1591</v>
      </c>
      <c r="M879" s="241">
        <v>6100</v>
      </c>
      <c r="N879" s="7" t="s">
        <v>1592</v>
      </c>
    </row>
    <row r="880" spans="1:14" x14ac:dyDescent="0.3">
      <c r="A880" t="str">
        <f t="shared" si="13"/>
        <v>23072000</v>
      </c>
      <c r="B880" s="7" t="s">
        <v>1294</v>
      </c>
      <c r="C880" s="7" t="s">
        <v>1546</v>
      </c>
      <c r="D880" s="7" t="s">
        <v>22</v>
      </c>
      <c r="E880" s="7" t="e">
        <v>#N/A</v>
      </c>
      <c r="F880" s="7" t="e">
        <v>#N/A</v>
      </c>
      <c r="G880" s="7" t="e">
        <v>#N/A</v>
      </c>
      <c r="H880" s="7" t="e">
        <v>#N/A</v>
      </c>
      <c r="I880" s="7" t="s">
        <v>531</v>
      </c>
      <c r="J880" s="7" t="s">
        <v>532</v>
      </c>
      <c r="K880" s="241">
        <v>2307</v>
      </c>
      <c r="L880" s="7" t="s">
        <v>533</v>
      </c>
      <c r="M880" s="241">
        <v>2000</v>
      </c>
      <c r="N880" s="7" t="s">
        <v>271</v>
      </c>
    </row>
    <row r="881" spans="1:14" x14ac:dyDescent="0.3">
      <c r="A881" t="str">
        <f t="shared" si="13"/>
        <v>23072045</v>
      </c>
      <c r="B881" s="7" t="s">
        <v>1294</v>
      </c>
      <c r="C881" s="7" t="s">
        <v>1546</v>
      </c>
      <c r="D881" s="7" t="s">
        <v>22</v>
      </c>
      <c r="E881" s="7" t="s">
        <v>482</v>
      </c>
      <c r="F881" s="7" t="s">
        <v>483</v>
      </c>
      <c r="G881" s="7" t="s">
        <v>237</v>
      </c>
      <c r="H881" s="7" t="s">
        <v>238</v>
      </c>
      <c r="I881" s="7" t="s">
        <v>531</v>
      </c>
      <c r="J881" s="7" t="s">
        <v>532</v>
      </c>
      <c r="K881" s="241">
        <v>2307</v>
      </c>
      <c r="L881" s="7" t="s">
        <v>533</v>
      </c>
      <c r="M881" s="241">
        <v>2045</v>
      </c>
      <c r="N881" s="7" t="s">
        <v>170</v>
      </c>
    </row>
    <row r="882" spans="1:14" x14ac:dyDescent="0.3">
      <c r="A882" t="str">
        <f t="shared" si="13"/>
        <v>23072078</v>
      </c>
      <c r="B882" s="7" t="s">
        <v>1294</v>
      </c>
      <c r="C882" s="7" t="s">
        <v>1546</v>
      </c>
      <c r="D882" s="7" t="s">
        <v>22</v>
      </c>
      <c r="E882" s="7" t="e">
        <v>#N/A</v>
      </c>
      <c r="F882" s="7" t="e">
        <v>#N/A</v>
      </c>
      <c r="G882" s="7" t="e">
        <v>#N/A</v>
      </c>
      <c r="H882" s="7" t="e">
        <v>#N/A</v>
      </c>
      <c r="I882" s="7" t="s">
        <v>531</v>
      </c>
      <c r="J882" s="7" t="s">
        <v>532</v>
      </c>
      <c r="K882" s="241">
        <v>2307</v>
      </c>
      <c r="L882" s="7" t="s">
        <v>533</v>
      </c>
      <c r="M882" s="241">
        <v>2078</v>
      </c>
      <c r="N882" s="7" t="s">
        <v>284</v>
      </c>
    </row>
    <row r="883" spans="1:14" x14ac:dyDescent="0.3">
      <c r="A883" t="str">
        <f t="shared" si="13"/>
        <v>23072143</v>
      </c>
      <c r="B883" s="7" t="s">
        <v>1294</v>
      </c>
      <c r="C883" s="7" t="s">
        <v>1546</v>
      </c>
      <c r="D883" s="7" t="s">
        <v>22</v>
      </c>
      <c r="E883" s="7" t="e">
        <v>#N/A</v>
      </c>
      <c r="F883" s="7" t="e">
        <v>#N/A</v>
      </c>
      <c r="G883" s="7" t="e">
        <v>#N/A</v>
      </c>
      <c r="H883" s="7" t="e">
        <v>#N/A</v>
      </c>
      <c r="I883" s="7" t="s">
        <v>531</v>
      </c>
      <c r="J883" s="7" t="s">
        <v>532</v>
      </c>
      <c r="K883" s="241">
        <v>2307</v>
      </c>
      <c r="L883" s="7" t="s">
        <v>533</v>
      </c>
      <c r="M883" s="241">
        <v>2143</v>
      </c>
      <c r="N883" s="7" t="s">
        <v>498</v>
      </c>
    </row>
    <row r="884" spans="1:14" x14ac:dyDescent="0.3">
      <c r="A884" t="str">
        <f t="shared" si="13"/>
        <v>23074000</v>
      </c>
      <c r="B884" s="7" t="s">
        <v>1294</v>
      </c>
      <c r="C884" s="7" t="s">
        <v>1546</v>
      </c>
      <c r="D884" s="7" t="s">
        <v>22</v>
      </c>
      <c r="E884" s="7" t="e">
        <v>#N/A</v>
      </c>
      <c r="F884" s="7" t="e">
        <v>#N/A</v>
      </c>
      <c r="G884" s="7" t="e">
        <v>#N/A</v>
      </c>
      <c r="H884" s="7" t="e">
        <v>#N/A</v>
      </c>
      <c r="I884" s="7" t="s">
        <v>531</v>
      </c>
      <c r="J884" s="7" t="s">
        <v>532</v>
      </c>
      <c r="K884" s="241">
        <v>2307</v>
      </c>
      <c r="L884" s="7" t="s">
        <v>533</v>
      </c>
      <c r="M884" s="241">
        <v>4000</v>
      </c>
      <c r="N884" s="7" t="s">
        <v>1349</v>
      </c>
    </row>
    <row r="885" spans="1:14" x14ac:dyDescent="0.3">
      <c r="A885" t="str">
        <f t="shared" si="13"/>
        <v>23077000</v>
      </c>
      <c r="B885" s="7" t="s">
        <v>1294</v>
      </c>
      <c r="C885" s="7" t="s">
        <v>1546</v>
      </c>
      <c r="D885" s="7" t="s">
        <v>22</v>
      </c>
      <c r="E885" s="7" t="e">
        <v>#N/A</v>
      </c>
      <c r="F885" s="7" t="e">
        <v>#N/A</v>
      </c>
      <c r="G885" s="7" t="e">
        <v>#N/A</v>
      </c>
      <c r="H885" s="7" t="e">
        <v>#N/A</v>
      </c>
      <c r="I885" s="7" t="s">
        <v>531</v>
      </c>
      <c r="J885" s="7" t="s">
        <v>532</v>
      </c>
      <c r="K885" s="241">
        <v>2307</v>
      </c>
      <c r="L885" s="7" t="s">
        <v>533</v>
      </c>
      <c r="M885" s="241">
        <v>7000</v>
      </c>
      <c r="N885" s="7" t="s">
        <v>44</v>
      </c>
    </row>
    <row r="886" spans="1:14" x14ac:dyDescent="0.3">
      <c r="A886" t="str">
        <f t="shared" si="13"/>
        <v>23078031</v>
      </c>
      <c r="B886" s="7" t="s">
        <v>1294</v>
      </c>
      <c r="C886" s="7" t="s">
        <v>1546</v>
      </c>
      <c r="D886" s="7" t="s">
        <v>22</v>
      </c>
      <c r="E886" s="7" t="e">
        <v>#N/A</v>
      </c>
      <c r="F886" s="7" t="e">
        <v>#N/A</v>
      </c>
      <c r="G886" s="7" t="e">
        <v>#N/A</v>
      </c>
      <c r="H886" s="7" t="e">
        <v>#N/A</v>
      </c>
      <c r="I886" s="7" t="s">
        <v>531</v>
      </c>
      <c r="J886" s="7" t="s">
        <v>532</v>
      </c>
      <c r="K886" s="241">
        <v>2307</v>
      </c>
      <c r="L886" s="7" t="s">
        <v>533</v>
      </c>
      <c r="M886" s="241">
        <v>8031</v>
      </c>
      <c r="N886" s="7" t="s">
        <v>836</v>
      </c>
    </row>
    <row r="887" spans="1:14" x14ac:dyDescent="0.3">
      <c r="A887" t="str">
        <f t="shared" si="13"/>
        <v>23078078</v>
      </c>
      <c r="B887" s="7" t="s">
        <v>1294</v>
      </c>
      <c r="C887" s="7" t="s">
        <v>1546</v>
      </c>
      <c r="D887" s="7" t="s">
        <v>22</v>
      </c>
      <c r="E887" s="7" t="s">
        <v>482</v>
      </c>
      <c r="F887" s="7" t="s">
        <v>483</v>
      </c>
      <c r="G887" s="7" t="s">
        <v>237</v>
      </c>
      <c r="H887" s="7" t="s">
        <v>238</v>
      </c>
      <c r="I887" s="7" t="s">
        <v>531</v>
      </c>
      <c r="J887" s="7" t="s">
        <v>532</v>
      </c>
      <c r="K887" s="241">
        <v>2307</v>
      </c>
      <c r="L887" s="7" t="s">
        <v>533</v>
      </c>
      <c r="M887" s="241">
        <v>8078</v>
      </c>
      <c r="N887" s="7" t="s">
        <v>534</v>
      </c>
    </row>
    <row r="888" spans="1:14" x14ac:dyDescent="0.3">
      <c r="A888" t="str">
        <f t="shared" si="13"/>
        <v>23078089</v>
      </c>
      <c r="B888" s="7" t="s">
        <v>1294</v>
      </c>
      <c r="C888" s="7" t="s">
        <v>1546</v>
      </c>
      <c r="D888" s="7" t="s">
        <v>22</v>
      </c>
      <c r="E888" s="7" t="e">
        <v>#N/A</v>
      </c>
      <c r="F888" s="7" t="e">
        <v>#N/A</v>
      </c>
      <c r="G888" s="7" t="e">
        <v>#N/A</v>
      </c>
      <c r="H888" s="7" t="e">
        <v>#N/A</v>
      </c>
      <c r="I888" s="7" t="s">
        <v>531</v>
      </c>
      <c r="J888" s="7" t="s">
        <v>532</v>
      </c>
      <c r="K888" s="241">
        <v>2307</v>
      </c>
      <c r="L888" s="7" t="s">
        <v>533</v>
      </c>
      <c r="M888" s="241">
        <v>8089</v>
      </c>
      <c r="N888" s="7" t="s">
        <v>1593</v>
      </c>
    </row>
    <row r="889" spans="1:14" x14ac:dyDescent="0.3">
      <c r="A889" t="str">
        <f t="shared" si="13"/>
        <v>23078109</v>
      </c>
      <c r="B889" s="7" t="s">
        <v>1294</v>
      </c>
      <c r="C889" s="7" t="s">
        <v>1546</v>
      </c>
      <c r="D889" s="7" t="s">
        <v>22</v>
      </c>
      <c r="E889" s="7" t="s">
        <v>482</v>
      </c>
      <c r="F889" s="7" t="s">
        <v>483</v>
      </c>
      <c r="G889" s="7" t="s">
        <v>237</v>
      </c>
      <c r="H889" s="7" t="s">
        <v>238</v>
      </c>
      <c r="I889" s="7" t="s">
        <v>531</v>
      </c>
      <c r="J889" s="7" t="s">
        <v>532</v>
      </c>
      <c r="K889" s="241">
        <v>2307</v>
      </c>
      <c r="L889" s="7" t="s">
        <v>533</v>
      </c>
      <c r="M889" s="241">
        <v>8109</v>
      </c>
      <c r="N889" s="7" t="s">
        <v>535</v>
      </c>
    </row>
    <row r="890" spans="1:14" x14ac:dyDescent="0.3">
      <c r="A890" t="str">
        <f t="shared" si="13"/>
        <v>23331</v>
      </c>
      <c r="B890" s="7" t="s">
        <v>1294</v>
      </c>
      <c r="C890" s="7" t="s">
        <v>1546</v>
      </c>
      <c r="D890" s="7" t="s">
        <v>22</v>
      </c>
      <c r="E890" s="7" t="e">
        <v>#N/A</v>
      </c>
      <c r="F890" s="7" t="e">
        <v>#N/A</v>
      </c>
      <c r="G890" s="7" t="e">
        <v>#N/A</v>
      </c>
      <c r="H890" s="7" t="e">
        <v>#N/A</v>
      </c>
      <c r="I890" s="7" t="s">
        <v>531</v>
      </c>
      <c r="J890" s="7" t="s">
        <v>532</v>
      </c>
      <c r="K890" s="241">
        <v>2333</v>
      </c>
      <c r="L890" s="7" t="s">
        <v>1594</v>
      </c>
      <c r="M890" s="241">
        <v>1</v>
      </c>
      <c r="N890" s="7" t="s">
        <v>158</v>
      </c>
    </row>
    <row r="891" spans="1:14" x14ac:dyDescent="0.3">
      <c r="A891" t="str">
        <f t="shared" si="13"/>
        <v>23333</v>
      </c>
      <c r="B891" s="7" t="s">
        <v>1294</v>
      </c>
      <c r="C891" s="7" t="s">
        <v>1546</v>
      </c>
      <c r="D891" s="7" t="s">
        <v>22</v>
      </c>
      <c r="E891" s="7" t="e">
        <v>#N/A</v>
      </c>
      <c r="F891" s="7" t="e">
        <v>#N/A</v>
      </c>
      <c r="G891" s="7" t="e">
        <v>#N/A</v>
      </c>
      <c r="H891" s="7" t="e">
        <v>#N/A</v>
      </c>
      <c r="I891" s="7" t="s">
        <v>531</v>
      </c>
      <c r="J891" s="7" t="s">
        <v>532</v>
      </c>
      <c r="K891" s="241">
        <v>2333</v>
      </c>
      <c r="L891" s="7" t="s">
        <v>1594</v>
      </c>
      <c r="M891" s="241">
        <v>3</v>
      </c>
      <c r="N891" s="7" t="s">
        <v>277</v>
      </c>
    </row>
    <row r="892" spans="1:14" x14ac:dyDescent="0.3">
      <c r="A892" t="str">
        <f t="shared" si="13"/>
        <v>233335</v>
      </c>
      <c r="B892" s="7" t="s">
        <v>1294</v>
      </c>
      <c r="C892" s="7" t="s">
        <v>1546</v>
      </c>
      <c r="D892" s="7" t="s">
        <v>22</v>
      </c>
      <c r="E892" s="7" t="e">
        <v>#N/A</v>
      </c>
      <c r="F892" s="7" t="e">
        <v>#N/A</v>
      </c>
      <c r="G892" s="7" t="e">
        <v>#N/A</v>
      </c>
      <c r="H892" s="7" t="e">
        <v>#N/A</v>
      </c>
      <c r="I892" s="7" t="s">
        <v>531</v>
      </c>
      <c r="J892" s="7" t="s">
        <v>532</v>
      </c>
      <c r="K892" s="241">
        <v>2333</v>
      </c>
      <c r="L892" s="7" t="s">
        <v>1594</v>
      </c>
      <c r="M892" s="241">
        <v>35</v>
      </c>
      <c r="N892" s="7" t="s">
        <v>1346</v>
      </c>
    </row>
    <row r="893" spans="1:14" x14ac:dyDescent="0.3">
      <c r="A893" t="str">
        <f t="shared" si="13"/>
        <v>23332045</v>
      </c>
      <c r="B893" s="7" t="s">
        <v>1294</v>
      </c>
      <c r="C893" s="7" t="s">
        <v>1546</v>
      </c>
      <c r="D893" s="7" t="s">
        <v>22</v>
      </c>
      <c r="E893" s="7" t="e">
        <v>#N/A</v>
      </c>
      <c r="F893" s="7" t="e">
        <v>#N/A</v>
      </c>
      <c r="G893" s="7" t="e">
        <v>#N/A</v>
      </c>
      <c r="H893" s="7" t="e">
        <v>#N/A</v>
      </c>
      <c r="I893" s="7" t="s">
        <v>531</v>
      </c>
      <c r="J893" s="7" t="s">
        <v>532</v>
      </c>
      <c r="K893" s="241">
        <v>2333</v>
      </c>
      <c r="L893" s="7" t="s">
        <v>1594</v>
      </c>
      <c r="M893" s="241">
        <v>2045</v>
      </c>
      <c r="N893" s="7" t="s">
        <v>170</v>
      </c>
    </row>
    <row r="894" spans="1:14" x14ac:dyDescent="0.3">
      <c r="A894" t="str">
        <f t="shared" si="13"/>
        <v>23337000</v>
      </c>
      <c r="B894" s="7" t="s">
        <v>1294</v>
      </c>
      <c r="C894" s="7" t="s">
        <v>1546</v>
      </c>
      <c r="D894" s="7" t="s">
        <v>22</v>
      </c>
      <c r="E894" s="7" t="e">
        <v>#N/A</v>
      </c>
      <c r="F894" s="7" t="e">
        <v>#N/A</v>
      </c>
      <c r="G894" s="7" t="e">
        <v>#N/A</v>
      </c>
      <c r="H894" s="7" t="e">
        <v>#N/A</v>
      </c>
      <c r="I894" s="7" t="s">
        <v>531</v>
      </c>
      <c r="J894" s="7" t="s">
        <v>532</v>
      </c>
      <c r="K894" s="241">
        <v>2333</v>
      </c>
      <c r="L894" s="7" t="s">
        <v>1594</v>
      </c>
      <c r="M894" s="241">
        <v>7000</v>
      </c>
      <c r="N894" s="7" t="s">
        <v>44</v>
      </c>
    </row>
    <row r="895" spans="1:14" x14ac:dyDescent="0.3">
      <c r="A895" t="str">
        <f t="shared" si="13"/>
        <v>30371007</v>
      </c>
      <c r="B895" s="7" t="s">
        <v>1294</v>
      </c>
      <c r="C895" s="7" t="s">
        <v>1546</v>
      </c>
      <c r="D895" s="7" t="s">
        <v>22</v>
      </c>
      <c r="E895" s="7" t="s">
        <v>482</v>
      </c>
      <c r="F895" s="7" t="s">
        <v>483</v>
      </c>
      <c r="G895" s="7" t="s">
        <v>237</v>
      </c>
      <c r="H895" s="7" t="s">
        <v>238</v>
      </c>
      <c r="I895" s="7" t="s">
        <v>536</v>
      </c>
      <c r="J895" s="7" t="s">
        <v>537</v>
      </c>
      <c r="K895" s="241">
        <v>3037</v>
      </c>
      <c r="L895" s="7" t="s">
        <v>538</v>
      </c>
      <c r="M895" s="241">
        <v>1007</v>
      </c>
      <c r="N895" s="7" t="s">
        <v>539</v>
      </c>
    </row>
    <row r="896" spans="1:14" x14ac:dyDescent="0.3">
      <c r="A896" t="str">
        <f t="shared" si="13"/>
        <v>30372015</v>
      </c>
      <c r="B896" s="7" t="s">
        <v>1294</v>
      </c>
      <c r="C896" s="7" t="s">
        <v>1546</v>
      </c>
      <c r="D896" s="7" t="s">
        <v>22</v>
      </c>
      <c r="E896" s="7" t="s">
        <v>482</v>
      </c>
      <c r="F896" s="7" t="s">
        <v>483</v>
      </c>
      <c r="G896" s="7" t="s">
        <v>237</v>
      </c>
      <c r="H896" s="7" t="s">
        <v>238</v>
      </c>
      <c r="I896" s="7" t="s">
        <v>536</v>
      </c>
      <c r="J896" s="7" t="s">
        <v>537</v>
      </c>
      <c r="K896" s="241">
        <v>3037</v>
      </c>
      <c r="L896" s="7" t="s">
        <v>538</v>
      </c>
      <c r="M896" s="241">
        <v>2015</v>
      </c>
      <c r="N896" s="7" t="s">
        <v>278</v>
      </c>
    </row>
    <row r="897" spans="1:14" x14ac:dyDescent="0.3">
      <c r="A897" t="str">
        <f t="shared" si="13"/>
        <v>30372045</v>
      </c>
      <c r="B897" s="7" t="s">
        <v>1294</v>
      </c>
      <c r="C897" s="7" t="s">
        <v>1546</v>
      </c>
      <c r="D897" s="7" t="s">
        <v>22</v>
      </c>
      <c r="E897" s="7" t="s">
        <v>482</v>
      </c>
      <c r="F897" s="7" t="s">
        <v>483</v>
      </c>
      <c r="G897" s="7" t="s">
        <v>237</v>
      </c>
      <c r="H897" s="7" t="s">
        <v>238</v>
      </c>
      <c r="I897" s="7" t="s">
        <v>536</v>
      </c>
      <c r="J897" s="7" t="s">
        <v>537</v>
      </c>
      <c r="K897" s="241">
        <v>3037</v>
      </c>
      <c r="L897" s="7" t="s">
        <v>538</v>
      </c>
      <c r="M897" s="241">
        <v>2045</v>
      </c>
      <c r="N897" s="7" t="s">
        <v>170</v>
      </c>
    </row>
    <row r="898" spans="1:14" x14ac:dyDescent="0.3">
      <c r="A898" t="str">
        <f t="shared" si="13"/>
        <v>30372055</v>
      </c>
      <c r="B898" s="7" t="s">
        <v>1294</v>
      </c>
      <c r="C898" s="7" t="s">
        <v>1546</v>
      </c>
      <c r="D898" s="7" t="s">
        <v>22</v>
      </c>
      <c r="E898" s="7" t="e">
        <v>#N/A</v>
      </c>
      <c r="F898" s="7" t="e">
        <v>#N/A</v>
      </c>
      <c r="G898" s="7" t="e">
        <v>#N/A</v>
      </c>
      <c r="H898" s="7" t="e">
        <v>#N/A</v>
      </c>
      <c r="I898" s="7" t="s">
        <v>536</v>
      </c>
      <c r="J898" s="7" t="s">
        <v>537</v>
      </c>
      <c r="K898" s="241">
        <v>3037</v>
      </c>
      <c r="L898" s="7" t="s">
        <v>538</v>
      </c>
      <c r="M898" s="241">
        <v>2055</v>
      </c>
      <c r="N898" s="7" t="s">
        <v>431</v>
      </c>
    </row>
    <row r="899" spans="1:14" x14ac:dyDescent="0.3">
      <c r="A899" t="str">
        <f t="shared" ref="A899:A962" si="14">K899&amp;M899</f>
        <v>30374000</v>
      </c>
      <c r="B899" s="7" t="s">
        <v>1294</v>
      </c>
      <c r="C899" s="7" t="s">
        <v>1546</v>
      </c>
      <c r="D899" s="7" t="s">
        <v>22</v>
      </c>
      <c r="E899" s="7" t="e">
        <v>#N/A</v>
      </c>
      <c r="F899" s="7" t="e">
        <v>#N/A</v>
      </c>
      <c r="G899" s="7" t="e">
        <v>#N/A</v>
      </c>
      <c r="H899" s="7" t="e">
        <v>#N/A</v>
      </c>
      <c r="I899" s="7" t="s">
        <v>536</v>
      </c>
      <c r="J899" s="7" t="s">
        <v>537</v>
      </c>
      <c r="K899" s="241">
        <v>3037</v>
      </c>
      <c r="L899" s="7" t="s">
        <v>538</v>
      </c>
      <c r="M899" s="241">
        <v>4000</v>
      </c>
      <c r="N899" s="7" t="s">
        <v>1349</v>
      </c>
    </row>
    <row r="900" spans="1:14" x14ac:dyDescent="0.3">
      <c r="A900" t="str">
        <f t="shared" si="14"/>
        <v>30378000</v>
      </c>
      <c r="B900" s="7" t="s">
        <v>1294</v>
      </c>
      <c r="C900" s="7" t="s">
        <v>1546</v>
      </c>
      <c r="D900" s="7" t="s">
        <v>22</v>
      </c>
      <c r="E900" s="7" t="s">
        <v>482</v>
      </c>
      <c r="F900" s="7" t="s">
        <v>483</v>
      </c>
      <c r="G900" s="7" t="s">
        <v>237</v>
      </c>
      <c r="H900" s="7" t="s">
        <v>238</v>
      </c>
      <c r="I900" s="7" t="s">
        <v>536</v>
      </c>
      <c r="J900" s="7" t="s">
        <v>537</v>
      </c>
      <c r="K900" s="241">
        <v>3037</v>
      </c>
      <c r="L900" s="7" t="s">
        <v>538</v>
      </c>
      <c r="M900" s="241">
        <v>8000</v>
      </c>
      <c r="N900" s="7" t="s">
        <v>163</v>
      </c>
    </row>
    <row r="901" spans="1:14" x14ac:dyDescent="0.3">
      <c r="A901" t="str">
        <f t="shared" si="14"/>
        <v>30384000</v>
      </c>
      <c r="B901" s="7" t="s">
        <v>1294</v>
      </c>
      <c r="C901" s="7" t="s">
        <v>1546</v>
      </c>
      <c r="D901" s="7" t="s">
        <v>22</v>
      </c>
      <c r="E901" s="7" t="e">
        <v>#N/A</v>
      </c>
      <c r="F901" s="7" t="e">
        <v>#N/A</v>
      </c>
      <c r="G901" s="7" t="e">
        <v>#N/A</v>
      </c>
      <c r="H901" s="7" t="e">
        <v>#N/A</v>
      </c>
      <c r="I901" s="7" t="s">
        <v>536</v>
      </c>
      <c r="J901" s="7" t="s">
        <v>537</v>
      </c>
      <c r="K901" s="241">
        <v>3038</v>
      </c>
      <c r="L901" s="7" t="s">
        <v>540</v>
      </c>
      <c r="M901" s="241">
        <v>4000</v>
      </c>
      <c r="N901" s="7" t="s">
        <v>1349</v>
      </c>
    </row>
    <row r="902" spans="1:14" x14ac:dyDescent="0.3">
      <c r="A902" t="str">
        <f t="shared" si="14"/>
        <v>30388070</v>
      </c>
      <c r="B902" s="7" t="s">
        <v>1294</v>
      </c>
      <c r="C902" s="7" t="s">
        <v>1546</v>
      </c>
      <c r="D902" s="7" t="s">
        <v>22</v>
      </c>
      <c r="E902" s="7" t="s">
        <v>482</v>
      </c>
      <c r="F902" s="7" t="s">
        <v>483</v>
      </c>
      <c r="G902" s="7" t="s">
        <v>237</v>
      </c>
      <c r="H902" s="7" t="s">
        <v>238</v>
      </c>
      <c r="I902" s="7" t="s">
        <v>536</v>
      </c>
      <c r="J902" s="7" t="s">
        <v>537</v>
      </c>
      <c r="K902" s="241">
        <v>3038</v>
      </c>
      <c r="L902" s="7" t="s">
        <v>540</v>
      </c>
      <c r="M902" s="241">
        <v>8070</v>
      </c>
      <c r="N902" s="7" t="s">
        <v>541</v>
      </c>
    </row>
    <row r="903" spans="1:14" x14ac:dyDescent="0.3">
      <c r="A903" t="str">
        <f t="shared" si="14"/>
        <v>60351</v>
      </c>
      <c r="B903" s="7" t="s">
        <v>1321</v>
      </c>
      <c r="C903" s="7"/>
      <c r="D903" s="7"/>
      <c r="E903" s="7" t="e">
        <v>#N/A</v>
      </c>
      <c r="F903" s="7" t="e">
        <v>#N/A</v>
      </c>
      <c r="G903" s="7" t="e">
        <v>#N/A</v>
      </c>
      <c r="H903" s="7" t="e">
        <v>#N/A</v>
      </c>
      <c r="I903" s="7" t="s">
        <v>243</v>
      </c>
      <c r="J903" s="7" t="s">
        <v>244</v>
      </c>
      <c r="K903" s="241">
        <v>6035</v>
      </c>
      <c r="L903" s="7" t="s">
        <v>245</v>
      </c>
      <c r="M903" s="241">
        <v>1</v>
      </c>
      <c r="N903" s="7" t="s">
        <v>158</v>
      </c>
    </row>
    <row r="904" spans="1:14" x14ac:dyDescent="0.3">
      <c r="A904" t="str">
        <f t="shared" si="14"/>
        <v>60355030</v>
      </c>
      <c r="B904" s="7" t="s">
        <v>1321</v>
      </c>
      <c r="C904" s="7"/>
      <c r="D904" s="7"/>
      <c r="E904" s="7" t="e">
        <v>#N/A</v>
      </c>
      <c r="F904" s="7" t="e">
        <v>#N/A</v>
      </c>
      <c r="G904" s="7" t="e">
        <v>#N/A</v>
      </c>
      <c r="H904" s="7" t="e">
        <v>#N/A</v>
      </c>
      <c r="I904" s="7" t="s">
        <v>243</v>
      </c>
      <c r="J904" s="7" t="s">
        <v>244</v>
      </c>
      <c r="K904" s="241">
        <v>6035</v>
      </c>
      <c r="L904" s="7" t="s">
        <v>245</v>
      </c>
      <c r="M904" s="241">
        <v>5030</v>
      </c>
      <c r="N904" s="7" t="s">
        <v>1595</v>
      </c>
    </row>
    <row r="905" spans="1:14" x14ac:dyDescent="0.3">
      <c r="A905" t="str">
        <f t="shared" si="14"/>
        <v>60355505</v>
      </c>
      <c r="B905" s="7" t="s">
        <v>1321</v>
      </c>
      <c r="C905" s="7"/>
      <c r="D905" s="7"/>
      <c r="E905" s="7">
        <v>0</v>
      </c>
      <c r="F905" s="7">
        <v>0</v>
      </c>
      <c r="G905" s="7" t="s">
        <v>237</v>
      </c>
      <c r="H905" s="7" t="s">
        <v>238</v>
      </c>
      <c r="I905" s="7" t="s">
        <v>243</v>
      </c>
      <c r="J905" s="7" t="s">
        <v>244</v>
      </c>
      <c r="K905" s="241">
        <v>6035</v>
      </c>
      <c r="L905" s="7" t="s">
        <v>245</v>
      </c>
      <c r="M905" s="241">
        <v>5505</v>
      </c>
      <c r="N905" s="7" t="s">
        <v>61</v>
      </c>
    </row>
    <row r="906" spans="1:14" x14ac:dyDescent="0.3">
      <c r="A906" t="str">
        <f t="shared" si="14"/>
        <v>60355507</v>
      </c>
      <c r="B906" s="7" t="s">
        <v>1321</v>
      </c>
      <c r="C906" s="7"/>
      <c r="D906" s="7"/>
      <c r="E906" s="7" t="e">
        <v>#N/A</v>
      </c>
      <c r="F906" s="7" t="e">
        <v>#N/A</v>
      </c>
      <c r="G906" s="7" t="e">
        <v>#N/A</v>
      </c>
      <c r="H906" s="7" t="e">
        <v>#N/A</v>
      </c>
      <c r="I906" s="7" t="s">
        <v>243</v>
      </c>
      <c r="J906" s="7" t="s">
        <v>244</v>
      </c>
      <c r="K906" s="241">
        <v>6035</v>
      </c>
      <c r="L906" s="7" t="s">
        <v>245</v>
      </c>
      <c r="M906" s="241">
        <v>5507</v>
      </c>
      <c r="N906" s="7" t="s">
        <v>1596</v>
      </c>
    </row>
    <row r="907" spans="1:14" x14ac:dyDescent="0.3">
      <c r="A907" t="str">
        <f t="shared" si="14"/>
        <v>60355531</v>
      </c>
      <c r="B907" s="7" t="s">
        <v>1321</v>
      </c>
      <c r="C907" s="7"/>
      <c r="D907" s="7"/>
      <c r="E907" s="7" t="e">
        <v>#N/A</v>
      </c>
      <c r="F907" s="7" t="e">
        <v>#N/A</v>
      </c>
      <c r="G907" s="7" t="e">
        <v>#N/A</v>
      </c>
      <c r="H907" s="7" t="e">
        <v>#N/A</v>
      </c>
      <c r="I907" s="7" t="s">
        <v>243</v>
      </c>
      <c r="J907" s="7" t="s">
        <v>244</v>
      </c>
      <c r="K907" s="241">
        <v>6035</v>
      </c>
      <c r="L907" s="7" t="s">
        <v>245</v>
      </c>
      <c r="M907" s="241">
        <v>5531</v>
      </c>
      <c r="N907" s="7" t="s">
        <v>1597</v>
      </c>
    </row>
    <row r="908" spans="1:14" x14ac:dyDescent="0.3">
      <c r="A908" t="str">
        <f t="shared" si="14"/>
        <v>60355532</v>
      </c>
      <c r="B908" s="7" t="s">
        <v>1321</v>
      </c>
      <c r="C908" s="7"/>
      <c r="D908" s="7"/>
      <c r="E908" s="7" t="e">
        <v>#N/A</v>
      </c>
      <c r="F908" s="7" t="e">
        <v>#N/A</v>
      </c>
      <c r="G908" s="7" t="e">
        <v>#N/A</v>
      </c>
      <c r="H908" s="7" t="e">
        <v>#N/A</v>
      </c>
      <c r="I908" s="7" t="s">
        <v>243</v>
      </c>
      <c r="J908" s="7" t="s">
        <v>244</v>
      </c>
      <c r="K908" s="241">
        <v>6035</v>
      </c>
      <c r="L908" s="7" t="s">
        <v>245</v>
      </c>
      <c r="M908" s="241">
        <v>5532</v>
      </c>
      <c r="N908" s="7" t="s">
        <v>1598</v>
      </c>
    </row>
    <row r="909" spans="1:14" x14ac:dyDescent="0.3">
      <c r="A909" t="str">
        <f t="shared" si="14"/>
        <v>60355533</v>
      </c>
      <c r="B909" s="7" t="s">
        <v>1321</v>
      </c>
      <c r="C909" s="7"/>
      <c r="D909" s="7"/>
      <c r="E909" s="7">
        <v>0</v>
      </c>
      <c r="F909" s="7">
        <v>0</v>
      </c>
      <c r="G909" s="7" t="s">
        <v>237</v>
      </c>
      <c r="H909" s="7" t="s">
        <v>238</v>
      </c>
      <c r="I909" s="7" t="s">
        <v>243</v>
      </c>
      <c r="J909" s="7" t="s">
        <v>244</v>
      </c>
      <c r="K909" s="241">
        <v>6035</v>
      </c>
      <c r="L909" s="7" t="s">
        <v>245</v>
      </c>
      <c r="M909" s="241">
        <v>5533</v>
      </c>
      <c r="N909" s="7" t="s">
        <v>246</v>
      </c>
    </row>
    <row r="910" spans="1:14" x14ac:dyDescent="0.3">
      <c r="A910" t="str">
        <f t="shared" si="14"/>
        <v>60356004</v>
      </c>
      <c r="B910" s="7" t="s">
        <v>1321</v>
      </c>
      <c r="C910" s="7"/>
      <c r="D910" s="7"/>
      <c r="E910" s="7">
        <v>0</v>
      </c>
      <c r="F910" s="7">
        <v>0</v>
      </c>
      <c r="G910" s="7" t="s">
        <v>237</v>
      </c>
      <c r="H910" s="7" t="s">
        <v>238</v>
      </c>
      <c r="I910" s="7" t="s">
        <v>243</v>
      </c>
      <c r="J910" s="7" t="s">
        <v>244</v>
      </c>
      <c r="K910" s="241">
        <v>6035</v>
      </c>
      <c r="L910" s="7" t="s">
        <v>245</v>
      </c>
      <c r="M910" s="241">
        <v>6004</v>
      </c>
      <c r="N910" s="7" t="s">
        <v>66</v>
      </c>
    </row>
    <row r="911" spans="1:14" x14ac:dyDescent="0.3">
      <c r="A911" t="str">
        <f t="shared" si="14"/>
        <v>60358805</v>
      </c>
      <c r="B911" s="7" t="s">
        <v>1321</v>
      </c>
      <c r="C911" s="7"/>
      <c r="D911" s="7"/>
      <c r="E911" s="7" t="e">
        <v>#N/A</v>
      </c>
      <c r="F911" s="7" t="e">
        <v>#N/A</v>
      </c>
      <c r="G911" s="7" t="e">
        <v>#N/A</v>
      </c>
      <c r="H911" s="7" t="e">
        <v>#N/A</v>
      </c>
      <c r="I911" s="7" t="s">
        <v>243</v>
      </c>
      <c r="J911" s="7" t="s">
        <v>244</v>
      </c>
      <c r="K911" s="241">
        <v>6035</v>
      </c>
      <c r="L911" s="7" t="s">
        <v>245</v>
      </c>
      <c r="M911" s="241">
        <v>8805</v>
      </c>
      <c r="N911" s="7" t="s">
        <v>1599</v>
      </c>
    </row>
    <row r="912" spans="1:14" x14ac:dyDescent="0.3">
      <c r="A912" t="str">
        <f t="shared" si="14"/>
        <v>60358810</v>
      </c>
      <c r="B912" s="7" t="s">
        <v>1321</v>
      </c>
      <c r="C912" s="7"/>
      <c r="D912" s="7"/>
      <c r="E912" s="7" t="e">
        <v>#N/A</v>
      </c>
      <c r="F912" s="7" t="e">
        <v>#N/A</v>
      </c>
      <c r="G912" s="7" t="e">
        <v>#N/A</v>
      </c>
      <c r="H912" s="7" t="e">
        <v>#N/A</v>
      </c>
      <c r="I912" s="7" t="s">
        <v>243</v>
      </c>
      <c r="J912" s="7" t="s">
        <v>244</v>
      </c>
      <c r="K912" s="241">
        <v>6035</v>
      </c>
      <c r="L912" s="7" t="s">
        <v>245</v>
      </c>
      <c r="M912" s="241">
        <v>8810</v>
      </c>
      <c r="N912" s="7" t="s">
        <v>1565</v>
      </c>
    </row>
    <row r="913" spans="1:14" x14ac:dyDescent="0.3">
      <c r="A913" t="str">
        <f t="shared" si="14"/>
        <v>30264000</v>
      </c>
      <c r="B913" s="7" t="s">
        <v>1294</v>
      </c>
      <c r="C913" s="7" t="s">
        <v>1546</v>
      </c>
      <c r="D913" s="7" t="s">
        <v>22</v>
      </c>
      <c r="E913" s="7" t="e">
        <v>#N/A</v>
      </c>
      <c r="F913" s="7" t="e">
        <v>#N/A</v>
      </c>
      <c r="G913" s="7" t="e">
        <v>#N/A</v>
      </c>
      <c r="H913" s="7" t="e">
        <v>#N/A</v>
      </c>
      <c r="I913" s="7" t="s">
        <v>565</v>
      </c>
      <c r="J913" s="7" t="s">
        <v>566</v>
      </c>
      <c r="K913" s="241">
        <v>3026</v>
      </c>
      <c r="L913" s="7" t="s">
        <v>567</v>
      </c>
      <c r="M913" s="241">
        <v>4000</v>
      </c>
      <c r="N913" s="7" t="s">
        <v>1349</v>
      </c>
    </row>
    <row r="914" spans="1:14" x14ac:dyDescent="0.3">
      <c r="A914" t="str">
        <f t="shared" si="14"/>
        <v>30268040</v>
      </c>
      <c r="B914" s="7" t="s">
        <v>1294</v>
      </c>
      <c r="C914" s="7" t="s">
        <v>1546</v>
      </c>
      <c r="D914" s="7" t="s">
        <v>22</v>
      </c>
      <c r="E914" s="7" t="s">
        <v>482</v>
      </c>
      <c r="F914" s="7" t="s">
        <v>483</v>
      </c>
      <c r="G914" s="7" t="s">
        <v>237</v>
      </c>
      <c r="H914" s="7" t="s">
        <v>238</v>
      </c>
      <c r="I914" s="7" t="s">
        <v>565</v>
      </c>
      <c r="J914" s="7" t="s">
        <v>566</v>
      </c>
      <c r="K914" s="241">
        <v>3026</v>
      </c>
      <c r="L914" s="7" t="s">
        <v>567</v>
      </c>
      <c r="M914" s="241">
        <v>8040</v>
      </c>
      <c r="N914" s="7" t="s">
        <v>441</v>
      </c>
    </row>
    <row r="915" spans="1:14" x14ac:dyDescent="0.3">
      <c r="A915" t="str">
        <f t="shared" si="14"/>
        <v>30341042</v>
      </c>
      <c r="B915" s="7" t="s">
        <v>1294</v>
      </c>
      <c r="C915" s="7" t="s">
        <v>1546</v>
      </c>
      <c r="D915" s="7" t="s">
        <v>22</v>
      </c>
      <c r="E915" s="7" t="e">
        <v>#N/A</v>
      </c>
      <c r="F915" s="7" t="e">
        <v>#N/A</v>
      </c>
      <c r="G915" s="7" t="e">
        <v>#N/A</v>
      </c>
      <c r="H915" s="7" t="e">
        <v>#N/A</v>
      </c>
      <c r="I915" s="7" t="s">
        <v>565</v>
      </c>
      <c r="J915" s="7" t="s">
        <v>566</v>
      </c>
      <c r="K915" s="241">
        <v>3034</v>
      </c>
      <c r="L915" s="7" t="s">
        <v>1600</v>
      </c>
      <c r="M915" s="241">
        <v>1042</v>
      </c>
      <c r="N915" s="7" t="s">
        <v>180</v>
      </c>
    </row>
    <row r="916" spans="1:14" x14ac:dyDescent="0.3">
      <c r="A916" t="str">
        <f t="shared" si="14"/>
        <v>30344000</v>
      </c>
      <c r="B916" s="7" t="s">
        <v>1294</v>
      </c>
      <c r="C916" s="7" t="s">
        <v>1546</v>
      </c>
      <c r="D916" s="7" t="s">
        <v>22</v>
      </c>
      <c r="E916" s="7" t="e">
        <v>#N/A</v>
      </c>
      <c r="F916" s="7" t="e">
        <v>#N/A</v>
      </c>
      <c r="G916" s="7" t="e">
        <v>#N/A</v>
      </c>
      <c r="H916" s="7" t="e">
        <v>#N/A</v>
      </c>
      <c r="I916" s="7" t="s">
        <v>565</v>
      </c>
      <c r="J916" s="7" t="s">
        <v>566</v>
      </c>
      <c r="K916" s="241">
        <v>3034</v>
      </c>
      <c r="L916" s="7" t="s">
        <v>1600</v>
      </c>
      <c r="M916" s="241">
        <v>4000</v>
      </c>
      <c r="N916" s="7" t="s">
        <v>1349</v>
      </c>
    </row>
    <row r="917" spans="1:14" x14ac:dyDescent="0.3">
      <c r="A917" t="str">
        <f t="shared" si="14"/>
        <v>30402045</v>
      </c>
      <c r="B917" s="7" t="s">
        <v>1294</v>
      </c>
      <c r="C917" s="7" t="s">
        <v>1546</v>
      </c>
      <c r="D917" s="7" t="s">
        <v>22</v>
      </c>
      <c r="E917" s="7" t="s">
        <v>482</v>
      </c>
      <c r="F917" s="7" t="s">
        <v>483</v>
      </c>
      <c r="G917" s="7" t="s">
        <v>237</v>
      </c>
      <c r="H917" s="7" t="s">
        <v>238</v>
      </c>
      <c r="I917" s="7" t="s">
        <v>565</v>
      </c>
      <c r="J917" s="7" t="s">
        <v>566</v>
      </c>
      <c r="K917" s="241">
        <v>3040</v>
      </c>
      <c r="L917" s="7" t="s">
        <v>568</v>
      </c>
      <c r="M917" s="241">
        <v>2045</v>
      </c>
      <c r="N917" s="7" t="s">
        <v>170</v>
      </c>
    </row>
    <row r="918" spans="1:14" x14ac:dyDescent="0.3">
      <c r="A918" t="str">
        <f t="shared" si="14"/>
        <v>30404000</v>
      </c>
      <c r="B918" s="7" t="s">
        <v>1294</v>
      </c>
      <c r="C918" s="7" t="s">
        <v>1546</v>
      </c>
      <c r="D918" s="7" t="s">
        <v>22</v>
      </c>
      <c r="E918" s="7" t="e">
        <v>#N/A</v>
      </c>
      <c r="F918" s="7" t="e">
        <v>#N/A</v>
      </c>
      <c r="G918" s="7" t="e">
        <v>#N/A</v>
      </c>
      <c r="H918" s="7" t="e">
        <v>#N/A</v>
      </c>
      <c r="I918" s="7" t="s">
        <v>565</v>
      </c>
      <c r="J918" s="7" t="s">
        <v>566</v>
      </c>
      <c r="K918" s="241">
        <v>3040</v>
      </c>
      <c r="L918" s="7" t="s">
        <v>568</v>
      </c>
      <c r="M918" s="241">
        <v>4000</v>
      </c>
      <c r="N918" s="7" t="s">
        <v>1349</v>
      </c>
    </row>
    <row r="919" spans="1:14" x14ac:dyDescent="0.3">
      <c r="A919" t="str">
        <f t="shared" si="14"/>
        <v>30412015</v>
      </c>
      <c r="B919" s="7" t="s">
        <v>1294</v>
      </c>
      <c r="C919" s="7" t="s">
        <v>1546</v>
      </c>
      <c r="D919" s="7" t="s">
        <v>22</v>
      </c>
      <c r="E919" s="7" t="s">
        <v>482</v>
      </c>
      <c r="F919" s="7" t="s">
        <v>483</v>
      </c>
      <c r="G919" s="7" t="s">
        <v>237</v>
      </c>
      <c r="H919" s="7" t="s">
        <v>238</v>
      </c>
      <c r="I919" s="7" t="s">
        <v>565</v>
      </c>
      <c r="J919" s="7" t="s">
        <v>566</v>
      </c>
      <c r="K919" s="241">
        <v>3041</v>
      </c>
      <c r="L919" s="7" t="s">
        <v>569</v>
      </c>
      <c r="M919" s="241">
        <v>2015</v>
      </c>
      <c r="N919" s="7" t="s">
        <v>278</v>
      </c>
    </row>
    <row r="920" spans="1:14" x14ac:dyDescent="0.3">
      <c r="A920" t="str">
        <f t="shared" si="14"/>
        <v>30414000</v>
      </c>
      <c r="B920" s="7" t="s">
        <v>1294</v>
      </c>
      <c r="C920" s="7" t="s">
        <v>1546</v>
      </c>
      <c r="D920" s="7" t="s">
        <v>22</v>
      </c>
      <c r="E920" s="7" t="e">
        <v>#N/A</v>
      </c>
      <c r="F920" s="7" t="e">
        <v>#N/A</v>
      </c>
      <c r="G920" s="7" t="e">
        <v>#N/A</v>
      </c>
      <c r="H920" s="7" t="e">
        <v>#N/A</v>
      </c>
      <c r="I920" s="7" t="s">
        <v>565</v>
      </c>
      <c r="J920" s="7" t="s">
        <v>566</v>
      </c>
      <c r="K920" s="241">
        <v>3041</v>
      </c>
      <c r="L920" s="7" t="s">
        <v>569</v>
      </c>
      <c r="M920" s="241">
        <v>4000</v>
      </c>
      <c r="N920" s="7" t="s">
        <v>1349</v>
      </c>
    </row>
    <row r="921" spans="1:14" x14ac:dyDescent="0.3">
      <c r="A921" t="str">
        <f t="shared" si="14"/>
        <v>30418040</v>
      </c>
      <c r="B921" s="7" t="s">
        <v>1294</v>
      </c>
      <c r="C921" s="7" t="s">
        <v>1546</v>
      </c>
      <c r="D921" s="7" t="s">
        <v>22</v>
      </c>
      <c r="E921" s="7" t="s">
        <v>482</v>
      </c>
      <c r="F921" s="7" t="s">
        <v>483</v>
      </c>
      <c r="G921" s="7" t="s">
        <v>237</v>
      </c>
      <c r="H921" s="7" t="s">
        <v>238</v>
      </c>
      <c r="I921" s="7" t="s">
        <v>565</v>
      </c>
      <c r="J921" s="7" t="s">
        <v>566</v>
      </c>
      <c r="K921" s="241">
        <v>3041</v>
      </c>
      <c r="L921" s="7" t="s">
        <v>569</v>
      </c>
      <c r="M921" s="241">
        <v>8040</v>
      </c>
      <c r="N921" s="7" t="s">
        <v>441</v>
      </c>
    </row>
    <row r="922" spans="1:14" x14ac:dyDescent="0.3">
      <c r="A922" t="str">
        <f t="shared" si="14"/>
        <v>30522015</v>
      </c>
      <c r="B922" s="7" t="s">
        <v>1294</v>
      </c>
      <c r="C922" s="7" t="s">
        <v>1546</v>
      </c>
      <c r="D922" s="7" t="s">
        <v>22</v>
      </c>
      <c r="E922" s="7" t="e">
        <v>#N/A</v>
      </c>
      <c r="F922" s="7" t="e">
        <v>#N/A</v>
      </c>
      <c r="G922" s="7" t="e">
        <v>#N/A</v>
      </c>
      <c r="H922" s="7" t="e">
        <v>#N/A</v>
      </c>
      <c r="I922" s="7" t="s">
        <v>565</v>
      </c>
      <c r="J922" s="7" t="s">
        <v>566</v>
      </c>
      <c r="K922" s="241">
        <v>3052</v>
      </c>
      <c r="L922" s="7" t="s">
        <v>1601</v>
      </c>
      <c r="M922" s="241">
        <v>2015</v>
      </c>
      <c r="N922" s="7" t="s">
        <v>278</v>
      </c>
    </row>
    <row r="923" spans="1:14" x14ac:dyDescent="0.3">
      <c r="A923" t="str">
        <f t="shared" si="14"/>
        <v>30522079</v>
      </c>
      <c r="B923" s="7" t="s">
        <v>1294</v>
      </c>
      <c r="C923" s="7" t="s">
        <v>1546</v>
      </c>
      <c r="D923" s="7" t="s">
        <v>22</v>
      </c>
      <c r="E923" s="7" t="e">
        <v>#N/A</v>
      </c>
      <c r="F923" s="7" t="e">
        <v>#N/A</v>
      </c>
      <c r="G923" s="7" t="e">
        <v>#N/A</v>
      </c>
      <c r="H923" s="7" t="e">
        <v>#N/A</v>
      </c>
      <c r="I923" s="7" t="s">
        <v>565</v>
      </c>
      <c r="J923" s="7" t="s">
        <v>566</v>
      </c>
      <c r="K923" s="241">
        <v>3052</v>
      </c>
      <c r="L923" s="7" t="s">
        <v>1601</v>
      </c>
      <c r="M923" s="241">
        <v>2079</v>
      </c>
      <c r="N923" s="7" t="s">
        <v>35</v>
      </c>
    </row>
    <row r="924" spans="1:14" x14ac:dyDescent="0.3">
      <c r="A924" t="str">
        <f t="shared" si="14"/>
        <v>30522086</v>
      </c>
      <c r="B924" s="7" t="s">
        <v>1294</v>
      </c>
      <c r="C924" s="7" t="s">
        <v>1546</v>
      </c>
      <c r="D924" s="7" t="s">
        <v>22</v>
      </c>
      <c r="E924" s="7" t="e">
        <v>#N/A</v>
      </c>
      <c r="F924" s="7" t="e">
        <v>#N/A</v>
      </c>
      <c r="G924" s="7" t="e">
        <v>#N/A</v>
      </c>
      <c r="H924" s="7" t="e">
        <v>#N/A</v>
      </c>
      <c r="I924" s="7" t="s">
        <v>565</v>
      </c>
      <c r="J924" s="7" t="s">
        <v>566</v>
      </c>
      <c r="K924" s="241">
        <v>3052</v>
      </c>
      <c r="L924" s="7" t="s">
        <v>1601</v>
      </c>
      <c r="M924" s="241">
        <v>2086</v>
      </c>
      <c r="N924" s="7" t="s">
        <v>291</v>
      </c>
    </row>
    <row r="925" spans="1:14" x14ac:dyDescent="0.3">
      <c r="A925" t="str">
        <f t="shared" si="14"/>
        <v>30524000</v>
      </c>
      <c r="B925" s="7" t="s">
        <v>1294</v>
      </c>
      <c r="C925" s="7" t="s">
        <v>1546</v>
      </c>
      <c r="D925" s="7" t="s">
        <v>22</v>
      </c>
      <c r="E925" s="7" t="e">
        <v>#N/A</v>
      </c>
      <c r="F925" s="7" t="e">
        <v>#N/A</v>
      </c>
      <c r="G925" s="7" t="e">
        <v>#N/A</v>
      </c>
      <c r="H925" s="7" t="e">
        <v>#N/A</v>
      </c>
      <c r="I925" s="7" t="s">
        <v>565</v>
      </c>
      <c r="J925" s="7" t="s">
        <v>566</v>
      </c>
      <c r="K925" s="241">
        <v>3052</v>
      </c>
      <c r="L925" s="7" t="s">
        <v>1601</v>
      </c>
      <c r="M925" s="241">
        <v>4000</v>
      </c>
      <c r="N925" s="7" t="s">
        <v>1349</v>
      </c>
    </row>
    <row r="926" spans="1:14" x14ac:dyDescent="0.3">
      <c r="A926" t="str">
        <f t="shared" si="14"/>
        <v>22942079</v>
      </c>
      <c r="B926" s="7" t="s">
        <v>1294</v>
      </c>
      <c r="C926" s="7" t="s">
        <v>1546</v>
      </c>
      <c r="D926" s="7" t="s">
        <v>22</v>
      </c>
      <c r="E926" s="7" t="e">
        <v>#N/A</v>
      </c>
      <c r="F926" s="7" t="e">
        <v>#N/A</v>
      </c>
      <c r="G926" s="7" t="e">
        <v>#N/A</v>
      </c>
      <c r="H926" s="7" t="e">
        <v>#N/A</v>
      </c>
      <c r="I926" s="7" t="s">
        <v>570</v>
      </c>
      <c r="J926" s="7" t="s">
        <v>64</v>
      </c>
      <c r="K926" s="241">
        <v>2294</v>
      </c>
      <c r="L926" s="7" t="s">
        <v>1602</v>
      </c>
      <c r="M926" s="241">
        <v>2079</v>
      </c>
      <c r="N926" s="7" t="s">
        <v>35</v>
      </c>
    </row>
    <row r="927" spans="1:14" x14ac:dyDescent="0.3">
      <c r="A927" t="str">
        <f t="shared" si="14"/>
        <v>22942210</v>
      </c>
      <c r="B927" s="7" t="s">
        <v>1294</v>
      </c>
      <c r="C927" s="7" t="s">
        <v>1546</v>
      </c>
      <c r="D927" s="7" t="s">
        <v>22</v>
      </c>
      <c r="E927" s="7" t="e">
        <v>#N/A</v>
      </c>
      <c r="F927" s="7" t="e">
        <v>#N/A</v>
      </c>
      <c r="G927" s="7" t="e">
        <v>#N/A</v>
      </c>
      <c r="H927" s="7" t="e">
        <v>#N/A</v>
      </c>
      <c r="I927" s="7" t="s">
        <v>570</v>
      </c>
      <c r="J927" s="7" t="s">
        <v>64</v>
      </c>
      <c r="K927" s="241">
        <v>2294</v>
      </c>
      <c r="L927" s="7" t="s">
        <v>1602</v>
      </c>
      <c r="M927" s="241">
        <v>2210</v>
      </c>
      <c r="N927" s="7" t="s">
        <v>52</v>
      </c>
    </row>
    <row r="928" spans="1:14" x14ac:dyDescent="0.3">
      <c r="A928" t="str">
        <f t="shared" si="14"/>
        <v>22944000</v>
      </c>
      <c r="B928" s="7" t="s">
        <v>1294</v>
      </c>
      <c r="C928" s="7" t="s">
        <v>1546</v>
      </c>
      <c r="D928" s="7" t="s">
        <v>22</v>
      </c>
      <c r="E928" s="7" t="e">
        <v>#N/A</v>
      </c>
      <c r="F928" s="7" t="e">
        <v>#N/A</v>
      </c>
      <c r="G928" s="7" t="e">
        <v>#N/A</v>
      </c>
      <c r="H928" s="7" t="e">
        <v>#N/A</v>
      </c>
      <c r="I928" s="7" t="s">
        <v>570</v>
      </c>
      <c r="J928" s="7" t="s">
        <v>64</v>
      </c>
      <c r="K928" s="241">
        <v>2294</v>
      </c>
      <c r="L928" s="7" t="s">
        <v>1602</v>
      </c>
      <c r="M928" s="241">
        <v>4000</v>
      </c>
      <c r="N928" s="7" t="s">
        <v>1349</v>
      </c>
    </row>
    <row r="929" spans="1:14" x14ac:dyDescent="0.3">
      <c r="A929" t="str">
        <f t="shared" si="14"/>
        <v>22945005</v>
      </c>
      <c r="B929" s="7" t="s">
        <v>1294</v>
      </c>
      <c r="C929" s="7" t="s">
        <v>1546</v>
      </c>
      <c r="D929" s="7" t="s">
        <v>22</v>
      </c>
      <c r="E929" s="7" t="e">
        <v>#N/A</v>
      </c>
      <c r="F929" s="7" t="e">
        <v>#N/A</v>
      </c>
      <c r="G929" s="7" t="e">
        <v>#N/A</v>
      </c>
      <c r="H929" s="7" t="e">
        <v>#N/A</v>
      </c>
      <c r="I929" s="7" t="s">
        <v>570</v>
      </c>
      <c r="J929" s="7" t="s">
        <v>64</v>
      </c>
      <c r="K929" s="241">
        <v>2294</v>
      </c>
      <c r="L929" s="7" t="s">
        <v>1602</v>
      </c>
      <c r="M929" s="241">
        <v>5005</v>
      </c>
      <c r="N929" s="7" t="s">
        <v>1530</v>
      </c>
    </row>
    <row r="930" spans="1:14" x14ac:dyDescent="0.3">
      <c r="A930" t="str">
        <f t="shared" si="14"/>
        <v>22945010</v>
      </c>
      <c r="B930" s="7" t="s">
        <v>1294</v>
      </c>
      <c r="C930" s="7" t="s">
        <v>1546</v>
      </c>
      <c r="D930" s="7" t="s">
        <v>22</v>
      </c>
      <c r="E930" s="7" t="e">
        <v>#N/A</v>
      </c>
      <c r="F930" s="7" t="e">
        <v>#N/A</v>
      </c>
      <c r="G930" s="7" t="e">
        <v>#N/A</v>
      </c>
      <c r="H930" s="7" t="e">
        <v>#N/A</v>
      </c>
      <c r="I930" s="7" t="s">
        <v>570</v>
      </c>
      <c r="J930" s="7" t="s">
        <v>64</v>
      </c>
      <c r="K930" s="241">
        <v>2294</v>
      </c>
      <c r="L930" s="7" t="s">
        <v>1602</v>
      </c>
      <c r="M930" s="241">
        <v>5010</v>
      </c>
      <c r="N930" s="7" t="s">
        <v>1603</v>
      </c>
    </row>
    <row r="931" spans="1:14" x14ac:dyDescent="0.3">
      <c r="A931" t="str">
        <f t="shared" si="14"/>
        <v>22945011</v>
      </c>
      <c r="B931" s="7" t="s">
        <v>1294</v>
      </c>
      <c r="C931" s="7" t="s">
        <v>1546</v>
      </c>
      <c r="D931" s="7" t="s">
        <v>22</v>
      </c>
      <c r="E931" s="7" t="e">
        <v>#N/A</v>
      </c>
      <c r="F931" s="7" t="e">
        <v>#N/A</v>
      </c>
      <c r="G931" s="7" t="e">
        <v>#N/A</v>
      </c>
      <c r="H931" s="7" t="e">
        <v>#N/A</v>
      </c>
      <c r="I931" s="7" t="s">
        <v>570</v>
      </c>
      <c r="J931" s="7" t="s">
        <v>64</v>
      </c>
      <c r="K931" s="241">
        <v>2294</v>
      </c>
      <c r="L931" s="7" t="s">
        <v>1602</v>
      </c>
      <c r="M931" s="241">
        <v>5011</v>
      </c>
      <c r="N931" s="7" t="s">
        <v>588</v>
      </c>
    </row>
    <row r="932" spans="1:14" x14ac:dyDescent="0.3">
      <c r="A932" t="str">
        <f t="shared" si="14"/>
        <v>22947000</v>
      </c>
      <c r="B932" s="7" t="s">
        <v>1294</v>
      </c>
      <c r="C932" s="7" t="s">
        <v>1546</v>
      </c>
      <c r="D932" s="7" t="s">
        <v>22</v>
      </c>
      <c r="E932" s="7" t="e">
        <v>#N/A</v>
      </c>
      <c r="F932" s="7" t="e">
        <v>#N/A</v>
      </c>
      <c r="G932" s="7" t="e">
        <v>#N/A</v>
      </c>
      <c r="H932" s="7" t="e">
        <v>#N/A</v>
      </c>
      <c r="I932" s="7" t="s">
        <v>570</v>
      </c>
      <c r="J932" s="7" t="s">
        <v>64</v>
      </c>
      <c r="K932" s="241">
        <v>2294</v>
      </c>
      <c r="L932" s="7" t="s">
        <v>1602</v>
      </c>
      <c r="M932" s="241">
        <v>7000</v>
      </c>
      <c r="N932" s="7" t="s">
        <v>44</v>
      </c>
    </row>
    <row r="933" spans="1:14" x14ac:dyDescent="0.3">
      <c r="A933" t="str">
        <f t="shared" si="14"/>
        <v>22947120</v>
      </c>
      <c r="B933" s="7" t="s">
        <v>1294</v>
      </c>
      <c r="C933" s="7" t="s">
        <v>1546</v>
      </c>
      <c r="D933" s="7" t="s">
        <v>22</v>
      </c>
      <c r="E933" s="7" t="e">
        <v>#N/A</v>
      </c>
      <c r="F933" s="7" t="e">
        <v>#N/A</v>
      </c>
      <c r="G933" s="7" t="e">
        <v>#N/A</v>
      </c>
      <c r="H933" s="7" t="e">
        <v>#N/A</v>
      </c>
      <c r="I933" s="7" t="s">
        <v>570</v>
      </c>
      <c r="J933" s="7" t="s">
        <v>64</v>
      </c>
      <c r="K933" s="241">
        <v>2294</v>
      </c>
      <c r="L933" s="7" t="s">
        <v>1602</v>
      </c>
      <c r="M933" s="241">
        <v>7120</v>
      </c>
      <c r="N933" s="7" t="s">
        <v>52</v>
      </c>
    </row>
    <row r="934" spans="1:14" x14ac:dyDescent="0.3">
      <c r="A934" t="str">
        <f t="shared" si="14"/>
        <v>22947130</v>
      </c>
      <c r="B934" s="7" t="s">
        <v>1294</v>
      </c>
      <c r="C934" s="7" t="s">
        <v>1546</v>
      </c>
      <c r="D934" s="7" t="s">
        <v>22</v>
      </c>
      <c r="E934" s="7" t="e">
        <v>#N/A</v>
      </c>
      <c r="F934" s="7" t="e">
        <v>#N/A</v>
      </c>
      <c r="G934" s="7" t="e">
        <v>#N/A</v>
      </c>
      <c r="H934" s="7" t="e">
        <v>#N/A</v>
      </c>
      <c r="I934" s="7" t="s">
        <v>570</v>
      </c>
      <c r="J934" s="7" t="s">
        <v>64</v>
      </c>
      <c r="K934" s="241">
        <v>2294</v>
      </c>
      <c r="L934" s="7" t="s">
        <v>1602</v>
      </c>
      <c r="M934" s="241">
        <v>7130</v>
      </c>
      <c r="N934" s="7" t="s">
        <v>589</v>
      </c>
    </row>
    <row r="935" spans="1:14" x14ac:dyDescent="0.3">
      <c r="A935" t="str">
        <f t="shared" si="14"/>
        <v>22952079</v>
      </c>
      <c r="B935" s="7" t="s">
        <v>1294</v>
      </c>
      <c r="C935" s="7" t="s">
        <v>1546</v>
      </c>
      <c r="D935" s="7" t="s">
        <v>22</v>
      </c>
      <c r="E935" s="7" t="e">
        <v>#N/A</v>
      </c>
      <c r="F935" s="7" t="e">
        <v>#N/A</v>
      </c>
      <c r="G935" s="7" t="e">
        <v>#N/A</v>
      </c>
      <c r="H935" s="7" t="e">
        <v>#N/A</v>
      </c>
      <c r="I935" s="7" t="s">
        <v>570</v>
      </c>
      <c r="J935" s="7" t="s">
        <v>64</v>
      </c>
      <c r="K935" s="241">
        <v>2295</v>
      </c>
      <c r="L935" s="7" t="s">
        <v>1604</v>
      </c>
      <c r="M935" s="241">
        <v>2079</v>
      </c>
      <c r="N935" s="7" t="s">
        <v>35</v>
      </c>
    </row>
    <row r="936" spans="1:14" x14ac:dyDescent="0.3">
      <c r="A936" t="str">
        <f t="shared" si="14"/>
        <v>22982079</v>
      </c>
      <c r="B936" s="7" t="s">
        <v>1294</v>
      </c>
      <c r="C936" s="7" t="s">
        <v>1546</v>
      </c>
      <c r="D936" s="7" t="s">
        <v>22</v>
      </c>
      <c r="E936" s="7" t="e">
        <v>#N/A</v>
      </c>
      <c r="F936" s="7" t="e">
        <v>#N/A</v>
      </c>
      <c r="G936" s="7" t="e">
        <v>#N/A</v>
      </c>
      <c r="H936" s="7" t="e">
        <v>#N/A</v>
      </c>
      <c r="I936" s="7" t="s">
        <v>570</v>
      </c>
      <c r="J936" s="7" t="s">
        <v>64</v>
      </c>
      <c r="K936" s="241">
        <v>2298</v>
      </c>
      <c r="L936" s="7" t="s">
        <v>1605</v>
      </c>
      <c r="M936" s="241">
        <v>2079</v>
      </c>
      <c r="N936" s="7" t="s">
        <v>35</v>
      </c>
    </row>
    <row r="937" spans="1:14" x14ac:dyDescent="0.3">
      <c r="A937" t="str">
        <f t="shared" si="14"/>
        <v>23012045</v>
      </c>
      <c r="B937" s="7" t="s">
        <v>1294</v>
      </c>
      <c r="C937" s="7" t="s">
        <v>1546</v>
      </c>
      <c r="D937" s="7" t="s">
        <v>22</v>
      </c>
      <c r="E937" s="7" t="e">
        <v>#N/A</v>
      </c>
      <c r="F937" s="7" t="e">
        <v>#N/A</v>
      </c>
      <c r="G937" s="7" t="e">
        <v>#N/A</v>
      </c>
      <c r="H937" s="7" t="e">
        <v>#N/A</v>
      </c>
      <c r="I937" s="7" t="s">
        <v>570</v>
      </c>
      <c r="J937" s="7" t="s">
        <v>64</v>
      </c>
      <c r="K937" s="241">
        <v>2301</v>
      </c>
      <c r="L937" s="7" t="s">
        <v>1606</v>
      </c>
      <c r="M937" s="241">
        <v>2045</v>
      </c>
      <c r="N937" s="7" t="s">
        <v>170</v>
      </c>
    </row>
    <row r="938" spans="1:14" x14ac:dyDescent="0.3">
      <c r="A938" t="str">
        <f t="shared" si="14"/>
        <v>23022016</v>
      </c>
      <c r="B938" s="7" t="s">
        <v>1294</v>
      </c>
      <c r="C938" s="7" t="s">
        <v>1546</v>
      </c>
      <c r="D938" s="7" t="s">
        <v>22</v>
      </c>
      <c r="E938" s="7" t="e">
        <v>#N/A</v>
      </c>
      <c r="F938" s="7" t="e">
        <v>#N/A</v>
      </c>
      <c r="G938" s="7" t="e">
        <v>#N/A</v>
      </c>
      <c r="H938" s="7" t="e">
        <v>#N/A</v>
      </c>
      <c r="I938" s="7" t="s">
        <v>570</v>
      </c>
      <c r="J938" s="7" t="s">
        <v>64</v>
      </c>
      <c r="K938" s="241">
        <v>2302</v>
      </c>
      <c r="L938" s="7" t="s">
        <v>571</v>
      </c>
      <c r="M938" s="241">
        <v>2016</v>
      </c>
      <c r="N938" s="7" t="s">
        <v>169</v>
      </c>
    </row>
    <row r="939" spans="1:14" x14ac:dyDescent="0.3">
      <c r="A939" t="str">
        <f t="shared" si="14"/>
        <v>23022037</v>
      </c>
      <c r="B939" s="7" t="s">
        <v>1294</v>
      </c>
      <c r="C939" s="7" t="s">
        <v>1546</v>
      </c>
      <c r="D939" s="7" t="s">
        <v>22</v>
      </c>
      <c r="E939" s="7" t="e">
        <v>#N/A</v>
      </c>
      <c r="F939" s="7" t="e">
        <v>#N/A</v>
      </c>
      <c r="G939" s="7" t="e">
        <v>#N/A</v>
      </c>
      <c r="H939" s="7" t="e">
        <v>#N/A</v>
      </c>
      <c r="I939" s="7" t="s">
        <v>570</v>
      </c>
      <c r="J939" s="7" t="s">
        <v>64</v>
      </c>
      <c r="K939" s="241">
        <v>2302</v>
      </c>
      <c r="L939" s="7" t="s">
        <v>571</v>
      </c>
      <c r="M939" s="241">
        <v>2037</v>
      </c>
      <c r="N939" s="7" t="s">
        <v>294</v>
      </c>
    </row>
    <row r="940" spans="1:14" x14ac:dyDescent="0.3">
      <c r="A940" t="str">
        <f t="shared" si="14"/>
        <v>23022045</v>
      </c>
      <c r="B940" s="7" t="s">
        <v>1294</v>
      </c>
      <c r="C940" s="7" t="s">
        <v>1546</v>
      </c>
      <c r="D940" s="7" t="s">
        <v>22</v>
      </c>
      <c r="E940" s="7" t="s">
        <v>482</v>
      </c>
      <c r="F940" s="7" t="s">
        <v>483</v>
      </c>
      <c r="G940" s="7" t="s">
        <v>237</v>
      </c>
      <c r="H940" s="7" t="s">
        <v>238</v>
      </c>
      <c r="I940" s="7" t="s">
        <v>570</v>
      </c>
      <c r="J940" s="7" t="s">
        <v>64</v>
      </c>
      <c r="K940" s="241">
        <v>2302</v>
      </c>
      <c r="L940" s="7" t="s">
        <v>571</v>
      </c>
      <c r="M940" s="241">
        <v>2045</v>
      </c>
      <c r="N940" s="7" t="s">
        <v>170</v>
      </c>
    </row>
    <row r="941" spans="1:14" x14ac:dyDescent="0.3">
      <c r="A941" t="str">
        <f t="shared" si="14"/>
        <v>23022046</v>
      </c>
      <c r="B941" s="7" t="s">
        <v>1294</v>
      </c>
      <c r="C941" s="7" t="s">
        <v>1546</v>
      </c>
      <c r="D941" s="7" t="s">
        <v>22</v>
      </c>
      <c r="E941" s="7" t="e">
        <v>#N/A</v>
      </c>
      <c r="F941" s="7" t="e">
        <v>#N/A</v>
      </c>
      <c r="G941" s="7" t="e">
        <v>#N/A</v>
      </c>
      <c r="H941" s="7" t="e">
        <v>#N/A</v>
      </c>
      <c r="I941" s="7" t="s">
        <v>570</v>
      </c>
      <c r="J941" s="7" t="s">
        <v>64</v>
      </c>
      <c r="K941" s="241">
        <v>2302</v>
      </c>
      <c r="L941" s="7" t="s">
        <v>571</v>
      </c>
      <c r="M941" s="241">
        <v>2046</v>
      </c>
      <c r="N941" s="7" t="s">
        <v>404</v>
      </c>
    </row>
    <row r="942" spans="1:14" x14ac:dyDescent="0.3">
      <c r="A942" t="str">
        <f t="shared" si="14"/>
        <v>23022054</v>
      </c>
      <c r="B942" s="7" t="s">
        <v>1294</v>
      </c>
      <c r="C942" s="7" t="s">
        <v>1546</v>
      </c>
      <c r="D942" s="7" t="s">
        <v>22</v>
      </c>
      <c r="E942" s="7" t="e">
        <v>#N/A</v>
      </c>
      <c r="F942" s="7" t="e">
        <v>#N/A</v>
      </c>
      <c r="G942" s="7" t="e">
        <v>#N/A</v>
      </c>
      <c r="H942" s="7" t="e">
        <v>#N/A</v>
      </c>
      <c r="I942" s="7" t="s">
        <v>570</v>
      </c>
      <c r="J942" s="7" t="s">
        <v>64</v>
      </c>
      <c r="K942" s="241">
        <v>2302</v>
      </c>
      <c r="L942" s="7" t="s">
        <v>571</v>
      </c>
      <c r="M942" s="241">
        <v>2054</v>
      </c>
      <c r="N942" s="7" t="s">
        <v>167</v>
      </c>
    </row>
    <row r="943" spans="1:14" x14ac:dyDescent="0.3">
      <c r="A943" t="str">
        <f t="shared" si="14"/>
        <v>23022078</v>
      </c>
      <c r="B943" s="7" t="s">
        <v>1294</v>
      </c>
      <c r="C943" s="7" t="s">
        <v>1546</v>
      </c>
      <c r="D943" s="7" t="s">
        <v>22</v>
      </c>
      <c r="E943" s="7" t="s">
        <v>482</v>
      </c>
      <c r="F943" s="7" t="s">
        <v>483</v>
      </c>
      <c r="G943" s="7" t="s">
        <v>237</v>
      </c>
      <c r="H943" s="7" t="s">
        <v>238</v>
      </c>
      <c r="I943" s="7" t="s">
        <v>570</v>
      </c>
      <c r="J943" s="7" t="s">
        <v>64</v>
      </c>
      <c r="K943" s="241">
        <v>2302</v>
      </c>
      <c r="L943" s="7" t="s">
        <v>571</v>
      </c>
      <c r="M943" s="241">
        <v>2078</v>
      </c>
      <c r="N943" s="7" t="s">
        <v>284</v>
      </c>
    </row>
    <row r="944" spans="1:14" x14ac:dyDescent="0.3">
      <c r="A944" t="str">
        <f t="shared" si="14"/>
        <v>23022087</v>
      </c>
      <c r="B944" s="7" t="s">
        <v>1294</v>
      </c>
      <c r="C944" s="7" t="s">
        <v>1546</v>
      </c>
      <c r="D944" s="7" t="s">
        <v>22</v>
      </c>
      <c r="E944" s="7" t="e">
        <v>#N/A</v>
      </c>
      <c r="F944" s="7" t="e">
        <v>#N/A</v>
      </c>
      <c r="G944" s="7" t="e">
        <v>#N/A</v>
      </c>
      <c r="H944" s="7" t="e">
        <v>#N/A</v>
      </c>
      <c r="I944" s="7" t="s">
        <v>570</v>
      </c>
      <c r="J944" s="7" t="s">
        <v>64</v>
      </c>
      <c r="K944" s="241">
        <v>2302</v>
      </c>
      <c r="L944" s="7" t="s">
        <v>571</v>
      </c>
      <c r="M944" s="241">
        <v>2087</v>
      </c>
      <c r="N944" s="7" t="s">
        <v>333</v>
      </c>
    </row>
    <row r="945" spans="1:14" x14ac:dyDescent="0.3">
      <c r="A945" t="str">
        <f t="shared" si="14"/>
        <v>23022194</v>
      </c>
      <c r="B945" s="7" t="s">
        <v>1294</v>
      </c>
      <c r="C945" s="7" t="s">
        <v>1546</v>
      </c>
      <c r="D945" s="7" t="s">
        <v>22</v>
      </c>
      <c r="E945" s="7" t="e">
        <v>#N/A</v>
      </c>
      <c r="F945" s="7" t="e">
        <v>#N/A</v>
      </c>
      <c r="G945" s="7" t="e">
        <v>#N/A</v>
      </c>
      <c r="H945" s="7" t="e">
        <v>#N/A</v>
      </c>
      <c r="I945" s="7" t="s">
        <v>570</v>
      </c>
      <c r="J945" s="7" t="s">
        <v>64</v>
      </c>
      <c r="K945" s="241">
        <v>2302</v>
      </c>
      <c r="L945" s="7" t="s">
        <v>571</v>
      </c>
      <c r="M945" s="241">
        <v>2194</v>
      </c>
      <c r="N945" s="7" t="s">
        <v>405</v>
      </c>
    </row>
    <row r="946" spans="1:14" x14ac:dyDescent="0.3">
      <c r="A946" t="str">
        <f t="shared" si="14"/>
        <v>23022201</v>
      </c>
      <c r="B946" s="7" t="s">
        <v>1294</v>
      </c>
      <c r="C946" s="7" t="s">
        <v>1546</v>
      </c>
      <c r="D946" s="7" t="s">
        <v>22</v>
      </c>
      <c r="E946" s="7" t="e">
        <v>#N/A</v>
      </c>
      <c r="F946" s="7" t="e">
        <v>#N/A</v>
      </c>
      <c r="G946" s="7" t="e">
        <v>#N/A</v>
      </c>
      <c r="H946" s="7" t="e">
        <v>#N/A</v>
      </c>
      <c r="I946" s="7" t="s">
        <v>570</v>
      </c>
      <c r="J946" s="7" t="s">
        <v>64</v>
      </c>
      <c r="K946" s="241">
        <v>2302</v>
      </c>
      <c r="L946" s="7" t="s">
        <v>571</v>
      </c>
      <c r="M946" s="241">
        <v>2201</v>
      </c>
      <c r="N946" s="7" t="s">
        <v>1574</v>
      </c>
    </row>
    <row r="947" spans="1:14" x14ac:dyDescent="0.3">
      <c r="A947" t="str">
        <f t="shared" si="14"/>
        <v>23022210</v>
      </c>
      <c r="B947" s="7" t="s">
        <v>1294</v>
      </c>
      <c r="C947" s="7" t="s">
        <v>1546</v>
      </c>
      <c r="D947" s="7" t="s">
        <v>22</v>
      </c>
      <c r="E947" s="7" t="e">
        <v>#N/A</v>
      </c>
      <c r="F947" s="7" t="e">
        <v>#N/A</v>
      </c>
      <c r="G947" s="7" t="e">
        <v>#N/A</v>
      </c>
      <c r="H947" s="7" t="e">
        <v>#N/A</v>
      </c>
      <c r="I947" s="7" t="s">
        <v>570</v>
      </c>
      <c r="J947" s="7" t="s">
        <v>64</v>
      </c>
      <c r="K947" s="241">
        <v>2302</v>
      </c>
      <c r="L947" s="7" t="s">
        <v>571</v>
      </c>
      <c r="M947" s="241">
        <v>2210</v>
      </c>
      <c r="N947" s="7" t="s">
        <v>52</v>
      </c>
    </row>
    <row r="948" spans="1:14" x14ac:dyDescent="0.3">
      <c r="A948" t="str">
        <f t="shared" si="14"/>
        <v>23022280</v>
      </c>
      <c r="B948" s="7" t="s">
        <v>1294</v>
      </c>
      <c r="C948" s="7" t="s">
        <v>1546</v>
      </c>
      <c r="D948" s="7" t="s">
        <v>22</v>
      </c>
      <c r="E948" s="7" t="e">
        <v>#N/A</v>
      </c>
      <c r="F948" s="7" t="e">
        <v>#N/A</v>
      </c>
      <c r="G948" s="7" t="e">
        <v>#N/A</v>
      </c>
      <c r="H948" s="7" t="e">
        <v>#N/A</v>
      </c>
      <c r="I948" s="7" t="s">
        <v>570</v>
      </c>
      <c r="J948" s="7" t="s">
        <v>64</v>
      </c>
      <c r="K948" s="241">
        <v>2302</v>
      </c>
      <c r="L948" s="7" t="s">
        <v>571</v>
      </c>
      <c r="M948" s="241">
        <v>2280</v>
      </c>
      <c r="N948" s="7" t="s">
        <v>1607</v>
      </c>
    </row>
    <row r="949" spans="1:14" x14ac:dyDescent="0.3">
      <c r="A949" t="str">
        <f t="shared" si="14"/>
        <v>23022306</v>
      </c>
      <c r="B949" s="7" t="s">
        <v>1294</v>
      </c>
      <c r="C949" s="7" t="s">
        <v>1546</v>
      </c>
      <c r="D949" s="7" t="s">
        <v>22</v>
      </c>
      <c r="E949" s="7" t="s">
        <v>482</v>
      </c>
      <c r="F949" s="7" t="s">
        <v>483</v>
      </c>
      <c r="G949" s="7" t="s">
        <v>237</v>
      </c>
      <c r="H949" s="7" t="s">
        <v>238</v>
      </c>
      <c r="I949" s="7" t="s">
        <v>570</v>
      </c>
      <c r="J949" s="7" t="s">
        <v>64</v>
      </c>
      <c r="K949" s="241">
        <v>2302</v>
      </c>
      <c r="L949" s="7" t="s">
        <v>571</v>
      </c>
      <c r="M949" s="241">
        <v>2306</v>
      </c>
      <c r="N949" s="7" t="s">
        <v>522</v>
      </c>
    </row>
    <row r="950" spans="1:14" x14ac:dyDescent="0.3">
      <c r="A950" t="str">
        <f t="shared" si="14"/>
        <v>23024000</v>
      </c>
      <c r="B950" s="7" t="s">
        <v>1294</v>
      </c>
      <c r="C950" s="7" t="s">
        <v>1546</v>
      </c>
      <c r="D950" s="7" t="s">
        <v>22</v>
      </c>
      <c r="E950" s="7" t="e">
        <v>#N/A</v>
      </c>
      <c r="F950" s="7" t="e">
        <v>#N/A</v>
      </c>
      <c r="G950" s="7" t="e">
        <v>#N/A</v>
      </c>
      <c r="H950" s="7" t="e">
        <v>#N/A</v>
      </c>
      <c r="I950" s="7" t="s">
        <v>570</v>
      </c>
      <c r="J950" s="7" t="s">
        <v>64</v>
      </c>
      <c r="K950" s="241">
        <v>2302</v>
      </c>
      <c r="L950" s="7" t="s">
        <v>571</v>
      </c>
      <c r="M950" s="241">
        <v>4000</v>
      </c>
      <c r="N950" s="7" t="s">
        <v>1349</v>
      </c>
    </row>
    <row r="951" spans="1:14" x14ac:dyDescent="0.3">
      <c r="A951" t="str">
        <f t="shared" si="14"/>
        <v>23027104</v>
      </c>
      <c r="B951" s="7" t="s">
        <v>1294</v>
      </c>
      <c r="C951" s="7" t="s">
        <v>1546</v>
      </c>
      <c r="D951" s="7" t="s">
        <v>22</v>
      </c>
      <c r="E951" s="7" t="e">
        <v>#N/A</v>
      </c>
      <c r="F951" s="7" t="e">
        <v>#N/A</v>
      </c>
      <c r="G951" s="7" t="e">
        <v>#N/A</v>
      </c>
      <c r="H951" s="7" t="e">
        <v>#N/A</v>
      </c>
      <c r="I951" s="7" t="s">
        <v>570</v>
      </c>
      <c r="J951" s="7" t="s">
        <v>64</v>
      </c>
      <c r="K951" s="241">
        <v>2302</v>
      </c>
      <c r="L951" s="7" t="s">
        <v>571</v>
      </c>
      <c r="M951" s="241">
        <v>7104</v>
      </c>
      <c r="N951" s="7" t="s">
        <v>1384</v>
      </c>
    </row>
    <row r="952" spans="1:14" x14ac:dyDescent="0.3">
      <c r="A952" t="str">
        <f t="shared" si="14"/>
        <v>23027110</v>
      </c>
      <c r="B952" s="7" t="s">
        <v>1294</v>
      </c>
      <c r="C952" s="7" t="s">
        <v>1546</v>
      </c>
      <c r="D952" s="7" t="s">
        <v>22</v>
      </c>
      <c r="E952" s="7" t="e">
        <v>#N/A</v>
      </c>
      <c r="F952" s="7" t="e">
        <v>#N/A</v>
      </c>
      <c r="G952" s="7" t="e">
        <v>#N/A</v>
      </c>
      <c r="H952" s="7" t="e">
        <v>#N/A</v>
      </c>
      <c r="I952" s="7" t="s">
        <v>570</v>
      </c>
      <c r="J952" s="7" t="s">
        <v>64</v>
      </c>
      <c r="K952" s="241">
        <v>2302</v>
      </c>
      <c r="L952" s="7" t="s">
        <v>571</v>
      </c>
      <c r="M952" s="241">
        <v>7110</v>
      </c>
      <c r="N952" s="7" t="s">
        <v>1576</v>
      </c>
    </row>
    <row r="953" spans="1:14" x14ac:dyDescent="0.3">
      <c r="A953" t="str">
        <f t="shared" si="14"/>
        <v>23027200</v>
      </c>
      <c r="B953" s="7" t="s">
        <v>1294</v>
      </c>
      <c r="C953" s="7" t="s">
        <v>1546</v>
      </c>
      <c r="D953" s="7" t="s">
        <v>22</v>
      </c>
      <c r="E953" s="7" t="e">
        <v>#N/A</v>
      </c>
      <c r="F953" s="7" t="e">
        <v>#N/A</v>
      </c>
      <c r="G953" s="7" t="e">
        <v>#N/A</v>
      </c>
      <c r="H953" s="7" t="e">
        <v>#N/A</v>
      </c>
      <c r="I953" s="7" t="s">
        <v>570</v>
      </c>
      <c r="J953" s="7" t="s">
        <v>64</v>
      </c>
      <c r="K953" s="241">
        <v>2302</v>
      </c>
      <c r="L953" s="7" t="s">
        <v>571</v>
      </c>
      <c r="M953" s="241">
        <v>7200</v>
      </c>
      <c r="N953" s="7" t="s">
        <v>255</v>
      </c>
    </row>
    <row r="954" spans="1:14" x14ac:dyDescent="0.3">
      <c r="A954" t="str">
        <f t="shared" si="14"/>
        <v>23028040</v>
      </c>
      <c r="B954" s="7" t="s">
        <v>1294</v>
      </c>
      <c r="C954" s="7" t="s">
        <v>1546</v>
      </c>
      <c r="D954" s="7" t="s">
        <v>22</v>
      </c>
      <c r="E954" s="7" t="e">
        <v>#N/A</v>
      </c>
      <c r="F954" s="7" t="e">
        <v>#N/A</v>
      </c>
      <c r="G954" s="7" t="e">
        <v>#N/A</v>
      </c>
      <c r="H954" s="7" t="e">
        <v>#N/A</v>
      </c>
      <c r="I954" s="7" t="s">
        <v>570</v>
      </c>
      <c r="J954" s="7" t="s">
        <v>64</v>
      </c>
      <c r="K954" s="241">
        <v>2302</v>
      </c>
      <c r="L954" s="7" t="s">
        <v>571</v>
      </c>
      <c r="M954" s="241">
        <v>8040</v>
      </c>
      <c r="N954" s="7" t="s">
        <v>441</v>
      </c>
    </row>
    <row r="955" spans="1:14" x14ac:dyDescent="0.3">
      <c r="A955" t="str">
        <f t="shared" si="14"/>
        <v>23084000</v>
      </c>
      <c r="B955" s="7" t="s">
        <v>1294</v>
      </c>
      <c r="C955" s="7" t="s">
        <v>1546</v>
      </c>
      <c r="D955" s="7" t="s">
        <v>22</v>
      </c>
      <c r="E955" s="7" t="e">
        <v>#N/A</v>
      </c>
      <c r="F955" s="7" t="e">
        <v>#N/A</v>
      </c>
      <c r="G955" s="7" t="e">
        <v>#N/A</v>
      </c>
      <c r="H955" s="7" t="e">
        <v>#N/A</v>
      </c>
      <c r="I955" s="7" t="s">
        <v>570</v>
      </c>
      <c r="J955" s="7" t="s">
        <v>64</v>
      </c>
      <c r="K955" s="241">
        <v>2308</v>
      </c>
      <c r="L955" s="7" t="s">
        <v>1608</v>
      </c>
      <c r="M955" s="241">
        <v>4000</v>
      </c>
      <c r="N955" s="7" t="s">
        <v>1349</v>
      </c>
    </row>
    <row r="956" spans="1:14" x14ac:dyDescent="0.3">
      <c r="A956" t="str">
        <f t="shared" si="14"/>
        <v>23088500</v>
      </c>
      <c r="B956" s="7" t="s">
        <v>1294</v>
      </c>
      <c r="C956" s="7" t="s">
        <v>1546</v>
      </c>
      <c r="D956" s="7" t="s">
        <v>22</v>
      </c>
      <c r="E956" s="7" t="e">
        <v>#N/A</v>
      </c>
      <c r="F956" s="7" t="e">
        <v>#N/A</v>
      </c>
      <c r="G956" s="7" t="e">
        <v>#N/A</v>
      </c>
      <c r="H956" s="7" t="e">
        <v>#N/A</v>
      </c>
      <c r="I956" s="7" t="s">
        <v>570</v>
      </c>
      <c r="J956" s="7" t="s">
        <v>64</v>
      </c>
      <c r="K956" s="241">
        <v>2308</v>
      </c>
      <c r="L956" s="7" t="s">
        <v>1608</v>
      </c>
      <c r="M956" s="241">
        <v>8500</v>
      </c>
      <c r="N956" s="7" t="s">
        <v>362</v>
      </c>
    </row>
    <row r="957" spans="1:14" x14ac:dyDescent="0.3">
      <c r="A957" t="str">
        <f t="shared" si="14"/>
        <v>23242045</v>
      </c>
      <c r="B957" s="7" t="s">
        <v>1294</v>
      </c>
      <c r="C957" s="7" t="s">
        <v>1546</v>
      </c>
      <c r="D957" s="7" t="s">
        <v>22</v>
      </c>
      <c r="E957" s="7" t="e">
        <v>#N/A</v>
      </c>
      <c r="F957" s="7" t="e">
        <v>#N/A</v>
      </c>
      <c r="G957" s="7" t="e">
        <v>#N/A</v>
      </c>
      <c r="H957" s="7" t="e">
        <v>#N/A</v>
      </c>
      <c r="I957" s="7" t="s">
        <v>570</v>
      </c>
      <c r="J957" s="7" t="s">
        <v>64</v>
      </c>
      <c r="K957" s="241">
        <v>2324</v>
      </c>
      <c r="L957" s="7" t="s">
        <v>1609</v>
      </c>
      <c r="M957" s="241">
        <v>2045</v>
      </c>
      <c r="N957" s="7" t="s">
        <v>170</v>
      </c>
    </row>
    <row r="958" spans="1:14" x14ac:dyDescent="0.3">
      <c r="A958" t="str">
        <f t="shared" si="14"/>
        <v>23452079</v>
      </c>
      <c r="B958" s="7" t="s">
        <v>1294</v>
      </c>
      <c r="C958" s="7" t="s">
        <v>1546</v>
      </c>
      <c r="D958" s="7" t="s">
        <v>22</v>
      </c>
      <c r="E958" s="7" t="e">
        <v>#N/A</v>
      </c>
      <c r="F958" s="7" t="e">
        <v>#N/A</v>
      </c>
      <c r="G958" s="7" t="e">
        <v>#N/A</v>
      </c>
      <c r="H958" s="7" t="e">
        <v>#N/A</v>
      </c>
      <c r="I958" s="7" t="s">
        <v>570</v>
      </c>
      <c r="J958" s="7" t="s">
        <v>64</v>
      </c>
      <c r="K958" s="241">
        <v>2345</v>
      </c>
      <c r="L958" s="7" t="s">
        <v>1610</v>
      </c>
      <c r="M958" s="241">
        <v>2079</v>
      </c>
      <c r="N958" s="7" t="s">
        <v>35</v>
      </c>
    </row>
    <row r="959" spans="1:14" x14ac:dyDescent="0.3">
      <c r="A959" t="str">
        <f t="shared" si="14"/>
        <v>23457104</v>
      </c>
      <c r="B959" s="7" t="s">
        <v>1294</v>
      </c>
      <c r="C959" s="7" t="s">
        <v>1546</v>
      </c>
      <c r="D959" s="7" t="s">
        <v>22</v>
      </c>
      <c r="E959" s="7" t="e">
        <v>#N/A</v>
      </c>
      <c r="F959" s="7" t="e">
        <v>#N/A</v>
      </c>
      <c r="G959" s="7" t="e">
        <v>#N/A</v>
      </c>
      <c r="H959" s="7" t="e">
        <v>#N/A</v>
      </c>
      <c r="I959" s="7" t="s">
        <v>570</v>
      </c>
      <c r="J959" s="7" t="s">
        <v>64</v>
      </c>
      <c r="K959" s="241">
        <v>2345</v>
      </c>
      <c r="L959" s="7" t="s">
        <v>1610</v>
      </c>
      <c r="M959" s="241">
        <v>7104</v>
      </c>
      <c r="N959" s="7" t="s">
        <v>1384</v>
      </c>
    </row>
    <row r="960" spans="1:14" x14ac:dyDescent="0.3">
      <c r="A960" t="str">
        <f t="shared" si="14"/>
        <v>23642079</v>
      </c>
      <c r="B960" s="7" t="s">
        <v>1294</v>
      </c>
      <c r="C960" s="7" t="s">
        <v>1546</v>
      </c>
      <c r="D960" s="7" t="s">
        <v>22</v>
      </c>
      <c r="E960" s="7" t="e">
        <v>#N/A</v>
      </c>
      <c r="F960" s="7" t="e">
        <v>#N/A</v>
      </c>
      <c r="G960" s="7" t="e">
        <v>#N/A</v>
      </c>
      <c r="H960" s="7" t="e">
        <v>#N/A</v>
      </c>
      <c r="I960" s="7" t="s">
        <v>570</v>
      </c>
      <c r="J960" s="7" t="s">
        <v>64</v>
      </c>
      <c r="K960" s="241">
        <v>2364</v>
      </c>
      <c r="L960" s="7" t="s">
        <v>1611</v>
      </c>
      <c r="M960" s="241">
        <v>2079</v>
      </c>
      <c r="N960" s="7" t="s">
        <v>35</v>
      </c>
    </row>
    <row r="961" spans="1:14" x14ac:dyDescent="0.3">
      <c r="A961" t="str">
        <f t="shared" si="14"/>
        <v>23647000</v>
      </c>
      <c r="B961" s="7" t="s">
        <v>1294</v>
      </c>
      <c r="C961" s="7" t="s">
        <v>1546</v>
      </c>
      <c r="D961" s="7" t="s">
        <v>22</v>
      </c>
      <c r="E961" s="7" t="e">
        <v>#N/A</v>
      </c>
      <c r="F961" s="7" t="e">
        <v>#N/A</v>
      </c>
      <c r="G961" s="7" t="e">
        <v>#N/A</v>
      </c>
      <c r="H961" s="7" t="e">
        <v>#N/A</v>
      </c>
      <c r="I961" s="7" t="s">
        <v>570</v>
      </c>
      <c r="J961" s="7" t="s">
        <v>64</v>
      </c>
      <c r="K961" s="241">
        <v>2364</v>
      </c>
      <c r="L961" s="7" t="s">
        <v>1611</v>
      </c>
      <c r="M961" s="241">
        <v>7000</v>
      </c>
      <c r="N961" s="7" t="s">
        <v>44</v>
      </c>
    </row>
    <row r="962" spans="1:14" x14ac:dyDescent="0.3">
      <c r="A962" t="str">
        <f t="shared" si="14"/>
        <v>23647104</v>
      </c>
      <c r="B962" s="7" t="s">
        <v>1294</v>
      </c>
      <c r="C962" s="7" t="s">
        <v>1546</v>
      </c>
      <c r="D962" s="7" t="s">
        <v>22</v>
      </c>
      <c r="E962" s="7" t="e">
        <v>#N/A</v>
      </c>
      <c r="F962" s="7" t="e">
        <v>#N/A</v>
      </c>
      <c r="G962" s="7" t="e">
        <v>#N/A</v>
      </c>
      <c r="H962" s="7" t="e">
        <v>#N/A</v>
      </c>
      <c r="I962" s="7" t="s">
        <v>570</v>
      </c>
      <c r="J962" s="7" t="s">
        <v>64</v>
      </c>
      <c r="K962" s="241">
        <v>2364</v>
      </c>
      <c r="L962" s="7" t="s">
        <v>1611</v>
      </c>
      <c r="M962" s="241">
        <v>7104</v>
      </c>
      <c r="N962" s="7" t="s">
        <v>1384</v>
      </c>
    </row>
    <row r="963" spans="1:14" x14ac:dyDescent="0.3">
      <c r="A963" t="str">
        <f t="shared" ref="A963:A1026" si="15">K963&amp;M963</f>
        <v>23832045</v>
      </c>
      <c r="B963" s="7" t="s">
        <v>1294</v>
      </c>
      <c r="C963" s="7" t="s">
        <v>1546</v>
      </c>
      <c r="D963" s="7" t="s">
        <v>22</v>
      </c>
      <c r="E963" s="7" t="s">
        <v>482</v>
      </c>
      <c r="F963" s="7" t="s">
        <v>483</v>
      </c>
      <c r="G963" s="7" t="s">
        <v>237</v>
      </c>
      <c r="H963" s="7" t="s">
        <v>238</v>
      </c>
      <c r="I963" s="7" t="s">
        <v>570</v>
      </c>
      <c r="J963" s="7" t="s">
        <v>64</v>
      </c>
      <c r="K963" s="241">
        <v>2383</v>
      </c>
      <c r="L963" s="7" t="s">
        <v>572</v>
      </c>
      <c r="M963" s="241">
        <v>2045</v>
      </c>
      <c r="N963" s="7" t="s">
        <v>170</v>
      </c>
    </row>
    <row r="964" spans="1:14" x14ac:dyDescent="0.3">
      <c r="A964" t="str">
        <f t="shared" si="15"/>
        <v>23832079</v>
      </c>
      <c r="B964" s="7" t="s">
        <v>1294</v>
      </c>
      <c r="C964" s="7" t="s">
        <v>1546</v>
      </c>
      <c r="D964" s="7" t="s">
        <v>22</v>
      </c>
      <c r="E964" s="7" t="e">
        <v>#N/A</v>
      </c>
      <c r="F964" s="7" t="e">
        <v>#N/A</v>
      </c>
      <c r="G964" s="7" t="e">
        <v>#N/A</v>
      </c>
      <c r="H964" s="7" t="e">
        <v>#N/A</v>
      </c>
      <c r="I964" s="7" t="s">
        <v>570</v>
      </c>
      <c r="J964" s="7" t="s">
        <v>64</v>
      </c>
      <c r="K964" s="241">
        <v>2383</v>
      </c>
      <c r="L964" s="7" t="s">
        <v>572</v>
      </c>
      <c r="M964" s="241">
        <v>2079</v>
      </c>
      <c r="N964" s="7" t="s">
        <v>35</v>
      </c>
    </row>
    <row r="965" spans="1:14" x14ac:dyDescent="0.3">
      <c r="A965" t="str">
        <f t="shared" si="15"/>
        <v>23832210</v>
      </c>
      <c r="B965" s="7" t="s">
        <v>1294</v>
      </c>
      <c r="C965" s="7" t="s">
        <v>1546</v>
      </c>
      <c r="D965" s="7" t="s">
        <v>22</v>
      </c>
      <c r="E965" s="7" t="e">
        <v>#N/A</v>
      </c>
      <c r="F965" s="7" t="e">
        <v>#N/A</v>
      </c>
      <c r="G965" s="7" t="e">
        <v>#N/A</v>
      </c>
      <c r="H965" s="7" t="e">
        <v>#N/A</v>
      </c>
      <c r="I965" s="7" t="s">
        <v>570</v>
      </c>
      <c r="J965" s="7" t="s">
        <v>64</v>
      </c>
      <c r="K965" s="241">
        <v>2383</v>
      </c>
      <c r="L965" s="7" t="s">
        <v>572</v>
      </c>
      <c r="M965" s="241">
        <v>2210</v>
      </c>
      <c r="N965" s="7" t="s">
        <v>52</v>
      </c>
    </row>
    <row r="966" spans="1:14" x14ac:dyDescent="0.3">
      <c r="A966" t="str">
        <f t="shared" si="15"/>
        <v>23835011</v>
      </c>
      <c r="B966" s="7" t="s">
        <v>1294</v>
      </c>
      <c r="C966" s="7" t="s">
        <v>1546</v>
      </c>
      <c r="D966" s="7" t="s">
        <v>22</v>
      </c>
      <c r="E966" s="7" t="e">
        <v>#N/A</v>
      </c>
      <c r="F966" s="7" t="e">
        <v>#N/A</v>
      </c>
      <c r="G966" s="7" t="e">
        <v>#N/A</v>
      </c>
      <c r="H966" s="7" t="e">
        <v>#N/A</v>
      </c>
      <c r="I966" s="7" t="s">
        <v>570</v>
      </c>
      <c r="J966" s="7" t="s">
        <v>64</v>
      </c>
      <c r="K966" s="241">
        <v>2383</v>
      </c>
      <c r="L966" s="7" t="s">
        <v>572</v>
      </c>
      <c r="M966" s="241">
        <v>5011</v>
      </c>
      <c r="N966" s="7" t="s">
        <v>588</v>
      </c>
    </row>
    <row r="967" spans="1:14" x14ac:dyDescent="0.3">
      <c r="A967" t="str">
        <f t="shared" si="15"/>
        <v>23838101</v>
      </c>
      <c r="B967" s="7" t="s">
        <v>1294</v>
      </c>
      <c r="C967" s="7" t="s">
        <v>1546</v>
      </c>
      <c r="D967" s="7" t="s">
        <v>22</v>
      </c>
      <c r="E967" s="7" t="s">
        <v>482</v>
      </c>
      <c r="F967" s="7" t="s">
        <v>483</v>
      </c>
      <c r="G967" s="7" t="s">
        <v>237</v>
      </c>
      <c r="H967" s="7" t="s">
        <v>238</v>
      </c>
      <c r="I967" s="7" t="s">
        <v>570</v>
      </c>
      <c r="J967" s="7" t="s">
        <v>64</v>
      </c>
      <c r="K967" s="241">
        <v>2383</v>
      </c>
      <c r="L967" s="7" t="s">
        <v>572</v>
      </c>
      <c r="M967" s="241">
        <v>8101</v>
      </c>
      <c r="N967" s="7" t="s">
        <v>573</v>
      </c>
    </row>
    <row r="968" spans="1:14" x14ac:dyDescent="0.3">
      <c r="A968" t="str">
        <f t="shared" si="15"/>
        <v>23838107</v>
      </c>
      <c r="B968" s="7" t="s">
        <v>1294</v>
      </c>
      <c r="C968" s="7" t="s">
        <v>1546</v>
      </c>
      <c r="D968" s="7" t="s">
        <v>22</v>
      </c>
      <c r="E968" s="7" t="e">
        <v>#N/A</v>
      </c>
      <c r="F968" s="7" t="e">
        <v>#N/A</v>
      </c>
      <c r="G968" s="7" t="e">
        <v>#N/A</v>
      </c>
      <c r="H968" s="7" t="e">
        <v>#N/A</v>
      </c>
      <c r="I968" s="7" t="s">
        <v>570</v>
      </c>
      <c r="J968" s="7" t="s">
        <v>64</v>
      </c>
      <c r="K968" s="241">
        <v>2383</v>
      </c>
      <c r="L968" s="7" t="s">
        <v>572</v>
      </c>
      <c r="M968" s="241">
        <v>8107</v>
      </c>
      <c r="N968" s="7" t="s">
        <v>1612</v>
      </c>
    </row>
    <row r="969" spans="1:14" x14ac:dyDescent="0.3">
      <c r="A969" t="str">
        <f t="shared" si="15"/>
        <v>23838110</v>
      </c>
      <c r="B969" s="7" t="s">
        <v>1294</v>
      </c>
      <c r="C969" s="7" t="s">
        <v>1546</v>
      </c>
      <c r="D969" s="7" t="s">
        <v>22</v>
      </c>
      <c r="E969" s="7" t="s">
        <v>482</v>
      </c>
      <c r="F969" s="7" t="s">
        <v>483</v>
      </c>
      <c r="G969" s="7" t="s">
        <v>237</v>
      </c>
      <c r="H969" s="7" t="s">
        <v>238</v>
      </c>
      <c r="I969" s="7" t="s">
        <v>570</v>
      </c>
      <c r="J969" s="7" t="s">
        <v>64</v>
      </c>
      <c r="K969" s="241">
        <v>2383</v>
      </c>
      <c r="L969" s="7" t="s">
        <v>572</v>
      </c>
      <c r="M969" s="241">
        <v>8110</v>
      </c>
      <c r="N969" s="7" t="s">
        <v>574</v>
      </c>
    </row>
    <row r="970" spans="1:14" x14ac:dyDescent="0.3">
      <c r="A970" t="str">
        <f t="shared" si="15"/>
        <v>23882079</v>
      </c>
      <c r="B970" s="7" t="s">
        <v>1294</v>
      </c>
      <c r="C970" s="7" t="s">
        <v>1546</v>
      </c>
      <c r="D970" s="7" t="s">
        <v>22</v>
      </c>
      <c r="E970" s="7" t="e">
        <v>#N/A</v>
      </c>
      <c r="F970" s="7" t="e">
        <v>#N/A</v>
      </c>
      <c r="G970" s="7" t="e">
        <v>#N/A</v>
      </c>
      <c r="H970" s="7" t="e">
        <v>#N/A</v>
      </c>
      <c r="I970" s="7" t="s">
        <v>570</v>
      </c>
      <c r="J970" s="7" t="s">
        <v>64</v>
      </c>
      <c r="K970" s="241">
        <v>2388</v>
      </c>
      <c r="L970" s="7" t="s">
        <v>1613</v>
      </c>
      <c r="M970" s="241">
        <v>2079</v>
      </c>
      <c r="N970" s="7" t="s">
        <v>35</v>
      </c>
    </row>
    <row r="971" spans="1:14" x14ac:dyDescent="0.3">
      <c r="A971" t="str">
        <f t="shared" si="15"/>
        <v>23887103</v>
      </c>
      <c r="B971" s="7" t="s">
        <v>1294</v>
      </c>
      <c r="C971" s="7" t="s">
        <v>1546</v>
      </c>
      <c r="D971" s="7" t="s">
        <v>22</v>
      </c>
      <c r="E971" s="7" t="e">
        <v>#N/A</v>
      </c>
      <c r="F971" s="7" t="e">
        <v>#N/A</v>
      </c>
      <c r="G971" s="7" t="e">
        <v>#N/A</v>
      </c>
      <c r="H971" s="7" t="e">
        <v>#N/A</v>
      </c>
      <c r="I971" s="7" t="s">
        <v>570</v>
      </c>
      <c r="J971" s="7" t="s">
        <v>64</v>
      </c>
      <c r="K971" s="241">
        <v>2388</v>
      </c>
      <c r="L971" s="7" t="s">
        <v>1613</v>
      </c>
      <c r="M971" s="241">
        <v>7103</v>
      </c>
      <c r="N971" s="7" t="s">
        <v>36</v>
      </c>
    </row>
    <row r="972" spans="1:14" x14ac:dyDescent="0.3">
      <c r="A972" t="str">
        <f t="shared" si="15"/>
        <v>26331</v>
      </c>
      <c r="B972" s="7" t="s">
        <v>1294</v>
      </c>
      <c r="C972" s="7" t="s">
        <v>1546</v>
      </c>
      <c r="D972" s="7" t="s">
        <v>22</v>
      </c>
      <c r="E972" s="7" t="e">
        <v>#N/A</v>
      </c>
      <c r="F972" s="7" t="e">
        <v>#N/A</v>
      </c>
      <c r="G972" s="7" t="e">
        <v>#N/A</v>
      </c>
      <c r="H972" s="7" t="e">
        <v>#N/A</v>
      </c>
      <c r="I972" s="7" t="s">
        <v>570</v>
      </c>
      <c r="J972" s="7" t="s">
        <v>64</v>
      </c>
      <c r="K972" s="241">
        <v>2633</v>
      </c>
      <c r="L972" s="7" t="s">
        <v>1614</v>
      </c>
      <c r="M972" s="241">
        <v>1</v>
      </c>
      <c r="N972" s="7" t="s">
        <v>158</v>
      </c>
    </row>
    <row r="973" spans="1:14" x14ac:dyDescent="0.3">
      <c r="A973" t="str">
        <f t="shared" si="15"/>
        <v>26337120</v>
      </c>
      <c r="B973" s="7" t="s">
        <v>1294</v>
      </c>
      <c r="C973" s="7" t="s">
        <v>1546</v>
      </c>
      <c r="D973" s="7" t="s">
        <v>22</v>
      </c>
      <c r="E973" s="7" t="e">
        <v>#N/A</v>
      </c>
      <c r="F973" s="7" t="e">
        <v>#N/A</v>
      </c>
      <c r="G973" s="7" t="e">
        <v>#N/A</v>
      </c>
      <c r="H973" s="7" t="e">
        <v>#N/A</v>
      </c>
      <c r="I973" s="7" t="s">
        <v>570</v>
      </c>
      <c r="J973" s="7" t="s">
        <v>64</v>
      </c>
      <c r="K973" s="241">
        <v>2633</v>
      </c>
      <c r="L973" s="7" t="s">
        <v>1614</v>
      </c>
      <c r="M973" s="241">
        <v>7120</v>
      </c>
      <c r="N973" s="7" t="s">
        <v>52</v>
      </c>
    </row>
    <row r="974" spans="1:14" x14ac:dyDescent="0.3">
      <c r="A974" t="str">
        <f t="shared" si="15"/>
        <v>28001</v>
      </c>
      <c r="B974" s="7" t="s">
        <v>1294</v>
      </c>
      <c r="C974" s="7" t="s">
        <v>1546</v>
      </c>
      <c r="D974" s="7" t="s">
        <v>22</v>
      </c>
      <c r="E974" s="7" t="s">
        <v>482</v>
      </c>
      <c r="F974" s="7" t="s">
        <v>483</v>
      </c>
      <c r="G974" s="7" t="s">
        <v>237</v>
      </c>
      <c r="H974" s="7" t="s">
        <v>238</v>
      </c>
      <c r="I974" s="7" t="s">
        <v>570</v>
      </c>
      <c r="J974" s="7" t="s">
        <v>64</v>
      </c>
      <c r="K974" s="241">
        <v>2800</v>
      </c>
      <c r="L974" s="7" t="s">
        <v>575</v>
      </c>
      <c r="M974" s="241">
        <v>1</v>
      </c>
      <c r="N974" s="7" t="s">
        <v>158</v>
      </c>
    </row>
    <row r="975" spans="1:14" x14ac:dyDescent="0.3">
      <c r="A975" t="str">
        <f t="shared" si="15"/>
        <v>280035</v>
      </c>
      <c r="B975" s="7" t="s">
        <v>1294</v>
      </c>
      <c r="C975" s="7" t="s">
        <v>1546</v>
      </c>
      <c r="D975" s="7" t="s">
        <v>22</v>
      </c>
      <c r="E975" s="7" t="e">
        <v>#N/A</v>
      </c>
      <c r="F975" s="7" t="e">
        <v>#N/A</v>
      </c>
      <c r="G975" s="7" t="e">
        <v>#N/A</v>
      </c>
      <c r="H975" s="7" t="e">
        <v>#N/A</v>
      </c>
      <c r="I975" s="7" t="s">
        <v>570</v>
      </c>
      <c r="J975" s="7" t="s">
        <v>64</v>
      </c>
      <c r="K975" s="241">
        <v>2800</v>
      </c>
      <c r="L975" s="7" t="s">
        <v>575</v>
      </c>
      <c r="M975" s="241">
        <v>35</v>
      </c>
      <c r="N975" s="7" t="s">
        <v>1346</v>
      </c>
    </row>
    <row r="976" spans="1:14" x14ac:dyDescent="0.3">
      <c r="A976" t="str">
        <f t="shared" si="15"/>
        <v>280062</v>
      </c>
      <c r="B976" s="7" t="s">
        <v>1294</v>
      </c>
      <c r="C976" s="7" t="s">
        <v>1546</v>
      </c>
      <c r="D976" s="7" t="s">
        <v>22</v>
      </c>
      <c r="E976" s="7" t="e">
        <v>#N/A</v>
      </c>
      <c r="F976" s="7" t="e">
        <v>#N/A</v>
      </c>
      <c r="G976" s="7" t="e">
        <v>#N/A</v>
      </c>
      <c r="H976" s="7" t="e">
        <v>#N/A</v>
      </c>
      <c r="I976" s="7" t="s">
        <v>570</v>
      </c>
      <c r="J976" s="7" t="s">
        <v>64</v>
      </c>
      <c r="K976" s="241">
        <v>2800</v>
      </c>
      <c r="L976" s="7" t="s">
        <v>575</v>
      </c>
      <c r="M976" s="241">
        <v>62</v>
      </c>
      <c r="N976" s="7" t="s">
        <v>388</v>
      </c>
    </row>
    <row r="977" spans="1:14" x14ac:dyDescent="0.3">
      <c r="A977" t="str">
        <f t="shared" si="15"/>
        <v>28002079</v>
      </c>
      <c r="B977" s="7" t="s">
        <v>1294</v>
      </c>
      <c r="C977" s="7" t="s">
        <v>1546</v>
      </c>
      <c r="D977" s="7" t="s">
        <v>22</v>
      </c>
      <c r="E977" s="7" t="e">
        <v>#N/A</v>
      </c>
      <c r="F977" s="7" t="e">
        <v>#N/A</v>
      </c>
      <c r="G977" s="7" t="e">
        <v>#N/A</v>
      </c>
      <c r="H977" s="7" t="e">
        <v>#N/A</v>
      </c>
      <c r="I977" s="7" t="s">
        <v>570</v>
      </c>
      <c r="J977" s="7" t="s">
        <v>64</v>
      </c>
      <c r="K977" s="241">
        <v>2800</v>
      </c>
      <c r="L977" s="7" t="s">
        <v>575</v>
      </c>
      <c r="M977" s="241">
        <v>2079</v>
      </c>
      <c r="N977" s="7" t="s">
        <v>35</v>
      </c>
    </row>
    <row r="978" spans="1:14" x14ac:dyDescent="0.3">
      <c r="A978" t="str">
        <f t="shared" si="15"/>
        <v>28002081</v>
      </c>
      <c r="B978" s="7" t="s">
        <v>1294</v>
      </c>
      <c r="C978" s="7" t="s">
        <v>1546</v>
      </c>
      <c r="D978" s="7" t="s">
        <v>22</v>
      </c>
      <c r="E978" s="7" t="e">
        <v>#N/A</v>
      </c>
      <c r="F978" s="7" t="e">
        <v>#N/A</v>
      </c>
      <c r="G978" s="7" t="e">
        <v>#N/A</v>
      </c>
      <c r="H978" s="7" t="e">
        <v>#N/A</v>
      </c>
      <c r="I978" s="7" t="s">
        <v>570</v>
      </c>
      <c r="J978" s="7" t="s">
        <v>64</v>
      </c>
      <c r="K978" s="241">
        <v>2800</v>
      </c>
      <c r="L978" s="7" t="s">
        <v>575</v>
      </c>
      <c r="M978" s="241">
        <v>2081</v>
      </c>
      <c r="N978" s="7" t="s">
        <v>637</v>
      </c>
    </row>
    <row r="979" spans="1:14" x14ac:dyDescent="0.3">
      <c r="A979" t="str">
        <f t="shared" si="15"/>
        <v>28002115</v>
      </c>
      <c r="B979" s="7" t="s">
        <v>1294</v>
      </c>
      <c r="C979" s="7" t="s">
        <v>1546</v>
      </c>
      <c r="D979" s="7" t="s">
        <v>22</v>
      </c>
      <c r="E979" s="7" t="e">
        <v>#N/A</v>
      </c>
      <c r="F979" s="7" t="e">
        <v>#N/A</v>
      </c>
      <c r="G979" s="7" t="e">
        <v>#N/A</v>
      </c>
      <c r="H979" s="7" t="e">
        <v>#N/A</v>
      </c>
      <c r="I979" s="7" t="s">
        <v>570</v>
      </c>
      <c r="J979" s="7" t="s">
        <v>64</v>
      </c>
      <c r="K979" s="241">
        <v>2800</v>
      </c>
      <c r="L979" s="7" t="s">
        <v>575</v>
      </c>
      <c r="M979" s="241">
        <v>2115</v>
      </c>
      <c r="N979" s="7" t="s">
        <v>1615</v>
      </c>
    </row>
    <row r="980" spans="1:14" x14ac:dyDescent="0.3">
      <c r="A980" t="str">
        <f t="shared" si="15"/>
        <v>28002139</v>
      </c>
      <c r="B980" s="7" t="s">
        <v>1294</v>
      </c>
      <c r="C980" s="7" t="s">
        <v>1546</v>
      </c>
      <c r="D980" s="7" t="s">
        <v>22</v>
      </c>
      <c r="E980" s="7" t="e">
        <v>#N/A</v>
      </c>
      <c r="F980" s="7" t="e">
        <v>#N/A</v>
      </c>
      <c r="G980" s="7" t="e">
        <v>#N/A</v>
      </c>
      <c r="H980" s="7" t="e">
        <v>#N/A</v>
      </c>
      <c r="I980" s="7" t="s">
        <v>570</v>
      </c>
      <c r="J980" s="7" t="s">
        <v>64</v>
      </c>
      <c r="K980" s="241">
        <v>2800</v>
      </c>
      <c r="L980" s="7" t="s">
        <v>575</v>
      </c>
      <c r="M980" s="241">
        <v>2139</v>
      </c>
      <c r="N980" s="7" t="s">
        <v>1616</v>
      </c>
    </row>
    <row r="981" spans="1:14" x14ac:dyDescent="0.3">
      <c r="A981" t="str">
        <f t="shared" si="15"/>
        <v>28002198</v>
      </c>
      <c r="B981" s="7" t="s">
        <v>1294</v>
      </c>
      <c r="C981" s="7" t="s">
        <v>1546</v>
      </c>
      <c r="D981" s="7" t="s">
        <v>22</v>
      </c>
      <c r="E981" s="7" t="e">
        <v>#N/A</v>
      </c>
      <c r="F981" s="7" t="e">
        <v>#N/A</v>
      </c>
      <c r="G981" s="7" t="e">
        <v>#N/A</v>
      </c>
      <c r="H981" s="7" t="e">
        <v>#N/A</v>
      </c>
      <c r="I981" s="7" t="s">
        <v>570</v>
      </c>
      <c r="J981" s="7" t="s">
        <v>64</v>
      </c>
      <c r="K981" s="241">
        <v>2800</v>
      </c>
      <c r="L981" s="7" t="s">
        <v>575</v>
      </c>
      <c r="M981" s="241">
        <v>2198</v>
      </c>
      <c r="N981" s="7" t="s">
        <v>1617</v>
      </c>
    </row>
    <row r="982" spans="1:14" x14ac:dyDescent="0.3">
      <c r="A982" t="str">
        <f t="shared" si="15"/>
        <v>28002251</v>
      </c>
      <c r="B982" s="7" t="s">
        <v>1294</v>
      </c>
      <c r="C982" s="7" t="s">
        <v>1546</v>
      </c>
      <c r="D982" s="7" t="s">
        <v>22</v>
      </c>
      <c r="E982" s="7" t="e">
        <v>#N/A</v>
      </c>
      <c r="F982" s="7" t="e">
        <v>#N/A</v>
      </c>
      <c r="G982" s="7" t="e">
        <v>#N/A</v>
      </c>
      <c r="H982" s="7" t="e">
        <v>#N/A</v>
      </c>
      <c r="I982" s="7" t="s">
        <v>570</v>
      </c>
      <c r="J982" s="7" t="s">
        <v>64</v>
      </c>
      <c r="K982" s="241">
        <v>2800</v>
      </c>
      <c r="L982" s="7" t="s">
        <v>575</v>
      </c>
      <c r="M982" s="241">
        <v>2251</v>
      </c>
      <c r="N982" s="7" t="s">
        <v>1618</v>
      </c>
    </row>
    <row r="983" spans="1:14" x14ac:dyDescent="0.3">
      <c r="A983" t="str">
        <f t="shared" si="15"/>
        <v>28002254</v>
      </c>
      <c r="B983" s="7" t="s">
        <v>1294</v>
      </c>
      <c r="C983" s="7" t="s">
        <v>1546</v>
      </c>
      <c r="D983" s="7" t="s">
        <v>22</v>
      </c>
      <c r="E983" s="7" t="e">
        <v>#N/A</v>
      </c>
      <c r="F983" s="7" t="e">
        <v>#N/A</v>
      </c>
      <c r="G983" s="7" t="e">
        <v>#N/A</v>
      </c>
      <c r="H983" s="7" t="e">
        <v>#N/A</v>
      </c>
      <c r="I983" s="7" t="s">
        <v>570</v>
      </c>
      <c r="J983" s="7" t="s">
        <v>64</v>
      </c>
      <c r="K983" s="241">
        <v>2800</v>
      </c>
      <c r="L983" s="7" t="s">
        <v>575</v>
      </c>
      <c r="M983" s="241">
        <v>2254</v>
      </c>
      <c r="N983" s="7" t="s">
        <v>1619</v>
      </c>
    </row>
    <row r="984" spans="1:14" x14ac:dyDescent="0.3">
      <c r="A984" t="str">
        <f t="shared" si="15"/>
        <v>28002255</v>
      </c>
      <c r="B984" s="7" t="s">
        <v>1294</v>
      </c>
      <c r="C984" s="7" t="s">
        <v>1546</v>
      </c>
      <c r="D984" s="7" t="s">
        <v>22</v>
      </c>
      <c r="E984" s="7" t="s">
        <v>482</v>
      </c>
      <c r="F984" s="7" t="s">
        <v>483</v>
      </c>
      <c r="G984" s="7" t="s">
        <v>237</v>
      </c>
      <c r="H984" s="7" t="s">
        <v>238</v>
      </c>
      <c r="I984" s="7" t="s">
        <v>570</v>
      </c>
      <c r="J984" s="7" t="s">
        <v>64</v>
      </c>
      <c r="K984" s="241">
        <v>2800</v>
      </c>
      <c r="L984" s="7" t="s">
        <v>575</v>
      </c>
      <c r="M984" s="241">
        <v>2255</v>
      </c>
      <c r="N984" s="7" t="s">
        <v>576</v>
      </c>
    </row>
    <row r="985" spans="1:14" x14ac:dyDescent="0.3">
      <c r="A985" t="str">
        <f t="shared" si="15"/>
        <v>28002256</v>
      </c>
      <c r="B985" s="7" t="s">
        <v>1294</v>
      </c>
      <c r="C985" s="7" t="s">
        <v>1546</v>
      </c>
      <c r="D985" s="7" t="s">
        <v>22</v>
      </c>
      <c r="E985" s="7" t="e">
        <v>#N/A</v>
      </c>
      <c r="F985" s="7" t="e">
        <v>#N/A</v>
      </c>
      <c r="G985" s="7" t="e">
        <v>#N/A</v>
      </c>
      <c r="H985" s="7" t="e">
        <v>#N/A</v>
      </c>
      <c r="I985" s="7" t="s">
        <v>570</v>
      </c>
      <c r="J985" s="7" t="s">
        <v>64</v>
      </c>
      <c r="K985" s="241">
        <v>2800</v>
      </c>
      <c r="L985" s="7" t="s">
        <v>575</v>
      </c>
      <c r="M985" s="241">
        <v>2256</v>
      </c>
      <c r="N985" s="7" t="s">
        <v>1620</v>
      </c>
    </row>
    <row r="986" spans="1:14" x14ac:dyDescent="0.3">
      <c r="A986" t="str">
        <f t="shared" si="15"/>
        <v>28002257</v>
      </c>
      <c r="B986" s="7" t="s">
        <v>1294</v>
      </c>
      <c r="C986" s="7" t="s">
        <v>1546</v>
      </c>
      <c r="D986" s="7" t="s">
        <v>22</v>
      </c>
      <c r="E986" s="7" t="e">
        <v>#N/A</v>
      </c>
      <c r="F986" s="7" t="e">
        <v>#N/A</v>
      </c>
      <c r="G986" s="7" t="e">
        <v>#N/A</v>
      </c>
      <c r="H986" s="7" t="e">
        <v>#N/A</v>
      </c>
      <c r="I986" s="7" t="s">
        <v>570</v>
      </c>
      <c r="J986" s="7" t="s">
        <v>64</v>
      </c>
      <c r="K986" s="241">
        <v>2800</v>
      </c>
      <c r="L986" s="7" t="s">
        <v>575</v>
      </c>
      <c r="M986" s="241">
        <v>2257</v>
      </c>
      <c r="N986" s="7" t="s">
        <v>1621</v>
      </c>
    </row>
    <row r="987" spans="1:14" x14ac:dyDescent="0.3">
      <c r="A987" t="str">
        <f t="shared" si="15"/>
        <v>28002258</v>
      </c>
      <c r="B987" s="7" t="s">
        <v>1294</v>
      </c>
      <c r="C987" s="7" t="s">
        <v>1546</v>
      </c>
      <c r="D987" s="7" t="s">
        <v>22</v>
      </c>
      <c r="E987" s="7" t="e">
        <v>#N/A</v>
      </c>
      <c r="F987" s="7" t="e">
        <v>#N/A</v>
      </c>
      <c r="G987" s="7" t="e">
        <v>#N/A</v>
      </c>
      <c r="H987" s="7" t="e">
        <v>#N/A</v>
      </c>
      <c r="I987" s="7" t="s">
        <v>570</v>
      </c>
      <c r="J987" s="7" t="s">
        <v>64</v>
      </c>
      <c r="K987" s="241">
        <v>2800</v>
      </c>
      <c r="L987" s="7" t="s">
        <v>575</v>
      </c>
      <c r="M987" s="241">
        <v>2258</v>
      </c>
      <c r="N987" s="7" t="s">
        <v>1622</v>
      </c>
    </row>
    <row r="988" spans="1:14" x14ac:dyDescent="0.3">
      <c r="A988" t="str">
        <f t="shared" si="15"/>
        <v>28002259</v>
      </c>
      <c r="B988" s="7" t="s">
        <v>1294</v>
      </c>
      <c r="C988" s="7" t="s">
        <v>1546</v>
      </c>
      <c r="D988" s="7" t="s">
        <v>22</v>
      </c>
      <c r="E988" s="7" t="e">
        <v>#N/A</v>
      </c>
      <c r="F988" s="7" t="e">
        <v>#N/A</v>
      </c>
      <c r="G988" s="7" t="e">
        <v>#N/A</v>
      </c>
      <c r="H988" s="7" t="e">
        <v>#N/A</v>
      </c>
      <c r="I988" s="7" t="s">
        <v>570</v>
      </c>
      <c r="J988" s="7" t="s">
        <v>64</v>
      </c>
      <c r="K988" s="241">
        <v>2800</v>
      </c>
      <c r="L988" s="7" t="s">
        <v>575</v>
      </c>
      <c r="M988" s="241">
        <v>2259</v>
      </c>
      <c r="N988" s="7" t="s">
        <v>1623</v>
      </c>
    </row>
    <row r="989" spans="1:14" x14ac:dyDescent="0.3">
      <c r="A989" t="str">
        <f t="shared" si="15"/>
        <v>28002260</v>
      </c>
      <c r="B989" s="7" t="s">
        <v>1294</v>
      </c>
      <c r="C989" s="7" t="s">
        <v>1546</v>
      </c>
      <c r="D989" s="7" t="s">
        <v>22</v>
      </c>
      <c r="E989" s="7" t="e">
        <v>#N/A</v>
      </c>
      <c r="F989" s="7" t="e">
        <v>#N/A</v>
      </c>
      <c r="G989" s="7" t="e">
        <v>#N/A</v>
      </c>
      <c r="H989" s="7" t="e">
        <v>#N/A</v>
      </c>
      <c r="I989" s="7" t="s">
        <v>570</v>
      </c>
      <c r="J989" s="7" t="s">
        <v>64</v>
      </c>
      <c r="K989" s="241">
        <v>2800</v>
      </c>
      <c r="L989" s="7" t="s">
        <v>575</v>
      </c>
      <c r="M989" s="241">
        <v>2260</v>
      </c>
      <c r="N989" s="7" t="s">
        <v>1624</v>
      </c>
    </row>
    <row r="990" spans="1:14" x14ac:dyDescent="0.3">
      <c r="A990" t="str">
        <f t="shared" si="15"/>
        <v>28002261</v>
      </c>
      <c r="B990" s="7" t="s">
        <v>1294</v>
      </c>
      <c r="C990" s="7" t="s">
        <v>1546</v>
      </c>
      <c r="D990" s="7" t="s">
        <v>22</v>
      </c>
      <c r="E990" s="7" t="e">
        <v>#N/A</v>
      </c>
      <c r="F990" s="7" t="e">
        <v>#N/A</v>
      </c>
      <c r="G990" s="7" t="e">
        <v>#N/A</v>
      </c>
      <c r="H990" s="7" t="e">
        <v>#N/A</v>
      </c>
      <c r="I990" s="7" t="s">
        <v>570</v>
      </c>
      <c r="J990" s="7" t="s">
        <v>64</v>
      </c>
      <c r="K990" s="241">
        <v>2800</v>
      </c>
      <c r="L990" s="7" t="s">
        <v>575</v>
      </c>
      <c r="M990" s="241">
        <v>2261</v>
      </c>
      <c r="N990" s="7" t="s">
        <v>1625</v>
      </c>
    </row>
    <row r="991" spans="1:14" x14ac:dyDescent="0.3">
      <c r="A991" t="str">
        <f t="shared" si="15"/>
        <v>28002262</v>
      </c>
      <c r="B991" s="7" t="s">
        <v>1294</v>
      </c>
      <c r="C991" s="7" t="s">
        <v>1546</v>
      </c>
      <c r="D991" s="7" t="s">
        <v>22</v>
      </c>
      <c r="E991" s="7" t="e">
        <v>#N/A</v>
      </c>
      <c r="F991" s="7" t="e">
        <v>#N/A</v>
      </c>
      <c r="G991" s="7" t="e">
        <v>#N/A</v>
      </c>
      <c r="H991" s="7" t="e">
        <v>#N/A</v>
      </c>
      <c r="I991" s="7" t="s">
        <v>570</v>
      </c>
      <c r="J991" s="7" t="s">
        <v>64</v>
      </c>
      <c r="K991" s="241">
        <v>2800</v>
      </c>
      <c r="L991" s="7" t="s">
        <v>575</v>
      </c>
      <c r="M991" s="241">
        <v>2262</v>
      </c>
      <c r="N991" s="7" t="s">
        <v>1626</v>
      </c>
    </row>
    <row r="992" spans="1:14" x14ac:dyDescent="0.3">
      <c r="A992" t="str">
        <f t="shared" si="15"/>
        <v>28007120</v>
      </c>
      <c r="B992" s="7" t="s">
        <v>1294</v>
      </c>
      <c r="C992" s="7" t="s">
        <v>1546</v>
      </c>
      <c r="D992" s="7" t="s">
        <v>22</v>
      </c>
      <c r="E992" s="7" t="e">
        <v>#N/A</v>
      </c>
      <c r="F992" s="7" t="e">
        <v>#N/A</v>
      </c>
      <c r="G992" s="7" t="e">
        <v>#N/A</v>
      </c>
      <c r="H992" s="7" t="e">
        <v>#N/A</v>
      </c>
      <c r="I992" s="7" t="s">
        <v>570</v>
      </c>
      <c r="J992" s="7" t="s">
        <v>64</v>
      </c>
      <c r="K992" s="241">
        <v>2800</v>
      </c>
      <c r="L992" s="7" t="s">
        <v>575</v>
      </c>
      <c r="M992" s="241">
        <v>7120</v>
      </c>
      <c r="N992" s="7" t="s">
        <v>52</v>
      </c>
    </row>
    <row r="993" spans="1:14" x14ac:dyDescent="0.3">
      <c r="A993" t="str">
        <f t="shared" si="15"/>
        <v>30902045</v>
      </c>
      <c r="B993" s="7" t="s">
        <v>1294</v>
      </c>
      <c r="C993" s="7" t="s">
        <v>1546</v>
      </c>
      <c r="D993" s="7" t="s">
        <v>22</v>
      </c>
      <c r="E993" s="7" t="s">
        <v>482</v>
      </c>
      <c r="F993" s="7" t="s">
        <v>483</v>
      </c>
      <c r="G993" s="7" t="s">
        <v>237</v>
      </c>
      <c r="H993" s="7" t="s">
        <v>238</v>
      </c>
      <c r="I993" s="7" t="s">
        <v>570</v>
      </c>
      <c r="J993" s="7" t="s">
        <v>64</v>
      </c>
      <c r="K993" s="241">
        <v>3090</v>
      </c>
      <c r="L993" s="7" t="s">
        <v>577</v>
      </c>
      <c r="M993" s="241">
        <v>2045</v>
      </c>
      <c r="N993" s="7" t="s">
        <v>170</v>
      </c>
    </row>
    <row r="994" spans="1:14" x14ac:dyDescent="0.3">
      <c r="A994" t="str">
        <f t="shared" si="15"/>
        <v>30907000</v>
      </c>
      <c r="B994" s="7" t="s">
        <v>1294</v>
      </c>
      <c r="C994" s="7" t="s">
        <v>1546</v>
      </c>
      <c r="D994" s="7" t="s">
        <v>22</v>
      </c>
      <c r="E994" s="7" t="e">
        <v>#N/A</v>
      </c>
      <c r="F994" s="7" t="e">
        <v>#N/A</v>
      </c>
      <c r="G994" s="7" t="e">
        <v>#N/A</v>
      </c>
      <c r="H994" s="7" t="e">
        <v>#N/A</v>
      </c>
      <c r="I994" s="7" t="s">
        <v>570</v>
      </c>
      <c r="J994" s="7" t="s">
        <v>64</v>
      </c>
      <c r="K994" s="241">
        <v>3090</v>
      </c>
      <c r="L994" s="7" t="s">
        <v>577</v>
      </c>
      <c r="M994" s="241">
        <v>7000</v>
      </c>
      <c r="N994" s="7" t="s">
        <v>44</v>
      </c>
    </row>
    <row r="995" spans="1:14" x14ac:dyDescent="0.3">
      <c r="A995" t="str">
        <f t="shared" si="15"/>
        <v>103606003</v>
      </c>
      <c r="B995" s="7" t="s">
        <v>1323</v>
      </c>
      <c r="C995" s="7"/>
      <c r="D995" s="7"/>
      <c r="E995" s="7" t="e">
        <v>#N/A</v>
      </c>
      <c r="F995" s="7" t="e">
        <v>#N/A</v>
      </c>
      <c r="G995" s="7" t="e">
        <v>#N/A</v>
      </c>
      <c r="H995" s="7" t="e">
        <v>#N/A</v>
      </c>
      <c r="I995" s="7" t="s">
        <v>570</v>
      </c>
      <c r="J995" s="7" t="s">
        <v>64</v>
      </c>
      <c r="K995" s="241">
        <v>10360</v>
      </c>
      <c r="L995" s="7" t="s">
        <v>1627</v>
      </c>
      <c r="M995" s="241">
        <v>6003</v>
      </c>
      <c r="N995" s="7" t="s">
        <v>89</v>
      </c>
    </row>
    <row r="996" spans="1:14" x14ac:dyDescent="0.3">
      <c r="A996" t="str">
        <f t="shared" si="15"/>
        <v>103606006</v>
      </c>
      <c r="B996" s="7" t="s">
        <v>1323</v>
      </c>
      <c r="C996" s="7"/>
      <c r="D996" s="7"/>
      <c r="E996" s="7" t="e">
        <v>#N/A</v>
      </c>
      <c r="F996" s="7" t="e">
        <v>#N/A</v>
      </c>
      <c r="G996" s="7" t="e">
        <v>#N/A</v>
      </c>
      <c r="H996" s="7" t="e">
        <v>#N/A</v>
      </c>
      <c r="I996" s="7" t="s">
        <v>570</v>
      </c>
      <c r="J996" s="7" t="s">
        <v>64</v>
      </c>
      <c r="K996" s="241">
        <v>10360</v>
      </c>
      <c r="L996" s="7" t="s">
        <v>1627</v>
      </c>
      <c r="M996" s="241">
        <v>6006</v>
      </c>
      <c r="N996" s="7" t="s">
        <v>68</v>
      </c>
    </row>
    <row r="997" spans="1:14" x14ac:dyDescent="0.3">
      <c r="A997" t="str">
        <f t="shared" si="15"/>
        <v>30432040</v>
      </c>
      <c r="B997" s="7" t="s">
        <v>1294</v>
      </c>
      <c r="C997" s="7" t="s">
        <v>1546</v>
      </c>
      <c r="D997" s="7" t="s">
        <v>22</v>
      </c>
      <c r="E997" s="7" t="e">
        <v>#N/A</v>
      </c>
      <c r="F997" s="7" t="e">
        <v>#N/A</v>
      </c>
      <c r="G997" s="7" t="e">
        <v>#N/A</v>
      </c>
      <c r="H997" s="7" t="e">
        <v>#N/A</v>
      </c>
      <c r="I997" s="7" t="s">
        <v>578</v>
      </c>
      <c r="J997" s="7" t="s">
        <v>579</v>
      </c>
      <c r="K997" s="241">
        <v>3043</v>
      </c>
      <c r="L997" s="7" t="s">
        <v>579</v>
      </c>
      <c r="M997" s="241">
        <v>2040</v>
      </c>
      <c r="N997" s="7" t="s">
        <v>1462</v>
      </c>
    </row>
    <row r="998" spans="1:14" x14ac:dyDescent="0.3">
      <c r="A998" t="str">
        <f t="shared" si="15"/>
        <v>30432086</v>
      </c>
      <c r="B998" s="7" t="s">
        <v>1294</v>
      </c>
      <c r="C998" s="7" t="s">
        <v>1546</v>
      </c>
      <c r="D998" s="7" t="s">
        <v>22</v>
      </c>
      <c r="E998" s="7" t="e">
        <v>#N/A</v>
      </c>
      <c r="F998" s="7" t="e">
        <v>#N/A</v>
      </c>
      <c r="G998" s="7" t="e">
        <v>#N/A</v>
      </c>
      <c r="H998" s="7" t="e">
        <v>#N/A</v>
      </c>
      <c r="I998" s="7" t="s">
        <v>578</v>
      </c>
      <c r="J998" s="7" t="s">
        <v>579</v>
      </c>
      <c r="K998" s="241">
        <v>3043</v>
      </c>
      <c r="L998" s="7" t="s">
        <v>579</v>
      </c>
      <c r="M998" s="241">
        <v>2086</v>
      </c>
      <c r="N998" s="7" t="s">
        <v>291</v>
      </c>
    </row>
    <row r="999" spans="1:14" x14ac:dyDescent="0.3">
      <c r="A999" t="str">
        <f t="shared" si="15"/>
        <v>30433400</v>
      </c>
      <c r="B999" s="7" t="s">
        <v>1294</v>
      </c>
      <c r="C999" s="7" t="s">
        <v>1546</v>
      </c>
      <c r="D999" s="7" t="s">
        <v>22</v>
      </c>
      <c r="E999" s="7" t="s">
        <v>482</v>
      </c>
      <c r="F999" s="7" t="s">
        <v>483</v>
      </c>
      <c r="G999" s="7" t="s">
        <v>237</v>
      </c>
      <c r="H999" s="7" t="s">
        <v>238</v>
      </c>
      <c r="I999" s="7" t="s">
        <v>578</v>
      </c>
      <c r="J999" s="7" t="s">
        <v>579</v>
      </c>
      <c r="K999" s="241">
        <v>3043</v>
      </c>
      <c r="L999" s="7" t="s">
        <v>579</v>
      </c>
      <c r="M999" s="241">
        <v>3400</v>
      </c>
      <c r="N999" s="7" t="s">
        <v>579</v>
      </c>
    </row>
    <row r="1000" spans="1:14" x14ac:dyDescent="0.3">
      <c r="A1000" t="str">
        <f t="shared" si="15"/>
        <v>30434000</v>
      </c>
      <c r="B1000" s="7" t="s">
        <v>1294</v>
      </c>
      <c r="C1000" s="7" t="s">
        <v>1546</v>
      </c>
      <c r="D1000" s="7" t="s">
        <v>22</v>
      </c>
      <c r="E1000" s="7" t="e">
        <v>#N/A</v>
      </c>
      <c r="F1000" s="7" t="e">
        <v>#N/A</v>
      </c>
      <c r="G1000" s="7" t="e">
        <v>#N/A</v>
      </c>
      <c r="H1000" s="7" t="e">
        <v>#N/A</v>
      </c>
      <c r="I1000" s="7" t="s">
        <v>578</v>
      </c>
      <c r="J1000" s="7" t="s">
        <v>579</v>
      </c>
      <c r="K1000" s="241">
        <v>3043</v>
      </c>
      <c r="L1000" s="7" t="s">
        <v>579</v>
      </c>
      <c r="M1000" s="241">
        <v>4000</v>
      </c>
      <c r="N1000" s="7" t="s">
        <v>1349</v>
      </c>
    </row>
    <row r="1001" spans="1:14" x14ac:dyDescent="0.3">
      <c r="A1001" t="str">
        <f t="shared" si="15"/>
        <v>30272000</v>
      </c>
      <c r="B1001" s="7" t="s">
        <v>1294</v>
      </c>
      <c r="C1001" s="7" t="s">
        <v>1546</v>
      </c>
      <c r="D1001" s="7" t="s">
        <v>22</v>
      </c>
      <c r="E1001" s="7" t="s">
        <v>482</v>
      </c>
      <c r="F1001" s="7" t="s">
        <v>483</v>
      </c>
      <c r="G1001" s="7" t="s">
        <v>237</v>
      </c>
      <c r="H1001" s="7" t="s">
        <v>238</v>
      </c>
      <c r="I1001" s="7" t="s">
        <v>580</v>
      </c>
      <c r="J1001" s="7" t="s">
        <v>581</v>
      </c>
      <c r="K1001" s="241">
        <v>3027</v>
      </c>
      <c r="L1001" s="7" t="s">
        <v>582</v>
      </c>
      <c r="M1001" s="241">
        <v>2000</v>
      </c>
      <c r="N1001" s="7" t="s">
        <v>271</v>
      </c>
    </row>
    <row r="1002" spans="1:14" x14ac:dyDescent="0.3">
      <c r="A1002" t="str">
        <f t="shared" si="15"/>
        <v>30272001</v>
      </c>
      <c r="B1002" s="7" t="s">
        <v>1294</v>
      </c>
      <c r="C1002" s="7" t="s">
        <v>1546</v>
      </c>
      <c r="D1002" s="7" t="s">
        <v>22</v>
      </c>
      <c r="E1002" s="7" t="s">
        <v>482</v>
      </c>
      <c r="F1002" s="7" t="s">
        <v>483</v>
      </c>
      <c r="G1002" s="7" t="s">
        <v>237</v>
      </c>
      <c r="H1002" s="7" t="s">
        <v>238</v>
      </c>
      <c r="I1002" s="7" t="s">
        <v>580</v>
      </c>
      <c r="J1002" s="7" t="s">
        <v>581</v>
      </c>
      <c r="K1002" s="241">
        <v>3027</v>
      </c>
      <c r="L1002" s="7" t="s">
        <v>582</v>
      </c>
      <c r="M1002" s="241">
        <v>2001</v>
      </c>
      <c r="N1002" s="7" t="s">
        <v>272</v>
      </c>
    </row>
    <row r="1003" spans="1:14" x14ac:dyDescent="0.3">
      <c r="A1003" t="str">
        <f t="shared" si="15"/>
        <v>30272045</v>
      </c>
      <c r="B1003" s="7" t="s">
        <v>1294</v>
      </c>
      <c r="C1003" s="7" t="s">
        <v>1546</v>
      </c>
      <c r="D1003" s="7" t="s">
        <v>22</v>
      </c>
      <c r="E1003" s="7" t="s">
        <v>482</v>
      </c>
      <c r="F1003" s="7" t="s">
        <v>483</v>
      </c>
      <c r="G1003" s="7" t="s">
        <v>237</v>
      </c>
      <c r="H1003" s="7" t="s">
        <v>238</v>
      </c>
      <c r="I1003" s="7" t="s">
        <v>580</v>
      </c>
      <c r="J1003" s="7" t="s">
        <v>581</v>
      </c>
      <c r="K1003" s="241">
        <v>3027</v>
      </c>
      <c r="L1003" s="7" t="s">
        <v>582</v>
      </c>
      <c r="M1003" s="241">
        <v>2045</v>
      </c>
      <c r="N1003" s="7" t="s">
        <v>170</v>
      </c>
    </row>
    <row r="1004" spans="1:14" x14ac:dyDescent="0.3">
      <c r="A1004" t="str">
        <f t="shared" si="15"/>
        <v>30272078</v>
      </c>
      <c r="B1004" s="7" t="s">
        <v>1294</v>
      </c>
      <c r="C1004" s="7" t="s">
        <v>1546</v>
      </c>
      <c r="D1004" s="7" t="s">
        <v>22</v>
      </c>
      <c r="E1004" s="7" t="e">
        <v>#N/A</v>
      </c>
      <c r="F1004" s="7" t="e">
        <v>#N/A</v>
      </c>
      <c r="G1004" s="7" t="e">
        <v>#N/A</v>
      </c>
      <c r="H1004" s="7" t="e">
        <v>#N/A</v>
      </c>
      <c r="I1004" s="7" t="s">
        <v>580</v>
      </c>
      <c r="J1004" s="7" t="s">
        <v>581</v>
      </c>
      <c r="K1004" s="241">
        <v>3027</v>
      </c>
      <c r="L1004" s="7" t="s">
        <v>582</v>
      </c>
      <c r="M1004" s="241">
        <v>2078</v>
      </c>
      <c r="N1004" s="7" t="s">
        <v>284</v>
      </c>
    </row>
    <row r="1005" spans="1:14" x14ac:dyDescent="0.3">
      <c r="A1005" t="str">
        <f t="shared" si="15"/>
        <v>30274000</v>
      </c>
      <c r="B1005" s="7" t="s">
        <v>1294</v>
      </c>
      <c r="C1005" s="7" t="s">
        <v>1546</v>
      </c>
      <c r="D1005" s="7" t="s">
        <v>22</v>
      </c>
      <c r="E1005" s="7" t="e">
        <v>#N/A</v>
      </c>
      <c r="F1005" s="7" t="e">
        <v>#N/A</v>
      </c>
      <c r="G1005" s="7" t="e">
        <v>#N/A</v>
      </c>
      <c r="H1005" s="7" t="e">
        <v>#N/A</v>
      </c>
      <c r="I1005" s="7" t="s">
        <v>580</v>
      </c>
      <c r="J1005" s="7" t="s">
        <v>581</v>
      </c>
      <c r="K1005" s="241">
        <v>3027</v>
      </c>
      <c r="L1005" s="7" t="s">
        <v>582</v>
      </c>
      <c r="M1005" s="241">
        <v>4000</v>
      </c>
      <c r="N1005" s="7" t="s">
        <v>1349</v>
      </c>
    </row>
    <row r="1006" spans="1:14" x14ac:dyDescent="0.3">
      <c r="A1006" t="str">
        <f t="shared" si="15"/>
        <v>30277000</v>
      </c>
      <c r="B1006" s="7" t="s">
        <v>1294</v>
      </c>
      <c r="C1006" s="7" t="s">
        <v>1546</v>
      </c>
      <c r="D1006" s="7" t="s">
        <v>22</v>
      </c>
      <c r="E1006" s="7" t="e">
        <v>#N/A</v>
      </c>
      <c r="F1006" s="7" t="e">
        <v>#N/A</v>
      </c>
      <c r="G1006" s="7" t="e">
        <v>#N/A</v>
      </c>
      <c r="H1006" s="7" t="e">
        <v>#N/A</v>
      </c>
      <c r="I1006" s="7" t="s">
        <v>580</v>
      </c>
      <c r="J1006" s="7" t="s">
        <v>581</v>
      </c>
      <c r="K1006" s="241">
        <v>3027</v>
      </c>
      <c r="L1006" s="7" t="s">
        <v>582</v>
      </c>
      <c r="M1006" s="241">
        <v>7000</v>
      </c>
      <c r="N1006" s="7" t="s">
        <v>44</v>
      </c>
    </row>
    <row r="1007" spans="1:14" x14ac:dyDescent="0.3">
      <c r="A1007" t="str">
        <f t="shared" si="15"/>
        <v>30278000</v>
      </c>
      <c r="B1007" s="7" t="s">
        <v>1294</v>
      </c>
      <c r="C1007" s="7" t="s">
        <v>1546</v>
      </c>
      <c r="D1007" s="7" t="s">
        <v>22</v>
      </c>
      <c r="E1007" s="7" t="s">
        <v>482</v>
      </c>
      <c r="F1007" s="7" t="s">
        <v>483</v>
      </c>
      <c r="G1007" s="7" t="s">
        <v>237</v>
      </c>
      <c r="H1007" s="7" t="s">
        <v>238</v>
      </c>
      <c r="I1007" s="7" t="s">
        <v>580</v>
      </c>
      <c r="J1007" s="7" t="s">
        <v>581</v>
      </c>
      <c r="K1007" s="241">
        <v>3027</v>
      </c>
      <c r="L1007" s="7" t="s">
        <v>582</v>
      </c>
      <c r="M1007" s="241">
        <v>8000</v>
      </c>
      <c r="N1007" s="7" t="s">
        <v>163</v>
      </c>
    </row>
    <row r="1008" spans="1:14" x14ac:dyDescent="0.3">
      <c r="A1008" t="str">
        <f t="shared" si="15"/>
        <v>30282047</v>
      </c>
      <c r="B1008" s="7" t="s">
        <v>1294</v>
      </c>
      <c r="C1008" s="7" t="s">
        <v>1546</v>
      </c>
      <c r="D1008" s="7" t="s">
        <v>22</v>
      </c>
      <c r="E1008" s="7" t="e">
        <v>#N/A</v>
      </c>
      <c r="F1008" s="7" t="e">
        <v>#N/A</v>
      </c>
      <c r="G1008" s="7" t="e">
        <v>#N/A</v>
      </c>
      <c r="H1008" s="7" t="e">
        <v>#N/A</v>
      </c>
      <c r="I1008" s="7" t="s">
        <v>580</v>
      </c>
      <c r="J1008" s="7" t="s">
        <v>581</v>
      </c>
      <c r="K1008" s="241">
        <v>3028</v>
      </c>
      <c r="L1008" s="7" t="s">
        <v>1628</v>
      </c>
      <c r="M1008" s="241">
        <v>2047</v>
      </c>
      <c r="N1008" s="7" t="s">
        <v>299</v>
      </c>
    </row>
    <row r="1009" spans="1:14" x14ac:dyDescent="0.3">
      <c r="A1009" t="str">
        <f t="shared" si="15"/>
        <v>30284000</v>
      </c>
      <c r="B1009" s="7" t="s">
        <v>1294</v>
      </c>
      <c r="C1009" s="7" t="s">
        <v>1546</v>
      </c>
      <c r="D1009" s="7" t="s">
        <v>22</v>
      </c>
      <c r="E1009" s="7" t="e">
        <v>#N/A</v>
      </c>
      <c r="F1009" s="7" t="e">
        <v>#N/A</v>
      </c>
      <c r="G1009" s="7" t="e">
        <v>#N/A</v>
      </c>
      <c r="H1009" s="7" t="e">
        <v>#N/A</v>
      </c>
      <c r="I1009" s="7" t="s">
        <v>580</v>
      </c>
      <c r="J1009" s="7" t="s">
        <v>581</v>
      </c>
      <c r="K1009" s="241">
        <v>3028</v>
      </c>
      <c r="L1009" s="7" t="s">
        <v>1628</v>
      </c>
      <c r="M1009" s="241">
        <v>4000</v>
      </c>
      <c r="N1009" s="7" t="s">
        <v>1349</v>
      </c>
    </row>
    <row r="1010" spans="1:14" x14ac:dyDescent="0.3">
      <c r="A1010" t="str">
        <f t="shared" si="15"/>
        <v>30294000</v>
      </c>
      <c r="B1010" s="7" t="s">
        <v>1294</v>
      </c>
      <c r="C1010" s="7" t="s">
        <v>1546</v>
      </c>
      <c r="D1010" s="7" t="s">
        <v>22</v>
      </c>
      <c r="E1010" s="7" t="e">
        <v>#N/A</v>
      </c>
      <c r="F1010" s="7" t="e">
        <v>#N/A</v>
      </c>
      <c r="G1010" s="7" t="e">
        <v>#N/A</v>
      </c>
      <c r="H1010" s="7" t="e">
        <v>#N/A</v>
      </c>
      <c r="I1010" s="7" t="s">
        <v>580</v>
      </c>
      <c r="J1010" s="7" t="s">
        <v>581</v>
      </c>
      <c r="K1010" s="241">
        <v>3029</v>
      </c>
      <c r="L1010" s="7" t="s">
        <v>1629</v>
      </c>
      <c r="M1010" s="241">
        <v>4000</v>
      </c>
      <c r="N1010" s="7" t="s">
        <v>1349</v>
      </c>
    </row>
    <row r="1011" spans="1:14" x14ac:dyDescent="0.3">
      <c r="A1011" t="str">
        <f t="shared" si="15"/>
        <v>30298000</v>
      </c>
      <c r="B1011" s="7" t="s">
        <v>1294</v>
      </c>
      <c r="C1011" s="7" t="s">
        <v>1546</v>
      </c>
      <c r="D1011" s="7" t="s">
        <v>22</v>
      </c>
      <c r="E1011" s="7" t="e">
        <v>#N/A</v>
      </c>
      <c r="F1011" s="7" t="e">
        <v>#N/A</v>
      </c>
      <c r="G1011" s="7" t="e">
        <v>#N/A</v>
      </c>
      <c r="H1011" s="7" t="e">
        <v>#N/A</v>
      </c>
      <c r="I1011" s="7" t="s">
        <v>580</v>
      </c>
      <c r="J1011" s="7" t="s">
        <v>581</v>
      </c>
      <c r="K1011" s="241">
        <v>3029</v>
      </c>
      <c r="L1011" s="7" t="s">
        <v>1629</v>
      </c>
      <c r="M1011" s="241">
        <v>8000</v>
      </c>
      <c r="N1011" s="7" t="s">
        <v>163</v>
      </c>
    </row>
    <row r="1012" spans="1:14" x14ac:dyDescent="0.3">
      <c r="A1012" t="str">
        <f t="shared" si="15"/>
        <v>30302000</v>
      </c>
      <c r="B1012" s="7" t="s">
        <v>1294</v>
      </c>
      <c r="C1012" s="7" t="s">
        <v>1546</v>
      </c>
      <c r="D1012" s="7" t="s">
        <v>22</v>
      </c>
      <c r="E1012" s="7" t="s">
        <v>482</v>
      </c>
      <c r="F1012" s="7" t="s">
        <v>483</v>
      </c>
      <c r="G1012" s="7" t="s">
        <v>237</v>
      </c>
      <c r="H1012" s="7" t="s">
        <v>238</v>
      </c>
      <c r="I1012" s="7" t="s">
        <v>580</v>
      </c>
      <c r="J1012" s="7" t="s">
        <v>581</v>
      </c>
      <c r="K1012" s="241">
        <v>3030</v>
      </c>
      <c r="L1012" s="7" t="s">
        <v>583</v>
      </c>
      <c r="M1012" s="241">
        <v>2000</v>
      </c>
      <c r="N1012" s="7" t="s">
        <v>271</v>
      </c>
    </row>
    <row r="1013" spans="1:14" x14ac:dyDescent="0.3">
      <c r="A1013" t="str">
        <f t="shared" si="15"/>
        <v>30302001</v>
      </c>
      <c r="B1013" s="7" t="s">
        <v>1294</v>
      </c>
      <c r="C1013" s="7" t="s">
        <v>1546</v>
      </c>
      <c r="D1013" s="7" t="s">
        <v>22</v>
      </c>
      <c r="E1013" s="7" t="s">
        <v>482</v>
      </c>
      <c r="F1013" s="7" t="s">
        <v>483</v>
      </c>
      <c r="G1013" s="7" t="s">
        <v>237</v>
      </c>
      <c r="H1013" s="7" t="s">
        <v>238</v>
      </c>
      <c r="I1013" s="7" t="s">
        <v>580</v>
      </c>
      <c r="J1013" s="7" t="s">
        <v>581</v>
      </c>
      <c r="K1013" s="241">
        <v>3030</v>
      </c>
      <c r="L1013" s="7" t="s">
        <v>583</v>
      </c>
      <c r="M1013" s="241">
        <v>2001</v>
      </c>
      <c r="N1013" s="7" t="s">
        <v>272</v>
      </c>
    </row>
    <row r="1014" spans="1:14" x14ac:dyDescent="0.3">
      <c r="A1014" t="str">
        <f t="shared" si="15"/>
        <v>30304000</v>
      </c>
      <c r="B1014" s="7" t="s">
        <v>1294</v>
      </c>
      <c r="C1014" s="7" t="s">
        <v>1546</v>
      </c>
      <c r="D1014" s="7" t="s">
        <v>22</v>
      </c>
      <c r="E1014" s="7" t="e">
        <v>#N/A</v>
      </c>
      <c r="F1014" s="7" t="e">
        <v>#N/A</v>
      </c>
      <c r="G1014" s="7" t="e">
        <v>#N/A</v>
      </c>
      <c r="H1014" s="7" t="e">
        <v>#N/A</v>
      </c>
      <c r="I1014" s="7" t="s">
        <v>580</v>
      </c>
      <c r="J1014" s="7" t="s">
        <v>581</v>
      </c>
      <c r="K1014" s="241">
        <v>3030</v>
      </c>
      <c r="L1014" s="7" t="s">
        <v>583</v>
      </c>
      <c r="M1014" s="241">
        <v>4000</v>
      </c>
      <c r="N1014" s="7" t="s">
        <v>1349</v>
      </c>
    </row>
    <row r="1015" spans="1:14" x14ac:dyDescent="0.3">
      <c r="A1015" t="str">
        <f t="shared" si="15"/>
        <v>30305002</v>
      </c>
      <c r="B1015" s="7" t="s">
        <v>1351</v>
      </c>
      <c r="C1015" s="7" t="s">
        <v>1546</v>
      </c>
      <c r="D1015" s="7" t="s">
        <v>22</v>
      </c>
      <c r="E1015" s="7" t="e">
        <v>#N/A</v>
      </c>
      <c r="F1015" s="7" t="e">
        <v>#N/A</v>
      </c>
      <c r="G1015" s="7" t="e">
        <v>#N/A</v>
      </c>
      <c r="H1015" s="7" t="e">
        <v>#N/A</v>
      </c>
      <c r="I1015" s="7" t="s">
        <v>580</v>
      </c>
      <c r="J1015" s="7" t="s">
        <v>581</v>
      </c>
      <c r="K1015" s="241">
        <v>3030</v>
      </c>
      <c r="L1015" s="7" t="s">
        <v>583</v>
      </c>
      <c r="M1015" s="241">
        <v>5002</v>
      </c>
      <c r="N1015" s="7" t="s">
        <v>308</v>
      </c>
    </row>
    <row r="1016" spans="1:14" x14ac:dyDescent="0.3">
      <c r="A1016" t="str">
        <f t="shared" si="15"/>
        <v>30512045</v>
      </c>
      <c r="B1016" s="7" t="s">
        <v>1294</v>
      </c>
      <c r="C1016" s="7" t="s">
        <v>1546</v>
      </c>
      <c r="D1016" s="7" t="s">
        <v>22</v>
      </c>
      <c r="E1016" s="7" t="s">
        <v>482</v>
      </c>
      <c r="F1016" s="7" t="s">
        <v>483</v>
      </c>
      <c r="G1016" s="7" t="s">
        <v>237</v>
      </c>
      <c r="H1016" s="7" t="s">
        <v>238</v>
      </c>
      <c r="I1016" s="7" t="s">
        <v>580</v>
      </c>
      <c r="J1016" s="7" t="s">
        <v>581</v>
      </c>
      <c r="K1016" s="241">
        <v>3051</v>
      </c>
      <c r="L1016" s="7" t="s">
        <v>584</v>
      </c>
      <c r="M1016" s="241">
        <v>2045</v>
      </c>
      <c r="N1016" s="7" t="s">
        <v>170</v>
      </c>
    </row>
    <row r="1017" spans="1:14" x14ac:dyDescent="0.3">
      <c r="A1017" t="str">
        <f t="shared" si="15"/>
        <v>30512092</v>
      </c>
      <c r="B1017" s="7" t="s">
        <v>1294</v>
      </c>
      <c r="C1017" s="7" t="s">
        <v>1546</v>
      </c>
      <c r="D1017" s="7" t="s">
        <v>22</v>
      </c>
      <c r="E1017" s="7" t="e">
        <v>#N/A</v>
      </c>
      <c r="F1017" s="7" t="e">
        <v>#N/A</v>
      </c>
      <c r="G1017" s="7" t="e">
        <v>#N/A</v>
      </c>
      <c r="H1017" s="7" t="e">
        <v>#N/A</v>
      </c>
      <c r="I1017" s="7" t="s">
        <v>580</v>
      </c>
      <c r="J1017" s="7" t="s">
        <v>581</v>
      </c>
      <c r="K1017" s="241">
        <v>3051</v>
      </c>
      <c r="L1017" s="7" t="s">
        <v>584</v>
      </c>
      <c r="M1017" s="241">
        <v>2092</v>
      </c>
      <c r="N1017" s="7" t="s">
        <v>141</v>
      </c>
    </row>
    <row r="1018" spans="1:14" x14ac:dyDescent="0.3">
      <c r="A1018" t="str">
        <f t="shared" si="15"/>
        <v>30514000</v>
      </c>
      <c r="B1018" s="7" t="s">
        <v>1294</v>
      </c>
      <c r="C1018" s="7" t="s">
        <v>1546</v>
      </c>
      <c r="D1018" s="7" t="s">
        <v>22</v>
      </c>
      <c r="E1018" s="7" t="e">
        <v>#N/A</v>
      </c>
      <c r="F1018" s="7" t="e">
        <v>#N/A</v>
      </c>
      <c r="G1018" s="7" t="e">
        <v>#N/A</v>
      </c>
      <c r="H1018" s="7" t="e">
        <v>#N/A</v>
      </c>
      <c r="I1018" s="7" t="s">
        <v>580</v>
      </c>
      <c r="J1018" s="7" t="s">
        <v>581</v>
      </c>
      <c r="K1018" s="241">
        <v>3051</v>
      </c>
      <c r="L1018" s="7" t="s">
        <v>584</v>
      </c>
      <c r="M1018" s="241">
        <v>4000</v>
      </c>
      <c r="N1018" s="7" t="s">
        <v>1349</v>
      </c>
    </row>
    <row r="1019" spans="1:14" x14ac:dyDescent="0.3">
      <c r="A1019" t="str">
        <f t="shared" si="15"/>
        <v>30517000</v>
      </c>
      <c r="B1019" s="7" t="s">
        <v>1294</v>
      </c>
      <c r="C1019" s="7" t="s">
        <v>1546</v>
      </c>
      <c r="D1019" s="7" t="s">
        <v>22</v>
      </c>
      <c r="E1019" s="7" t="e">
        <v>#N/A</v>
      </c>
      <c r="F1019" s="7" t="e">
        <v>#N/A</v>
      </c>
      <c r="G1019" s="7" t="e">
        <v>#N/A</v>
      </c>
      <c r="H1019" s="7" t="e">
        <v>#N/A</v>
      </c>
      <c r="I1019" s="7" t="s">
        <v>580</v>
      </c>
      <c r="J1019" s="7" t="s">
        <v>581</v>
      </c>
      <c r="K1019" s="241">
        <v>3051</v>
      </c>
      <c r="L1019" s="7" t="s">
        <v>584</v>
      </c>
      <c r="M1019" s="241">
        <v>7000</v>
      </c>
      <c r="N1019" s="7" t="s">
        <v>44</v>
      </c>
    </row>
    <row r="1020" spans="1:14" x14ac:dyDescent="0.3">
      <c r="A1020" t="str">
        <f t="shared" si="15"/>
        <v>30518000</v>
      </c>
      <c r="B1020" s="7" t="s">
        <v>1294</v>
      </c>
      <c r="C1020" s="7" t="s">
        <v>1546</v>
      </c>
      <c r="D1020" s="7" t="s">
        <v>22</v>
      </c>
      <c r="E1020" s="7" t="s">
        <v>482</v>
      </c>
      <c r="F1020" s="7" t="s">
        <v>483</v>
      </c>
      <c r="G1020" s="7" t="s">
        <v>237</v>
      </c>
      <c r="H1020" s="7" t="s">
        <v>238</v>
      </c>
      <c r="I1020" s="7" t="s">
        <v>580</v>
      </c>
      <c r="J1020" s="7" t="s">
        <v>581</v>
      </c>
      <c r="K1020" s="241">
        <v>3051</v>
      </c>
      <c r="L1020" s="7" t="s">
        <v>584</v>
      </c>
      <c r="M1020" s="241">
        <v>8000</v>
      </c>
      <c r="N1020" s="7" t="s">
        <v>163</v>
      </c>
    </row>
    <row r="1021" spans="1:14" x14ac:dyDescent="0.3">
      <c r="A1021" t="str">
        <f t="shared" si="15"/>
        <v>30771007</v>
      </c>
      <c r="B1021" s="7" t="s">
        <v>1294</v>
      </c>
      <c r="C1021" s="7" t="s">
        <v>1546</v>
      </c>
      <c r="D1021" s="7" t="s">
        <v>22</v>
      </c>
      <c r="E1021" s="7" t="e">
        <v>#N/A</v>
      </c>
      <c r="F1021" s="7" t="e">
        <v>#N/A</v>
      </c>
      <c r="G1021" s="7" t="e">
        <v>#N/A</v>
      </c>
      <c r="H1021" s="7" t="e">
        <v>#N/A</v>
      </c>
      <c r="I1021" s="7" t="s">
        <v>580</v>
      </c>
      <c r="J1021" s="7" t="s">
        <v>581</v>
      </c>
      <c r="K1021" s="241">
        <v>3077</v>
      </c>
      <c r="L1021" s="7" t="s">
        <v>1541</v>
      </c>
      <c r="M1021" s="241">
        <v>1007</v>
      </c>
      <c r="N1021" s="7" t="s">
        <v>539</v>
      </c>
    </row>
    <row r="1022" spans="1:14" x14ac:dyDescent="0.3">
      <c r="A1022" t="str">
        <f t="shared" si="15"/>
        <v>30772045</v>
      </c>
      <c r="B1022" s="7" t="s">
        <v>1294</v>
      </c>
      <c r="C1022" s="7" t="s">
        <v>1546</v>
      </c>
      <c r="D1022" s="7" t="s">
        <v>22</v>
      </c>
      <c r="E1022" s="7" t="e">
        <v>#N/A</v>
      </c>
      <c r="F1022" s="7" t="e">
        <v>#N/A</v>
      </c>
      <c r="G1022" s="7" t="e">
        <v>#N/A</v>
      </c>
      <c r="H1022" s="7" t="e">
        <v>#N/A</v>
      </c>
      <c r="I1022" s="7" t="s">
        <v>580</v>
      </c>
      <c r="J1022" s="7" t="s">
        <v>581</v>
      </c>
      <c r="K1022" s="241">
        <v>3077</v>
      </c>
      <c r="L1022" s="7" t="s">
        <v>1541</v>
      </c>
      <c r="M1022" s="241">
        <v>2045</v>
      </c>
      <c r="N1022" s="7" t="s">
        <v>170</v>
      </c>
    </row>
    <row r="1023" spans="1:14" x14ac:dyDescent="0.3">
      <c r="A1023" t="str">
        <f t="shared" si="15"/>
        <v>30772046</v>
      </c>
      <c r="B1023" s="7" t="s">
        <v>1294</v>
      </c>
      <c r="C1023" s="7" t="s">
        <v>1546</v>
      </c>
      <c r="D1023" s="7" t="s">
        <v>22</v>
      </c>
      <c r="E1023" s="7" t="e">
        <v>#N/A</v>
      </c>
      <c r="F1023" s="7" t="e">
        <v>#N/A</v>
      </c>
      <c r="G1023" s="7" t="e">
        <v>#N/A</v>
      </c>
      <c r="H1023" s="7" t="e">
        <v>#N/A</v>
      </c>
      <c r="I1023" s="7" t="s">
        <v>580</v>
      </c>
      <c r="J1023" s="7" t="s">
        <v>581</v>
      </c>
      <c r="K1023" s="241">
        <v>3077</v>
      </c>
      <c r="L1023" s="7" t="s">
        <v>1541</v>
      </c>
      <c r="M1023" s="241">
        <v>2046</v>
      </c>
      <c r="N1023" s="7" t="s">
        <v>404</v>
      </c>
    </row>
    <row r="1024" spans="1:14" x14ac:dyDescent="0.3">
      <c r="A1024" t="str">
        <f t="shared" si="15"/>
        <v>30775011</v>
      </c>
      <c r="B1024" s="7" t="s">
        <v>1294</v>
      </c>
      <c r="C1024" s="7" t="s">
        <v>1546</v>
      </c>
      <c r="D1024" s="7" t="s">
        <v>22</v>
      </c>
      <c r="E1024" s="7" t="e">
        <v>#N/A</v>
      </c>
      <c r="F1024" s="7" t="e">
        <v>#N/A</v>
      </c>
      <c r="G1024" s="7" t="e">
        <v>#N/A</v>
      </c>
      <c r="H1024" s="7" t="e">
        <v>#N/A</v>
      </c>
      <c r="I1024" s="7" t="s">
        <v>580</v>
      </c>
      <c r="J1024" s="7" t="s">
        <v>581</v>
      </c>
      <c r="K1024" s="241">
        <v>3077</v>
      </c>
      <c r="L1024" s="7" t="s">
        <v>1541</v>
      </c>
      <c r="M1024" s="241">
        <v>5011</v>
      </c>
      <c r="N1024" s="7" t="s">
        <v>588</v>
      </c>
    </row>
    <row r="1025" spans="1:14" x14ac:dyDescent="0.3">
      <c r="A1025" t="str">
        <f t="shared" si="15"/>
        <v>30777000</v>
      </c>
      <c r="B1025" s="7" t="s">
        <v>1294</v>
      </c>
      <c r="C1025" s="7" t="s">
        <v>1546</v>
      </c>
      <c r="D1025" s="7" t="s">
        <v>22</v>
      </c>
      <c r="E1025" s="7" t="e">
        <v>#N/A</v>
      </c>
      <c r="F1025" s="7" t="e">
        <v>#N/A</v>
      </c>
      <c r="G1025" s="7" t="e">
        <v>#N/A</v>
      </c>
      <c r="H1025" s="7" t="e">
        <v>#N/A</v>
      </c>
      <c r="I1025" s="7" t="s">
        <v>580</v>
      </c>
      <c r="J1025" s="7" t="s">
        <v>581</v>
      </c>
      <c r="K1025" s="241">
        <v>3077</v>
      </c>
      <c r="L1025" s="7" t="s">
        <v>1541</v>
      </c>
      <c r="M1025" s="241">
        <v>7000</v>
      </c>
      <c r="N1025" s="7" t="s">
        <v>44</v>
      </c>
    </row>
    <row r="1026" spans="1:14" x14ac:dyDescent="0.3">
      <c r="A1026" t="str">
        <f t="shared" si="15"/>
        <v>30777130</v>
      </c>
      <c r="B1026" s="7" t="s">
        <v>1294</v>
      </c>
      <c r="C1026" s="7" t="s">
        <v>1546</v>
      </c>
      <c r="D1026" s="7" t="s">
        <v>22</v>
      </c>
      <c r="E1026" s="7" t="e">
        <v>#N/A</v>
      </c>
      <c r="F1026" s="7" t="e">
        <v>#N/A</v>
      </c>
      <c r="G1026" s="7" t="e">
        <v>#N/A</v>
      </c>
      <c r="H1026" s="7" t="e">
        <v>#N/A</v>
      </c>
      <c r="I1026" s="7" t="s">
        <v>580</v>
      </c>
      <c r="J1026" s="7" t="s">
        <v>581</v>
      </c>
      <c r="K1026" s="241">
        <v>3077</v>
      </c>
      <c r="L1026" s="7" t="s">
        <v>1541</v>
      </c>
      <c r="M1026" s="241">
        <v>7130</v>
      </c>
      <c r="N1026" s="7" t="s">
        <v>589</v>
      </c>
    </row>
    <row r="1027" spans="1:14" x14ac:dyDescent="0.3">
      <c r="A1027" t="str">
        <f t="shared" ref="A1027:A1090" si="16">K1027&amp;M1027</f>
        <v>30777205</v>
      </c>
      <c r="B1027" s="7" t="s">
        <v>1294</v>
      </c>
      <c r="C1027" s="7" t="s">
        <v>1546</v>
      </c>
      <c r="D1027" s="7" t="s">
        <v>22</v>
      </c>
      <c r="E1027" s="7" t="e">
        <v>#N/A</v>
      </c>
      <c r="F1027" s="7" t="e">
        <v>#N/A</v>
      </c>
      <c r="G1027" s="7" t="e">
        <v>#N/A</v>
      </c>
      <c r="H1027" s="7" t="e">
        <v>#N/A</v>
      </c>
      <c r="I1027" s="7" t="s">
        <v>580</v>
      </c>
      <c r="J1027" s="7" t="s">
        <v>581</v>
      </c>
      <c r="K1027" s="241">
        <v>3077</v>
      </c>
      <c r="L1027" s="7" t="s">
        <v>1541</v>
      </c>
      <c r="M1027" s="241">
        <v>7205</v>
      </c>
      <c r="N1027" s="7" t="s">
        <v>1025</v>
      </c>
    </row>
    <row r="1028" spans="1:14" x14ac:dyDescent="0.3">
      <c r="A1028" t="str">
        <f t="shared" si="16"/>
        <v>22922045</v>
      </c>
      <c r="B1028" s="7" t="s">
        <v>1294</v>
      </c>
      <c r="C1028" s="7" t="s">
        <v>1546</v>
      </c>
      <c r="D1028" s="7" t="s">
        <v>22</v>
      </c>
      <c r="E1028" s="7" t="e">
        <v>#N/A</v>
      </c>
      <c r="F1028" s="7" t="e">
        <v>#N/A</v>
      </c>
      <c r="G1028" s="7" t="e">
        <v>#N/A</v>
      </c>
      <c r="H1028" s="7" t="e">
        <v>#N/A</v>
      </c>
      <c r="I1028" s="7" t="s">
        <v>585</v>
      </c>
      <c r="J1028" s="7" t="s">
        <v>586</v>
      </c>
      <c r="K1028" s="241">
        <v>2292</v>
      </c>
      <c r="L1028" s="7" t="s">
        <v>587</v>
      </c>
      <c r="M1028" s="241">
        <v>2045</v>
      </c>
      <c r="N1028" s="7" t="s">
        <v>170</v>
      </c>
    </row>
    <row r="1029" spans="1:14" x14ac:dyDescent="0.3">
      <c r="A1029" t="str">
        <f t="shared" si="16"/>
        <v>22922046</v>
      </c>
      <c r="B1029" s="7" t="s">
        <v>1294</v>
      </c>
      <c r="C1029" s="7" t="s">
        <v>1546</v>
      </c>
      <c r="D1029" s="7" t="s">
        <v>22</v>
      </c>
      <c r="E1029" s="7" t="e">
        <v>#N/A</v>
      </c>
      <c r="F1029" s="7" t="e">
        <v>#N/A</v>
      </c>
      <c r="G1029" s="7" t="e">
        <v>#N/A</v>
      </c>
      <c r="H1029" s="7" t="e">
        <v>#N/A</v>
      </c>
      <c r="I1029" s="7" t="s">
        <v>585</v>
      </c>
      <c r="J1029" s="7" t="s">
        <v>586</v>
      </c>
      <c r="K1029" s="241">
        <v>2292</v>
      </c>
      <c r="L1029" s="7" t="s">
        <v>587</v>
      </c>
      <c r="M1029" s="241">
        <v>2046</v>
      </c>
      <c r="N1029" s="7" t="s">
        <v>404</v>
      </c>
    </row>
    <row r="1030" spans="1:14" x14ac:dyDescent="0.3">
      <c r="A1030" t="str">
        <f t="shared" si="16"/>
        <v>22922079</v>
      </c>
      <c r="B1030" s="7" t="s">
        <v>1294</v>
      </c>
      <c r="C1030" s="7" t="s">
        <v>1546</v>
      </c>
      <c r="D1030" s="7" t="s">
        <v>22</v>
      </c>
      <c r="E1030" s="7" t="e">
        <v>#N/A</v>
      </c>
      <c r="F1030" s="7" t="e">
        <v>#N/A</v>
      </c>
      <c r="G1030" s="7" t="e">
        <v>#N/A</v>
      </c>
      <c r="H1030" s="7" t="e">
        <v>#N/A</v>
      </c>
      <c r="I1030" s="7" t="s">
        <v>585</v>
      </c>
      <c r="J1030" s="7" t="s">
        <v>586</v>
      </c>
      <c r="K1030" s="241">
        <v>2292</v>
      </c>
      <c r="L1030" s="7" t="s">
        <v>587</v>
      </c>
      <c r="M1030" s="241">
        <v>2079</v>
      </c>
      <c r="N1030" s="7" t="s">
        <v>35</v>
      </c>
    </row>
    <row r="1031" spans="1:14" x14ac:dyDescent="0.3">
      <c r="A1031" t="str">
        <f t="shared" si="16"/>
        <v>22924000</v>
      </c>
      <c r="B1031" s="7" t="s">
        <v>1294</v>
      </c>
      <c r="C1031" s="7" t="s">
        <v>1546</v>
      </c>
      <c r="D1031" s="7" t="s">
        <v>22</v>
      </c>
      <c r="E1031" s="7" t="e">
        <v>#N/A</v>
      </c>
      <c r="F1031" s="7" t="e">
        <v>#N/A</v>
      </c>
      <c r="G1031" s="7" t="e">
        <v>#N/A</v>
      </c>
      <c r="H1031" s="7" t="e">
        <v>#N/A</v>
      </c>
      <c r="I1031" s="7" t="s">
        <v>585</v>
      </c>
      <c r="J1031" s="7" t="s">
        <v>586</v>
      </c>
      <c r="K1031" s="241">
        <v>2292</v>
      </c>
      <c r="L1031" s="7" t="s">
        <v>587</v>
      </c>
      <c r="M1031" s="241">
        <v>4000</v>
      </c>
      <c r="N1031" s="7" t="s">
        <v>1349</v>
      </c>
    </row>
    <row r="1032" spans="1:14" x14ac:dyDescent="0.3">
      <c r="A1032" t="str">
        <f t="shared" si="16"/>
        <v>22925005</v>
      </c>
      <c r="B1032" s="7" t="s">
        <v>1294</v>
      </c>
      <c r="C1032" s="7" t="s">
        <v>1546</v>
      </c>
      <c r="D1032" s="7" t="s">
        <v>22</v>
      </c>
      <c r="E1032" s="7" t="e">
        <v>#N/A</v>
      </c>
      <c r="F1032" s="7" t="e">
        <v>#N/A</v>
      </c>
      <c r="G1032" s="7" t="e">
        <v>#N/A</v>
      </c>
      <c r="H1032" s="7" t="e">
        <v>#N/A</v>
      </c>
      <c r="I1032" s="7" t="s">
        <v>585</v>
      </c>
      <c r="J1032" s="7" t="s">
        <v>586</v>
      </c>
      <c r="K1032" s="241">
        <v>2292</v>
      </c>
      <c r="L1032" s="7" t="s">
        <v>587</v>
      </c>
      <c r="M1032" s="241">
        <v>5005</v>
      </c>
      <c r="N1032" s="7" t="s">
        <v>1530</v>
      </c>
    </row>
    <row r="1033" spans="1:14" x14ac:dyDescent="0.3">
      <c r="A1033" t="str">
        <f t="shared" si="16"/>
        <v>22925010</v>
      </c>
      <c r="B1033" s="7" t="s">
        <v>1294</v>
      </c>
      <c r="C1033" s="7" t="s">
        <v>1546</v>
      </c>
      <c r="D1033" s="7" t="s">
        <v>22</v>
      </c>
      <c r="E1033" s="7" t="e">
        <v>#N/A</v>
      </c>
      <c r="F1033" s="7" t="e">
        <v>#N/A</v>
      </c>
      <c r="G1033" s="7" t="e">
        <v>#N/A</v>
      </c>
      <c r="H1033" s="7" t="e">
        <v>#N/A</v>
      </c>
      <c r="I1033" s="7" t="s">
        <v>585</v>
      </c>
      <c r="J1033" s="7" t="s">
        <v>586</v>
      </c>
      <c r="K1033" s="241">
        <v>2292</v>
      </c>
      <c r="L1033" s="7" t="s">
        <v>587</v>
      </c>
      <c r="M1033" s="241">
        <v>5010</v>
      </c>
      <c r="N1033" s="7" t="s">
        <v>1603</v>
      </c>
    </row>
    <row r="1034" spans="1:14" x14ac:dyDescent="0.3">
      <c r="A1034" t="str">
        <f t="shared" si="16"/>
        <v>22925011</v>
      </c>
      <c r="B1034" s="7" t="s">
        <v>1294</v>
      </c>
      <c r="C1034" s="7" t="s">
        <v>1546</v>
      </c>
      <c r="D1034" s="7" t="s">
        <v>22</v>
      </c>
      <c r="E1034" s="7" t="s">
        <v>482</v>
      </c>
      <c r="F1034" s="7" t="s">
        <v>483</v>
      </c>
      <c r="G1034" s="7" t="s">
        <v>237</v>
      </c>
      <c r="H1034" s="7" t="s">
        <v>238</v>
      </c>
      <c r="I1034" s="7" t="s">
        <v>585</v>
      </c>
      <c r="J1034" s="7" t="s">
        <v>586</v>
      </c>
      <c r="K1034" s="241">
        <v>2292</v>
      </c>
      <c r="L1034" s="7" t="s">
        <v>587</v>
      </c>
      <c r="M1034" s="241">
        <v>5011</v>
      </c>
      <c r="N1034" s="7" t="s">
        <v>588</v>
      </c>
    </row>
    <row r="1035" spans="1:14" x14ac:dyDescent="0.3">
      <c r="A1035" t="str">
        <f t="shared" si="16"/>
        <v>22927000</v>
      </c>
      <c r="B1035" s="7" t="s">
        <v>1294</v>
      </c>
      <c r="C1035" s="7" t="s">
        <v>1546</v>
      </c>
      <c r="D1035" s="7" t="s">
        <v>22</v>
      </c>
      <c r="E1035" s="7" t="e">
        <v>#N/A</v>
      </c>
      <c r="F1035" s="7" t="e">
        <v>#N/A</v>
      </c>
      <c r="G1035" s="7" t="e">
        <v>#N/A</v>
      </c>
      <c r="H1035" s="7" t="e">
        <v>#N/A</v>
      </c>
      <c r="I1035" s="7" t="s">
        <v>585</v>
      </c>
      <c r="J1035" s="7" t="s">
        <v>586</v>
      </c>
      <c r="K1035" s="241">
        <v>2292</v>
      </c>
      <c r="L1035" s="7" t="s">
        <v>587</v>
      </c>
      <c r="M1035" s="241">
        <v>7000</v>
      </c>
      <c r="N1035" s="7" t="s">
        <v>44</v>
      </c>
    </row>
    <row r="1036" spans="1:14" x14ac:dyDescent="0.3">
      <c r="A1036" t="str">
        <f t="shared" si="16"/>
        <v>22927130</v>
      </c>
      <c r="B1036" s="7" t="s">
        <v>1294</v>
      </c>
      <c r="C1036" s="7" t="s">
        <v>1546</v>
      </c>
      <c r="D1036" s="7" t="s">
        <v>22</v>
      </c>
      <c r="E1036" s="7" t="s">
        <v>482</v>
      </c>
      <c r="F1036" s="7" t="s">
        <v>483</v>
      </c>
      <c r="G1036" s="7" t="s">
        <v>237</v>
      </c>
      <c r="H1036" s="7" t="s">
        <v>238</v>
      </c>
      <c r="I1036" s="7" t="s">
        <v>585</v>
      </c>
      <c r="J1036" s="7" t="s">
        <v>586</v>
      </c>
      <c r="K1036" s="241">
        <v>2292</v>
      </c>
      <c r="L1036" s="7" t="s">
        <v>587</v>
      </c>
      <c r="M1036" s="241">
        <v>7130</v>
      </c>
      <c r="N1036" s="7" t="s">
        <v>589</v>
      </c>
    </row>
    <row r="1037" spans="1:14" x14ac:dyDescent="0.3">
      <c r="A1037" t="str">
        <f t="shared" si="16"/>
        <v>22927202</v>
      </c>
      <c r="B1037" s="7" t="s">
        <v>1294</v>
      </c>
      <c r="C1037" s="7" t="s">
        <v>1546</v>
      </c>
      <c r="D1037" s="7" t="s">
        <v>22</v>
      </c>
      <c r="E1037" s="7" t="s">
        <v>482</v>
      </c>
      <c r="F1037" s="7" t="s">
        <v>483</v>
      </c>
      <c r="G1037" s="7" t="s">
        <v>237</v>
      </c>
      <c r="H1037" s="7" t="s">
        <v>238</v>
      </c>
      <c r="I1037" s="7" t="s">
        <v>585</v>
      </c>
      <c r="J1037" s="7" t="s">
        <v>586</v>
      </c>
      <c r="K1037" s="241">
        <v>2292</v>
      </c>
      <c r="L1037" s="7" t="s">
        <v>587</v>
      </c>
      <c r="M1037" s="241">
        <v>7202</v>
      </c>
      <c r="N1037" s="7" t="s">
        <v>590</v>
      </c>
    </row>
    <row r="1038" spans="1:14" x14ac:dyDescent="0.3">
      <c r="A1038" t="str">
        <f t="shared" si="16"/>
        <v>22928000</v>
      </c>
      <c r="B1038" s="7" t="s">
        <v>1294</v>
      </c>
      <c r="C1038" s="7" t="s">
        <v>1546</v>
      </c>
      <c r="D1038" s="7" t="s">
        <v>22</v>
      </c>
      <c r="E1038" s="7" t="e">
        <v>#N/A</v>
      </c>
      <c r="F1038" s="7" t="e">
        <v>#N/A</v>
      </c>
      <c r="G1038" s="7" t="e">
        <v>#N/A</v>
      </c>
      <c r="H1038" s="7" t="e">
        <v>#N/A</v>
      </c>
      <c r="I1038" s="7" t="s">
        <v>585</v>
      </c>
      <c r="J1038" s="7" t="s">
        <v>586</v>
      </c>
      <c r="K1038" s="241">
        <v>2292</v>
      </c>
      <c r="L1038" s="7" t="s">
        <v>587</v>
      </c>
      <c r="M1038" s="241">
        <v>8000</v>
      </c>
      <c r="N1038" s="7" t="s">
        <v>163</v>
      </c>
    </row>
    <row r="1039" spans="1:14" x14ac:dyDescent="0.3">
      <c r="A1039" t="str">
        <f t="shared" si="16"/>
        <v>22931000</v>
      </c>
      <c r="B1039" s="7" t="s">
        <v>1294</v>
      </c>
      <c r="C1039" s="7" t="s">
        <v>1546</v>
      </c>
      <c r="D1039" s="7" t="s">
        <v>22</v>
      </c>
      <c r="E1039" s="7" t="e">
        <v>#N/A</v>
      </c>
      <c r="F1039" s="7" t="e">
        <v>#N/A</v>
      </c>
      <c r="G1039" s="7" t="e">
        <v>#N/A</v>
      </c>
      <c r="H1039" s="7" t="e">
        <v>#N/A</v>
      </c>
      <c r="I1039" s="7" t="s">
        <v>585</v>
      </c>
      <c r="J1039" s="7" t="s">
        <v>586</v>
      </c>
      <c r="K1039" s="241">
        <v>2293</v>
      </c>
      <c r="L1039" s="7" t="s">
        <v>1630</v>
      </c>
      <c r="M1039" s="241">
        <v>1000</v>
      </c>
      <c r="N1039" s="7" t="s">
        <v>427</v>
      </c>
    </row>
    <row r="1040" spans="1:14" x14ac:dyDescent="0.3">
      <c r="A1040" t="str">
        <f t="shared" si="16"/>
        <v>22932047</v>
      </c>
      <c r="B1040" s="7" t="s">
        <v>1294</v>
      </c>
      <c r="C1040" s="7" t="s">
        <v>1546</v>
      </c>
      <c r="D1040" s="7" t="s">
        <v>22</v>
      </c>
      <c r="E1040" s="7" t="e">
        <v>#N/A</v>
      </c>
      <c r="F1040" s="7" t="e">
        <v>#N/A</v>
      </c>
      <c r="G1040" s="7" t="e">
        <v>#N/A</v>
      </c>
      <c r="H1040" s="7" t="e">
        <v>#N/A</v>
      </c>
      <c r="I1040" s="7" t="s">
        <v>585</v>
      </c>
      <c r="J1040" s="7" t="s">
        <v>586</v>
      </c>
      <c r="K1040" s="241">
        <v>2293</v>
      </c>
      <c r="L1040" s="7" t="s">
        <v>1630</v>
      </c>
      <c r="M1040" s="241">
        <v>2047</v>
      </c>
      <c r="N1040" s="7" t="s">
        <v>299</v>
      </c>
    </row>
    <row r="1041" spans="1:14" x14ac:dyDescent="0.3">
      <c r="A1041" t="str">
        <f t="shared" si="16"/>
        <v>22932079</v>
      </c>
      <c r="B1041" s="7" t="s">
        <v>1294</v>
      </c>
      <c r="C1041" s="7" t="s">
        <v>1546</v>
      </c>
      <c r="D1041" s="7" t="s">
        <v>22</v>
      </c>
      <c r="E1041" s="7" t="e">
        <v>#N/A</v>
      </c>
      <c r="F1041" s="7" t="e">
        <v>#N/A</v>
      </c>
      <c r="G1041" s="7" t="e">
        <v>#N/A</v>
      </c>
      <c r="H1041" s="7" t="e">
        <v>#N/A</v>
      </c>
      <c r="I1041" s="7" t="s">
        <v>585</v>
      </c>
      <c r="J1041" s="7" t="s">
        <v>586</v>
      </c>
      <c r="K1041" s="241">
        <v>2293</v>
      </c>
      <c r="L1041" s="7" t="s">
        <v>1630</v>
      </c>
      <c r="M1041" s="241">
        <v>2079</v>
      </c>
      <c r="N1041" s="7" t="s">
        <v>35</v>
      </c>
    </row>
    <row r="1042" spans="1:14" x14ac:dyDescent="0.3">
      <c r="A1042" t="str">
        <f t="shared" si="16"/>
        <v>22934000</v>
      </c>
      <c r="B1042" s="7" t="s">
        <v>1294</v>
      </c>
      <c r="C1042" s="7" t="s">
        <v>1546</v>
      </c>
      <c r="D1042" s="7" t="s">
        <v>22</v>
      </c>
      <c r="E1042" s="7" t="e">
        <v>#N/A</v>
      </c>
      <c r="F1042" s="7" t="e">
        <v>#N/A</v>
      </c>
      <c r="G1042" s="7" t="e">
        <v>#N/A</v>
      </c>
      <c r="H1042" s="7" t="e">
        <v>#N/A</v>
      </c>
      <c r="I1042" s="7" t="s">
        <v>585</v>
      </c>
      <c r="J1042" s="7" t="s">
        <v>586</v>
      </c>
      <c r="K1042" s="241">
        <v>2293</v>
      </c>
      <c r="L1042" s="7" t="s">
        <v>1630</v>
      </c>
      <c r="M1042" s="241">
        <v>4000</v>
      </c>
      <c r="N1042" s="7" t="s">
        <v>1349</v>
      </c>
    </row>
    <row r="1043" spans="1:14" x14ac:dyDescent="0.3">
      <c r="A1043" t="str">
        <f t="shared" si="16"/>
        <v>22937101</v>
      </c>
      <c r="B1043" s="7" t="s">
        <v>1294</v>
      </c>
      <c r="C1043" s="7" t="s">
        <v>1546</v>
      </c>
      <c r="D1043" s="7" t="s">
        <v>22</v>
      </c>
      <c r="E1043" s="7" t="e">
        <v>#N/A</v>
      </c>
      <c r="F1043" s="7" t="e">
        <v>#N/A</v>
      </c>
      <c r="G1043" s="7" t="e">
        <v>#N/A</v>
      </c>
      <c r="H1043" s="7" t="e">
        <v>#N/A</v>
      </c>
      <c r="I1043" s="7" t="s">
        <v>585</v>
      </c>
      <c r="J1043" s="7" t="s">
        <v>586</v>
      </c>
      <c r="K1043" s="241">
        <v>2293</v>
      </c>
      <c r="L1043" s="7" t="s">
        <v>1630</v>
      </c>
      <c r="M1043" s="241">
        <v>7101</v>
      </c>
      <c r="N1043" s="7" t="s">
        <v>46</v>
      </c>
    </row>
    <row r="1044" spans="1:14" x14ac:dyDescent="0.3">
      <c r="A1044" t="str">
        <f t="shared" si="16"/>
        <v>22937106</v>
      </c>
      <c r="B1044" s="7" t="s">
        <v>1294</v>
      </c>
      <c r="C1044" s="7" t="s">
        <v>1546</v>
      </c>
      <c r="D1044" s="7" t="s">
        <v>22</v>
      </c>
      <c r="E1044" s="7" t="e">
        <v>#N/A</v>
      </c>
      <c r="F1044" s="7" t="e">
        <v>#N/A</v>
      </c>
      <c r="G1044" s="7" t="e">
        <v>#N/A</v>
      </c>
      <c r="H1044" s="7" t="e">
        <v>#N/A</v>
      </c>
      <c r="I1044" s="7" t="s">
        <v>585</v>
      </c>
      <c r="J1044" s="7" t="s">
        <v>586</v>
      </c>
      <c r="K1044" s="241">
        <v>2293</v>
      </c>
      <c r="L1044" s="7" t="s">
        <v>1630</v>
      </c>
      <c r="M1044" s="241">
        <v>7106</v>
      </c>
      <c r="N1044" s="7" t="s">
        <v>1631</v>
      </c>
    </row>
    <row r="1045" spans="1:14" x14ac:dyDescent="0.3">
      <c r="A1045" t="str">
        <f t="shared" si="16"/>
        <v>22938040</v>
      </c>
      <c r="B1045" s="7" t="s">
        <v>1294</v>
      </c>
      <c r="C1045" s="7" t="s">
        <v>1546</v>
      </c>
      <c r="D1045" s="7" t="s">
        <v>22</v>
      </c>
      <c r="E1045" s="7" t="e">
        <v>#N/A</v>
      </c>
      <c r="F1045" s="7" t="e">
        <v>#N/A</v>
      </c>
      <c r="G1045" s="7" t="e">
        <v>#N/A</v>
      </c>
      <c r="H1045" s="7" t="e">
        <v>#N/A</v>
      </c>
      <c r="I1045" s="7" t="s">
        <v>585</v>
      </c>
      <c r="J1045" s="7" t="s">
        <v>586</v>
      </c>
      <c r="K1045" s="241">
        <v>2293</v>
      </c>
      <c r="L1045" s="7" t="s">
        <v>1630</v>
      </c>
      <c r="M1045" s="241">
        <v>8040</v>
      </c>
      <c r="N1045" s="7" t="s">
        <v>441</v>
      </c>
    </row>
    <row r="1046" spans="1:14" x14ac:dyDescent="0.3">
      <c r="A1046" t="str">
        <f t="shared" si="16"/>
        <v>103456003</v>
      </c>
      <c r="B1046" s="7" t="s">
        <v>1323</v>
      </c>
      <c r="C1046" s="7"/>
      <c r="D1046" s="7"/>
      <c r="E1046" s="7" t="e">
        <v>#N/A</v>
      </c>
      <c r="F1046" s="7" t="e">
        <v>#N/A</v>
      </c>
      <c r="G1046" s="7" t="e">
        <v>#N/A</v>
      </c>
      <c r="H1046" s="7" t="e">
        <v>#N/A</v>
      </c>
      <c r="I1046" s="7" t="s">
        <v>188</v>
      </c>
      <c r="J1046" s="7" t="s">
        <v>189</v>
      </c>
      <c r="K1046" s="241">
        <v>10345</v>
      </c>
      <c r="L1046" s="7" t="s">
        <v>1632</v>
      </c>
      <c r="M1046" s="241">
        <v>6003</v>
      </c>
      <c r="N1046" s="7" t="s">
        <v>89</v>
      </c>
    </row>
    <row r="1047" spans="1:14" x14ac:dyDescent="0.3">
      <c r="A1047" t="str">
        <f t="shared" si="16"/>
        <v>103456006</v>
      </c>
      <c r="B1047" s="7" t="s">
        <v>1323</v>
      </c>
      <c r="C1047" s="7"/>
      <c r="D1047" s="7"/>
      <c r="E1047" s="7" t="e">
        <v>#N/A</v>
      </c>
      <c r="F1047" s="7" t="e">
        <v>#N/A</v>
      </c>
      <c r="G1047" s="7" t="e">
        <v>#N/A</v>
      </c>
      <c r="H1047" s="7" t="e">
        <v>#N/A</v>
      </c>
      <c r="I1047" s="7" t="s">
        <v>188</v>
      </c>
      <c r="J1047" s="7" t="s">
        <v>189</v>
      </c>
      <c r="K1047" s="241">
        <v>10345</v>
      </c>
      <c r="L1047" s="7" t="s">
        <v>1632</v>
      </c>
      <c r="M1047" s="241">
        <v>6006</v>
      </c>
      <c r="N1047" s="7" t="s">
        <v>68</v>
      </c>
    </row>
    <row r="1048" spans="1:14" x14ac:dyDescent="0.3">
      <c r="A1048" t="str">
        <f t="shared" si="16"/>
        <v>103456007</v>
      </c>
      <c r="B1048" s="7" t="s">
        <v>1323</v>
      </c>
      <c r="C1048" s="7"/>
      <c r="D1048" s="7"/>
      <c r="E1048" s="7" t="e">
        <v>#N/A</v>
      </c>
      <c r="F1048" s="7" t="e">
        <v>#N/A</v>
      </c>
      <c r="G1048" s="7" t="e">
        <v>#N/A</v>
      </c>
      <c r="H1048" s="7" t="e">
        <v>#N/A</v>
      </c>
      <c r="I1048" s="7" t="s">
        <v>188</v>
      </c>
      <c r="J1048" s="7" t="s">
        <v>189</v>
      </c>
      <c r="K1048" s="241">
        <v>10345</v>
      </c>
      <c r="L1048" s="7" t="s">
        <v>1632</v>
      </c>
      <c r="M1048" s="241">
        <v>6007</v>
      </c>
      <c r="N1048" s="7" t="s">
        <v>191</v>
      </c>
    </row>
    <row r="1049" spans="1:14" x14ac:dyDescent="0.3">
      <c r="A1049" t="str">
        <f t="shared" si="16"/>
        <v>103456008</v>
      </c>
      <c r="B1049" s="7" t="s">
        <v>1323</v>
      </c>
      <c r="C1049" s="7"/>
      <c r="D1049" s="7"/>
      <c r="E1049" s="7" t="e">
        <v>#N/A</v>
      </c>
      <c r="F1049" s="7" t="e">
        <v>#N/A</v>
      </c>
      <c r="G1049" s="7" t="e">
        <v>#N/A</v>
      </c>
      <c r="H1049" s="7" t="e">
        <v>#N/A</v>
      </c>
      <c r="I1049" s="7" t="s">
        <v>188</v>
      </c>
      <c r="J1049" s="7" t="s">
        <v>189</v>
      </c>
      <c r="K1049" s="241">
        <v>10345</v>
      </c>
      <c r="L1049" s="7" t="s">
        <v>1632</v>
      </c>
      <c r="M1049" s="241">
        <v>6008</v>
      </c>
      <c r="N1049" s="7" t="s">
        <v>75</v>
      </c>
    </row>
    <row r="1050" spans="1:14" x14ac:dyDescent="0.3">
      <c r="A1050" t="str">
        <f t="shared" si="16"/>
        <v>103458601</v>
      </c>
      <c r="B1050" s="7" t="s">
        <v>1323</v>
      </c>
      <c r="C1050" s="7"/>
      <c r="D1050" s="7"/>
      <c r="E1050" s="7" t="e">
        <v>#N/A</v>
      </c>
      <c r="F1050" s="7" t="e">
        <v>#N/A</v>
      </c>
      <c r="G1050" s="7" t="e">
        <v>#N/A</v>
      </c>
      <c r="H1050" s="7" t="e">
        <v>#N/A</v>
      </c>
      <c r="I1050" s="7" t="s">
        <v>188</v>
      </c>
      <c r="J1050" s="7" t="s">
        <v>189</v>
      </c>
      <c r="K1050" s="241">
        <v>10345</v>
      </c>
      <c r="L1050" s="7" t="s">
        <v>1632</v>
      </c>
      <c r="M1050" s="241">
        <v>8601</v>
      </c>
      <c r="N1050" s="7" t="s">
        <v>192</v>
      </c>
    </row>
    <row r="1051" spans="1:14" x14ac:dyDescent="0.3">
      <c r="A1051" t="str">
        <f t="shared" si="16"/>
        <v>94201</v>
      </c>
      <c r="B1051" s="7" t="s">
        <v>1321</v>
      </c>
      <c r="C1051" s="7"/>
      <c r="D1051" s="7"/>
      <c r="E1051" s="7" t="e">
        <v>#N/A</v>
      </c>
      <c r="F1051" s="7" t="e">
        <v>#N/A</v>
      </c>
      <c r="G1051" s="7" t="e">
        <v>#N/A</v>
      </c>
      <c r="H1051" s="7" t="e">
        <v>#N/A</v>
      </c>
      <c r="I1051" s="7" t="s">
        <v>205</v>
      </c>
      <c r="J1051" s="7" t="s">
        <v>206</v>
      </c>
      <c r="K1051" s="241">
        <v>9420</v>
      </c>
      <c r="L1051" s="7" t="s">
        <v>285</v>
      </c>
      <c r="M1051" s="241">
        <v>1</v>
      </c>
      <c r="N1051" s="7" t="s">
        <v>158</v>
      </c>
    </row>
    <row r="1052" spans="1:14" x14ac:dyDescent="0.3">
      <c r="A1052" t="str">
        <f t="shared" si="16"/>
        <v>94201503</v>
      </c>
      <c r="B1052" s="7" t="s">
        <v>1321</v>
      </c>
      <c r="C1052" s="7"/>
      <c r="D1052" s="7"/>
      <c r="E1052" s="7" t="e">
        <v>#N/A</v>
      </c>
      <c r="F1052" s="7" t="e">
        <v>#N/A</v>
      </c>
      <c r="G1052" s="7" t="e">
        <v>#N/A</v>
      </c>
      <c r="H1052" s="7" t="e">
        <v>#N/A</v>
      </c>
      <c r="I1052" s="7" t="s">
        <v>205</v>
      </c>
      <c r="J1052" s="7" t="s">
        <v>206</v>
      </c>
      <c r="K1052" s="241">
        <v>9420</v>
      </c>
      <c r="L1052" s="7" t="s">
        <v>285</v>
      </c>
      <c r="M1052" s="241">
        <v>1503</v>
      </c>
      <c r="N1052" s="7" t="s">
        <v>351</v>
      </c>
    </row>
    <row r="1053" spans="1:14" x14ac:dyDescent="0.3">
      <c r="A1053" t="str">
        <f t="shared" si="16"/>
        <v>94202073</v>
      </c>
      <c r="B1053" s="7" t="s">
        <v>1321</v>
      </c>
      <c r="C1053" s="7"/>
      <c r="D1053" s="7"/>
      <c r="E1053" s="7" t="e">
        <v>#N/A</v>
      </c>
      <c r="F1053" s="7" t="e">
        <v>#N/A</v>
      </c>
      <c r="G1053" s="7" t="e">
        <v>#N/A</v>
      </c>
      <c r="H1053" s="7" t="e">
        <v>#N/A</v>
      </c>
      <c r="I1053" s="7" t="s">
        <v>205</v>
      </c>
      <c r="J1053" s="7" t="s">
        <v>206</v>
      </c>
      <c r="K1053" s="241">
        <v>9420</v>
      </c>
      <c r="L1053" s="7" t="s">
        <v>285</v>
      </c>
      <c r="M1053" s="241">
        <v>2073</v>
      </c>
      <c r="N1053" s="7" t="s">
        <v>377</v>
      </c>
    </row>
    <row r="1054" spans="1:14" x14ac:dyDescent="0.3">
      <c r="A1054" t="str">
        <f t="shared" si="16"/>
        <v>94202076</v>
      </c>
      <c r="B1054" s="7" t="s">
        <v>1321</v>
      </c>
      <c r="C1054" s="7"/>
      <c r="D1054" s="7"/>
      <c r="E1054" s="7" t="e">
        <v>#N/A</v>
      </c>
      <c r="F1054" s="7" t="e">
        <v>#N/A</v>
      </c>
      <c r="G1054" s="7" t="e">
        <v>#N/A</v>
      </c>
      <c r="H1054" s="7" t="e">
        <v>#N/A</v>
      </c>
      <c r="I1054" s="7" t="s">
        <v>205</v>
      </c>
      <c r="J1054" s="7" t="s">
        <v>206</v>
      </c>
      <c r="K1054" s="241">
        <v>9420</v>
      </c>
      <c r="L1054" s="7" t="s">
        <v>285</v>
      </c>
      <c r="M1054" s="241">
        <v>2076</v>
      </c>
      <c r="N1054" s="7" t="s">
        <v>509</v>
      </c>
    </row>
    <row r="1055" spans="1:14" x14ac:dyDescent="0.3">
      <c r="A1055" t="str">
        <f t="shared" si="16"/>
        <v>94204000</v>
      </c>
      <c r="B1055" s="7" t="s">
        <v>1321</v>
      </c>
      <c r="C1055" s="7"/>
      <c r="D1055" s="7"/>
      <c r="E1055" s="7" t="e">
        <v>#N/A</v>
      </c>
      <c r="F1055" s="7" t="e">
        <v>#N/A</v>
      </c>
      <c r="G1055" s="7" t="e">
        <v>#N/A</v>
      </c>
      <c r="H1055" s="7" t="e">
        <v>#N/A</v>
      </c>
      <c r="I1055" s="7" t="s">
        <v>205</v>
      </c>
      <c r="J1055" s="7" t="s">
        <v>206</v>
      </c>
      <c r="K1055" s="241">
        <v>9420</v>
      </c>
      <c r="L1055" s="7" t="s">
        <v>285</v>
      </c>
      <c r="M1055" s="241">
        <v>4000</v>
      </c>
      <c r="N1055" s="7" t="s">
        <v>1349</v>
      </c>
    </row>
    <row r="1056" spans="1:14" x14ac:dyDescent="0.3">
      <c r="A1056" t="str">
        <f t="shared" si="16"/>
        <v>94206003</v>
      </c>
      <c r="B1056" s="7" t="s">
        <v>1321</v>
      </c>
      <c r="C1056" s="7"/>
      <c r="D1056" s="7"/>
      <c r="E1056" s="7" t="e">
        <v>#N/A</v>
      </c>
      <c r="F1056" s="7" t="e">
        <v>#N/A</v>
      </c>
      <c r="G1056" s="7" t="e">
        <v>#N/A</v>
      </c>
      <c r="H1056" s="7" t="e">
        <v>#N/A</v>
      </c>
      <c r="I1056" s="7" t="s">
        <v>205</v>
      </c>
      <c r="J1056" s="7" t="s">
        <v>206</v>
      </c>
      <c r="K1056" s="241">
        <v>9420</v>
      </c>
      <c r="L1056" s="7" t="s">
        <v>285</v>
      </c>
      <c r="M1056" s="241">
        <v>6003</v>
      </c>
      <c r="N1056" s="7" t="s">
        <v>89</v>
      </c>
    </row>
    <row r="1057" spans="1:14" x14ac:dyDescent="0.3">
      <c r="A1057" t="str">
        <f t="shared" si="16"/>
        <v>94208000</v>
      </c>
      <c r="B1057" s="7" t="s">
        <v>1321</v>
      </c>
      <c r="C1057" s="7"/>
      <c r="D1057" s="7"/>
      <c r="E1057" s="7" t="e">
        <v>#N/A</v>
      </c>
      <c r="F1057" s="7" t="e">
        <v>#N/A</v>
      </c>
      <c r="G1057" s="7" t="e">
        <v>#N/A</v>
      </c>
      <c r="H1057" s="7" t="e">
        <v>#N/A</v>
      </c>
      <c r="I1057" s="7" t="s">
        <v>205</v>
      </c>
      <c r="J1057" s="7" t="s">
        <v>206</v>
      </c>
      <c r="K1057" s="241">
        <v>9420</v>
      </c>
      <c r="L1057" s="7" t="s">
        <v>285</v>
      </c>
      <c r="M1057" s="241">
        <v>8000</v>
      </c>
      <c r="N1057" s="7" t="s">
        <v>163</v>
      </c>
    </row>
    <row r="1058" spans="1:14" x14ac:dyDescent="0.3">
      <c r="A1058" t="str">
        <f t="shared" si="16"/>
        <v>30392045</v>
      </c>
      <c r="B1058" s="7" t="s">
        <v>1294</v>
      </c>
      <c r="C1058" s="7" t="s">
        <v>1546</v>
      </c>
      <c r="D1058" s="7" t="s">
        <v>22</v>
      </c>
      <c r="E1058" s="7" t="s">
        <v>482</v>
      </c>
      <c r="F1058" s="7" t="s">
        <v>483</v>
      </c>
      <c r="G1058" s="7" t="s">
        <v>237</v>
      </c>
      <c r="H1058" s="7" t="s">
        <v>238</v>
      </c>
      <c r="I1058" s="7" t="s">
        <v>591</v>
      </c>
      <c r="J1058" s="7" t="s">
        <v>592</v>
      </c>
      <c r="K1058" s="241">
        <v>3039</v>
      </c>
      <c r="L1058" s="7" t="s">
        <v>593</v>
      </c>
      <c r="M1058" s="241">
        <v>2045</v>
      </c>
      <c r="N1058" s="7" t="s">
        <v>170</v>
      </c>
    </row>
    <row r="1059" spans="1:14" x14ac:dyDescent="0.3">
      <c r="A1059" t="str">
        <f t="shared" si="16"/>
        <v>30392072</v>
      </c>
      <c r="B1059" s="7" t="s">
        <v>1294</v>
      </c>
      <c r="C1059" s="7" t="s">
        <v>1546</v>
      </c>
      <c r="D1059" s="7" t="s">
        <v>22</v>
      </c>
      <c r="E1059" s="7" t="e">
        <v>#N/A</v>
      </c>
      <c r="F1059" s="7" t="e">
        <v>#N/A</v>
      </c>
      <c r="G1059" s="7" t="e">
        <v>#N/A</v>
      </c>
      <c r="H1059" s="7" t="e">
        <v>#N/A</v>
      </c>
      <c r="I1059" s="7" t="s">
        <v>591</v>
      </c>
      <c r="J1059" s="7" t="s">
        <v>592</v>
      </c>
      <c r="K1059" s="241">
        <v>3039</v>
      </c>
      <c r="L1059" s="7" t="s">
        <v>593</v>
      </c>
      <c r="M1059" s="241">
        <v>2072</v>
      </c>
      <c r="N1059" s="7" t="s">
        <v>390</v>
      </c>
    </row>
    <row r="1060" spans="1:14" x14ac:dyDescent="0.3">
      <c r="A1060" t="str">
        <f t="shared" si="16"/>
        <v>30392083</v>
      </c>
      <c r="B1060" s="7" t="s">
        <v>1294</v>
      </c>
      <c r="C1060" s="7" t="s">
        <v>1546</v>
      </c>
      <c r="D1060" s="7" t="s">
        <v>22</v>
      </c>
      <c r="E1060" s="7" t="e">
        <v>#N/A</v>
      </c>
      <c r="F1060" s="7" t="e">
        <v>#N/A</v>
      </c>
      <c r="G1060" s="7" t="e">
        <v>#N/A</v>
      </c>
      <c r="H1060" s="7" t="e">
        <v>#N/A</v>
      </c>
      <c r="I1060" s="7" t="s">
        <v>591</v>
      </c>
      <c r="J1060" s="7" t="s">
        <v>592</v>
      </c>
      <c r="K1060" s="241">
        <v>3039</v>
      </c>
      <c r="L1060" s="7" t="s">
        <v>593</v>
      </c>
      <c r="M1060" s="241">
        <v>2083</v>
      </c>
      <c r="N1060" s="7" t="s">
        <v>1369</v>
      </c>
    </row>
    <row r="1061" spans="1:14" x14ac:dyDescent="0.3">
      <c r="A1061" t="str">
        <f t="shared" si="16"/>
        <v>30394000</v>
      </c>
      <c r="B1061" s="7" t="s">
        <v>1294</v>
      </c>
      <c r="C1061" s="7" t="s">
        <v>1546</v>
      </c>
      <c r="D1061" s="7" t="s">
        <v>22</v>
      </c>
      <c r="E1061" s="7" t="e">
        <v>#N/A</v>
      </c>
      <c r="F1061" s="7" t="e">
        <v>#N/A</v>
      </c>
      <c r="G1061" s="7" t="e">
        <v>#N/A</v>
      </c>
      <c r="H1061" s="7" t="e">
        <v>#N/A</v>
      </c>
      <c r="I1061" s="7" t="s">
        <v>591</v>
      </c>
      <c r="J1061" s="7" t="s">
        <v>592</v>
      </c>
      <c r="K1061" s="241">
        <v>3039</v>
      </c>
      <c r="L1061" s="7" t="s">
        <v>593</v>
      </c>
      <c r="M1061" s="241">
        <v>4000</v>
      </c>
      <c r="N1061" s="7" t="s">
        <v>1349</v>
      </c>
    </row>
    <row r="1062" spans="1:14" x14ac:dyDescent="0.3">
      <c r="A1062" t="str">
        <f t="shared" si="16"/>
        <v>30398000</v>
      </c>
      <c r="B1062" s="7" t="s">
        <v>1294</v>
      </c>
      <c r="C1062" s="7" t="s">
        <v>1546</v>
      </c>
      <c r="D1062" s="7" t="s">
        <v>22</v>
      </c>
      <c r="E1062" s="7" t="s">
        <v>482</v>
      </c>
      <c r="F1062" s="7" t="s">
        <v>483</v>
      </c>
      <c r="G1062" s="7" t="s">
        <v>237</v>
      </c>
      <c r="H1062" s="7" t="s">
        <v>238</v>
      </c>
      <c r="I1062" s="7" t="s">
        <v>591</v>
      </c>
      <c r="J1062" s="7" t="s">
        <v>592</v>
      </c>
      <c r="K1062" s="241">
        <v>3039</v>
      </c>
      <c r="L1062" s="7" t="s">
        <v>593</v>
      </c>
      <c r="M1062" s="241">
        <v>8000</v>
      </c>
      <c r="N1062" s="7" t="s">
        <v>163</v>
      </c>
    </row>
    <row r="1063" spans="1:14" x14ac:dyDescent="0.3">
      <c r="A1063" t="str">
        <f t="shared" si="16"/>
        <v>30398040</v>
      </c>
      <c r="B1063" s="7" t="s">
        <v>1294</v>
      </c>
      <c r="C1063" s="7" t="s">
        <v>1546</v>
      </c>
      <c r="D1063" s="7" t="s">
        <v>22</v>
      </c>
      <c r="E1063" s="7" t="e">
        <v>#N/A</v>
      </c>
      <c r="F1063" s="7" t="e">
        <v>#N/A</v>
      </c>
      <c r="G1063" s="7" t="e">
        <v>#N/A</v>
      </c>
      <c r="H1063" s="7" t="e">
        <v>#N/A</v>
      </c>
      <c r="I1063" s="7" t="s">
        <v>591</v>
      </c>
      <c r="J1063" s="7" t="s">
        <v>592</v>
      </c>
      <c r="K1063" s="241">
        <v>3039</v>
      </c>
      <c r="L1063" s="7" t="s">
        <v>593</v>
      </c>
      <c r="M1063" s="241">
        <v>8040</v>
      </c>
      <c r="N1063" s="7" t="s">
        <v>441</v>
      </c>
    </row>
    <row r="1064" spans="1:14" x14ac:dyDescent="0.3">
      <c r="A1064" t="str">
        <f t="shared" si="16"/>
        <v>30398111</v>
      </c>
      <c r="B1064" s="7" t="s">
        <v>1294</v>
      </c>
      <c r="C1064" s="7" t="s">
        <v>1546</v>
      </c>
      <c r="D1064" s="7" t="s">
        <v>22</v>
      </c>
      <c r="E1064" s="7" t="e">
        <v>#N/A</v>
      </c>
      <c r="F1064" s="7" t="e">
        <v>#N/A</v>
      </c>
      <c r="G1064" s="7" t="e">
        <v>#N/A</v>
      </c>
      <c r="H1064" s="7" t="e">
        <v>#N/A</v>
      </c>
      <c r="I1064" s="7" t="s">
        <v>591</v>
      </c>
      <c r="J1064" s="7" t="s">
        <v>592</v>
      </c>
      <c r="K1064" s="241">
        <v>3039</v>
      </c>
      <c r="L1064" s="7" t="s">
        <v>593</v>
      </c>
      <c r="M1064" s="241">
        <v>8111</v>
      </c>
      <c r="N1064" s="7" t="s">
        <v>1633</v>
      </c>
    </row>
    <row r="1065" spans="1:14" x14ac:dyDescent="0.3">
      <c r="A1065" t="str">
        <f t="shared" si="16"/>
        <v>103041</v>
      </c>
      <c r="B1065" s="7" t="s">
        <v>1323</v>
      </c>
      <c r="C1065" s="7"/>
      <c r="D1065" s="7"/>
      <c r="E1065" s="7" t="e">
        <v>#N/A</v>
      </c>
      <c r="F1065" s="7" t="e">
        <v>#N/A</v>
      </c>
      <c r="G1065" s="7" t="e">
        <v>#N/A</v>
      </c>
      <c r="H1065" s="7" t="e">
        <v>#N/A</v>
      </c>
      <c r="I1065" s="7" t="s">
        <v>171</v>
      </c>
      <c r="J1065" s="7" t="s">
        <v>172</v>
      </c>
      <c r="K1065" s="241">
        <v>10304</v>
      </c>
      <c r="L1065" s="7" t="s">
        <v>173</v>
      </c>
      <c r="M1065" s="241">
        <v>1</v>
      </c>
      <c r="N1065" s="7" t="s">
        <v>158</v>
      </c>
    </row>
    <row r="1066" spans="1:14" x14ac:dyDescent="0.3">
      <c r="A1066" t="str">
        <f t="shared" si="16"/>
        <v>103042054</v>
      </c>
      <c r="B1066" s="7" t="s">
        <v>1323</v>
      </c>
      <c r="C1066" s="7"/>
      <c r="D1066" s="7"/>
      <c r="E1066" s="7" t="e">
        <v>#N/A</v>
      </c>
      <c r="F1066" s="7" t="e">
        <v>#N/A</v>
      </c>
      <c r="G1066" s="7" t="e">
        <v>#N/A</v>
      </c>
      <c r="H1066" s="7" t="e">
        <v>#N/A</v>
      </c>
      <c r="I1066" s="7" t="s">
        <v>171</v>
      </c>
      <c r="J1066" s="7" t="s">
        <v>172</v>
      </c>
      <c r="K1066" s="241">
        <v>10304</v>
      </c>
      <c r="L1066" s="7" t="s">
        <v>173</v>
      </c>
      <c r="M1066" s="241">
        <v>2054</v>
      </c>
      <c r="N1066" s="7" t="s">
        <v>167</v>
      </c>
    </row>
    <row r="1067" spans="1:14" x14ac:dyDescent="0.3">
      <c r="A1067" t="str">
        <f t="shared" si="16"/>
        <v>103042800</v>
      </c>
      <c r="B1067" s="7" t="s">
        <v>1323</v>
      </c>
      <c r="C1067" s="7"/>
      <c r="D1067" s="7"/>
      <c r="E1067" s="7" t="e">
        <v>#N/A</v>
      </c>
      <c r="F1067" s="7" t="e">
        <v>#N/A</v>
      </c>
      <c r="G1067" s="7" t="e">
        <v>#N/A</v>
      </c>
      <c r="H1067" s="7" t="e">
        <v>#N/A</v>
      </c>
      <c r="I1067" s="7" t="s">
        <v>171</v>
      </c>
      <c r="J1067" s="7" t="s">
        <v>172</v>
      </c>
      <c r="K1067" s="241">
        <v>10304</v>
      </c>
      <c r="L1067" s="7" t="s">
        <v>173</v>
      </c>
      <c r="M1067" s="241">
        <v>2800</v>
      </c>
      <c r="N1067" s="7" t="s">
        <v>1634</v>
      </c>
    </row>
    <row r="1068" spans="1:14" x14ac:dyDescent="0.3">
      <c r="A1068" t="str">
        <f t="shared" si="16"/>
        <v>103042810</v>
      </c>
      <c r="B1068" s="7" t="s">
        <v>1323</v>
      </c>
      <c r="C1068" s="7"/>
      <c r="D1068" s="7"/>
      <c r="E1068" s="7" t="e">
        <v>#N/A</v>
      </c>
      <c r="F1068" s="7" t="e">
        <v>#N/A</v>
      </c>
      <c r="G1068" s="7" t="e">
        <v>#N/A</v>
      </c>
      <c r="H1068" s="7" t="e">
        <v>#N/A</v>
      </c>
      <c r="I1068" s="7" t="s">
        <v>171</v>
      </c>
      <c r="J1068" s="7" t="s">
        <v>172</v>
      </c>
      <c r="K1068" s="241">
        <v>10304</v>
      </c>
      <c r="L1068" s="7" t="s">
        <v>173</v>
      </c>
      <c r="M1068" s="241">
        <v>2810</v>
      </c>
      <c r="N1068" s="7" t="s">
        <v>1635</v>
      </c>
    </row>
    <row r="1069" spans="1:14" x14ac:dyDescent="0.3">
      <c r="A1069" t="str">
        <f t="shared" si="16"/>
        <v>103042811</v>
      </c>
      <c r="B1069" s="7" t="s">
        <v>1323</v>
      </c>
      <c r="C1069" s="7"/>
      <c r="D1069" s="7"/>
      <c r="E1069" s="7" t="e">
        <v>#N/A</v>
      </c>
      <c r="F1069" s="7" t="e">
        <v>#N/A</v>
      </c>
      <c r="G1069" s="7" t="e">
        <v>#N/A</v>
      </c>
      <c r="H1069" s="7" t="e">
        <v>#N/A</v>
      </c>
      <c r="I1069" s="7" t="s">
        <v>171</v>
      </c>
      <c r="J1069" s="7" t="s">
        <v>172</v>
      </c>
      <c r="K1069" s="241">
        <v>10304</v>
      </c>
      <c r="L1069" s="7" t="s">
        <v>173</v>
      </c>
      <c r="M1069" s="241">
        <v>2811</v>
      </c>
      <c r="N1069" s="7" t="s">
        <v>1636</v>
      </c>
    </row>
    <row r="1070" spans="1:14" x14ac:dyDescent="0.3">
      <c r="A1070" t="str">
        <f t="shared" si="16"/>
        <v>103042812</v>
      </c>
      <c r="B1070" s="7" t="s">
        <v>1323</v>
      </c>
      <c r="C1070" s="7"/>
      <c r="D1070" s="7"/>
      <c r="E1070" s="7" t="e">
        <v>#N/A</v>
      </c>
      <c r="F1070" s="7" t="e">
        <v>#N/A</v>
      </c>
      <c r="G1070" s="7" t="e">
        <v>#N/A</v>
      </c>
      <c r="H1070" s="7" t="e">
        <v>#N/A</v>
      </c>
      <c r="I1070" s="7" t="s">
        <v>171</v>
      </c>
      <c r="J1070" s="7" t="s">
        <v>172</v>
      </c>
      <c r="K1070" s="241">
        <v>10304</v>
      </c>
      <c r="L1070" s="7" t="s">
        <v>173</v>
      </c>
      <c r="M1070" s="241">
        <v>2812</v>
      </c>
      <c r="N1070" s="7" t="s">
        <v>1637</v>
      </c>
    </row>
    <row r="1071" spans="1:14" x14ac:dyDescent="0.3">
      <c r="A1071" t="str">
        <f t="shared" si="16"/>
        <v>103042813</v>
      </c>
      <c r="B1071" s="7" t="s">
        <v>1323</v>
      </c>
      <c r="C1071" s="7"/>
      <c r="D1071" s="7"/>
      <c r="E1071" s="7" t="e">
        <v>#N/A</v>
      </c>
      <c r="F1071" s="7" t="e">
        <v>#N/A</v>
      </c>
      <c r="G1071" s="7" t="e">
        <v>#N/A</v>
      </c>
      <c r="H1071" s="7" t="e">
        <v>#N/A</v>
      </c>
      <c r="I1071" s="7" t="s">
        <v>171</v>
      </c>
      <c r="J1071" s="7" t="s">
        <v>172</v>
      </c>
      <c r="K1071" s="241">
        <v>10304</v>
      </c>
      <c r="L1071" s="7" t="s">
        <v>173</v>
      </c>
      <c r="M1071" s="241">
        <v>2813</v>
      </c>
      <c r="N1071" s="7" t="s">
        <v>1638</v>
      </c>
    </row>
    <row r="1072" spans="1:14" x14ac:dyDescent="0.3">
      <c r="A1072" t="str">
        <f t="shared" si="16"/>
        <v>103042814</v>
      </c>
      <c r="B1072" s="7" t="s">
        <v>1323</v>
      </c>
      <c r="C1072" s="7"/>
      <c r="D1072" s="7"/>
      <c r="E1072" s="7" t="e">
        <v>#N/A</v>
      </c>
      <c r="F1072" s="7" t="e">
        <v>#N/A</v>
      </c>
      <c r="G1072" s="7" t="e">
        <v>#N/A</v>
      </c>
      <c r="H1072" s="7" t="e">
        <v>#N/A</v>
      </c>
      <c r="I1072" s="7" t="s">
        <v>171</v>
      </c>
      <c r="J1072" s="7" t="s">
        <v>172</v>
      </c>
      <c r="K1072" s="241">
        <v>10304</v>
      </c>
      <c r="L1072" s="7" t="s">
        <v>173</v>
      </c>
      <c r="M1072" s="241">
        <v>2814</v>
      </c>
      <c r="N1072" s="7" t="s">
        <v>1639</v>
      </c>
    </row>
    <row r="1073" spans="1:14" x14ac:dyDescent="0.3">
      <c r="A1073" t="str">
        <f t="shared" si="16"/>
        <v>103042815</v>
      </c>
      <c r="B1073" s="7" t="s">
        <v>1323</v>
      </c>
      <c r="C1073" s="7"/>
      <c r="D1073" s="7"/>
      <c r="E1073" s="7" t="e">
        <v>#N/A</v>
      </c>
      <c r="F1073" s="7" t="e">
        <v>#N/A</v>
      </c>
      <c r="G1073" s="7" t="e">
        <v>#N/A</v>
      </c>
      <c r="H1073" s="7" t="e">
        <v>#N/A</v>
      </c>
      <c r="I1073" s="7" t="s">
        <v>171</v>
      </c>
      <c r="J1073" s="7" t="s">
        <v>172</v>
      </c>
      <c r="K1073" s="241">
        <v>10304</v>
      </c>
      <c r="L1073" s="7" t="s">
        <v>173</v>
      </c>
      <c r="M1073" s="241">
        <v>2815</v>
      </c>
      <c r="N1073" s="7" t="s">
        <v>1640</v>
      </c>
    </row>
    <row r="1074" spans="1:14" x14ac:dyDescent="0.3">
      <c r="A1074" t="str">
        <f t="shared" si="16"/>
        <v>103042816</v>
      </c>
      <c r="B1074" s="7" t="s">
        <v>1323</v>
      </c>
      <c r="C1074" s="7"/>
      <c r="D1074" s="7"/>
      <c r="E1074" s="7" t="e">
        <v>#N/A</v>
      </c>
      <c r="F1074" s="7" t="e">
        <v>#N/A</v>
      </c>
      <c r="G1074" s="7" t="e">
        <v>#N/A</v>
      </c>
      <c r="H1074" s="7" t="e">
        <v>#N/A</v>
      </c>
      <c r="I1074" s="7" t="s">
        <v>171</v>
      </c>
      <c r="J1074" s="7" t="s">
        <v>172</v>
      </c>
      <c r="K1074" s="241">
        <v>10304</v>
      </c>
      <c r="L1074" s="7" t="s">
        <v>173</v>
      </c>
      <c r="M1074" s="241">
        <v>2816</v>
      </c>
      <c r="N1074" s="7" t="s">
        <v>1641</v>
      </c>
    </row>
    <row r="1075" spans="1:14" x14ac:dyDescent="0.3">
      <c r="A1075" t="str">
        <f t="shared" si="16"/>
        <v>103042817</v>
      </c>
      <c r="B1075" s="7" t="s">
        <v>1323</v>
      </c>
      <c r="C1075" s="7"/>
      <c r="D1075" s="7"/>
      <c r="E1075" s="7" t="e">
        <v>#N/A</v>
      </c>
      <c r="F1075" s="7" t="e">
        <v>#N/A</v>
      </c>
      <c r="G1075" s="7" t="e">
        <v>#N/A</v>
      </c>
      <c r="H1075" s="7" t="e">
        <v>#N/A</v>
      </c>
      <c r="I1075" s="7" t="s">
        <v>171</v>
      </c>
      <c r="J1075" s="7" t="s">
        <v>172</v>
      </c>
      <c r="K1075" s="241">
        <v>10304</v>
      </c>
      <c r="L1075" s="7" t="s">
        <v>173</v>
      </c>
      <c r="M1075" s="241">
        <v>2817</v>
      </c>
      <c r="N1075" s="7" t="s">
        <v>1642</v>
      </c>
    </row>
    <row r="1076" spans="1:14" x14ac:dyDescent="0.3">
      <c r="A1076" t="str">
        <f t="shared" si="16"/>
        <v>103042818</v>
      </c>
      <c r="B1076" s="7" t="s">
        <v>1323</v>
      </c>
      <c r="C1076" s="7"/>
      <c r="D1076" s="7"/>
      <c r="E1076" s="7" t="e">
        <v>#N/A</v>
      </c>
      <c r="F1076" s="7" t="e">
        <v>#N/A</v>
      </c>
      <c r="G1076" s="7" t="e">
        <v>#N/A</v>
      </c>
      <c r="H1076" s="7" t="e">
        <v>#N/A</v>
      </c>
      <c r="I1076" s="7" t="s">
        <v>171</v>
      </c>
      <c r="J1076" s="7" t="s">
        <v>172</v>
      </c>
      <c r="K1076" s="241">
        <v>10304</v>
      </c>
      <c r="L1076" s="7" t="s">
        <v>173</v>
      </c>
      <c r="M1076" s="241">
        <v>2818</v>
      </c>
      <c r="N1076" s="7" t="s">
        <v>152</v>
      </c>
    </row>
    <row r="1077" spans="1:14" x14ac:dyDescent="0.3">
      <c r="A1077" t="str">
        <f t="shared" si="16"/>
        <v>103042820</v>
      </c>
      <c r="B1077" s="7" t="s">
        <v>1323</v>
      </c>
      <c r="C1077" s="7"/>
      <c r="D1077" s="7"/>
      <c r="E1077" s="7" t="e">
        <v>#N/A</v>
      </c>
      <c r="F1077" s="7" t="e">
        <v>#N/A</v>
      </c>
      <c r="G1077" s="7" t="e">
        <v>#N/A</v>
      </c>
      <c r="H1077" s="7" t="e">
        <v>#N/A</v>
      </c>
      <c r="I1077" s="7" t="s">
        <v>171</v>
      </c>
      <c r="J1077" s="7" t="s">
        <v>172</v>
      </c>
      <c r="K1077" s="241">
        <v>10304</v>
      </c>
      <c r="L1077" s="7" t="s">
        <v>173</v>
      </c>
      <c r="M1077" s="241">
        <v>2820</v>
      </c>
      <c r="N1077" s="7" t="s">
        <v>1643</v>
      </c>
    </row>
    <row r="1078" spans="1:14" x14ac:dyDescent="0.3">
      <c r="A1078" t="str">
        <f t="shared" si="16"/>
        <v>103042821</v>
      </c>
      <c r="B1078" s="7" t="s">
        <v>1323</v>
      </c>
      <c r="C1078" s="7"/>
      <c r="D1078" s="7"/>
      <c r="E1078" s="7" t="e">
        <v>#N/A</v>
      </c>
      <c r="F1078" s="7" t="e">
        <v>#N/A</v>
      </c>
      <c r="G1078" s="7" t="e">
        <v>#N/A</v>
      </c>
      <c r="H1078" s="7" t="e">
        <v>#N/A</v>
      </c>
      <c r="I1078" s="7" t="s">
        <v>171</v>
      </c>
      <c r="J1078" s="7" t="s">
        <v>172</v>
      </c>
      <c r="K1078" s="241">
        <v>10304</v>
      </c>
      <c r="L1078" s="7" t="s">
        <v>173</v>
      </c>
      <c r="M1078" s="241">
        <v>2821</v>
      </c>
      <c r="N1078" s="7" t="s">
        <v>1644</v>
      </c>
    </row>
    <row r="1079" spans="1:14" x14ac:dyDescent="0.3">
      <c r="A1079" t="str">
        <f t="shared" si="16"/>
        <v>103042822</v>
      </c>
      <c r="B1079" s="7" t="s">
        <v>1323</v>
      </c>
      <c r="C1079" s="7"/>
      <c r="D1079" s="7"/>
      <c r="E1079" s="7" t="e">
        <v>#N/A</v>
      </c>
      <c r="F1079" s="7" t="e">
        <v>#N/A</v>
      </c>
      <c r="G1079" s="7" t="e">
        <v>#N/A</v>
      </c>
      <c r="H1079" s="7" t="e">
        <v>#N/A</v>
      </c>
      <c r="I1079" s="7" t="s">
        <v>171</v>
      </c>
      <c r="J1079" s="7" t="s">
        <v>172</v>
      </c>
      <c r="K1079" s="241">
        <v>10304</v>
      </c>
      <c r="L1079" s="7" t="s">
        <v>173</v>
      </c>
      <c r="M1079" s="241">
        <v>2822</v>
      </c>
      <c r="N1079" s="7" t="s">
        <v>153</v>
      </c>
    </row>
    <row r="1080" spans="1:14" x14ac:dyDescent="0.3">
      <c r="A1080" t="str">
        <f t="shared" si="16"/>
        <v>103042823</v>
      </c>
      <c r="B1080" s="7" t="s">
        <v>1323</v>
      </c>
      <c r="C1080" s="7"/>
      <c r="D1080" s="7"/>
      <c r="E1080" s="7" t="e">
        <v>#N/A</v>
      </c>
      <c r="F1080" s="7" t="e">
        <v>#N/A</v>
      </c>
      <c r="G1080" s="7" t="e">
        <v>#N/A</v>
      </c>
      <c r="H1080" s="7" t="e">
        <v>#N/A</v>
      </c>
      <c r="I1080" s="7" t="s">
        <v>171</v>
      </c>
      <c r="J1080" s="7" t="s">
        <v>172</v>
      </c>
      <c r="K1080" s="241">
        <v>10304</v>
      </c>
      <c r="L1080" s="7" t="s">
        <v>173</v>
      </c>
      <c r="M1080" s="241">
        <v>2823</v>
      </c>
      <c r="N1080" s="7" t="s">
        <v>1645</v>
      </c>
    </row>
    <row r="1081" spans="1:14" x14ac:dyDescent="0.3">
      <c r="A1081" t="str">
        <f t="shared" si="16"/>
        <v>103042824</v>
      </c>
      <c r="B1081" s="7" t="s">
        <v>1323</v>
      </c>
      <c r="C1081" s="7"/>
      <c r="D1081" s="7"/>
      <c r="E1081" s="7" t="e">
        <v>#N/A</v>
      </c>
      <c r="F1081" s="7" t="e">
        <v>#N/A</v>
      </c>
      <c r="G1081" s="7" t="e">
        <v>#N/A</v>
      </c>
      <c r="H1081" s="7" t="e">
        <v>#N/A</v>
      </c>
      <c r="I1081" s="7" t="s">
        <v>171</v>
      </c>
      <c r="J1081" s="7" t="s">
        <v>172</v>
      </c>
      <c r="K1081" s="241">
        <v>10304</v>
      </c>
      <c r="L1081" s="7" t="s">
        <v>173</v>
      </c>
      <c r="M1081" s="241">
        <v>2824</v>
      </c>
      <c r="N1081" s="7" t="s">
        <v>1646</v>
      </c>
    </row>
    <row r="1082" spans="1:14" x14ac:dyDescent="0.3">
      <c r="A1082" t="str">
        <f t="shared" si="16"/>
        <v>103042825</v>
      </c>
      <c r="B1082" s="7" t="s">
        <v>1323</v>
      </c>
      <c r="C1082" s="7"/>
      <c r="D1082" s="7"/>
      <c r="E1082" s="7" t="e">
        <v>#N/A</v>
      </c>
      <c r="F1082" s="7" t="e">
        <v>#N/A</v>
      </c>
      <c r="G1082" s="7" t="e">
        <v>#N/A</v>
      </c>
      <c r="H1082" s="7" t="e">
        <v>#N/A</v>
      </c>
      <c r="I1082" s="7" t="s">
        <v>171</v>
      </c>
      <c r="J1082" s="7" t="s">
        <v>172</v>
      </c>
      <c r="K1082" s="241">
        <v>10304</v>
      </c>
      <c r="L1082" s="7" t="s">
        <v>173</v>
      </c>
      <c r="M1082" s="241">
        <v>2825</v>
      </c>
      <c r="N1082" s="7" t="s">
        <v>1647</v>
      </c>
    </row>
    <row r="1083" spans="1:14" x14ac:dyDescent="0.3">
      <c r="A1083" t="str">
        <f t="shared" si="16"/>
        <v>103042826</v>
      </c>
      <c r="B1083" s="7" t="s">
        <v>1323</v>
      </c>
      <c r="C1083" s="7"/>
      <c r="D1083" s="7"/>
      <c r="E1083" s="7" t="e">
        <v>#N/A</v>
      </c>
      <c r="F1083" s="7" t="e">
        <v>#N/A</v>
      </c>
      <c r="G1083" s="7" t="e">
        <v>#N/A</v>
      </c>
      <c r="H1083" s="7" t="e">
        <v>#N/A</v>
      </c>
      <c r="I1083" s="7" t="s">
        <v>171</v>
      </c>
      <c r="J1083" s="7" t="s">
        <v>172</v>
      </c>
      <c r="K1083" s="241">
        <v>10304</v>
      </c>
      <c r="L1083" s="7" t="s">
        <v>173</v>
      </c>
      <c r="M1083" s="241">
        <v>2826</v>
      </c>
      <c r="N1083" s="7" t="s">
        <v>1648</v>
      </c>
    </row>
    <row r="1084" spans="1:14" x14ac:dyDescent="0.3">
      <c r="A1084" t="str">
        <f t="shared" si="16"/>
        <v>103042827</v>
      </c>
      <c r="B1084" s="7" t="s">
        <v>1323</v>
      </c>
      <c r="C1084" s="7"/>
      <c r="D1084" s="7"/>
      <c r="E1084" s="7" t="e">
        <v>#N/A</v>
      </c>
      <c r="F1084" s="7" t="e">
        <v>#N/A</v>
      </c>
      <c r="G1084" s="7" t="e">
        <v>#N/A</v>
      </c>
      <c r="H1084" s="7" t="e">
        <v>#N/A</v>
      </c>
      <c r="I1084" s="7" t="s">
        <v>171</v>
      </c>
      <c r="J1084" s="7" t="s">
        <v>172</v>
      </c>
      <c r="K1084" s="241">
        <v>10304</v>
      </c>
      <c r="L1084" s="7" t="s">
        <v>173</v>
      </c>
      <c r="M1084" s="241">
        <v>2827</v>
      </c>
      <c r="N1084" s="7" t="s">
        <v>1649</v>
      </c>
    </row>
    <row r="1085" spans="1:14" x14ac:dyDescent="0.3">
      <c r="A1085" t="str">
        <f t="shared" si="16"/>
        <v>103042828</v>
      </c>
      <c r="B1085" s="7" t="s">
        <v>1323</v>
      </c>
      <c r="C1085" s="7"/>
      <c r="D1085" s="7"/>
      <c r="E1085" s="7" t="e">
        <v>#N/A</v>
      </c>
      <c r="F1085" s="7" t="e">
        <v>#N/A</v>
      </c>
      <c r="G1085" s="7" t="e">
        <v>#N/A</v>
      </c>
      <c r="H1085" s="7" t="e">
        <v>#N/A</v>
      </c>
      <c r="I1085" s="7" t="s">
        <v>171</v>
      </c>
      <c r="J1085" s="7" t="s">
        <v>172</v>
      </c>
      <c r="K1085" s="241">
        <v>10304</v>
      </c>
      <c r="L1085" s="7" t="s">
        <v>173</v>
      </c>
      <c r="M1085" s="241">
        <v>2828</v>
      </c>
      <c r="N1085" s="7" t="s">
        <v>1650</v>
      </c>
    </row>
    <row r="1086" spans="1:14" x14ac:dyDescent="0.3">
      <c r="A1086" t="str">
        <f t="shared" si="16"/>
        <v>103042829</v>
      </c>
      <c r="B1086" s="7" t="s">
        <v>1323</v>
      </c>
      <c r="C1086" s="7"/>
      <c r="D1086" s="7"/>
      <c r="E1086" s="7" t="e">
        <v>#N/A</v>
      </c>
      <c r="F1086" s="7" t="e">
        <v>#N/A</v>
      </c>
      <c r="G1086" s="7" t="e">
        <v>#N/A</v>
      </c>
      <c r="H1086" s="7" t="e">
        <v>#N/A</v>
      </c>
      <c r="I1086" s="7" t="s">
        <v>171</v>
      </c>
      <c r="J1086" s="7" t="s">
        <v>172</v>
      </c>
      <c r="K1086" s="241">
        <v>10304</v>
      </c>
      <c r="L1086" s="7" t="s">
        <v>173</v>
      </c>
      <c r="M1086" s="241">
        <v>2829</v>
      </c>
      <c r="N1086" s="7" t="s">
        <v>1651</v>
      </c>
    </row>
    <row r="1087" spans="1:14" x14ac:dyDescent="0.3">
      <c r="A1087" t="str">
        <f t="shared" si="16"/>
        <v>103042830</v>
      </c>
      <c r="B1087" s="7" t="s">
        <v>1323</v>
      </c>
      <c r="C1087" s="7"/>
      <c r="D1087" s="7"/>
      <c r="E1087" s="7" t="e">
        <v>#N/A</v>
      </c>
      <c r="F1087" s="7" t="e">
        <v>#N/A</v>
      </c>
      <c r="G1087" s="7" t="e">
        <v>#N/A</v>
      </c>
      <c r="H1087" s="7" t="e">
        <v>#N/A</v>
      </c>
      <c r="I1087" s="7" t="s">
        <v>171</v>
      </c>
      <c r="J1087" s="7" t="s">
        <v>172</v>
      </c>
      <c r="K1087" s="241">
        <v>10304</v>
      </c>
      <c r="L1087" s="7" t="s">
        <v>173</v>
      </c>
      <c r="M1087" s="241">
        <v>2830</v>
      </c>
      <c r="N1087" s="7" t="s">
        <v>1652</v>
      </c>
    </row>
    <row r="1088" spans="1:14" x14ac:dyDescent="0.3">
      <c r="A1088" t="str">
        <f t="shared" si="16"/>
        <v>103042831</v>
      </c>
      <c r="B1088" s="7" t="s">
        <v>1323</v>
      </c>
      <c r="C1088" s="7"/>
      <c r="D1088" s="7"/>
      <c r="E1088" s="7" t="e">
        <v>#N/A</v>
      </c>
      <c r="F1088" s="7" t="e">
        <v>#N/A</v>
      </c>
      <c r="G1088" s="7" t="e">
        <v>#N/A</v>
      </c>
      <c r="H1088" s="7" t="e">
        <v>#N/A</v>
      </c>
      <c r="I1088" s="7" t="s">
        <v>171</v>
      </c>
      <c r="J1088" s="7" t="s">
        <v>172</v>
      </c>
      <c r="K1088" s="241">
        <v>10304</v>
      </c>
      <c r="L1088" s="7" t="s">
        <v>173</v>
      </c>
      <c r="M1088" s="241">
        <v>2831</v>
      </c>
      <c r="N1088" s="7" t="s">
        <v>1653</v>
      </c>
    </row>
    <row r="1089" spans="1:14" x14ac:dyDescent="0.3">
      <c r="A1089" t="str">
        <f t="shared" si="16"/>
        <v>103042832</v>
      </c>
      <c r="B1089" s="7" t="s">
        <v>1323</v>
      </c>
      <c r="C1089" s="7"/>
      <c r="D1089" s="7"/>
      <c r="E1089" s="7" t="e">
        <v>#N/A</v>
      </c>
      <c r="F1089" s="7" t="e">
        <v>#N/A</v>
      </c>
      <c r="G1089" s="7" t="e">
        <v>#N/A</v>
      </c>
      <c r="H1089" s="7" t="e">
        <v>#N/A</v>
      </c>
      <c r="I1089" s="7" t="s">
        <v>171</v>
      </c>
      <c r="J1089" s="7" t="s">
        <v>172</v>
      </c>
      <c r="K1089" s="241">
        <v>10304</v>
      </c>
      <c r="L1089" s="7" t="s">
        <v>173</v>
      </c>
      <c r="M1089" s="241">
        <v>2832</v>
      </c>
      <c r="N1089" s="7" t="s">
        <v>154</v>
      </c>
    </row>
    <row r="1090" spans="1:14" x14ac:dyDescent="0.3">
      <c r="A1090" t="str">
        <f t="shared" si="16"/>
        <v>103042833</v>
      </c>
      <c r="B1090" s="7" t="s">
        <v>1323</v>
      </c>
      <c r="C1090" s="7"/>
      <c r="D1090" s="7"/>
      <c r="E1090" s="7" t="e">
        <v>#N/A</v>
      </c>
      <c r="F1090" s="7" t="e">
        <v>#N/A</v>
      </c>
      <c r="G1090" s="7" t="e">
        <v>#N/A</v>
      </c>
      <c r="H1090" s="7" t="e">
        <v>#N/A</v>
      </c>
      <c r="I1090" s="7" t="s">
        <v>171</v>
      </c>
      <c r="J1090" s="7" t="s">
        <v>172</v>
      </c>
      <c r="K1090" s="241">
        <v>10304</v>
      </c>
      <c r="L1090" s="7" t="s">
        <v>173</v>
      </c>
      <c r="M1090" s="241">
        <v>2833</v>
      </c>
      <c r="N1090" s="7" t="s">
        <v>1654</v>
      </c>
    </row>
    <row r="1091" spans="1:14" x14ac:dyDescent="0.3">
      <c r="A1091" t="str">
        <f t="shared" ref="A1091:A1154" si="17">K1091&amp;M1091</f>
        <v>103042840</v>
      </c>
      <c r="B1091" s="7" t="s">
        <v>1323</v>
      </c>
      <c r="C1091" s="7"/>
      <c r="D1091" s="7"/>
      <c r="E1091" s="7" t="e">
        <v>#N/A</v>
      </c>
      <c r="F1091" s="7" t="e">
        <v>#N/A</v>
      </c>
      <c r="G1091" s="7" t="e">
        <v>#N/A</v>
      </c>
      <c r="H1091" s="7" t="e">
        <v>#N/A</v>
      </c>
      <c r="I1091" s="7" t="s">
        <v>171</v>
      </c>
      <c r="J1091" s="7" t="s">
        <v>172</v>
      </c>
      <c r="K1091" s="241">
        <v>10304</v>
      </c>
      <c r="L1091" s="7" t="s">
        <v>173</v>
      </c>
      <c r="M1091" s="241">
        <v>2840</v>
      </c>
      <c r="N1091" s="7" t="s">
        <v>1655</v>
      </c>
    </row>
    <row r="1092" spans="1:14" x14ac:dyDescent="0.3">
      <c r="A1092" t="str">
        <f t="shared" si="17"/>
        <v>103042841</v>
      </c>
      <c r="B1092" s="7" t="s">
        <v>1323</v>
      </c>
      <c r="C1092" s="7"/>
      <c r="D1092" s="7"/>
      <c r="E1092" s="7" t="e">
        <v>#N/A</v>
      </c>
      <c r="F1092" s="7" t="e">
        <v>#N/A</v>
      </c>
      <c r="G1092" s="7" t="e">
        <v>#N/A</v>
      </c>
      <c r="H1092" s="7" t="e">
        <v>#N/A</v>
      </c>
      <c r="I1092" s="7" t="s">
        <v>171</v>
      </c>
      <c r="J1092" s="7" t="s">
        <v>172</v>
      </c>
      <c r="K1092" s="241">
        <v>10304</v>
      </c>
      <c r="L1092" s="7" t="s">
        <v>173</v>
      </c>
      <c r="M1092" s="241">
        <v>2841</v>
      </c>
      <c r="N1092" s="7" t="s">
        <v>1656</v>
      </c>
    </row>
    <row r="1093" spans="1:14" x14ac:dyDescent="0.3">
      <c r="A1093" t="str">
        <f t="shared" si="17"/>
        <v>103042842</v>
      </c>
      <c r="B1093" s="7" t="s">
        <v>1323</v>
      </c>
      <c r="C1093" s="7"/>
      <c r="D1093" s="7"/>
      <c r="E1093" s="7" t="e">
        <v>#N/A</v>
      </c>
      <c r="F1093" s="7" t="e">
        <v>#N/A</v>
      </c>
      <c r="G1093" s="7" t="e">
        <v>#N/A</v>
      </c>
      <c r="H1093" s="7" t="e">
        <v>#N/A</v>
      </c>
      <c r="I1093" s="7" t="s">
        <v>171</v>
      </c>
      <c r="J1093" s="7" t="s">
        <v>172</v>
      </c>
      <c r="K1093" s="241">
        <v>10304</v>
      </c>
      <c r="L1093" s="7" t="s">
        <v>173</v>
      </c>
      <c r="M1093" s="241">
        <v>2842</v>
      </c>
      <c r="N1093" s="7" t="s">
        <v>1657</v>
      </c>
    </row>
    <row r="1094" spans="1:14" x14ac:dyDescent="0.3">
      <c r="A1094" t="str">
        <f t="shared" si="17"/>
        <v>103042843</v>
      </c>
      <c r="B1094" s="7" t="s">
        <v>1323</v>
      </c>
      <c r="C1094" s="7"/>
      <c r="D1094" s="7"/>
      <c r="E1094" s="7" t="e">
        <v>#N/A</v>
      </c>
      <c r="F1094" s="7" t="e">
        <v>#N/A</v>
      </c>
      <c r="G1094" s="7" t="e">
        <v>#N/A</v>
      </c>
      <c r="H1094" s="7" t="e">
        <v>#N/A</v>
      </c>
      <c r="I1094" s="7" t="s">
        <v>171</v>
      </c>
      <c r="J1094" s="7" t="s">
        <v>172</v>
      </c>
      <c r="K1094" s="241">
        <v>10304</v>
      </c>
      <c r="L1094" s="7" t="s">
        <v>173</v>
      </c>
      <c r="M1094" s="241">
        <v>2843</v>
      </c>
      <c r="N1094" s="7" t="s">
        <v>1658</v>
      </c>
    </row>
    <row r="1095" spans="1:14" x14ac:dyDescent="0.3">
      <c r="A1095" t="str">
        <f t="shared" si="17"/>
        <v>103042844</v>
      </c>
      <c r="B1095" s="7" t="s">
        <v>1323</v>
      </c>
      <c r="C1095" s="7"/>
      <c r="D1095" s="7"/>
      <c r="E1095" s="7" t="e">
        <v>#N/A</v>
      </c>
      <c r="F1095" s="7" t="e">
        <v>#N/A</v>
      </c>
      <c r="G1095" s="7" t="e">
        <v>#N/A</v>
      </c>
      <c r="H1095" s="7" t="e">
        <v>#N/A</v>
      </c>
      <c r="I1095" s="7" t="s">
        <v>171</v>
      </c>
      <c r="J1095" s="7" t="s">
        <v>172</v>
      </c>
      <c r="K1095" s="241">
        <v>10304</v>
      </c>
      <c r="L1095" s="7" t="s">
        <v>173</v>
      </c>
      <c r="M1095" s="241">
        <v>2844</v>
      </c>
      <c r="N1095" s="7" t="s">
        <v>1659</v>
      </c>
    </row>
    <row r="1096" spans="1:14" x14ac:dyDescent="0.3">
      <c r="A1096" t="str">
        <f t="shared" si="17"/>
        <v>103042845</v>
      </c>
      <c r="B1096" s="7" t="s">
        <v>1323</v>
      </c>
      <c r="C1096" s="7"/>
      <c r="D1096" s="7"/>
      <c r="E1096" s="7" t="e">
        <v>#N/A</v>
      </c>
      <c r="F1096" s="7" t="e">
        <v>#N/A</v>
      </c>
      <c r="G1096" s="7" t="e">
        <v>#N/A</v>
      </c>
      <c r="H1096" s="7" t="e">
        <v>#N/A</v>
      </c>
      <c r="I1096" s="7" t="s">
        <v>171</v>
      </c>
      <c r="J1096" s="7" t="s">
        <v>172</v>
      </c>
      <c r="K1096" s="241">
        <v>10304</v>
      </c>
      <c r="L1096" s="7" t="s">
        <v>173</v>
      </c>
      <c r="M1096" s="241">
        <v>2845</v>
      </c>
      <c r="N1096" s="7" t="s">
        <v>1660</v>
      </c>
    </row>
    <row r="1097" spans="1:14" x14ac:dyDescent="0.3">
      <c r="A1097" t="str">
        <f t="shared" si="17"/>
        <v>103042846</v>
      </c>
      <c r="B1097" s="7" t="s">
        <v>1323</v>
      </c>
      <c r="C1097" s="7"/>
      <c r="D1097" s="7"/>
      <c r="E1097" s="7" t="e">
        <v>#N/A</v>
      </c>
      <c r="F1097" s="7" t="e">
        <v>#N/A</v>
      </c>
      <c r="G1097" s="7" t="e">
        <v>#N/A</v>
      </c>
      <c r="H1097" s="7" t="e">
        <v>#N/A</v>
      </c>
      <c r="I1097" s="7" t="s">
        <v>171</v>
      </c>
      <c r="J1097" s="7" t="s">
        <v>172</v>
      </c>
      <c r="K1097" s="241">
        <v>10304</v>
      </c>
      <c r="L1097" s="7" t="s">
        <v>173</v>
      </c>
      <c r="M1097" s="241">
        <v>2846</v>
      </c>
      <c r="N1097" s="7" t="s">
        <v>1661</v>
      </c>
    </row>
    <row r="1098" spans="1:14" x14ac:dyDescent="0.3">
      <c r="A1098" t="str">
        <f t="shared" si="17"/>
        <v>103042847</v>
      </c>
      <c r="B1098" s="7" t="s">
        <v>1323</v>
      </c>
      <c r="C1098" s="7"/>
      <c r="D1098" s="7"/>
      <c r="E1098" s="7" t="e">
        <v>#N/A</v>
      </c>
      <c r="F1098" s="7" t="e">
        <v>#N/A</v>
      </c>
      <c r="G1098" s="7" t="e">
        <v>#N/A</v>
      </c>
      <c r="H1098" s="7" t="e">
        <v>#N/A</v>
      </c>
      <c r="I1098" s="7" t="s">
        <v>171</v>
      </c>
      <c r="J1098" s="7" t="s">
        <v>172</v>
      </c>
      <c r="K1098" s="241">
        <v>10304</v>
      </c>
      <c r="L1098" s="7" t="s">
        <v>173</v>
      </c>
      <c r="M1098" s="241">
        <v>2847</v>
      </c>
      <c r="N1098" s="7" t="s">
        <v>1662</v>
      </c>
    </row>
    <row r="1099" spans="1:14" x14ac:dyDescent="0.3">
      <c r="A1099" t="str">
        <f t="shared" si="17"/>
        <v>103042850</v>
      </c>
      <c r="B1099" s="7" t="s">
        <v>1323</v>
      </c>
      <c r="C1099" s="7"/>
      <c r="D1099" s="7"/>
      <c r="E1099" s="7" t="e">
        <v>#N/A</v>
      </c>
      <c r="F1099" s="7" t="e">
        <v>#N/A</v>
      </c>
      <c r="G1099" s="7" t="e">
        <v>#N/A</v>
      </c>
      <c r="H1099" s="7" t="e">
        <v>#N/A</v>
      </c>
      <c r="I1099" s="7" t="s">
        <v>171</v>
      </c>
      <c r="J1099" s="7" t="s">
        <v>172</v>
      </c>
      <c r="K1099" s="241">
        <v>10304</v>
      </c>
      <c r="L1099" s="7" t="s">
        <v>173</v>
      </c>
      <c r="M1099" s="241">
        <v>2850</v>
      </c>
      <c r="N1099" s="7" t="s">
        <v>1663</v>
      </c>
    </row>
    <row r="1100" spans="1:14" x14ac:dyDescent="0.3">
      <c r="A1100" t="str">
        <f t="shared" si="17"/>
        <v>103042851</v>
      </c>
      <c r="B1100" s="7" t="s">
        <v>1323</v>
      </c>
      <c r="C1100" s="7"/>
      <c r="D1100" s="7"/>
      <c r="E1100" s="7" t="e">
        <v>#N/A</v>
      </c>
      <c r="F1100" s="7" t="e">
        <v>#N/A</v>
      </c>
      <c r="G1100" s="7" t="e">
        <v>#N/A</v>
      </c>
      <c r="H1100" s="7" t="e">
        <v>#N/A</v>
      </c>
      <c r="I1100" s="7" t="s">
        <v>171</v>
      </c>
      <c r="J1100" s="7" t="s">
        <v>172</v>
      </c>
      <c r="K1100" s="241">
        <v>10304</v>
      </c>
      <c r="L1100" s="7" t="s">
        <v>173</v>
      </c>
      <c r="M1100" s="241">
        <v>2851</v>
      </c>
      <c r="N1100" s="7" t="s">
        <v>1664</v>
      </c>
    </row>
    <row r="1101" spans="1:14" x14ac:dyDescent="0.3">
      <c r="A1101" t="str">
        <f t="shared" si="17"/>
        <v>103042852</v>
      </c>
      <c r="B1101" s="7" t="s">
        <v>1323</v>
      </c>
      <c r="C1101" s="7"/>
      <c r="D1101" s="7"/>
      <c r="E1101" s="7" t="e">
        <v>#N/A</v>
      </c>
      <c r="F1101" s="7" t="e">
        <v>#N/A</v>
      </c>
      <c r="G1101" s="7" t="e">
        <v>#N/A</v>
      </c>
      <c r="H1101" s="7" t="e">
        <v>#N/A</v>
      </c>
      <c r="I1101" s="7" t="s">
        <v>171</v>
      </c>
      <c r="J1101" s="7" t="s">
        <v>172</v>
      </c>
      <c r="K1101" s="241">
        <v>10304</v>
      </c>
      <c r="L1101" s="7" t="s">
        <v>173</v>
      </c>
      <c r="M1101" s="241">
        <v>2852</v>
      </c>
      <c r="N1101" s="7" t="s">
        <v>1665</v>
      </c>
    </row>
    <row r="1102" spans="1:14" x14ac:dyDescent="0.3">
      <c r="A1102" t="str">
        <f t="shared" si="17"/>
        <v>103042853</v>
      </c>
      <c r="B1102" s="7" t="s">
        <v>1323</v>
      </c>
      <c r="C1102" s="7"/>
      <c r="D1102" s="7"/>
      <c r="E1102" s="7" t="e">
        <v>#N/A</v>
      </c>
      <c r="F1102" s="7" t="e">
        <v>#N/A</v>
      </c>
      <c r="G1102" s="7" t="e">
        <v>#N/A</v>
      </c>
      <c r="H1102" s="7" t="e">
        <v>#N/A</v>
      </c>
      <c r="I1102" s="7" t="s">
        <v>171</v>
      </c>
      <c r="J1102" s="7" t="s">
        <v>172</v>
      </c>
      <c r="K1102" s="241">
        <v>10304</v>
      </c>
      <c r="L1102" s="7" t="s">
        <v>173</v>
      </c>
      <c r="M1102" s="241">
        <v>2853</v>
      </c>
      <c r="N1102" s="7" t="s">
        <v>1666</v>
      </c>
    </row>
    <row r="1103" spans="1:14" x14ac:dyDescent="0.3">
      <c r="A1103" t="str">
        <f t="shared" si="17"/>
        <v>103042854</v>
      </c>
      <c r="B1103" s="7" t="s">
        <v>1323</v>
      </c>
      <c r="C1103" s="7"/>
      <c r="D1103" s="7"/>
      <c r="E1103" s="7" t="e">
        <v>#N/A</v>
      </c>
      <c r="F1103" s="7" t="e">
        <v>#N/A</v>
      </c>
      <c r="G1103" s="7" t="e">
        <v>#N/A</v>
      </c>
      <c r="H1103" s="7" t="e">
        <v>#N/A</v>
      </c>
      <c r="I1103" s="7" t="s">
        <v>171</v>
      </c>
      <c r="J1103" s="7" t="s">
        <v>172</v>
      </c>
      <c r="K1103" s="241">
        <v>10304</v>
      </c>
      <c r="L1103" s="7" t="s">
        <v>173</v>
      </c>
      <c r="M1103" s="241">
        <v>2854</v>
      </c>
      <c r="N1103" s="7" t="s">
        <v>1667</v>
      </c>
    </row>
    <row r="1104" spans="1:14" x14ac:dyDescent="0.3">
      <c r="A1104" t="str">
        <f t="shared" si="17"/>
        <v>103042860</v>
      </c>
      <c r="B1104" s="7" t="s">
        <v>1323</v>
      </c>
      <c r="C1104" s="7"/>
      <c r="D1104" s="7"/>
      <c r="E1104" s="7" t="e">
        <v>#N/A</v>
      </c>
      <c r="F1104" s="7" t="e">
        <v>#N/A</v>
      </c>
      <c r="G1104" s="7" t="e">
        <v>#N/A</v>
      </c>
      <c r="H1104" s="7" t="e">
        <v>#N/A</v>
      </c>
      <c r="I1104" s="7" t="s">
        <v>171</v>
      </c>
      <c r="J1104" s="7" t="s">
        <v>172</v>
      </c>
      <c r="K1104" s="241">
        <v>10304</v>
      </c>
      <c r="L1104" s="7" t="s">
        <v>173</v>
      </c>
      <c r="M1104" s="241">
        <v>2860</v>
      </c>
      <c r="N1104" s="7" t="s">
        <v>1668</v>
      </c>
    </row>
    <row r="1105" spans="1:14" x14ac:dyDescent="0.3">
      <c r="A1105" t="str">
        <f t="shared" si="17"/>
        <v>103046000</v>
      </c>
      <c r="B1105" s="7" t="s">
        <v>1323</v>
      </c>
      <c r="C1105" s="7"/>
      <c r="D1105" s="7"/>
      <c r="E1105" s="7" t="e">
        <v>#N/A</v>
      </c>
      <c r="F1105" s="7" t="e">
        <v>#N/A</v>
      </c>
      <c r="G1105" s="7" t="e">
        <v>#N/A</v>
      </c>
      <c r="H1105" s="7" t="e">
        <v>#N/A</v>
      </c>
      <c r="I1105" s="7" t="s">
        <v>171</v>
      </c>
      <c r="J1105" s="7" t="s">
        <v>172</v>
      </c>
      <c r="K1105" s="241">
        <v>10304</v>
      </c>
      <c r="L1105" s="7" t="s">
        <v>173</v>
      </c>
      <c r="M1105" s="241">
        <v>6000</v>
      </c>
      <c r="N1105" s="7" t="s">
        <v>107</v>
      </c>
    </row>
    <row r="1106" spans="1:14" x14ac:dyDescent="0.3">
      <c r="A1106" t="str">
        <f t="shared" si="17"/>
        <v>103046003</v>
      </c>
      <c r="B1106" s="7" t="s">
        <v>1323</v>
      </c>
      <c r="C1106" s="7"/>
      <c r="D1106" s="7"/>
      <c r="E1106" s="7">
        <v>0</v>
      </c>
      <c r="F1106" s="7">
        <v>0</v>
      </c>
      <c r="G1106" s="7">
        <v>0</v>
      </c>
      <c r="H1106" s="7">
        <v>0</v>
      </c>
      <c r="I1106" s="7" t="s">
        <v>171</v>
      </c>
      <c r="J1106" s="7" t="s">
        <v>172</v>
      </c>
      <c r="K1106" s="241">
        <v>10304</v>
      </c>
      <c r="L1106" s="7" t="s">
        <v>173</v>
      </c>
      <c r="M1106" s="241">
        <v>6003</v>
      </c>
      <c r="N1106" s="7" t="s">
        <v>89</v>
      </c>
    </row>
    <row r="1107" spans="1:14" x14ac:dyDescent="0.3">
      <c r="A1107" t="str">
        <f t="shared" si="17"/>
        <v>103046004</v>
      </c>
      <c r="B1107" s="7" t="s">
        <v>1323</v>
      </c>
      <c r="C1107" s="7"/>
      <c r="D1107" s="7"/>
      <c r="E1107" s="7" t="e">
        <v>#N/A</v>
      </c>
      <c r="F1107" s="7" t="e">
        <v>#N/A</v>
      </c>
      <c r="G1107" s="7" t="e">
        <v>#N/A</v>
      </c>
      <c r="H1107" s="7" t="e">
        <v>#N/A</v>
      </c>
      <c r="I1107" s="7" t="s">
        <v>171</v>
      </c>
      <c r="J1107" s="7" t="s">
        <v>172</v>
      </c>
      <c r="K1107" s="241">
        <v>10304</v>
      </c>
      <c r="L1107" s="7" t="s">
        <v>173</v>
      </c>
      <c r="M1107" s="241">
        <v>6004</v>
      </c>
      <c r="N1107" s="7" t="s">
        <v>66</v>
      </c>
    </row>
    <row r="1108" spans="1:14" x14ac:dyDescent="0.3">
      <c r="A1108" t="str">
        <f t="shared" si="17"/>
        <v>103046050</v>
      </c>
      <c r="B1108" s="7" t="s">
        <v>1323</v>
      </c>
      <c r="C1108" s="7"/>
      <c r="D1108" s="7"/>
      <c r="E1108" s="7" t="e">
        <v>#N/A</v>
      </c>
      <c r="F1108" s="7" t="e">
        <v>#N/A</v>
      </c>
      <c r="G1108" s="7" t="e">
        <v>#N/A</v>
      </c>
      <c r="H1108" s="7" t="e">
        <v>#N/A</v>
      </c>
      <c r="I1108" s="7" t="s">
        <v>171</v>
      </c>
      <c r="J1108" s="7" t="s">
        <v>172</v>
      </c>
      <c r="K1108" s="241">
        <v>10304</v>
      </c>
      <c r="L1108" s="7" t="s">
        <v>173</v>
      </c>
      <c r="M1108" s="241">
        <v>6050</v>
      </c>
      <c r="N1108" s="7" t="s">
        <v>1669</v>
      </c>
    </row>
    <row r="1109" spans="1:14" x14ac:dyDescent="0.3">
      <c r="A1109" t="str">
        <f t="shared" si="17"/>
        <v>103051</v>
      </c>
      <c r="B1109" s="7" t="s">
        <v>1323</v>
      </c>
      <c r="C1109" s="7"/>
      <c r="D1109" s="7"/>
      <c r="E1109" s="7" t="e">
        <v>#N/A</v>
      </c>
      <c r="F1109" s="7" t="e">
        <v>#N/A</v>
      </c>
      <c r="G1109" s="7" t="e">
        <v>#N/A</v>
      </c>
      <c r="H1109" s="7" t="e">
        <v>#N/A</v>
      </c>
      <c r="I1109" s="7" t="s">
        <v>171</v>
      </c>
      <c r="J1109" s="7" t="s">
        <v>172</v>
      </c>
      <c r="K1109" s="241">
        <v>10305</v>
      </c>
      <c r="L1109" s="7" t="s">
        <v>1670</v>
      </c>
      <c r="M1109" s="241">
        <v>1</v>
      </c>
      <c r="N1109" s="7" t="s">
        <v>158</v>
      </c>
    </row>
    <row r="1110" spans="1:14" x14ac:dyDescent="0.3">
      <c r="A1110" t="str">
        <f t="shared" si="17"/>
        <v>103052815</v>
      </c>
      <c r="B1110" s="7" t="s">
        <v>1323</v>
      </c>
      <c r="C1110" s="7"/>
      <c r="D1110" s="7"/>
      <c r="E1110" s="7" t="e">
        <v>#N/A</v>
      </c>
      <c r="F1110" s="7" t="e">
        <v>#N/A</v>
      </c>
      <c r="G1110" s="7" t="e">
        <v>#N/A</v>
      </c>
      <c r="H1110" s="7" t="e">
        <v>#N/A</v>
      </c>
      <c r="I1110" s="7" t="s">
        <v>171</v>
      </c>
      <c r="J1110" s="7" t="s">
        <v>172</v>
      </c>
      <c r="K1110" s="241">
        <v>10305</v>
      </c>
      <c r="L1110" s="7" t="s">
        <v>1670</v>
      </c>
      <c r="M1110" s="241">
        <v>2815</v>
      </c>
      <c r="N1110" s="7" t="s">
        <v>1640</v>
      </c>
    </row>
    <row r="1111" spans="1:14" x14ac:dyDescent="0.3">
      <c r="A1111" t="str">
        <f t="shared" si="17"/>
        <v>103056000</v>
      </c>
      <c r="B1111" s="7" t="s">
        <v>1323</v>
      </c>
      <c r="C1111" s="7"/>
      <c r="D1111" s="7"/>
      <c r="E1111" s="7" t="e">
        <v>#N/A</v>
      </c>
      <c r="F1111" s="7" t="e">
        <v>#N/A</v>
      </c>
      <c r="G1111" s="7" t="e">
        <v>#N/A</v>
      </c>
      <c r="H1111" s="7" t="e">
        <v>#N/A</v>
      </c>
      <c r="I1111" s="7" t="s">
        <v>171</v>
      </c>
      <c r="J1111" s="7" t="s">
        <v>172</v>
      </c>
      <c r="K1111" s="241">
        <v>10305</v>
      </c>
      <c r="L1111" s="7" t="s">
        <v>1670</v>
      </c>
      <c r="M1111" s="241">
        <v>6000</v>
      </c>
      <c r="N1111" s="7" t="s">
        <v>107</v>
      </c>
    </row>
    <row r="1112" spans="1:14" x14ac:dyDescent="0.3">
      <c r="A1112" t="str">
        <f t="shared" si="17"/>
        <v>103056003</v>
      </c>
      <c r="B1112" s="7" t="s">
        <v>1323</v>
      </c>
      <c r="C1112" s="7"/>
      <c r="D1112" s="7"/>
      <c r="E1112" s="7" t="e">
        <v>#N/A</v>
      </c>
      <c r="F1112" s="7" t="e">
        <v>#N/A</v>
      </c>
      <c r="G1112" s="7" t="e">
        <v>#N/A</v>
      </c>
      <c r="H1112" s="7" t="e">
        <v>#N/A</v>
      </c>
      <c r="I1112" s="7" t="s">
        <v>171</v>
      </c>
      <c r="J1112" s="7" t="s">
        <v>172</v>
      </c>
      <c r="K1112" s="241">
        <v>10305</v>
      </c>
      <c r="L1112" s="7" t="s">
        <v>1670</v>
      </c>
      <c r="M1112" s="241">
        <v>6003</v>
      </c>
      <c r="N1112" s="7" t="s">
        <v>89</v>
      </c>
    </row>
    <row r="1113" spans="1:14" x14ac:dyDescent="0.3">
      <c r="A1113" t="str">
        <f t="shared" si="17"/>
        <v>103056004</v>
      </c>
      <c r="B1113" s="7" t="s">
        <v>1323</v>
      </c>
      <c r="C1113" s="7"/>
      <c r="D1113" s="7"/>
      <c r="E1113" s="7" t="e">
        <v>#N/A</v>
      </c>
      <c r="F1113" s="7" t="e">
        <v>#N/A</v>
      </c>
      <c r="G1113" s="7" t="e">
        <v>#N/A</v>
      </c>
      <c r="H1113" s="7" t="e">
        <v>#N/A</v>
      </c>
      <c r="I1113" s="7" t="s">
        <v>171</v>
      </c>
      <c r="J1113" s="7" t="s">
        <v>172</v>
      </c>
      <c r="K1113" s="241">
        <v>10305</v>
      </c>
      <c r="L1113" s="7" t="s">
        <v>1670</v>
      </c>
      <c r="M1113" s="241">
        <v>6004</v>
      </c>
      <c r="N1113" s="7" t="s">
        <v>66</v>
      </c>
    </row>
    <row r="1114" spans="1:14" x14ac:dyDescent="0.3">
      <c r="A1114" t="str">
        <f t="shared" si="17"/>
        <v>103066000</v>
      </c>
      <c r="B1114" s="7" t="s">
        <v>1323</v>
      </c>
      <c r="C1114" s="7"/>
      <c r="D1114" s="7"/>
      <c r="E1114" s="7" t="e">
        <v>#N/A</v>
      </c>
      <c r="F1114" s="7" t="e">
        <v>#N/A</v>
      </c>
      <c r="G1114" s="7" t="e">
        <v>#N/A</v>
      </c>
      <c r="H1114" s="7" t="e">
        <v>#N/A</v>
      </c>
      <c r="I1114" s="7" t="s">
        <v>171</v>
      </c>
      <c r="J1114" s="7" t="s">
        <v>172</v>
      </c>
      <c r="K1114" s="241">
        <v>10306</v>
      </c>
      <c r="L1114" s="7" t="s">
        <v>1671</v>
      </c>
      <c r="M1114" s="241">
        <v>6000</v>
      </c>
      <c r="N1114" s="7" t="s">
        <v>107</v>
      </c>
    </row>
    <row r="1115" spans="1:14" x14ac:dyDescent="0.3">
      <c r="A1115" t="str">
        <f t="shared" si="17"/>
        <v>103066003</v>
      </c>
      <c r="B1115" s="7" t="s">
        <v>1323</v>
      </c>
      <c r="C1115" s="7"/>
      <c r="D1115" s="7"/>
      <c r="E1115" s="7" t="e">
        <v>#N/A</v>
      </c>
      <c r="F1115" s="7" t="e">
        <v>#N/A</v>
      </c>
      <c r="G1115" s="7" t="e">
        <v>#N/A</v>
      </c>
      <c r="H1115" s="7" t="e">
        <v>#N/A</v>
      </c>
      <c r="I1115" s="7" t="s">
        <v>171</v>
      </c>
      <c r="J1115" s="7" t="s">
        <v>172</v>
      </c>
      <c r="K1115" s="241">
        <v>10306</v>
      </c>
      <c r="L1115" s="7" t="s">
        <v>1671</v>
      </c>
      <c r="M1115" s="241">
        <v>6003</v>
      </c>
      <c r="N1115" s="7" t="s">
        <v>89</v>
      </c>
    </row>
    <row r="1116" spans="1:14" x14ac:dyDescent="0.3">
      <c r="A1116" t="str">
        <f t="shared" si="17"/>
        <v>103066004</v>
      </c>
      <c r="B1116" s="7" t="s">
        <v>1323</v>
      </c>
      <c r="C1116" s="7"/>
      <c r="D1116" s="7"/>
      <c r="E1116" s="7" t="e">
        <v>#N/A</v>
      </c>
      <c r="F1116" s="7" t="e">
        <v>#N/A</v>
      </c>
      <c r="G1116" s="7" t="e">
        <v>#N/A</v>
      </c>
      <c r="H1116" s="7" t="e">
        <v>#N/A</v>
      </c>
      <c r="I1116" s="7" t="s">
        <v>171</v>
      </c>
      <c r="J1116" s="7" t="s">
        <v>172</v>
      </c>
      <c r="K1116" s="241">
        <v>10306</v>
      </c>
      <c r="L1116" s="7" t="s">
        <v>1671</v>
      </c>
      <c r="M1116" s="241">
        <v>6004</v>
      </c>
      <c r="N1116" s="7" t="s">
        <v>66</v>
      </c>
    </row>
    <row r="1117" spans="1:14" x14ac:dyDescent="0.3">
      <c r="A1117" t="str">
        <f t="shared" si="17"/>
        <v>101756001</v>
      </c>
      <c r="B1117" s="7" t="s">
        <v>1323</v>
      </c>
      <c r="C1117" s="7"/>
      <c r="D1117" s="7"/>
      <c r="E1117" s="7" t="e">
        <v>#N/A</v>
      </c>
      <c r="F1117" s="7" t="e">
        <v>#N/A</v>
      </c>
      <c r="G1117" s="7" t="e">
        <v>#N/A</v>
      </c>
      <c r="H1117" s="7" t="e">
        <v>#N/A</v>
      </c>
      <c r="I1117" s="7" t="s">
        <v>134</v>
      </c>
      <c r="J1117" s="7" t="s">
        <v>135</v>
      </c>
      <c r="K1117" s="241">
        <v>10175</v>
      </c>
      <c r="L1117" s="7" t="s">
        <v>1672</v>
      </c>
      <c r="M1117" s="241">
        <v>6001</v>
      </c>
      <c r="N1117" s="7" t="s">
        <v>457</v>
      </c>
    </row>
    <row r="1118" spans="1:14" x14ac:dyDescent="0.3">
      <c r="A1118" t="str">
        <f t="shared" si="17"/>
        <v>101756004</v>
      </c>
      <c r="B1118" s="7" t="s">
        <v>1323</v>
      </c>
      <c r="C1118" s="7"/>
      <c r="D1118" s="7"/>
      <c r="E1118" s="7" t="e">
        <v>#N/A</v>
      </c>
      <c r="F1118" s="7" t="e">
        <v>#N/A</v>
      </c>
      <c r="G1118" s="7" t="e">
        <v>#N/A</v>
      </c>
      <c r="H1118" s="7" t="e">
        <v>#N/A</v>
      </c>
      <c r="I1118" s="7" t="s">
        <v>134</v>
      </c>
      <c r="J1118" s="7" t="s">
        <v>135</v>
      </c>
      <c r="K1118" s="241">
        <v>10175</v>
      </c>
      <c r="L1118" s="7" t="s">
        <v>1672</v>
      </c>
      <c r="M1118" s="241">
        <v>6004</v>
      </c>
      <c r="N1118" s="7" t="s">
        <v>66</v>
      </c>
    </row>
    <row r="1119" spans="1:14" x14ac:dyDescent="0.3">
      <c r="A1119" t="str">
        <f t="shared" si="17"/>
        <v>61525500</v>
      </c>
      <c r="B1119" s="7" t="s">
        <v>1321</v>
      </c>
      <c r="C1119" s="7"/>
      <c r="D1119" s="7"/>
      <c r="E1119" s="7" t="e">
        <v>#N/A</v>
      </c>
      <c r="F1119" s="7" t="e">
        <v>#N/A</v>
      </c>
      <c r="G1119" s="7" t="e">
        <v>#N/A</v>
      </c>
      <c r="H1119" s="7" t="e">
        <v>#N/A</v>
      </c>
      <c r="I1119" s="7" t="s">
        <v>1286</v>
      </c>
      <c r="J1119" s="7" t="s">
        <v>1286</v>
      </c>
      <c r="K1119" s="241">
        <v>6152</v>
      </c>
      <c r="L1119" s="7" t="s">
        <v>1673</v>
      </c>
      <c r="M1119" s="241">
        <v>5500</v>
      </c>
      <c r="N1119" s="7" t="s">
        <v>65</v>
      </c>
    </row>
    <row r="1120" spans="1:14" x14ac:dyDescent="0.3">
      <c r="A1120" t="str">
        <f t="shared" si="17"/>
        <v>61526004</v>
      </c>
      <c r="B1120" s="7" t="s">
        <v>1321</v>
      </c>
      <c r="C1120" s="7"/>
      <c r="D1120" s="7"/>
      <c r="E1120" s="7" t="e">
        <v>#N/A</v>
      </c>
      <c r="F1120" s="7" t="e">
        <v>#N/A</v>
      </c>
      <c r="G1120" s="7" t="e">
        <v>#N/A</v>
      </c>
      <c r="H1120" s="7" t="e">
        <v>#N/A</v>
      </c>
      <c r="I1120" s="7" t="s">
        <v>1286</v>
      </c>
      <c r="J1120" s="7" t="s">
        <v>1286</v>
      </c>
      <c r="K1120" s="241">
        <v>6152</v>
      </c>
      <c r="L1120" s="7" t="s">
        <v>1673</v>
      </c>
      <c r="M1120" s="241">
        <v>6004</v>
      </c>
      <c r="N1120" s="7" t="s">
        <v>66</v>
      </c>
    </row>
    <row r="1121" spans="1:14" x14ac:dyDescent="0.3">
      <c r="A1121" t="str">
        <f t="shared" si="17"/>
        <v>91216004</v>
      </c>
      <c r="B1121" s="7" t="s">
        <v>1321</v>
      </c>
      <c r="C1121" s="7"/>
      <c r="D1121" s="7"/>
      <c r="E1121" s="7" t="e">
        <v>#N/A</v>
      </c>
      <c r="F1121" s="7" t="e">
        <v>#N/A</v>
      </c>
      <c r="G1121" s="7" t="e">
        <v>#N/A</v>
      </c>
      <c r="H1121" s="7" t="e">
        <v>#N/A</v>
      </c>
      <c r="I1121" s="7" t="s">
        <v>1286</v>
      </c>
      <c r="J1121" s="7" t="s">
        <v>1286</v>
      </c>
      <c r="K1121" s="241">
        <v>9121</v>
      </c>
      <c r="L1121" s="7" t="s">
        <v>1674</v>
      </c>
      <c r="M1121" s="241">
        <v>6004</v>
      </c>
      <c r="N1121" s="7" t="s">
        <v>66</v>
      </c>
    </row>
    <row r="1122" spans="1:14" x14ac:dyDescent="0.3">
      <c r="A1122" t="str">
        <f t="shared" si="17"/>
        <v>91217205</v>
      </c>
      <c r="B1122" s="7" t="s">
        <v>1321</v>
      </c>
      <c r="C1122" s="7"/>
      <c r="D1122" s="7"/>
      <c r="E1122" s="7" t="e">
        <v>#N/A</v>
      </c>
      <c r="F1122" s="7" t="e">
        <v>#N/A</v>
      </c>
      <c r="G1122" s="7" t="e">
        <v>#N/A</v>
      </c>
      <c r="H1122" s="7" t="e">
        <v>#N/A</v>
      </c>
      <c r="I1122" s="7" t="s">
        <v>1286</v>
      </c>
      <c r="J1122" s="7" t="s">
        <v>1286</v>
      </c>
      <c r="K1122" s="241">
        <v>9121</v>
      </c>
      <c r="L1122" s="7" t="s">
        <v>1674</v>
      </c>
      <c r="M1122" s="241">
        <v>7205</v>
      </c>
      <c r="N1122" s="7" t="s">
        <v>1025</v>
      </c>
    </row>
    <row r="1123" spans="1:14" x14ac:dyDescent="0.3">
      <c r="A1123" t="str">
        <f t="shared" si="17"/>
        <v>11771</v>
      </c>
      <c r="B1123" s="7" t="s">
        <v>1294</v>
      </c>
      <c r="C1123" s="7" t="s">
        <v>1337</v>
      </c>
      <c r="D1123" s="7" t="s">
        <v>22</v>
      </c>
      <c r="E1123" s="7" t="e">
        <v>#N/A</v>
      </c>
      <c r="F1123" s="7" t="e">
        <v>#N/A</v>
      </c>
      <c r="G1123" s="7" t="e">
        <v>#N/A</v>
      </c>
      <c r="H1123" s="7" t="e">
        <v>#N/A</v>
      </c>
      <c r="I1123" s="7" t="s">
        <v>281</v>
      </c>
      <c r="J1123" s="7" t="s">
        <v>282</v>
      </c>
      <c r="K1123" s="241">
        <v>1177</v>
      </c>
      <c r="L1123" s="7" t="s">
        <v>1675</v>
      </c>
      <c r="M1123" s="241">
        <v>1</v>
      </c>
      <c r="N1123" s="7" t="s">
        <v>158</v>
      </c>
    </row>
    <row r="1124" spans="1:14" x14ac:dyDescent="0.3">
      <c r="A1124" t="str">
        <f t="shared" si="17"/>
        <v>11772045</v>
      </c>
      <c r="B1124" s="7" t="s">
        <v>1294</v>
      </c>
      <c r="C1124" s="7" t="s">
        <v>1337</v>
      </c>
      <c r="D1124" s="7" t="s">
        <v>22</v>
      </c>
      <c r="E1124" s="7" t="e">
        <v>#N/A</v>
      </c>
      <c r="F1124" s="7" t="e">
        <v>#N/A</v>
      </c>
      <c r="G1124" s="7" t="e">
        <v>#N/A</v>
      </c>
      <c r="H1124" s="7" t="e">
        <v>#N/A</v>
      </c>
      <c r="I1124" s="7" t="s">
        <v>281</v>
      </c>
      <c r="J1124" s="7" t="s">
        <v>282</v>
      </c>
      <c r="K1124" s="241">
        <v>1177</v>
      </c>
      <c r="L1124" s="7" t="s">
        <v>1675</v>
      </c>
      <c r="M1124" s="241">
        <v>2045</v>
      </c>
      <c r="N1124" s="7" t="s">
        <v>170</v>
      </c>
    </row>
    <row r="1125" spans="1:14" x14ac:dyDescent="0.3">
      <c r="A1125" t="str">
        <f t="shared" si="17"/>
        <v>11777103</v>
      </c>
      <c r="B1125" s="7" t="s">
        <v>1294</v>
      </c>
      <c r="C1125" s="7" t="s">
        <v>1337</v>
      </c>
      <c r="D1125" s="7" t="s">
        <v>22</v>
      </c>
      <c r="E1125" s="7" t="e">
        <v>#N/A</v>
      </c>
      <c r="F1125" s="7" t="e">
        <v>#N/A</v>
      </c>
      <c r="G1125" s="7" t="e">
        <v>#N/A</v>
      </c>
      <c r="H1125" s="7" t="e">
        <v>#N/A</v>
      </c>
      <c r="I1125" s="7" t="s">
        <v>281</v>
      </c>
      <c r="J1125" s="7" t="s">
        <v>282</v>
      </c>
      <c r="K1125" s="241">
        <v>1177</v>
      </c>
      <c r="L1125" s="7" t="s">
        <v>1675</v>
      </c>
      <c r="M1125" s="241">
        <v>7103</v>
      </c>
      <c r="N1125" s="7" t="s">
        <v>36</v>
      </c>
    </row>
    <row r="1126" spans="1:14" x14ac:dyDescent="0.3">
      <c r="A1126" t="str">
        <f t="shared" si="17"/>
        <v>11777120</v>
      </c>
      <c r="B1126" s="7" t="s">
        <v>1294</v>
      </c>
      <c r="C1126" s="7" t="s">
        <v>1337</v>
      </c>
      <c r="D1126" s="7" t="s">
        <v>22</v>
      </c>
      <c r="E1126" s="7" t="e">
        <v>#N/A</v>
      </c>
      <c r="F1126" s="7" t="e">
        <v>#N/A</v>
      </c>
      <c r="G1126" s="7" t="e">
        <v>#N/A</v>
      </c>
      <c r="H1126" s="7" t="e">
        <v>#N/A</v>
      </c>
      <c r="I1126" s="7" t="s">
        <v>281</v>
      </c>
      <c r="J1126" s="7" t="s">
        <v>282</v>
      </c>
      <c r="K1126" s="241">
        <v>1177</v>
      </c>
      <c r="L1126" s="7" t="s">
        <v>1675</v>
      </c>
      <c r="M1126" s="241">
        <v>7120</v>
      </c>
      <c r="N1126" s="7" t="s">
        <v>52</v>
      </c>
    </row>
    <row r="1127" spans="1:14" x14ac:dyDescent="0.3">
      <c r="A1127" t="str">
        <f t="shared" si="17"/>
        <v>92386006</v>
      </c>
      <c r="B1127" s="7" t="s">
        <v>1321</v>
      </c>
      <c r="C1127" s="7"/>
      <c r="D1127" s="7"/>
      <c r="E1127" s="7" t="e">
        <v>#N/A</v>
      </c>
      <c r="F1127" s="7" t="e">
        <v>#N/A</v>
      </c>
      <c r="G1127" s="7" t="e">
        <v>#N/A</v>
      </c>
      <c r="H1127" s="7" t="e">
        <v>#N/A</v>
      </c>
      <c r="I1127" s="7" t="s">
        <v>217</v>
      </c>
      <c r="J1127" s="7" t="s">
        <v>218</v>
      </c>
      <c r="K1127" s="241">
        <v>9238</v>
      </c>
      <c r="L1127" s="7" t="s">
        <v>1676</v>
      </c>
      <c r="M1127" s="241">
        <v>6006</v>
      </c>
      <c r="N1127" s="7" t="s">
        <v>68</v>
      </c>
    </row>
    <row r="1128" spans="1:14" x14ac:dyDescent="0.3">
      <c r="A1128" t="str">
        <f t="shared" si="17"/>
        <v>92386008</v>
      </c>
      <c r="B1128" s="7" t="s">
        <v>1321</v>
      </c>
      <c r="C1128" s="7"/>
      <c r="D1128" s="7"/>
      <c r="E1128" s="7" t="e">
        <v>#N/A</v>
      </c>
      <c r="F1128" s="7" t="e">
        <v>#N/A</v>
      </c>
      <c r="G1128" s="7" t="e">
        <v>#N/A</v>
      </c>
      <c r="H1128" s="7" t="e">
        <v>#N/A</v>
      </c>
      <c r="I1128" s="7" t="s">
        <v>217</v>
      </c>
      <c r="J1128" s="7" t="s">
        <v>218</v>
      </c>
      <c r="K1128" s="241">
        <v>9238</v>
      </c>
      <c r="L1128" s="7" t="s">
        <v>1676</v>
      </c>
      <c r="M1128" s="241">
        <v>6008</v>
      </c>
      <c r="N1128" s="7" t="s">
        <v>75</v>
      </c>
    </row>
    <row r="1129" spans="1:14" x14ac:dyDescent="0.3">
      <c r="A1129" t="str">
        <f t="shared" si="17"/>
        <v>92396006</v>
      </c>
      <c r="B1129" s="7" t="s">
        <v>1321</v>
      </c>
      <c r="C1129" s="7"/>
      <c r="D1129" s="7"/>
      <c r="E1129" s="7" t="e">
        <v>#N/A</v>
      </c>
      <c r="F1129" s="7" t="e">
        <v>#N/A</v>
      </c>
      <c r="G1129" s="7" t="e">
        <v>#N/A</v>
      </c>
      <c r="H1129" s="7" t="e">
        <v>#N/A</v>
      </c>
      <c r="I1129" s="7" t="s">
        <v>217</v>
      </c>
      <c r="J1129" s="7" t="s">
        <v>218</v>
      </c>
      <c r="K1129" s="241">
        <v>9239</v>
      </c>
      <c r="L1129" s="7" t="s">
        <v>1677</v>
      </c>
      <c r="M1129" s="241">
        <v>6006</v>
      </c>
      <c r="N1129" s="7" t="s">
        <v>68</v>
      </c>
    </row>
    <row r="1130" spans="1:14" x14ac:dyDescent="0.3">
      <c r="A1130" t="str">
        <f t="shared" si="17"/>
        <v>92396008</v>
      </c>
      <c r="B1130" s="7" t="s">
        <v>1321</v>
      </c>
      <c r="C1130" s="7"/>
      <c r="D1130" s="7"/>
      <c r="E1130" s="7" t="e">
        <v>#N/A</v>
      </c>
      <c r="F1130" s="7" t="e">
        <v>#N/A</v>
      </c>
      <c r="G1130" s="7" t="e">
        <v>#N/A</v>
      </c>
      <c r="H1130" s="7" t="e">
        <v>#N/A</v>
      </c>
      <c r="I1130" s="7" t="s">
        <v>217</v>
      </c>
      <c r="J1130" s="7" t="s">
        <v>218</v>
      </c>
      <c r="K1130" s="241">
        <v>9239</v>
      </c>
      <c r="L1130" s="7" t="s">
        <v>1677</v>
      </c>
      <c r="M1130" s="241">
        <v>6008</v>
      </c>
      <c r="N1130" s="7" t="s">
        <v>75</v>
      </c>
    </row>
    <row r="1131" spans="1:14" x14ac:dyDescent="0.3">
      <c r="A1131" t="str">
        <f t="shared" si="17"/>
        <v>92397504</v>
      </c>
      <c r="B1131" s="7" t="s">
        <v>1321</v>
      </c>
      <c r="C1131" s="7"/>
      <c r="D1131" s="7"/>
      <c r="E1131" s="7" t="e">
        <v>#N/A</v>
      </c>
      <c r="F1131" s="7" t="e">
        <v>#N/A</v>
      </c>
      <c r="G1131" s="7" t="e">
        <v>#N/A</v>
      </c>
      <c r="H1131" s="7" t="e">
        <v>#N/A</v>
      </c>
      <c r="I1131" s="7" t="s">
        <v>217</v>
      </c>
      <c r="J1131" s="7" t="s">
        <v>218</v>
      </c>
      <c r="K1131" s="241">
        <v>9239</v>
      </c>
      <c r="L1131" s="7" t="s">
        <v>1677</v>
      </c>
      <c r="M1131" s="241">
        <v>7504</v>
      </c>
      <c r="N1131" s="7" t="s">
        <v>225</v>
      </c>
    </row>
    <row r="1132" spans="1:14" x14ac:dyDescent="0.3">
      <c r="A1132" t="str">
        <f t="shared" si="17"/>
        <v>30111029</v>
      </c>
      <c r="B1132" s="7" t="s">
        <v>1294</v>
      </c>
      <c r="C1132" s="7" t="s">
        <v>1379</v>
      </c>
      <c r="D1132" s="7" t="s">
        <v>22</v>
      </c>
      <c r="E1132" s="7" t="s">
        <v>482</v>
      </c>
      <c r="F1132" s="7" t="s">
        <v>483</v>
      </c>
      <c r="G1132" s="7" t="s">
        <v>955</v>
      </c>
      <c r="H1132" s="7" t="s">
        <v>956</v>
      </c>
      <c r="I1132" s="7" t="s">
        <v>960</v>
      </c>
      <c r="J1132" s="7" t="s">
        <v>961</v>
      </c>
      <c r="K1132" s="241">
        <v>3011</v>
      </c>
      <c r="L1132" s="7" t="s">
        <v>961</v>
      </c>
      <c r="M1132" s="241">
        <v>1029</v>
      </c>
      <c r="N1132" s="7" t="s">
        <v>151</v>
      </c>
    </row>
    <row r="1133" spans="1:14" x14ac:dyDescent="0.3">
      <c r="A1133" t="str">
        <f t="shared" si="17"/>
        <v>30112037</v>
      </c>
      <c r="B1133" s="7" t="s">
        <v>1294</v>
      </c>
      <c r="C1133" s="7" t="s">
        <v>1379</v>
      </c>
      <c r="D1133" s="7" t="s">
        <v>22</v>
      </c>
      <c r="E1133" s="7" t="e">
        <v>#N/A</v>
      </c>
      <c r="F1133" s="7" t="e">
        <v>#N/A</v>
      </c>
      <c r="G1133" s="7" t="e">
        <v>#N/A</v>
      </c>
      <c r="H1133" s="7" t="e">
        <v>#N/A</v>
      </c>
      <c r="I1133" s="7" t="s">
        <v>960</v>
      </c>
      <c r="J1133" s="7" t="s">
        <v>961</v>
      </c>
      <c r="K1133" s="241">
        <v>3011</v>
      </c>
      <c r="L1133" s="7" t="s">
        <v>961</v>
      </c>
      <c r="M1133" s="241">
        <v>2037</v>
      </c>
      <c r="N1133" s="7" t="s">
        <v>294</v>
      </c>
    </row>
    <row r="1134" spans="1:14" x14ac:dyDescent="0.3">
      <c r="A1134" t="str">
        <f t="shared" si="17"/>
        <v>30112045</v>
      </c>
      <c r="B1134" s="7" t="s">
        <v>1294</v>
      </c>
      <c r="C1134" s="7" t="s">
        <v>1379</v>
      </c>
      <c r="D1134" s="7" t="s">
        <v>22</v>
      </c>
      <c r="E1134" s="7" t="s">
        <v>482</v>
      </c>
      <c r="F1134" s="7" t="s">
        <v>483</v>
      </c>
      <c r="G1134" s="7" t="s">
        <v>955</v>
      </c>
      <c r="H1134" s="7" t="s">
        <v>956</v>
      </c>
      <c r="I1134" s="7" t="s">
        <v>960</v>
      </c>
      <c r="J1134" s="7" t="s">
        <v>961</v>
      </c>
      <c r="K1134" s="241">
        <v>3011</v>
      </c>
      <c r="L1134" s="7" t="s">
        <v>961</v>
      </c>
      <c r="M1134" s="241">
        <v>2045</v>
      </c>
      <c r="N1134" s="7" t="s">
        <v>170</v>
      </c>
    </row>
    <row r="1135" spans="1:14" x14ac:dyDescent="0.3">
      <c r="A1135" t="str">
        <f t="shared" si="17"/>
        <v>30112079</v>
      </c>
      <c r="B1135" s="7" t="s">
        <v>1294</v>
      </c>
      <c r="C1135" s="7" t="s">
        <v>1379</v>
      </c>
      <c r="D1135" s="7" t="s">
        <v>22</v>
      </c>
      <c r="E1135" s="7" t="e">
        <v>#N/A</v>
      </c>
      <c r="F1135" s="7" t="e">
        <v>#N/A</v>
      </c>
      <c r="G1135" s="7" t="e">
        <v>#N/A</v>
      </c>
      <c r="H1135" s="7" t="e">
        <v>#N/A</v>
      </c>
      <c r="I1135" s="7" t="s">
        <v>960</v>
      </c>
      <c r="J1135" s="7" t="s">
        <v>961</v>
      </c>
      <c r="K1135" s="241">
        <v>3011</v>
      </c>
      <c r="L1135" s="7" t="s">
        <v>961</v>
      </c>
      <c r="M1135" s="241">
        <v>2079</v>
      </c>
      <c r="N1135" s="7" t="s">
        <v>35</v>
      </c>
    </row>
    <row r="1136" spans="1:14" x14ac:dyDescent="0.3">
      <c r="A1136" t="str">
        <f t="shared" si="17"/>
        <v>30112084</v>
      </c>
      <c r="B1136" s="7" t="s">
        <v>1294</v>
      </c>
      <c r="C1136" s="7" t="s">
        <v>1379</v>
      </c>
      <c r="D1136" s="7" t="s">
        <v>22</v>
      </c>
      <c r="E1136" s="7" t="s">
        <v>482</v>
      </c>
      <c r="F1136" s="7" t="s">
        <v>483</v>
      </c>
      <c r="G1136" s="7" t="s">
        <v>955</v>
      </c>
      <c r="H1136" s="7" t="s">
        <v>956</v>
      </c>
      <c r="I1136" s="7" t="s">
        <v>960</v>
      </c>
      <c r="J1136" s="7" t="s">
        <v>961</v>
      </c>
      <c r="K1136" s="241">
        <v>3011</v>
      </c>
      <c r="L1136" s="7" t="s">
        <v>961</v>
      </c>
      <c r="M1136" s="241">
        <v>2084</v>
      </c>
      <c r="N1136" s="7" t="s">
        <v>497</v>
      </c>
    </row>
    <row r="1137" spans="1:14" x14ac:dyDescent="0.3">
      <c r="A1137" t="str">
        <f t="shared" si="17"/>
        <v>30112086</v>
      </c>
      <c r="B1137" s="7" t="s">
        <v>1294</v>
      </c>
      <c r="C1137" s="7" t="s">
        <v>1379</v>
      </c>
      <c r="D1137" s="7" t="s">
        <v>22</v>
      </c>
      <c r="E1137" s="7" t="e">
        <v>#N/A</v>
      </c>
      <c r="F1137" s="7" t="e">
        <v>#N/A</v>
      </c>
      <c r="G1137" s="7" t="e">
        <v>#N/A</v>
      </c>
      <c r="H1137" s="7" t="e">
        <v>#N/A</v>
      </c>
      <c r="I1137" s="7" t="s">
        <v>960</v>
      </c>
      <c r="J1137" s="7" t="s">
        <v>961</v>
      </c>
      <c r="K1137" s="241">
        <v>3011</v>
      </c>
      <c r="L1137" s="7" t="s">
        <v>961</v>
      </c>
      <c r="M1137" s="241">
        <v>2086</v>
      </c>
      <c r="N1137" s="7" t="s">
        <v>291</v>
      </c>
    </row>
    <row r="1138" spans="1:14" x14ac:dyDescent="0.3">
      <c r="A1138" t="str">
        <f t="shared" si="17"/>
        <v>30112210</v>
      </c>
      <c r="B1138" s="7" t="s">
        <v>1294</v>
      </c>
      <c r="C1138" s="7" t="s">
        <v>1379</v>
      </c>
      <c r="D1138" s="7" t="s">
        <v>22</v>
      </c>
      <c r="E1138" s="7" t="e">
        <v>#N/A</v>
      </c>
      <c r="F1138" s="7" t="e">
        <v>#N/A</v>
      </c>
      <c r="G1138" s="7" t="e">
        <v>#N/A</v>
      </c>
      <c r="H1138" s="7" t="e">
        <v>#N/A</v>
      </c>
      <c r="I1138" s="7" t="s">
        <v>960</v>
      </c>
      <c r="J1138" s="7" t="s">
        <v>961</v>
      </c>
      <c r="K1138" s="241">
        <v>3011</v>
      </c>
      <c r="L1138" s="7" t="s">
        <v>961</v>
      </c>
      <c r="M1138" s="241">
        <v>2210</v>
      </c>
      <c r="N1138" s="7" t="s">
        <v>52</v>
      </c>
    </row>
    <row r="1139" spans="1:14" x14ac:dyDescent="0.3">
      <c r="A1139" t="str">
        <f t="shared" si="17"/>
        <v>30114000</v>
      </c>
      <c r="B1139" s="7" t="s">
        <v>1294</v>
      </c>
      <c r="C1139" s="7" t="s">
        <v>1379</v>
      </c>
      <c r="D1139" s="7" t="s">
        <v>22</v>
      </c>
      <c r="E1139" s="7" t="e">
        <v>#N/A</v>
      </c>
      <c r="F1139" s="7" t="e">
        <v>#N/A</v>
      </c>
      <c r="G1139" s="7" t="e">
        <v>#N/A</v>
      </c>
      <c r="H1139" s="7" t="e">
        <v>#N/A</v>
      </c>
      <c r="I1139" s="7" t="s">
        <v>960</v>
      </c>
      <c r="J1139" s="7" t="s">
        <v>961</v>
      </c>
      <c r="K1139" s="241">
        <v>3011</v>
      </c>
      <c r="L1139" s="7" t="s">
        <v>961</v>
      </c>
      <c r="M1139" s="241">
        <v>4000</v>
      </c>
      <c r="N1139" s="7" t="s">
        <v>1349</v>
      </c>
    </row>
    <row r="1140" spans="1:14" x14ac:dyDescent="0.3">
      <c r="A1140" t="str">
        <f t="shared" si="17"/>
        <v>30115005</v>
      </c>
      <c r="B1140" s="7" t="s">
        <v>1294</v>
      </c>
      <c r="C1140" s="7" t="s">
        <v>1379</v>
      </c>
      <c r="D1140" s="7" t="s">
        <v>22</v>
      </c>
      <c r="E1140" s="7" t="e">
        <v>#N/A</v>
      </c>
      <c r="F1140" s="7" t="e">
        <v>#N/A</v>
      </c>
      <c r="G1140" s="7" t="e">
        <v>#N/A</v>
      </c>
      <c r="H1140" s="7" t="e">
        <v>#N/A</v>
      </c>
      <c r="I1140" s="7" t="s">
        <v>960</v>
      </c>
      <c r="J1140" s="7" t="s">
        <v>961</v>
      </c>
      <c r="K1140" s="241">
        <v>3011</v>
      </c>
      <c r="L1140" s="7" t="s">
        <v>961</v>
      </c>
      <c r="M1140" s="241">
        <v>5005</v>
      </c>
      <c r="N1140" s="7" t="s">
        <v>1530</v>
      </c>
    </row>
    <row r="1141" spans="1:14" x14ac:dyDescent="0.3">
      <c r="A1141" t="str">
        <f t="shared" si="17"/>
        <v>30115010</v>
      </c>
      <c r="B1141" s="7" t="s">
        <v>1294</v>
      </c>
      <c r="C1141" s="7" t="s">
        <v>1379</v>
      </c>
      <c r="D1141" s="7" t="s">
        <v>22</v>
      </c>
      <c r="E1141" s="7" t="e">
        <v>#N/A</v>
      </c>
      <c r="F1141" s="7" t="e">
        <v>#N/A</v>
      </c>
      <c r="G1141" s="7" t="e">
        <v>#N/A</v>
      </c>
      <c r="H1141" s="7" t="e">
        <v>#N/A</v>
      </c>
      <c r="I1141" s="7" t="s">
        <v>960</v>
      </c>
      <c r="J1141" s="7" t="s">
        <v>961</v>
      </c>
      <c r="K1141" s="241">
        <v>3011</v>
      </c>
      <c r="L1141" s="7" t="s">
        <v>961</v>
      </c>
      <c r="M1141" s="241">
        <v>5010</v>
      </c>
      <c r="N1141" s="7" t="s">
        <v>1603</v>
      </c>
    </row>
    <row r="1142" spans="1:14" x14ac:dyDescent="0.3">
      <c r="A1142" t="str">
        <f t="shared" si="17"/>
        <v>30117101</v>
      </c>
      <c r="B1142" s="7" t="s">
        <v>1294</v>
      </c>
      <c r="C1142" s="7" t="s">
        <v>1379</v>
      </c>
      <c r="D1142" s="7" t="s">
        <v>22</v>
      </c>
      <c r="E1142" s="7" t="e">
        <v>#N/A</v>
      </c>
      <c r="F1142" s="7" t="e">
        <v>#N/A</v>
      </c>
      <c r="G1142" s="7" t="e">
        <v>#N/A</v>
      </c>
      <c r="H1142" s="7" t="e">
        <v>#N/A</v>
      </c>
      <c r="I1142" s="7" t="s">
        <v>960</v>
      </c>
      <c r="J1142" s="7" t="s">
        <v>961</v>
      </c>
      <c r="K1142" s="241">
        <v>3011</v>
      </c>
      <c r="L1142" s="7" t="s">
        <v>961</v>
      </c>
      <c r="M1142" s="241">
        <v>7101</v>
      </c>
      <c r="N1142" s="7" t="s">
        <v>46</v>
      </c>
    </row>
    <row r="1143" spans="1:14" x14ac:dyDescent="0.3">
      <c r="A1143" t="str">
        <f t="shared" si="17"/>
        <v>30117120</v>
      </c>
      <c r="B1143" s="7" t="s">
        <v>1294</v>
      </c>
      <c r="C1143" s="7" t="s">
        <v>1379</v>
      </c>
      <c r="D1143" s="7" t="s">
        <v>22</v>
      </c>
      <c r="E1143" s="7" t="e">
        <v>#N/A</v>
      </c>
      <c r="F1143" s="7" t="e">
        <v>#N/A</v>
      </c>
      <c r="G1143" s="7" t="e">
        <v>#N/A</v>
      </c>
      <c r="H1143" s="7" t="e">
        <v>#N/A</v>
      </c>
      <c r="I1143" s="7" t="s">
        <v>960</v>
      </c>
      <c r="J1143" s="7" t="s">
        <v>961</v>
      </c>
      <c r="K1143" s="241">
        <v>3011</v>
      </c>
      <c r="L1143" s="7" t="s">
        <v>961</v>
      </c>
      <c r="M1143" s="241">
        <v>7120</v>
      </c>
      <c r="N1143" s="7" t="s">
        <v>52</v>
      </c>
    </row>
    <row r="1144" spans="1:14" x14ac:dyDescent="0.3">
      <c r="A1144" t="str">
        <f t="shared" si="17"/>
        <v>30117130</v>
      </c>
      <c r="B1144" s="7" t="s">
        <v>1294</v>
      </c>
      <c r="C1144" s="7" t="s">
        <v>1379</v>
      </c>
      <c r="D1144" s="7" t="s">
        <v>22</v>
      </c>
      <c r="E1144" s="7" t="e">
        <v>#N/A</v>
      </c>
      <c r="F1144" s="7" t="e">
        <v>#N/A</v>
      </c>
      <c r="G1144" s="7" t="e">
        <v>#N/A</v>
      </c>
      <c r="H1144" s="7" t="e">
        <v>#N/A</v>
      </c>
      <c r="I1144" s="7" t="s">
        <v>960</v>
      </c>
      <c r="J1144" s="7" t="s">
        <v>961</v>
      </c>
      <c r="K1144" s="241">
        <v>3011</v>
      </c>
      <c r="L1144" s="7" t="s">
        <v>961</v>
      </c>
      <c r="M1144" s="241">
        <v>7130</v>
      </c>
      <c r="N1144" s="7" t="s">
        <v>589</v>
      </c>
    </row>
    <row r="1145" spans="1:14" x14ac:dyDescent="0.3">
      <c r="A1145" t="str">
        <f t="shared" si="17"/>
        <v>30162079</v>
      </c>
      <c r="B1145" s="7" t="s">
        <v>1294</v>
      </c>
      <c r="C1145" s="7" t="s">
        <v>1379</v>
      </c>
      <c r="D1145" s="7" t="s">
        <v>22</v>
      </c>
      <c r="E1145" s="7" t="s">
        <v>482</v>
      </c>
      <c r="F1145" s="7" t="s">
        <v>483</v>
      </c>
      <c r="G1145" s="7" t="s">
        <v>955</v>
      </c>
      <c r="H1145" s="7" t="s">
        <v>956</v>
      </c>
      <c r="I1145" s="7" t="s">
        <v>960</v>
      </c>
      <c r="J1145" s="7" t="s">
        <v>961</v>
      </c>
      <c r="K1145" s="241">
        <v>3016</v>
      </c>
      <c r="L1145" s="7" t="s">
        <v>963</v>
      </c>
      <c r="M1145" s="241">
        <v>2079</v>
      </c>
      <c r="N1145" s="7" t="s">
        <v>35</v>
      </c>
    </row>
    <row r="1146" spans="1:14" x14ac:dyDescent="0.3">
      <c r="A1146" t="str">
        <f t="shared" si="17"/>
        <v>30165503</v>
      </c>
      <c r="B1146" s="7" t="s">
        <v>1294</v>
      </c>
      <c r="C1146" s="7" t="s">
        <v>1379</v>
      </c>
      <c r="D1146" s="7" t="s">
        <v>22</v>
      </c>
      <c r="E1146" s="7" t="e">
        <v>#N/A</v>
      </c>
      <c r="F1146" s="7" t="e">
        <v>#N/A</v>
      </c>
      <c r="G1146" s="7" t="e">
        <v>#N/A</v>
      </c>
      <c r="H1146" s="7" t="e">
        <v>#N/A</v>
      </c>
      <c r="I1146" s="7" t="s">
        <v>960</v>
      </c>
      <c r="J1146" s="7" t="s">
        <v>961</v>
      </c>
      <c r="K1146" s="241">
        <v>3016</v>
      </c>
      <c r="L1146" s="7" t="s">
        <v>963</v>
      </c>
      <c r="M1146" s="241">
        <v>5503</v>
      </c>
      <c r="N1146" s="7" t="s">
        <v>1540</v>
      </c>
    </row>
    <row r="1147" spans="1:14" x14ac:dyDescent="0.3">
      <c r="A1147" t="str">
        <f t="shared" si="17"/>
        <v>30762079</v>
      </c>
      <c r="B1147" s="7" t="s">
        <v>1294</v>
      </c>
      <c r="C1147" s="7" t="s">
        <v>1379</v>
      </c>
      <c r="D1147" s="7" t="s">
        <v>22</v>
      </c>
      <c r="E1147" s="7" t="s">
        <v>482</v>
      </c>
      <c r="F1147" s="7" t="s">
        <v>483</v>
      </c>
      <c r="G1147" s="7" t="s">
        <v>955</v>
      </c>
      <c r="H1147" s="7" t="s">
        <v>956</v>
      </c>
      <c r="I1147" s="7" t="s">
        <v>960</v>
      </c>
      <c r="J1147" s="7" t="s">
        <v>961</v>
      </c>
      <c r="K1147" s="241">
        <v>3076</v>
      </c>
      <c r="L1147" s="7" t="s">
        <v>964</v>
      </c>
      <c r="M1147" s="241">
        <v>2079</v>
      </c>
      <c r="N1147" s="7" t="s">
        <v>35</v>
      </c>
    </row>
    <row r="1148" spans="1:14" x14ac:dyDescent="0.3">
      <c r="A1148" t="str">
        <f t="shared" si="17"/>
        <v>66065505</v>
      </c>
      <c r="B1148" s="7" t="s">
        <v>1321</v>
      </c>
      <c r="C1148" s="7"/>
      <c r="D1148" s="7"/>
      <c r="E1148" s="7" t="e">
        <v>#N/A</v>
      </c>
      <c r="F1148" s="7" t="e">
        <v>#N/A</v>
      </c>
      <c r="G1148" s="7" t="e">
        <v>#N/A</v>
      </c>
      <c r="H1148" s="7" t="e">
        <v>#N/A</v>
      </c>
      <c r="I1148" s="7" t="s">
        <v>1286</v>
      </c>
      <c r="J1148" s="7" t="s">
        <v>1286</v>
      </c>
      <c r="K1148" s="241">
        <v>6606</v>
      </c>
      <c r="L1148" s="7" t="s">
        <v>1678</v>
      </c>
      <c r="M1148" s="241">
        <v>5505</v>
      </c>
      <c r="N1148" s="7" t="s">
        <v>61</v>
      </c>
    </row>
    <row r="1149" spans="1:14" x14ac:dyDescent="0.3">
      <c r="A1149" t="str">
        <f t="shared" si="17"/>
        <v>66072000</v>
      </c>
      <c r="B1149" s="7" t="s">
        <v>1321</v>
      </c>
      <c r="C1149" s="7"/>
      <c r="D1149" s="7"/>
      <c r="E1149" s="7" t="e">
        <v>#N/A</v>
      </c>
      <c r="F1149" s="7" t="e">
        <v>#N/A</v>
      </c>
      <c r="G1149" s="7" t="e">
        <v>#N/A</v>
      </c>
      <c r="H1149" s="7" t="e">
        <v>#N/A</v>
      </c>
      <c r="I1149" s="7" t="s">
        <v>1286</v>
      </c>
      <c r="J1149" s="7" t="s">
        <v>1286</v>
      </c>
      <c r="K1149" s="241">
        <v>6607</v>
      </c>
      <c r="L1149" s="7" t="s">
        <v>1679</v>
      </c>
      <c r="M1149" s="241">
        <v>2000</v>
      </c>
      <c r="N1149" s="7" t="s">
        <v>271</v>
      </c>
    </row>
    <row r="1150" spans="1:14" x14ac:dyDescent="0.3">
      <c r="A1150" t="str">
        <f t="shared" si="17"/>
        <v>66076004</v>
      </c>
      <c r="B1150" s="7" t="s">
        <v>1321</v>
      </c>
      <c r="C1150" s="7"/>
      <c r="D1150" s="7"/>
      <c r="E1150" s="7" t="e">
        <v>#N/A</v>
      </c>
      <c r="F1150" s="7" t="e">
        <v>#N/A</v>
      </c>
      <c r="G1150" s="7" t="e">
        <v>#N/A</v>
      </c>
      <c r="H1150" s="7" t="e">
        <v>#N/A</v>
      </c>
      <c r="I1150" s="7" t="s">
        <v>1286</v>
      </c>
      <c r="J1150" s="7" t="s">
        <v>1286</v>
      </c>
      <c r="K1150" s="241">
        <v>6607</v>
      </c>
      <c r="L1150" s="7" t="s">
        <v>1679</v>
      </c>
      <c r="M1150" s="241">
        <v>6004</v>
      </c>
      <c r="N1150" s="7" t="s">
        <v>66</v>
      </c>
    </row>
    <row r="1151" spans="1:14" x14ac:dyDescent="0.3">
      <c r="A1151" t="str">
        <f t="shared" si="17"/>
        <v>101606006</v>
      </c>
      <c r="B1151" s="7" t="s">
        <v>1323</v>
      </c>
      <c r="C1151" s="7"/>
      <c r="D1151" s="7"/>
      <c r="E1151" s="7" t="e">
        <v>#N/A</v>
      </c>
      <c r="F1151" s="7" t="e">
        <v>#N/A</v>
      </c>
      <c r="G1151" s="7" t="e">
        <v>#N/A</v>
      </c>
      <c r="H1151" s="7" t="e">
        <v>#N/A</v>
      </c>
      <c r="I1151" s="7" t="s">
        <v>1286</v>
      </c>
      <c r="J1151" s="7" t="s">
        <v>1286</v>
      </c>
      <c r="K1151" s="241">
        <v>10160</v>
      </c>
      <c r="L1151" s="7" t="s">
        <v>1680</v>
      </c>
      <c r="M1151" s="241">
        <v>6006</v>
      </c>
      <c r="N1151" s="7" t="s">
        <v>68</v>
      </c>
    </row>
    <row r="1152" spans="1:14" x14ac:dyDescent="0.3">
      <c r="A1152" t="str">
        <f t="shared" si="17"/>
        <v>103662045</v>
      </c>
      <c r="B1152" s="7" t="s">
        <v>1323</v>
      </c>
      <c r="C1152" s="7"/>
      <c r="D1152" s="7"/>
      <c r="E1152" s="7" t="e">
        <v>#N/A</v>
      </c>
      <c r="F1152" s="7" t="e">
        <v>#N/A</v>
      </c>
      <c r="G1152" s="7" t="e">
        <v>#N/A</v>
      </c>
      <c r="H1152" s="7" t="e">
        <v>#N/A</v>
      </c>
      <c r="I1152" s="7" t="s">
        <v>1286</v>
      </c>
      <c r="J1152" s="7" t="s">
        <v>1286</v>
      </c>
      <c r="K1152" s="241">
        <v>10366</v>
      </c>
      <c r="L1152" s="7" t="s">
        <v>1681</v>
      </c>
      <c r="M1152" s="241">
        <v>2045</v>
      </c>
      <c r="N1152" s="7" t="s">
        <v>170</v>
      </c>
    </row>
    <row r="1153" spans="1:14" x14ac:dyDescent="0.3">
      <c r="A1153" t="str">
        <f t="shared" si="17"/>
        <v>103666000</v>
      </c>
      <c r="B1153" s="7" t="s">
        <v>1323</v>
      </c>
      <c r="C1153" s="7"/>
      <c r="D1153" s="7"/>
      <c r="E1153" s="7" t="e">
        <v>#N/A</v>
      </c>
      <c r="F1153" s="7" t="e">
        <v>#N/A</v>
      </c>
      <c r="G1153" s="7" t="e">
        <v>#N/A</v>
      </c>
      <c r="H1153" s="7" t="e">
        <v>#N/A</v>
      </c>
      <c r="I1153" s="7" t="s">
        <v>1286</v>
      </c>
      <c r="J1153" s="7" t="s">
        <v>1286</v>
      </c>
      <c r="K1153" s="241">
        <v>10366</v>
      </c>
      <c r="L1153" s="7" t="s">
        <v>1681</v>
      </c>
      <c r="M1153" s="241">
        <v>6000</v>
      </c>
      <c r="N1153" s="7" t="s">
        <v>107</v>
      </c>
    </row>
    <row r="1154" spans="1:14" x14ac:dyDescent="0.3">
      <c r="A1154" t="str">
        <f t="shared" si="17"/>
        <v>103667000</v>
      </c>
      <c r="B1154" s="7" t="s">
        <v>1323</v>
      </c>
      <c r="C1154" s="7"/>
      <c r="D1154" s="7"/>
      <c r="E1154" s="7" t="e">
        <v>#N/A</v>
      </c>
      <c r="F1154" s="7" t="e">
        <v>#N/A</v>
      </c>
      <c r="G1154" s="7" t="e">
        <v>#N/A</v>
      </c>
      <c r="H1154" s="7" t="e">
        <v>#N/A</v>
      </c>
      <c r="I1154" s="7" t="s">
        <v>1286</v>
      </c>
      <c r="J1154" s="7" t="s">
        <v>1286</v>
      </c>
      <c r="K1154" s="241">
        <v>10366</v>
      </c>
      <c r="L1154" s="7" t="s">
        <v>1681</v>
      </c>
      <c r="M1154" s="241">
        <v>7000</v>
      </c>
      <c r="N1154" s="7" t="s">
        <v>44</v>
      </c>
    </row>
    <row r="1155" spans="1:14" x14ac:dyDescent="0.3">
      <c r="A1155" t="str">
        <f t="shared" ref="A1155:A1218" si="18">K1155&amp;M1155</f>
        <v>3021</v>
      </c>
      <c r="B1155" s="7" t="s">
        <v>1294</v>
      </c>
      <c r="C1155" s="7" t="s">
        <v>1337</v>
      </c>
      <c r="D1155" s="7" t="s">
        <v>1356</v>
      </c>
      <c r="E1155" s="7" t="e">
        <v>#N/A</v>
      </c>
      <c r="F1155" s="7" t="e">
        <v>#N/A</v>
      </c>
      <c r="G1155" s="7" t="e">
        <v>#N/A</v>
      </c>
      <c r="H1155" s="7" t="e">
        <v>#N/A</v>
      </c>
      <c r="I1155" s="7" t="s">
        <v>288</v>
      </c>
      <c r="J1155" s="7" t="s">
        <v>289</v>
      </c>
      <c r="K1155" s="241">
        <v>302</v>
      </c>
      <c r="L1155" s="7" t="s">
        <v>1682</v>
      </c>
      <c r="M1155" s="241">
        <v>1</v>
      </c>
      <c r="N1155" s="7" t="s">
        <v>158</v>
      </c>
    </row>
    <row r="1156" spans="1:14" x14ac:dyDescent="0.3">
      <c r="A1156" t="str">
        <f t="shared" si="18"/>
        <v>3025</v>
      </c>
      <c r="B1156" s="7" t="s">
        <v>1294</v>
      </c>
      <c r="C1156" s="7" t="s">
        <v>1337</v>
      </c>
      <c r="D1156" s="7" t="s">
        <v>1356</v>
      </c>
      <c r="E1156" s="7" t="e">
        <v>#N/A</v>
      </c>
      <c r="F1156" s="7" t="e">
        <v>#N/A</v>
      </c>
      <c r="G1156" s="7" t="e">
        <v>#N/A</v>
      </c>
      <c r="H1156" s="7" t="e">
        <v>#N/A</v>
      </c>
      <c r="I1156" s="7" t="s">
        <v>288</v>
      </c>
      <c r="J1156" s="7" t="s">
        <v>289</v>
      </c>
      <c r="K1156" s="241">
        <v>302</v>
      </c>
      <c r="L1156" s="7" t="s">
        <v>1682</v>
      </c>
      <c r="M1156" s="241">
        <v>5</v>
      </c>
      <c r="N1156" s="7" t="s">
        <v>1441</v>
      </c>
    </row>
    <row r="1157" spans="1:14" x14ac:dyDescent="0.3">
      <c r="A1157" t="str">
        <f t="shared" si="18"/>
        <v>3026</v>
      </c>
      <c r="B1157" s="7" t="s">
        <v>1294</v>
      </c>
      <c r="C1157" s="7" t="s">
        <v>1337</v>
      </c>
      <c r="D1157" s="7" t="s">
        <v>1356</v>
      </c>
      <c r="E1157" s="7" t="e">
        <v>#N/A</v>
      </c>
      <c r="F1157" s="7" t="e">
        <v>#N/A</v>
      </c>
      <c r="G1157" s="7" t="e">
        <v>#N/A</v>
      </c>
      <c r="H1157" s="7" t="e">
        <v>#N/A</v>
      </c>
      <c r="I1157" s="7" t="s">
        <v>288</v>
      </c>
      <c r="J1157" s="7" t="s">
        <v>289</v>
      </c>
      <c r="K1157" s="241">
        <v>302</v>
      </c>
      <c r="L1157" s="7" t="s">
        <v>1682</v>
      </c>
      <c r="M1157" s="241">
        <v>6</v>
      </c>
      <c r="N1157" s="7" t="s">
        <v>402</v>
      </c>
    </row>
    <row r="1158" spans="1:14" x14ac:dyDescent="0.3">
      <c r="A1158" t="str">
        <f t="shared" si="18"/>
        <v>3029</v>
      </c>
      <c r="B1158" s="7" t="s">
        <v>1294</v>
      </c>
      <c r="C1158" s="7" t="s">
        <v>1337</v>
      </c>
      <c r="D1158" s="7" t="s">
        <v>1356</v>
      </c>
      <c r="E1158" s="7" t="e">
        <v>#N/A</v>
      </c>
      <c r="F1158" s="7" t="e">
        <v>#N/A</v>
      </c>
      <c r="G1158" s="7" t="e">
        <v>#N/A</v>
      </c>
      <c r="H1158" s="7" t="e">
        <v>#N/A</v>
      </c>
      <c r="I1158" s="7" t="s">
        <v>288</v>
      </c>
      <c r="J1158" s="7" t="s">
        <v>289</v>
      </c>
      <c r="K1158" s="241">
        <v>302</v>
      </c>
      <c r="L1158" s="7" t="s">
        <v>1682</v>
      </c>
      <c r="M1158" s="241">
        <v>9</v>
      </c>
      <c r="N1158" s="7" t="s">
        <v>464</v>
      </c>
    </row>
    <row r="1159" spans="1:14" x14ac:dyDescent="0.3">
      <c r="A1159" t="str">
        <f t="shared" si="18"/>
        <v>3021000</v>
      </c>
      <c r="B1159" s="7" t="s">
        <v>1294</v>
      </c>
      <c r="C1159" s="7" t="s">
        <v>1337</v>
      </c>
      <c r="D1159" s="7" t="s">
        <v>1356</v>
      </c>
      <c r="E1159" s="7" t="e">
        <v>#N/A</v>
      </c>
      <c r="F1159" s="7" t="e">
        <v>#N/A</v>
      </c>
      <c r="G1159" s="7" t="e">
        <v>#N/A</v>
      </c>
      <c r="H1159" s="7" t="e">
        <v>#N/A</v>
      </c>
      <c r="I1159" s="7" t="s">
        <v>288</v>
      </c>
      <c r="J1159" s="7" t="s">
        <v>289</v>
      </c>
      <c r="K1159" s="241">
        <v>302</v>
      </c>
      <c r="L1159" s="7" t="s">
        <v>1682</v>
      </c>
      <c r="M1159" s="241">
        <v>1000</v>
      </c>
      <c r="N1159" s="7" t="s">
        <v>427</v>
      </c>
    </row>
    <row r="1160" spans="1:14" x14ac:dyDescent="0.3">
      <c r="A1160" t="str">
        <f t="shared" si="18"/>
        <v>3022037</v>
      </c>
      <c r="B1160" s="7" t="s">
        <v>1294</v>
      </c>
      <c r="C1160" s="7" t="s">
        <v>1337</v>
      </c>
      <c r="D1160" s="7" t="s">
        <v>1356</v>
      </c>
      <c r="E1160" s="7" t="e">
        <v>#N/A</v>
      </c>
      <c r="F1160" s="7" t="e">
        <v>#N/A</v>
      </c>
      <c r="G1160" s="7" t="e">
        <v>#N/A</v>
      </c>
      <c r="H1160" s="7" t="e">
        <v>#N/A</v>
      </c>
      <c r="I1160" s="7" t="s">
        <v>288</v>
      </c>
      <c r="J1160" s="7" t="s">
        <v>289</v>
      </c>
      <c r="K1160" s="241">
        <v>302</v>
      </c>
      <c r="L1160" s="7" t="s">
        <v>1682</v>
      </c>
      <c r="M1160" s="241">
        <v>2037</v>
      </c>
      <c r="N1160" s="7" t="s">
        <v>294</v>
      </c>
    </row>
    <row r="1161" spans="1:14" x14ac:dyDescent="0.3">
      <c r="A1161" t="str">
        <f t="shared" si="18"/>
        <v>3022038</v>
      </c>
      <c r="B1161" s="7" t="s">
        <v>1294</v>
      </c>
      <c r="C1161" s="7" t="s">
        <v>1337</v>
      </c>
      <c r="D1161" s="7" t="s">
        <v>1356</v>
      </c>
      <c r="E1161" s="7" t="e">
        <v>#N/A</v>
      </c>
      <c r="F1161" s="7" t="e">
        <v>#N/A</v>
      </c>
      <c r="G1161" s="7" t="e">
        <v>#N/A</v>
      </c>
      <c r="H1161" s="7" t="e">
        <v>#N/A</v>
      </c>
      <c r="I1161" s="7" t="s">
        <v>288</v>
      </c>
      <c r="J1161" s="7" t="s">
        <v>289</v>
      </c>
      <c r="K1161" s="241">
        <v>302</v>
      </c>
      <c r="L1161" s="7" t="s">
        <v>1682</v>
      </c>
      <c r="M1161" s="241">
        <v>2038</v>
      </c>
      <c r="N1161" s="7" t="s">
        <v>1039</v>
      </c>
    </row>
    <row r="1162" spans="1:14" x14ac:dyDescent="0.3">
      <c r="A1162" t="str">
        <f t="shared" si="18"/>
        <v>3022057</v>
      </c>
      <c r="B1162" s="7" t="s">
        <v>1294</v>
      </c>
      <c r="C1162" s="7" t="s">
        <v>1337</v>
      </c>
      <c r="D1162" s="7" t="s">
        <v>1356</v>
      </c>
      <c r="E1162" s="7" t="e">
        <v>#N/A</v>
      </c>
      <c r="F1162" s="7" t="e">
        <v>#N/A</v>
      </c>
      <c r="G1162" s="7" t="e">
        <v>#N/A</v>
      </c>
      <c r="H1162" s="7" t="e">
        <v>#N/A</v>
      </c>
      <c r="I1162" s="7" t="s">
        <v>288</v>
      </c>
      <c r="J1162" s="7" t="s">
        <v>289</v>
      </c>
      <c r="K1162" s="241">
        <v>302</v>
      </c>
      <c r="L1162" s="7" t="s">
        <v>1682</v>
      </c>
      <c r="M1162" s="241">
        <v>2057</v>
      </c>
      <c r="N1162" s="7" t="s">
        <v>474</v>
      </c>
    </row>
    <row r="1163" spans="1:14" x14ac:dyDescent="0.3">
      <c r="A1163" t="str">
        <f t="shared" si="18"/>
        <v>3022087</v>
      </c>
      <c r="B1163" s="7" t="s">
        <v>1294</v>
      </c>
      <c r="C1163" s="7" t="s">
        <v>1337</v>
      </c>
      <c r="D1163" s="7" t="s">
        <v>1356</v>
      </c>
      <c r="E1163" s="7" t="e">
        <v>#N/A</v>
      </c>
      <c r="F1163" s="7" t="e">
        <v>#N/A</v>
      </c>
      <c r="G1163" s="7" t="e">
        <v>#N/A</v>
      </c>
      <c r="H1163" s="7" t="e">
        <v>#N/A</v>
      </c>
      <c r="I1163" s="7" t="s">
        <v>288</v>
      </c>
      <c r="J1163" s="7" t="s">
        <v>289</v>
      </c>
      <c r="K1163" s="241">
        <v>302</v>
      </c>
      <c r="L1163" s="7" t="s">
        <v>1682</v>
      </c>
      <c r="M1163" s="241">
        <v>2087</v>
      </c>
      <c r="N1163" s="7" t="s">
        <v>333</v>
      </c>
    </row>
    <row r="1164" spans="1:14" x14ac:dyDescent="0.3">
      <c r="A1164" t="str">
        <f t="shared" si="18"/>
        <v>3024009</v>
      </c>
      <c r="B1164" s="7" t="s">
        <v>1294</v>
      </c>
      <c r="C1164" s="7" t="s">
        <v>1337</v>
      </c>
      <c r="D1164" s="7" t="s">
        <v>1356</v>
      </c>
      <c r="E1164" s="7" t="e">
        <v>#N/A</v>
      </c>
      <c r="F1164" s="7" t="e">
        <v>#N/A</v>
      </c>
      <c r="G1164" s="7" t="e">
        <v>#N/A</v>
      </c>
      <c r="H1164" s="7" t="e">
        <v>#N/A</v>
      </c>
      <c r="I1164" s="7" t="s">
        <v>288</v>
      </c>
      <c r="J1164" s="7" t="s">
        <v>289</v>
      </c>
      <c r="K1164" s="241">
        <v>302</v>
      </c>
      <c r="L1164" s="7" t="s">
        <v>1682</v>
      </c>
      <c r="M1164" s="241">
        <v>4009</v>
      </c>
      <c r="N1164" s="7" t="s">
        <v>1350</v>
      </c>
    </row>
    <row r="1165" spans="1:14" x14ac:dyDescent="0.3">
      <c r="A1165" t="str">
        <f t="shared" si="18"/>
        <v>3028000</v>
      </c>
      <c r="B1165" s="7" t="s">
        <v>1294</v>
      </c>
      <c r="C1165" s="7" t="s">
        <v>1337</v>
      </c>
      <c r="D1165" s="7" t="s">
        <v>1356</v>
      </c>
      <c r="E1165" s="7" t="e">
        <v>#N/A</v>
      </c>
      <c r="F1165" s="7" t="e">
        <v>#N/A</v>
      </c>
      <c r="G1165" s="7" t="e">
        <v>#N/A</v>
      </c>
      <c r="H1165" s="7" t="e">
        <v>#N/A</v>
      </c>
      <c r="I1165" s="7" t="s">
        <v>288</v>
      </c>
      <c r="J1165" s="7" t="s">
        <v>289</v>
      </c>
      <c r="K1165" s="241">
        <v>302</v>
      </c>
      <c r="L1165" s="7" t="s">
        <v>1682</v>
      </c>
      <c r="M1165" s="241">
        <v>8000</v>
      </c>
      <c r="N1165" s="7" t="s">
        <v>163</v>
      </c>
    </row>
    <row r="1166" spans="1:14" x14ac:dyDescent="0.3">
      <c r="A1166" t="str">
        <f t="shared" si="18"/>
        <v>3028040</v>
      </c>
      <c r="B1166" s="7" t="s">
        <v>1294</v>
      </c>
      <c r="C1166" s="7" t="s">
        <v>1337</v>
      </c>
      <c r="D1166" s="7" t="s">
        <v>1356</v>
      </c>
      <c r="E1166" s="7" t="e">
        <v>#N/A</v>
      </c>
      <c r="F1166" s="7" t="e">
        <v>#N/A</v>
      </c>
      <c r="G1166" s="7" t="e">
        <v>#N/A</v>
      </c>
      <c r="H1166" s="7" t="e">
        <v>#N/A</v>
      </c>
      <c r="I1166" s="7" t="s">
        <v>288</v>
      </c>
      <c r="J1166" s="7" t="s">
        <v>289</v>
      </c>
      <c r="K1166" s="241">
        <v>302</v>
      </c>
      <c r="L1166" s="7" t="s">
        <v>1682</v>
      </c>
      <c r="M1166" s="241">
        <v>8040</v>
      </c>
      <c r="N1166" s="7" t="s">
        <v>441</v>
      </c>
    </row>
    <row r="1167" spans="1:14" x14ac:dyDescent="0.3">
      <c r="A1167" t="str">
        <f t="shared" si="18"/>
        <v>30122045</v>
      </c>
      <c r="B1167" s="7" t="s">
        <v>1294</v>
      </c>
      <c r="C1167" s="7" t="s">
        <v>1379</v>
      </c>
      <c r="D1167" s="7" t="s">
        <v>22</v>
      </c>
      <c r="E1167" s="7" t="s">
        <v>482</v>
      </c>
      <c r="F1167" s="7" t="s">
        <v>483</v>
      </c>
      <c r="G1167" s="7" t="s">
        <v>955</v>
      </c>
      <c r="H1167" s="7" t="s">
        <v>956</v>
      </c>
      <c r="I1167" s="7" t="s">
        <v>960</v>
      </c>
      <c r="J1167" s="7" t="s">
        <v>961</v>
      </c>
      <c r="K1167" s="241">
        <v>3012</v>
      </c>
      <c r="L1167" s="7" t="s">
        <v>962</v>
      </c>
      <c r="M1167" s="241">
        <v>2045</v>
      </c>
      <c r="N1167" s="7" t="s">
        <v>170</v>
      </c>
    </row>
    <row r="1168" spans="1:14" x14ac:dyDescent="0.3">
      <c r="A1168" t="str">
        <f t="shared" si="18"/>
        <v>30132045</v>
      </c>
      <c r="B1168" s="7" t="s">
        <v>1294</v>
      </c>
      <c r="C1168" s="7" t="s">
        <v>1379</v>
      </c>
      <c r="D1168" s="7" t="s">
        <v>22</v>
      </c>
      <c r="E1168" s="7" t="e">
        <v>#N/A</v>
      </c>
      <c r="F1168" s="7" t="e">
        <v>#N/A</v>
      </c>
      <c r="G1168" s="7" t="e">
        <v>#N/A</v>
      </c>
      <c r="H1168" s="7" t="e">
        <v>#N/A</v>
      </c>
      <c r="I1168" s="7" t="s">
        <v>960</v>
      </c>
      <c r="J1168" s="7" t="s">
        <v>961</v>
      </c>
      <c r="K1168" s="241">
        <v>3013</v>
      </c>
      <c r="L1168" s="7" t="s">
        <v>1683</v>
      </c>
      <c r="M1168" s="241">
        <v>2045</v>
      </c>
      <c r="N1168" s="7" t="s">
        <v>170</v>
      </c>
    </row>
    <row r="1169" spans="1:14" x14ac:dyDescent="0.3">
      <c r="A1169" t="str">
        <f t="shared" si="18"/>
        <v>30132079</v>
      </c>
      <c r="B1169" s="7" t="s">
        <v>1294</v>
      </c>
      <c r="C1169" s="7" t="s">
        <v>1379</v>
      </c>
      <c r="D1169" s="7" t="s">
        <v>22</v>
      </c>
      <c r="E1169" s="7" t="e">
        <v>#N/A</v>
      </c>
      <c r="F1169" s="7" t="e">
        <v>#N/A</v>
      </c>
      <c r="G1169" s="7" t="e">
        <v>#N/A</v>
      </c>
      <c r="H1169" s="7" t="e">
        <v>#N/A</v>
      </c>
      <c r="I1169" s="7" t="s">
        <v>960</v>
      </c>
      <c r="J1169" s="7" t="s">
        <v>961</v>
      </c>
      <c r="K1169" s="241">
        <v>3013</v>
      </c>
      <c r="L1169" s="7" t="s">
        <v>1683</v>
      </c>
      <c r="M1169" s="241">
        <v>2079</v>
      </c>
      <c r="N1169" s="7" t="s">
        <v>35</v>
      </c>
    </row>
    <row r="1170" spans="1:14" x14ac:dyDescent="0.3">
      <c r="A1170" t="str">
        <f t="shared" si="18"/>
        <v>30152079</v>
      </c>
      <c r="B1170" s="7" t="s">
        <v>1294</v>
      </c>
      <c r="C1170" s="7" t="s">
        <v>1379</v>
      </c>
      <c r="D1170" s="7" t="s">
        <v>22</v>
      </c>
      <c r="E1170" s="7" t="e">
        <v>#N/A</v>
      </c>
      <c r="F1170" s="7" t="e">
        <v>#N/A</v>
      </c>
      <c r="G1170" s="7" t="e">
        <v>#N/A</v>
      </c>
      <c r="H1170" s="7" t="e">
        <v>#N/A</v>
      </c>
      <c r="I1170" s="7" t="s">
        <v>960</v>
      </c>
      <c r="J1170" s="7" t="s">
        <v>961</v>
      </c>
      <c r="K1170" s="241">
        <v>3015</v>
      </c>
      <c r="L1170" s="7" t="s">
        <v>1684</v>
      </c>
      <c r="M1170" s="241">
        <v>2079</v>
      </c>
      <c r="N1170" s="7" t="s">
        <v>35</v>
      </c>
    </row>
    <row r="1171" spans="1:14" x14ac:dyDescent="0.3">
      <c r="A1171" t="str">
        <f t="shared" si="18"/>
        <v>30212079</v>
      </c>
      <c r="B1171" s="7" t="s">
        <v>1294</v>
      </c>
      <c r="C1171" s="7" t="s">
        <v>1379</v>
      </c>
      <c r="D1171" s="7" t="s">
        <v>22</v>
      </c>
      <c r="E1171" s="7" t="e">
        <v>#N/A</v>
      </c>
      <c r="F1171" s="7" t="e">
        <v>#N/A</v>
      </c>
      <c r="G1171" s="7" t="e">
        <v>#N/A</v>
      </c>
      <c r="H1171" s="7" t="e">
        <v>#N/A</v>
      </c>
      <c r="I1171" s="7" t="s">
        <v>960</v>
      </c>
      <c r="J1171" s="7" t="s">
        <v>961</v>
      </c>
      <c r="K1171" s="241">
        <v>3021</v>
      </c>
      <c r="L1171" s="7" t="s">
        <v>1685</v>
      </c>
      <c r="M1171" s="241">
        <v>2079</v>
      </c>
      <c r="N1171" s="7" t="s">
        <v>35</v>
      </c>
    </row>
    <row r="1172" spans="1:14" x14ac:dyDescent="0.3">
      <c r="A1172" t="str">
        <f t="shared" si="18"/>
        <v>11891</v>
      </c>
      <c r="B1172" s="7" t="s">
        <v>1294</v>
      </c>
      <c r="C1172" s="7" t="s">
        <v>1337</v>
      </c>
      <c r="D1172" s="7" t="s">
        <v>22</v>
      </c>
      <c r="E1172" s="7" t="e">
        <v>#N/A</v>
      </c>
      <c r="F1172" s="7" t="e">
        <v>#N/A</v>
      </c>
      <c r="G1172" s="7" t="e">
        <v>#N/A</v>
      </c>
      <c r="H1172" s="7" t="e">
        <v>#N/A</v>
      </c>
      <c r="I1172" s="7" t="s">
        <v>281</v>
      </c>
      <c r="J1172" s="7" t="s">
        <v>282</v>
      </c>
      <c r="K1172" s="241">
        <v>1189</v>
      </c>
      <c r="L1172" s="7" t="s">
        <v>469</v>
      </c>
      <c r="M1172" s="241">
        <v>1</v>
      </c>
      <c r="N1172" s="7" t="s">
        <v>158</v>
      </c>
    </row>
    <row r="1173" spans="1:14" x14ac:dyDescent="0.3">
      <c r="A1173" t="str">
        <f t="shared" si="18"/>
        <v>11892001</v>
      </c>
      <c r="B1173" s="7" t="s">
        <v>1294</v>
      </c>
      <c r="C1173" s="7" t="s">
        <v>1337</v>
      </c>
      <c r="D1173" s="7" t="s">
        <v>22</v>
      </c>
      <c r="E1173" s="7" t="s">
        <v>337</v>
      </c>
      <c r="F1173" s="7" t="s">
        <v>338</v>
      </c>
      <c r="G1173" s="7" t="s">
        <v>266</v>
      </c>
      <c r="H1173" s="7" t="s">
        <v>267</v>
      </c>
      <c r="I1173" s="7" t="s">
        <v>281</v>
      </c>
      <c r="J1173" s="7" t="s">
        <v>282</v>
      </c>
      <c r="K1173" s="241">
        <v>1189</v>
      </c>
      <c r="L1173" s="7" t="s">
        <v>469</v>
      </c>
      <c r="M1173" s="241">
        <v>2001</v>
      </c>
      <c r="N1173" s="7" t="s">
        <v>272</v>
      </c>
    </row>
    <row r="1174" spans="1:14" x14ac:dyDescent="0.3">
      <c r="A1174" t="str">
        <f t="shared" si="18"/>
        <v>11892061</v>
      </c>
      <c r="B1174" s="7" t="s">
        <v>1294</v>
      </c>
      <c r="C1174" s="7" t="s">
        <v>1337</v>
      </c>
      <c r="D1174" s="7" t="s">
        <v>22</v>
      </c>
      <c r="E1174" s="7" t="e">
        <v>#N/A</v>
      </c>
      <c r="F1174" s="7" t="e">
        <v>#N/A</v>
      </c>
      <c r="G1174" s="7" t="e">
        <v>#N/A</v>
      </c>
      <c r="H1174" s="7" t="e">
        <v>#N/A</v>
      </c>
      <c r="I1174" s="7" t="s">
        <v>281</v>
      </c>
      <c r="J1174" s="7" t="s">
        <v>282</v>
      </c>
      <c r="K1174" s="241">
        <v>1189</v>
      </c>
      <c r="L1174" s="7" t="s">
        <v>469</v>
      </c>
      <c r="M1174" s="241">
        <v>2061</v>
      </c>
      <c r="N1174" s="7" t="s">
        <v>476</v>
      </c>
    </row>
    <row r="1175" spans="1:14" x14ac:dyDescent="0.3">
      <c r="A1175" t="str">
        <f t="shared" si="18"/>
        <v>30222079</v>
      </c>
      <c r="B1175" s="7" t="s">
        <v>1294</v>
      </c>
      <c r="C1175" s="7"/>
      <c r="D1175" s="7"/>
      <c r="E1175" s="7" t="e">
        <v>#N/A</v>
      </c>
      <c r="F1175" s="7" t="e">
        <v>#N/A</v>
      </c>
      <c r="G1175" s="7" t="e">
        <v>#N/A</v>
      </c>
      <c r="H1175" s="7" t="e">
        <v>#N/A</v>
      </c>
      <c r="I1175" s="7" t="s">
        <v>1686</v>
      </c>
      <c r="J1175" s="7" t="s">
        <v>1687</v>
      </c>
      <c r="K1175" s="241">
        <v>3022</v>
      </c>
      <c r="L1175" s="7" t="s">
        <v>1688</v>
      </c>
      <c r="M1175" s="241">
        <v>2079</v>
      </c>
      <c r="N1175" s="7" t="s">
        <v>35</v>
      </c>
    </row>
    <row r="1176" spans="1:14" x14ac:dyDescent="0.3">
      <c r="A1176" t="str">
        <f t="shared" si="18"/>
        <v>30103</v>
      </c>
      <c r="B1176" s="7" t="s">
        <v>1294</v>
      </c>
      <c r="C1176" s="7" t="s">
        <v>1429</v>
      </c>
      <c r="D1176" s="7" t="s">
        <v>22</v>
      </c>
      <c r="E1176" s="7" t="e">
        <v>#N/A</v>
      </c>
      <c r="F1176" s="7" t="e">
        <v>#N/A</v>
      </c>
      <c r="G1176" s="7" t="e">
        <v>#N/A</v>
      </c>
      <c r="H1176" s="7" t="e">
        <v>#N/A</v>
      </c>
      <c r="I1176" s="7" t="s">
        <v>965</v>
      </c>
      <c r="J1176" s="7" t="s">
        <v>966</v>
      </c>
      <c r="K1176" s="241">
        <v>3010</v>
      </c>
      <c r="L1176" s="7" t="s">
        <v>966</v>
      </c>
      <c r="M1176" s="241">
        <v>3</v>
      </c>
      <c r="N1176" s="7" t="s">
        <v>277</v>
      </c>
    </row>
    <row r="1177" spans="1:14" x14ac:dyDescent="0.3">
      <c r="A1177" t="str">
        <f t="shared" si="18"/>
        <v>30101029</v>
      </c>
      <c r="B1177" s="7" t="s">
        <v>1294</v>
      </c>
      <c r="C1177" s="7" t="s">
        <v>1429</v>
      </c>
      <c r="D1177" s="7" t="s">
        <v>22</v>
      </c>
      <c r="E1177" s="7" t="e">
        <v>#N/A</v>
      </c>
      <c r="F1177" s="7" t="e">
        <v>#N/A</v>
      </c>
      <c r="G1177" s="7" t="e">
        <v>#N/A</v>
      </c>
      <c r="H1177" s="7" t="e">
        <v>#N/A</v>
      </c>
      <c r="I1177" s="7" t="s">
        <v>965</v>
      </c>
      <c r="J1177" s="7" t="s">
        <v>966</v>
      </c>
      <c r="K1177" s="241">
        <v>3010</v>
      </c>
      <c r="L1177" s="7" t="s">
        <v>966</v>
      </c>
      <c r="M1177" s="241">
        <v>1029</v>
      </c>
      <c r="N1177" s="7" t="s">
        <v>151</v>
      </c>
    </row>
    <row r="1178" spans="1:14" x14ac:dyDescent="0.3">
      <c r="A1178" t="str">
        <f t="shared" si="18"/>
        <v>30102000</v>
      </c>
      <c r="B1178" s="7" t="s">
        <v>1294</v>
      </c>
      <c r="C1178" s="7" t="s">
        <v>1429</v>
      </c>
      <c r="D1178" s="7" t="s">
        <v>22</v>
      </c>
      <c r="E1178" s="7" t="e">
        <v>#N/A</v>
      </c>
      <c r="F1178" s="7" t="e">
        <v>#N/A</v>
      </c>
      <c r="G1178" s="7" t="e">
        <v>#N/A</v>
      </c>
      <c r="H1178" s="7" t="e">
        <v>#N/A</v>
      </c>
      <c r="I1178" s="7" t="s">
        <v>965</v>
      </c>
      <c r="J1178" s="7" t="s">
        <v>966</v>
      </c>
      <c r="K1178" s="241">
        <v>3010</v>
      </c>
      <c r="L1178" s="7" t="s">
        <v>966</v>
      </c>
      <c r="M1178" s="241">
        <v>2000</v>
      </c>
      <c r="N1178" s="7" t="s">
        <v>271</v>
      </c>
    </row>
    <row r="1179" spans="1:14" x14ac:dyDescent="0.3">
      <c r="A1179" t="str">
        <f t="shared" si="18"/>
        <v>30102015</v>
      </c>
      <c r="B1179" s="7" t="s">
        <v>1294</v>
      </c>
      <c r="C1179" s="7" t="s">
        <v>1429</v>
      </c>
      <c r="D1179" s="7" t="s">
        <v>22</v>
      </c>
      <c r="E1179" s="7" t="e">
        <v>#N/A</v>
      </c>
      <c r="F1179" s="7" t="e">
        <v>#N/A</v>
      </c>
      <c r="G1179" s="7" t="e">
        <v>#N/A</v>
      </c>
      <c r="H1179" s="7" t="e">
        <v>#N/A</v>
      </c>
      <c r="I1179" s="7" t="s">
        <v>965</v>
      </c>
      <c r="J1179" s="7" t="s">
        <v>966</v>
      </c>
      <c r="K1179" s="241">
        <v>3010</v>
      </c>
      <c r="L1179" s="7" t="s">
        <v>966</v>
      </c>
      <c r="M1179" s="241">
        <v>2015</v>
      </c>
      <c r="N1179" s="7" t="s">
        <v>278</v>
      </c>
    </row>
    <row r="1180" spans="1:14" x14ac:dyDescent="0.3">
      <c r="A1180" t="str">
        <f t="shared" si="18"/>
        <v>30102045</v>
      </c>
      <c r="B1180" s="7" t="s">
        <v>1294</v>
      </c>
      <c r="C1180" s="7" t="s">
        <v>1429</v>
      </c>
      <c r="D1180" s="7" t="s">
        <v>22</v>
      </c>
      <c r="E1180" s="7" t="s">
        <v>482</v>
      </c>
      <c r="F1180" s="7" t="s">
        <v>483</v>
      </c>
      <c r="G1180" s="7" t="s">
        <v>955</v>
      </c>
      <c r="H1180" s="7" t="s">
        <v>956</v>
      </c>
      <c r="I1180" s="7" t="s">
        <v>965</v>
      </c>
      <c r="J1180" s="7" t="s">
        <v>966</v>
      </c>
      <c r="K1180" s="241">
        <v>3010</v>
      </c>
      <c r="L1180" s="7" t="s">
        <v>966</v>
      </c>
      <c r="M1180" s="241">
        <v>2045</v>
      </c>
      <c r="N1180" s="7" t="s">
        <v>170</v>
      </c>
    </row>
    <row r="1181" spans="1:14" x14ac:dyDescent="0.3">
      <c r="A1181" t="str">
        <f t="shared" si="18"/>
        <v>30102046</v>
      </c>
      <c r="B1181" s="7" t="s">
        <v>1294</v>
      </c>
      <c r="C1181" s="7" t="s">
        <v>1429</v>
      </c>
      <c r="D1181" s="7" t="s">
        <v>22</v>
      </c>
      <c r="E1181" s="7" t="e">
        <v>#N/A</v>
      </c>
      <c r="F1181" s="7" t="e">
        <v>#N/A</v>
      </c>
      <c r="G1181" s="7" t="e">
        <v>#N/A</v>
      </c>
      <c r="H1181" s="7" t="e">
        <v>#N/A</v>
      </c>
      <c r="I1181" s="7" t="s">
        <v>965</v>
      </c>
      <c r="J1181" s="7" t="s">
        <v>966</v>
      </c>
      <c r="K1181" s="241">
        <v>3010</v>
      </c>
      <c r="L1181" s="7" t="s">
        <v>966</v>
      </c>
      <c r="M1181" s="241">
        <v>2046</v>
      </c>
      <c r="N1181" s="7" t="s">
        <v>404</v>
      </c>
    </row>
    <row r="1182" spans="1:14" x14ac:dyDescent="0.3">
      <c r="A1182" t="str">
        <f t="shared" si="18"/>
        <v>30102067</v>
      </c>
      <c r="B1182" s="7" t="s">
        <v>1294</v>
      </c>
      <c r="C1182" s="7" t="s">
        <v>1429</v>
      </c>
      <c r="D1182" s="7" t="s">
        <v>22</v>
      </c>
      <c r="E1182" s="7" t="e">
        <v>#N/A</v>
      </c>
      <c r="F1182" s="7" t="e">
        <v>#N/A</v>
      </c>
      <c r="G1182" s="7" t="e">
        <v>#N/A</v>
      </c>
      <c r="H1182" s="7" t="e">
        <v>#N/A</v>
      </c>
      <c r="I1182" s="7" t="s">
        <v>965</v>
      </c>
      <c r="J1182" s="7" t="s">
        <v>966</v>
      </c>
      <c r="K1182" s="241">
        <v>3010</v>
      </c>
      <c r="L1182" s="7" t="s">
        <v>966</v>
      </c>
      <c r="M1182" s="241">
        <v>2067</v>
      </c>
      <c r="N1182" s="7" t="s">
        <v>162</v>
      </c>
    </row>
    <row r="1183" spans="1:14" x14ac:dyDescent="0.3">
      <c r="A1183" t="str">
        <f t="shared" si="18"/>
        <v>30102078</v>
      </c>
      <c r="B1183" s="7" t="s">
        <v>1294</v>
      </c>
      <c r="C1183" s="7" t="s">
        <v>1429</v>
      </c>
      <c r="D1183" s="7" t="s">
        <v>22</v>
      </c>
      <c r="E1183" s="7" t="e">
        <v>#N/A</v>
      </c>
      <c r="F1183" s="7" t="e">
        <v>#N/A</v>
      </c>
      <c r="G1183" s="7" t="e">
        <v>#N/A</v>
      </c>
      <c r="H1183" s="7" t="e">
        <v>#N/A</v>
      </c>
      <c r="I1183" s="7" t="s">
        <v>965</v>
      </c>
      <c r="J1183" s="7" t="s">
        <v>966</v>
      </c>
      <c r="K1183" s="241">
        <v>3010</v>
      </c>
      <c r="L1183" s="7" t="s">
        <v>966</v>
      </c>
      <c r="M1183" s="241">
        <v>2078</v>
      </c>
      <c r="N1183" s="7" t="s">
        <v>284</v>
      </c>
    </row>
    <row r="1184" spans="1:14" x14ac:dyDescent="0.3">
      <c r="A1184" t="str">
        <f t="shared" si="18"/>
        <v>30102079</v>
      </c>
      <c r="B1184" s="7" t="s">
        <v>1294</v>
      </c>
      <c r="C1184" s="7" t="s">
        <v>1429</v>
      </c>
      <c r="D1184" s="7" t="s">
        <v>22</v>
      </c>
      <c r="E1184" s="7" t="e">
        <v>#N/A</v>
      </c>
      <c r="F1184" s="7" t="e">
        <v>#N/A</v>
      </c>
      <c r="G1184" s="7" t="e">
        <v>#N/A</v>
      </c>
      <c r="H1184" s="7" t="e">
        <v>#N/A</v>
      </c>
      <c r="I1184" s="7" t="s">
        <v>965</v>
      </c>
      <c r="J1184" s="7" t="s">
        <v>966</v>
      </c>
      <c r="K1184" s="241">
        <v>3010</v>
      </c>
      <c r="L1184" s="7" t="s">
        <v>966</v>
      </c>
      <c r="M1184" s="241">
        <v>2079</v>
      </c>
      <c r="N1184" s="7" t="s">
        <v>35</v>
      </c>
    </row>
    <row r="1185" spans="1:14" x14ac:dyDescent="0.3">
      <c r="A1185" t="str">
        <f t="shared" si="18"/>
        <v>30102086</v>
      </c>
      <c r="B1185" s="7" t="s">
        <v>1294</v>
      </c>
      <c r="C1185" s="7" t="s">
        <v>1429</v>
      </c>
      <c r="D1185" s="7" t="s">
        <v>22</v>
      </c>
      <c r="E1185" s="7" t="s">
        <v>482</v>
      </c>
      <c r="F1185" s="7" t="s">
        <v>483</v>
      </c>
      <c r="G1185" s="7" t="s">
        <v>955</v>
      </c>
      <c r="H1185" s="7" t="s">
        <v>956</v>
      </c>
      <c r="I1185" s="7" t="s">
        <v>965</v>
      </c>
      <c r="J1185" s="7" t="s">
        <v>966</v>
      </c>
      <c r="K1185" s="241">
        <v>3010</v>
      </c>
      <c r="L1185" s="7" t="s">
        <v>966</v>
      </c>
      <c r="M1185" s="241">
        <v>2086</v>
      </c>
      <c r="N1185" s="7" t="s">
        <v>291</v>
      </c>
    </row>
    <row r="1186" spans="1:14" x14ac:dyDescent="0.3">
      <c r="A1186" t="str">
        <f t="shared" si="18"/>
        <v>30102091</v>
      </c>
      <c r="B1186" s="7" t="s">
        <v>1294</v>
      </c>
      <c r="C1186" s="7" t="s">
        <v>1429</v>
      </c>
      <c r="D1186" s="7" t="s">
        <v>22</v>
      </c>
      <c r="E1186" s="7" t="e">
        <v>#N/A</v>
      </c>
      <c r="F1186" s="7" t="e">
        <v>#N/A</v>
      </c>
      <c r="G1186" s="7" t="e">
        <v>#N/A</v>
      </c>
      <c r="H1186" s="7" t="e">
        <v>#N/A</v>
      </c>
      <c r="I1186" s="7" t="s">
        <v>965</v>
      </c>
      <c r="J1186" s="7" t="s">
        <v>966</v>
      </c>
      <c r="K1186" s="241">
        <v>3010</v>
      </c>
      <c r="L1186" s="7" t="s">
        <v>966</v>
      </c>
      <c r="M1186" s="241">
        <v>2091</v>
      </c>
      <c r="N1186" s="7" t="s">
        <v>466</v>
      </c>
    </row>
    <row r="1187" spans="1:14" x14ac:dyDescent="0.3">
      <c r="A1187" t="str">
        <f t="shared" si="18"/>
        <v>30102111</v>
      </c>
      <c r="B1187" s="7" t="s">
        <v>1294</v>
      </c>
      <c r="C1187" s="7" t="s">
        <v>1429</v>
      </c>
      <c r="D1187" s="7" t="s">
        <v>22</v>
      </c>
      <c r="E1187" s="7" t="e">
        <v>#N/A</v>
      </c>
      <c r="F1187" s="7" t="e">
        <v>#N/A</v>
      </c>
      <c r="G1187" s="7" t="e">
        <v>#N/A</v>
      </c>
      <c r="H1187" s="7" t="e">
        <v>#N/A</v>
      </c>
      <c r="I1187" s="7" t="s">
        <v>965</v>
      </c>
      <c r="J1187" s="7" t="s">
        <v>966</v>
      </c>
      <c r="K1187" s="241">
        <v>3010</v>
      </c>
      <c r="L1187" s="7" t="s">
        <v>966</v>
      </c>
      <c r="M1187" s="241">
        <v>2111</v>
      </c>
      <c r="N1187" s="7" t="s">
        <v>1431</v>
      </c>
    </row>
    <row r="1188" spans="1:14" x14ac:dyDescent="0.3">
      <c r="A1188" t="str">
        <f t="shared" si="18"/>
        <v>30102196</v>
      </c>
      <c r="B1188" s="7" t="s">
        <v>1294</v>
      </c>
      <c r="C1188" s="7" t="s">
        <v>1429</v>
      </c>
      <c r="D1188" s="7" t="s">
        <v>22</v>
      </c>
      <c r="E1188" s="7" t="e">
        <v>#N/A</v>
      </c>
      <c r="F1188" s="7" t="e">
        <v>#N/A</v>
      </c>
      <c r="G1188" s="7" t="e">
        <v>#N/A</v>
      </c>
      <c r="H1188" s="7" t="e">
        <v>#N/A</v>
      </c>
      <c r="I1188" s="7" t="s">
        <v>965</v>
      </c>
      <c r="J1188" s="7" t="s">
        <v>966</v>
      </c>
      <c r="K1188" s="241">
        <v>3010</v>
      </c>
      <c r="L1188" s="7" t="s">
        <v>966</v>
      </c>
      <c r="M1188" s="241">
        <v>2196</v>
      </c>
      <c r="N1188" s="7" t="s">
        <v>1689</v>
      </c>
    </row>
    <row r="1189" spans="1:14" x14ac:dyDescent="0.3">
      <c r="A1189" t="str">
        <f t="shared" si="18"/>
        <v>30102201</v>
      </c>
      <c r="B1189" s="7" t="s">
        <v>1294</v>
      </c>
      <c r="C1189" s="7" t="s">
        <v>1429</v>
      </c>
      <c r="D1189" s="7" t="s">
        <v>22</v>
      </c>
      <c r="E1189" s="7" t="e">
        <v>#N/A</v>
      </c>
      <c r="F1189" s="7" t="e">
        <v>#N/A</v>
      </c>
      <c r="G1189" s="7" t="e">
        <v>#N/A</v>
      </c>
      <c r="H1189" s="7" t="e">
        <v>#N/A</v>
      </c>
      <c r="I1189" s="7" t="s">
        <v>965</v>
      </c>
      <c r="J1189" s="7" t="s">
        <v>966</v>
      </c>
      <c r="K1189" s="241">
        <v>3010</v>
      </c>
      <c r="L1189" s="7" t="s">
        <v>966</v>
      </c>
      <c r="M1189" s="241">
        <v>2201</v>
      </c>
      <c r="N1189" s="7" t="s">
        <v>1574</v>
      </c>
    </row>
    <row r="1190" spans="1:14" x14ac:dyDescent="0.3">
      <c r="A1190" t="str">
        <f t="shared" si="18"/>
        <v>30102210</v>
      </c>
      <c r="B1190" s="7" t="s">
        <v>1294</v>
      </c>
      <c r="C1190" s="7" t="s">
        <v>1429</v>
      </c>
      <c r="D1190" s="7" t="s">
        <v>22</v>
      </c>
      <c r="E1190" s="7" t="e">
        <v>#N/A</v>
      </c>
      <c r="F1190" s="7" t="e">
        <v>#N/A</v>
      </c>
      <c r="G1190" s="7" t="e">
        <v>#N/A</v>
      </c>
      <c r="H1190" s="7" t="e">
        <v>#N/A</v>
      </c>
      <c r="I1190" s="7" t="s">
        <v>965</v>
      </c>
      <c r="J1190" s="7" t="s">
        <v>966</v>
      </c>
      <c r="K1190" s="241">
        <v>3010</v>
      </c>
      <c r="L1190" s="7" t="s">
        <v>966</v>
      </c>
      <c r="M1190" s="241">
        <v>2210</v>
      </c>
      <c r="N1190" s="7" t="s">
        <v>52</v>
      </c>
    </row>
    <row r="1191" spans="1:14" x14ac:dyDescent="0.3">
      <c r="A1191" t="str">
        <f t="shared" si="18"/>
        <v>30104000</v>
      </c>
      <c r="B1191" s="7" t="s">
        <v>1294</v>
      </c>
      <c r="C1191" s="7" t="s">
        <v>1429</v>
      </c>
      <c r="D1191" s="7" t="s">
        <v>22</v>
      </c>
      <c r="E1191" s="7" t="e">
        <v>#N/A</v>
      </c>
      <c r="F1191" s="7" t="e">
        <v>#N/A</v>
      </c>
      <c r="G1191" s="7" t="e">
        <v>#N/A</v>
      </c>
      <c r="H1191" s="7" t="e">
        <v>#N/A</v>
      </c>
      <c r="I1191" s="7" t="s">
        <v>965</v>
      </c>
      <c r="J1191" s="7" t="s">
        <v>966</v>
      </c>
      <c r="K1191" s="241">
        <v>3010</v>
      </c>
      <c r="L1191" s="7" t="s">
        <v>966</v>
      </c>
      <c r="M1191" s="241">
        <v>4000</v>
      </c>
      <c r="N1191" s="7" t="s">
        <v>1349</v>
      </c>
    </row>
    <row r="1192" spans="1:14" x14ac:dyDescent="0.3">
      <c r="A1192" t="str">
        <f t="shared" si="18"/>
        <v>30104005</v>
      </c>
      <c r="B1192" s="7" t="s">
        <v>1294</v>
      </c>
      <c r="C1192" s="7" t="s">
        <v>1429</v>
      </c>
      <c r="D1192" s="7" t="s">
        <v>22</v>
      </c>
      <c r="E1192" s="7" t="e">
        <v>#N/A</v>
      </c>
      <c r="F1192" s="7" t="e">
        <v>#N/A</v>
      </c>
      <c r="G1192" s="7" t="e">
        <v>#N/A</v>
      </c>
      <c r="H1192" s="7" t="e">
        <v>#N/A</v>
      </c>
      <c r="I1192" s="7" t="s">
        <v>965</v>
      </c>
      <c r="J1192" s="7" t="s">
        <v>966</v>
      </c>
      <c r="K1192" s="241">
        <v>3010</v>
      </c>
      <c r="L1192" s="7" t="s">
        <v>966</v>
      </c>
      <c r="M1192" s="241">
        <v>4005</v>
      </c>
      <c r="N1192" s="7" t="s">
        <v>1690</v>
      </c>
    </row>
    <row r="1193" spans="1:14" x14ac:dyDescent="0.3">
      <c r="A1193" t="str">
        <f t="shared" si="18"/>
        <v>30105002</v>
      </c>
      <c r="B1193" s="7" t="s">
        <v>1351</v>
      </c>
      <c r="C1193" s="7" t="s">
        <v>1429</v>
      </c>
      <c r="D1193" s="7" t="s">
        <v>22</v>
      </c>
      <c r="E1193" s="7" t="e">
        <v>#N/A</v>
      </c>
      <c r="F1193" s="7" t="e">
        <v>#N/A</v>
      </c>
      <c r="G1193" s="7" t="e">
        <v>#N/A</v>
      </c>
      <c r="H1193" s="7" t="e">
        <v>#N/A</v>
      </c>
      <c r="I1193" s="7" t="s">
        <v>965</v>
      </c>
      <c r="J1193" s="7" t="s">
        <v>966</v>
      </c>
      <c r="K1193" s="241">
        <v>3010</v>
      </c>
      <c r="L1193" s="7" t="s">
        <v>966</v>
      </c>
      <c r="M1193" s="241">
        <v>5002</v>
      </c>
      <c r="N1193" s="7" t="s">
        <v>308</v>
      </c>
    </row>
    <row r="1194" spans="1:14" x14ac:dyDescent="0.3">
      <c r="A1194" t="str">
        <f t="shared" si="18"/>
        <v>30105003</v>
      </c>
      <c r="B1194" s="7" t="s">
        <v>1294</v>
      </c>
      <c r="C1194" s="7" t="s">
        <v>1429</v>
      </c>
      <c r="D1194" s="7" t="s">
        <v>22</v>
      </c>
      <c r="E1194" s="7" t="e">
        <v>#N/A</v>
      </c>
      <c r="F1194" s="7" t="e">
        <v>#N/A</v>
      </c>
      <c r="G1194" s="7" t="e">
        <v>#N/A</v>
      </c>
      <c r="H1194" s="7" t="e">
        <v>#N/A</v>
      </c>
      <c r="I1194" s="7" t="s">
        <v>965</v>
      </c>
      <c r="J1194" s="7" t="s">
        <v>966</v>
      </c>
      <c r="K1194" s="241">
        <v>3010</v>
      </c>
      <c r="L1194" s="7" t="s">
        <v>966</v>
      </c>
      <c r="M1194" s="241">
        <v>5003</v>
      </c>
      <c r="N1194" s="7" t="s">
        <v>1395</v>
      </c>
    </row>
    <row r="1195" spans="1:14" x14ac:dyDescent="0.3">
      <c r="A1195" t="str">
        <f t="shared" si="18"/>
        <v>30105010</v>
      </c>
      <c r="B1195" s="7" t="s">
        <v>1294</v>
      </c>
      <c r="C1195" s="7" t="s">
        <v>1429</v>
      </c>
      <c r="D1195" s="7" t="s">
        <v>22</v>
      </c>
      <c r="E1195" s="7" t="e">
        <v>#N/A</v>
      </c>
      <c r="F1195" s="7" t="e">
        <v>#N/A</v>
      </c>
      <c r="G1195" s="7" t="e">
        <v>#N/A</v>
      </c>
      <c r="H1195" s="7" t="e">
        <v>#N/A</v>
      </c>
      <c r="I1195" s="7" t="s">
        <v>965</v>
      </c>
      <c r="J1195" s="7" t="s">
        <v>966</v>
      </c>
      <c r="K1195" s="241">
        <v>3010</v>
      </c>
      <c r="L1195" s="7" t="s">
        <v>966</v>
      </c>
      <c r="M1195" s="241">
        <v>5010</v>
      </c>
      <c r="N1195" s="7" t="s">
        <v>1603</v>
      </c>
    </row>
    <row r="1196" spans="1:14" x14ac:dyDescent="0.3">
      <c r="A1196" t="str">
        <f t="shared" si="18"/>
        <v>30107000</v>
      </c>
      <c r="B1196" s="7" t="s">
        <v>1294</v>
      </c>
      <c r="C1196" s="7" t="s">
        <v>1429</v>
      </c>
      <c r="D1196" s="7" t="s">
        <v>22</v>
      </c>
      <c r="E1196" s="7" t="e">
        <v>#N/A</v>
      </c>
      <c r="F1196" s="7" t="e">
        <v>#N/A</v>
      </c>
      <c r="G1196" s="7" t="e">
        <v>#N/A</v>
      </c>
      <c r="H1196" s="7" t="e">
        <v>#N/A</v>
      </c>
      <c r="I1196" s="7" t="s">
        <v>965</v>
      </c>
      <c r="J1196" s="7" t="s">
        <v>966</v>
      </c>
      <c r="K1196" s="241">
        <v>3010</v>
      </c>
      <c r="L1196" s="7" t="s">
        <v>966</v>
      </c>
      <c r="M1196" s="241">
        <v>7000</v>
      </c>
      <c r="N1196" s="7" t="s">
        <v>44</v>
      </c>
    </row>
    <row r="1197" spans="1:14" x14ac:dyDescent="0.3">
      <c r="A1197" t="str">
        <f t="shared" si="18"/>
        <v>30107110</v>
      </c>
      <c r="B1197" s="7" t="s">
        <v>1294</v>
      </c>
      <c r="C1197" s="7" t="s">
        <v>1429</v>
      </c>
      <c r="D1197" s="7" t="s">
        <v>22</v>
      </c>
      <c r="E1197" s="7" t="e">
        <v>#N/A</v>
      </c>
      <c r="F1197" s="7" t="e">
        <v>#N/A</v>
      </c>
      <c r="G1197" s="7" t="e">
        <v>#N/A</v>
      </c>
      <c r="H1197" s="7" t="e">
        <v>#N/A</v>
      </c>
      <c r="I1197" s="7" t="s">
        <v>965</v>
      </c>
      <c r="J1197" s="7" t="s">
        <v>966</v>
      </c>
      <c r="K1197" s="241">
        <v>3010</v>
      </c>
      <c r="L1197" s="7" t="s">
        <v>966</v>
      </c>
      <c r="M1197" s="241">
        <v>7110</v>
      </c>
      <c r="N1197" s="7" t="s">
        <v>1576</v>
      </c>
    </row>
    <row r="1198" spans="1:14" x14ac:dyDescent="0.3">
      <c r="A1198" t="str">
        <f t="shared" si="18"/>
        <v>30107120</v>
      </c>
      <c r="B1198" s="7" t="s">
        <v>1294</v>
      </c>
      <c r="C1198" s="7" t="s">
        <v>1429</v>
      </c>
      <c r="D1198" s="7" t="s">
        <v>22</v>
      </c>
      <c r="E1198" s="7" t="e">
        <v>#N/A</v>
      </c>
      <c r="F1198" s="7" t="e">
        <v>#N/A</v>
      </c>
      <c r="G1198" s="7" t="e">
        <v>#N/A</v>
      </c>
      <c r="H1198" s="7" t="e">
        <v>#N/A</v>
      </c>
      <c r="I1198" s="7" t="s">
        <v>965</v>
      </c>
      <c r="J1198" s="7" t="s">
        <v>966</v>
      </c>
      <c r="K1198" s="241">
        <v>3010</v>
      </c>
      <c r="L1198" s="7" t="s">
        <v>966</v>
      </c>
      <c r="M1198" s="241">
        <v>7120</v>
      </c>
      <c r="N1198" s="7" t="s">
        <v>52</v>
      </c>
    </row>
    <row r="1199" spans="1:14" x14ac:dyDescent="0.3">
      <c r="A1199" t="str">
        <f t="shared" si="18"/>
        <v>30107130</v>
      </c>
      <c r="B1199" s="7" t="s">
        <v>1294</v>
      </c>
      <c r="C1199" s="7" t="s">
        <v>1429</v>
      </c>
      <c r="D1199" s="7" t="s">
        <v>22</v>
      </c>
      <c r="E1199" s="7" t="e">
        <v>#N/A</v>
      </c>
      <c r="F1199" s="7" t="e">
        <v>#N/A</v>
      </c>
      <c r="G1199" s="7" t="e">
        <v>#N/A</v>
      </c>
      <c r="H1199" s="7" t="e">
        <v>#N/A</v>
      </c>
      <c r="I1199" s="7" t="s">
        <v>965</v>
      </c>
      <c r="J1199" s="7" t="s">
        <v>966</v>
      </c>
      <c r="K1199" s="241">
        <v>3010</v>
      </c>
      <c r="L1199" s="7" t="s">
        <v>966</v>
      </c>
      <c r="M1199" s="241">
        <v>7130</v>
      </c>
      <c r="N1199" s="7" t="s">
        <v>589</v>
      </c>
    </row>
    <row r="1200" spans="1:14" x14ac:dyDescent="0.3">
      <c r="A1200" t="str">
        <f t="shared" si="18"/>
        <v>30107500</v>
      </c>
      <c r="B1200" s="7" t="s">
        <v>1294</v>
      </c>
      <c r="C1200" s="7" t="s">
        <v>1429</v>
      </c>
      <c r="D1200" s="7" t="s">
        <v>22</v>
      </c>
      <c r="E1200" s="7" t="e">
        <v>#N/A</v>
      </c>
      <c r="F1200" s="7" t="e">
        <v>#N/A</v>
      </c>
      <c r="G1200" s="7" t="e">
        <v>#N/A</v>
      </c>
      <c r="H1200" s="7" t="e">
        <v>#N/A</v>
      </c>
      <c r="I1200" s="7" t="s">
        <v>965</v>
      </c>
      <c r="J1200" s="7" t="s">
        <v>966</v>
      </c>
      <c r="K1200" s="241">
        <v>3010</v>
      </c>
      <c r="L1200" s="7" t="s">
        <v>966</v>
      </c>
      <c r="M1200" s="241">
        <v>7500</v>
      </c>
      <c r="N1200" s="7" t="s">
        <v>213</v>
      </c>
    </row>
    <row r="1201" spans="1:14" x14ac:dyDescent="0.3">
      <c r="A1201" t="str">
        <f t="shared" si="18"/>
        <v>30108000</v>
      </c>
      <c r="B1201" s="7" t="s">
        <v>1294</v>
      </c>
      <c r="C1201" s="7" t="s">
        <v>1429</v>
      </c>
      <c r="D1201" s="7" t="s">
        <v>22</v>
      </c>
      <c r="E1201" s="7" t="s">
        <v>482</v>
      </c>
      <c r="F1201" s="7" t="s">
        <v>483</v>
      </c>
      <c r="G1201" s="7" t="s">
        <v>955</v>
      </c>
      <c r="H1201" s="7" t="s">
        <v>956</v>
      </c>
      <c r="I1201" s="7" t="s">
        <v>965</v>
      </c>
      <c r="J1201" s="7" t="s">
        <v>966</v>
      </c>
      <c r="K1201" s="241">
        <v>3010</v>
      </c>
      <c r="L1201" s="7" t="s">
        <v>966</v>
      </c>
      <c r="M1201" s="241">
        <v>8000</v>
      </c>
      <c r="N1201" s="7" t="s">
        <v>163</v>
      </c>
    </row>
    <row r="1202" spans="1:14" x14ac:dyDescent="0.3">
      <c r="A1202" t="str">
        <f t="shared" si="18"/>
        <v>30108040</v>
      </c>
      <c r="B1202" s="7" t="s">
        <v>1294</v>
      </c>
      <c r="C1202" s="7" t="s">
        <v>1429</v>
      </c>
      <c r="D1202" s="7" t="s">
        <v>22</v>
      </c>
      <c r="E1202" s="7" t="s">
        <v>482</v>
      </c>
      <c r="F1202" s="7" t="s">
        <v>483</v>
      </c>
      <c r="G1202" s="7" t="s">
        <v>955</v>
      </c>
      <c r="H1202" s="7" t="s">
        <v>956</v>
      </c>
      <c r="I1202" s="7" t="s">
        <v>965</v>
      </c>
      <c r="J1202" s="7" t="s">
        <v>966</v>
      </c>
      <c r="K1202" s="241">
        <v>3010</v>
      </c>
      <c r="L1202" s="7" t="s">
        <v>966</v>
      </c>
      <c r="M1202" s="241">
        <v>8040</v>
      </c>
      <c r="N1202" s="7" t="s">
        <v>441</v>
      </c>
    </row>
    <row r="1203" spans="1:14" x14ac:dyDescent="0.3">
      <c r="A1203" t="str">
        <f t="shared" si="18"/>
        <v>30108083</v>
      </c>
      <c r="B1203" s="7" t="s">
        <v>1294</v>
      </c>
      <c r="C1203" s="7" t="s">
        <v>1429</v>
      </c>
      <c r="D1203" s="7" t="s">
        <v>22</v>
      </c>
      <c r="E1203" s="7" t="e">
        <v>#N/A</v>
      </c>
      <c r="F1203" s="7" t="e">
        <v>#N/A</v>
      </c>
      <c r="G1203" s="7" t="e">
        <v>#N/A</v>
      </c>
      <c r="H1203" s="7" t="e">
        <v>#N/A</v>
      </c>
      <c r="I1203" s="7" t="s">
        <v>965</v>
      </c>
      <c r="J1203" s="7" t="s">
        <v>966</v>
      </c>
      <c r="K1203" s="241">
        <v>3010</v>
      </c>
      <c r="L1203" s="7" t="s">
        <v>966</v>
      </c>
      <c r="M1203" s="241">
        <v>8083</v>
      </c>
      <c r="N1203" s="7" t="s">
        <v>1691</v>
      </c>
    </row>
    <row r="1204" spans="1:14" x14ac:dyDescent="0.3">
      <c r="A1204" t="str">
        <f t="shared" si="18"/>
        <v>30108094</v>
      </c>
      <c r="B1204" s="7" t="s">
        <v>1294</v>
      </c>
      <c r="C1204" s="7" t="s">
        <v>1429</v>
      </c>
      <c r="D1204" s="7" t="s">
        <v>22</v>
      </c>
      <c r="E1204" s="7" t="s">
        <v>482</v>
      </c>
      <c r="F1204" s="7" t="s">
        <v>483</v>
      </c>
      <c r="G1204" s="7" t="s">
        <v>955</v>
      </c>
      <c r="H1204" s="7" t="s">
        <v>956</v>
      </c>
      <c r="I1204" s="7" t="s">
        <v>965</v>
      </c>
      <c r="J1204" s="7" t="s">
        <v>966</v>
      </c>
      <c r="K1204" s="241">
        <v>3010</v>
      </c>
      <c r="L1204" s="7" t="s">
        <v>966</v>
      </c>
      <c r="M1204" s="241">
        <v>8094</v>
      </c>
      <c r="N1204" s="7" t="s">
        <v>967</v>
      </c>
    </row>
    <row r="1205" spans="1:14" x14ac:dyDescent="0.3">
      <c r="A1205" t="str">
        <f t="shared" si="18"/>
        <v>30108106</v>
      </c>
      <c r="B1205" s="7" t="s">
        <v>1294</v>
      </c>
      <c r="C1205" s="7" t="s">
        <v>1429</v>
      </c>
      <c r="D1205" s="7" t="s">
        <v>22</v>
      </c>
      <c r="E1205" s="7" t="e">
        <v>#N/A</v>
      </c>
      <c r="F1205" s="7" t="e">
        <v>#N/A</v>
      </c>
      <c r="G1205" s="7" t="e">
        <v>#N/A</v>
      </c>
      <c r="H1205" s="7" t="e">
        <v>#N/A</v>
      </c>
      <c r="I1205" s="7" t="s">
        <v>965</v>
      </c>
      <c r="J1205" s="7" t="s">
        <v>966</v>
      </c>
      <c r="K1205" s="241">
        <v>3010</v>
      </c>
      <c r="L1205" s="7" t="s">
        <v>966</v>
      </c>
      <c r="M1205" s="241">
        <v>8106</v>
      </c>
      <c r="N1205" s="7" t="s">
        <v>1692</v>
      </c>
    </row>
    <row r="1206" spans="1:14" x14ac:dyDescent="0.3">
      <c r="A1206" t="str">
        <f t="shared" si="18"/>
        <v>30562045</v>
      </c>
      <c r="B1206" s="7" t="s">
        <v>1294</v>
      </c>
      <c r="C1206" s="7" t="s">
        <v>1429</v>
      </c>
      <c r="D1206" s="7" t="s">
        <v>22</v>
      </c>
      <c r="E1206" s="7" t="e">
        <v>#N/A</v>
      </c>
      <c r="F1206" s="7" t="e">
        <v>#N/A</v>
      </c>
      <c r="G1206" s="7" t="e">
        <v>#N/A</v>
      </c>
      <c r="H1206" s="7" t="e">
        <v>#N/A</v>
      </c>
      <c r="I1206" s="7" t="s">
        <v>965</v>
      </c>
      <c r="J1206" s="7" t="s">
        <v>966</v>
      </c>
      <c r="K1206" s="241">
        <v>3056</v>
      </c>
      <c r="L1206" s="7" t="s">
        <v>1693</v>
      </c>
      <c r="M1206" s="241">
        <v>2045</v>
      </c>
      <c r="N1206" s="7" t="s">
        <v>170</v>
      </c>
    </row>
    <row r="1207" spans="1:14" x14ac:dyDescent="0.3">
      <c r="A1207" t="str">
        <f t="shared" si="18"/>
        <v>30562111</v>
      </c>
      <c r="B1207" s="7" t="s">
        <v>1294</v>
      </c>
      <c r="C1207" s="7" t="s">
        <v>1429</v>
      </c>
      <c r="D1207" s="7" t="s">
        <v>22</v>
      </c>
      <c r="E1207" s="7" t="e">
        <v>#N/A</v>
      </c>
      <c r="F1207" s="7" t="e">
        <v>#N/A</v>
      </c>
      <c r="G1207" s="7" t="e">
        <v>#N/A</v>
      </c>
      <c r="H1207" s="7" t="e">
        <v>#N/A</v>
      </c>
      <c r="I1207" s="7" t="s">
        <v>965</v>
      </c>
      <c r="J1207" s="7" t="s">
        <v>966</v>
      </c>
      <c r="K1207" s="241">
        <v>3056</v>
      </c>
      <c r="L1207" s="7" t="s">
        <v>1693</v>
      </c>
      <c r="M1207" s="241">
        <v>2111</v>
      </c>
      <c r="N1207" s="7" t="s">
        <v>1431</v>
      </c>
    </row>
    <row r="1208" spans="1:14" x14ac:dyDescent="0.3">
      <c r="A1208" t="str">
        <f t="shared" si="18"/>
        <v>30606006</v>
      </c>
      <c r="B1208" s="7" t="s">
        <v>1294</v>
      </c>
      <c r="C1208" s="7" t="s">
        <v>1429</v>
      </c>
      <c r="D1208" s="7" t="s">
        <v>22</v>
      </c>
      <c r="E1208" s="7" t="e">
        <v>#N/A</v>
      </c>
      <c r="F1208" s="7" t="e">
        <v>#N/A</v>
      </c>
      <c r="G1208" s="7" t="e">
        <v>#N/A</v>
      </c>
      <c r="H1208" s="7" t="e">
        <v>#N/A</v>
      </c>
      <c r="I1208" s="7" t="s">
        <v>965</v>
      </c>
      <c r="J1208" s="7" t="s">
        <v>966</v>
      </c>
      <c r="K1208" s="241">
        <v>3060</v>
      </c>
      <c r="L1208" s="7" t="s">
        <v>1694</v>
      </c>
      <c r="M1208" s="241">
        <v>6006</v>
      </c>
      <c r="N1208" s="7" t="s">
        <v>68</v>
      </c>
    </row>
    <row r="1209" spans="1:14" x14ac:dyDescent="0.3">
      <c r="A1209" t="str">
        <f t="shared" si="18"/>
        <v>30608000</v>
      </c>
      <c r="B1209" s="7" t="s">
        <v>1294</v>
      </c>
      <c r="C1209" s="7" t="s">
        <v>1429</v>
      </c>
      <c r="D1209" s="7" t="s">
        <v>22</v>
      </c>
      <c r="E1209" s="7" t="e">
        <v>#N/A</v>
      </c>
      <c r="F1209" s="7" t="e">
        <v>#N/A</v>
      </c>
      <c r="G1209" s="7" t="e">
        <v>#N/A</v>
      </c>
      <c r="H1209" s="7" t="e">
        <v>#N/A</v>
      </c>
      <c r="I1209" s="7" t="s">
        <v>965</v>
      </c>
      <c r="J1209" s="7" t="s">
        <v>966</v>
      </c>
      <c r="K1209" s="241">
        <v>3060</v>
      </c>
      <c r="L1209" s="7" t="s">
        <v>1694</v>
      </c>
      <c r="M1209" s="241">
        <v>8000</v>
      </c>
      <c r="N1209" s="7" t="s">
        <v>163</v>
      </c>
    </row>
    <row r="1210" spans="1:14" x14ac:dyDescent="0.3">
      <c r="A1210" t="str">
        <f t="shared" si="18"/>
        <v>30682047</v>
      </c>
      <c r="B1210" s="7" t="s">
        <v>1294</v>
      </c>
      <c r="C1210" s="7" t="s">
        <v>1429</v>
      </c>
      <c r="D1210" s="7" t="s">
        <v>22</v>
      </c>
      <c r="E1210" s="7" t="e">
        <v>#N/A</v>
      </c>
      <c r="F1210" s="7" t="e">
        <v>#N/A</v>
      </c>
      <c r="G1210" s="7" t="e">
        <v>#N/A</v>
      </c>
      <c r="H1210" s="7" t="e">
        <v>#N/A</v>
      </c>
      <c r="I1210" s="7" t="s">
        <v>965</v>
      </c>
      <c r="J1210" s="7" t="s">
        <v>966</v>
      </c>
      <c r="K1210" s="241">
        <v>3068</v>
      </c>
      <c r="L1210" s="7" t="s">
        <v>1695</v>
      </c>
      <c r="M1210" s="241">
        <v>2047</v>
      </c>
      <c r="N1210" s="7" t="s">
        <v>299</v>
      </c>
    </row>
    <row r="1211" spans="1:14" x14ac:dyDescent="0.3">
      <c r="A1211" t="str">
        <f t="shared" si="18"/>
        <v>30687104</v>
      </c>
      <c r="B1211" s="7" t="s">
        <v>1294</v>
      </c>
      <c r="C1211" s="7" t="s">
        <v>1429</v>
      </c>
      <c r="D1211" s="7" t="s">
        <v>22</v>
      </c>
      <c r="E1211" s="7" t="e">
        <v>#N/A</v>
      </c>
      <c r="F1211" s="7" t="e">
        <v>#N/A</v>
      </c>
      <c r="G1211" s="7" t="e">
        <v>#N/A</v>
      </c>
      <c r="H1211" s="7" t="e">
        <v>#N/A</v>
      </c>
      <c r="I1211" s="7" t="s">
        <v>965</v>
      </c>
      <c r="J1211" s="7" t="s">
        <v>966</v>
      </c>
      <c r="K1211" s="241">
        <v>3068</v>
      </c>
      <c r="L1211" s="7" t="s">
        <v>1695</v>
      </c>
      <c r="M1211" s="241">
        <v>7104</v>
      </c>
      <c r="N1211" s="7" t="s">
        <v>1384</v>
      </c>
    </row>
    <row r="1212" spans="1:14" x14ac:dyDescent="0.3">
      <c r="A1212" t="str">
        <f t="shared" si="18"/>
        <v>30712047</v>
      </c>
      <c r="B1212" s="7" t="s">
        <v>1294</v>
      </c>
      <c r="C1212" s="7" t="s">
        <v>1429</v>
      </c>
      <c r="D1212" s="7" t="s">
        <v>22</v>
      </c>
      <c r="E1212" s="7" t="e">
        <v>#N/A</v>
      </c>
      <c r="F1212" s="7" t="e">
        <v>#N/A</v>
      </c>
      <c r="G1212" s="7" t="e">
        <v>#N/A</v>
      </c>
      <c r="H1212" s="7" t="e">
        <v>#N/A</v>
      </c>
      <c r="I1212" s="7" t="s">
        <v>965</v>
      </c>
      <c r="J1212" s="7" t="s">
        <v>966</v>
      </c>
      <c r="K1212" s="241">
        <v>3071</v>
      </c>
      <c r="L1212" s="7" t="s">
        <v>1696</v>
      </c>
      <c r="M1212" s="241">
        <v>2047</v>
      </c>
      <c r="N1212" s="7" t="s">
        <v>299</v>
      </c>
    </row>
    <row r="1213" spans="1:14" x14ac:dyDescent="0.3">
      <c r="A1213" t="str">
        <f t="shared" si="18"/>
        <v>30714000</v>
      </c>
      <c r="B1213" s="7" t="s">
        <v>1294</v>
      </c>
      <c r="C1213" s="7" t="s">
        <v>1429</v>
      </c>
      <c r="D1213" s="7" t="s">
        <v>22</v>
      </c>
      <c r="E1213" s="7" t="e">
        <v>#N/A</v>
      </c>
      <c r="F1213" s="7" t="e">
        <v>#N/A</v>
      </c>
      <c r="G1213" s="7" t="e">
        <v>#N/A</v>
      </c>
      <c r="H1213" s="7" t="e">
        <v>#N/A</v>
      </c>
      <c r="I1213" s="7" t="s">
        <v>965</v>
      </c>
      <c r="J1213" s="7" t="s">
        <v>966</v>
      </c>
      <c r="K1213" s="241">
        <v>3071</v>
      </c>
      <c r="L1213" s="7" t="s">
        <v>1696</v>
      </c>
      <c r="M1213" s="241">
        <v>4000</v>
      </c>
      <c r="N1213" s="7" t="s">
        <v>1349</v>
      </c>
    </row>
    <row r="1214" spans="1:14" x14ac:dyDescent="0.3">
      <c r="A1214" t="str">
        <f t="shared" si="18"/>
        <v>30752015</v>
      </c>
      <c r="B1214" s="7" t="s">
        <v>1294</v>
      </c>
      <c r="C1214" s="7" t="s">
        <v>1429</v>
      </c>
      <c r="D1214" s="7" t="s">
        <v>22</v>
      </c>
      <c r="E1214" s="7" t="e">
        <v>#N/A</v>
      </c>
      <c r="F1214" s="7" t="e">
        <v>#N/A</v>
      </c>
      <c r="G1214" s="7" t="e">
        <v>#N/A</v>
      </c>
      <c r="H1214" s="7" t="e">
        <v>#N/A</v>
      </c>
      <c r="I1214" s="7" t="s">
        <v>965</v>
      </c>
      <c r="J1214" s="7" t="s">
        <v>966</v>
      </c>
      <c r="K1214" s="241">
        <v>3075</v>
      </c>
      <c r="L1214" s="7" t="s">
        <v>1697</v>
      </c>
      <c r="M1214" s="241">
        <v>2015</v>
      </c>
      <c r="N1214" s="7" t="s">
        <v>278</v>
      </c>
    </row>
    <row r="1215" spans="1:14" x14ac:dyDescent="0.3">
      <c r="A1215" t="str">
        <f t="shared" si="18"/>
        <v>30757104</v>
      </c>
      <c r="B1215" s="7" t="s">
        <v>1294</v>
      </c>
      <c r="C1215" s="7" t="s">
        <v>1429</v>
      </c>
      <c r="D1215" s="7" t="s">
        <v>22</v>
      </c>
      <c r="E1215" s="7" t="e">
        <v>#N/A</v>
      </c>
      <c r="F1215" s="7" t="e">
        <v>#N/A</v>
      </c>
      <c r="G1215" s="7" t="e">
        <v>#N/A</v>
      </c>
      <c r="H1215" s="7" t="e">
        <v>#N/A</v>
      </c>
      <c r="I1215" s="7" t="s">
        <v>965</v>
      </c>
      <c r="J1215" s="7" t="s">
        <v>966</v>
      </c>
      <c r="K1215" s="241">
        <v>3075</v>
      </c>
      <c r="L1215" s="7" t="s">
        <v>1697</v>
      </c>
      <c r="M1215" s="241">
        <v>7104</v>
      </c>
      <c r="N1215" s="7" t="s">
        <v>1384</v>
      </c>
    </row>
    <row r="1216" spans="1:14" x14ac:dyDescent="0.3">
      <c r="A1216" t="str">
        <f t="shared" si="18"/>
        <v>30841</v>
      </c>
      <c r="B1216" s="7" t="s">
        <v>1294</v>
      </c>
      <c r="C1216" s="7" t="s">
        <v>1429</v>
      </c>
      <c r="D1216" s="7" t="s">
        <v>22</v>
      </c>
      <c r="E1216" s="7" t="e">
        <v>#N/A</v>
      </c>
      <c r="F1216" s="7" t="e">
        <v>#N/A</v>
      </c>
      <c r="G1216" s="7" t="e">
        <v>#N/A</v>
      </c>
      <c r="H1216" s="7" t="e">
        <v>#N/A</v>
      </c>
      <c r="I1216" s="7" t="s">
        <v>965</v>
      </c>
      <c r="J1216" s="7" t="s">
        <v>966</v>
      </c>
      <c r="K1216" s="241">
        <v>3084</v>
      </c>
      <c r="L1216" s="7" t="s">
        <v>1698</v>
      </c>
      <c r="M1216" s="241">
        <v>1</v>
      </c>
      <c r="N1216" s="7" t="s">
        <v>158</v>
      </c>
    </row>
    <row r="1217" spans="1:14" x14ac:dyDescent="0.3">
      <c r="A1217" t="str">
        <f t="shared" si="18"/>
        <v>30847120</v>
      </c>
      <c r="B1217" s="7" t="s">
        <v>1294</v>
      </c>
      <c r="C1217" s="7" t="s">
        <v>1429</v>
      </c>
      <c r="D1217" s="7" t="s">
        <v>22</v>
      </c>
      <c r="E1217" s="7" t="e">
        <v>#N/A</v>
      </c>
      <c r="F1217" s="7" t="e">
        <v>#N/A</v>
      </c>
      <c r="G1217" s="7" t="e">
        <v>#N/A</v>
      </c>
      <c r="H1217" s="7" t="e">
        <v>#N/A</v>
      </c>
      <c r="I1217" s="7" t="s">
        <v>965</v>
      </c>
      <c r="J1217" s="7" t="s">
        <v>966</v>
      </c>
      <c r="K1217" s="241">
        <v>3084</v>
      </c>
      <c r="L1217" s="7" t="s">
        <v>1698</v>
      </c>
      <c r="M1217" s="241">
        <v>7120</v>
      </c>
      <c r="N1217" s="7" t="s">
        <v>52</v>
      </c>
    </row>
    <row r="1218" spans="1:14" x14ac:dyDescent="0.3">
      <c r="A1218" t="str">
        <f t="shared" si="18"/>
        <v>30861</v>
      </c>
      <c r="B1218" s="7" t="s">
        <v>1294</v>
      </c>
      <c r="C1218" s="7" t="s">
        <v>1429</v>
      </c>
      <c r="D1218" s="7" t="s">
        <v>22</v>
      </c>
      <c r="E1218" s="7" t="e">
        <v>#N/A</v>
      </c>
      <c r="F1218" s="7" t="e">
        <v>#N/A</v>
      </c>
      <c r="G1218" s="7" t="e">
        <v>#N/A</v>
      </c>
      <c r="H1218" s="7" t="e">
        <v>#N/A</v>
      </c>
      <c r="I1218" s="7" t="s">
        <v>965</v>
      </c>
      <c r="J1218" s="7" t="s">
        <v>966</v>
      </c>
      <c r="K1218" s="241">
        <v>3086</v>
      </c>
      <c r="L1218" s="7" t="s">
        <v>1699</v>
      </c>
      <c r="M1218" s="241">
        <v>1</v>
      </c>
      <c r="N1218" s="7" t="s">
        <v>158</v>
      </c>
    </row>
    <row r="1219" spans="1:14" x14ac:dyDescent="0.3">
      <c r="A1219" t="str">
        <f t="shared" ref="A1219:A1282" si="19">K1219&amp;M1219</f>
        <v>30862045</v>
      </c>
      <c r="B1219" s="7" t="s">
        <v>1294</v>
      </c>
      <c r="C1219" s="7" t="s">
        <v>1429</v>
      </c>
      <c r="D1219" s="7" t="s">
        <v>22</v>
      </c>
      <c r="E1219" s="7" t="e">
        <v>#N/A</v>
      </c>
      <c r="F1219" s="7" t="e">
        <v>#N/A</v>
      </c>
      <c r="G1219" s="7" t="e">
        <v>#N/A</v>
      </c>
      <c r="H1219" s="7" t="e">
        <v>#N/A</v>
      </c>
      <c r="I1219" s="7" t="s">
        <v>965</v>
      </c>
      <c r="J1219" s="7" t="s">
        <v>966</v>
      </c>
      <c r="K1219" s="241">
        <v>3086</v>
      </c>
      <c r="L1219" s="7" t="s">
        <v>1699</v>
      </c>
      <c r="M1219" s="241">
        <v>2045</v>
      </c>
      <c r="N1219" s="7" t="s">
        <v>170</v>
      </c>
    </row>
    <row r="1220" spans="1:14" x14ac:dyDescent="0.3">
      <c r="A1220" t="str">
        <f t="shared" si="19"/>
        <v>30867120</v>
      </c>
      <c r="B1220" s="7" t="s">
        <v>1294</v>
      </c>
      <c r="C1220" s="7" t="s">
        <v>1429</v>
      </c>
      <c r="D1220" s="7" t="s">
        <v>22</v>
      </c>
      <c r="E1220" s="7" t="e">
        <v>#N/A</v>
      </c>
      <c r="F1220" s="7" t="e">
        <v>#N/A</v>
      </c>
      <c r="G1220" s="7" t="e">
        <v>#N/A</v>
      </c>
      <c r="H1220" s="7" t="e">
        <v>#N/A</v>
      </c>
      <c r="I1220" s="7" t="s">
        <v>965</v>
      </c>
      <c r="J1220" s="7" t="s">
        <v>966</v>
      </c>
      <c r="K1220" s="241">
        <v>3086</v>
      </c>
      <c r="L1220" s="7" t="s">
        <v>1699</v>
      </c>
      <c r="M1220" s="241">
        <v>7120</v>
      </c>
      <c r="N1220" s="7" t="s">
        <v>52</v>
      </c>
    </row>
    <row r="1221" spans="1:14" x14ac:dyDescent="0.3">
      <c r="A1221" t="str">
        <f t="shared" si="19"/>
        <v>30942045</v>
      </c>
      <c r="B1221" s="7" t="s">
        <v>1294</v>
      </c>
      <c r="C1221" s="7" t="s">
        <v>1429</v>
      </c>
      <c r="D1221" s="7" t="s">
        <v>22</v>
      </c>
      <c r="E1221" s="7" t="e">
        <v>#N/A</v>
      </c>
      <c r="F1221" s="7" t="e">
        <v>#N/A</v>
      </c>
      <c r="G1221" s="7" t="e">
        <v>#N/A</v>
      </c>
      <c r="H1221" s="7" t="e">
        <v>#N/A</v>
      </c>
      <c r="I1221" s="7" t="s">
        <v>965</v>
      </c>
      <c r="J1221" s="7" t="s">
        <v>966</v>
      </c>
      <c r="K1221" s="241">
        <v>3094</v>
      </c>
      <c r="L1221" s="7" t="s">
        <v>1700</v>
      </c>
      <c r="M1221" s="241">
        <v>2045</v>
      </c>
      <c r="N1221" s="7" t="s">
        <v>170</v>
      </c>
    </row>
    <row r="1222" spans="1:14" x14ac:dyDescent="0.3">
      <c r="A1222" t="str">
        <f t="shared" si="19"/>
        <v>30947004</v>
      </c>
      <c r="B1222" s="7" t="s">
        <v>1294</v>
      </c>
      <c r="C1222" s="7" t="s">
        <v>1429</v>
      </c>
      <c r="D1222" s="7" t="s">
        <v>22</v>
      </c>
      <c r="E1222" s="7" t="e">
        <v>#N/A</v>
      </c>
      <c r="F1222" s="7" t="e">
        <v>#N/A</v>
      </c>
      <c r="G1222" s="7" t="e">
        <v>#N/A</v>
      </c>
      <c r="H1222" s="7" t="e">
        <v>#N/A</v>
      </c>
      <c r="I1222" s="7" t="s">
        <v>965</v>
      </c>
      <c r="J1222" s="7" t="s">
        <v>966</v>
      </c>
      <c r="K1222" s="241">
        <v>3094</v>
      </c>
      <c r="L1222" s="7" t="s">
        <v>1700</v>
      </c>
      <c r="M1222" s="241">
        <v>7004</v>
      </c>
      <c r="N1222" s="7" t="s">
        <v>77</v>
      </c>
    </row>
    <row r="1223" spans="1:14" x14ac:dyDescent="0.3">
      <c r="A1223" t="str">
        <f t="shared" si="19"/>
        <v>103598000</v>
      </c>
      <c r="B1223" s="7" t="s">
        <v>1323</v>
      </c>
      <c r="C1223" s="7"/>
      <c r="D1223" s="7"/>
      <c r="E1223" s="7" t="e">
        <v>#N/A</v>
      </c>
      <c r="F1223" s="7" t="e">
        <v>#N/A</v>
      </c>
      <c r="G1223" s="7" t="e">
        <v>#N/A</v>
      </c>
      <c r="H1223" s="7" t="e">
        <v>#N/A</v>
      </c>
      <c r="I1223" s="7" t="s">
        <v>965</v>
      </c>
      <c r="J1223" s="7" t="s">
        <v>966</v>
      </c>
      <c r="K1223" s="241">
        <v>10359</v>
      </c>
      <c r="L1223" s="7" t="s">
        <v>1701</v>
      </c>
      <c r="M1223" s="241">
        <v>8000</v>
      </c>
      <c r="N1223" s="7" t="s">
        <v>163</v>
      </c>
    </row>
    <row r="1224" spans="1:14" x14ac:dyDescent="0.3">
      <c r="A1224" t="str">
        <f t="shared" si="19"/>
        <v>4031</v>
      </c>
      <c r="B1224" s="7" t="s">
        <v>1294</v>
      </c>
      <c r="C1224" s="7"/>
      <c r="D1224" s="7"/>
      <c r="E1224" s="7" t="e">
        <v>#N/A</v>
      </c>
      <c r="F1224" s="7" t="e">
        <v>#N/A</v>
      </c>
      <c r="G1224" s="7" t="e">
        <v>#N/A</v>
      </c>
      <c r="H1224" s="7" t="e">
        <v>#N/A</v>
      </c>
      <c r="I1224" s="7" t="s">
        <v>1702</v>
      </c>
      <c r="J1224" s="7" t="s">
        <v>1703</v>
      </c>
      <c r="K1224" s="241">
        <v>403</v>
      </c>
      <c r="L1224" s="7" t="s">
        <v>1704</v>
      </c>
      <c r="M1224" s="241">
        <v>1</v>
      </c>
      <c r="N1224" s="7" t="s">
        <v>158</v>
      </c>
    </row>
    <row r="1225" spans="1:14" x14ac:dyDescent="0.3">
      <c r="A1225" t="str">
        <f t="shared" si="19"/>
        <v>4035</v>
      </c>
      <c r="B1225" s="7" t="s">
        <v>1294</v>
      </c>
      <c r="C1225" s="7"/>
      <c r="D1225" s="7"/>
      <c r="E1225" s="7" t="e">
        <v>#N/A</v>
      </c>
      <c r="F1225" s="7" t="e">
        <v>#N/A</v>
      </c>
      <c r="G1225" s="7" t="e">
        <v>#N/A</v>
      </c>
      <c r="H1225" s="7" t="e">
        <v>#N/A</v>
      </c>
      <c r="I1225" s="7" t="s">
        <v>1702</v>
      </c>
      <c r="J1225" s="7" t="s">
        <v>1703</v>
      </c>
      <c r="K1225" s="241">
        <v>403</v>
      </c>
      <c r="L1225" s="7" t="s">
        <v>1704</v>
      </c>
      <c r="M1225" s="241">
        <v>5</v>
      </c>
      <c r="N1225" s="7" t="s">
        <v>1441</v>
      </c>
    </row>
    <row r="1226" spans="1:14" x14ac:dyDescent="0.3">
      <c r="A1226" t="str">
        <f t="shared" si="19"/>
        <v>4036</v>
      </c>
      <c r="B1226" s="7" t="s">
        <v>1294</v>
      </c>
      <c r="C1226" s="7"/>
      <c r="D1226" s="7"/>
      <c r="E1226" s="7" t="e">
        <v>#N/A</v>
      </c>
      <c r="F1226" s="7" t="e">
        <v>#N/A</v>
      </c>
      <c r="G1226" s="7" t="e">
        <v>#N/A</v>
      </c>
      <c r="H1226" s="7" t="e">
        <v>#N/A</v>
      </c>
      <c r="I1226" s="7" t="s">
        <v>1702</v>
      </c>
      <c r="J1226" s="7" t="s">
        <v>1703</v>
      </c>
      <c r="K1226" s="241">
        <v>403</v>
      </c>
      <c r="L1226" s="7" t="s">
        <v>1704</v>
      </c>
      <c r="M1226" s="241">
        <v>6</v>
      </c>
      <c r="N1226" s="7" t="s">
        <v>402</v>
      </c>
    </row>
    <row r="1227" spans="1:14" x14ac:dyDescent="0.3">
      <c r="A1227" t="str">
        <f t="shared" si="19"/>
        <v>4038</v>
      </c>
      <c r="B1227" s="7" t="s">
        <v>1294</v>
      </c>
      <c r="C1227" s="7"/>
      <c r="D1227" s="7"/>
      <c r="E1227" s="7" t="e">
        <v>#N/A</v>
      </c>
      <c r="F1227" s="7" t="e">
        <v>#N/A</v>
      </c>
      <c r="G1227" s="7" t="e">
        <v>#N/A</v>
      </c>
      <c r="H1227" s="7" t="e">
        <v>#N/A</v>
      </c>
      <c r="I1227" s="7" t="s">
        <v>1702</v>
      </c>
      <c r="J1227" s="7" t="s">
        <v>1703</v>
      </c>
      <c r="K1227" s="241">
        <v>403</v>
      </c>
      <c r="L1227" s="7" t="s">
        <v>1704</v>
      </c>
      <c r="M1227" s="241">
        <v>8</v>
      </c>
      <c r="N1227" s="7" t="s">
        <v>159</v>
      </c>
    </row>
    <row r="1228" spans="1:14" x14ac:dyDescent="0.3">
      <c r="A1228" t="str">
        <f t="shared" si="19"/>
        <v>40335</v>
      </c>
      <c r="B1228" s="7" t="s">
        <v>1294</v>
      </c>
      <c r="C1228" s="7"/>
      <c r="D1228" s="7"/>
      <c r="E1228" s="7" t="e">
        <v>#N/A</v>
      </c>
      <c r="F1228" s="7" t="e">
        <v>#N/A</v>
      </c>
      <c r="G1228" s="7" t="e">
        <v>#N/A</v>
      </c>
      <c r="H1228" s="7" t="e">
        <v>#N/A</v>
      </c>
      <c r="I1228" s="7" t="s">
        <v>1702</v>
      </c>
      <c r="J1228" s="7" t="s">
        <v>1703</v>
      </c>
      <c r="K1228" s="241">
        <v>403</v>
      </c>
      <c r="L1228" s="7" t="s">
        <v>1704</v>
      </c>
      <c r="M1228" s="241">
        <v>35</v>
      </c>
      <c r="N1228" s="7" t="s">
        <v>1346</v>
      </c>
    </row>
    <row r="1229" spans="1:14" x14ac:dyDescent="0.3">
      <c r="A1229" t="str">
        <f t="shared" si="19"/>
        <v>4031502</v>
      </c>
      <c r="B1229" s="7" t="s">
        <v>1294</v>
      </c>
      <c r="C1229" s="7"/>
      <c r="D1229" s="7"/>
      <c r="E1229" s="7" t="e">
        <v>#N/A</v>
      </c>
      <c r="F1229" s="7" t="e">
        <v>#N/A</v>
      </c>
      <c r="G1229" s="7" t="e">
        <v>#N/A</v>
      </c>
      <c r="H1229" s="7" t="e">
        <v>#N/A</v>
      </c>
      <c r="I1229" s="7" t="s">
        <v>1702</v>
      </c>
      <c r="J1229" s="7" t="s">
        <v>1703</v>
      </c>
      <c r="K1229" s="241">
        <v>403</v>
      </c>
      <c r="L1229" s="7" t="s">
        <v>1704</v>
      </c>
      <c r="M1229" s="241">
        <v>1502</v>
      </c>
      <c r="N1229" s="7" t="s">
        <v>491</v>
      </c>
    </row>
    <row r="1230" spans="1:14" x14ac:dyDescent="0.3">
      <c r="A1230" t="str">
        <f t="shared" si="19"/>
        <v>4031503</v>
      </c>
      <c r="B1230" s="7" t="s">
        <v>1294</v>
      </c>
      <c r="C1230" s="7"/>
      <c r="D1230" s="7"/>
      <c r="E1230" s="7" t="e">
        <v>#N/A</v>
      </c>
      <c r="F1230" s="7" t="e">
        <v>#N/A</v>
      </c>
      <c r="G1230" s="7" t="e">
        <v>#N/A</v>
      </c>
      <c r="H1230" s="7" t="e">
        <v>#N/A</v>
      </c>
      <c r="I1230" s="7" t="s">
        <v>1702</v>
      </c>
      <c r="J1230" s="7" t="s">
        <v>1703</v>
      </c>
      <c r="K1230" s="241">
        <v>403</v>
      </c>
      <c r="L1230" s="7" t="s">
        <v>1704</v>
      </c>
      <c r="M1230" s="241">
        <v>1503</v>
      </c>
      <c r="N1230" s="7" t="s">
        <v>351</v>
      </c>
    </row>
    <row r="1231" spans="1:14" x14ac:dyDescent="0.3">
      <c r="A1231" t="str">
        <f t="shared" si="19"/>
        <v>4031504</v>
      </c>
      <c r="B1231" s="7" t="s">
        <v>1294</v>
      </c>
      <c r="C1231" s="7"/>
      <c r="D1231" s="7"/>
      <c r="E1231" s="7" t="e">
        <v>#N/A</v>
      </c>
      <c r="F1231" s="7" t="e">
        <v>#N/A</v>
      </c>
      <c r="G1231" s="7" t="e">
        <v>#N/A</v>
      </c>
      <c r="H1231" s="7" t="e">
        <v>#N/A</v>
      </c>
      <c r="I1231" s="7" t="s">
        <v>1702</v>
      </c>
      <c r="J1231" s="7" t="s">
        <v>1703</v>
      </c>
      <c r="K1231" s="241">
        <v>403</v>
      </c>
      <c r="L1231" s="7" t="s">
        <v>1704</v>
      </c>
      <c r="M1231" s="241">
        <v>1504</v>
      </c>
      <c r="N1231" s="7" t="s">
        <v>161</v>
      </c>
    </row>
    <row r="1232" spans="1:14" x14ac:dyDescent="0.3">
      <c r="A1232" t="str">
        <f t="shared" si="19"/>
        <v>4032000</v>
      </c>
      <c r="B1232" s="7" t="s">
        <v>1294</v>
      </c>
      <c r="C1232" s="7"/>
      <c r="D1232" s="7"/>
      <c r="E1232" s="7" t="e">
        <v>#N/A</v>
      </c>
      <c r="F1232" s="7" t="e">
        <v>#N/A</v>
      </c>
      <c r="G1232" s="7" t="e">
        <v>#N/A</v>
      </c>
      <c r="H1232" s="7" t="e">
        <v>#N/A</v>
      </c>
      <c r="I1232" s="7" t="s">
        <v>1702</v>
      </c>
      <c r="J1232" s="7" t="s">
        <v>1703</v>
      </c>
      <c r="K1232" s="241">
        <v>403</v>
      </c>
      <c r="L1232" s="7" t="s">
        <v>1704</v>
      </c>
      <c r="M1232" s="241">
        <v>2000</v>
      </c>
      <c r="N1232" s="7" t="s">
        <v>271</v>
      </c>
    </row>
    <row r="1233" spans="1:14" x14ac:dyDescent="0.3">
      <c r="A1233" t="str">
        <f t="shared" si="19"/>
        <v>4032005</v>
      </c>
      <c r="B1233" s="7" t="s">
        <v>1294</v>
      </c>
      <c r="C1233" s="7"/>
      <c r="D1233" s="7"/>
      <c r="E1233" s="7" t="e">
        <v>#N/A</v>
      </c>
      <c r="F1233" s="7" t="e">
        <v>#N/A</v>
      </c>
      <c r="G1233" s="7" t="e">
        <v>#N/A</v>
      </c>
      <c r="H1233" s="7" t="e">
        <v>#N/A</v>
      </c>
      <c r="I1233" s="7" t="s">
        <v>1702</v>
      </c>
      <c r="J1233" s="7" t="s">
        <v>1703</v>
      </c>
      <c r="K1233" s="241">
        <v>403</v>
      </c>
      <c r="L1233" s="7" t="s">
        <v>1704</v>
      </c>
      <c r="M1233" s="241">
        <v>2005</v>
      </c>
      <c r="N1233" s="7" t="s">
        <v>352</v>
      </c>
    </row>
    <row r="1234" spans="1:14" x14ac:dyDescent="0.3">
      <c r="A1234" t="str">
        <f t="shared" si="19"/>
        <v>4032015</v>
      </c>
      <c r="B1234" s="7" t="s">
        <v>1294</v>
      </c>
      <c r="C1234" s="7"/>
      <c r="D1234" s="7"/>
      <c r="E1234" s="7" t="e">
        <v>#N/A</v>
      </c>
      <c r="F1234" s="7" t="e">
        <v>#N/A</v>
      </c>
      <c r="G1234" s="7" t="e">
        <v>#N/A</v>
      </c>
      <c r="H1234" s="7" t="e">
        <v>#N/A</v>
      </c>
      <c r="I1234" s="7" t="s">
        <v>1702</v>
      </c>
      <c r="J1234" s="7" t="s">
        <v>1703</v>
      </c>
      <c r="K1234" s="241">
        <v>403</v>
      </c>
      <c r="L1234" s="7" t="s">
        <v>1704</v>
      </c>
      <c r="M1234" s="241">
        <v>2015</v>
      </c>
      <c r="N1234" s="7" t="s">
        <v>278</v>
      </c>
    </row>
    <row r="1235" spans="1:14" x14ac:dyDescent="0.3">
      <c r="A1235" t="str">
        <f t="shared" si="19"/>
        <v>4032016</v>
      </c>
      <c r="B1235" s="7" t="s">
        <v>1294</v>
      </c>
      <c r="C1235" s="7"/>
      <c r="D1235" s="7"/>
      <c r="E1235" s="7" t="e">
        <v>#N/A</v>
      </c>
      <c r="F1235" s="7" t="e">
        <v>#N/A</v>
      </c>
      <c r="G1235" s="7" t="e">
        <v>#N/A</v>
      </c>
      <c r="H1235" s="7" t="e">
        <v>#N/A</v>
      </c>
      <c r="I1235" s="7" t="s">
        <v>1702</v>
      </c>
      <c r="J1235" s="7" t="s">
        <v>1703</v>
      </c>
      <c r="K1235" s="241">
        <v>403</v>
      </c>
      <c r="L1235" s="7" t="s">
        <v>1704</v>
      </c>
      <c r="M1235" s="241">
        <v>2016</v>
      </c>
      <c r="N1235" s="7" t="s">
        <v>169</v>
      </c>
    </row>
    <row r="1236" spans="1:14" x14ac:dyDescent="0.3">
      <c r="A1236" t="str">
        <f t="shared" si="19"/>
        <v>4032037</v>
      </c>
      <c r="B1236" s="7" t="s">
        <v>1294</v>
      </c>
      <c r="C1236" s="7"/>
      <c r="D1236" s="7"/>
      <c r="E1236" s="7" t="e">
        <v>#N/A</v>
      </c>
      <c r="F1236" s="7" t="e">
        <v>#N/A</v>
      </c>
      <c r="G1236" s="7" t="e">
        <v>#N/A</v>
      </c>
      <c r="H1236" s="7" t="e">
        <v>#N/A</v>
      </c>
      <c r="I1236" s="7" t="s">
        <v>1702</v>
      </c>
      <c r="J1236" s="7" t="s">
        <v>1703</v>
      </c>
      <c r="K1236" s="241">
        <v>403</v>
      </c>
      <c r="L1236" s="7" t="s">
        <v>1704</v>
      </c>
      <c r="M1236" s="241">
        <v>2037</v>
      </c>
      <c r="N1236" s="7" t="s">
        <v>294</v>
      </c>
    </row>
    <row r="1237" spans="1:14" x14ac:dyDescent="0.3">
      <c r="A1237" t="str">
        <f t="shared" si="19"/>
        <v>4032056</v>
      </c>
      <c r="B1237" s="7" t="s">
        <v>1294</v>
      </c>
      <c r="C1237" s="7"/>
      <c r="D1237" s="7"/>
      <c r="E1237" s="7" t="e">
        <v>#N/A</v>
      </c>
      <c r="F1237" s="7" t="e">
        <v>#N/A</v>
      </c>
      <c r="G1237" s="7" t="e">
        <v>#N/A</v>
      </c>
      <c r="H1237" s="7" t="e">
        <v>#N/A</v>
      </c>
      <c r="I1237" s="7" t="s">
        <v>1702</v>
      </c>
      <c r="J1237" s="7" t="s">
        <v>1703</v>
      </c>
      <c r="K1237" s="241">
        <v>403</v>
      </c>
      <c r="L1237" s="7" t="s">
        <v>1704</v>
      </c>
      <c r="M1237" s="241">
        <v>2056</v>
      </c>
      <c r="N1237" s="7" t="s">
        <v>1482</v>
      </c>
    </row>
    <row r="1238" spans="1:14" x14ac:dyDescent="0.3">
      <c r="A1238" t="str">
        <f t="shared" si="19"/>
        <v>4032057</v>
      </c>
      <c r="B1238" s="7" t="s">
        <v>1294</v>
      </c>
      <c r="C1238" s="7"/>
      <c r="D1238" s="7"/>
      <c r="E1238" s="7" t="e">
        <v>#N/A</v>
      </c>
      <c r="F1238" s="7" t="e">
        <v>#N/A</v>
      </c>
      <c r="G1238" s="7" t="e">
        <v>#N/A</v>
      </c>
      <c r="H1238" s="7" t="e">
        <v>#N/A</v>
      </c>
      <c r="I1238" s="7" t="s">
        <v>1702</v>
      </c>
      <c r="J1238" s="7" t="s">
        <v>1703</v>
      </c>
      <c r="K1238" s="241">
        <v>403</v>
      </c>
      <c r="L1238" s="7" t="s">
        <v>1704</v>
      </c>
      <c r="M1238" s="241">
        <v>2057</v>
      </c>
      <c r="N1238" s="7" t="s">
        <v>474</v>
      </c>
    </row>
    <row r="1239" spans="1:14" x14ac:dyDescent="0.3">
      <c r="A1239" t="str">
        <f t="shared" si="19"/>
        <v>4032070</v>
      </c>
      <c r="B1239" s="7" t="s">
        <v>1294</v>
      </c>
      <c r="C1239" s="7"/>
      <c r="D1239" s="7"/>
      <c r="E1239" s="7" t="e">
        <v>#N/A</v>
      </c>
      <c r="F1239" s="7" t="e">
        <v>#N/A</v>
      </c>
      <c r="G1239" s="7" t="e">
        <v>#N/A</v>
      </c>
      <c r="H1239" s="7" t="e">
        <v>#N/A</v>
      </c>
      <c r="I1239" s="7" t="s">
        <v>1702</v>
      </c>
      <c r="J1239" s="7" t="s">
        <v>1703</v>
      </c>
      <c r="K1239" s="241">
        <v>403</v>
      </c>
      <c r="L1239" s="7" t="s">
        <v>1704</v>
      </c>
      <c r="M1239" s="241">
        <v>2070</v>
      </c>
      <c r="N1239" s="7" t="s">
        <v>279</v>
      </c>
    </row>
    <row r="1240" spans="1:14" x14ac:dyDescent="0.3">
      <c r="A1240" t="str">
        <f t="shared" si="19"/>
        <v>4032078</v>
      </c>
      <c r="B1240" s="7" t="s">
        <v>1294</v>
      </c>
      <c r="C1240" s="7"/>
      <c r="D1240" s="7"/>
      <c r="E1240" s="7" t="e">
        <v>#N/A</v>
      </c>
      <c r="F1240" s="7" t="e">
        <v>#N/A</v>
      </c>
      <c r="G1240" s="7" t="e">
        <v>#N/A</v>
      </c>
      <c r="H1240" s="7" t="e">
        <v>#N/A</v>
      </c>
      <c r="I1240" s="7" t="s">
        <v>1702</v>
      </c>
      <c r="J1240" s="7" t="s">
        <v>1703</v>
      </c>
      <c r="K1240" s="241">
        <v>403</v>
      </c>
      <c r="L1240" s="7" t="s">
        <v>1704</v>
      </c>
      <c r="M1240" s="241">
        <v>2078</v>
      </c>
      <c r="N1240" s="7" t="s">
        <v>284</v>
      </c>
    </row>
    <row r="1241" spans="1:14" x14ac:dyDescent="0.3">
      <c r="A1241" t="str">
        <f t="shared" si="19"/>
        <v>4032085</v>
      </c>
      <c r="B1241" s="7" t="s">
        <v>1294</v>
      </c>
      <c r="C1241" s="7"/>
      <c r="D1241" s="7"/>
      <c r="E1241" s="7" t="e">
        <v>#N/A</v>
      </c>
      <c r="F1241" s="7" t="e">
        <v>#N/A</v>
      </c>
      <c r="G1241" s="7" t="e">
        <v>#N/A</v>
      </c>
      <c r="H1241" s="7" t="e">
        <v>#N/A</v>
      </c>
      <c r="I1241" s="7" t="s">
        <v>1702</v>
      </c>
      <c r="J1241" s="7" t="s">
        <v>1703</v>
      </c>
      <c r="K1241" s="241">
        <v>403</v>
      </c>
      <c r="L1241" s="7" t="s">
        <v>1704</v>
      </c>
      <c r="M1241" s="241">
        <v>2085</v>
      </c>
      <c r="N1241" s="7" t="s">
        <v>280</v>
      </c>
    </row>
    <row r="1242" spans="1:14" x14ac:dyDescent="0.3">
      <c r="A1242" t="str">
        <f t="shared" si="19"/>
        <v>4032086</v>
      </c>
      <c r="B1242" s="7" t="s">
        <v>1294</v>
      </c>
      <c r="C1242" s="7"/>
      <c r="D1242" s="7"/>
      <c r="E1242" s="7" t="e">
        <v>#N/A</v>
      </c>
      <c r="F1242" s="7" t="e">
        <v>#N/A</v>
      </c>
      <c r="G1242" s="7" t="e">
        <v>#N/A</v>
      </c>
      <c r="H1242" s="7" t="e">
        <v>#N/A</v>
      </c>
      <c r="I1242" s="7" t="s">
        <v>1702</v>
      </c>
      <c r="J1242" s="7" t="s">
        <v>1703</v>
      </c>
      <c r="K1242" s="241">
        <v>403</v>
      </c>
      <c r="L1242" s="7" t="s">
        <v>1704</v>
      </c>
      <c r="M1242" s="241">
        <v>2086</v>
      </c>
      <c r="N1242" s="7" t="s">
        <v>291</v>
      </c>
    </row>
    <row r="1243" spans="1:14" x14ac:dyDescent="0.3">
      <c r="A1243" t="str">
        <f t="shared" si="19"/>
        <v>4032087</v>
      </c>
      <c r="B1243" s="7" t="s">
        <v>1294</v>
      </c>
      <c r="C1243" s="7"/>
      <c r="D1243" s="7"/>
      <c r="E1243" s="7" t="e">
        <v>#N/A</v>
      </c>
      <c r="F1243" s="7" t="e">
        <v>#N/A</v>
      </c>
      <c r="G1243" s="7" t="e">
        <v>#N/A</v>
      </c>
      <c r="H1243" s="7" t="e">
        <v>#N/A</v>
      </c>
      <c r="I1243" s="7" t="s">
        <v>1702</v>
      </c>
      <c r="J1243" s="7" t="s">
        <v>1703</v>
      </c>
      <c r="K1243" s="241">
        <v>403</v>
      </c>
      <c r="L1243" s="7" t="s">
        <v>1704</v>
      </c>
      <c r="M1243" s="241">
        <v>2087</v>
      </c>
      <c r="N1243" s="7" t="s">
        <v>333</v>
      </c>
    </row>
    <row r="1244" spans="1:14" x14ac:dyDescent="0.3">
      <c r="A1244" t="str">
        <f t="shared" si="19"/>
        <v>4032097</v>
      </c>
      <c r="B1244" s="7" t="s">
        <v>1294</v>
      </c>
      <c r="C1244" s="7"/>
      <c r="D1244" s="7"/>
      <c r="E1244" s="7" t="e">
        <v>#N/A</v>
      </c>
      <c r="F1244" s="7" t="e">
        <v>#N/A</v>
      </c>
      <c r="G1244" s="7" t="e">
        <v>#N/A</v>
      </c>
      <c r="H1244" s="7" t="e">
        <v>#N/A</v>
      </c>
      <c r="I1244" s="7" t="s">
        <v>1702</v>
      </c>
      <c r="J1244" s="7" t="s">
        <v>1703</v>
      </c>
      <c r="K1244" s="241">
        <v>403</v>
      </c>
      <c r="L1244" s="7" t="s">
        <v>1704</v>
      </c>
      <c r="M1244" s="241">
        <v>2097</v>
      </c>
      <c r="N1244" s="7" t="s">
        <v>1705</v>
      </c>
    </row>
    <row r="1245" spans="1:14" x14ac:dyDescent="0.3">
      <c r="A1245" t="str">
        <f t="shared" si="19"/>
        <v>4034004</v>
      </c>
      <c r="B1245" s="7" t="s">
        <v>1294</v>
      </c>
      <c r="C1245" s="7"/>
      <c r="D1245" s="7"/>
      <c r="E1245" s="7" t="e">
        <v>#N/A</v>
      </c>
      <c r="F1245" s="7" t="e">
        <v>#N/A</v>
      </c>
      <c r="G1245" s="7" t="e">
        <v>#N/A</v>
      </c>
      <c r="H1245" s="7" t="e">
        <v>#N/A</v>
      </c>
      <c r="I1245" s="7" t="s">
        <v>1702</v>
      </c>
      <c r="J1245" s="7" t="s">
        <v>1703</v>
      </c>
      <c r="K1245" s="241">
        <v>403</v>
      </c>
      <c r="L1245" s="7" t="s">
        <v>1704</v>
      </c>
      <c r="M1245" s="241">
        <v>4004</v>
      </c>
      <c r="N1245" s="7" t="s">
        <v>1357</v>
      </c>
    </row>
    <row r="1246" spans="1:14" x14ac:dyDescent="0.3">
      <c r="A1246" t="str">
        <f t="shared" si="19"/>
        <v>4034008</v>
      </c>
      <c r="B1246" s="7" t="s">
        <v>1294</v>
      </c>
      <c r="C1246" s="7"/>
      <c r="D1246" s="7"/>
      <c r="E1246" s="7" t="e">
        <v>#N/A</v>
      </c>
      <c r="F1246" s="7" t="e">
        <v>#N/A</v>
      </c>
      <c r="G1246" s="7" t="e">
        <v>#N/A</v>
      </c>
      <c r="H1246" s="7" t="e">
        <v>#N/A</v>
      </c>
      <c r="I1246" s="7" t="s">
        <v>1702</v>
      </c>
      <c r="J1246" s="7" t="s">
        <v>1703</v>
      </c>
      <c r="K1246" s="241">
        <v>403</v>
      </c>
      <c r="L1246" s="7" t="s">
        <v>1704</v>
      </c>
      <c r="M1246" s="241">
        <v>4008</v>
      </c>
      <c r="N1246" s="7" t="s">
        <v>1358</v>
      </c>
    </row>
    <row r="1247" spans="1:14" x14ac:dyDescent="0.3">
      <c r="A1247" t="str">
        <f t="shared" si="19"/>
        <v>4034009</v>
      </c>
      <c r="B1247" s="7" t="s">
        <v>1294</v>
      </c>
      <c r="C1247" s="7"/>
      <c r="D1247" s="7"/>
      <c r="E1247" s="7" t="e">
        <v>#N/A</v>
      </c>
      <c r="F1247" s="7" t="e">
        <v>#N/A</v>
      </c>
      <c r="G1247" s="7" t="e">
        <v>#N/A</v>
      </c>
      <c r="H1247" s="7" t="e">
        <v>#N/A</v>
      </c>
      <c r="I1247" s="7" t="s">
        <v>1702</v>
      </c>
      <c r="J1247" s="7" t="s">
        <v>1703</v>
      </c>
      <c r="K1247" s="241">
        <v>403</v>
      </c>
      <c r="L1247" s="7" t="s">
        <v>1704</v>
      </c>
      <c r="M1247" s="241">
        <v>4009</v>
      </c>
      <c r="N1247" s="7" t="s">
        <v>1350</v>
      </c>
    </row>
    <row r="1248" spans="1:14" x14ac:dyDescent="0.3">
      <c r="A1248" t="str">
        <f t="shared" si="19"/>
        <v>30082066</v>
      </c>
      <c r="B1248" s="7" t="s">
        <v>1294</v>
      </c>
      <c r="C1248" s="7" t="s">
        <v>1429</v>
      </c>
      <c r="D1248" s="7" t="s">
        <v>22</v>
      </c>
      <c r="E1248" s="7" t="e">
        <v>#N/A</v>
      </c>
      <c r="F1248" s="7" t="e">
        <v>#N/A</v>
      </c>
      <c r="G1248" s="7" t="e">
        <v>#N/A</v>
      </c>
      <c r="H1248" s="7" t="e">
        <v>#N/A</v>
      </c>
      <c r="I1248" s="7" t="s">
        <v>985</v>
      </c>
      <c r="J1248" s="7" t="s">
        <v>986</v>
      </c>
      <c r="K1248" s="241">
        <v>3008</v>
      </c>
      <c r="L1248" s="7" t="s">
        <v>1706</v>
      </c>
      <c r="M1248" s="241">
        <v>2066</v>
      </c>
      <c r="N1248" s="7" t="s">
        <v>444</v>
      </c>
    </row>
    <row r="1249" spans="1:14" x14ac:dyDescent="0.3">
      <c r="A1249" t="str">
        <f t="shared" si="19"/>
        <v>30082086</v>
      </c>
      <c r="B1249" s="7" t="s">
        <v>1294</v>
      </c>
      <c r="C1249" s="7" t="s">
        <v>1429</v>
      </c>
      <c r="D1249" s="7" t="s">
        <v>22</v>
      </c>
      <c r="E1249" s="7" t="e">
        <v>#N/A</v>
      </c>
      <c r="F1249" s="7" t="e">
        <v>#N/A</v>
      </c>
      <c r="G1249" s="7" t="e">
        <v>#N/A</v>
      </c>
      <c r="H1249" s="7" t="e">
        <v>#N/A</v>
      </c>
      <c r="I1249" s="7" t="s">
        <v>985</v>
      </c>
      <c r="J1249" s="7" t="s">
        <v>986</v>
      </c>
      <c r="K1249" s="241">
        <v>3008</v>
      </c>
      <c r="L1249" s="7" t="s">
        <v>1706</v>
      </c>
      <c r="M1249" s="241">
        <v>2086</v>
      </c>
      <c r="N1249" s="7" t="s">
        <v>291</v>
      </c>
    </row>
    <row r="1250" spans="1:14" x14ac:dyDescent="0.3">
      <c r="A1250" t="str">
        <f t="shared" si="19"/>
        <v>30082155</v>
      </c>
      <c r="B1250" s="7" t="s">
        <v>1294</v>
      </c>
      <c r="C1250" s="7" t="s">
        <v>1429</v>
      </c>
      <c r="D1250" s="7" t="s">
        <v>22</v>
      </c>
      <c r="E1250" s="7" t="e">
        <v>#N/A</v>
      </c>
      <c r="F1250" s="7" t="e">
        <v>#N/A</v>
      </c>
      <c r="G1250" s="7" t="e">
        <v>#N/A</v>
      </c>
      <c r="H1250" s="7" t="e">
        <v>#N/A</v>
      </c>
      <c r="I1250" s="7" t="s">
        <v>985</v>
      </c>
      <c r="J1250" s="7" t="s">
        <v>986</v>
      </c>
      <c r="K1250" s="241">
        <v>3008</v>
      </c>
      <c r="L1250" s="7" t="s">
        <v>1706</v>
      </c>
      <c r="M1250" s="241">
        <v>2155</v>
      </c>
      <c r="N1250" s="7" t="s">
        <v>1707</v>
      </c>
    </row>
    <row r="1251" spans="1:14" x14ac:dyDescent="0.3">
      <c r="A1251" t="str">
        <f t="shared" si="19"/>
        <v>30082160</v>
      </c>
      <c r="B1251" s="7" t="s">
        <v>1294</v>
      </c>
      <c r="C1251" s="7" t="s">
        <v>1429</v>
      </c>
      <c r="D1251" s="7" t="s">
        <v>22</v>
      </c>
      <c r="E1251" s="7" t="e">
        <v>#N/A</v>
      </c>
      <c r="F1251" s="7" t="e">
        <v>#N/A</v>
      </c>
      <c r="G1251" s="7" t="e">
        <v>#N/A</v>
      </c>
      <c r="H1251" s="7" t="e">
        <v>#N/A</v>
      </c>
      <c r="I1251" s="7" t="s">
        <v>985</v>
      </c>
      <c r="J1251" s="7" t="s">
        <v>986</v>
      </c>
      <c r="K1251" s="241">
        <v>3008</v>
      </c>
      <c r="L1251" s="7" t="s">
        <v>1706</v>
      </c>
      <c r="M1251" s="241">
        <v>2160</v>
      </c>
      <c r="N1251" s="7" t="s">
        <v>1708</v>
      </c>
    </row>
    <row r="1252" spans="1:14" x14ac:dyDescent="0.3">
      <c r="A1252" t="str">
        <f t="shared" si="19"/>
        <v>30087105</v>
      </c>
      <c r="B1252" s="7" t="s">
        <v>1294</v>
      </c>
      <c r="C1252" s="7" t="s">
        <v>1429</v>
      </c>
      <c r="D1252" s="7" t="s">
        <v>22</v>
      </c>
      <c r="E1252" s="7" t="e">
        <v>#N/A</v>
      </c>
      <c r="F1252" s="7" t="e">
        <v>#N/A</v>
      </c>
      <c r="G1252" s="7" t="e">
        <v>#N/A</v>
      </c>
      <c r="H1252" s="7" t="e">
        <v>#N/A</v>
      </c>
      <c r="I1252" s="7" t="s">
        <v>985</v>
      </c>
      <c r="J1252" s="7" t="s">
        <v>986</v>
      </c>
      <c r="K1252" s="241">
        <v>3008</v>
      </c>
      <c r="L1252" s="7" t="s">
        <v>1706</v>
      </c>
      <c r="M1252" s="241">
        <v>7105</v>
      </c>
      <c r="N1252" s="7" t="s">
        <v>1424</v>
      </c>
    </row>
    <row r="1253" spans="1:14" x14ac:dyDescent="0.3">
      <c r="A1253" t="str">
        <f t="shared" si="19"/>
        <v>30092037</v>
      </c>
      <c r="B1253" s="7" t="s">
        <v>1294</v>
      </c>
      <c r="C1253" s="7" t="s">
        <v>1429</v>
      </c>
      <c r="D1253" s="7" t="s">
        <v>22</v>
      </c>
      <c r="E1253" s="7" t="e">
        <v>#N/A</v>
      </c>
      <c r="F1253" s="7" t="e">
        <v>#N/A</v>
      </c>
      <c r="G1253" s="7" t="e">
        <v>#N/A</v>
      </c>
      <c r="H1253" s="7" t="e">
        <v>#N/A</v>
      </c>
      <c r="I1253" s="7" t="s">
        <v>985</v>
      </c>
      <c r="J1253" s="7" t="s">
        <v>986</v>
      </c>
      <c r="K1253" s="241">
        <v>3009</v>
      </c>
      <c r="L1253" s="7" t="s">
        <v>1709</v>
      </c>
      <c r="M1253" s="241">
        <v>2037</v>
      </c>
      <c r="N1253" s="7" t="s">
        <v>294</v>
      </c>
    </row>
    <row r="1254" spans="1:14" x14ac:dyDescent="0.3">
      <c r="A1254" t="str">
        <f t="shared" si="19"/>
        <v>30092086</v>
      </c>
      <c r="B1254" s="7" t="s">
        <v>1294</v>
      </c>
      <c r="C1254" s="7" t="s">
        <v>1429</v>
      </c>
      <c r="D1254" s="7" t="s">
        <v>22</v>
      </c>
      <c r="E1254" s="7" t="e">
        <v>#N/A</v>
      </c>
      <c r="F1254" s="7" t="e">
        <v>#N/A</v>
      </c>
      <c r="G1254" s="7" t="e">
        <v>#N/A</v>
      </c>
      <c r="H1254" s="7" t="e">
        <v>#N/A</v>
      </c>
      <c r="I1254" s="7" t="s">
        <v>985</v>
      </c>
      <c r="J1254" s="7" t="s">
        <v>986</v>
      </c>
      <c r="K1254" s="241">
        <v>3009</v>
      </c>
      <c r="L1254" s="7" t="s">
        <v>1709</v>
      </c>
      <c r="M1254" s="241">
        <v>2086</v>
      </c>
      <c r="N1254" s="7" t="s">
        <v>291</v>
      </c>
    </row>
    <row r="1255" spans="1:14" x14ac:dyDescent="0.3">
      <c r="A1255" t="str">
        <f t="shared" si="19"/>
        <v>30092155</v>
      </c>
      <c r="B1255" s="7" t="s">
        <v>1294</v>
      </c>
      <c r="C1255" s="7" t="s">
        <v>1429</v>
      </c>
      <c r="D1255" s="7" t="s">
        <v>22</v>
      </c>
      <c r="E1255" s="7" t="e">
        <v>#N/A</v>
      </c>
      <c r="F1255" s="7" t="e">
        <v>#N/A</v>
      </c>
      <c r="G1255" s="7" t="e">
        <v>#N/A</v>
      </c>
      <c r="H1255" s="7" t="e">
        <v>#N/A</v>
      </c>
      <c r="I1255" s="7" t="s">
        <v>985</v>
      </c>
      <c r="J1255" s="7" t="s">
        <v>986</v>
      </c>
      <c r="K1255" s="241">
        <v>3009</v>
      </c>
      <c r="L1255" s="7" t="s">
        <v>1709</v>
      </c>
      <c r="M1255" s="241">
        <v>2155</v>
      </c>
      <c r="N1255" s="7" t="s">
        <v>1707</v>
      </c>
    </row>
    <row r="1256" spans="1:14" x14ac:dyDescent="0.3">
      <c r="A1256" t="str">
        <f t="shared" si="19"/>
        <v>30097104</v>
      </c>
      <c r="B1256" s="7" t="s">
        <v>1294</v>
      </c>
      <c r="C1256" s="7" t="s">
        <v>1429</v>
      </c>
      <c r="D1256" s="7" t="s">
        <v>22</v>
      </c>
      <c r="E1256" s="7" t="e">
        <v>#N/A</v>
      </c>
      <c r="F1256" s="7" t="e">
        <v>#N/A</v>
      </c>
      <c r="G1256" s="7" t="e">
        <v>#N/A</v>
      </c>
      <c r="H1256" s="7" t="e">
        <v>#N/A</v>
      </c>
      <c r="I1256" s="7" t="s">
        <v>985</v>
      </c>
      <c r="J1256" s="7" t="s">
        <v>986</v>
      </c>
      <c r="K1256" s="241">
        <v>3009</v>
      </c>
      <c r="L1256" s="7" t="s">
        <v>1709</v>
      </c>
      <c r="M1256" s="241">
        <v>7104</v>
      </c>
      <c r="N1256" s="7" t="s">
        <v>1384</v>
      </c>
    </row>
    <row r="1257" spans="1:14" x14ac:dyDescent="0.3">
      <c r="A1257" t="str">
        <f t="shared" si="19"/>
        <v>30792180</v>
      </c>
      <c r="B1257" s="7" t="s">
        <v>1294</v>
      </c>
      <c r="C1257" s="7" t="s">
        <v>1429</v>
      </c>
      <c r="D1257" s="7" t="s">
        <v>22</v>
      </c>
      <c r="E1257" s="7" t="e">
        <v>#N/A</v>
      </c>
      <c r="F1257" s="7" t="e">
        <v>#N/A</v>
      </c>
      <c r="G1257" s="7" t="e">
        <v>#N/A</v>
      </c>
      <c r="H1257" s="7" t="e">
        <v>#N/A</v>
      </c>
      <c r="I1257" s="7" t="s">
        <v>985</v>
      </c>
      <c r="J1257" s="7" t="s">
        <v>986</v>
      </c>
      <c r="K1257" s="241">
        <v>3079</v>
      </c>
      <c r="L1257" s="7" t="s">
        <v>1710</v>
      </c>
      <c r="M1257" s="241">
        <v>2180</v>
      </c>
      <c r="N1257" s="7" t="s">
        <v>355</v>
      </c>
    </row>
    <row r="1258" spans="1:14" x14ac:dyDescent="0.3">
      <c r="A1258" t="str">
        <f t="shared" si="19"/>
        <v>30797120</v>
      </c>
      <c r="B1258" s="7" t="s">
        <v>1294</v>
      </c>
      <c r="C1258" s="7" t="s">
        <v>1429</v>
      </c>
      <c r="D1258" s="7" t="s">
        <v>22</v>
      </c>
      <c r="E1258" s="7" t="e">
        <v>#N/A</v>
      </c>
      <c r="F1258" s="7" t="e">
        <v>#N/A</v>
      </c>
      <c r="G1258" s="7" t="e">
        <v>#N/A</v>
      </c>
      <c r="H1258" s="7" t="e">
        <v>#N/A</v>
      </c>
      <c r="I1258" s="7" t="s">
        <v>985</v>
      </c>
      <c r="J1258" s="7" t="s">
        <v>986</v>
      </c>
      <c r="K1258" s="241">
        <v>3079</v>
      </c>
      <c r="L1258" s="7" t="s">
        <v>1710</v>
      </c>
      <c r="M1258" s="241">
        <v>7120</v>
      </c>
      <c r="N1258" s="7" t="s">
        <v>52</v>
      </c>
    </row>
    <row r="1259" spans="1:14" x14ac:dyDescent="0.3">
      <c r="A1259" t="str">
        <f t="shared" si="19"/>
        <v>30882045</v>
      </c>
      <c r="B1259" s="7" t="s">
        <v>1294</v>
      </c>
      <c r="C1259" s="7" t="s">
        <v>1429</v>
      </c>
      <c r="D1259" s="7" t="s">
        <v>22</v>
      </c>
      <c r="E1259" s="7" t="e">
        <v>#N/A</v>
      </c>
      <c r="F1259" s="7" t="e">
        <v>#N/A</v>
      </c>
      <c r="G1259" s="7" t="e">
        <v>#N/A</v>
      </c>
      <c r="H1259" s="7" t="e">
        <v>#N/A</v>
      </c>
      <c r="I1259" s="7" t="s">
        <v>985</v>
      </c>
      <c r="J1259" s="7" t="s">
        <v>986</v>
      </c>
      <c r="K1259" s="241">
        <v>3088</v>
      </c>
      <c r="L1259" s="7" t="s">
        <v>1711</v>
      </c>
      <c r="M1259" s="241">
        <v>2045</v>
      </c>
      <c r="N1259" s="7" t="s">
        <v>170</v>
      </c>
    </row>
    <row r="1260" spans="1:14" x14ac:dyDescent="0.3">
      <c r="A1260" t="str">
        <f t="shared" si="19"/>
        <v>30887120</v>
      </c>
      <c r="B1260" s="7" t="s">
        <v>1294</v>
      </c>
      <c r="C1260" s="7" t="s">
        <v>1429</v>
      </c>
      <c r="D1260" s="7" t="s">
        <v>22</v>
      </c>
      <c r="E1260" s="7" t="e">
        <v>#N/A</v>
      </c>
      <c r="F1260" s="7" t="e">
        <v>#N/A</v>
      </c>
      <c r="G1260" s="7" t="e">
        <v>#N/A</v>
      </c>
      <c r="H1260" s="7" t="e">
        <v>#N/A</v>
      </c>
      <c r="I1260" s="7" t="s">
        <v>985</v>
      </c>
      <c r="J1260" s="7" t="s">
        <v>986</v>
      </c>
      <c r="K1260" s="241">
        <v>3088</v>
      </c>
      <c r="L1260" s="7" t="s">
        <v>1711</v>
      </c>
      <c r="M1260" s="241">
        <v>7120</v>
      </c>
      <c r="N1260" s="7" t="s">
        <v>52</v>
      </c>
    </row>
    <row r="1261" spans="1:14" x14ac:dyDescent="0.3">
      <c r="A1261" t="str">
        <f t="shared" si="19"/>
        <v>60685505</v>
      </c>
      <c r="B1261" s="7" t="s">
        <v>1321</v>
      </c>
      <c r="C1261" s="7"/>
      <c r="D1261" s="7"/>
      <c r="E1261" s="7" t="e">
        <v>#N/A</v>
      </c>
      <c r="F1261" s="7" t="e">
        <v>#N/A</v>
      </c>
      <c r="G1261" s="7" t="e">
        <v>#N/A</v>
      </c>
      <c r="H1261" s="7" t="e">
        <v>#N/A</v>
      </c>
      <c r="I1261" s="7" t="s">
        <v>1712</v>
      </c>
      <c r="J1261" s="7" t="s">
        <v>1713</v>
      </c>
      <c r="K1261" s="241">
        <v>6068</v>
      </c>
      <c r="L1261" s="7" t="s">
        <v>1714</v>
      </c>
      <c r="M1261" s="241">
        <v>5505</v>
      </c>
      <c r="N1261" s="7" t="s">
        <v>61</v>
      </c>
    </row>
    <row r="1262" spans="1:14" x14ac:dyDescent="0.3">
      <c r="A1262" t="str">
        <f t="shared" si="19"/>
        <v>60686004</v>
      </c>
      <c r="B1262" s="7" t="s">
        <v>1321</v>
      </c>
      <c r="C1262" s="7"/>
      <c r="D1262" s="7"/>
      <c r="E1262" s="7" t="e">
        <v>#N/A</v>
      </c>
      <c r="F1262" s="7" t="e">
        <v>#N/A</v>
      </c>
      <c r="G1262" s="7" t="e">
        <v>#N/A</v>
      </c>
      <c r="H1262" s="7" t="e">
        <v>#N/A</v>
      </c>
      <c r="I1262" s="7" t="s">
        <v>1712</v>
      </c>
      <c r="J1262" s="7" t="s">
        <v>1713</v>
      </c>
      <c r="K1262" s="241">
        <v>6068</v>
      </c>
      <c r="L1262" s="7" t="s">
        <v>1714</v>
      </c>
      <c r="M1262" s="241">
        <v>6004</v>
      </c>
      <c r="N1262" s="7" t="s">
        <v>66</v>
      </c>
    </row>
    <row r="1263" spans="1:14" x14ac:dyDescent="0.3">
      <c r="A1263" t="str">
        <f t="shared" si="19"/>
        <v>60892066</v>
      </c>
      <c r="B1263" s="7" t="s">
        <v>1321</v>
      </c>
      <c r="C1263" s="7"/>
      <c r="D1263" s="7"/>
      <c r="E1263" s="7" t="e">
        <v>#N/A</v>
      </c>
      <c r="F1263" s="7" t="e">
        <v>#N/A</v>
      </c>
      <c r="G1263" s="7" t="e">
        <v>#N/A</v>
      </c>
      <c r="H1263" s="7" t="e">
        <v>#N/A</v>
      </c>
      <c r="I1263" s="7" t="s">
        <v>1712</v>
      </c>
      <c r="J1263" s="7" t="s">
        <v>1713</v>
      </c>
      <c r="K1263" s="241">
        <v>6089</v>
      </c>
      <c r="L1263" s="7" t="s">
        <v>1713</v>
      </c>
      <c r="M1263" s="241">
        <v>2066</v>
      </c>
      <c r="N1263" s="7" t="s">
        <v>444</v>
      </c>
    </row>
    <row r="1264" spans="1:14" x14ac:dyDescent="0.3">
      <c r="A1264" t="str">
        <f t="shared" si="19"/>
        <v>60892211</v>
      </c>
      <c r="B1264" s="7" t="s">
        <v>1321</v>
      </c>
      <c r="C1264" s="7"/>
      <c r="D1264" s="7"/>
      <c r="E1264" s="7" t="e">
        <v>#N/A</v>
      </c>
      <c r="F1264" s="7" t="e">
        <v>#N/A</v>
      </c>
      <c r="G1264" s="7" t="e">
        <v>#N/A</v>
      </c>
      <c r="H1264" s="7" t="e">
        <v>#N/A</v>
      </c>
      <c r="I1264" s="7" t="s">
        <v>1712</v>
      </c>
      <c r="J1264" s="7" t="s">
        <v>1713</v>
      </c>
      <c r="K1264" s="241">
        <v>6089</v>
      </c>
      <c r="L1264" s="7" t="s">
        <v>1713</v>
      </c>
      <c r="M1264" s="241">
        <v>2211</v>
      </c>
      <c r="N1264" s="7" t="s">
        <v>1715</v>
      </c>
    </row>
    <row r="1265" spans="1:14" x14ac:dyDescent="0.3">
      <c r="A1265" t="str">
        <f t="shared" si="19"/>
        <v>60895516</v>
      </c>
      <c r="B1265" s="7" t="s">
        <v>1321</v>
      </c>
      <c r="C1265" s="7"/>
      <c r="D1265" s="7"/>
      <c r="E1265" s="7" t="e">
        <v>#N/A</v>
      </c>
      <c r="F1265" s="7" t="e">
        <v>#N/A</v>
      </c>
      <c r="G1265" s="7" t="e">
        <v>#N/A</v>
      </c>
      <c r="H1265" s="7" t="e">
        <v>#N/A</v>
      </c>
      <c r="I1265" s="7" t="s">
        <v>1712</v>
      </c>
      <c r="J1265" s="7" t="s">
        <v>1713</v>
      </c>
      <c r="K1265" s="241">
        <v>6089</v>
      </c>
      <c r="L1265" s="7" t="s">
        <v>1713</v>
      </c>
      <c r="M1265" s="241">
        <v>5516</v>
      </c>
      <c r="N1265" s="7" t="s">
        <v>1716</v>
      </c>
    </row>
    <row r="1266" spans="1:14" x14ac:dyDescent="0.3">
      <c r="A1266" t="str">
        <f t="shared" si="19"/>
        <v>60895517</v>
      </c>
      <c r="B1266" s="7" t="s">
        <v>1321</v>
      </c>
      <c r="C1266" s="7"/>
      <c r="D1266" s="7"/>
      <c r="E1266" s="7" t="e">
        <v>#N/A</v>
      </c>
      <c r="F1266" s="7" t="e">
        <v>#N/A</v>
      </c>
      <c r="G1266" s="7" t="e">
        <v>#N/A</v>
      </c>
      <c r="H1266" s="7" t="e">
        <v>#N/A</v>
      </c>
      <c r="I1266" s="7" t="s">
        <v>1712</v>
      </c>
      <c r="J1266" s="7" t="s">
        <v>1713</v>
      </c>
      <c r="K1266" s="241">
        <v>6089</v>
      </c>
      <c r="L1266" s="7" t="s">
        <v>1713</v>
      </c>
      <c r="M1266" s="241">
        <v>5517</v>
      </c>
      <c r="N1266" s="7" t="s">
        <v>1717</v>
      </c>
    </row>
    <row r="1267" spans="1:14" x14ac:dyDescent="0.3">
      <c r="A1267" t="str">
        <f t="shared" si="19"/>
        <v>60895518</v>
      </c>
      <c r="B1267" s="7" t="s">
        <v>1321</v>
      </c>
      <c r="C1267" s="7"/>
      <c r="D1267" s="7"/>
      <c r="E1267" s="7" t="e">
        <v>#N/A</v>
      </c>
      <c r="F1267" s="7" t="e">
        <v>#N/A</v>
      </c>
      <c r="G1267" s="7" t="e">
        <v>#N/A</v>
      </c>
      <c r="H1267" s="7" t="e">
        <v>#N/A</v>
      </c>
      <c r="I1267" s="7" t="s">
        <v>1712</v>
      </c>
      <c r="J1267" s="7" t="s">
        <v>1713</v>
      </c>
      <c r="K1267" s="241">
        <v>6089</v>
      </c>
      <c r="L1267" s="7" t="s">
        <v>1713</v>
      </c>
      <c r="M1267" s="241">
        <v>5518</v>
      </c>
      <c r="N1267" s="7" t="s">
        <v>1718</v>
      </c>
    </row>
    <row r="1268" spans="1:14" x14ac:dyDescent="0.3">
      <c r="A1268" t="str">
        <f t="shared" si="19"/>
        <v>60895519</v>
      </c>
      <c r="B1268" s="7" t="s">
        <v>1321</v>
      </c>
      <c r="C1268" s="7"/>
      <c r="D1268" s="7"/>
      <c r="E1268" s="7" t="e">
        <v>#N/A</v>
      </c>
      <c r="F1268" s="7" t="e">
        <v>#N/A</v>
      </c>
      <c r="G1268" s="7" t="e">
        <v>#N/A</v>
      </c>
      <c r="H1268" s="7" t="e">
        <v>#N/A</v>
      </c>
      <c r="I1268" s="7" t="s">
        <v>1712</v>
      </c>
      <c r="J1268" s="7" t="s">
        <v>1713</v>
      </c>
      <c r="K1268" s="241">
        <v>6089</v>
      </c>
      <c r="L1268" s="7" t="s">
        <v>1713</v>
      </c>
      <c r="M1268" s="241">
        <v>5519</v>
      </c>
      <c r="N1268" s="7" t="s">
        <v>1719</v>
      </c>
    </row>
    <row r="1269" spans="1:14" x14ac:dyDescent="0.3">
      <c r="A1269" t="str">
        <f t="shared" si="19"/>
        <v>60896004</v>
      </c>
      <c r="B1269" s="7" t="s">
        <v>1321</v>
      </c>
      <c r="C1269" s="7"/>
      <c r="D1269" s="7"/>
      <c r="E1269" s="7" t="e">
        <v>#N/A</v>
      </c>
      <c r="F1269" s="7" t="e">
        <v>#N/A</v>
      </c>
      <c r="G1269" s="7" t="e">
        <v>#N/A</v>
      </c>
      <c r="H1269" s="7" t="e">
        <v>#N/A</v>
      </c>
      <c r="I1269" s="7" t="s">
        <v>1712</v>
      </c>
      <c r="J1269" s="7" t="s">
        <v>1713</v>
      </c>
      <c r="K1269" s="241">
        <v>6089</v>
      </c>
      <c r="L1269" s="7" t="s">
        <v>1713</v>
      </c>
      <c r="M1269" s="241">
        <v>6004</v>
      </c>
      <c r="N1269" s="7" t="s">
        <v>66</v>
      </c>
    </row>
    <row r="1270" spans="1:14" x14ac:dyDescent="0.3">
      <c r="A1270" t="str">
        <f t="shared" si="19"/>
        <v>4001</v>
      </c>
      <c r="B1270" s="7" t="s">
        <v>1294</v>
      </c>
      <c r="C1270" s="7" t="s">
        <v>1429</v>
      </c>
      <c r="D1270" s="7" t="s">
        <v>1356</v>
      </c>
      <c r="E1270" s="7" t="e">
        <v>#N/A</v>
      </c>
      <c r="F1270" s="7" t="e">
        <v>#N/A</v>
      </c>
      <c r="G1270" s="7" t="e">
        <v>#N/A</v>
      </c>
      <c r="H1270" s="7" t="e">
        <v>#N/A</v>
      </c>
      <c r="I1270" s="7" t="s">
        <v>1720</v>
      </c>
      <c r="J1270" s="7" t="s">
        <v>987</v>
      </c>
      <c r="K1270" s="241">
        <v>400</v>
      </c>
      <c r="L1270" s="7" t="s">
        <v>987</v>
      </c>
      <c r="M1270" s="241">
        <v>1</v>
      </c>
      <c r="N1270" s="7" t="s">
        <v>158</v>
      </c>
    </row>
    <row r="1271" spans="1:14" x14ac:dyDescent="0.3">
      <c r="A1271" t="str">
        <f t="shared" si="19"/>
        <v>4005</v>
      </c>
      <c r="B1271" s="7" t="s">
        <v>1294</v>
      </c>
      <c r="C1271" s="7" t="s">
        <v>1429</v>
      </c>
      <c r="D1271" s="7" t="s">
        <v>1356</v>
      </c>
      <c r="E1271" s="7" t="e">
        <v>#N/A</v>
      </c>
      <c r="F1271" s="7" t="e">
        <v>#N/A</v>
      </c>
      <c r="G1271" s="7" t="e">
        <v>#N/A</v>
      </c>
      <c r="H1271" s="7" t="e">
        <v>#N/A</v>
      </c>
      <c r="I1271" s="7" t="s">
        <v>1720</v>
      </c>
      <c r="J1271" s="7" t="s">
        <v>987</v>
      </c>
      <c r="K1271" s="241">
        <v>400</v>
      </c>
      <c r="L1271" s="7" t="s">
        <v>987</v>
      </c>
      <c r="M1271" s="241">
        <v>5</v>
      </c>
      <c r="N1271" s="7" t="s">
        <v>1441</v>
      </c>
    </row>
    <row r="1272" spans="1:14" x14ac:dyDescent="0.3">
      <c r="A1272" t="str">
        <f t="shared" si="19"/>
        <v>4006</v>
      </c>
      <c r="B1272" s="7" t="s">
        <v>1294</v>
      </c>
      <c r="C1272" s="7" t="s">
        <v>1429</v>
      </c>
      <c r="D1272" s="7" t="s">
        <v>1356</v>
      </c>
      <c r="E1272" s="7" t="e">
        <v>#N/A</v>
      </c>
      <c r="F1272" s="7" t="e">
        <v>#N/A</v>
      </c>
      <c r="G1272" s="7" t="e">
        <v>#N/A</v>
      </c>
      <c r="H1272" s="7" t="e">
        <v>#N/A</v>
      </c>
      <c r="I1272" s="7" t="s">
        <v>1720</v>
      </c>
      <c r="J1272" s="7" t="s">
        <v>987</v>
      </c>
      <c r="K1272" s="241">
        <v>400</v>
      </c>
      <c r="L1272" s="7" t="s">
        <v>987</v>
      </c>
      <c r="M1272" s="241">
        <v>6</v>
      </c>
      <c r="N1272" s="7" t="s">
        <v>402</v>
      </c>
    </row>
    <row r="1273" spans="1:14" x14ac:dyDescent="0.3">
      <c r="A1273" t="str">
        <f t="shared" si="19"/>
        <v>4008</v>
      </c>
      <c r="B1273" s="7" t="s">
        <v>1294</v>
      </c>
      <c r="C1273" s="7" t="s">
        <v>1429</v>
      </c>
      <c r="D1273" s="7" t="s">
        <v>1356</v>
      </c>
      <c r="E1273" s="7" t="e">
        <v>#N/A</v>
      </c>
      <c r="F1273" s="7" t="e">
        <v>#N/A</v>
      </c>
      <c r="G1273" s="7" t="e">
        <v>#N/A</v>
      </c>
      <c r="H1273" s="7" t="e">
        <v>#N/A</v>
      </c>
      <c r="I1273" s="7" t="s">
        <v>1720</v>
      </c>
      <c r="J1273" s="7" t="s">
        <v>987</v>
      </c>
      <c r="K1273" s="241">
        <v>400</v>
      </c>
      <c r="L1273" s="7" t="s">
        <v>987</v>
      </c>
      <c r="M1273" s="241">
        <v>8</v>
      </c>
      <c r="N1273" s="7" t="s">
        <v>159</v>
      </c>
    </row>
    <row r="1274" spans="1:14" x14ac:dyDescent="0.3">
      <c r="A1274" t="str">
        <f t="shared" si="19"/>
        <v>4009</v>
      </c>
      <c r="B1274" s="7" t="s">
        <v>1294</v>
      </c>
      <c r="C1274" s="7" t="s">
        <v>1429</v>
      </c>
      <c r="D1274" s="7" t="s">
        <v>1356</v>
      </c>
      <c r="E1274" s="7" t="e">
        <v>#N/A</v>
      </c>
      <c r="F1274" s="7" t="e">
        <v>#N/A</v>
      </c>
      <c r="G1274" s="7" t="e">
        <v>#N/A</v>
      </c>
      <c r="H1274" s="7" t="e">
        <v>#N/A</v>
      </c>
      <c r="I1274" s="7" t="s">
        <v>1720</v>
      </c>
      <c r="J1274" s="7" t="s">
        <v>987</v>
      </c>
      <c r="K1274" s="241">
        <v>400</v>
      </c>
      <c r="L1274" s="7" t="s">
        <v>987</v>
      </c>
      <c r="M1274" s="241">
        <v>9</v>
      </c>
      <c r="N1274" s="7" t="s">
        <v>464</v>
      </c>
    </row>
    <row r="1275" spans="1:14" x14ac:dyDescent="0.3">
      <c r="A1275" t="str">
        <f t="shared" si="19"/>
        <v>40030</v>
      </c>
      <c r="B1275" s="7" t="s">
        <v>1294</v>
      </c>
      <c r="C1275" s="7" t="s">
        <v>1429</v>
      </c>
      <c r="D1275" s="7" t="s">
        <v>1356</v>
      </c>
      <c r="E1275" s="7" t="e">
        <v>#N/A</v>
      </c>
      <c r="F1275" s="7" t="e">
        <v>#N/A</v>
      </c>
      <c r="G1275" s="7" t="e">
        <v>#N/A</v>
      </c>
      <c r="H1275" s="7" t="e">
        <v>#N/A</v>
      </c>
      <c r="I1275" s="7" t="s">
        <v>1720</v>
      </c>
      <c r="J1275" s="7" t="s">
        <v>987</v>
      </c>
      <c r="K1275" s="241">
        <v>400</v>
      </c>
      <c r="L1275" s="7" t="s">
        <v>987</v>
      </c>
      <c r="M1275" s="241">
        <v>30</v>
      </c>
      <c r="N1275" s="7" t="s">
        <v>347</v>
      </c>
    </row>
    <row r="1276" spans="1:14" x14ac:dyDescent="0.3">
      <c r="A1276" t="str">
        <f t="shared" si="19"/>
        <v>40035</v>
      </c>
      <c r="B1276" s="7" t="s">
        <v>1294</v>
      </c>
      <c r="C1276" s="7" t="s">
        <v>1429</v>
      </c>
      <c r="D1276" s="7" t="s">
        <v>1356</v>
      </c>
      <c r="E1276" s="7" t="e">
        <v>#N/A</v>
      </c>
      <c r="F1276" s="7" t="e">
        <v>#N/A</v>
      </c>
      <c r="G1276" s="7" t="e">
        <v>#N/A</v>
      </c>
      <c r="H1276" s="7" t="e">
        <v>#N/A</v>
      </c>
      <c r="I1276" s="7" t="s">
        <v>1720</v>
      </c>
      <c r="J1276" s="7" t="s">
        <v>987</v>
      </c>
      <c r="K1276" s="241">
        <v>400</v>
      </c>
      <c r="L1276" s="7" t="s">
        <v>987</v>
      </c>
      <c r="M1276" s="241">
        <v>35</v>
      </c>
      <c r="N1276" s="7" t="s">
        <v>1346</v>
      </c>
    </row>
    <row r="1277" spans="1:14" x14ac:dyDescent="0.3">
      <c r="A1277" t="str">
        <f t="shared" si="19"/>
        <v>40050</v>
      </c>
      <c r="B1277" s="7" t="s">
        <v>1294</v>
      </c>
      <c r="C1277" s="7" t="s">
        <v>1429</v>
      </c>
      <c r="D1277" s="7" t="s">
        <v>1356</v>
      </c>
      <c r="E1277" s="7" t="e">
        <v>#N/A</v>
      </c>
      <c r="F1277" s="7" t="e">
        <v>#N/A</v>
      </c>
      <c r="G1277" s="7" t="e">
        <v>#N/A</v>
      </c>
      <c r="H1277" s="7" t="e">
        <v>#N/A</v>
      </c>
      <c r="I1277" s="7" t="s">
        <v>1720</v>
      </c>
      <c r="J1277" s="7" t="s">
        <v>987</v>
      </c>
      <c r="K1277" s="241">
        <v>400</v>
      </c>
      <c r="L1277" s="7" t="s">
        <v>987</v>
      </c>
      <c r="M1277" s="241">
        <v>50</v>
      </c>
      <c r="N1277" s="7" t="s">
        <v>291</v>
      </c>
    </row>
    <row r="1278" spans="1:14" x14ac:dyDescent="0.3">
      <c r="A1278" t="str">
        <f t="shared" si="19"/>
        <v>4001502</v>
      </c>
      <c r="B1278" s="7" t="s">
        <v>1294</v>
      </c>
      <c r="C1278" s="7" t="s">
        <v>1429</v>
      </c>
      <c r="D1278" s="7" t="s">
        <v>1356</v>
      </c>
      <c r="E1278" s="7" t="e">
        <v>#N/A</v>
      </c>
      <c r="F1278" s="7" t="e">
        <v>#N/A</v>
      </c>
      <c r="G1278" s="7" t="e">
        <v>#N/A</v>
      </c>
      <c r="H1278" s="7" t="e">
        <v>#N/A</v>
      </c>
      <c r="I1278" s="7" t="s">
        <v>1720</v>
      </c>
      <c r="J1278" s="7" t="s">
        <v>987</v>
      </c>
      <c r="K1278" s="241">
        <v>400</v>
      </c>
      <c r="L1278" s="7" t="s">
        <v>987</v>
      </c>
      <c r="M1278" s="241">
        <v>1502</v>
      </c>
      <c r="N1278" s="7" t="s">
        <v>491</v>
      </c>
    </row>
    <row r="1279" spans="1:14" x14ac:dyDescent="0.3">
      <c r="A1279" t="str">
        <f t="shared" si="19"/>
        <v>4001504</v>
      </c>
      <c r="B1279" s="7" t="s">
        <v>1294</v>
      </c>
      <c r="C1279" s="7" t="s">
        <v>1429</v>
      </c>
      <c r="D1279" s="7" t="s">
        <v>1356</v>
      </c>
      <c r="E1279" s="7" t="e">
        <v>#N/A</v>
      </c>
      <c r="F1279" s="7" t="e">
        <v>#N/A</v>
      </c>
      <c r="G1279" s="7" t="e">
        <v>#N/A</v>
      </c>
      <c r="H1279" s="7" t="e">
        <v>#N/A</v>
      </c>
      <c r="I1279" s="7" t="s">
        <v>1720</v>
      </c>
      <c r="J1279" s="7" t="s">
        <v>987</v>
      </c>
      <c r="K1279" s="241">
        <v>400</v>
      </c>
      <c r="L1279" s="7" t="s">
        <v>987</v>
      </c>
      <c r="M1279" s="241">
        <v>1504</v>
      </c>
      <c r="N1279" s="7" t="s">
        <v>161</v>
      </c>
    </row>
    <row r="1280" spans="1:14" x14ac:dyDescent="0.3">
      <c r="A1280" t="str">
        <f t="shared" si="19"/>
        <v>4001505</v>
      </c>
      <c r="B1280" s="7" t="s">
        <v>1294</v>
      </c>
      <c r="C1280" s="7" t="s">
        <v>1429</v>
      </c>
      <c r="D1280" s="7" t="s">
        <v>1356</v>
      </c>
      <c r="E1280" s="7" t="e">
        <v>#N/A</v>
      </c>
      <c r="F1280" s="7" t="e">
        <v>#N/A</v>
      </c>
      <c r="G1280" s="7" t="e">
        <v>#N/A</v>
      </c>
      <c r="H1280" s="7" t="e">
        <v>#N/A</v>
      </c>
      <c r="I1280" s="7" t="s">
        <v>1720</v>
      </c>
      <c r="J1280" s="7" t="s">
        <v>987</v>
      </c>
      <c r="K1280" s="241">
        <v>400</v>
      </c>
      <c r="L1280" s="7" t="s">
        <v>987</v>
      </c>
      <c r="M1280" s="241">
        <v>1505</v>
      </c>
      <c r="N1280" s="7" t="s">
        <v>545</v>
      </c>
    </row>
    <row r="1281" spans="1:14" x14ac:dyDescent="0.3">
      <c r="A1281" t="str">
        <f t="shared" si="19"/>
        <v>4002000</v>
      </c>
      <c r="B1281" s="7" t="s">
        <v>1294</v>
      </c>
      <c r="C1281" s="7" t="s">
        <v>1429</v>
      </c>
      <c r="D1281" s="7" t="s">
        <v>1356</v>
      </c>
      <c r="E1281" s="7" t="e">
        <v>#N/A</v>
      </c>
      <c r="F1281" s="7" t="e">
        <v>#N/A</v>
      </c>
      <c r="G1281" s="7" t="e">
        <v>#N/A</v>
      </c>
      <c r="H1281" s="7" t="e">
        <v>#N/A</v>
      </c>
      <c r="I1281" s="7" t="s">
        <v>1720</v>
      </c>
      <c r="J1281" s="7" t="s">
        <v>987</v>
      </c>
      <c r="K1281" s="241">
        <v>400</v>
      </c>
      <c r="L1281" s="7" t="s">
        <v>987</v>
      </c>
      <c r="M1281" s="241">
        <v>2000</v>
      </c>
      <c r="N1281" s="7" t="s">
        <v>271</v>
      </c>
    </row>
    <row r="1282" spans="1:14" x14ac:dyDescent="0.3">
      <c r="A1282" t="str">
        <f t="shared" si="19"/>
        <v>4002005</v>
      </c>
      <c r="B1282" s="7" t="s">
        <v>1294</v>
      </c>
      <c r="C1282" s="7" t="s">
        <v>1429</v>
      </c>
      <c r="D1282" s="7" t="s">
        <v>1356</v>
      </c>
      <c r="E1282" s="7" t="e">
        <v>#N/A</v>
      </c>
      <c r="F1282" s="7" t="e">
        <v>#N/A</v>
      </c>
      <c r="G1282" s="7" t="e">
        <v>#N/A</v>
      </c>
      <c r="H1282" s="7" t="e">
        <v>#N/A</v>
      </c>
      <c r="I1282" s="7" t="s">
        <v>1720</v>
      </c>
      <c r="J1282" s="7" t="s">
        <v>987</v>
      </c>
      <c r="K1282" s="241">
        <v>400</v>
      </c>
      <c r="L1282" s="7" t="s">
        <v>987</v>
      </c>
      <c r="M1282" s="241">
        <v>2005</v>
      </c>
      <c r="N1282" s="7" t="s">
        <v>352</v>
      </c>
    </row>
    <row r="1283" spans="1:14" x14ac:dyDescent="0.3">
      <c r="A1283" t="str">
        <f t="shared" ref="A1283:A1346" si="20">K1283&amp;M1283</f>
        <v>4002016</v>
      </c>
      <c r="B1283" s="7" t="s">
        <v>1294</v>
      </c>
      <c r="C1283" s="7" t="s">
        <v>1429</v>
      </c>
      <c r="D1283" s="7" t="s">
        <v>1356</v>
      </c>
      <c r="E1283" s="7" t="e">
        <v>#N/A</v>
      </c>
      <c r="F1283" s="7" t="e">
        <v>#N/A</v>
      </c>
      <c r="G1283" s="7" t="e">
        <v>#N/A</v>
      </c>
      <c r="H1283" s="7" t="e">
        <v>#N/A</v>
      </c>
      <c r="I1283" s="7" t="s">
        <v>1720</v>
      </c>
      <c r="J1283" s="7" t="s">
        <v>987</v>
      </c>
      <c r="K1283" s="241">
        <v>400</v>
      </c>
      <c r="L1283" s="7" t="s">
        <v>987</v>
      </c>
      <c r="M1283" s="241">
        <v>2016</v>
      </c>
      <c r="N1283" s="7" t="s">
        <v>169</v>
      </c>
    </row>
    <row r="1284" spans="1:14" x14ac:dyDescent="0.3">
      <c r="A1284" t="str">
        <f t="shared" si="20"/>
        <v>4002018</v>
      </c>
      <c r="B1284" s="7" t="s">
        <v>1294</v>
      </c>
      <c r="C1284" s="7" t="s">
        <v>1429</v>
      </c>
      <c r="D1284" s="7" t="s">
        <v>1356</v>
      </c>
      <c r="E1284" s="7" t="e">
        <v>#N/A</v>
      </c>
      <c r="F1284" s="7" t="e">
        <v>#N/A</v>
      </c>
      <c r="G1284" s="7" t="e">
        <v>#N/A</v>
      </c>
      <c r="H1284" s="7" t="e">
        <v>#N/A</v>
      </c>
      <c r="I1284" s="7" t="s">
        <v>1720</v>
      </c>
      <c r="J1284" s="7" t="s">
        <v>987</v>
      </c>
      <c r="K1284" s="241">
        <v>400</v>
      </c>
      <c r="L1284" s="7" t="s">
        <v>987</v>
      </c>
      <c r="M1284" s="241">
        <v>2018</v>
      </c>
      <c r="N1284" s="7" t="s">
        <v>1443</v>
      </c>
    </row>
    <row r="1285" spans="1:14" x14ac:dyDescent="0.3">
      <c r="A1285" t="str">
        <f t="shared" si="20"/>
        <v>4002023</v>
      </c>
      <c r="B1285" s="7" t="s">
        <v>1294</v>
      </c>
      <c r="C1285" s="7" t="s">
        <v>1429</v>
      </c>
      <c r="D1285" s="7" t="s">
        <v>1356</v>
      </c>
      <c r="E1285" s="7" t="e">
        <v>#N/A</v>
      </c>
      <c r="F1285" s="7" t="e">
        <v>#N/A</v>
      </c>
      <c r="G1285" s="7" t="e">
        <v>#N/A</v>
      </c>
      <c r="H1285" s="7" t="e">
        <v>#N/A</v>
      </c>
      <c r="I1285" s="7" t="s">
        <v>1720</v>
      </c>
      <c r="J1285" s="7" t="s">
        <v>987</v>
      </c>
      <c r="K1285" s="241">
        <v>400</v>
      </c>
      <c r="L1285" s="7" t="s">
        <v>987</v>
      </c>
      <c r="M1285" s="241">
        <v>2023</v>
      </c>
      <c r="N1285" s="7" t="s">
        <v>1567</v>
      </c>
    </row>
    <row r="1286" spans="1:14" x14ac:dyDescent="0.3">
      <c r="A1286" t="str">
        <f t="shared" si="20"/>
        <v>4002030</v>
      </c>
      <c r="B1286" s="7" t="s">
        <v>1294</v>
      </c>
      <c r="C1286" s="7" t="s">
        <v>1429</v>
      </c>
      <c r="D1286" s="7" t="s">
        <v>1356</v>
      </c>
      <c r="E1286" s="7" t="e">
        <v>#N/A</v>
      </c>
      <c r="F1286" s="7" t="e">
        <v>#N/A</v>
      </c>
      <c r="G1286" s="7" t="e">
        <v>#N/A</v>
      </c>
      <c r="H1286" s="7" t="e">
        <v>#N/A</v>
      </c>
      <c r="I1286" s="7" t="s">
        <v>1720</v>
      </c>
      <c r="J1286" s="7" t="s">
        <v>987</v>
      </c>
      <c r="K1286" s="241">
        <v>400</v>
      </c>
      <c r="L1286" s="7" t="s">
        <v>987</v>
      </c>
      <c r="M1286" s="241">
        <v>2030</v>
      </c>
      <c r="N1286" s="7" t="s">
        <v>1721</v>
      </c>
    </row>
    <row r="1287" spans="1:14" x14ac:dyDescent="0.3">
      <c r="A1287" t="str">
        <f t="shared" si="20"/>
        <v>4002037</v>
      </c>
      <c r="B1287" s="7" t="s">
        <v>1294</v>
      </c>
      <c r="C1287" s="7" t="s">
        <v>1429</v>
      </c>
      <c r="D1287" s="7" t="s">
        <v>1356</v>
      </c>
      <c r="E1287" s="7" t="e">
        <v>#N/A</v>
      </c>
      <c r="F1287" s="7" t="e">
        <v>#N/A</v>
      </c>
      <c r="G1287" s="7" t="e">
        <v>#N/A</v>
      </c>
      <c r="H1287" s="7" t="e">
        <v>#N/A</v>
      </c>
      <c r="I1287" s="7" t="s">
        <v>1720</v>
      </c>
      <c r="J1287" s="7" t="s">
        <v>987</v>
      </c>
      <c r="K1287" s="241">
        <v>400</v>
      </c>
      <c r="L1287" s="7" t="s">
        <v>987</v>
      </c>
      <c r="M1287" s="241">
        <v>2037</v>
      </c>
      <c r="N1287" s="7" t="s">
        <v>294</v>
      </c>
    </row>
    <row r="1288" spans="1:14" x14ac:dyDescent="0.3">
      <c r="A1288" t="str">
        <f t="shared" si="20"/>
        <v>4002045</v>
      </c>
      <c r="B1288" s="7" t="s">
        <v>1294</v>
      </c>
      <c r="C1288" s="7" t="s">
        <v>1429</v>
      </c>
      <c r="D1288" s="7" t="s">
        <v>1356</v>
      </c>
      <c r="E1288" s="7" t="e">
        <v>#N/A</v>
      </c>
      <c r="F1288" s="7" t="e">
        <v>#N/A</v>
      </c>
      <c r="G1288" s="7" t="e">
        <v>#N/A</v>
      </c>
      <c r="H1288" s="7" t="e">
        <v>#N/A</v>
      </c>
      <c r="I1288" s="7" t="s">
        <v>1720</v>
      </c>
      <c r="J1288" s="7" t="s">
        <v>987</v>
      </c>
      <c r="K1288" s="241">
        <v>400</v>
      </c>
      <c r="L1288" s="7" t="s">
        <v>987</v>
      </c>
      <c r="M1288" s="241">
        <v>2045</v>
      </c>
      <c r="N1288" s="7" t="s">
        <v>170</v>
      </c>
    </row>
    <row r="1289" spans="1:14" x14ac:dyDescent="0.3">
      <c r="A1289" t="str">
        <f t="shared" si="20"/>
        <v>4002055</v>
      </c>
      <c r="B1289" s="7" t="s">
        <v>1294</v>
      </c>
      <c r="C1289" s="7" t="s">
        <v>1429</v>
      </c>
      <c r="D1289" s="7" t="s">
        <v>1356</v>
      </c>
      <c r="E1289" s="7" t="e">
        <v>#N/A</v>
      </c>
      <c r="F1289" s="7" t="e">
        <v>#N/A</v>
      </c>
      <c r="G1289" s="7" t="e">
        <v>#N/A</v>
      </c>
      <c r="H1289" s="7" t="e">
        <v>#N/A</v>
      </c>
      <c r="I1289" s="7" t="s">
        <v>1720</v>
      </c>
      <c r="J1289" s="7" t="s">
        <v>987</v>
      </c>
      <c r="K1289" s="241">
        <v>400</v>
      </c>
      <c r="L1289" s="7" t="s">
        <v>987</v>
      </c>
      <c r="M1289" s="241">
        <v>2055</v>
      </c>
      <c r="N1289" s="7" t="s">
        <v>431</v>
      </c>
    </row>
    <row r="1290" spans="1:14" x14ac:dyDescent="0.3">
      <c r="A1290" t="str">
        <f t="shared" si="20"/>
        <v>4002057</v>
      </c>
      <c r="B1290" s="7" t="s">
        <v>1294</v>
      </c>
      <c r="C1290" s="7" t="s">
        <v>1429</v>
      </c>
      <c r="D1290" s="7" t="s">
        <v>1356</v>
      </c>
      <c r="E1290" s="7" t="e">
        <v>#N/A</v>
      </c>
      <c r="F1290" s="7" t="e">
        <v>#N/A</v>
      </c>
      <c r="G1290" s="7" t="e">
        <v>#N/A</v>
      </c>
      <c r="H1290" s="7" t="e">
        <v>#N/A</v>
      </c>
      <c r="I1290" s="7" t="s">
        <v>1720</v>
      </c>
      <c r="J1290" s="7" t="s">
        <v>987</v>
      </c>
      <c r="K1290" s="241">
        <v>400</v>
      </c>
      <c r="L1290" s="7" t="s">
        <v>987</v>
      </c>
      <c r="M1290" s="241">
        <v>2057</v>
      </c>
      <c r="N1290" s="7" t="s">
        <v>474</v>
      </c>
    </row>
    <row r="1291" spans="1:14" x14ac:dyDescent="0.3">
      <c r="A1291" t="str">
        <f t="shared" si="20"/>
        <v>4002070</v>
      </c>
      <c r="B1291" s="7" t="s">
        <v>1294</v>
      </c>
      <c r="C1291" s="7" t="s">
        <v>1429</v>
      </c>
      <c r="D1291" s="7" t="s">
        <v>1356</v>
      </c>
      <c r="E1291" s="7" t="e">
        <v>#N/A</v>
      </c>
      <c r="F1291" s="7" t="e">
        <v>#N/A</v>
      </c>
      <c r="G1291" s="7" t="e">
        <v>#N/A</v>
      </c>
      <c r="H1291" s="7" t="e">
        <v>#N/A</v>
      </c>
      <c r="I1291" s="7" t="s">
        <v>1720</v>
      </c>
      <c r="J1291" s="7" t="s">
        <v>987</v>
      </c>
      <c r="K1291" s="241">
        <v>400</v>
      </c>
      <c r="L1291" s="7" t="s">
        <v>987</v>
      </c>
      <c r="M1291" s="241">
        <v>2070</v>
      </c>
      <c r="N1291" s="7" t="s">
        <v>279</v>
      </c>
    </row>
    <row r="1292" spans="1:14" x14ac:dyDescent="0.3">
      <c r="A1292" t="str">
        <f t="shared" si="20"/>
        <v>4002073</v>
      </c>
      <c r="B1292" s="7" t="s">
        <v>1294</v>
      </c>
      <c r="C1292" s="7" t="s">
        <v>1429</v>
      </c>
      <c r="D1292" s="7" t="s">
        <v>1356</v>
      </c>
      <c r="E1292" s="7" t="e">
        <v>#N/A</v>
      </c>
      <c r="F1292" s="7" t="e">
        <v>#N/A</v>
      </c>
      <c r="G1292" s="7" t="e">
        <v>#N/A</v>
      </c>
      <c r="H1292" s="7" t="e">
        <v>#N/A</v>
      </c>
      <c r="I1292" s="7" t="s">
        <v>1720</v>
      </c>
      <c r="J1292" s="7" t="s">
        <v>987</v>
      </c>
      <c r="K1292" s="241">
        <v>400</v>
      </c>
      <c r="L1292" s="7" t="s">
        <v>987</v>
      </c>
      <c r="M1292" s="241">
        <v>2073</v>
      </c>
      <c r="N1292" s="7" t="s">
        <v>377</v>
      </c>
    </row>
    <row r="1293" spans="1:14" x14ac:dyDescent="0.3">
      <c r="A1293" t="str">
        <f t="shared" si="20"/>
        <v>4002078</v>
      </c>
      <c r="B1293" s="7" t="s">
        <v>1294</v>
      </c>
      <c r="C1293" s="7" t="s">
        <v>1429</v>
      </c>
      <c r="D1293" s="7" t="s">
        <v>1356</v>
      </c>
      <c r="E1293" s="7" t="e">
        <v>#N/A</v>
      </c>
      <c r="F1293" s="7" t="e">
        <v>#N/A</v>
      </c>
      <c r="G1293" s="7" t="e">
        <v>#N/A</v>
      </c>
      <c r="H1293" s="7" t="e">
        <v>#N/A</v>
      </c>
      <c r="I1293" s="7" t="s">
        <v>1720</v>
      </c>
      <c r="J1293" s="7" t="s">
        <v>987</v>
      </c>
      <c r="K1293" s="241">
        <v>400</v>
      </c>
      <c r="L1293" s="7" t="s">
        <v>987</v>
      </c>
      <c r="M1293" s="241">
        <v>2078</v>
      </c>
      <c r="N1293" s="7" t="s">
        <v>284</v>
      </c>
    </row>
    <row r="1294" spans="1:14" x14ac:dyDescent="0.3">
      <c r="A1294" t="str">
        <f t="shared" si="20"/>
        <v>4002085</v>
      </c>
      <c r="B1294" s="7" t="s">
        <v>1294</v>
      </c>
      <c r="C1294" s="7" t="s">
        <v>1429</v>
      </c>
      <c r="D1294" s="7" t="s">
        <v>1356</v>
      </c>
      <c r="E1294" s="7" t="e">
        <v>#N/A</v>
      </c>
      <c r="F1294" s="7" t="e">
        <v>#N/A</v>
      </c>
      <c r="G1294" s="7" t="e">
        <v>#N/A</v>
      </c>
      <c r="H1294" s="7" t="e">
        <v>#N/A</v>
      </c>
      <c r="I1294" s="7" t="s">
        <v>1720</v>
      </c>
      <c r="J1294" s="7" t="s">
        <v>987</v>
      </c>
      <c r="K1294" s="241">
        <v>400</v>
      </c>
      <c r="L1294" s="7" t="s">
        <v>987</v>
      </c>
      <c r="M1294" s="241">
        <v>2085</v>
      </c>
      <c r="N1294" s="7" t="s">
        <v>280</v>
      </c>
    </row>
    <row r="1295" spans="1:14" x14ac:dyDescent="0.3">
      <c r="A1295" t="str">
        <f t="shared" si="20"/>
        <v>4002086</v>
      </c>
      <c r="B1295" s="7" t="s">
        <v>1294</v>
      </c>
      <c r="C1295" s="7" t="s">
        <v>1429</v>
      </c>
      <c r="D1295" s="7" t="s">
        <v>1356</v>
      </c>
      <c r="E1295" s="7" t="e">
        <v>#N/A</v>
      </c>
      <c r="F1295" s="7" t="e">
        <v>#N/A</v>
      </c>
      <c r="G1295" s="7" t="e">
        <v>#N/A</v>
      </c>
      <c r="H1295" s="7" t="e">
        <v>#N/A</v>
      </c>
      <c r="I1295" s="7" t="s">
        <v>1720</v>
      </c>
      <c r="J1295" s="7" t="s">
        <v>987</v>
      </c>
      <c r="K1295" s="241">
        <v>400</v>
      </c>
      <c r="L1295" s="7" t="s">
        <v>987</v>
      </c>
      <c r="M1295" s="241">
        <v>2086</v>
      </c>
      <c r="N1295" s="7" t="s">
        <v>291</v>
      </c>
    </row>
    <row r="1296" spans="1:14" x14ac:dyDescent="0.3">
      <c r="A1296" t="str">
        <f t="shared" si="20"/>
        <v>4002087</v>
      </c>
      <c r="B1296" s="7" t="s">
        <v>1294</v>
      </c>
      <c r="C1296" s="7" t="s">
        <v>1429</v>
      </c>
      <c r="D1296" s="7" t="s">
        <v>1356</v>
      </c>
      <c r="E1296" s="7" t="e">
        <v>#N/A</v>
      </c>
      <c r="F1296" s="7" t="e">
        <v>#N/A</v>
      </c>
      <c r="G1296" s="7" t="e">
        <v>#N/A</v>
      </c>
      <c r="H1296" s="7" t="e">
        <v>#N/A</v>
      </c>
      <c r="I1296" s="7" t="s">
        <v>1720</v>
      </c>
      <c r="J1296" s="7" t="s">
        <v>987</v>
      </c>
      <c r="K1296" s="241">
        <v>400</v>
      </c>
      <c r="L1296" s="7" t="s">
        <v>987</v>
      </c>
      <c r="M1296" s="241">
        <v>2087</v>
      </c>
      <c r="N1296" s="7" t="s">
        <v>333</v>
      </c>
    </row>
    <row r="1297" spans="1:14" x14ac:dyDescent="0.3">
      <c r="A1297" t="str">
        <f t="shared" si="20"/>
        <v>4004004</v>
      </c>
      <c r="B1297" s="7" t="s">
        <v>1294</v>
      </c>
      <c r="C1297" s="7" t="s">
        <v>1429</v>
      </c>
      <c r="D1297" s="7" t="s">
        <v>1356</v>
      </c>
      <c r="E1297" s="7" t="e">
        <v>#N/A</v>
      </c>
      <c r="F1297" s="7" t="e">
        <v>#N/A</v>
      </c>
      <c r="G1297" s="7" t="e">
        <v>#N/A</v>
      </c>
      <c r="H1297" s="7" t="e">
        <v>#N/A</v>
      </c>
      <c r="I1297" s="7" t="s">
        <v>1720</v>
      </c>
      <c r="J1297" s="7" t="s">
        <v>987</v>
      </c>
      <c r="K1297" s="241">
        <v>400</v>
      </c>
      <c r="L1297" s="7" t="s">
        <v>987</v>
      </c>
      <c r="M1297" s="241">
        <v>4004</v>
      </c>
      <c r="N1297" s="7" t="s">
        <v>1357</v>
      </c>
    </row>
    <row r="1298" spans="1:14" x14ac:dyDescent="0.3">
      <c r="A1298" t="str">
        <f t="shared" si="20"/>
        <v>4004008</v>
      </c>
      <c r="B1298" s="7" t="s">
        <v>1294</v>
      </c>
      <c r="C1298" s="7" t="s">
        <v>1429</v>
      </c>
      <c r="D1298" s="7" t="s">
        <v>1356</v>
      </c>
      <c r="E1298" s="7" t="e">
        <v>#N/A</v>
      </c>
      <c r="F1298" s="7" t="e">
        <v>#N/A</v>
      </c>
      <c r="G1298" s="7" t="e">
        <v>#N/A</v>
      </c>
      <c r="H1298" s="7" t="e">
        <v>#N/A</v>
      </c>
      <c r="I1298" s="7" t="s">
        <v>1720</v>
      </c>
      <c r="J1298" s="7" t="s">
        <v>987</v>
      </c>
      <c r="K1298" s="241">
        <v>400</v>
      </c>
      <c r="L1298" s="7" t="s">
        <v>987</v>
      </c>
      <c r="M1298" s="241">
        <v>4008</v>
      </c>
      <c r="N1298" s="7" t="s">
        <v>1358</v>
      </c>
    </row>
    <row r="1299" spans="1:14" x14ac:dyDescent="0.3">
      <c r="A1299" t="str">
        <f t="shared" si="20"/>
        <v>4004009</v>
      </c>
      <c r="B1299" s="7" t="s">
        <v>1294</v>
      </c>
      <c r="C1299" s="7" t="s">
        <v>1429</v>
      </c>
      <c r="D1299" s="7" t="s">
        <v>1356</v>
      </c>
      <c r="E1299" s="7" t="e">
        <v>#N/A</v>
      </c>
      <c r="F1299" s="7" t="e">
        <v>#N/A</v>
      </c>
      <c r="G1299" s="7" t="e">
        <v>#N/A</v>
      </c>
      <c r="H1299" s="7" t="e">
        <v>#N/A</v>
      </c>
      <c r="I1299" s="7" t="s">
        <v>1720</v>
      </c>
      <c r="J1299" s="7" t="s">
        <v>987</v>
      </c>
      <c r="K1299" s="241">
        <v>400</v>
      </c>
      <c r="L1299" s="7" t="s">
        <v>987</v>
      </c>
      <c r="M1299" s="241">
        <v>4009</v>
      </c>
      <c r="N1299" s="7" t="s">
        <v>1350</v>
      </c>
    </row>
    <row r="1300" spans="1:14" x14ac:dyDescent="0.3">
      <c r="A1300" t="str">
        <f t="shared" si="20"/>
        <v>4007105</v>
      </c>
      <c r="B1300" s="7" t="s">
        <v>1294</v>
      </c>
      <c r="C1300" s="7" t="s">
        <v>1429</v>
      </c>
      <c r="D1300" s="7" t="s">
        <v>1356</v>
      </c>
      <c r="E1300" s="7" t="e">
        <v>#N/A</v>
      </c>
      <c r="F1300" s="7" t="e">
        <v>#N/A</v>
      </c>
      <c r="G1300" s="7" t="e">
        <v>#N/A</v>
      </c>
      <c r="H1300" s="7" t="e">
        <v>#N/A</v>
      </c>
      <c r="I1300" s="7" t="s">
        <v>1720</v>
      </c>
      <c r="J1300" s="7" t="s">
        <v>987</v>
      </c>
      <c r="K1300" s="241">
        <v>400</v>
      </c>
      <c r="L1300" s="7" t="s">
        <v>987</v>
      </c>
      <c r="M1300" s="241">
        <v>7105</v>
      </c>
      <c r="N1300" s="7" t="s">
        <v>1424</v>
      </c>
    </row>
    <row r="1301" spans="1:14" x14ac:dyDescent="0.3">
      <c r="A1301" t="str">
        <f t="shared" si="20"/>
        <v>4007500</v>
      </c>
      <c r="B1301" s="7" t="s">
        <v>1294</v>
      </c>
      <c r="C1301" s="7" t="s">
        <v>1429</v>
      </c>
      <c r="D1301" s="7" t="s">
        <v>1356</v>
      </c>
      <c r="E1301" s="7" t="e">
        <v>#N/A</v>
      </c>
      <c r="F1301" s="7" t="e">
        <v>#N/A</v>
      </c>
      <c r="G1301" s="7" t="e">
        <v>#N/A</v>
      </c>
      <c r="H1301" s="7" t="e">
        <v>#N/A</v>
      </c>
      <c r="I1301" s="7" t="s">
        <v>1720</v>
      </c>
      <c r="J1301" s="7" t="s">
        <v>987</v>
      </c>
      <c r="K1301" s="241">
        <v>400</v>
      </c>
      <c r="L1301" s="7" t="s">
        <v>987</v>
      </c>
      <c r="M1301" s="241">
        <v>7500</v>
      </c>
      <c r="N1301" s="7" t="s">
        <v>213</v>
      </c>
    </row>
    <row r="1302" spans="1:14" x14ac:dyDescent="0.3">
      <c r="A1302" t="str">
        <f t="shared" si="20"/>
        <v>4007502</v>
      </c>
      <c r="B1302" s="7" t="s">
        <v>1294</v>
      </c>
      <c r="C1302" s="7" t="s">
        <v>1429</v>
      </c>
      <c r="D1302" s="7" t="s">
        <v>1356</v>
      </c>
      <c r="E1302" s="7" t="e">
        <v>#N/A</v>
      </c>
      <c r="F1302" s="7" t="e">
        <v>#N/A</v>
      </c>
      <c r="G1302" s="7" t="e">
        <v>#N/A</v>
      </c>
      <c r="H1302" s="7" t="e">
        <v>#N/A</v>
      </c>
      <c r="I1302" s="7" t="s">
        <v>1720</v>
      </c>
      <c r="J1302" s="7" t="s">
        <v>987</v>
      </c>
      <c r="K1302" s="241">
        <v>400</v>
      </c>
      <c r="L1302" s="7" t="s">
        <v>987</v>
      </c>
      <c r="M1302" s="241">
        <v>7502</v>
      </c>
      <c r="N1302" s="7" t="s">
        <v>1722</v>
      </c>
    </row>
    <row r="1303" spans="1:14" x14ac:dyDescent="0.3">
      <c r="A1303" t="str">
        <f t="shared" si="20"/>
        <v>3071</v>
      </c>
      <c r="B1303" s="7" t="s">
        <v>1294</v>
      </c>
      <c r="C1303" s="7" t="s">
        <v>1429</v>
      </c>
      <c r="D1303" s="7" t="s">
        <v>1356</v>
      </c>
      <c r="E1303" s="7" t="e">
        <v>#N/A</v>
      </c>
      <c r="F1303" s="7" t="e">
        <v>#N/A</v>
      </c>
      <c r="G1303" s="7" t="e">
        <v>#N/A</v>
      </c>
      <c r="H1303" s="7" t="e">
        <v>#N/A</v>
      </c>
      <c r="I1303" s="7" t="s">
        <v>1008</v>
      </c>
      <c r="J1303" s="7" t="s">
        <v>1009</v>
      </c>
      <c r="K1303" s="241">
        <v>307</v>
      </c>
      <c r="L1303" s="7" t="s">
        <v>1723</v>
      </c>
      <c r="M1303" s="241">
        <v>1</v>
      </c>
      <c r="N1303" s="7" t="s">
        <v>158</v>
      </c>
    </row>
    <row r="1304" spans="1:14" x14ac:dyDescent="0.3">
      <c r="A1304" t="str">
        <f t="shared" si="20"/>
        <v>30730</v>
      </c>
      <c r="B1304" s="7" t="s">
        <v>1294</v>
      </c>
      <c r="C1304" s="7" t="s">
        <v>1429</v>
      </c>
      <c r="D1304" s="7" t="s">
        <v>1356</v>
      </c>
      <c r="E1304" s="7" t="e">
        <v>#N/A</v>
      </c>
      <c r="F1304" s="7" t="e">
        <v>#N/A</v>
      </c>
      <c r="G1304" s="7" t="e">
        <v>#N/A</v>
      </c>
      <c r="H1304" s="7" t="e">
        <v>#N/A</v>
      </c>
      <c r="I1304" s="7" t="s">
        <v>1008</v>
      </c>
      <c r="J1304" s="7" t="s">
        <v>1009</v>
      </c>
      <c r="K1304" s="241">
        <v>307</v>
      </c>
      <c r="L1304" s="7" t="s">
        <v>1723</v>
      </c>
      <c r="M1304" s="241">
        <v>30</v>
      </c>
      <c r="N1304" s="7" t="s">
        <v>347</v>
      </c>
    </row>
    <row r="1305" spans="1:14" x14ac:dyDescent="0.3">
      <c r="A1305" t="str">
        <f t="shared" si="20"/>
        <v>30760</v>
      </c>
      <c r="B1305" s="7" t="s">
        <v>1294</v>
      </c>
      <c r="C1305" s="7" t="s">
        <v>1429</v>
      </c>
      <c r="D1305" s="7" t="s">
        <v>1356</v>
      </c>
      <c r="E1305" s="7" t="e">
        <v>#N/A</v>
      </c>
      <c r="F1305" s="7" t="e">
        <v>#N/A</v>
      </c>
      <c r="G1305" s="7" t="e">
        <v>#N/A</v>
      </c>
      <c r="H1305" s="7" t="e">
        <v>#N/A</v>
      </c>
      <c r="I1305" s="7" t="s">
        <v>1008</v>
      </c>
      <c r="J1305" s="7" t="s">
        <v>1009</v>
      </c>
      <c r="K1305" s="241">
        <v>307</v>
      </c>
      <c r="L1305" s="7" t="s">
        <v>1723</v>
      </c>
      <c r="M1305" s="241">
        <v>60</v>
      </c>
      <c r="N1305" s="7" t="s">
        <v>311</v>
      </c>
    </row>
    <row r="1306" spans="1:14" x14ac:dyDescent="0.3">
      <c r="A1306" t="str">
        <f t="shared" si="20"/>
        <v>3071504</v>
      </c>
      <c r="B1306" s="7" t="s">
        <v>1294</v>
      </c>
      <c r="C1306" s="7" t="s">
        <v>1429</v>
      </c>
      <c r="D1306" s="7" t="s">
        <v>1356</v>
      </c>
      <c r="E1306" s="7" t="e">
        <v>#N/A</v>
      </c>
      <c r="F1306" s="7" t="e">
        <v>#N/A</v>
      </c>
      <c r="G1306" s="7" t="e">
        <v>#N/A</v>
      </c>
      <c r="H1306" s="7" t="e">
        <v>#N/A</v>
      </c>
      <c r="I1306" s="7" t="s">
        <v>1008</v>
      </c>
      <c r="J1306" s="7" t="s">
        <v>1009</v>
      </c>
      <c r="K1306" s="241">
        <v>307</v>
      </c>
      <c r="L1306" s="7" t="s">
        <v>1723</v>
      </c>
      <c r="M1306" s="241">
        <v>1504</v>
      </c>
      <c r="N1306" s="7" t="s">
        <v>161</v>
      </c>
    </row>
    <row r="1307" spans="1:14" x14ac:dyDescent="0.3">
      <c r="A1307" t="str">
        <f t="shared" si="20"/>
        <v>3072070</v>
      </c>
      <c r="B1307" s="7" t="s">
        <v>1294</v>
      </c>
      <c r="C1307" s="7" t="s">
        <v>1429</v>
      </c>
      <c r="D1307" s="7" t="s">
        <v>1356</v>
      </c>
      <c r="E1307" s="7" t="e">
        <v>#N/A</v>
      </c>
      <c r="F1307" s="7" t="e">
        <v>#N/A</v>
      </c>
      <c r="G1307" s="7" t="e">
        <v>#N/A</v>
      </c>
      <c r="H1307" s="7" t="e">
        <v>#N/A</v>
      </c>
      <c r="I1307" s="7" t="s">
        <v>1008</v>
      </c>
      <c r="J1307" s="7" t="s">
        <v>1009</v>
      </c>
      <c r="K1307" s="241">
        <v>307</v>
      </c>
      <c r="L1307" s="7" t="s">
        <v>1723</v>
      </c>
      <c r="M1307" s="241">
        <v>2070</v>
      </c>
      <c r="N1307" s="7" t="s">
        <v>279</v>
      </c>
    </row>
    <row r="1308" spans="1:14" x14ac:dyDescent="0.3">
      <c r="A1308" t="str">
        <f t="shared" si="20"/>
        <v>3074004</v>
      </c>
      <c r="B1308" s="7" t="s">
        <v>1294</v>
      </c>
      <c r="C1308" s="7" t="s">
        <v>1429</v>
      </c>
      <c r="D1308" s="7" t="s">
        <v>1356</v>
      </c>
      <c r="E1308" s="7" t="e">
        <v>#N/A</v>
      </c>
      <c r="F1308" s="7" t="e">
        <v>#N/A</v>
      </c>
      <c r="G1308" s="7" t="e">
        <v>#N/A</v>
      </c>
      <c r="H1308" s="7" t="e">
        <v>#N/A</v>
      </c>
      <c r="I1308" s="7" t="s">
        <v>1008</v>
      </c>
      <c r="J1308" s="7" t="s">
        <v>1009</v>
      </c>
      <c r="K1308" s="241">
        <v>307</v>
      </c>
      <c r="L1308" s="7" t="s">
        <v>1723</v>
      </c>
      <c r="M1308" s="241">
        <v>4004</v>
      </c>
      <c r="N1308" s="7" t="s">
        <v>1357</v>
      </c>
    </row>
    <row r="1309" spans="1:14" x14ac:dyDescent="0.3">
      <c r="A1309" t="str">
        <f t="shared" si="20"/>
        <v>3077104</v>
      </c>
      <c r="B1309" s="7" t="s">
        <v>1294</v>
      </c>
      <c r="C1309" s="7" t="s">
        <v>1429</v>
      </c>
      <c r="D1309" s="7" t="s">
        <v>1356</v>
      </c>
      <c r="E1309" s="7" t="e">
        <v>#N/A</v>
      </c>
      <c r="F1309" s="7" t="e">
        <v>#N/A</v>
      </c>
      <c r="G1309" s="7" t="e">
        <v>#N/A</v>
      </c>
      <c r="H1309" s="7" t="e">
        <v>#N/A</v>
      </c>
      <c r="I1309" s="7" t="s">
        <v>1008</v>
      </c>
      <c r="J1309" s="7" t="s">
        <v>1009</v>
      </c>
      <c r="K1309" s="241">
        <v>307</v>
      </c>
      <c r="L1309" s="7" t="s">
        <v>1723</v>
      </c>
      <c r="M1309" s="241">
        <v>7104</v>
      </c>
      <c r="N1309" s="7" t="s">
        <v>1384</v>
      </c>
    </row>
    <row r="1310" spans="1:14" x14ac:dyDescent="0.3">
      <c r="A1310" t="str">
        <f t="shared" si="20"/>
        <v>3077105</v>
      </c>
      <c r="B1310" s="7" t="s">
        <v>1294</v>
      </c>
      <c r="C1310" s="7" t="s">
        <v>1429</v>
      </c>
      <c r="D1310" s="7" t="s">
        <v>1356</v>
      </c>
      <c r="E1310" s="7" t="e">
        <v>#N/A</v>
      </c>
      <c r="F1310" s="7" t="e">
        <v>#N/A</v>
      </c>
      <c r="G1310" s="7" t="e">
        <v>#N/A</v>
      </c>
      <c r="H1310" s="7" t="e">
        <v>#N/A</v>
      </c>
      <c r="I1310" s="7" t="s">
        <v>1008</v>
      </c>
      <c r="J1310" s="7" t="s">
        <v>1009</v>
      </c>
      <c r="K1310" s="241">
        <v>307</v>
      </c>
      <c r="L1310" s="7" t="s">
        <v>1723</v>
      </c>
      <c r="M1310" s="241">
        <v>7105</v>
      </c>
      <c r="N1310" s="7" t="s">
        <v>1424</v>
      </c>
    </row>
    <row r="1311" spans="1:14" x14ac:dyDescent="0.3">
      <c r="A1311" t="str">
        <f t="shared" si="20"/>
        <v>30732079</v>
      </c>
      <c r="B1311" s="7" t="s">
        <v>1294</v>
      </c>
      <c r="C1311" s="7" t="s">
        <v>1379</v>
      </c>
      <c r="D1311" s="7" t="s">
        <v>22</v>
      </c>
      <c r="E1311" s="7" t="e">
        <v>#N/A</v>
      </c>
      <c r="F1311" s="7" t="e">
        <v>#N/A</v>
      </c>
      <c r="G1311" s="7" t="e">
        <v>#N/A</v>
      </c>
      <c r="H1311" s="7" t="e">
        <v>#N/A</v>
      </c>
      <c r="I1311" s="7" t="s">
        <v>889</v>
      </c>
      <c r="J1311" s="7" t="s">
        <v>890</v>
      </c>
      <c r="K1311" s="241">
        <v>3073</v>
      </c>
      <c r="L1311" s="7" t="s">
        <v>1724</v>
      </c>
      <c r="M1311" s="241">
        <v>2079</v>
      </c>
      <c r="N1311" s="7" t="s">
        <v>35</v>
      </c>
    </row>
    <row r="1312" spans="1:14" x14ac:dyDescent="0.3">
      <c r="A1312" t="str">
        <f t="shared" si="20"/>
        <v>3081</v>
      </c>
      <c r="B1312" s="7" t="s">
        <v>1294</v>
      </c>
      <c r="C1312" s="7" t="s">
        <v>1379</v>
      </c>
      <c r="D1312" s="7" t="s">
        <v>22</v>
      </c>
      <c r="E1312" s="7" t="s">
        <v>482</v>
      </c>
      <c r="F1312" s="7" t="s">
        <v>483</v>
      </c>
      <c r="G1312" s="7" t="s">
        <v>247</v>
      </c>
      <c r="H1312" s="7" t="s">
        <v>248</v>
      </c>
      <c r="I1312" s="7" t="s">
        <v>645</v>
      </c>
      <c r="J1312" s="7" t="s">
        <v>646</v>
      </c>
      <c r="K1312" s="241">
        <v>308</v>
      </c>
      <c r="L1312" s="7" t="s">
        <v>647</v>
      </c>
      <c r="M1312" s="241">
        <v>1</v>
      </c>
      <c r="N1312" s="7" t="s">
        <v>158</v>
      </c>
    </row>
    <row r="1313" spans="1:14" x14ac:dyDescent="0.3">
      <c r="A1313" t="str">
        <f t="shared" si="20"/>
        <v>3085</v>
      </c>
      <c r="B1313" s="7" t="s">
        <v>1294</v>
      </c>
      <c r="C1313" s="7" t="s">
        <v>1379</v>
      </c>
      <c r="D1313" s="7" t="s">
        <v>22</v>
      </c>
      <c r="E1313" s="7" t="e">
        <v>#N/A</v>
      </c>
      <c r="F1313" s="7" t="e">
        <v>#N/A</v>
      </c>
      <c r="G1313" s="7" t="e">
        <v>#N/A</v>
      </c>
      <c r="H1313" s="7" t="e">
        <v>#N/A</v>
      </c>
      <c r="I1313" s="7" t="s">
        <v>645</v>
      </c>
      <c r="J1313" s="7" t="s">
        <v>646</v>
      </c>
      <c r="K1313" s="241">
        <v>308</v>
      </c>
      <c r="L1313" s="7" t="s">
        <v>647</v>
      </c>
      <c r="M1313" s="241">
        <v>5</v>
      </c>
      <c r="N1313" s="7" t="s">
        <v>1441</v>
      </c>
    </row>
    <row r="1314" spans="1:14" x14ac:dyDescent="0.3">
      <c r="A1314" t="str">
        <f t="shared" si="20"/>
        <v>3088</v>
      </c>
      <c r="B1314" s="7" t="s">
        <v>1294</v>
      </c>
      <c r="C1314" s="7" t="s">
        <v>1379</v>
      </c>
      <c r="D1314" s="7" t="s">
        <v>22</v>
      </c>
      <c r="E1314" s="7" t="s">
        <v>482</v>
      </c>
      <c r="F1314" s="7" t="s">
        <v>483</v>
      </c>
      <c r="G1314" s="7" t="s">
        <v>247</v>
      </c>
      <c r="H1314" s="7" t="s">
        <v>248</v>
      </c>
      <c r="I1314" s="7" t="s">
        <v>645</v>
      </c>
      <c r="J1314" s="7" t="s">
        <v>646</v>
      </c>
      <c r="K1314" s="241">
        <v>308</v>
      </c>
      <c r="L1314" s="7" t="s">
        <v>647</v>
      </c>
      <c r="M1314" s="241">
        <v>8</v>
      </c>
      <c r="N1314" s="7" t="s">
        <v>159</v>
      </c>
    </row>
    <row r="1315" spans="1:14" x14ac:dyDescent="0.3">
      <c r="A1315" t="str">
        <f t="shared" si="20"/>
        <v>30830</v>
      </c>
      <c r="B1315" s="7" t="s">
        <v>1294</v>
      </c>
      <c r="C1315" s="7" t="s">
        <v>1379</v>
      </c>
      <c r="D1315" s="7" t="s">
        <v>22</v>
      </c>
      <c r="E1315" s="7" t="e">
        <v>#N/A</v>
      </c>
      <c r="F1315" s="7" t="e">
        <v>#N/A</v>
      </c>
      <c r="G1315" s="7" t="e">
        <v>#N/A</v>
      </c>
      <c r="H1315" s="7" t="e">
        <v>#N/A</v>
      </c>
      <c r="I1315" s="7" t="s">
        <v>645</v>
      </c>
      <c r="J1315" s="7" t="s">
        <v>646</v>
      </c>
      <c r="K1315" s="241">
        <v>308</v>
      </c>
      <c r="L1315" s="7" t="s">
        <v>647</v>
      </c>
      <c r="M1315" s="241">
        <v>30</v>
      </c>
      <c r="N1315" s="7" t="s">
        <v>347</v>
      </c>
    </row>
    <row r="1316" spans="1:14" x14ac:dyDescent="0.3">
      <c r="A1316" t="str">
        <f t="shared" si="20"/>
        <v>30835</v>
      </c>
      <c r="B1316" s="7" t="s">
        <v>1294</v>
      </c>
      <c r="C1316" s="7" t="s">
        <v>1379</v>
      </c>
      <c r="D1316" s="7" t="s">
        <v>22</v>
      </c>
      <c r="E1316" s="7" t="e">
        <v>#N/A</v>
      </c>
      <c r="F1316" s="7" t="e">
        <v>#N/A</v>
      </c>
      <c r="G1316" s="7" t="e">
        <v>#N/A</v>
      </c>
      <c r="H1316" s="7" t="e">
        <v>#N/A</v>
      </c>
      <c r="I1316" s="7" t="s">
        <v>645</v>
      </c>
      <c r="J1316" s="7" t="s">
        <v>646</v>
      </c>
      <c r="K1316" s="241">
        <v>308</v>
      </c>
      <c r="L1316" s="7" t="s">
        <v>647</v>
      </c>
      <c r="M1316" s="241">
        <v>35</v>
      </c>
      <c r="N1316" s="7" t="s">
        <v>1346</v>
      </c>
    </row>
    <row r="1317" spans="1:14" x14ac:dyDescent="0.3">
      <c r="A1317" t="str">
        <f t="shared" si="20"/>
        <v>3081502</v>
      </c>
      <c r="B1317" s="7" t="s">
        <v>1294</v>
      </c>
      <c r="C1317" s="7" t="s">
        <v>1379</v>
      </c>
      <c r="D1317" s="7" t="s">
        <v>22</v>
      </c>
      <c r="E1317" s="7" t="e">
        <v>#N/A</v>
      </c>
      <c r="F1317" s="7" t="e">
        <v>#N/A</v>
      </c>
      <c r="G1317" s="7" t="e">
        <v>#N/A</v>
      </c>
      <c r="H1317" s="7" t="e">
        <v>#N/A</v>
      </c>
      <c r="I1317" s="7" t="s">
        <v>645</v>
      </c>
      <c r="J1317" s="7" t="s">
        <v>646</v>
      </c>
      <c r="K1317" s="241">
        <v>308</v>
      </c>
      <c r="L1317" s="7" t="s">
        <v>647</v>
      </c>
      <c r="M1317" s="241">
        <v>1502</v>
      </c>
      <c r="N1317" s="7" t="s">
        <v>491</v>
      </c>
    </row>
    <row r="1318" spans="1:14" x14ac:dyDescent="0.3">
      <c r="A1318" t="str">
        <f t="shared" si="20"/>
        <v>3081504</v>
      </c>
      <c r="B1318" s="7" t="s">
        <v>1294</v>
      </c>
      <c r="C1318" s="7" t="s">
        <v>1379</v>
      </c>
      <c r="D1318" s="7" t="s">
        <v>22</v>
      </c>
      <c r="E1318" s="7" t="s">
        <v>482</v>
      </c>
      <c r="F1318" s="7" t="s">
        <v>483</v>
      </c>
      <c r="G1318" s="7" t="s">
        <v>247</v>
      </c>
      <c r="H1318" s="7" t="s">
        <v>248</v>
      </c>
      <c r="I1318" s="7" t="s">
        <v>645</v>
      </c>
      <c r="J1318" s="7" t="s">
        <v>646</v>
      </c>
      <c r="K1318" s="241">
        <v>308</v>
      </c>
      <c r="L1318" s="7" t="s">
        <v>647</v>
      </c>
      <c r="M1318" s="241">
        <v>1504</v>
      </c>
      <c r="N1318" s="7" t="s">
        <v>161</v>
      </c>
    </row>
    <row r="1319" spans="1:14" x14ac:dyDescent="0.3">
      <c r="A1319" t="str">
        <f t="shared" si="20"/>
        <v>3082016</v>
      </c>
      <c r="B1319" s="7" t="s">
        <v>1294</v>
      </c>
      <c r="C1319" s="7" t="s">
        <v>1379</v>
      </c>
      <c r="D1319" s="7" t="s">
        <v>22</v>
      </c>
      <c r="E1319" s="7" t="e">
        <v>#N/A</v>
      </c>
      <c r="F1319" s="7" t="e">
        <v>#N/A</v>
      </c>
      <c r="G1319" s="7" t="e">
        <v>#N/A</v>
      </c>
      <c r="H1319" s="7" t="e">
        <v>#N/A</v>
      </c>
      <c r="I1319" s="7" t="s">
        <v>645</v>
      </c>
      <c r="J1319" s="7" t="s">
        <v>646</v>
      </c>
      <c r="K1319" s="241">
        <v>308</v>
      </c>
      <c r="L1319" s="7" t="s">
        <v>647</v>
      </c>
      <c r="M1319" s="241">
        <v>2016</v>
      </c>
      <c r="N1319" s="7" t="s">
        <v>169</v>
      </c>
    </row>
    <row r="1320" spans="1:14" x14ac:dyDescent="0.3">
      <c r="A1320" t="str">
        <f t="shared" si="20"/>
        <v>3082037</v>
      </c>
      <c r="B1320" s="7" t="s">
        <v>1294</v>
      </c>
      <c r="C1320" s="7" t="s">
        <v>1379</v>
      </c>
      <c r="D1320" s="7" t="s">
        <v>22</v>
      </c>
      <c r="E1320" s="7" t="e">
        <v>#N/A</v>
      </c>
      <c r="F1320" s="7" t="e">
        <v>#N/A</v>
      </c>
      <c r="G1320" s="7" t="e">
        <v>#N/A</v>
      </c>
      <c r="H1320" s="7" t="e">
        <v>#N/A</v>
      </c>
      <c r="I1320" s="7" t="s">
        <v>645</v>
      </c>
      <c r="J1320" s="7" t="s">
        <v>646</v>
      </c>
      <c r="K1320" s="241">
        <v>308</v>
      </c>
      <c r="L1320" s="7" t="s">
        <v>647</v>
      </c>
      <c r="M1320" s="241">
        <v>2037</v>
      </c>
      <c r="N1320" s="7" t="s">
        <v>294</v>
      </c>
    </row>
    <row r="1321" spans="1:14" x14ac:dyDescent="0.3">
      <c r="A1321" t="str">
        <f t="shared" si="20"/>
        <v>3082055</v>
      </c>
      <c r="B1321" s="7" t="s">
        <v>1294</v>
      </c>
      <c r="C1321" s="7" t="s">
        <v>1379</v>
      </c>
      <c r="D1321" s="7" t="s">
        <v>22</v>
      </c>
      <c r="E1321" s="7" t="e">
        <v>#N/A</v>
      </c>
      <c r="F1321" s="7" t="e">
        <v>#N/A</v>
      </c>
      <c r="G1321" s="7" t="e">
        <v>#N/A</v>
      </c>
      <c r="H1321" s="7" t="e">
        <v>#N/A</v>
      </c>
      <c r="I1321" s="7" t="s">
        <v>645</v>
      </c>
      <c r="J1321" s="7" t="s">
        <v>646</v>
      </c>
      <c r="K1321" s="241">
        <v>308</v>
      </c>
      <c r="L1321" s="7" t="s">
        <v>647</v>
      </c>
      <c r="M1321" s="241">
        <v>2055</v>
      </c>
      <c r="N1321" s="7" t="s">
        <v>431</v>
      </c>
    </row>
    <row r="1322" spans="1:14" x14ac:dyDescent="0.3">
      <c r="A1322" t="str">
        <f t="shared" si="20"/>
        <v>3082057</v>
      </c>
      <c r="B1322" s="7" t="s">
        <v>1294</v>
      </c>
      <c r="C1322" s="7" t="s">
        <v>1379</v>
      </c>
      <c r="D1322" s="7" t="s">
        <v>22</v>
      </c>
      <c r="E1322" s="7" t="e">
        <v>#N/A</v>
      </c>
      <c r="F1322" s="7" t="e">
        <v>#N/A</v>
      </c>
      <c r="G1322" s="7" t="e">
        <v>#N/A</v>
      </c>
      <c r="H1322" s="7" t="e">
        <v>#N/A</v>
      </c>
      <c r="I1322" s="7" t="s">
        <v>645</v>
      </c>
      <c r="J1322" s="7" t="s">
        <v>646</v>
      </c>
      <c r="K1322" s="241">
        <v>308</v>
      </c>
      <c r="L1322" s="7" t="s">
        <v>647</v>
      </c>
      <c r="M1322" s="241">
        <v>2057</v>
      </c>
      <c r="N1322" s="7" t="s">
        <v>474</v>
      </c>
    </row>
    <row r="1323" spans="1:14" x14ac:dyDescent="0.3">
      <c r="A1323" t="str">
        <f t="shared" si="20"/>
        <v>3082070</v>
      </c>
      <c r="B1323" s="7" t="s">
        <v>1294</v>
      </c>
      <c r="C1323" s="7" t="s">
        <v>1379</v>
      </c>
      <c r="D1323" s="7" t="s">
        <v>22</v>
      </c>
      <c r="E1323" s="7" t="s">
        <v>482</v>
      </c>
      <c r="F1323" s="7" t="s">
        <v>483</v>
      </c>
      <c r="G1323" s="7" t="s">
        <v>247</v>
      </c>
      <c r="H1323" s="7" t="s">
        <v>248</v>
      </c>
      <c r="I1323" s="7" t="s">
        <v>645</v>
      </c>
      <c r="J1323" s="7" t="s">
        <v>646</v>
      </c>
      <c r="K1323" s="241">
        <v>308</v>
      </c>
      <c r="L1323" s="7" t="s">
        <v>647</v>
      </c>
      <c r="M1323" s="241">
        <v>2070</v>
      </c>
      <c r="N1323" s="7" t="s">
        <v>279</v>
      </c>
    </row>
    <row r="1324" spans="1:14" x14ac:dyDescent="0.3">
      <c r="A1324" t="str">
        <f t="shared" si="20"/>
        <v>3082071</v>
      </c>
      <c r="B1324" s="7" t="s">
        <v>1294</v>
      </c>
      <c r="C1324" s="7" t="s">
        <v>1379</v>
      </c>
      <c r="D1324" s="7" t="s">
        <v>22</v>
      </c>
      <c r="E1324" s="7" t="e">
        <v>#N/A</v>
      </c>
      <c r="F1324" s="7" t="e">
        <v>#N/A</v>
      </c>
      <c r="G1324" s="7" t="e">
        <v>#N/A</v>
      </c>
      <c r="H1324" s="7" t="e">
        <v>#N/A</v>
      </c>
      <c r="I1324" s="7" t="s">
        <v>645</v>
      </c>
      <c r="J1324" s="7" t="s">
        <v>646</v>
      </c>
      <c r="K1324" s="241">
        <v>308</v>
      </c>
      <c r="L1324" s="7" t="s">
        <v>647</v>
      </c>
      <c r="M1324" s="241">
        <v>2071</v>
      </c>
      <c r="N1324" s="7" t="s">
        <v>389</v>
      </c>
    </row>
    <row r="1325" spans="1:14" x14ac:dyDescent="0.3">
      <c r="A1325" t="str">
        <f t="shared" si="20"/>
        <v>3082078</v>
      </c>
      <c r="B1325" s="7" t="s">
        <v>1294</v>
      </c>
      <c r="C1325" s="7" t="s">
        <v>1379</v>
      </c>
      <c r="D1325" s="7" t="s">
        <v>22</v>
      </c>
      <c r="E1325" s="7" t="e">
        <v>#N/A</v>
      </c>
      <c r="F1325" s="7" t="e">
        <v>#N/A</v>
      </c>
      <c r="G1325" s="7" t="e">
        <v>#N/A</v>
      </c>
      <c r="H1325" s="7" t="e">
        <v>#N/A</v>
      </c>
      <c r="I1325" s="7" t="s">
        <v>645</v>
      </c>
      <c r="J1325" s="7" t="s">
        <v>646</v>
      </c>
      <c r="K1325" s="241">
        <v>308</v>
      </c>
      <c r="L1325" s="7" t="s">
        <v>647</v>
      </c>
      <c r="M1325" s="241">
        <v>2078</v>
      </c>
      <c r="N1325" s="7" t="s">
        <v>284</v>
      </c>
    </row>
    <row r="1326" spans="1:14" x14ac:dyDescent="0.3">
      <c r="A1326" t="str">
        <f t="shared" si="20"/>
        <v>3082085</v>
      </c>
      <c r="B1326" s="7" t="s">
        <v>1294</v>
      </c>
      <c r="C1326" s="7" t="s">
        <v>1379</v>
      </c>
      <c r="D1326" s="7" t="s">
        <v>22</v>
      </c>
      <c r="E1326" s="7" t="s">
        <v>482</v>
      </c>
      <c r="F1326" s="7" t="s">
        <v>483</v>
      </c>
      <c r="G1326" s="7" t="s">
        <v>247</v>
      </c>
      <c r="H1326" s="7" t="s">
        <v>248</v>
      </c>
      <c r="I1326" s="7" t="s">
        <v>645</v>
      </c>
      <c r="J1326" s="7" t="s">
        <v>646</v>
      </c>
      <c r="K1326" s="241">
        <v>308</v>
      </c>
      <c r="L1326" s="7" t="s">
        <v>647</v>
      </c>
      <c r="M1326" s="241">
        <v>2085</v>
      </c>
      <c r="N1326" s="7" t="s">
        <v>280</v>
      </c>
    </row>
    <row r="1327" spans="1:14" x14ac:dyDescent="0.3">
      <c r="A1327" t="str">
        <f t="shared" si="20"/>
        <v>3084004</v>
      </c>
      <c r="B1327" s="7" t="s">
        <v>1294</v>
      </c>
      <c r="C1327" s="7" t="s">
        <v>1379</v>
      </c>
      <c r="D1327" s="7" t="s">
        <v>22</v>
      </c>
      <c r="E1327" s="7" t="e">
        <v>#N/A</v>
      </c>
      <c r="F1327" s="7" t="e">
        <v>#N/A</v>
      </c>
      <c r="G1327" s="7" t="e">
        <v>#N/A</v>
      </c>
      <c r="H1327" s="7" t="e">
        <v>#N/A</v>
      </c>
      <c r="I1327" s="7" t="s">
        <v>645</v>
      </c>
      <c r="J1327" s="7" t="s">
        <v>646</v>
      </c>
      <c r="K1327" s="241">
        <v>308</v>
      </c>
      <c r="L1327" s="7" t="s">
        <v>647</v>
      </c>
      <c r="M1327" s="241">
        <v>4004</v>
      </c>
      <c r="N1327" s="7" t="s">
        <v>1357</v>
      </c>
    </row>
    <row r="1328" spans="1:14" x14ac:dyDescent="0.3">
      <c r="A1328" t="str">
        <f t="shared" si="20"/>
        <v>3084008</v>
      </c>
      <c r="B1328" s="7" t="s">
        <v>1294</v>
      </c>
      <c r="C1328" s="7" t="s">
        <v>1379</v>
      </c>
      <c r="D1328" s="7" t="s">
        <v>22</v>
      </c>
      <c r="E1328" s="7" t="e">
        <v>#N/A</v>
      </c>
      <c r="F1328" s="7" t="e">
        <v>#N/A</v>
      </c>
      <c r="G1328" s="7" t="e">
        <v>#N/A</v>
      </c>
      <c r="H1328" s="7" t="e">
        <v>#N/A</v>
      </c>
      <c r="I1328" s="7" t="s">
        <v>645</v>
      </c>
      <c r="J1328" s="7" t="s">
        <v>646</v>
      </c>
      <c r="K1328" s="241">
        <v>308</v>
      </c>
      <c r="L1328" s="7" t="s">
        <v>647</v>
      </c>
      <c r="M1328" s="241">
        <v>4008</v>
      </c>
      <c r="N1328" s="7" t="s">
        <v>1358</v>
      </c>
    </row>
    <row r="1329" spans="1:14" x14ac:dyDescent="0.3">
      <c r="A1329" t="str">
        <f t="shared" si="20"/>
        <v>3084009</v>
      </c>
      <c r="B1329" s="7" t="s">
        <v>1294</v>
      </c>
      <c r="C1329" s="7" t="s">
        <v>1379</v>
      </c>
      <c r="D1329" s="7" t="s">
        <v>22</v>
      </c>
      <c r="E1329" s="7" t="e">
        <v>#N/A</v>
      </c>
      <c r="F1329" s="7" t="e">
        <v>#N/A</v>
      </c>
      <c r="G1329" s="7" t="e">
        <v>#N/A</v>
      </c>
      <c r="H1329" s="7" t="e">
        <v>#N/A</v>
      </c>
      <c r="I1329" s="7" t="s">
        <v>645</v>
      </c>
      <c r="J1329" s="7" t="s">
        <v>646</v>
      </c>
      <c r="K1329" s="241">
        <v>308</v>
      </c>
      <c r="L1329" s="7" t="s">
        <v>647</v>
      </c>
      <c r="M1329" s="241">
        <v>4009</v>
      </c>
      <c r="N1329" s="7" t="s">
        <v>1350</v>
      </c>
    </row>
    <row r="1330" spans="1:14" x14ac:dyDescent="0.3">
      <c r="A1330" t="str">
        <f t="shared" si="20"/>
        <v>301760</v>
      </c>
      <c r="B1330" s="7" t="s">
        <v>1294</v>
      </c>
      <c r="C1330" s="7" t="s">
        <v>1379</v>
      </c>
      <c r="D1330" s="7" t="s">
        <v>22</v>
      </c>
      <c r="E1330" s="7" t="e">
        <v>#N/A</v>
      </c>
      <c r="F1330" s="7" t="e">
        <v>#N/A</v>
      </c>
      <c r="G1330" s="7" t="e">
        <v>#N/A</v>
      </c>
      <c r="H1330" s="7" t="e">
        <v>#N/A</v>
      </c>
      <c r="I1330" s="7" t="s">
        <v>645</v>
      </c>
      <c r="J1330" s="7" t="s">
        <v>646</v>
      </c>
      <c r="K1330" s="241">
        <v>3017</v>
      </c>
      <c r="L1330" s="7" t="s">
        <v>646</v>
      </c>
      <c r="M1330" s="241">
        <v>60</v>
      </c>
      <c r="N1330" s="7" t="s">
        <v>311</v>
      </c>
    </row>
    <row r="1331" spans="1:14" x14ac:dyDescent="0.3">
      <c r="A1331" t="str">
        <f t="shared" si="20"/>
        <v>30172000</v>
      </c>
      <c r="B1331" s="7" t="s">
        <v>1294</v>
      </c>
      <c r="C1331" s="7" t="s">
        <v>1379</v>
      </c>
      <c r="D1331" s="7" t="s">
        <v>22</v>
      </c>
      <c r="E1331" s="7" t="e">
        <v>#N/A</v>
      </c>
      <c r="F1331" s="7" t="e">
        <v>#N/A</v>
      </c>
      <c r="G1331" s="7" t="e">
        <v>#N/A</v>
      </c>
      <c r="H1331" s="7" t="e">
        <v>#N/A</v>
      </c>
      <c r="I1331" s="7" t="s">
        <v>645</v>
      </c>
      <c r="J1331" s="7" t="s">
        <v>646</v>
      </c>
      <c r="K1331" s="241">
        <v>3017</v>
      </c>
      <c r="L1331" s="7" t="s">
        <v>646</v>
      </c>
      <c r="M1331" s="241">
        <v>2000</v>
      </c>
      <c r="N1331" s="7" t="s">
        <v>271</v>
      </c>
    </row>
    <row r="1332" spans="1:14" x14ac:dyDescent="0.3">
      <c r="A1332" t="str">
        <f t="shared" si="20"/>
        <v>30172045</v>
      </c>
      <c r="B1332" s="7" t="s">
        <v>1294</v>
      </c>
      <c r="C1332" s="7" t="s">
        <v>1379</v>
      </c>
      <c r="D1332" s="7" t="s">
        <v>22</v>
      </c>
      <c r="E1332" s="7" t="s">
        <v>482</v>
      </c>
      <c r="F1332" s="7" t="s">
        <v>483</v>
      </c>
      <c r="G1332" s="7" t="s">
        <v>247</v>
      </c>
      <c r="H1332" s="7" t="s">
        <v>248</v>
      </c>
      <c r="I1332" s="7" t="s">
        <v>645</v>
      </c>
      <c r="J1332" s="7" t="s">
        <v>646</v>
      </c>
      <c r="K1332" s="241">
        <v>3017</v>
      </c>
      <c r="L1332" s="7" t="s">
        <v>646</v>
      </c>
      <c r="M1332" s="241">
        <v>2045</v>
      </c>
      <c r="N1332" s="7" t="s">
        <v>170</v>
      </c>
    </row>
    <row r="1333" spans="1:14" x14ac:dyDescent="0.3">
      <c r="A1333" t="str">
        <f t="shared" si="20"/>
        <v>30172046</v>
      </c>
      <c r="B1333" s="7" t="s">
        <v>1294</v>
      </c>
      <c r="C1333" s="7" t="s">
        <v>1379</v>
      </c>
      <c r="D1333" s="7" t="s">
        <v>22</v>
      </c>
      <c r="E1333" s="7" t="e">
        <v>#N/A</v>
      </c>
      <c r="F1333" s="7" t="e">
        <v>#N/A</v>
      </c>
      <c r="G1333" s="7" t="e">
        <v>#N/A</v>
      </c>
      <c r="H1333" s="7" t="e">
        <v>#N/A</v>
      </c>
      <c r="I1333" s="7" t="s">
        <v>645</v>
      </c>
      <c r="J1333" s="7" t="s">
        <v>646</v>
      </c>
      <c r="K1333" s="241">
        <v>3017</v>
      </c>
      <c r="L1333" s="7" t="s">
        <v>646</v>
      </c>
      <c r="M1333" s="241">
        <v>2046</v>
      </c>
      <c r="N1333" s="7" t="s">
        <v>404</v>
      </c>
    </row>
    <row r="1334" spans="1:14" x14ac:dyDescent="0.3">
      <c r="A1334" t="str">
        <f t="shared" si="20"/>
        <v>30172067</v>
      </c>
      <c r="B1334" s="7" t="s">
        <v>1294</v>
      </c>
      <c r="C1334" s="7" t="s">
        <v>1379</v>
      </c>
      <c r="D1334" s="7" t="s">
        <v>22</v>
      </c>
      <c r="E1334" s="7" t="e">
        <v>#N/A</v>
      </c>
      <c r="F1334" s="7" t="e">
        <v>#N/A</v>
      </c>
      <c r="G1334" s="7" t="e">
        <v>#N/A</v>
      </c>
      <c r="H1334" s="7" t="e">
        <v>#N/A</v>
      </c>
      <c r="I1334" s="7" t="s">
        <v>645</v>
      </c>
      <c r="J1334" s="7" t="s">
        <v>646</v>
      </c>
      <c r="K1334" s="241">
        <v>3017</v>
      </c>
      <c r="L1334" s="7" t="s">
        <v>646</v>
      </c>
      <c r="M1334" s="241">
        <v>2067</v>
      </c>
      <c r="N1334" s="7" t="s">
        <v>162</v>
      </c>
    </row>
    <row r="1335" spans="1:14" x14ac:dyDescent="0.3">
      <c r="A1335" t="str">
        <f t="shared" si="20"/>
        <v>30172078</v>
      </c>
      <c r="B1335" s="7" t="s">
        <v>1294</v>
      </c>
      <c r="C1335" s="7" t="s">
        <v>1379</v>
      </c>
      <c r="D1335" s="7" t="s">
        <v>22</v>
      </c>
      <c r="E1335" s="7" t="s">
        <v>482</v>
      </c>
      <c r="F1335" s="7" t="s">
        <v>483</v>
      </c>
      <c r="G1335" s="7" t="s">
        <v>247</v>
      </c>
      <c r="H1335" s="7" t="s">
        <v>248</v>
      </c>
      <c r="I1335" s="7" t="s">
        <v>645</v>
      </c>
      <c r="J1335" s="7" t="s">
        <v>646</v>
      </c>
      <c r="K1335" s="241">
        <v>3017</v>
      </c>
      <c r="L1335" s="7" t="s">
        <v>646</v>
      </c>
      <c r="M1335" s="241">
        <v>2078</v>
      </c>
      <c r="N1335" s="7" t="s">
        <v>284</v>
      </c>
    </row>
    <row r="1336" spans="1:14" x14ac:dyDescent="0.3">
      <c r="A1336" t="str">
        <f t="shared" si="20"/>
        <v>30172111</v>
      </c>
      <c r="B1336" s="7" t="s">
        <v>1294</v>
      </c>
      <c r="C1336" s="7" t="s">
        <v>1379</v>
      </c>
      <c r="D1336" s="7" t="s">
        <v>22</v>
      </c>
      <c r="E1336" s="7" t="e">
        <v>#N/A</v>
      </c>
      <c r="F1336" s="7" t="e">
        <v>#N/A</v>
      </c>
      <c r="G1336" s="7" t="e">
        <v>#N/A</v>
      </c>
      <c r="H1336" s="7" t="e">
        <v>#N/A</v>
      </c>
      <c r="I1336" s="7" t="s">
        <v>645</v>
      </c>
      <c r="J1336" s="7" t="s">
        <v>646</v>
      </c>
      <c r="K1336" s="241">
        <v>3017</v>
      </c>
      <c r="L1336" s="7" t="s">
        <v>646</v>
      </c>
      <c r="M1336" s="241">
        <v>2111</v>
      </c>
      <c r="N1336" s="7" t="s">
        <v>1431</v>
      </c>
    </row>
    <row r="1337" spans="1:14" x14ac:dyDescent="0.3">
      <c r="A1337" t="str">
        <f t="shared" si="20"/>
        <v>30172201</v>
      </c>
      <c r="B1337" s="7" t="s">
        <v>1294</v>
      </c>
      <c r="C1337" s="7" t="s">
        <v>1379</v>
      </c>
      <c r="D1337" s="7" t="s">
        <v>22</v>
      </c>
      <c r="E1337" s="7" t="e">
        <v>#N/A</v>
      </c>
      <c r="F1337" s="7" t="e">
        <v>#N/A</v>
      </c>
      <c r="G1337" s="7" t="e">
        <v>#N/A</v>
      </c>
      <c r="H1337" s="7" t="e">
        <v>#N/A</v>
      </c>
      <c r="I1337" s="7" t="s">
        <v>645</v>
      </c>
      <c r="J1337" s="7" t="s">
        <v>646</v>
      </c>
      <c r="K1337" s="241">
        <v>3017</v>
      </c>
      <c r="L1337" s="7" t="s">
        <v>646</v>
      </c>
      <c r="M1337" s="241">
        <v>2201</v>
      </c>
      <c r="N1337" s="7" t="s">
        <v>1574</v>
      </c>
    </row>
    <row r="1338" spans="1:14" x14ac:dyDescent="0.3">
      <c r="A1338" t="str">
        <f t="shared" si="20"/>
        <v>30172210</v>
      </c>
      <c r="B1338" s="7" t="s">
        <v>1294</v>
      </c>
      <c r="C1338" s="7" t="s">
        <v>1379</v>
      </c>
      <c r="D1338" s="7" t="s">
        <v>22</v>
      </c>
      <c r="E1338" s="7" t="e">
        <v>#N/A</v>
      </c>
      <c r="F1338" s="7" t="e">
        <v>#N/A</v>
      </c>
      <c r="G1338" s="7" t="e">
        <v>#N/A</v>
      </c>
      <c r="H1338" s="7" t="e">
        <v>#N/A</v>
      </c>
      <c r="I1338" s="7" t="s">
        <v>645</v>
      </c>
      <c r="J1338" s="7" t="s">
        <v>646</v>
      </c>
      <c r="K1338" s="241">
        <v>3017</v>
      </c>
      <c r="L1338" s="7" t="s">
        <v>646</v>
      </c>
      <c r="M1338" s="241">
        <v>2210</v>
      </c>
      <c r="N1338" s="7" t="s">
        <v>52</v>
      </c>
    </row>
    <row r="1339" spans="1:14" x14ac:dyDescent="0.3">
      <c r="A1339" t="str">
        <f t="shared" si="20"/>
        <v>30174000</v>
      </c>
      <c r="B1339" s="7" t="s">
        <v>1294</v>
      </c>
      <c r="C1339" s="7" t="s">
        <v>1379</v>
      </c>
      <c r="D1339" s="7" t="s">
        <v>22</v>
      </c>
      <c r="E1339" s="7" t="e">
        <v>#N/A</v>
      </c>
      <c r="F1339" s="7" t="e">
        <v>#N/A</v>
      </c>
      <c r="G1339" s="7" t="e">
        <v>#N/A</v>
      </c>
      <c r="H1339" s="7" t="e">
        <v>#N/A</v>
      </c>
      <c r="I1339" s="7" t="s">
        <v>645</v>
      </c>
      <c r="J1339" s="7" t="s">
        <v>646</v>
      </c>
      <c r="K1339" s="241">
        <v>3017</v>
      </c>
      <c r="L1339" s="7" t="s">
        <v>646</v>
      </c>
      <c r="M1339" s="241">
        <v>4000</v>
      </c>
      <c r="N1339" s="7" t="s">
        <v>1349</v>
      </c>
    </row>
    <row r="1340" spans="1:14" x14ac:dyDescent="0.3">
      <c r="A1340" t="str">
        <f t="shared" si="20"/>
        <v>30174005</v>
      </c>
      <c r="B1340" s="7" t="s">
        <v>1294</v>
      </c>
      <c r="C1340" s="7" t="s">
        <v>1379</v>
      </c>
      <c r="D1340" s="7" t="s">
        <v>22</v>
      </c>
      <c r="E1340" s="7" t="e">
        <v>#N/A</v>
      </c>
      <c r="F1340" s="7" t="e">
        <v>#N/A</v>
      </c>
      <c r="G1340" s="7" t="e">
        <v>#N/A</v>
      </c>
      <c r="H1340" s="7" t="e">
        <v>#N/A</v>
      </c>
      <c r="I1340" s="7" t="s">
        <v>645</v>
      </c>
      <c r="J1340" s="7" t="s">
        <v>646</v>
      </c>
      <c r="K1340" s="241">
        <v>3017</v>
      </c>
      <c r="L1340" s="7" t="s">
        <v>646</v>
      </c>
      <c r="M1340" s="241">
        <v>4005</v>
      </c>
      <c r="N1340" s="7" t="s">
        <v>1690</v>
      </c>
    </row>
    <row r="1341" spans="1:14" x14ac:dyDescent="0.3">
      <c r="A1341" t="str">
        <f t="shared" si="20"/>
        <v>30176000</v>
      </c>
      <c r="B1341" s="7" t="s">
        <v>1294</v>
      </c>
      <c r="C1341" s="7" t="s">
        <v>1379</v>
      </c>
      <c r="D1341" s="7" t="s">
        <v>22</v>
      </c>
      <c r="E1341" s="7" t="e">
        <v>#N/A</v>
      </c>
      <c r="F1341" s="7" t="e">
        <v>#N/A</v>
      </c>
      <c r="G1341" s="7" t="e">
        <v>#N/A</v>
      </c>
      <c r="H1341" s="7" t="e">
        <v>#N/A</v>
      </c>
      <c r="I1341" s="7" t="s">
        <v>645</v>
      </c>
      <c r="J1341" s="7" t="s">
        <v>646</v>
      </c>
      <c r="K1341" s="241">
        <v>3017</v>
      </c>
      <c r="L1341" s="7" t="s">
        <v>646</v>
      </c>
      <c r="M1341" s="241">
        <v>6000</v>
      </c>
      <c r="N1341" s="7" t="s">
        <v>107</v>
      </c>
    </row>
    <row r="1342" spans="1:14" x14ac:dyDescent="0.3">
      <c r="A1342" t="str">
        <f t="shared" si="20"/>
        <v>30176001</v>
      </c>
      <c r="B1342" s="7" t="s">
        <v>1294</v>
      </c>
      <c r="C1342" s="7" t="s">
        <v>1379</v>
      </c>
      <c r="D1342" s="7" t="s">
        <v>22</v>
      </c>
      <c r="E1342" s="7" t="e">
        <v>#N/A</v>
      </c>
      <c r="F1342" s="7" t="e">
        <v>#N/A</v>
      </c>
      <c r="G1342" s="7" t="e">
        <v>#N/A</v>
      </c>
      <c r="H1342" s="7" t="e">
        <v>#N/A</v>
      </c>
      <c r="I1342" s="7" t="s">
        <v>645</v>
      </c>
      <c r="J1342" s="7" t="s">
        <v>646</v>
      </c>
      <c r="K1342" s="241">
        <v>3017</v>
      </c>
      <c r="L1342" s="7" t="s">
        <v>646</v>
      </c>
      <c r="M1342" s="241">
        <v>6001</v>
      </c>
      <c r="N1342" s="7" t="s">
        <v>457</v>
      </c>
    </row>
    <row r="1343" spans="1:14" x14ac:dyDescent="0.3">
      <c r="A1343" t="str">
        <f t="shared" si="20"/>
        <v>30177107</v>
      </c>
      <c r="B1343" s="7" t="s">
        <v>1294</v>
      </c>
      <c r="C1343" s="7" t="s">
        <v>1379</v>
      </c>
      <c r="D1343" s="7" t="s">
        <v>22</v>
      </c>
      <c r="E1343" s="7" t="e">
        <v>#N/A</v>
      </c>
      <c r="F1343" s="7" t="e">
        <v>#N/A</v>
      </c>
      <c r="G1343" s="7" t="e">
        <v>#N/A</v>
      </c>
      <c r="H1343" s="7" t="e">
        <v>#N/A</v>
      </c>
      <c r="I1343" s="7" t="s">
        <v>645</v>
      </c>
      <c r="J1343" s="7" t="s">
        <v>646</v>
      </c>
      <c r="K1343" s="241">
        <v>3017</v>
      </c>
      <c r="L1343" s="7" t="s">
        <v>646</v>
      </c>
      <c r="M1343" s="241">
        <v>7107</v>
      </c>
      <c r="N1343" s="7" t="s">
        <v>1725</v>
      </c>
    </row>
    <row r="1344" spans="1:14" x14ac:dyDescent="0.3">
      <c r="A1344" t="str">
        <f t="shared" si="20"/>
        <v>30177110</v>
      </c>
      <c r="B1344" s="7" t="s">
        <v>1294</v>
      </c>
      <c r="C1344" s="7" t="s">
        <v>1379</v>
      </c>
      <c r="D1344" s="7" t="s">
        <v>22</v>
      </c>
      <c r="E1344" s="7" t="e">
        <v>#N/A</v>
      </c>
      <c r="F1344" s="7" t="e">
        <v>#N/A</v>
      </c>
      <c r="G1344" s="7" t="e">
        <v>#N/A</v>
      </c>
      <c r="H1344" s="7" t="e">
        <v>#N/A</v>
      </c>
      <c r="I1344" s="7" t="s">
        <v>645</v>
      </c>
      <c r="J1344" s="7" t="s">
        <v>646</v>
      </c>
      <c r="K1344" s="241">
        <v>3017</v>
      </c>
      <c r="L1344" s="7" t="s">
        <v>646</v>
      </c>
      <c r="M1344" s="241">
        <v>7110</v>
      </c>
      <c r="N1344" s="7" t="s">
        <v>1576</v>
      </c>
    </row>
    <row r="1345" spans="1:14" x14ac:dyDescent="0.3">
      <c r="A1345" t="str">
        <f t="shared" si="20"/>
        <v>30177120</v>
      </c>
      <c r="B1345" s="7" t="s">
        <v>1294</v>
      </c>
      <c r="C1345" s="7" t="s">
        <v>1379</v>
      </c>
      <c r="D1345" s="7" t="s">
        <v>22</v>
      </c>
      <c r="E1345" s="7" t="e">
        <v>#N/A</v>
      </c>
      <c r="F1345" s="7" t="e">
        <v>#N/A</v>
      </c>
      <c r="G1345" s="7" t="e">
        <v>#N/A</v>
      </c>
      <c r="H1345" s="7" t="e">
        <v>#N/A</v>
      </c>
      <c r="I1345" s="7" t="s">
        <v>645</v>
      </c>
      <c r="J1345" s="7" t="s">
        <v>646</v>
      </c>
      <c r="K1345" s="241">
        <v>3017</v>
      </c>
      <c r="L1345" s="7" t="s">
        <v>646</v>
      </c>
      <c r="M1345" s="241">
        <v>7120</v>
      </c>
      <c r="N1345" s="7" t="s">
        <v>52</v>
      </c>
    </row>
    <row r="1346" spans="1:14" x14ac:dyDescent="0.3">
      <c r="A1346" t="str">
        <f t="shared" si="20"/>
        <v>30178000</v>
      </c>
      <c r="B1346" s="7" t="s">
        <v>1294</v>
      </c>
      <c r="C1346" s="7" t="s">
        <v>1379</v>
      </c>
      <c r="D1346" s="7" t="s">
        <v>22</v>
      </c>
      <c r="E1346" s="7" t="s">
        <v>482</v>
      </c>
      <c r="F1346" s="7" t="s">
        <v>483</v>
      </c>
      <c r="G1346" s="7" t="s">
        <v>247</v>
      </c>
      <c r="H1346" s="7" t="s">
        <v>248</v>
      </c>
      <c r="I1346" s="7" t="s">
        <v>645</v>
      </c>
      <c r="J1346" s="7" t="s">
        <v>646</v>
      </c>
      <c r="K1346" s="241">
        <v>3017</v>
      </c>
      <c r="L1346" s="7" t="s">
        <v>646</v>
      </c>
      <c r="M1346" s="241">
        <v>8000</v>
      </c>
      <c r="N1346" s="7" t="s">
        <v>163</v>
      </c>
    </row>
    <row r="1347" spans="1:14" x14ac:dyDescent="0.3">
      <c r="A1347" t="str">
        <f t="shared" ref="A1347:A1410" si="21">K1347&amp;M1347</f>
        <v>30178043</v>
      </c>
      <c r="B1347" s="7" t="s">
        <v>1294</v>
      </c>
      <c r="C1347" s="7" t="s">
        <v>1379</v>
      </c>
      <c r="D1347" s="7" t="s">
        <v>22</v>
      </c>
      <c r="E1347" s="7" t="e">
        <v>#N/A</v>
      </c>
      <c r="F1347" s="7" t="e">
        <v>#N/A</v>
      </c>
      <c r="G1347" s="7" t="e">
        <v>#N/A</v>
      </c>
      <c r="H1347" s="7" t="e">
        <v>#N/A</v>
      </c>
      <c r="I1347" s="7" t="s">
        <v>645</v>
      </c>
      <c r="J1347" s="7" t="s">
        <v>646</v>
      </c>
      <c r="K1347" s="241">
        <v>3017</v>
      </c>
      <c r="L1347" s="7" t="s">
        <v>646</v>
      </c>
      <c r="M1347" s="241">
        <v>8043</v>
      </c>
      <c r="N1347" s="7" t="s">
        <v>406</v>
      </c>
    </row>
    <row r="1348" spans="1:14" x14ac:dyDescent="0.3">
      <c r="A1348" t="str">
        <f t="shared" si="21"/>
        <v>30178105</v>
      </c>
      <c r="B1348" s="7" t="s">
        <v>1294</v>
      </c>
      <c r="C1348" s="7" t="s">
        <v>1379</v>
      </c>
      <c r="D1348" s="7" t="s">
        <v>22</v>
      </c>
      <c r="E1348" s="7" t="e">
        <v>#N/A</v>
      </c>
      <c r="F1348" s="7" t="e">
        <v>#N/A</v>
      </c>
      <c r="G1348" s="7" t="e">
        <v>#N/A</v>
      </c>
      <c r="H1348" s="7" t="e">
        <v>#N/A</v>
      </c>
      <c r="I1348" s="7" t="s">
        <v>645</v>
      </c>
      <c r="J1348" s="7" t="s">
        <v>646</v>
      </c>
      <c r="K1348" s="241">
        <v>3017</v>
      </c>
      <c r="L1348" s="7" t="s">
        <v>646</v>
      </c>
      <c r="M1348" s="241">
        <v>8105</v>
      </c>
      <c r="N1348" s="7" t="s">
        <v>1726</v>
      </c>
    </row>
    <row r="1349" spans="1:14" x14ac:dyDescent="0.3">
      <c r="A1349" t="str">
        <f t="shared" si="21"/>
        <v>30532084</v>
      </c>
      <c r="B1349" s="7" t="s">
        <v>1294</v>
      </c>
      <c r="C1349" s="7" t="s">
        <v>1379</v>
      </c>
      <c r="D1349" s="7" t="s">
        <v>22</v>
      </c>
      <c r="E1349" s="7" t="s">
        <v>482</v>
      </c>
      <c r="F1349" s="7" t="s">
        <v>483</v>
      </c>
      <c r="G1349" s="7" t="s">
        <v>247</v>
      </c>
      <c r="H1349" s="7" t="s">
        <v>248</v>
      </c>
      <c r="I1349" s="7" t="s">
        <v>645</v>
      </c>
      <c r="J1349" s="7" t="s">
        <v>646</v>
      </c>
      <c r="K1349" s="241">
        <v>3053</v>
      </c>
      <c r="L1349" s="7" t="s">
        <v>648</v>
      </c>
      <c r="M1349" s="241">
        <v>2084</v>
      </c>
      <c r="N1349" s="7" t="s">
        <v>497</v>
      </c>
    </row>
    <row r="1350" spans="1:14" x14ac:dyDescent="0.3">
      <c r="A1350" t="str">
        <f t="shared" si="21"/>
        <v>30532086</v>
      </c>
      <c r="B1350" s="7" t="s">
        <v>1294</v>
      </c>
      <c r="C1350" s="7" t="s">
        <v>1379</v>
      </c>
      <c r="D1350" s="7" t="s">
        <v>22</v>
      </c>
      <c r="E1350" s="7" t="e">
        <v>#N/A</v>
      </c>
      <c r="F1350" s="7" t="e">
        <v>#N/A</v>
      </c>
      <c r="G1350" s="7" t="e">
        <v>#N/A</v>
      </c>
      <c r="H1350" s="7" t="e">
        <v>#N/A</v>
      </c>
      <c r="I1350" s="7" t="s">
        <v>645</v>
      </c>
      <c r="J1350" s="7" t="s">
        <v>646</v>
      </c>
      <c r="K1350" s="241">
        <v>3053</v>
      </c>
      <c r="L1350" s="7" t="s">
        <v>648</v>
      </c>
      <c r="M1350" s="241">
        <v>2086</v>
      </c>
      <c r="N1350" s="7" t="s">
        <v>291</v>
      </c>
    </row>
    <row r="1351" spans="1:14" x14ac:dyDescent="0.3">
      <c r="A1351" t="str">
        <f t="shared" si="21"/>
        <v>30558000</v>
      </c>
      <c r="B1351" s="7" t="s">
        <v>1294</v>
      </c>
      <c r="C1351" s="7" t="s">
        <v>1379</v>
      </c>
      <c r="D1351" s="7" t="s">
        <v>22</v>
      </c>
      <c r="E1351" s="7" t="s">
        <v>482</v>
      </c>
      <c r="F1351" s="7" t="s">
        <v>483</v>
      </c>
      <c r="G1351" s="7" t="s">
        <v>247</v>
      </c>
      <c r="H1351" s="7" t="s">
        <v>248</v>
      </c>
      <c r="I1351" s="7" t="s">
        <v>645</v>
      </c>
      <c r="J1351" s="7" t="s">
        <v>646</v>
      </c>
      <c r="K1351" s="241">
        <v>3055</v>
      </c>
      <c r="L1351" s="7" t="s">
        <v>649</v>
      </c>
      <c r="M1351" s="241">
        <v>8000</v>
      </c>
      <c r="N1351" s="7" t="s">
        <v>163</v>
      </c>
    </row>
    <row r="1352" spans="1:14" x14ac:dyDescent="0.3">
      <c r="A1352" t="str">
        <f t="shared" si="21"/>
        <v>100386000</v>
      </c>
      <c r="B1352" s="7" t="s">
        <v>1323</v>
      </c>
      <c r="C1352" s="7"/>
      <c r="D1352" s="7"/>
      <c r="E1352" s="7" t="e">
        <v>#N/A</v>
      </c>
      <c r="F1352" s="7" t="e">
        <v>#N/A</v>
      </c>
      <c r="G1352" s="7" t="e">
        <v>#N/A</v>
      </c>
      <c r="H1352" s="7" t="e">
        <v>#N/A</v>
      </c>
      <c r="I1352" s="7" t="s">
        <v>171</v>
      </c>
      <c r="J1352" s="7" t="s">
        <v>172</v>
      </c>
      <c r="K1352" s="241">
        <v>10038</v>
      </c>
      <c r="L1352" s="7" t="s">
        <v>1727</v>
      </c>
      <c r="M1352" s="241">
        <v>6000</v>
      </c>
      <c r="N1352" s="7" t="s">
        <v>107</v>
      </c>
    </row>
    <row r="1353" spans="1:14" x14ac:dyDescent="0.3">
      <c r="A1353" t="str">
        <f t="shared" si="21"/>
        <v>100386003</v>
      </c>
      <c r="B1353" s="7" t="s">
        <v>1323</v>
      </c>
      <c r="C1353" s="7"/>
      <c r="D1353" s="7"/>
      <c r="E1353" s="7" t="e">
        <v>#N/A</v>
      </c>
      <c r="F1353" s="7" t="e">
        <v>#N/A</v>
      </c>
      <c r="G1353" s="7" t="e">
        <v>#N/A</v>
      </c>
      <c r="H1353" s="7" t="e">
        <v>#N/A</v>
      </c>
      <c r="I1353" s="7" t="s">
        <v>171</v>
      </c>
      <c r="J1353" s="7" t="s">
        <v>172</v>
      </c>
      <c r="K1353" s="241">
        <v>10038</v>
      </c>
      <c r="L1353" s="7" t="s">
        <v>1727</v>
      </c>
      <c r="M1353" s="241">
        <v>6003</v>
      </c>
      <c r="N1353" s="7" t="s">
        <v>89</v>
      </c>
    </row>
    <row r="1354" spans="1:14" x14ac:dyDescent="0.3">
      <c r="A1354" t="str">
        <f t="shared" si="21"/>
        <v>100386006</v>
      </c>
      <c r="B1354" s="7" t="s">
        <v>1323</v>
      </c>
      <c r="C1354" s="7"/>
      <c r="D1354" s="7"/>
      <c r="E1354" s="7" t="e">
        <v>#N/A</v>
      </c>
      <c r="F1354" s="7" t="e">
        <v>#N/A</v>
      </c>
      <c r="G1354" s="7" t="e">
        <v>#N/A</v>
      </c>
      <c r="H1354" s="7" t="e">
        <v>#N/A</v>
      </c>
      <c r="I1354" s="7" t="s">
        <v>171</v>
      </c>
      <c r="J1354" s="7" t="s">
        <v>172</v>
      </c>
      <c r="K1354" s="241">
        <v>10038</v>
      </c>
      <c r="L1354" s="7" t="s">
        <v>1727</v>
      </c>
      <c r="M1354" s="241">
        <v>6006</v>
      </c>
      <c r="N1354" s="7" t="s">
        <v>68</v>
      </c>
    </row>
    <row r="1355" spans="1:14" x14ac:dyDescent="0.3">
      <c r="A1355" t="str">
        <f t="shared" si="21"/>
        <v>30194000</v>
      </c>
      <c r="B1355" s="7" t="s">
        <v>1294</v>
      </c>
      <c r="C1355" s="7" t="s">
        <v>1379</v>
      </c>
      <c r="D1355" s="7" t="s">
        <v>22</v>
      </c>
      <c r="E1355" s="7" t="e">
        <v>#N/A</v>
      </c>
      <c r="F1355" s="7" t="e">
        <v>#N/A</v>
      </c>
      <c r="G1355" s="7" t="e">
        <v>#N/A</v>
      </c>
      <c r="H1355" s="7" t="e">
        <v>#N/A</v>
      </c>
      <c r="I1355" s="7" t="s">
        <v>821</v>
      </c>
      <c r="J1355" s="7" t="s">
        <v>822</v>
      </c>
      <c r="K1355" s="241">
        <v>3019</v>
      </c>
      <c r="L1355" s="7" t="s">
        <v>822</v>
      </c>
      <c r="M1355" s="241">
        <v>4000</v>
      </c>
      <c r="N1355" s="7" t="s">
        <v>1349</v>
      </c>
    </row>
    <row r="1356" spans="1:14" x14ac:dyDescent="0.3">
      <c r="A1356" t="str">
        <f t="shared" si="21"/>
        <v>30201007</v>
      </c>
      <c r="B1356" s="7" t="s">
        <v>1294</v>
      </c>
      <c r="C1356" s="7" t="s">
        <v>1379</v>
      </c>
      <c r="D1356" s="7" t="s">
        <v>22</v>
      </c>
      <c r="E1356" s="7" t="s">
        <v>482</v>
      </c>
      <c r="F1356" s="7" t="s">
        <v>483</v>
      </c>
      <c r="G1356" s="7" t="s">
        <v>247</v>
      </c>
      <c r="H1356" s="7" t="s">
        <v>248</v>
      </c>
      <c r="I1356" s="7" t="s">
        <v>821</v>
      </c>
      <c r="J1356" s="7" t="s">
        <v>822</v>
      </c>
      <c r="K1356" s="241">
        <v>3020</v>
      </c>
      <c r="L1356" s="7" t="s">
        <v>823</v>
      </c>
      <c r="M1356" s="241">
        <v>1007</v>
      </c>
      <c r="N1356" s="7" t="s">
        <v>539</v>
      </c>
    </row>
    <row r="1357" spans="1:14" x14ac:dyDescent="0.3">
      <c r="A1357" t="str">
        <f t="shared" si="21"/>
        <v>30202102</v>
      </c>
      <c r="B1357" s="7" t="s">
        <v>1294</v>
      </c>
      <c r="C1357" s="7" t="s">
        <v>1379</v>
      </c>
      <c r="D1357" s="7" t="s">
        <v>22</v>
      </c>
      <c r="E1357" s="7" t="s">
        <v>482</v>
      </c>
      <c r="F1357" s="7" t="s">
        <v>483</v>
      </c>
      <c r="G1357" s="7" t="s">
        <v>247</v>
      </c>
      <c r="H1357" s="7" t="s">
        <v>248</v>
      </c>
      <c r="I1357" s="7" t="s">
        <v>821</v>
      </c>
      <c r="J1357" s="7" t="s">
        <v>822</v>
      </c>
      <c r="K1357" s="241">
        <v>3020</v>
      </c>
      <c r="L1357" s="7" t="s">
        <v>823</v>
      </c>
      <c r="M1357" s="241">
        <v>2102</v>
      </c>
      <c r="N1357" s="7" t="s">
        <v>824</v>
      </c>
    </row>
    <row r="1358" spans="1:14" x14ac:dyDescent="0.3">
      <c r="A1358" t="str">
        <f t="shared" si="21"/>
        <v>30208040</v>
      </c>
      <c r="B1358" s="7" t="s">
        <v>1294</v>
      </c>
      <c r="C1358" s="7" t="s">
        <v>1379</v>
      </c>
      <c r="D1358" s="7" t="s">
        <v>22</v>
      </c>
      <c r="E1358" s="7" t="s">
        <v>482</v>
      </c>
      <c r="F1358" s="7" t="s">
        <v>483</v>
      </c>
      <c r="G1358" s="7" t="s">
        <v>247</v>
      </c>
      <c r="H1358" s="7" t="s">
        <v>248</v>
      </c>
      <c r="I1358" s="7" t="s">
        <v>821</v>
      </c>
      <c r="J1358" s="7" t="s">
        <v>822</v>
      </c>
      <c r="K1358" s="241">
        <v>3020</v>
      </c>
      <c r="L1358" s="7" t="s">
        <v>823</v>
      </c>
      <c r="M1358" s="241">
        <v>8040</v>
      </c>
      <c r="N1358" s="7" t="s">
        <v>441</v>
      </c>
    </row>
    <row r="1359" spans="1:14" x14ac:dyDescent="0.3">
      <c r="A1359" t="str">
        <f t="shared" si="21"/>
        <v>60022000</v>
      </c>
      <c r="B1359" s="7" t="s">
        <v>1321</v>
      </c>
      <c r="C1359" s="7"/>
      <c r="D1359" s="7"/>
      <c r="E1359" s="7" t="e">
        <v>#N/A</v>
      </c>
      <c r="F1359" s="7" t="e">
        <v>#N/A</v>
      </c>
      <c r="G1359" s="7" t="e">
        <v>#N/A</v>
      </c>
      <c r="H1359" s="7" t="e">
        <v>#N/A</v>
      </c>
      <c r="I1359" s="7" t="s">
        <v>1286</v>
      </c>
      <c r="J1359" s="7" t="s">
        <v>1286</v>
      </c>
      <c r="K1359" s="241">
        <v>6002</v>
      </c>
      <c r="L1359" s="7" t="s">
        <v>1728</v>
      </c>
      <c r="M1359" s="241">
        <v>2000</v>
      </c>
      <c r="N1359" s="7" t="s">
        <v>271</v>
      </c>
    </row>
    <row r="1360" spans="1:14" x14ac:dyDescent="0.3">
      <c r="A1360" t="str">
        <f t="shared" si="21"/>
        <v>60024000</v>
      </c>
      <c r="B1360" s="7" t="s">
        <v>1321</v>
      </c>
      <c r="C1360" s="7"/>
      <c r="D1360" s="7"/>
      <c r="E1360" s="7" t="e">
        <v>#N/A</v>
      </c>
      <c r="F1360" s="7" t="e">
        <v>#N/A</v>
      </c>
      <c r="G1360" s="7" t="e">
        <v>#N/A</v>
      </c>
      <c r="H1360" s="7" t="e">
        <v>#N/A</v>
      </c>
      <c r="I1360" s="7" t="s">
        <v>1286</v>
      </c>
      <c r="J1360" s="7" t="s">
        <v>1286</v>
      </c>
      <c r="K1360" s="241">
        <v>6002</v>
      </c>
      <c r="L1360" s="7" t="s">
        <v>1728</v>
      </c>
      <c r="M1360" s="241">
        <v>4000</v>
      </c>
      <c r="N1360" s="7" t="s">
        <v>1349</v>
      </c>
    </row>
    <row r="1361" spans="1:14" x14ac:dyDescent="0.3">
      <c r="A1361" t="str">
        <f t="shared" si="21"/>
        <v>60025502</v>
      </c>
      <c r="B1361" s="7" t="s">
        <v>1321</v>
      </c>
      <c r="C1361" s="7"/>
      <c r="D1361" s="7"/>
      <c r="E1361" s="7" t="e">
        <v>#N/A</v>
      </c>
      <c r="F1361" s="7" t="e">
        <v>#N/A</v>
      </c>
      <c r="G1361" s="7" t="e">
        <v>#N/A</v>
      </c>
      <c r="H1361" s="7" t="e">
        <v>#N/A</v>
      </c>
      <c r="I1361" s="7" t="s">
        <v>1286</v>
      </c>
      <c r="J1361" s="7" t="s">
        <v>1286</v>
      </c>
      <c r="K1361" s="241">
        <v>6002</v>
      </c>
      <c r="L1361" s="7" t="s">
        <v>1728</v>
      </c>
      <c r="M1361" s="241">
        <v>5502</v>
      </c>
      <c r="N1361" s="7" t="s">
        <v>63</v>
      </c>
    </row>
    <row r="1362" spans="1:14" x14ac:dyDescent="0.3">
      <c r="A1362" t="str">
        <f t="shared" si="21"/>
        <v>60025504</v>
      </c>
      <c r="B1362" s="7" t="s">
        <v>1321</v>
      </c>
      <c r="C1362" s="7"/>
      <c r="D1362" s="7"/>
      <c r="E1362" s="7" t="e">
        <v>#N/A</v>
      </c>
      <c r="F1362" s="7" t="e">
        <v>#N/A</v>
      </c>
      <c r="G1362" s="7" t="e">
        <v>#N/A</v>
      </c>
      <c r="H1362" s="7" t="e">
        <v>#N/A</v>
      </c>
      <c r="I1362" s="7" t="s">
        <v>1286</v>
      </c>
      <c r="J1362" s="7" t="s">
        <v>1286</v>
      </c>
      <c r="K1362" s="241">
        <v>6002</v>
      </c>
      <c r="L1362" s="7" t="s">
        <v>1728</v>
      </c>
      <c r="M1362" s="241">
        <v>5504</v>
      </c>
      <c r="N1362" s="7" t="s">
        <v>264</v>
      </c>
    </row>
    <row r="1363" spans="1:14" x14ac:dyDescent="0.3">
      <c r="A1363" t="str">
        <f t="shared" si="21"/>
        <v>60026004</v>
      </c>
      <c r="B1363" s="7" t="s">
        <v>1321</v>
      </c>
      <c r="C1363" s="7"/>
      <c r="D1363" s="7"/>
      <c r="E1363" s="7" t="e">
        <v>#N/A</v>
      </c>
      <c r="F1363" s="7" t="e">
        <v>#N/A</v>
      </c>
      <c r="G1363" s="7" t="e">
        <v>#N/A</v>
      </c>
      <c r="H1363" s="7" t="e">
        <v>#N/A</v>
      </c>
      <c r="I1363" s="7" t="s">
        <v>1286</v>
      </c>
      <c r="J1363" s="7" t="s">
        <v>1286</v>
      </c>
      <c r="K1363" s="241">
        <v>6002</v>
      </c>
      <c r="L1363" s="7" t="s">
        <v>1728</v>
      </c>
      <c r="M1363" s="241">
        <v>6004</v>
      </c>
      <c r="N1363" s="7" t="s">
        <v>66</v>
      </c>
    </row>
    <row r="1364" spans="1:14" x14ac:dyDescent="0.3">
      <c r="A1364" t="str">
        <f t="shared" si="21"/>
        <v>60135502</v>
      </c>
      <c r="B1364" s="7" t="s">
        <v>1321</v>
      </c>
      <c r="C1364" s="7"/>
      <c r="D1364" s="7"/>
      <c r="E1364" s="7" t="e">
        <v>#N/A</v>
      </c>
      <c r="F1364" s="7" t="e">
        <v>#N/A</v>
      </c>
      <c r="G1364" s="7" t="e">
        <v>#N/A</v>
      </c>
      <c r="H1364" s="7" t="e">
        <v>#N/A</v>
      </c>
      <c r="I1364" s="7" t="s">
        <v>1286</v>
      </c>
      <c r="J1364" s="7" t="s">
        <v>1286</v>
      </c>
      <c r="K1364" s="241">
        <v>6013</v>
      </c>
      <c r="L1364" s="7" t="s">
        <v>1729</v>
      </c>
      <c r="M1364" s="241">
        <v>5502</v>
      </c>
      <c r="N1364" s="7" t="s">
        <v>63</v>
      </c>
    </row>
    <row r="1365" spans="1:14" x14ac:dyDescent="0.3">
      <c r="A1365" t="str">
        <f t="shared" si="21"/>
        <v>60135503</v>
      </c>
      <c r="B1365" s="7" t="s">
        <v>1321</v>
      </c>
      <c r="C1365" s="7"/>
      <c r="D1365" s="7"/>
      <c r="E1365" s="7" t="e">
        <v>#N/A</v>
      </c>
      <c r="F1365" s="7" t="e">
        <v>#N/A</v>
      </c>
      <c r="G1365" s="7" t="e">
        <v>#N/A</v>
      </c>
      <c r="H1365" s="7" t="e">
        <v>#N/A</v>
      </c>
      <c r="I1365" s="7" t="s">
        <v>1286</v>
      </c>
      <c r="J1365" s="7" t="s">
        <v>1286</v>
      </c>
      <c r="K1365" s="241">
        <v>6013</v>
      </c>
      <c r="L1365" s="7" t="s">
        <v>1729</v>
      </c>
      <c r="M1365" s="241">
        <v>5503</v>
      </c>
      <c r="N1365" s="7" t="s">
        <v>1540</v>
      </c>
    </row>
    <row r="1366" spans="1:14" x14ac:dyDescent="0.3">
      <c r="A1366" t="str">
        <f t="shared" si="21"/>
        <v>60135504</v>
      </c>
      <c r="B1366" s="7" t="s">
        <v>1321</v>
      </c>
      <c r="C1366" s="7"/>
      <c r="D1366" s="7"/>
      <c r="E1366" s="7" t="e">
        <v>#N/A</v>
      </c>
      <c r="F1366" s="7" t="e">
        <v>#N/A</v>
      </c>
      <c r="G1366" s="7" t="e">
        <v>#N/A</v>
      </c>
      <c r="H1366" s="7" t="e">
        <v>#N/A</v>
      </c>
      <c r="I1366" s="7" t="s">
        <v>1286</v>
      </c>
      <c r="J1366" s="7" t="s">
        <v>1286</v>
      </c>
      <c r="K1366" s="241">
        <v>6013</v>
      </c>
      <c r="L1366" s="7" t="s">
        <v>1729</v>
      </c>
      <c r="M1366" s="241">
        <v>5504</v>
      </c>
      <c r="N1366" s="7" t="s">
        <v>264</v>
      </c>
    </row>
    <row r="1367" spans="1:14" x14ac:dyDescent="0.3">
      <c r="A1367" t="str">
        <f t="shared" si="21"/>
        <v>60136004</v>
      </c>
      <c r="B1367" s="7" t="s">
        <v>1321</v>
      </c>
      <c r="C1367" s="7"/>
      <c r="D1367" s="7"/>
      <c r="E1367" s="7" t="e">
        <v>#N/A</v>
      </c>
      <c r="F1367" s="7" t="e">
        <v>#N/A</v>
      </c>
      <c r="G1367" s="7" t="e">
        <v>#N/A</v>
      </c>
      <c r="H1367" s="7" t="e">
        <v>#N/A</v>
      </c>
      <c r="I1367" s="7" t="s">
        <v>1286</v>
      </c>
      <c r="J1367" s="7" t="s">
        <v>1286</v>
      </c>
      <c r="K1367" s="241">
        <v>6013</v>
      </c>
      <c r="L1367" s="7" t="s">
        <v>1729</v>
      </c>
      <c r="M1367" s="241">
        <v>6004</v>
      </c>
      <c r="N1367" s="7" t="s">
        <v>66</v>
      </c>
    </row>
    <row r="1368" spans="1:14" x14ac:dyDescent="0.3">
      <c r="A1368" t="str">
        <f t="shared" si="21"/>
        <v>60234000</v>
      </c>
      <c r="B1368" s="7" t="s">
        <v>1321</v>
      </c>
      <c r="C1368" s="7"/>
      <c r="D1368" s="7"/>
      <c r="E1368" s="7" t="e">
        <v>#N/A</v>
      </c>
      <c r="F1368" s="7" t="e">
        <v>#N/A</v>
      </c>
      <c r="G1368" s="7" t="e">
        <v>#N/A</v>
      </c>
      <c r="H1368" s="7" t="e">
        <v>#N/A</v>
      </c>
      <c r="I1368" s="7" t="s">
        <v>1286</v>
      </c>
      <c r="J1368" s="7" t="s">
        <v>1286</v>
      </c>
      <c r="K1368" s="241">
        <v>6023</v>
      </c>
      <c r="L1368" s="7" t="s">
        <v>1730</v>
      </c>
      <c r="M1368" s="241">
        <v>4000</v>
      </c>
      <c r="N1368" s="7" t="s">
        <v>1349</v>
      </c>
    </row>
    <row r="1369" spans="1:14" x14ac:dyDescent="0.3">
      <c r="A1369" t="str">
        <f t="shared" si="21"/>
        <v>60235502</v>
      </c>
      <c r="B1369" s="7" t="s">
        <v>1321</v>
      </c>
      <c r="C1369" s="7"/>
      <c r="D1369" s="7"/>
      <c r="E1369" s="7" t="e">
        <v>#N/A</v>
      </c>
      <c r="F1369" s="7" t="e">
        <v>#N/A</v>
      </c>
      <c r="G1369" s="7" t="e">
        <v>#N/A</v>
      </c>
      <c r="H1369" s="7" t="e">
        <v>#N/A</v>
      </c>
      <c r="I1369" s="7" t="s">
        <v>1286</v>
      </c>
      <c r="J1369" s="7" t="s">
        <v>1286</v>
      </c>
      <c r="K1369" s="241">
        <v>6023</v>
      </c>
      <c r="L1369" s="7" t="s">
        <v>1730</v>
      </c>
      <c r="M1369" s="241">
        <v>5502</v>
      </c>
      <c r="N1369" s="7" t="s">
        <v>63</v>
      </c>
    </row>
    <row r="1370" spans="1:14" x14ac:dyDescent="0.3">
      <c r="A1370" t="str">
        <f t="shared" si="21"/>
        <v>60235503</v>
      </c>
      <c r="B1370" s="7" t="s">
        <v>1321</v>
      </c>
      <c r="C1370" s="7"/>
      <c r="D1370" s="7"/>
      <c r="E1370" s="7" t="e">
        <v>#N/A</v>
      </c>
      <c r="F1370" s="7" t="e">
        <v>#N/A</v>
      </c>
      <c r="G1370" s="7" t="e">
        <v>#N/A</v>
      </c>
      <c r="H1370" s="7" t="e">
        <v>#N/A</v>
      </c>
      <c r="I1370" s="7" t="s">
        <v>1286</v>
      </c>
      <c r="J1370" s="7" t="s">
        <v>1286</v>
      </c>
      <c r="K1370" s="241">
        <v>6023</v>
      </c>
      <c r="L1370" s="7" t="s">
        <v>1730</v>
      </c>
      <c r="M1370" s="241">
        <v>5503</v>
      </c>
      <c r="N1370" s="7" t="s">
        <v>1540</v>
      </c>
    </row>
    <row r="1371" spans="1:14" x14ac:dyDescent="0.3">
      <c r="A1371" t="str">
        <f t="shared" si="21"/>
        <v>60235509</v>
      </c>
      <c r="B1371" s="7" t="s">
        <v>1321</v>
      </c>
      <c r="C1371" s="7"/>
      <c r="D1371" s="7"/>
      <c r="E1371" s="7" t="e">
        <v>#N/A</v>
      </c>
      <c r="F1371" s="7" t="e">
        <v>#N/A</v>
      </c>
      <c r="G1371" s="7" t="e">
        <v>#N/A</v>
      </c>
      <c r="H1371" s="7" t="e">
        <v>#N/A</v>
      </c>
      <c r="I1371" s="7" t="s">
        <v>1286</v>
      </c>
      <c r="J1371" s="7" t="s">
        <v>1286</v>
      </c>
      <c r="K1371" s="241">
        <v>6023</v>
      </c>
      <c r="L1371" s="7" t="s">
        <v>1730</v>
      </c>
      <c r="M1371" s="241">
        <v>5509</v>
      </c>
      <c r="N1371" s="7" t="s">
        <v>265</v>
      </c>
    </row>
    <row r="1372" spans="1:14" x14ac:dyDescent="0.3">
      <c r="A1372" t="str">
        <f t="shared" si="21"/>
        <v>60236001</v>
      </c>
      <c r="B1372" s="7" t="s">
        <v>1321</v>
      </c>
      <c r="C1372" s="7"/>
      <c r="D1372" s="7"/>
      <c r="E1372" s="7" t="e">
        <v>#N/A</v>
      </c>
      <c r="F1372" s="7" t="e">
        <v>#N/A</v>
      </c>
      <c r="G1372" s="7" t="e">
        <v>#N/A</v>
      </c>
      <c r="H1372" s="7" t="e">
        <v>#N/A</v>
      </c>
      <c r="I1372" s="7" t="s">
        <v>1286</v>
      </c>
      <c r="J1372" s="7" t="s">
        <v>1286</v>
      </c>
      <c r="K1372" s="241">
        <v>6023</v>
      </c>
      <c r="L1372" s="7" t="s">
        <v>1730</v>
      </c>
      <c r="M1372" s="241">
        <v>6001</v>
      </c>
      <c r="N1372" s="7" t="s">
        <v>457</v>
      </c>
    </row>
    <row r="1373" spans="1:14" x14ac:dyDescent="0.3">
      <c r="A1373" t="str">
        <f t="shared" si="21"/>
        <v>60236004</v>
      </c>
      <c r="B1373" s="7" t="s">
        <v>1321</v>
      </c>
      <c r="C1373" s="7"/>
      <c r="D1373" s="7"/>
      <c r="E1373" s="7" t="e">
        <v>#N/A</v>
      </c>
      <c r="F1373" s="7" t="e">
        <v>#N/A</v>
      </c>
      <c r="G1373" s="7" t="e">
        <v>#N/A</v>
      </c>
      <c r="H1373" s="7" t="e">
        <v>#N/A</v>
      </c>
      <c r="I1373" s="7" t="s">
        <v>1286</v>
      </c>
      <c r="J1373" s="7" t="s">
        <v>1286</v>
      </c>
      <c r="K1373" s="241">
        <v>6023</v>
      </c>
      <c r="L1373" s="7" t="s">
        <v>1730</v>
      </c>
      <c r="M1373" s="241">
        <v>6004</v>
      </c>
      <c r="N1373" s="7" t="s">
        <v>66</v>
      </c>
    </row>
    <row r="1374" spans="1:14" x14ac:dyDescent="0.3">
      <c r="A1374" t="str">
        <f t="shared" si="21"/>
        <v>60282045</v>
      </c>
      <c r="B1374" s="7" t="s">
        <v>1321</v>
      </c>
      <c r="C1374" s="7"/>
      <c r="D1374" s="7"/>
      <c r="E1374" s="7" t="e">
        <v>#N/A</v>
      </c>
      <c r="F1374" s="7" t="e">
        <v>#N/A</v>
      </c>
      <c r="G1374" s="7" t="e">
        <v>#N/A</v>
      </c>
      <c r="H1374" s="7" t="e">
        <v>#N/A</v>
      </c>
      <c r="I1374" s="7" t="s">
        <v>1286</v>
      </c>
      <c r="J1374" s="7" t="s">
        <v>1286</v>
      </c>
      <c r="K1374" s="241">
        <v>6028</v>
      </c>
      <c r="L1374" s="7" t="s">
        <v>1731</v>
      </c>
      <c r="M1374" s="241">
        <v>2045</v>
      </c>
      <c r="N1374" s="7" t="s">
        <v>170</v>
      </c>
    </row>
    <row r="1375" spans="1:14" x14ac:dyDescent="0.3">
      <c r="A1375" t="str">
        <f t="shared" si="21"/>
        <v>60284000</v>
      </c>
      <c r="B1375" s="7" t="s">
        <v>1321</v>
      </c>
      <c r="C1375" s="7"/>
      <c r="D1375" s="7"/>
      <c r="E1375" s="7" t="e">
        <v>#N/A</v>
      </c>
      <c r="F1375" s="7" t="e">
        <v>#N/A</v>
      </c>
      <c r="G1375" s="7" t="e">
        <v>#N/A</v>
      </c>
      <c r="H1375" s="7" t="e">
        <v>#N/A</v>
      </c>
      <c r="I1375" s="7" t="s">
        <v>1286</v>
      </c>
      <c r="J1375" s="7" t="s">
        <v>1286</v>
      </c>
      <c r="K1375" s="241">
        <v>6028</v>
      </c>
      <c r="L1375" s="7" t="s">
        <v>1731</v>
      </c>
      <c r="M1375" s="241">
        <v>4000</v>
      </c>
      <c r="N1375" s="7" t="s">
        <v>1349</v>
      </c>
    </row>
    <row r="1376" spans="1:14" x14ac:dyDescent="0.3">
      <c r="A1376" t="str">
        <f t="shared" si="21"/>
        <v>60285504</v>
      </c>
      <c r="B1376" s="7" t="s">
        <v>1321</v>
      </c>
      <c r="C1376" s="7"/>
      <c r="D1376" s="7"/>
      <c r="E1376" s="7" t="e">
        <v>#N/A</v>
      </c>
      <c r="F1376" s="7" t="e">
        <v>#N/A</v>
      </c>
      <c r="G1376" s="7" t="e">
        <v>#N/A</v>
      </c>
      <c r="H1376" s="7" t="e">
        <v>#N/A</v>
      </c>
      <c r="I1376" s="7" t="s">
        <v>1286</v>
      </c>
      <c r="J1376" s="7" t="s">
        <v>1286</v>
      </c>
      <c r="K1376" s="241">
        <v>6028</v>
      </c>
      <c r="L1376" s="7" t="s">
        <v>1731</v>
      </c>
      <c r="M1376" s="241">
        <v>5504</v>
      </c>
      <c r="N1376" s="7" t="s">
        <v>264</v>
      </c>
    </row>
    <row r="1377" spans="1:14" x14ac:dyDescent="0.3">
      <c r="A1377" t="str">
        <f t="shared" si="21"/>
        <v>60285509</v>
      </c>
      <c r="B1377" s="7" t="s">
        <v>1321</v>
      </c>
      <c r="C1377" s="7"/>
      <c r="D1377" s="7"/>
      <c r="E1377" s="7" t="e">
        <v>#N/A</v>
      </c>
      <c r="F1377" s="7" t="e">
        <v>#N/A</v>
      </c>
      <c r="G1377" s="7" t="e">
        <v>#N/A</v>
      </c>
      <c r="H1377" s="7" t="e">
        <v>#N/A</v>
      </c>
      <c r="I1377" s="7" t="s">
        <v>1286</v>
      </c>
      <c r="J1377" s="7" t="s">
        <v>1286</v>
      </c>
      <c r="K1377" s="241">
        <v>6028</v>
      </c>
      <c r="L1377" s="7" t="s">
        <v>1731</v>
      </c>
      <c r="M1377" s="241">
        <v>5509</v>
      </c>
      <c r="N1377" s="7" t="s">
        <v>265</v>
      </c>
    </row>
    <row r="1378" spans="1:14" x14ac:dyDescent="0.3">
      <c r="A1378" t="str">
        <f t="shared" si="21"/>
        <v>60285523</v>
      </c>
      <c r="B1378" s="7" t="s">
        <v>1321</v>
      </c>
      <c r="C1378" s="7"/>
      <c r="D1378" s="7"/>
      <c r="E1378" s="7" t="e">
        <v>#N/A</v>
      </c>
      <c r="F1378" s="7" t="e">
        <v>#N/A</v>
      </c>
      <c r="G1378" s="7" t="e">
        <v>#N/A</v>
      </c>
      <c r="H1378" s="7" t="e">
        <v>#N/A</v>
      </c>
      <c r="I1378" s="7" t="s">
        <v>1286</v>
      </c>
      <c r="J1378" s="7" t="s">
        <v>1286</v>
      </c>
      <c r="K1378" s="241">
        <v>6028</v>
      </c>
      <c r="L1378" s="7" t="s">
        <v>1731</v>
      </c>
      <c r="M1378" s="241">
        <v>5523</v>
      </c>
      <c r="N1378" s="7" t="s">
        <v>1732</v>
      </c>
    </row>
    <row r="1379" spans="1:14" x14ac:dyDescent="0.3">
      <c r="A1379" t="str">
        <f t="shared" si="21"/>
        <v>60285529</v>
      </c>
      <c r="B1379" s="7" t="s">
        <v>1321</v>
      </c>
      <c r="C1379" s="7"/>
      <c r="D1379" s="7"/>
      <c r="E1379" s="7" t="e">
        <v>#N/A</v>
      </c>
      <c r="F1379" s="7" t="e">
        <v>#N/A</v>
      </c>
      <c r="G1379" s="7" t="e">
        <v>#N/A</v>
      </c>
      <c r="H1379" s="7" t="e">
        <v>#N/A</v>
      </c>
      <c r="I1379" s="7" t="s">
        <v>1286</v>
      </c>
      <c r="J1379" s="7" t="s">
        <v>1286</v>
      </c>
      <c r="K1379" s="241">
        <v>6028</v>
      </c>
      <c r="L1379" s="7" t="s">
        <v>1731</v>
      </c>
      <c r="M1379" s="241">
        <v>5529</v>
      </c>
      <c r="N1379" s="7" t="s">
        <v>684</v>
      </c>
    </row>
    <row r="1380" spans="1:14" x14ac:dyDescent="0.3">
      <c r="A1380" t="str">
        <f t="shared" si="21"/>
        <v>60286004</v>
      </c>
      <c r="B1380" s="7" t="s">
        <v>1321</v>
      </c>
      <c r="C1380" s="7"/>
      <c r="D1380" s="7"/>
      <c r="E1380" s="7" t="e">
        <v>#N/A</v>
      </c>
      <c r="F1380" s="7" t="e">
        <v>#N/A</v>
      </c>
      <c r="G1380" s="7" t="e">
        <v>#N/A</v>
      </c>
      <c r="H1380" s="7" t="e">
        <v>#N/A</v>
      </c>
      <c r="I1380" s="7" t="s">
        <v>1286</v>
      </c>
      <c r="J1380" s="7" t="s">
        <v>1286</v>
      </c>
      <c r="K1380" s="241">
        <v>6028</v>
      </c>
      <c r="L1380" s="7" t="s">
        <v>1731</v>
      </c>
      <c r="M1380" s="241">
        <v>6004</v>
      </c>
      <c r="N1380" s="7" t="s">
        <v>66</v>
      </c>
    </row>
    <row r="1381" spans="1:14" x14ac:dyDescent="0.3">
      <c r="A1381" t="str">
        <f t="shared" si="21"/>
        <v>605280</v>
      </c>
      <c r="B1381" s="7" t="s">
        <v>1321</v>
      </c>
      <c r="C1381" s="7"/>
      <c r="D1381" s="7"/>
      <c r="E1381" s="7" t="e">
        <v>#N/A</v>
      </c>
      <c r="F1381" s="7" t="e">
        <v>#N/A</v>
      </c>
      <c r="G1381" s="7" t="e">
        <v>#N/A</v>
      </c>
      <c r="H1381" s="7" t="e">
        <v>#N/A</v>
      </c>
      <c r="I1381" s="7" t="s">
        <v>1286</v>
      </c>
      <c r="J1381" s="7" t="s">
        <v>1286</v>
      </c>
      <c r="K1381" s="241">
        <v>6052</v>
      </c>
      <c r="L1381" s="7" t="s">
        <v>1733</v>
      </c>
      <c r="M1381" s="241">
        <v>80</v>
      </c>
      <c r="N1381" s="7" t="s">
        <v>295</v>
      </c>
    </row>
    <row r="1382" spans="1:14" x14ac:dyDescent="0.3">
      <c r="A1382" t="str">
        <f t="shared" si="21"/>
        <v>60525502</v>
      </c>
      <c r="B1382" s="7" t="s">
        <v>1321</v>
      </c>
      <c r="C1382" s="7"/>
      <c r="D1382" s="7"/>
      <c r="E1382" s="7" t="e">
        <v>#N/A</v>
      </c>
      <c r="F1382" s="7" t="e">
        <v>#N/A</v>
      </c>
      <c r="G1382" s="7" t="e">
        <v>#N/A</v>
      </c>
      <c r="H1382" s="7" t="e">
        <v>#N/A</v>
      </c>
      <c r="I1382" s="7" t="s">
        <v>1286</v>
      </c>
      <c r="J1382" s="7" t="s">
        <v>1286</v>
      </c>
      <c r="K1382" s="241">
        <v>6052</v>
      </c>
      <c r="L1382" s="7" t="s">
        <v>1733</v>
      </c>
      <c r="M1382" s="241">
        <v>5502</v>
      </c>
      <c r="N1382" s="7" t="s">
        <v>63</v>
      </c>
    </row>
    <row r="1383" spans="1:14" x14ac:dyDescent="0.3">
      <c r="A1383" t="str">
        <f t="shared" si="21"/>
        <v>60526004</v>
      </c>
      <c r="B1383" s="7" t="s">
        <v>1321</v>
      </c>
      <c r="C1383" s="7"/>
      <c r="D1383" s="7"/>
      <c r="E1383" s="7" t="e">
        <v>#N/A</v>
      </c>
      <c r="F1383" s="7" t="e">
        <v>#N/A</v>
      </c>
      <c r="G1383" s="7" t="e">
        <v>#N/A</v>
      </c>
      <c r="H1383" s="7" t="e">
        <v>#N/A</v>
      </c>
      <c r="I1383" s="7" t="s">
        <v>1286</v>
      </c>
      <c r="J1383" s="7" t="s">
        <v>1286</v>
      </c>
      <c r="K1383" s="241">
        <v>6052</v>
      </c>
      <c r="L1383" s="7" t="s">
        <v>1733</v>
      </c>
      <c r="M1383" s="241">
        <v>6004</v>
      </c>
      <c r="N1383" s="7" t="s">
        <v>66</v>
      </c>
    </row>
    <row r="1384" spans="1:14" x14ac:dyDescent="0.3">
      <c r="A1384" t="str">
        <f t="shared" si="21"/>
        <v>60565502</v>
      </c>
      <c r="B1384" s="7" t="s">
        <v>1321</v>
      </c>
      <c r="C1384" s="7"/>
      <c r="D1384" s="7"/>
      <c r="E1384" s="7" t="e">
        <v>#N/A</v>
      </c>
      <c r="F1384" s="7" t="e">
        <v>#N/A</v>
      </c>
      <c r="G1384" s="7" t="e">
        <v>#N/A</v>
      </c>
      <c r="H1384" s="7" t="e">
        <v>#N/A</v>
      </c>
      <c r="I1384" s="7" t="s">
        <v>1286</v>
      </c>
      <c r="J1384" s="7" t="s">
        <v>1286</v>
      </c>
      <c r="K1384" s="241">
        <v>6056</v>
      </c>
      <c r="L1384" s="7" t="s">
        <v>249</v>
      </c>
      <c r="M1384" s="241">
        <v>5502</v>
      </c>
      <c r="N1384" s="7" t="s">
        <v>63</v>
      </c>
    </row>
    <row r="1385" spans="1:14" x14ac:dyDescent="0.3">
      <c r="A1385" t="str">
        <f t="shared" si="21"/>
        <v>60565505</v>
      </c>
      <c r="B1385" s="7" t="s">
        <v>1321</v>
      </c>
      <c r="C1385" s="7"/>
      <c r="D1385" s="7"/>
      <c r="E1385" s="7">
        <v>0</v>
      </c>
      <c r="F1385" s="7">
        <v>0</v>
      </c>
      <c r="G1385" s="7" t="s">
        <v>247</v>
      </c>
      <c r="H1385" s="7" t="s">
        <v>248</v>
      </c>
      <c r="I1385" s="7" t="s">
        <v>1286</v>
      </c>
      <c r="J1385" s="7" t="s">
        <v>1286</v>
      </c>
      <c r="K1385" s="241">
        <v>6056</v>
      </c>
      <c r="L1385" s="7" t="s">
        <v>249</v>
      </c>
      <c r="M1385" s="241">
        <v>5505</v>
      </c>
      <c r="N1385" s="7" t="s">
        <v>61</v>
      </c>
    </row>
    <row r="1386" spans="1:14" x14ac:dyDescent="0.3">
      <c r="A1386" t="str">
        <f t="shared" si="21"/>
        <v>60565540</v>
      </c>
      <c r="B1386" s="7" t="s">
        <v>1321</v>
      </c>
      <c r="C1386" s="7"/>
      <c r="D1386" s="7"/>
      <c r="E1386" s="7">
        <v>0</v>
      </c>
      <c r="F1386" s="7">
        <v>0</v>
      </c>
      <c r="G1386" s="7" t="s">
        <v>247</v>
      </c>
      <c r="H1386" s="7" t="s">
        <v>248</v>
      </c>
      <c r="I1386" s="7" t="s">
        <v>1286</v>
      </c>
      <c r="J1386" s="7" t="s">
        <v>1286</v>
      </c>
      <c r="K1386" s="241">
        <v>6056</v>
      </c>
      <c r="L1386" s="7" t="s">
        <v>249</v>
      </c>
      <c r="M1386" s="241">
        <v>5540</v>
      </c>
      <c r="N1386" s="7" t="s">
        <v>250</v>
      </c>
    </row>
    <row r="1387" spans="1:14" x14ac:dyDescent="0.3">
      <c r="A1387" t="str">
        <f t="shared" si="21"/>
        <v>60566004</v>
      </c>
      <c r="B1387" s="7" t="s">
        <v>1321</v>
      </c>
      <c r="C1387" s="7"/>
      <c r="D1387" s="7"/>
      <c r="E1387" s="7">
        <v>0</v>
      </c>
      <c r="F1387" s="7">
        <v>0</v>
      </c>
      <c r="G1387" s="7" t="s">
        <v>247</v>
      </c>
      <c r="H1387" s="7" t="s">
        <v>248</v>
      </c>
      <c r="I1387" s="7" t="s">
        <v>1286</v>
      </c>
      <c r="J1387" s="7" t="s">
        <v>1286</v>
      </c>
      <c r="K1387" s="241">
        <v>6056</v>
      </c>
      <c r="L1387" s="7" t="s">
        <v>249</v>
      </c>
      <c r="M1387" s="241">
        <v>6004</v>
      </c>
      <c r="N1387" s="7" t="s">
        <v>66</v>
      </c>
    </row>
    <row r="1388" spans="1:14" x14ac:dyDescent="0.3">
      <c r="A1388" t="str">
        <f t="shared" si="21"/>
        <v>60575502</v>
      </c>
      <c r="B1388" s="7" t="s">
        <v>1321</v>
      </c>
      <c r="C1388" s="7"/>
      <c r="D1388" s="7"/>
      <c r="E1388" s="7" t="e">
        <v>#N/A</v>
      </c>
      <c r="F1388" s="7" t="e">
        <v>#N/A</v>
      </c>
      <c r="G1388" s="7" t="e">
        <v>#N/A</v>
      </c>
      <c r="H1388" s="7" t="e">
        <v>#N/A</v>
      </c>
      <c r="I1388" s="7" t="s">
        <v>1286</v>
      </c>
      <c r="J1388" s="7" t="s">
        <v>1286</v>
      </c>
      <c r="K1388" s="241">
        <v>6057</v>
      </c>
      <c r="L1388" s="7" t="s">
        <v>667</v>
      </c>
      <c r="M1388" s="241">
        <v>5502</v>
      </c>
      <c r="N1388" s="7" t="s">
        <v>63</v>
      </c>
    </row>
    <row r="1389" spans="1:14" x14ac:dyDescent="0.3">
      <c r="A1389" t="str">
        <f t="shared" si="21"/>
        <v>60576004</v>
      </c>
      <c r="B1389" s="7" t="s">
        <v>1321</v>
      </c>
      <c r="C1389" s="7"/>
      <c r="D1389" s="7"/>
      <c r="E1389" s="7" t="e">
        <v>#N/A</v>
      </c>
      <c r="F1389" s="7" t="e">
        <v>#N/A</v>
      </c>
      <c r="G1389" s="7" t="e">
        <v>#N/A</v>
      </c>
      <c r="H1389" s="7" t="e">
        <v>#N/A</v>
      </c>
      <c r="I1389" s="7" t="s">
        <v>1286</v>
      </c>
      <c r="J1389" s="7" t="s">
        <v>1286</v>
      </c>
      <c r="K1389" s="241">
        <v>6057</v>
      </c>
      <c r="L1389" s="7" t="s">
        <v>667</v>
      </c>
      <c r="M1389" s="241">
        <v>6004</v>
      </c>
      <c r="N1389" s="7" t="s">
        <v>66</v>
      </c>
    </row>
    <row r="1390" spans="1:14" x14ac:dyDescent="0.3">
      <c r="A1390" t="str">
        <f t="shared" si="21"/>
        <v>60635502</v>
      </c>
      <c r="B1390" s="7" t="s">
        <v>1321</v>
      </c>
      <c r="C1390" s="7"/>
      <c r="D1390" s="7"/>
      <c r="E1390" s="7" t="e">
        <v>#N/A</v>
      </c>
      <c r="F1390" s="7" t="e">
        <v>#N/A</v>
      </c>
      <c r="G1390" s="7" t="e">
        <v>#N/A</v>
      </c>
      <c r="H1390" s="7" t="e">
        <v>#N/A</v>
      </c>
      <c r="I1390" s="7" t="s">
        <v>1286</v>
      </c>
      <c r="J1390" s="7" t="s">
        <v>1286</v>
      </c>
      <c r="K1390" s="241">
        <v>6063</v>
      </c>
      <c r="L1390" s="7" t="s">
        <v>1734</v>
      </c>
      <c r="M1390" s="241">
        <v>5502</v>
      </c>
      <c r="N1390" s="7" t="s">
        <v>63</v>
      </c>
    </row>
    <row r="1391" spans="1:14" x14ac:dyDescent="0.3">
      <c r="A1391" t="str">
        <f t="shared" si="21"/>
        <v>60635509</v>
      </c>
      <c r="B1391" s="7" t="s">
        <v>1321</v>
      </c>
      <c r="C1391" s="7"/>
      <c r="D1391" s="7"/>
      <c r="E1391" s="7" t="e">
        <v>#N/A</v>
      </c>
      <c r="F1391" s="7" t="e">
        <v>#N/A</v>
      </c>
      <c r="G1391" s="7" t="e">
        <v>#N/A</v>
      </c>
      <c r="H1391" s="7" t="e">
        <v>#N/A</v>
      </c>
      <c r="I1391" s="7" t="s">
        <v>1286</v>
      </c>
      <c r="J1391" s="7" t="s">
        <v>1286</v>
      </c>
      <c r="K1391" s="241">
        <v>6063</v>
      </c>
      <c r="L1391" s="7" t="s">
        <v>1734</v>
      </c>
      <c r="M1391" s="241">
        <v>5509</v>
      </c>
      <c r="N1391" s="7" t="s">
        <v>265</v>
      </c>
    </row>
    <row r="1392" spans="1:14" x14ac:dyDescent="0.3">
      <c r="A1392" t="str">
        <f t="shared" si="21"/>
        <v>60636004</v>
      </c>
      <c r="B1392" s="7" t="s">
        <v>1321</v>
      </c>
      <c r="C1392" s="7"/>
      <c r="D1392" s="7"/>
      <c r="E1392" s="7" t="e">
        <v>#N/A</v>
      </c>
      <c r="F1392" s="7" t="e">
        <v>#N/A</v>
      </c>
      <c r="G1392" s="7" t="e">
        <v>#N/A</v>
      </c>
      <c r="H1392" s="7" t="e">
        <v>#N/A</v>
      </c>
      <c r="I1392" s="7" t="s">
        <v>1286</v>
      </c>
      <c r="J1392" s="7" t="s">
        <v>1286</v>
      </c>
      <c r="K1392" s="241">
        <v>6063</v>
      </c>
      <c r="L1392" s="7" t="s">
        <v>1734</v>
      </c>
      <c r="M1392" s="241">
        <v>6004</v>
      </c>
      <c r="N1392" s="7" t="s">
        <v>66</v>
      </c>
    </row>
    <row r="1393" spans="1:14" x14ac:dyDescent="0.3">
      <c r="A1393" t="str">
        <f t="shared" si="21"/>
        <v>60645505</v>
      </c>
      <c r="B1393" s="7" t="s">
        <v>1321</v>
      </c>
      <c r="C1393" s="7"/>
      <c r="D1393" s="7"/>
      <c r="E1393" s="7" t="e">
        <v>#N/A</v>
      </c>
      <c r="F1393" s="7" t="e">
        <v>#N/A</v>
      </c>
      <c r="G1393" s="7" t="e">
        <v>#N/A</v>
      </c>
      <c r="H1393" s="7" t="e">
        <v>#N/A</v>
      </c>
      <c r="I1393" s="7" t="s">
        <v>1286</v>
      </c>
      <c r="J1393" s="7" t="s">
        <v>1286</v>
      </c>
      <c r="K1393" s="241">
        <v>6064</v>
      </c>
      <c r="L1393" s="7" t="s">
        <v>1735</v>
      </c>
      <c r="M1393" s="241">
        <v>5505</v>
      </c>
      <c r="N1393" s="7" t="s">
        <v>61</v>
      </c>
    </row>
    <row r="1394" spans="1:14" x14ac:dyDescent="0.3">
      <c r="A1394" t="str">
        <f t="shared" si="21"/>
        <v>60646004</v>
      </c>
      <c r="B1394" s="7" t="s">
        <v>1321</v>
      </c>
      <c r="C1394" s="7"/>
      <c r="D1394" s="7"/>
      <c r="E1394" s="7" t="e">
        <v>#N/A</v>
      </c>
      <c r="F1394" s="7" t="e">
        <v>#N/A</v>
      </c>
      <c r="G1394" s="7" t="e">
        <v>#N/A</v>
      </c>
      <c r="H1394" s="7" t="e">
        <v>#N/A</v>
      </c>
      <c r="I1394" s="7" t="s">
        <v>1286</v>
      </c>
      <c r="J1394" s="7" t="s">
        <v>1286</v>
      </c>
      <c r="K1394" s="241">
        <v>6064</v>
      </c>
      <c r="L1394" s="7" t="s">
        <v>1735</v>
      </c>
      <c r="M1394" s="241">
        <v>6004</v>
      </c>
      <c r="N1394" s="7" t="s">
        <v>66</v>
      </c>
    </row>
    <row r="1395" spans="1:14" x14ac:dyDescent="0.3">
      <c r="A1395" t="str">
        <f t="shared" si="21"/>
        <v>60675502</v>
      </c>
      <c r="B1395" s="7" t="s">
        <v>1321</v>
      </c>
      <c r="C1395" s="7"/>
      <c r="D1395" s="7"/>
      <c r="E1395" s="7" t="e">
        <v>#N/A</v>
      </c>
      <c r="F1395" s="7" t="e">
        <v>#N/A</v>
      </c>
      <c r="G1395" s="7" t="e">
        <v>#N/A</v>
      </c>
      <c r="H1395" s="7" t="e">
        <v>#N/A</v>
      </c>
      <c r="I1395" s="7" t="s">
        <v>1286</v>
      </c>
      <c r="J1395" s="7" t="s">
        <v>1286</v>
      </c>
      <c r="K1395" s="241">
        <v>6067</v>
      </c>
      <c r="L1395" s="7" t="s">
        <v>1736</v>
      </c>
      <c r="M1395" s="241">
        <v>5502</v>
      </c>
      <c r="N1395" s="7" t="s">
        <v>63</v>
      </c>
    </row>
    <row r="1396" spans="1:14" x14ac:dyDescent="0.3">
      <c r="A1396" t="str">
        <f t="shared" si="21"/>
        <v>60676004</v>
      </c>
      <c r="B1396" s="7" t="s">
        <v>1321</v>
      </c>
      <c r="C1396" s="7"/>
      <c r="D1396" s="7"/>
      <c r="E1396" s="7" t="e">
        <v>#N/A</v>
      </c>
      <c r="F1396" s="7" t="e">
        <v>#N/A</v>
      </c>
      <c r="G1396" s="7" t="e">
        <v>#N/A</v>
      </c>
      <c r="H1396" s="7" t="e">
        <v>#N/A</v>
      </c>
      <c r="I1396" s="7" t="s">
        <v>1286</v>
      </c>
      <c r="J1396" s="7" t="s">
        <v>1286</v>
      </c>
      <c r="K1396" s="241">
        <v>6067</v>
      </c>
      <c r="L1396" s="7" t="s">
        <v>1736</v>
      </c>
      <c r="M1396" s="241">
        <v>6004</v>
      </c>
      <c r="N1396" s="7" t="s">
        <v>66</v>
      </c>
    </row>
    <row r="1397" spans="1:14" x14ac:dyDescent="0.3">
      <c r="A1397" t="str">
        <f t="shared" si="21"/>
        <v>60865502</v>
      </c>
      <c r="B1397" s="7" t="s">
        <v>1321</v>
      </c>
      <c r="C1397" s="7"/>
      <c r="D1397" s="7"/>
      <c r="E1397" s="7" t="e">
        <v>#N/A</v>
      </c>
      <c r="F1397" s="7" t="e">
        <v>#N/A</v>
      </c>
      <c r="G1397" s="7" t="e">
        <v>#N/A</v>
      </c>
      <c r="H1397" s="7" t="e">
        <v>#N/A</v>
      </c>
      <c r="I1397" s="7" t="s">
        <v>1286</v>
      </c>
      <c r="J1397" s="7" t="s">
        <v>1286</v>
      </c>
      <c r="K1397" s="241">
        <v>6086</v>
      </c>
      <c r="L1397" s="7" t="s">
        <v>1737</v>
      </c>
      <c r="M1397" s="241">
        <v>5502</v>
      </c>
      <c r="N1397" s="7" t="s">
        <v>63</v>
      </c>
    </row>
    <row r="1398" spans="1:14" x14ac:dyDescent="0.3">
      <c r="A1398" t="str">
        <f t="shared" si="21"/>
        <v>60866004</v>
      </c>
      <c r="B1398" s="7" t="s">
        <v>1321</v>
      </c>
      <c r="C1398" s="7"/>
      <c r="D1398" s="7"/>
      <c r="E1398" s="7" t="e">
        <v>#N/A</v>
      </c>
      <c r="F1398" s="7" t="e">
        <v>#N/A</v>
      </c>
      <c r="G1398" s="7" t="e">
        <v>#N/A</v>
      </c>
      <c r="H1398" s="7" t="e">
        <v>#N/A</v>
      </c>
      <c r="I1398" s="7" t="s">
        <v>1286</v>
      </c>
      <c r="J1398" s="7" t="s">
        <v>1286</v>
      </c>
      <c r="K1398" s="241">
        <v>6086</v>
      </c>
      <c r="L1398" s="7" t="s">
        <v>1737</v>
      </c>
      <c r="M1398" s="241">
        <v>6004</v>
      </c>
      <c r="N1398" s="7" t="s">
        <v>66</v>
      </c>
    </row>
    <row r="1399" spans="1:14" x14ac:dyDescent="0.3">
      <c r="A1399" t="str">
        <f t="shared" si="21"/>
        <v>60915502</v>
      </c>
      <c r="B1399" s="7" t="s">
        <v>1321</v>
      </c>
      <c r="C1399" s="7"/>
      <c r="D1399" s="7"/>
      <c r="E1399" s="7" t="e">
        <v>#N/A</v>
      </c>
      <c r="F1399" s="7" t="e">
        <v>#N/A</v>
      </c>
      <c r="G1399" s="7" t="e">
        <v>#N/A</v>
      </c>
      <c r="H1399" s="7" t="e">
        <v>#N/A</v>
      </c>
      <c r="I1399" s="7" t="s">
        <v>1286</v>
      </c>
      <c r="J1399" s="7" t="s">
        <v>1286</v>
      </c>
      <c r="K1399" s="241">
        <v>6091</v>
      </c>
      <c r="L1399" s="7" t="s">
        <v>1738</v>
      </c>
      <c r="M1399" s="241">
        <v>5502</v>
      </c>
      <c r="N1399" s="7" t="s">
        <v>63</v>
      </c>
    </row>
    <row r="1400" spans="1:14" x14ac:dyDescent="0.3">
      <c r="A1400" t="str">
        <f t="shared" si="21"/>
        <v>60916004</v>
      </c>
      <c r="B1400" s="7" t="s">
        <v>1321</v>
      </c>
      <c r="C1400" s="7"/>
      <c r="D1400" s="7"/>
      <c r="E1400" s="7" t="e">
        <v>#N/A</v>
      </c>
      <c r="F1400" s="7" t="e">
        <v>#N/A</v>
      </c>
      <c r="G1400" s="7" t="e">
        <v>#N/A</v>
      </c>
      <c r="H1400" s="7" t="e">
        <v>#N/A</v>
      </c>
      <c r="I1400" s="7" t="s">
        <v>1286</v>
      </c>
      <c r="J1400" s="7" t="s">
        <v>1286</v>
      </c>
      <c r="K1400" s="241">
        <v>6091</v>
      </c>
      <c r="L1400" s="7" t="s">
        <v>1738</v>
      </c>
      <c r="M1400" s="241">
        <v>6004</v>
      </c>
      <c r="N1400" s="7" t="s">
        <v>66</v>
      </c>
    </row>
    <row r="1401" spans="1:14" x14ac:dyDescent="0.3">
      <c r="A1401" t="str">
        <f t="shared" si="21"/>
        <v>60925502</v>
      </c>
      <c r="B1401" s="7" t="s">
        <v>1321</v>
      </c>
      <c r="C1401" s="7"/>
      <c r="D1401" s="7"/>
      <c r="E1401" s="7" t="e">
        <v>#N/A</v>
      </c>
      <c r="F1401" s="7" t="e">
        <v>#N/A</v>
      </c>
      <c r="G1401" s="7" t="e">
        <v>#N/A</v>
      </c>
      <c r="H1401" s="7" t="e">
        <v>#N/A</v>
      </c>
      <c r="I1401" s="7" t="s">
        <v>1286</v>
      </c>
      <c r="J1401" s="7" t="s">
        <v>1286</v>
      </c>
      <c r="K1401" s="241">
        <v>6092</v>
      </c>
      <c r="L1401" s="7" t="s">
        <v>1739</v>
      </c>
      <c r="M1401" s="241">
        <v>5502</v>
      </c>
      <c r="N1401" s="7" t="s">
        <v>63</v>
      </c>
    </row>
    <row r="1402" spans="1:14" x14ac:dyDescent="0.3">
      <c r="A1402" t="str">
        <f t="shared" si="21"/>
        <v>60935503</v>
      </c>
      <c r="B1402" s="7" t="s">
        <v>1321</v>
      </c>
      <c r="C1402" s="7"/>
      <c r="D1402" s="7"/>
      <c r="E1402" s="7" t="e">
        <v>#N/A</v>
      </c>
      <c r="F1402" s="7" t="e">
        <v>#N/A</v>
      </c>
      <c r="G1402" s="7" t="e">
        <v>#N/A</v>
      </c>
      <c r="H1402" s="7" t="e">
        <v>#N/A</v>
      </c>
      <c r="I1402" s="7" t="s">
        <v>1286</v>
      </c>
      <c r="J1402" s="7" t="s">
        <v>1286</v>
      </c>
      <c r="K1402" s="241">
        <v>6093</v>
      </c>
      <c r="L1402" s="7" t="s">
        <v>1740</v>
      </c>
      <c r="M1402" s="241">
        <v>5503</v>
      </c>
      <c r="N1402" s="7" t="s">
        <v>1540</v>
      </c>
    </row>
    <row r="1403" spans="1:14" x14ac:dyDescent="0.3">
      <c r="A1403" t="str">
        <f t="shared" si="21"/>
        <v>60936004</v>
      </c>
      <c r="B1403" s="7" t="s">
        <v>1321</v>
      </c>
      <c r="C1403" s="7"/>
      <c r="D1403" s="7"/>
      <c r="E1403" s="7" t="e">
        <v>#N/A</v>
      </c>
      <c r="F1403" s="7" t="e">
        <v>#N/A</v>
      </c>
      <c r="G1403" s="7" t="e">
        <v>#N/A</v>
      </c>
      <c r="H1403" s="7" t="e">
        <v>#N/A</v>
      </c>
      <c r="I1403" s="7" t="s">
        <v>1286</v>
      </c>
      <c r="J1403" s="7" t="s">
        <v>1286</v>
      </c>
      <c r="K1403" s="241">
        <v>6093</v>
      </c>
      <c r="L1403" s="7" t="s">
        <v>1740</v>
      </c>
      <c r="M1403" s="241">
        <v>6004</v>
      </c>
      <c r="N1403" s="7" t="s">
        <v>66</v>
      </c>
    </row>
    <row r="1404" spans="1:14" x14ac:dyDescent="0.3">
      <c r="A1404" t="str">
        <f t="shared" si="21"/>
        <v>60945502</v>
      </c>
      <c r="B1404" s="7" t="s">
        <v>1321</v>
      </c>
      <c r="C1404" s="7"/>
      <c r="D1404" s="7"/>
      <c r="E1404" s="7" t="e">
        <v>#N/A</v>
      </c>
      <c r="F1404" s="7" t="e">
        <v>#N/A</v>
      </c>
      <c r="G1404" s="7" t="e">
        <v>#N/A</v>
      </c>
      <c r="H1404" s="7" t="e">
        <v>#N/A</v>
      </c>
      <c r="I1404" s="7" t="s">
        <v>1286</v>
      </c>
      <c r="J1404" s="7" t="s">
        <v>1286</v>
      </c>
      <c r="K1404" s="241">
        <v>6094</v>
      </c>
      <c r="L1404" s="7" t="s">
        <v>1741</v>
      </c>
      <c r="M1404" s="241">
        <v>5502</v>
      </c>
      <c r="N1404" s="7" t="s">
        <v>63</v>
      </c>
    </row>
    <row r="1405" spans="1:14" x14ac:dyDescent="0.3">
      <c r="A1405" t="str">
        <f t="shared" si="21"/>
        <v>60946004</v>
      </c>
      <c r="B1405" s="7" t="s">
        <v>1321</v>
      </c>
      <c r="C1405" s="7"/>
      <c r="D1405" s="7"/>
      <c r="E1405" s="7" t="e">
        <v>#N/A</v>
      </c>
      <c r="F1405" s="7" t="e">
        <v>#N/A</v>
      </c>
      <c r="G1405" s="7" t="e">
        <v>#N/A</v>
      </c>
      <c r="H1405" s="7" t="e">
        <v>#N/A</v>
      </c>
      <c r="I1405" s="7" t="s">
        <v>1286</v>
      </c>
      <c r="J1405" s="7" t="s">
        <v>1286</v>
      </c>
      <c r="K1405" s="241">
        <v>6094</v>
      </c>
      <c r="L1405" s="7" t="s">
        <v>1741</v>
      </c>
      <c r="M1405" s="241">
        <v>6004</v>
      </c>
      <c r="N1405" s="7" t="s">
        <v>66</v>
      </c>
    </row>
    <row r="1406" spans="1:14" x14ac:dyDescent="0.3">
      <c r="A1406" t="str">
        <f t="shared" si="21"/>
        <v>61215502</v>
      </c>
      <c r="B1406" s="7" t="s">
        <v>1321</v>
      </c>
      <c r="C1406" s="7"/>
      <c r="D1406" s="7"/>
      <c r="E1406" s="7" t="e">
        <v>#N/A</v>
      </c>
      <c r="F1406" s="7" t="e">
        <v>#N/A</v>
      </c>
      <c r="G1406" s="7" t="e">
        <v>#N/A</v>
      </c>
      <c r="H1406" s="7" t="e">
        <v>#N/A</v>
      </c>
      <c r="I1406" s="7" t="s">
        <v>1286</v>
      </c>
      <c r="J1406" s="7" t="s">
        <v>1286</v>
      </c>
      <c r="K1406" s="241">
        <v>6121</v>
      </c>
      <c r="L1406" s="7" t="s">
        <v>1742</v>
      </c>
      <c r="M1406" s="241">
        <v>5502</v>
      </c>
      <c r="N1406" s="7" t="s">
        <v>63</v>
      </c>
    </row>
    <row r="1407" spans="1:14" x14ac:dyDescent="0.3">
      <c r="A1407" t="str">
        <f t="shared" si="21"/>
        <v>61245502</v>
      </c>
      <c r="B1407" s="7" t="s">
        <v>1321</v>
      </c>
      <c r="C1407" s="7"/>
      <c r="D1407" s="7"/>
      <c r="E1407" s="7" t="e">
        <v>#N/A</v>
      </c>
      <c r="F1407" s="7" t="e">
        <v>#N/A</v>
      </c>
      <c r="G1407" s="7" t="e">
        <v>#N/A</v>
      </c>
      <c r="H1407" s="7" t="e">
        <v>#N/A</v>
      </c>
      <c r="I1407" s="7" t="s">
        <v>1286</v>
      </c>
      <c r="J1407" s="7" t="s">
        <v>1286</v>
      </c>
      <c r="K1407" s="241">
        <v>6124</v>
      </c>
      <c r="L1407" s="7" t="s">
        <v>1743</v>
      </c>
      <c r="M1407" s="241">
        <v>5502</v>
      </c>
      <c r="N1407" s="7" t="s">
        <v>63</v>
      </c>
    </row>
    <row r="1408" spans="1:14" x14ac:dyDescent="0.3">
      <c r="A1408" t="str">
        <f t="shared" si="21"/>
        <v>61245509</v>
      </c>
      <c r="B1408" s="7" t="s">
        <v>1321</v>
      </c>
      <c r="C1408" s="7"/>
      <c r="D1408" s="7"/>
      <c r="E1408" s="7" t="e">
        <v>#N/A</v>
      </c>
      <c r="F1408" s="7" t="e">
        <v>#N/A</v>
      </c>
      <c r="G1408" s="7" t="e">
        <v>#N/A</v>
      </c>
      <c r="H1408" s="7" t="e">
        <v>#N/A</v>
      </c>
      <c r="I1408" s="7" t="s">
        <v>1286</v>
      </c>
      <c r="J1408" s="7" t="s">
        <v>1286</v>
      </c>
      <c r="K1408" s="241">
        <v>6124</v>
      </c>
      <c r="L1408" s="7" t="s">
        <v>1743</v>
      </c>
      <c r="M1408" s="241">
        <v>5509</v>
      </c>
      <c r="N1408" s="7" t="s">
        <v>265</v>
      </c>
    </row>
    <row r="1409" spans="1:14" x14ac:dyDescent="0.3">
      <c r="A1409" t="str">
        <f t="shared" si="21"/>
        <v>61245510</v>
      </c>
      <c r="B1409" s="7" t="s">
        <v>1321</v>
      </c>
      <c r="C1409" s="7"/>
      <c r="D1409" s="7"/>
      <c r="E1409" s="7" t="e">
        <v>#N/A</v>
      </c>
      <c r="F1409" s="7" t="e">
        <v>#N/A</v>
      </c>
      <c r="G1409" s="7" t="e">
        <v>#N/A</v>
      </c>
      <c r="H1409" s="7" t="e">
        <v>#N/A</v>
      </c>
      <c r="I1409" s="7" t="s">
        <v>1286</v>
      </c>
      <c r="J1409" s="7" t="s">
        <v>1286</v>
      </c>
      <c r="K1409" s="241">
        <v>6124</v>
      </c>
      <c r="L1409" s="7" t="s">
        <v>1743</v>
      </c>
      <c r="M1409" s="241">
        <v>5510</v>
      </c>
      <c r="N1409" s="7" t="s">
        <v>1744</v>
      </c>
    </row>
    <row r="1410" spans="1:14" x14ac:dyDescent="0.3">
      <c r="A1410" t="str">
        <f t="shared" si="21"/>
        <v>61246001</v>
      </c>
      <c r="B1410" s="7" t="s">
        <v>1321</v>
      </c>
      <c r="C1410" s="7"/>
      <c r="D1410" s="7"/>
      <c r="E1410" s="7" t="e">
        <v>#N/A</v>
      </c>
      <c r="F1410" s="7" t="e">
        <v>#N/A</v>
      </c>
      <c r="G1410" s="7" t="e">
        <v>#N/A</v>
      </c>
      <c r="H1410" s="7" t="e">
        <v>#N/A</v>
      </c>
      <c r="I1410" s="7" t="s">
        <v>1286</v>
      </c>
      <c r="J1410" s="7" t="s">
        <v>1286</v>
      </c>
      <c r="K1410" s="241">
        <v>6124</v>
      </c>
      <c r="L1410" s="7" t="s">
        <v>1743</v>
      </c>
      <c r="M1410" s="241">
        <v>6001</v>
      </c>
      <c r="N1410" s="7" t="s">
        <v>457</v>
      </c>
    </row>
    <row r="1411" spans="1:14" x14ac:dyDescent="0.3">
      <c r="A1411" t="str">
        <f t="shared" ref="A1411:A1474" si="22">K1411&amp;M1411</f>
        <v>61246004</v>
      </c>
      <c r="B1411" s="7" t="s">
        <v>1321</v>
      </c>
      <c r="C1411" s="7"/>
      <c r="D1411" s="7"/>
      <c r="E1411" s="7" t="e">
        <v>#N/A</v>
      </c>
      <c r="F1411" s="7" t="e">
        <v>#N/A</v>
      </c>
      <c r="G1411" s="7" t="e">
        <v>#N/A</v>
      </c>
      <c r="H1411" s="7" t="e">
        <v>#N/A</v>
      </c>
      <c r="I1411" s="7" t="s">
        <v>1286</v>
      </c>
      <c r="J1411" s="7" t="s">
        <v>1286</v>
      </c>
      <c r="K1411" s="241">
        <v>6124</v>
      </c>
      <c r="L1411" s="7" t="s">
        <v>1743</v>
      </c>
      <c r="M1411" s="241">
        <v>6004</v>
      </c>
      <c r="N1411" s="7" t="s">
        <v>66</v>
      </c>
    </row>
    <row r="1412" spans="1:14" x14ac:dyDescent="0.3">
      <c r="A1412" t="str">
        <f t="shared" si="22"/>
        <v>61246008</v>
      </c>
      <c r="B1412" s="7" t="s">
        <v>1321</v>
      </c>
      <c r="C1412" s="7"/>
      <c r="D1412" s="7"/>
      <c r="E1412" s="7" t="e">
        <v>#N/A</v>
      </c>
      <c r="F1412" s="7" t="e">
        <v>#N/A</v>
      </c>
      <c r="G1412" s="7" t="e">
        <v>#N/A</v>
      </c>
      <c r="H1412" s="7" t="e">
        <v>#N/A</v>
      </c>
      <c r="I1412" s="7" t="s">
        <v>1286</v>
      </c>
      <c r="J1412" s="7" t="s">
        <v>1286</v>
      </c>
      <c r="K1412" s="241">
        <v>6124</v>
      </c>
      <c r="L1412" s="7" t="s">
        <v>1743</v>
      </c>
      <c r="M1412" s="241">
        <v>6008</v>
      </c>
      <c r="N1412" s="7" t="s">
        <v>75</v>
      </c>
    </row>
    <row r="1413" spans="1:14" x14ac:dyDescent="0.3">
      <c r="A1413" t="str">
        <f t="shared" si="22"/>
        <v>61265502</v>
      </c>
      <c r="B1413" s="7" t="s">
        <v>1321</v>
      </c>
      <c r="C1413" s="7"/>
      <c r="D1413" s="7"/>
      <c r="E1413" s="7" t="e">
        <v>#N/A</v>
      </c>
      <c r="F1413" s="7" t="e">
        <v>#N/A</v>
      </c>
      <c r="G1413" s="7" t="e">
        <v>#N/A</v>
      </c>
      <c r="H1413" s="7" t="e">
        <v>#N/A</v>
      </c>
      <c r="I1413" s="7" t="s">
        <v>1286</v>
      </c>
      <c r="J1413" s="7" t="s">
        <v>1286</v>
      </c>
      <c r="K1413" s="241">
        <v>6126</v>
      </c>
      <c r="L1413" s="7" t="s">
        <v>1745</v>
      </c>
      <c r="M1413" s="241">
        <v>5502</v>
      </c>
      <c r="N1413" s="7" t="s">
        <v>63</v>
      </c>
    </row>
    <row r="1414" spans="1:14" x14ac:dyDescent="0.3">
      <c r="A1414" t="str">
        <f t="shared" si="22"/>
        <v>61265505</v>
      </c>
      <c r="B1414" s="7" t="s">
        <v>1321</v>
      </c>
      <c r="C1414" s="7"/>
      <c r="D1414" s="7"/>
      <c r="E1414" s="7" t="e">
        <v>#N/A</v>
      </c>
      <c r="F1414" s="7" t="e">
        <v>#N/A</v>
      </c>
      <c r="G1414" s="7" t="e">
        <v>#N/A</v>
      </c>
      <c r="H1414" s="7" t="e">
        <v>#N/A</v>
      </c>
      <c r="I1414" s="7" t="s">
        <v>1286</v>
      </c>
      <c r="J1414" s="7" t="s">
        <v>1286</v>
      </c>
      <c r="K1414" s="241">
        <v>6126</v>
      </c>
      <c r="L1414" s="7" t="s">
        <v>1745</v>
      </c>
      <c r="M1414" s="241">
        <v>5505</v>
      </c>
      <c r="N1414" s="7" t="s">
        <v>61</v>
      </c>
    </row>
    <row r="1415" spans="1:14" x14ac:dyDescent="0.3">
      <c r="A1415" t="str">
        <f t="shared" si="22"/>
        <v>61266004</v>
      </c>
      <c r="B1415" s="7" t="s">
        <v>1321</v>
      </c>
      <c r="C1415" s="7"/>
      <c r="D1415" s="7"/>
      <c r="E1415" s="7" t="e">
        <v>#N/A</v>
      </c>
      <c r="F1415" s="7" t="e">
        <v>#N/A</v>
      </c>
      <c r="G1415" s="7" t="e">
        <v>#N/A</v>
      </c>
      <c r="H1415" s="7" t="e">
        <v>#N/A</v>
      </c>
      <c r="I1415" s="7" t="s">
        <v>1286</v>
      </c>
      <c r="J1415" s="7" t="s">
        <v>1286</v>
      </c>
      <c r="K1415" s="241">
        <v>6126</v>
      </c>
      <c r="L1415" s="7" t="s">
        <v>1745</v>
      </c>
      <c r="M1415" s="241">
        <v>6004</v>
      </c>
      <c r="N1415" s="7" t="s">
        <v>66</v>
      </c>
    </row>
    <row r="1416" spans="1:14" x14ac:dyDescent="0.3">
      <c r="A1416" t="str">
        <f t="shared" si="22"/>
        <v>61295502</v>
      </c>
      <c r="B1416" s="7" t="s">
        <v>1321</v>
      </c>
      <c r="C1416" s="7"/>
      <c r="D1416" s="7"/>
      <c r="E1416" s="7" t="e">
        <v>#N/A</v>
      </c>
      <c r="F1416" s="7" t="e">
        <v>#N/A</v>
      </c>
      <c r="G1416" s="7" t="e">
        <v>#N/A</v>
      </c>
      <c r="H1416" s="7" t="e">
        <v>#N/A</v>
      </c>
      <c r="I1416" s="7" t="s">
        <v>1286</v>
      </c>
      <c r="J1416" s="7" t="s">
        <v>1286</v>
      </c>
      <c r="K1416" s="241">
        <v>6129</v>
      </c>
      <c r="L1416" s="7" t="s">
        <v>1746</v>
      </c>
      <c r="M1416" s="241">
        <v>5502</v>
      </c>
      <c r="N1416" s="7" t="s">
        <v>63</v>
      </c>
    </row>
    <row r="1417" spans="1:14" x14ac:dyDescent="0.3">
      <c r="A1417" t="str">
        <f t="shared" si="22"/>
        <v>61315502</v>
      </c>
      <c r="B1417" s="7" t="s">
        <v>1321</v>
      </c>
      <c r="C1417" s="7"/>
      <c r="D1417" s="7"/>
      <c r="E1417" s="7" t="e">
        <v>#N/A</v>
      </c>
      <c r="F1417" s="7" t="e">
        <v>#N/A</v>
      </c>
      <c r="G1417" s="7" t="e">
        <v>#N/A</v>
      </c>
      <c r="H1417" s="7" t="e">
        <v>#N/A</v>
      </c>
      <c r="I1417" s="7" t="s">
        <v>1286</v>
      </c>
      <c r="J1417" s="7" t="s">
        <v>1286</v>
      </c>
      <c r="K1417" s="241">
        <v>6131</v>
      </c>
      <c r="L1417" s="7" t="s">
        <v>1747</v>
      </c>
      <c r="M1417" s="241">
        <v>5502</v>
      </c>
      <c r="N1417" s="7" t="s">
        <v>63</v>
      </c>
    </row>
    <row r="1418" spans="1:14" x14ac:dyDescent="0.3">
      <c r="A1418" t="str">
        <f t="shared" si="22"/>
        <v>61316004</v>
      </c>
      <c r="B1418" s="7" t="s">
        <v>1321</v>
      </c>
      <c r="C1418" s="7"/>
      <c r="D1418" s="7"/>
      <c r="E1418" s="7" t="e">
        <v>#N/A</v>
      </c>
      <c r="F1418" s="7" t="e">
        <v>#N/A</v>
      </c>
      <c r="G1418" s="7" t="e">
        <v>#N/A</v>
      </c>
      <c r="H1418" s="7" t="e">
        <v>#N/A</v>
      </c>
      <c r="I1418" s="7" t="s">
        <v>1286</v>
      </c>
      <c r="J1418" s="7" t="s">
        <v>1286</v>
      </c>
      <c r="K1418" s="241">
        <v>6131</v>
      </c>
      <c r="L1418" s="7" t="s">
        <v>1747</v>
      </c>
      <c r="M1418" s="241">
        <v>6004</v>
      </c>
      <c r="N1418" s="7" t="s">
        <v>66</v>
      </c>
    </row>
    <row r="1419" spans="1:14" x14ac:dyDescent="0.3">
      <c r="A1419" t="str">
        <f t="shared" si="22"/>
        <v>61375502</v>
      </c>
      <c r="B1419" s="7" t="s">
        <v>1321</v>
      </c>
      <c r="C1419" s="7"/>
      <c r="D1419" s="7"/>
      <c r="E1419" s="7" t="e">
        <v>#N/A</v>
      </c>
      <c r="F1419" s="7" t="e">
        <v>#N/A</v>
      </c>
      <c r="G1419" s="7" t="e">
        <v>#N/A</v>
      </c>
      <c r="H1419" s="7" t="e">
        <v>#N/A</v>
      </c>
      <c r="I1419" s="7" t="s">
        <v>1286</v>
      </c>
      <c r="J1419" s="7" t="s">
        <v>1286</v>
      </c>
      <c r="K1419" s="241">
        <v>6137</v>
      </c>
      <c r="L1419" s="7" t="s">
        <v>1748</v>
      </c>
      <c r="M1419" s="241">
        <v>5502</v>
      </c>
      <c r="N1419" s="7" t="s">
        <v>63</v>
      </c>
    </row>
    <row r="1420" spans="1:14" x14ac:dyDescent="0.3">
      <c r="A1420" t="str">
        <f t="shared" si="22"/>
        <v>61376004</v>
      </c>
      <c r="B1420" s="7" t="s">
        <v>1321</v>
      </c>
      <c r="C1420" s="7"/>
      <c r="D1420" s="7"/>
      <c r="E1420" s="7" t="e">
        <v>#N/A</v>
      </c>
      <c r="F1420" s="7" t="e">
        <v>#N/A</v>
      </c>
      <c r="G1420" s="7" t="e">
        <v>#N/A</v>
      </c>
      <c r="H1420" s="7" t="e">
        <v>#N/A</v>
      </c>
      <c r="I1420" s="7" t="s">
        <v>1286</v>
      </c>
      <c r="J1420" s="7" t="s">
        <v>1286</v>
      </c>
      <c r="K1420" s="241">
        <v>6137</v>
      </c>
      <c r="L1420" s="7" t="s">
        <v>1748</v>
      </c>
      <c r="M1420" s="241">
        <v>6004</v>
      </c>
      <c r="N1420" s="7" t="s">
        <v>66</v>
      </c>
    </row>
    <row r="1421" spans="1:14" x14ac:dyDescent="0.3">
      <c r="A1421" t="str">
        <f t="shared" si="22"/>
        <v>61385502</v>
      </c>
      <c r="B1421" s="7" t="s">
        <v>1321</v>
      </c>
      <c r="C1421" s="7"/>
      <c r="D1421" s="7"/>
      <c r="E1421" s="7" t="e">
        <v>#N/A</v>
      </c>
      <c r="F1421" s="7" t="e">
        <v>#N/A</v>
      </c>
      <c r="G1421" s="7" t="e">
        <v>#N/A</v>
      </c>
      <c r="H1421" s="7" t="e">
        <v>#N/A</v>
      </c>
      <c r="I1421" s="7" t="s">
        <v>1286</v>
      </c>
      <c r="J1421" s="7" t="s">
        <v>1286</v>
      </c>
      <c r="K1421" s="241">
        <v>6138</v>
      </c>
      <c r="L1421" s="7" t="s">
        <v>1749</v>
      </c>
      <c r="M1421" s="241">
        <v>5502</v>
      </c>
      <c r="N1421" s="7" t="s">
        <v>63</v>
      </c>
    </row>
    <row r="1422" spans="1:14" x14ac:dyDescent="0.3">
      <c r="A1422" t="str">
        <f t="shared" si="22"/>
        <v>61386004</v>
      </c>
      <c r="B1422" s="7" t="s">
        <v>1321</v>
      </c>
      <c r="C1422" s="7"/>
      <c r="D1422" s="7"/>
      <c r="E1422" s="7" t="e">
        <v>#N/A</v>
      </c>
      <c r="F1422" s="7" t="e">
        <v>#N/A</v>
      </c>
      <c r="G1422" s="7" t="e">
        <v>#N/A</v>
      </c>
      <c r="H1422" s="7" t="e">
        <v>#N/A</v>
      </c>
      <c r="I1422" s="7" t="s">
        <v>1286</v>
      </c>
      <c r="J1422" s="7" t="s">
        <v>1286</v>
      </c>
      <c r="K1422" s="241">
        <v>6138</v>
      </c>
      <c r="L1422" s="7" t="s">
        <v>1749</v>
      </c>
      <c r="M1422" s="241">
        <v>6004</v>
      </c>
      <c r="N1422" s="7" t="s">
        <v>66</v>
      </c>
    </row>
    <row r="1423" spans="1:14" x14ac:dyDescent="0.3">
      <c r="A1423" t="str">
        <f t="shared" si="22"/>
        <v>61395502</v>
      </c>
      <c r="B1423" s="7" t="s">
        <v>1321</v>
      </c>
      <c r="C1423" s="7"/>
      <c r="D1423" s="7"/>
      <c r="E1423" s="7" t="e">
        <v>#N/A</v>
      </c>
      <c r="F1423" s="7" t="e">
        <v>#N/A</v>
      </c>
      <c r="G1423" s="7" t="e">
        <v>#N/A</v>
      </c>
      <c r="H1423" s="7" t="e">
        <v>#N/A</v>
      </c>
      <c r="I1423" s="7" t="s">
        <v>1286</v>
      </c>
      <c r="J1423" s="7" t="s">
        <v>1286</v>
      </c>
      <c r="K1423" s="241">
        <v>6139</v>
      </c>
      <c r="L1423" s="7" t="s">
        <v>1750</v>
      </c>
      <c r="M1423" s="241">
        <v>5502</v>
      </c>
      <c r="N1423" s="7" t="s">
        <v>63</v>
      </c>
    </row>
    <row r="1424" spans="1:14" x14ac:dyDescent="0.3">
      <c r="A1424" t="str">
        <f t="shared" si="22"/>
        <v>61395504</v>
      </c>
      <c r="B1424" s="7" t="s">
        <v>1321</v>
      </c>
      <c r="C1424" s="7"/>
      <c r="D1424" s="7"/>
      <c r="E1424" s="7" t="e">
        <v>#N/A</v>
      </c>
      <c r="F1424" s="7" t="e">
        <v>#N/A</v>
      </c>
      <c r="G1424" s="7" t="e">
        <v>#N/A</v>
      </c>
      <c r="H1424" s="7" t="e">
        <v>#N/A</v>
      </c>
      <c r="I1424" s="7" t="s">
        <v>1286</v>
      </c>
      <c r="J1424" s="7" t="s">
        <v>1286</v>
      </c>
      <c r="K1424" s="241">
        <v>6139</v>
      </c>
      <c r="L1424" s="7" t="s">
        <v>1750</v>
      </c>
      <c r="M1424" s="241">
        <v>5504</v>
      </c>
      <c r="N1424" s="7" t="s">
        <v>264</v>
      </c>
    </row>
    <row r="1425" spans="1:14" x14ac:dyDescent="0.3">
      <c r="A1425" t="str">
        <f t="shared" si="22"/>
        <v>61425502</v>
      </c>
      <c r="B1425" s="7" t="s">
        <v>1321</v>
      </c>
      <c r="C1425" s="7"/>
      <c r="D1425" s="7"/>
      <c r="E1425" s="7" t="e">
        <v>#N/A</v>
      </c>
      <c r="F1425" s="7" t="e">
        <v>#N/A</v>
      </c>
      <c r="G1425" s="7" t="e">
        <v>#N/A</v>
      </c>
      <c r="H1425" s="7" t="e">
        <v>#N/A</v>
      </c>
      <c r="I1425" s="7" t="s">
        <v>1286</v>
      </c>
      <c r="J1425" s="7" t="s">
        <v>1286</v>
      </c>
      <c r="K1425" s="241">
        <v>6142</v>
      </c>
      <c r="L1425" s="7" t="s">
        <v>1751</v>
      </c>
      <c r="M1425" s="241">
        <v>5502</v>
      </c>
      <c r="N1425" s="7" t="s">
        <v>63</v>
      </c>
    </row>
    <row r="1426" spans="1:14" x14ac:dyDescent="0.3">
      <c r="A1426" t="str">
        <f t="shared" si="22"/>
        <v>61426001</v>
      </c>
      <c r="B1426" s="7" t="s">
        <v>1321</v>
      </c>
      <c r="C1426" s="7"/>
      <c r="D1426" s="7"/>
      <c r="E1426" s="7" t="e">
        <v>#N/A</v>
      </c>
      <c r="F1426" s="7" t="e">
        <v>#N/A</v>
      </c>
      <c r="G1426" s="7" t="e">
        <v>#N/A</v>
      </c>
      <c r="H1426" s="7" t="e">
        <v>#N/A</v>
      </c>
      <c r="I1426" s="7" t="s">
        <v>1286</v>
      </c>
      <c r="J1426" s="7" t="s">
        <v>1286</v>
      </c>
      <c r="K1426" s="241">
        <v>6142</v>
      </c>
      <c r="L1426" s="7" t="s">
        <v>1751</v>
      </c>
      <c r="M1426" s="241">
        <v>6001</v>
      </c>
      <c r="N1426" s="7" t="s">
        <v>457</v>
      </c>
    </row>
    <row r="1427" spans="1:14" x14ac:dyDescent="0.3">
      <c r="A1427" t="str">
        <f t="shared" si="22"/>
        <v>61435502</v>
      </c>
      <c r="B1427" s="7" t="s">
        <v>1321</v>
      </c>
      <c r="C1427" s="7"/>
      <c r="D1427" s="7"/>
      <c r="E1427" s="7" t="e">
        <v>#N/A</v>
      </c>
      <c r="F1427" s="7" t="e">
        <v>#N/A</v>
      </c>
      <c r="G1427" s="7" t="e">
        <v>#N/A</v>
      </c>
      <c r="H1427" s="7" t="e">
        <v>#N/A</v>
      </c>
      <c r="I1427" s="7" t="s">
        <v>1286</v>
      </c>
      <c r="J1427" s="7" t="s">
        <v>1286</v>
      </c>
      <c r="K1427" s="241">
        <v>6143</v>
      </c>
      <c r="L1427" s="7" t="s">
        <v>1752</v>
      </c>
      <c r="M1427" s="241">
        <v>5502</v>
      </c>
      <c r="N1427" s="7" t="s">
        <v>63</v>
      </c>
    </row>
    <row r="1428" spans="1:14" x14ac:dyDescent="0.3">
      <c r="A1428" t="str">
        <f t="shared" si="22"/>
        <v>61436001</v>
      </c>
      <c r="B1428" s="7" t="s">
        <v>1321</v>
      </c>
      <c r="C1428" s="7"/>
      <c r="D1428" s="7"/>
      <c r="E1428" s="7" t="e">
        <v>#N/A</v>
      </c>
      <c r="F1428" s="7" t="e">
        <v>#N/A</v>
      </c>
      <c r="G1428" s="7" t="e">
        <v>#N/A</v>
      </c>
      <c r="H1428" s="7" t="e">
        <v>#N/A</v>
      </c>
      <c r="I1428" s="7" t="s">
        <v>1286</v>
      </c>
      <c r="J1428" s="7" t="s">
        <v>1286</v>
      </c>
      <c r="K1428" s="241">
        <v>6143</v>
      </c>
      <c r="L1428" s="7" t="s">
        <v>1752</v>
      </c>
      <c r="M1428" s="241">
        <v>6001</v>
      </c>
      <c r="N1428" s="7" t="s">
        <v>457</v>
      </c>
    </row>
    <row r="1429" spans="1:14" x14ac:dyDescent="0.3">
      <c r="A1429" t="str">
        <f t="shared" si="22"/>
        <v>61436004</v>
      </c>
      <c r="B1429" s="7" t="s">
        <v>1321</v>
      </c>
      <c r="C1429" s="7"/>
      <c r="D1429" s="7"/>
      <c r="E1429" s="7" t="e">
        <v>#N/A</v>
      </c>
      <c r="F1429" s="7" t="e">
        <v>#N/A</v>
      </c>
      <c r="G1429" s="7" t="e">
        <v>#N/A</v>
      </c>
      <c r="H1429" s="7" t="e">
        <v>#N/A</v>
      </c>
      <c r="I1429" s="7" t="s">
        <v>1286</v>
      </c>
      <c r="J1429" s="7" t="s">
        <v>1286</v>
      </c>
      <c r="K1429" s="241">
        <v>6143</v>
      </c>
      <c r="L1429" s="7" t="s">
        <v>1752</v>
      </c>
      <c r="M1429" s="241">
        <v>6004</v>
      </c>
      <c r="N1429" s="7" t="s">
        <v>66</v>
      </c>
    </row>
    <row r="1430" spans="1:14" x14ac:dyDescent="0.3">
      <c r="A1430" t="str">
        <f t="shared" si="22"/>
        <v>61455502</v>
      </c>
      <c r="B1430" s="7" t="s">
        <v>1321</v>
      </c>
      <c r="C1430" s="7"/>
      <c r="D1430" s="7"/>
      <c r="E1430" s="7" t="e">
        <v>#N/A</v>
      </c>
      <c r="F1430" s="7" t="e">
        <v>#N/A</v>
      </c>
      <c r="G1430" s="7" t="e">
        <v>#N/A</v>
      </c>
      <c r="H1430" s="7" t="e">
        <v>#N/A</v>
      </c>
      <c r="I1430" s="7" t="s">
        <v>1286</v>
      </c>
      <c r="J1430" s="7" t="s">
        <v>1286</v>
      </c>
      <c r="K1430" s="241">
        <v>6145</v>
      </c>
      <c r="L1430" s="7" t="s">
        <v>1753</v>
      </c>
      <c r="M1430" s="241">
        <v>5502</v>
      </c>
      <c r="N1430" s="7" t="s">
        <v>63</v>
      </c>
    </row>
    <row r="1431" spans="1:14" x14ac:dyDescent="0.3">
      <c r="A1431" t="str">
        <f t="shared" si="22"/>
        <v>61456001</v>
      </c>
      <c r="B1431" s="7" t="s">
        <v>1321</v>
      </c>
      <c r="C1431" s="7"/>
      <c r="D1431" s="7"/>
      <c r="E1431" s="7" t="e">
        <v>#N/A</v>
      </c>
      <c r="F1431" s="7" t="e">
        <v>#N/A</v>
      </c>
      <c r="G1431" s="7" t="e">
        <v>#N/A</v>
      </c>
      <c r="H1431" s="7" t="e">
        <v>#N/A</v>
      </c>
      <c r="I1431" s="7" t="s">
        <v>1286</v>
      </c>
      <c r="J1431" s="7" t="s">
        <v>1286</v>
      </c>
      <c r="K1431" s="241">
        <v>6145</v>
      </c>
      <c r="L1431" s="7" t="s">
        <v>1753</v>
      </c>
      <c r="M1431" s="241">
        <v>6001</v>
      </c>
      <c r="N1431" s="7" t="s">
        <v>457</v>
      </c>
    </row>
    <row r="1432" spans="1:14" x14ac:dyDescent="0.3">
      <c r="A1432" t="str">
        <f t="shared" si="22"/>
        <v>61456004</v>
      </c>
      <c r="B1432" s="7" t="s">
        <v>1321</v>
      </c>
      <c r="C1432" s="7"/>
      <c r="D1432" s="7"/>
      <c r="E1432" s="7" t="e">
        <v>#N/A</v>
      </c>
      <c r="F1432" s="7" t="e">
        <v>#N/A</v>
      </c>
      <c r="G1432" s="7" t="e">
        <v>#N/A</v>
      </c>
      <c r="H1432" s="7" t="e">
        <v>#N/A</v>
      </c>
      <c r="I1432" s="7" t="s">
        <v>1286</v>
      </c>
      <c r="J1432" s="7" t="s">
        <v>1286</v>
      </c>
      <c r="K1432" s="241">
        <v>6145</v>
      </c>
      <c r="L1432" s="7" t="s">
        <v>1753</v>
      </c>
      <c r="M1432" s="241">
        <v>6004</v>
      </c>
      <c r="N1432" s="7" t="s">
        <v>66</v>
      </c>
    </row>
    <row r="1433" spans="1:14" x14ac:dyDescent="0.3">
      <c r="A1433" t="str">
        <f t="shared" si="22"/>
        <v>61475502</v>
      </c>
      <c r="B1433" s="7" t="s">
        <v>1321</v>
      </c>
      <c r="C1433" s="7"/>
      <c r="D1433" s="7"/>
      <c r="E1433" s="7">
        <v>0</v>
      </c>
      <c r="F1433" s="7">
        <v>0</v>
      </c>
      <c r="G1433" s="7">
        <v>0</v>
      </c>
      <c r="H1433" s="7">
        <v>0</v>
      </c>
      <c r="I1433" s="7" t="s">
        <v>1286</v>
      </c>
      <c r="J1433" s="7" t="s">
        <v>1286</v>
      </c>
      <c r="K1433" s="241">
        <v>6147</v>
      </c>
      <c r="L1433" s="7" t="s">
        <v>62</v>
      </c>
      <c r="M1433" s="241">
        <v>5502</v>
      </c>
      <c r="N1433" s="7" t="s">
        <v>63</v>
      </c>
    </row>
    <row r="1434" spans="1:14" x14ac:dyDescent="0.3">
      <c r="A1434" t="str">
        <f t="shared" si="22"/>
        <v>61476004</v>
      </c>
      <c r="B1434" s="7" t="s">
        <v>1321</v>
      </c>
      <c r="C1434" s="7"/>
      <c r="D1434" s="7"/>
      <c r="E1434" s="7" t="e">
        <v>#N/A</v>
      </c>
      <c r="F1434" s="7" t="e">
        <v>#N/A</v>
      </c>
      <c r="G1434" s="7" t="e">
        <v>#N/A</v>
      </c>
      <c r="H1434" s="7" t="e">
        <v>#N/A</v>
      </c>
      <c r="I1434" s="7" t="s">
        <v>1286</v>
      </c>
      <c r="J1434" s="7" t="s">
        <v>1286</v>
      </c>
      <c r="K1434" s="241">
        <v>6147</v>
      </c>
      <c r="L1434" s="7" t="s">
        <v>62</v>
      </c>
      <c r="M1434" s="241">
        <v>6004</v>
      </c>
      <c r="N1434" s="7" t="s">
        <v>66</v>
      </c>
    </row>
    <row r="1435" spans="1:14" x14ac:dyDescent="0.3">
      <c r="A1435" t="str">
        <f t="shared" si="22"/>
        <v>61485505</v>
      </c>
      <c r="B1435" s="7" t="s">
        <v>1321</v>
      </c>
      <c r="C1435" s="7"/>
      <c r="D1435" s="7"/>
      <c r="E1435" s="7" t="e">
        <v>#N/A</v>
      </c>
      <c r="F1435" s="7" t="e">
        <v>#N/A</v>
      </c>
      <c r="G1435" s="7" t="e">
        <v>#N/A</v>
      </c>
      <c r="H1435" s="7" t="e">
        <v>#N/A</v>
      </c>
      <c r="I1435" s="7" t="s">
        <v>1286</v>
      </c>
      <c r="J1435" s="7" t="s">
        <v>1286</v>
      </c>
      <c r="K1435" s="241">
        <v>6148</v>
      </c>
      <c r="L1435" s="7" t="s">
        <v>1754</v>
      </c>
      <c r="M1435" s="241">
        <v>5505</v>
      </c>
      <c r="N1435" s="7" t="s">
        <v>61</v>
      </c>
    </row>
    <row r="1436" spans="1:14" x14ac:dyDescent="0.3">
      <c r="A1436" t="str">
        <f t="shared" si="22"/>
        <v>61486004</v>
      </c>
      <c r="B1436" s="7" t="s">
        <v>1321</v>
      </c>
      <c r="C1436" s="7"/>
      <c r="D1436" s="7"/>
      <c r="E1436" s="7" t="e">
        <v>#N/A</v>
      </c>
      <c r="F1436" s="7" t="e">
        <v>#N/A</v>
      </c>
      <c r="G1436" s="7" t="e">
        <v>#N/A</v>
      </c>
      <c r="H1436" s="7" t="e">
        <v>#N/A</v>
      </c>
      <c r="I1436" s="7" t="s">
        <v>1286</v>
      </c>
      <c r="J1436" s="7" t="s">
        <v>1286</v>
      </c>
      <c r="K1436" s="241">
        <v>6148</v>
      </c>
      <c r="L1436" s="7" t="s">
        <v>1754</v>
      </c>
      <c r="M1436" s="241">
        <v>6004</v>
      </c>
      <c r="N1436" s="7" t="s">
        <v>66</v>
      </c>
    </row>
    <row r="1437" spans="1:14" x14ac:dyDescent="0.3">
      <c r="A1437" t="str">
        <f t="shared" si="22"/>
        <v>61495502</v>
      </c>
      <c r="B1437" s="7" t="s">
        <v>1321</v>
      </c>
      <c r="C1437" s="7"/>
      <c r="D1437" s="7"/>
      <c r="E1437" s="7">
        <v>0</v>
      </c>
      <c r="F1437" s="7">
        <v>0</v>
      </c>
      <c r="G1437" s="7" t="s">
        <v>247</v>
      </c>
      <c r="H1437" s="7" t="s">
        <v>248</v>
      </c>
      <c r="I1437" s="7" t="s">
        <v>1286</v>
      </c>
      <c r="J1437" s="7" t="s">
        <v>1286</v>
      </c>
      <c r="K1437" s="241">
        <v>6149</v>
      </c>
      <c r="L1437" s="7" t="s">
        <v>251</v>
      </c>
      <c r="M1437" s="241">
        <v>5502</v>
      </c>
      <c r="N1437" s="7" t="s">
        <v>63</v>
      </c>
    </row>
    <row r="1438" spans="1:14" x14ac:dyDescent="0.3">
      <c r="A1438" t="str">
        <f t="shared" si="22"/>
        <v>61495505</v>
      </c>
      <c r="B1438" s="7" t="s">
        <v>1321</v>
      </c>
      <c r="C1438" s="7"/>
      <c r="D1438" s="7"/>
      <c r="E1438" s="7" t="e">
        <v>#N/A</v>
      </c>
      <c r="F1438" s="7" t="e">
        <v>#N/A</v>
      </c>
      <c r="G1438" s="7" t="e">
        <v>#N/A</v>
      </c>
      <c r="H1438" s="7" t="e">
        <v>#N/A</v>
      </c>
      <c r="I1438" s="7" t="s">
        <v>1286</v>
      </c>
      <c r="J1438" s="7" t="s">
        <v>1286</v>
      </c>
      <c r="K1438" s="241">
        <v>6149</v>
      </c>
      <c r="L1438" s="7" t="s">
        <v>251</v>
      </c>
      <c r="M1438" s="241">
        <v>5505</v>
      </c>
      <c r="N1438" s="7" t="s">
        <v>61</v>
      </c>
    </row>
    <row r="1439" spans="1:14" x14ac:dyDescent="0.3">
      <c r="A1439" t="str">
        <f t="shared" si="22"/>
        <v>61496004</v>
      </c>
      <c r="B1439" s="7" t="s">
        <v>1321</v>
      </c>
      <c r="C1439" s="7"/>
      <c r="D1439" s="7"/>
      <c r="E1439" s="7" t="e">
        <v>#N/A</v>
      </c>
      <c r="F1439" s="7" t="e">
        <v>#N/A</v>
      </c>
      <c r="G1439" s="7" t="e">
        <v>#N/A</v>
      </c>
      <c r="H1439" s="7" t="e">
        <v>#N/A</v>
      </c>
      <c r="I1439" s="7" t="s">
        <v>1286</v>
      </c>
      <c r="J1439" s="7" t="s">
        <v>1286</v>
      </c>
      <c r="K1439" s="241">
        <v>6149</v>
      </c>
      <c r="L1439" s="7" t="s">
        <v>251</v>
      </c>
      <c r="M1439" s="241">
        <v>6004</v>
      </c>
      <c r="N1439" s="7" t="s">
        <v>66</v>
      </c>
    </row>
    <row r="1440" spans="1:14" x14ac:dyDescent="0.3">
      <c r="A1440" t="str">
        <f t="shared" si="22"/>
        <v>61505502</v>
      </c>
      <c r="B1440" s="7" t="s">
        <v>1321</v>
      </c>
      <c r="C1440" s="7"/>
      <c r="D1440" s="7"/>
      <c r="E1440" s="7" t="e">
        <v>#N/A</v>
      </c>
      <c r="F1440" s="7" t="e">
        <v>#N/A</v>
      </c>
      <c r="G1440" s="7" t="e">
        <v>#N/A</v>
      </c>
      <c r="H1440" s="7" t="e">
        <v>#N/A</v>
      </c>
      <c r="I1440" s="7" t="s">
        <v>1286</v>
      </c>
      <c r="J1440" s="7" t="s">
        <v>1286</v>
      </c>
      <c r="K1440" s="241">
        <v>6150</v>
      </c>
      <c r="L1440" s="7" t="s">
        <v>1755</v>
      </c>
      <c r="M1440" s="241">
        <v>5502</v>
      </c>
      <c r="N1440" s="7" t="s">
        <v>63</v>
      </c>
    </row>
    <row r="1441" spans="1:14" x14ac:dyDescent="0.3">
      <c r="A1441" t="str">
        <f t="shared" si="22"/>
        <v>61506004</v>
      </c>
      <c r="B1441" s="7" t="s">
        <v>1321</v>
      </c>
      <c r="C1441" s="7"/>
      <c r="D1441" s="7"/>
      <c r="E1441" s="7" t="e">
        <v>#N/A</v>
      </c>
      <c r="F1441" s="7" t="e">
        <v>#N/A</v>
      </c>
      <c r="G1441" s="7" t="e">
        <v>#N/A</v>
      </c>
      <c r="H1441" s="7" t="e">
        <v>#N/A</v>
      </c>
      <c r="I1441" s="7" t="s">
        <v>1286</v>
      </c>
      <c r="J1441" s="7" t="s">
        <v>1286</v>
      </c>
      <c r="K1441" s="241">
        <v>6150</v>
      </c>
      <c r="L1441" s="7" t="s">
        <v>1755</v>
      </c>
      <c r="M1441" s="241">
        <v>6004</v>
      </c>
      <c r="N1441" s="7" t="s">
        <v>66</v>
      </c>
    </row>
    <row r="1442" spans="1:14" x14ac:dyDescent="0.3">
      <c r="A1442" t="str">
        <f t="shared" si="22"/>
        <v>61585502</v>
      </c>
      <c r="B1442" s="7" t="s">
        <v>1321</v>
      </c>
      <c r="C1442" s="7"/>
      <c r="D1442" s="7"/>
      <c r="E1442" s="7" t="e">
        <v>#N/A</v>
      </c>
      <c r="F1442" s="7" t="e">
        <v>#N/A</v>
      </c>
      <c r="G1442" s="7" t="e">
        <v>#N/A</v>
      </c>
      <c r="H1442" s="7" t="e">
        <v>#N/A</v>
      </c>
      <c r="I1442" s="7" t="s">
        <v>1286</v>
      </c>
      <c r="J1442" s="7" t="s">
        <v>1286</v>
      </c>
      <c r="K1442" s="241">
        <v>6158</v>
      </c>
      <c r="L1442" s="7" t="s">
        <v>1756</v>
      </c>
      <c r="M1442" s="241">
        <v>5502</v>
      </c>
      <c r="N1442" s="7" t="s">
        <v>63</v>
      </c>
    </row>
    <row r="1443" spans="1:14" x14ac:dyDescent="0.3">
      <c r="A1443" t="str">
        <f t="shared" si="22"/>
        <v>61586004</v>
      </c>
      <c r="B1443" s="7" t="s">
        <v>1321</v>
      </c>
      <c r="C1443" s="7"/>
      <c r="D1443" s="7"/>
      <c r="E1443" s="7" t="e">
        <v>#N/A</v>
      </c>
      <c r="F1443" s="7" t="e">
        <v>#N/A</v>
      </c>
      <c r="G1443" s="7" t="e">
        <v>#N/A</v>
      </c>
      <c r="H1443" s="7" t="e">
        <v>#N/A</v>
      </c>
      <c r="I1443" s="7" t="s">
        <v>1286</v>
      </c>
      <c r="J1443" s="7" t="s">
        <v>1286</v>
      </c>
      <c r="K1443" s="241">
        <v>6158</v>
      </c>
      <c r="L1443" s="7" t="s">
        <v>1756</v>
      </c>
      <c r="M1443" s="241">
        <v>6004</v>
      </c>
      <c r="N1443" s="7" t="s">
        <v>66</v>
      </c>
    </row>
    <row r="1444" spans="1:14" x14ac:dyDescent="0.3">
      <c r="A1444" t="str">
        <f t="shared" si="22"/>
        <v>66152000</v>
      </c>
      <c r="B1444" s="7" t="s">
        <v>1321</v>
      </c>
      <c r="C1444" s="7"/>
      <c r="D1444" s="7"/>
      <c r="E1444" s="7" t="e">
        <v>#N/A</v>
      </c>
      <c r="F1444" s="7" t="e">
        <v>#N/A</v>
      </c>
      <c r="G1444" s="7" t="e">
        <v>#N/A</v>
      </c>
      <c r="H1444" s="7" t="e">
        <v>#N/A</v>
      </c>
      <c r="I1444" s="7" t="s">
        <v>1286</v>
      </c>
      <c r="J1444" s="7" t="s">
        <v>1286</v>
      </c>
      <c r="K1444" s="241">
        <v>6615</v>
      </c>
      <c r="L1444" s="7" t="s">
        <v>1757</v>
      </c>
      <c r="M1444" s="241">
        <v>2000</v>
      </c>
      <c r="N1444" s="7" t="s">
        <v>271</v>
      </c>
    </row>
    <row r="1445" spans="1:14" x14ac:dyDescent="0.3">
      <c r="A1445" t="str">
        <f t="shared" si="22"/>
        <v>66156004</v>
      </c>
      <c r="B1445" s="7" t="s">
        <v>1321</v>
      </c>
      <c r="C1445" s="7"/>
      <c r="D1445" s="7"/>
      <c r="E1445" s="7" t="e">
        <v>#N/A</v>
      </c>
      <c r="F1445" s="7" t="e">
        <v>#N/A</v>
      </c>
      <c r="G1445" s="7" t="e">
        <v>#N/A</v>
      </c>
      <c r="H1445" s="7" t="e">
        <v>#N/A</v>
      </c>
      <c r="I1445" s="7" t="s">
        <v>1286</v>
      </c>
      <c r="J1445" s="7" t="s">
        <v>1286</v>
      </c>
      <c r="K1445" s="241">
        <v>6615</v>
      </c>
      <c r="L1445" s="7" t="s">
        <v>1757</v>
      </c>
      <c r="M1445" s="241">
        <v>6004</v>
      </c>
      <c r="N1445" s="7" t="s">
        <v>66</v>
      </c>
    </row>
    <row r="1446" spans="1:14" x14ac:dyDescent="0.3">
      <c r="A1446" t="str">
        <f t="shared" si="22"/>
        <v>66157103</v>
      </c>
      <c r="B1446" s="7" t="s">
        <v>1321</v>
      </c>
      <c r="C1446" s="7"/>
      <c r="D1446" s="7"/>
      <c r="E1446" s="7" t="e">
        <v>#N/A</v>
      </c>
      <c r="F1446" s="7" t="e">
        <v>#N/A</v>
      </c>
      <c r="G1446" s="7" t="e">
        <v>#N/A</v>
      </c>
      <c r="H1446" s="7" t="e">
        <v>#N/A</v>
      </c>
      <c r="I1446" s="7" t="s">
        <v>1286</v>
      </c>
      <c r="J1446" s="7" t="s">
        <v>1286</v>
      </c>
      <c r="K1446" s="241">
        <v>6615</v>
      </c>
      <c r="L1446" s="7" t="s">
        <v>1757</v>
      </c>
      <c r="M1446" s="241">
        <v>7103</v>
      </c>
      <c r="N1446" s="7" t="s">
        <v>36</v>
      </c>
    </row>
    <row r="1447" spans="1:14" x14ac:dyDescent="0.3">
      <c r="A1447" t="str">
        <f t="shared" si="22"/>
        <v>66162000</v>
      </c>
      <c r="B1447" s="7" t="s">
        <v>1321</v>
      </c>
      <c r="C1447" s="7"/>
      <c r="D1447" s="7"/>
      <c r="E1447" s="7" t="e">
        <v>#N/A</v>
      </c>
      <c r="F1447" s="7" t="e">
        <v>#N/A</v>
      </c>
      <c r="G1447" s="7" t="e">
        <v>#N/A</v>
      </c>
      <c r="H1447" s="7" t="e">
        <v>#N/A</v>
      </c>
      <c r="I1447" s="7" t="s">
        <v>1286</v>
      </c>
      <c r="J1447" s="7" t="s">
        <v>1286</v>
      </c>
      <c r="K1447" s="241">
        <v>6616</v>
      </c>
      <c r="L1447" s="7" t="s">
        <v>1758</v>
      </c>
      <c r="M1447" s="241">
        <v>2000</v>
      </c>
      <c r="N1447" s="7" t="s">
        <v>271</v>
      </c>
    </row>
    <row r="1448" spans="1:14" x14ac:dyDescent="0.3">
      <c r="A1448" t="str">
        <f t="shared" si="22"/>
        <v>66166004</v>
      </c>
      <c r="B1448" s="7" t="s">
        <v>1321</v>
      </c>
      <c r="C1448" s="7"/>
      <c r="D1448" s="7"/>
      <c r="E1448" s="7" t="e">
        <v>#N/A</v>
      </c>
      <c r="F1448" s="7" t="e">
        <v>#N/A</v>
      </c>
      <c r="G1448" s="7" t="e">
        <v>#N/A</v>
      </c>
      <c r="H1448" s="7" t="e">
        <v>#N/A</v>
      </c>
      <c r="I1448" s="7" t="s">
        <v>1286</v>
      </c>
      <c r="J1448" s="7" t="s">
        <v>1286</v>
      </c>
      <c r="K1448" s="241">
        <v>6616</v>
      </c>
      <c r="L1448" s="7" t="s">
        <v>1758</v>
      </c>
      <c r="M1448" s="241">
        <v>6004</v>
      </c>
      <c r="N1448" s="7" t="s">
        <v>66</v>
      </c>
    </row>
    <row r="1449" spans="1:14" x14ac:dyDescent="0.3">
      <c r="A1449" t="str">
        <f t="shared" si="22"/>
        <v>66167103</v>
      </c>
      <c r="B1449" s="7" t="s">
        <v>1321</v>
      </c>
      <c r="C1449" s="7"/>
      <c r="D1449" s="7"/>
      <c r="E1449" s="7" t="e">
        <v>#N/A</v>
      </c>
      <c r="F1449" s="7" t="e">
        <v>#N/A</v>
      </c>
      <c r="G1449" s="7" t="e">
        <v>#N/A</v>
      </c>
      <c r="H1449" s="7" t="e">
        <v>#N/A</v>
      </c>
      <c r="I1449" s="7" t="s">
        <v>1286</v>
      </c>
      <c r="J1449" s="7" t="s">
        <v>1286</v>
      </c>
      <c r="K1449" s="241">
        <v>6616</v>
      </c>
      <c r="L1449" s="7" t="s">
        <v>1758</v>
      </c>
      <c r="M1449" s="241">
        <v>7103</v>
      </c>
      <c r="N1449" s="7" t="s">
        <v>36</v>
      </c>
    </row>
    <row r="1450" spans="1:14" x14ac:dyDescent="0.3">
      <c r="A1450" t="str">
        <f t="shared" si="22"/>
        <v>66172000</v>
      </c>
      <c r="B1450" s="7" t="s">
        <v>1321</v>
      </c>
      <c r="C1450" s="7"/>
      <c r="D1450" s="7"/>
      <c r="E1450" s="7" t="e">
        <v>#N/A</v>
      </c>
      <c r="F1450" s="7" t="e">
        <v>#N/A</v>
      </c>
      <c r="G1450" s="7" t="e">
        <v>#N/A</v>
      </c>
      <c r="H1450" s="7" t="e">
        <v>#N/A</v>
      </c>
      <c r="I1450" s="7" t="s">
        <v>1286</v>
      </c>
      <c r="J1450" s="7" t="s">
        <v>1286</v>
      </c>
      <c r="K1450" s="241">
        <v>6617</v>
      </c>
      <c r="L1450" s="7" t="s">
        <v>1759</v>
      </c>
      <c r="M1450" s="241">
        <v>2000</v>
      </c>
      <c r="N1450" s="7" t="s">
        <v>271</v>
      </c>
    </row>
    <row r="1451" spans="1:14" x14ac:dyDescent="0.3">
      <c r="A1451" t="str">
        <f t="shared" si="22"/>
        <v>66176004</v>
      </c>
      <c r="B1451" s="7" t="s">
        <v>1321</v>
      </c>
      <c r="C1451" s="7"/>
      <c r="D1451" s="7"/>
      <c r="E1451" s="7" t="e">
        <v>#N/A</v>
      </c>
      <c r="F1451" s="7" t="e">
        <v>#N/A</v>
      </c>
      <c r="G1451" s="7" t="e">
        <v>#N/A</v>
      </c>
      <c r="H1451" s="7" t="e">
        <v>#N/A</v>
      </c>
      <c r="I1451" s="7" t="s">
        <v>1286</v>
      </c>
      <c r="J1451" s="7" t="s">
        <v>1286</v>
      </c>
      <c r="K1451" s="241">
        <v>6617</v>
      </c>
      <c r="L1451" s="7" t="s">
        <v>1759</v>
      </c>
      <c r="M1451" s="241">
        <v>6004</v>
      </c>
      <c r="N1451" s="7" t="s">
        <v>66</v>
      </c>
    </row>
    <row r="1452" spans="1:14" x14ac:dyDescent="0.3">
      <c r="A1452" t="str">
        <f t="shared" si="22"/>
        <v>66177103</v>
      </c>
      <c r="B1452" s="7" t="s">
        <v>1321</v>
      </c>
      <c r="C1452" s="7"/>
      <c r="D1452" s="7"/>
      <c r="E1452" s="7" t="e">
        <v>#N/A</v>
      </c>
      <c r="F1452" s="7" t="e">
        <v>#N/A</v>
      </c>
      <c r="G1452" s="7" t="e">
        <v>#N/A</v>
      </c>
      <c r="H1452" s="7" t="e">
        <v>#N/A</v>
      </c>
      <c r="I1452" s="7" t="s">
        <v>1286</v>
      </c>
      <c r="J1452" s="7" t="s">
        <v>1286</v>
      </c>
      <c r="K1452" s="241">
        <v>6617</v>
      </c>
      <c r="L1452" s="7" t="s">
        <v>1759</v>
      </c>
      <c r="M1452" s="241">
        <v>7103</v>
      </c>
      <c r="N1452" s="7" t="s">
        <v>36</v>
      </c>
    </row>
    <row r="1453" spans="1:14" x14ac:dyDescent="0.3">
      <c r="A1453" t="str">
        <f t="shared" si="22"/>
        <v>66182000</v>
      </c>
      <c r="B1453" s="7" t="s">
        <v>1321</v>
      </c>
      <c r="C1453" s="7"/>
      <c r="D1453" s="7"/>
      <c r="E1453" s="7" t="e">
        <v>#N/A</v>
      </c>
      <c r="F1453" s="7" t="e">
        <v>#N/A</v>
      </c>
      <c r="G1453" s="7" t="e">
        <v>#N/A</v>
      </c>
      <c r="H1453" s="7" t="e">
        <v>#N/A</v>
      </c>
      <c r="I1453" s="7" t="s">
        <v>1286</v>
      </c>
      <c r="J1453" s="7" t="s">
        <v>1286</v>
      </c>
      <c r="K1453" s="241">
        <v>6618</v>
      </c>
      <c r="L1453" s="7" t="s">
        <v>1760</v>
      </c>
      <c r="M1453" s="241">
        <v>2000</v>
      </c>
      <c r="N1453" s="7" t="s">
        <v>271</v>
      </c>
    </row>
    <row r="1454" spans="1:14" x14ac:dyDescent="0.3">
      <c r="A1454" t="str">
        <f t="shared" si="22"/>
        <v>66186004</v>
      </c>
      <c r="B1454" s="7" t="s">
        <v>1321</v>
      </c>
      <c r="C1454" s="7"/>
      <c r="D1454" s="7"/>
      <c r="E1454" s="7" t="e">
        <v>#N/A</v>
      </c>
      <c r="F1454" s="7" t="e">
        <v>#N/A</v>
      </c>
      <c r="G1454" s="7" t="e">
        <v>#N/A</v>
      </c>
      <c r="H1454" s="7" t="e">
        <v>#N/A</v>
      </c>
      <c r="I1454" s="7" t="s">
        <v>1286</v>
      </c>
      <c r="J1454" s="7" t="s">
        <v>1286</v>
      </c>
      <c r="K1454" s="241">
        <v>6618</v>
      </c>
      <c r="L1454" s="7" t="s">
        <v>1760</v>
      </c>
      <c r="M1454" s="241">
        <v>6004</v>
      </c>
      <c r="N1454" s="7" t="s">
        <v>66</v>
      </c>
    </row>
    <row r="1455" spans="1:14" x14ac:dyDescent="0.3">
      <c r="A1455" t="str">
        <f t="shared" si="22"/>
        <v>66187103</v>
      </c>
      <c r="B1455" s="7" t="s">
        <v>1321</v>
      </c>
      <c r="C1455" s="7"/>
      <c r="D1455" s="7"/>
      <c r="E1455" s="7" t="e">
        <v>#N/A</v>
      </c>
      <c r="F1455" s="7" t="e">
        <v>#N/A</v>
      </c>
      <c r="G1455" s="7" t="e">
        <v>#N/A</v>
      </c>
      <c r="H1455" s="7" t="e">
        <v>#N/A</v>
      </c>
      <c r="I1455" s="7" t="s">
        <v>1286</v>
      </c>
      <c r="J1455" s="7" t="s">
        <v>1286</v>
      </c>
      <c r="K1455" s="241">
        <v>6618</v>
      </c>
      <c r="L1455" s="7" t="s">
        <v>1760</v>
      </c>
      <c r="M1455" s="241">
        <v>7103</v>
      </c>
      <c r="N1455" s="7" t="s">
        <v>36</v>
      </c>
    </row>
    <row r="1456" spans="1:14" x14ac:dyDescent="0.3">
      <c r="A1456" t="str">
        <f t="shared" si="22"/>
        <v>66192000</v>
      </c>
      <c r="B1456" s="7" t="s">
        <v>1321</v>
      </c>
      <c r="C1456" s="7"/>
      <c r="D1456" s="7"/>
      <c r="E1456" s="7" t="e">
        <v>#N/A</v>
      </c>
      <c r="F1456" s="7" t="e">
        <v>#N/A</v>
      </c>
      <c r="G1456" s="7" t="e">
        <v>#N/A</v>
      </c>
      <c r="H1456" s="7" t="e">
        <v>#N/A</v>
      </c>
      <c r="I1456" s="7" t="s">
        <v>1286</v>
      </c>
      <c r="J1456" s="7" t="s">
        <v>1286</v>
      </c>
      <c r="K1456" s="241">
        <v>6619</v>
      </c>
      <c r="L1456" s="7" t="s">
        <v>1761</v>
      </c>
      <c r="M1456" s="241">
        <v>2000</v>
      </c>
      <c r="N1456" s="7" t="s">
        <v>271</v>
      </c>
    </row>
    <row r="1457" spans="1:14" x14ac:dyDescent="0.3">
      <c r="A1457" t="str">
        <f t="shared" si="22"/>
        <v>66195520</v>
      </c>
      <c r="B1457" s="7" t="s">
        <v>1321</v>
      </c>
      <c r="C1457" s="7"/>
      <c r="D1457" s="7"/>
      <c r="E1457" s="7" t="e">
        <v>#N/A</v>
      </c>
      <c r="F1457" s="7" t="e">
        <v>#N/A</v>
      </c>
      <c r="G1457" s="7" t="e">
        <v>#N/A</v>
      </c>
      <c r="H1457" s="7" t="e">
        <v>#N/A</v>
      </c>
      <c r="I1457" s="7" t="s">
        <v>1286</v>
      </c>
      <c r="J1457" s="7" t="s">
        <v>1286</v>
      </c>
      <c r="K1457" s="241">
        <v>6619</v>
      </c>
      <c r="L1457" s="7" t="s">
        <v>1761</v>
      </c>
      <c r="M1457" s="241">
        <v>5520</v>
      </c>
      <c r="N1457" s="7" t="s">
        <v>1586</v>
      </c>
    </row>
    <row r="1458" spans="1:14" x14ac:dyDescent="0.3">
      <c r="A1458" t="str">
        <f t="shared" si="22"/>
        <v>66196004</v>
      </c>
      <c r="B1458" s="7" t="s">
        <v>1321</v>
      </c>
      <c r="C1458" s="7"/>
      <c r="D1458" s="7"/>
      <c r="E1458" s="7" t="e">
        <v>#N/A</v>
      </c>
      <c r="F1458" s="7" t="e">
        <v>#N/A</v>
      </c>
      <c r="G1458" s="7" t="e">
        <v>#N/A</v>
      </c>
      <c r="H1458" s="7" t="e">
        <v>#N/A</v>
      </c>
      <c r="I1458" s="7" t="s">
        <v>1286</v>
      </c>
      <c r="J1458" s="7" t="s">
        <v>1286</v>
      </c>
      <c r="K1458" s="241">
        <v>6619</v>
      </c>
      <c r="L1458" s="7" t="s">
        <v>1761</v>
      </c>
      <c r="M1458" s="241">
        <v>6004</v>
      </c>
      <c r="N1458" s="7" t="s">
        <v>66</v>
      </c>
    </row>
    <row r="1459" spans="1:14" x14ac:dyDescent="0.3">
      <c r="A1459" t="str">
        <f t="shared" si="22"/>
        <v>66197103</v>
      </c>
      <c r="B1459" s="7" t="s">
        <v>1321</v>
      </c>
      <c r="C1459" s="7"/>
      <c r="D1459" s="7"/>
      <c r="E1459" s="7" t="e">
        <v>#N/A</v>
      </c>
      <c r="F1459" s="7" t="e">
        <v>#N/A</v>
      </c>
      <c r="G1459" s="7" t="e">
        <v>#N/A</v>
      </c>
      <c r="H1459" s="7" t="e">
        <v>#N/A</v>
      </c>
      <c r="I1459" s="7" t="s">
        <v>1286</v>
      </c>
      <c r="J1459" s="7" t="s">
        <v>1286</v>
      </c>
      <c r="K1459" s="241">
        <v>6619</v>
      </c>
      <c r="L1459" s="7" t="s">
        <v>1761</v>
      </c>
      <c r="M1459" s="241">
        <v>7103</v>
      </c>
      <c r="N1459" s="7" t="s">
        <v>36</v>
      </c>
    </row>
    <row r="1460" spans="1:14" x14ac:dyDescent="0.3">
      <c r="A1460" t="str">
        <f t="shared" si="22"/>
        <v>66252000</v>
      </c>
      <c r="B1460" s="7" t="s">
        <v>1321</v>
      </c>
      <c r="C1460" s="7"/>
      <c r="D1460" s="7"/>
      <c r="E1460" s="7" t="e">
        <v>#N/A</v>
      </c>
      <c r="F1460" s="7" t="e">
        <v>#N/A</v>
      </c>
      <c r="G1460" s="7" t="e">
        <v>#N/A</v>
      </c>
      <c r="H1460" s="7" t="e">
        <v>#N/A</v>
      </c>
      <c r="I1460" s="7" t="s">
        <v>1286</v>
      </c>
      <c r="J1460" s="7" t="s">
        <v>1286</v>
      </c>
      <c r="K1460" s="241">
        <v>6625</v>
      </c>
      <c r="L1460" s="7" t="s">
        <v>1762</v>
      </c>
      <c r="M1460" s="241">
        <v>2000</v>
      </c>
      <c r="N1460" s="7" t="s">
        <v>271</v>
      </c>
    </row>
    <row r="1461" spans="1:14" x14ac:dyDescent="0.3">
      <c r="A1461" t="str">
        <f t="shared" si="22"/>
        <v>66257103</v>
      </c>
      <c r="B1461" s="7" t="s">
        <v>1321</v>
      </c>
      <c r="C1461" s="7"/>
      <c r="D1461" s="7"/>
      <c r="E1461" s="7" t="e">
        <v>#N/A</v>
      </c>
      <c r="F1461" s="7" t="e">
        <v>#N/A</v>
      </c>
      <c r="G1461" s="7" t="e">
        <v>#N/A</v>
      </c>
      <c r="H1461" s="7" t="e">
        <v>#N/A</v>
      </c>
      <c r="I1461" s="7" t="s">
        <v>1286</v>
      </c>
      <c r="J1461" s="7" t="s">
        <v>1286</v>
      </c>
      <c r="K1461" s="241">
        <v>6625</v>
      </c>
      <c r="L1461" s="7" t="s">
        <v>1762</v>
      </c>
      <c r="M1461" s="241">
        <v>7103</v>
      </c>
      <c r="N1461" s="7" t="s">
        <v>36</v>
      </c>
    </row>
    <row r="1462" spans="1:14" x14ac:dyDescent="0.3">
      <c r="A1462" t="str">
        <f t="shared" si="22"/>
        <v>90156000</v>
      </c>
      <c r="B1462" s="7" t="s">
        <v>1323</v>
      </c>
      <c r="C1462" s="7"/>
      <c r="D1462" s="7"/>
      <c r="E1462" s="7" t="e">
        <v>#N/A</v>
      </c>
      <c r="F1462" s="7" t="e">
        <v>#N/A</v>
      </c>
      <c r="G1462" s="7" t="e">
        <v>#N/A</v>
      </c>
      <c r="H1462" s="7" t="e">
        <v>#N/A</v>
      </c>
      <c r="I1462" s="7" t="s">
        <v>1286</v>
      </c>
      <c r="J1462" s="7" t="s">
        <v>1286</v>
      </c>
      <c r="K1462" s="241">
        <v>9015</v>
      </c>
      <c r="L1462" s="7" t="s">
        <v>88</v>
      </c>
      <c r="M1462" s="241">
        <v>6000</v>
      </c>
      <c r="N1462" s="7" t="s">
        <v>107</v>
      </c>
    </row>
    <row r="1463" spans="1:14" x14ac:dyDescent="0.3">
      <c r="A1463" t="str">
        <f t="shared" si="22"/>
        <v>90156003</v>
      </c>
      <c r="B1463" s="7" t="s">
        <v>1323</v>
      </c>
      <c r="C1463" s="7"/>
      <c r="D1463" s="7"/>
      <c r="E1463" s="7">
        <v>0</v>
      </c>
      <c r="F1463" s="7">
        <v>0</v>
      </c>
      <c r="G1463" s="7">
        <v>0</v>
      </c>
      <c r="H1463" s="7">
        <v>0</v>
      </c>
      <c r="I1463" s="7" t="s">
        <v>1286</v>
      </c>
      <c r="J1463" s="7" t="s">
        <v>1286</v>
      </c>
      <c r="K1463" s="241">
        <v>9015</v>
      </c>
      <c r="L1463" s="7" t="s">
        <v>88</v>
      </c>
      <c r="M1463" s="241">
        <v>6003</v>
      </c>
      <c r="N1463" s="7" t="s">
        <v>89</v>
      </c>
    </row>
    <row r="1464" spans="1:14" x14ac:dyDescent="0.3">
      <c r="A1464" t="str">
        <f t="shared" si="22"/>
        <v>90156006</v>
      </c>
      <c r="B1464" s="7" t="s">
        <v>1323</v>
      </c>
      <c r="C1464" s="7"/>
      <c r="D1464" s="7"/>
      <c r="E1464" s="7" t="e">
        <v>#N/A</v>
      </c>
      <c r="F1464" s="7" t="e">
        <v>#N/A</v>
      </c>
      <c r="G1464" s="7" t="e">
        <v>#N/A</v>
      </c>
      <c r="H1464" s="7" t="e">
        <v>#N/A</v>
      </c>
      <c r="I1464" s="7" t="s">
        <v>1286</v>
      </c>
      <c r="J1464" s="7" t="s">
        <v>1286</v>
      </c>
      <c r="K1464" s="241">
        <v>9015</v>
      </c>
      <c r="L1464" s="7" t="s">
        <v>88</v>
      </c>
      <c r="M1464" s="241">
        <v>6006</v>
      </c>
      <c r="N1464" s="7" t="s">
        <v>68</v>
      </c>
    </row>
    <row r="1465" spans="1:14" x14ac:dyDescent="0.3">
      <c r="A1465" t="str">
        <f t="shared" si="22"/>
        <v>90156008</v>
      </c>
      <c r="B1465" s="7" t="s">
        <v>1323</v>
      </c>
      <c r="C1465" s="7"/>
      <c r="D1465" s="7"/>
      <c r="E1465" s="7" t="e">
        <v>#N/A</v>
      </c>
      <c r="F1465" s="7" t="e">
        <v>#N/A</v>
      </c>
      <c r="G1465" s="7" t="e">
        <v>#N/A</v>
      </c>
      <c r="H1465" s="7" t="e">
        <v>#N/A</v>
      </c>
      <c r="I1465" s="7" t="s">
        <v>1286</v>
      </c>
      <c r="J1465" s="7" t="s">
        <v>1286</v>
      </c>
      <c r="K1465" s="241">
        <v>9015</v>
      </c>
      <c r="L1465" s="7" t="s">
        <v>88</v>
      </c>
      <c r="M1465" s="241">
        <v>6008</v>
      </c>
      <c r="N1465" s="7" t="s">
        <v>75</v>
      </c>
    </row>
    <row r="1466" spans="1:14" x14ac:dyDescent="0.3">
      <c r="A1466" t="str">
        <f t="shared" si="22"/>
        <v>90864000</v>
      </c>
      <c r="B1466" s="7" t="s">
        <v>1321</v>
      </c>
      <c r="C1466" s="7"/>
      <c r="D1466" s="7"/>
      <c r="E1466" s="7" t="e">
        <v>#N/A</v>
      </c>
      <c r="F1466" s="7" t="e">
        <v>#N/A</v>
      </c>
      <c r="G1466" s="7" t="e">
        <v>#N/A</v>
      </c>
      <c r="H1466" s="7" t="e">
        <v>#N/A</v>
      </c>
      <c r="I1466" s="7" t="s">
        <v>1286</v>
      </c>
      <c r="J1466" s="7" t="s">
        <v>1286</v>
      </c>
      <c r="K1466" s="241">
        <v>9086</v>
      </c>
      <c r="L1466" s="7" t="s">
        <v>1763</v>
      </c>
      <c r="M1466" s="241">
        <v>4000</v>
      </c>
      <c r="N1466" s="7" t="s">
        <v>1349</v>
      </c>
    </row>
    <row r="1467" spans="1:14" x14ac:dyDescent="0.3">
      <c r="A1467" t="str">
        <f t="shared" si="22"/>
        <v>90866021</v>
      </c>
      <c r="B1467" s="7" t="s">
        <v>1321</v>
      </c>
      <c r="C1467" s="7"/>
      <c r="D1467" s="7"/>
      <c r="E1467" s="7" t="e">
        <v>#N/A</v>
      </c>
      <c r="F1467" s="7" t="e">
        <v>#N/A</v>
      </c>
      <c r="G1467" s="7" t="e">
        <v>#N/A</v>
      </c>
      <c r="H1467" s="7" t="e">
        <v>#N/A</v>
      </c>
      <c r="I1467" s="7" t="s">
        <v>1286</v>
      </c>
      <c r="J1467" s="7" t="s">
        <v>1286</v>
      </c>
      <c r="K1467" s="241">
        <v>9086</v>
      </c>
      <c r="L1467" s="7" t="s">
        <v>1763</v>
      </c>
      <c r="M1467" s="241">
        <v>6021</v>
      </c>
      <c r="N1467" s="7" t="s">
        <v>1444</v>
      </c>
    </row>
    <row r="1468" spans="1:14" x14ac:dyDescent="0.3">
      <c r="A1468" t="str">
        <f t="shared" si="22"/>
        <v>91364000</v>
      </c>
      <c r="B1468" s="7" t="s">
        <v>1321</v>
      </c>
      <c r="C1468" s="7"/>
      <c r="D1468" s="7"/>
      <c r="E1468" s="7" t="e">
        <v>#N/A</v>
      </c>
      <c r="F1468" s="7" t="e">
        <v>#N/A</v>
      </c>
      <c r="G1468" s="7" t="e">
        <v>#N/A</v>
      </c>
      <c r="H1468" s="7" t="e">
        <v>#N/A</v>
      </c>
      <c r="I1468" s="7" t="s">
        <v>1286</v>
      </c>
      <c r="J1468" s="7" t="s">
        <v>1286</v>
      </c>
      <c r="K1468" s="241">
        <v>9136</v>
      </c>
      <c r="L1468" s="7" t="s">
        <v>1764</v>
      </c>
      <c r="M1468" s="241">
        <v>4000</v>
      </c>
      <c r="N1468" s="7" t="s">
        <v>1349</v>
      </c>
    </row>
    <row r="1469" spans="1:14" x14ac:dyDescent="0.3">
      <c r="A1469" t="str">
        <f t="shared" si="22"/>
        <v>91366020</v>
      </c>
      <c r="B1469" s="7" t="s">
        <v>1321</v>
      </c>
      <c r="C1469" s="7"/>
      <c r="D1469" s="7"/>
      <c r="E1469" s="7" t="e">
        <v>#N/A</v>
      </c>
      <c r="F1469" s="7" t="e">
        <v>#N/A</v>
      </c>
      <c r="G1469" s="7" t="e">
        <v>#N/A</v>
      </c>
      <c r="H1469" s="7" t="e">
        <v>#N/A</v>
      </c>
      <c r="I1469" s="7" t="s">
        <v>1286</v>
      </c>
      <c r="J1469" s="7" t="s">
        <v>1286</v>
      </c>
      <c r="K1469" s="241">
        <v>9136</v>
      </c>
      <c r="L1469" s="7" t="s">
        <v>1764</v>
      </c>
      <c r="M1469" s="241">
        <v>6020</v>
      </c>
      <c r="N1469" s="7" t="s">
        <v>1765</v>
      </c>
    </row>
    <row r="1470" spans="1:14" x14ac:dyDescent="0.3">
      <c r="A1470" t="str">
        <f t="shared" si="22"/>
        <v>91384000</v>
      </c>
      <c r="B1470" s="7" t="s">
        <v>1321</v>
      </c>
      <c r="C1470" s="7"/>
      <c r="D1470" s="7"/>
      <c r="E1470" s="7" t="e">
        <v>#N/A</v>
      </c>
      <c r="F1470" s="7" t="e">
        <v>#N/A</v>
      </c>
      <c r="G1470" s="7" t="e">
        <v>#N/A</v>
      </c>
      <c r="H1470" s="7" t="e">
        <v>#N/A</v>
      </c>
      <c r="I1470" s="7" t="s">
        <v>1286</v>
      </c>
      <c r="J1470" s="7" t="s">
        <v>1286</v>
      </c>
      <c r="K1470" s="241">
        <v>9138</v>
      </c>
      <c r="L1470" s="7" t="s">
        <v>1766</v>
      </c>
      <c r="M1470" s="241">
        <v>4000</v>
      </c>
      <c r="N1470" s="7" t="s">
        <v>1349</v>
      </c>
    </row>
    <row r="1471" spans="1:14" x14ac:dyDescent="0.3">
      <c r="A1471" t="str">
        <f t="shared" si="22"/>
        <v>91386020</v>
      </c>
      <c r="B1471" s="7" t="s">
        <v>1321</v>
      </c>
      <c r="C1471" s="7"/>
      <c r="D1471" s="7"/>
      <c r="E1471" s="7" t="e">
        <v>#N/A</v>
      </c>
      <c r="F1471" s="7" t="e">
        <v>#N/A</v>
      </c>
      <c r="G1471" s="7" t="e">
        <v>#N/A</v>
      </c>
      <c r="H1471" s="7" t="e">
        <v>#N/A</v>
      </c>
      <c r="I1471" s="7" t="s">
        <v>1286</v>
      </c>
      <c r="J1471" s="7" t="s">
        <v>1286</v>
      </c>
      <c r="K1471" s="241">
        <v>9138</v>
      </c>
      <c r="L1471" s="7" t="s">
        <v>1766</v>
      </c>
      <c r="M1471" s="241">
        <v>6020</v>
      </c>
      <c r="N1471" s="7" t="s">
        <v>1765</v>
      </c>
    </row>
    <row r="1472" spans="1:14" x14ac:dyDescent="0.3">
      <c r="A1472" t="str">
        <f t="shared" si="22"/>
        <v>93102015</v>
      </c>
      <c r="B1472" s="7" t="s">
        <v>1321</v>
      </c>
      <c r="C1472" s="7"/>
      <c r="D1472" s="7"/>
      <c r="E1472" s="7" t="e">
        <v>#N/A</v>
      </c>
      <c r="F1472" s="7" t="e">
        <v>#N/A</v>
      </c>
      <c r="G1472" s="7" t="e">
        <v>#N/A</v>
      </c>
      <c r="H1472" s="7" t="e">
        <v>#N/A</v>
      </c>
      <c r="I1472" s="7" t="s">
        <v>1286</v>
      </c>
      <c r="J1472" s="7" t="s">
        <v>1286</v>
      </c>
      <c r="K1472" s="241">
        <v>9310</v>
      </c>
      <c r="L1472" s="7" t="s">
        <v>1767</v>
      </c>
      <c r="M1472" s="241">
        <v>2015</v>
      </c>
      <c r="N1472" s="7" t="s">
        <v>278</v>
      </c>
    </row>
    <row r="1473" spans="1:14" x14ac:dyDescent="0.3">
      <c r="A1473" t="str">
        <f t="shared" si="22"/>
        <v>93102900</v>
      </c>
      <c r="B1473" s="7" t="s">
        <v>1321</v>
      </c>
      <c r="C1473" s="7"/>
      <c r="D1473" s="7"/>
      <c r="E1473" s="7" t="e">
        <v>#N/A</v>
      </c>
      <c r="F1473" s="7" t="e">
        <v>#N/A</v>
      </c>
      <c r="G1473" s="7" t="e">
        <v>#N/A</v>
      </c>
      <c r="H1473" s="7" t="e">
        <v>#N/A</v>
      </c>
      <c r="I1473" s="7" t="s">
        <v>1286</v>
      </c>
      <c r="J1473" s="7" t="s">
        <v>1286</v>
      </c>
      <c r="K1473" s="241">
        <v>9310</v>
      </c>
      <c r="L1473" s="7" t="s">
        <v>1767</v>
      </c>
      <c r="M1473" s="241">
        <v>2900</v>
      </c>
      <c r="N1473" s="7" t="s">
        <v>1768</v>
      </c>
    </row>
    <row r="1474" spans="1:14" x14ac:dyDescent="0.3">
      <c r="A1474" t="str">
        <f t="shared" si="22"/>
        <v>93102901</v>
      </c>
      <c r="B1474" s="7" t="s">
        <v>1321</v>
      </c>
      <c r="C1474" s="7"/>
      <c r="D1474" s="7"/>
      <c r="E1474" s="7" t="e">
        <v>#N/A</v>
      </c>
      <c r="F1474" s="7" t="e">
        <v>#N/A</v>
      </c>
      <c r="G1474" s="7" t="e">
        <v>#N/A</v>
      </c>
      <c r="H1474" s="7" t="e">
        <v>#N/A</v>
      </c>
      <c r="I1474" s="7" t="s">
        <v>1286</v>
      </c>
      <c r="J1474" s="7" t="s">
        <v>1286</v>
      </c>
      <c r="K1474" s="241">
        <v>9310</v>
      </c>
      <c r="L1474" s="7" t="s">
        <v>1767</v>
      </c>
      <c r="M1474" s="241">
        <v>2901</v>
      </c>
      <c r="N1474" s="7" t="s">
        <v>1769</v>
      </c>
    </row>
    <row r="1475" spans="1:14" x14ac:dyDescent="0.3">
      <c r="A1475" t="str">
        <f t="shared" ref="A1475:A1538" si="23">K1475&amp;M1475</f>
        <v>93102902</v>
      </c>
      <c r="B1475" s="7" t="s">
        <v>1321</v>
      </c>
      <c r="C1475" s="7"/>
      <c r="D1475" s="7"/>
      <c r="E1475" s="7" t="e">
        <v>#N/A</v>
      </c>
      <c r="F1475" s="7" t="e">
        <v>#N/A</v>
      </c>
      <c r="G1475" s="7" t="e">
        <v>#N/A</v>
      </c>
      <c r="H1475" s="7" t="e">
        <v>#N/A</v>
      </c>
      <c r="I1475" s="7" t="s">
        <v>1286</v>
      </c>
      <c r="J1475" s="7" t="s">
        <v>1286</v>
      </c>
      <c r="K1475" s="241">
        <v>9310</v>
      </c>
      <c r="L1475" s="7" t="s">
        <v>1767</v>
      </c>
      <c r="M1475" s="241">
        <v>2902</v>
      </c>
      <c r="N1475" s="7" t="s">
        <v>1770</v>
      </c>
    </row>
    <row r="1476" spans="1:14" x14ac:dyDescent="0.3">
      <c r="A1476" t="str">
        <f t="shared" si="23"/>
        <v>93105504</v>
      </c>
      <c r="B1476" s="7" t="s">
        <v>1321</v>
      </c>
      <c r="C1476" s="7"/>
      <c r="D1476" s="7"/>
      <c r="E1476" s="7" t="e">
        <v>#N/A</v>
      </c>
      <c r="F1476" s="7" t="e">
        <v>#N/A</v>
      </c>
      <c r="G1476" s="7" t="e">
        <v>#N/A</v>
      </c>
      <c r="H1476" s="7" t="e">
        <v>#N/A</v>
      </c>
      <c r="I1476" s="7" t="s">
        <v>1286</v>
      </c>
      <c r="J1476" s="7" t="s">
        <v>1286</v>
      </c>
      <c r="K1476" s="241">
        <v>9310</v>
      </c>
      <c r="L1476" s="7" t="s">
        <v>1767</v>
      </c>
      <c r="M1476" s="241">
        <v>5504</v>
      </c>
      <c r="N1476" s="7" t="s">
        <v>264</v>
      </c>
    </row>
    <row r="1477" spans="1:14" x14ac:dyDescent="0.3">
      <c r="A1477" t="str">
        <f t="shared" si="23"/>
        <v>93106000</v>
      </c>
      <c r="B1477" s="7" t="s">
        <v>1321</v>
      </c>
      <c r="C1477" s="7"/>
      <c r="D1477" s="7"/>
      <c r="E1477" s="7" t="e">
        <v>#N/A</v>
      </c>
      <c r="F1477" s="7" t="e">
        <v>#N/A</v>
      </c>
      <c r="G1477" s="7" t="e">
        <v>#N/A</v>
      </c>
      <c r="H1477" s="7" t="e">
        <v>#N/A</v>
      </c>
      <c r="I1477" s="7" t="s">
        <v>1286</v>
      </c>
      <c r="J1477" s="7" t="s">
        <v>1286</v>
      </c>
      <c r="K1477" s="241">
        <v>9310</v>
      </c>
      <c r="L1477" s="7" t="s">
        <v>1767</v>
      </c>
      <c r="M1477" s="241">
        <v>6000</v>
      </c>
      <c r="N1477" s="7" t="s">
        <v>107</v>
      </c>
    </row>
    <row r="1478" spans="1:14" x14ac:dyDescent="0.3">
      <c r="A1478" t="str">
        <f t="shared" si="23"/>
        <v>93108000</v>
      </c>
      <c r="B1478" s="7" t="s">
        <v>1321</v>
      </c>
      <c r="C1478" s="7"/>
      <c r="D1478" s="7"/>
      <c r="E1478" s="7" t="e">
        <v>#N/A</v>
      </c>
      <c r="F1478" s="7" t="e">
        <v>#N/A</v>
      </c>
      <c r="G1478" s="7" t="e">
        <v>#N/A</v>
      </c>
      <c r="H1478" s="7" t="e">
        <v>#N/A</v>
      </c>
      <c r="I1478" s="7" t="s">
        <v>1286</v>
      </c>
      <c r="J1478" s="7" t="s">
        <v>1286</v>
      </c>
      <c r="K1478" s="241">
        <v>9310</v>
      </c>
      <c r="L1478" s="7" t="s">
        <v>1767</v>
      </c>
      <c r="M1478" s="241">
        <v>8000</v>
      </c>
      <c r="N1478" s="7" t="s">
        <v>163</v>
      </c>
    </row>
    <row r="1479" spans="1:14" x14ac:dyDescent="0.3">
      <c r="A1479" t="str">
        <f t="shared" si="23"/>
        <v>93108900</v>
      </c>
      <c r="B1479" s="7" t="s">
        <v>1321</v>
      </c>
      <c r="C1479" s="7"/>
      <c r="D1479" s="7"/>
      <c r="E1479" s="7" t="e">
        <v>#N/A</v>
      </c>
      <c r="F1479" s="7" t="e">
        <v>#N/A</v>
      </c>
      <c r="G1479" s="7" t="e">
        <v>#N/A</v>
      </c>
      <c r="H1479" s="7" t="e">
        <v>#N/A</v>
      </c>
      <c r="I1479" s="7" t="s">
        <v>1286</v>
      </c>
      <c r="J1479" s="7" t="s">
        <v>1286</v>
      </c>
      <c r="K1479" s="241">
        <v>9310</v>
      </c>
      <c r="L1479" s="7" t="s">
        <v>1767</v>
      </c>
      <c r="M1479" s="241">
        <v>8900</v>
      </c>
      <c r="N1479" s="7" t="s">
        <v>1771</v>
      </c>
    </row>
    <row r="1480" spans="1:14" x14ac:dyDescent="0.3">
      <c r="A1480" t="str">
        <f t="shared" si="23"/>
        <v>93108901</v>
      </c>
      <c r="B1480" s="7" t="s">
        <v>1321</v>
      </c>
      <c r="C1480" s="7"/>
      <c r="D1480" s="7"/>
      <c r="E1480" s="7" t="e">
        <v>#N/A</v>
      </c>
      <c r="F1480" s="7" t="e">
        <v>#N/A</v>
      </c>
      <c r="G1480" s="7" t="e">
        <v>#N/A</v>
      </c>
      <c r="H1480" s="7" t="e">
        <v>#N/A</v>
      </c>
      <c r="I1480" s="7" t="s">
        <v>1286</v>
      </c>
      <c r="J1480" s="7" t="s">
        <v>1286</v>
      </c>
      <c r="K1480" s="241">
        <v>9310</v>
      </c>
      <c r="L1480" s="7" t="s">
        <v>1767</v>
      </c>
      <c r="M1480" s="241">
        <v>8901</v>
      </c>
      <c r="N1480" s="7" t="s">
        <v>1772</v>
      </c>
    </row>
    <row r="1481" spans="1:14" x14ac:dyDescent="0.3">
      <c r="A1481" t="str">
        <f t="shared" si="23"/>
        <v>93108902</v>
      </c>
      <c r="B1481" s="7" t="s">
        <v>1321</v>
      </c>
      <c r="C1481" s="7"/>
      <c r="D1481" s="7"/>
      <c r="E1481" s="7" t="e">
        <v>#N/A</v>
      </c>
      <c r="F1481" s="7" t="e">
        <v>#N/A</v>
      </c>
      <c r="G1481" s="7" t="e">
        <v>#N/A</v>
      </c>
      <c r="H1481" s="7" t="e">
        <v>#N/A</v>
      </c>
      <c r="I1481" s="7" t="s">
        <v>1286</v>
      </c>
      <c r="J1481" s="7" t="s">
        <v>1286</v>
      </c>
      <c r="K1481" s="241">
        <v>9310</v>
      </c>
      <c r="L1481" s="7" t="s">
        <v>1767</v>
      </c>
      <c r="M1481" s="241">
        <v>8902</v>
      </c>
      <c r="N1481" s="7" t="s">
        <v>1773</v>
      </c>
    </row>
    <row r="1482" spans="1:14" x14ac:dyDescent="0.3">
      <c r="A1482" t="str">
        <f t="shared" si="23"/>
        <v>94186003</v>
      </c>
      <c r="B1482" s="7" t="s">
        <v>1321</v>
      </c>
      <c r="C1482" s="7"/>
      <c r="D1482" s="7"/>
      <c r="E1482" s="7" t="e">
        <v>#N/A</v>
      </c>
      <c r="F1482" s="7" t="e">
        <v>#N/A</v>
      </c>
      <c r="G1482" s="7" t="e">
        <v>#N/A</v>
      </c>
      <c r="H1482" s="7" t="e">
        <v>#N/A</v>
      </c>
      <c r="I1482" s="7" t="s">
        <v>1286</v>
      </c>
      <c r="J1482" s="7" t="s">
        <v>1286</v>
      </c>
      <c r="K1482" s="241">
        <v>9418</v>
      </c>
      <c r="L1482" s="7" t="s">
        <v>1774</v>
      </c>
      <c r="M1482" s="241">
        <v>6003</v>
      </c>
      <c r="N1482" s="7" t="s">
        <v>89</v>
      </c>
    </row>
    <row r="1483" spans="1:14" x14ac:dyDescent="0.3">
      <c r="A1483" t="str">
        <f t="shared" si="23"/>
        <v>101556000</v>
      </c>
      <c r="B1483" s="7" t="s">
        <v>1323</v>
      </c>
      <c r="C1483" s="7"/>
      <c r="D1483" s="7"/>
      <c r="E1483" s="7" t="e">
        <v>#N/A</v>
      </c>
      <c r="F1483" s="7" t="e">
        <v>#N/A</v>
      </c>
      <c r="G1483" s="7" t="e">
        <v>#N/A</v>
      </c>
      <c r="H1483" s="7" t="e">
        <v>#N/A</v>
      </c>
      <c r="I1483" s="7" t="s">
        <v>1286</v>
      </c>
      <c r="J1483" s="7" t="s">
        <v>1286</v>
      </c>
      <c r="K1483" s="241">
        <v>10155</v>
      </c>
      <c r="L1483" s="7" t="s">
        <v>1775</v>
      </c>
      <c r="M1483" s="241">
        <v>6000</v>
      </c>
      <c r="N1483" s="7" t="s">
        <v>107</v>
      </c>
    </row>
    <row r="1484" spans="1:14" x14ac:dyDescent="0.3">
      <c r="A1484" t="str">
        <f t="shared" si="23"/>
        <v>101556003</v>
      </c>
      <c r="B1484" s="7" t="s">
        <v>1323</v>
      </c>
      <c r="C1484" s="7"/>
      <c r="D1484" s="7"/>
      <c r="E1484" s="7" t="e">
        <v>#N/A</v>
      </c>
      <c r="F1484" s="7" t="e">
        <v>#N/A</v>
      </c>
      <c r="G1484" s="7" t="e">
        <v>#N/A</v>
      </c>
      <c r="H1484" s="7" t="e">
        <v>#N/A</v>
      </c>
      <c r="I1484" s="7" t="s">
        <v>1286</v>
      </c>
      <c r="J1484" s="7" t="s">
        <v>1286</v>
      </c>
      <c r="K1484" s="241">
        <v>10155</v>
      </c>
      <c r="L1484" s="7" t="s">
        <v>1775</v>
      </c>
      <c r="M1484" s="241">
        <v>6003</v>
      </c>
      <c r="N1484" s="7" t="s">
        <v>89</v>
      </c>
    </row>
    <row r="1485" spans="1:14" x14ac:dyDescent="0.3">
      <c r="A1485" t="str">
        <f t="shared" si="23"/>
        <v>101726003</v>
      </c>
      <c r="B1485" s="7" t="s">
        <v>1323</v>
      </c>
      <c r="C1485" s="7"/>
      <c r="D1485" s="7"/>
      <c r="E1485" s="7" t="e">
        <v>#N/A</v>
      </c>
      <c r="F1485" s="7" t="e">
        <v>#N/A</v>
      </c>
      <c r="G1485" s="7" t="e">
        <v>#N/A</v>
      </c>
      <c r="H1485" s="7" t="e">
        <v>#N/A</v>
      </c>
      <c r="I1485" s="7" t="s">
        <v>1286</v>
      </c>
      <c r="J1485" s="7" t="s">
        <v>1286</v>
      </c>
      <c r="K1485" s="241">
        <v>10172</v>
      </c>
      <c r="L1485" s="7" t="s">
        <v>1776</v>
      </c>
      <c r="M1485" s="241">
        <v>6003</v>
      </c>
      <c r="N1485" s="7" t="s">
        <v>89</v>
      </c>
    </row>
    <row r="1486" spans="1:14" x14ac:dyDescent="0.3">
      <c r="A1486" t="str">
        <f t="shared" si="23"/>
        <v>101726006</v>
      </c>
      <c r="B1486" s="7" t="s">
        <v>1323</v>
      </c>
      <c r="C1486" s="7"/>
      <c r="D1486" s="7"/>
      <c r="E1486" s="7" t="e">
        <v>#N/A</v>
      </c>
      <c r="F1486" s="7" t="e">
        <v>#N/A</v>
      </c>
      <c r="G1486" s="7" t="e">
        <v>#N/A</v>
      </c>
      <c r="H1486" s="7" t="e">
        <v>#N/A</v>
      </c>
      <c r="I1486" s="7" t="s">
        <v>1286</v>
      </c>
      <c r="J1486" s="7" t="s">
        <v>1286</v>
      </c>
      <c r="K1486" s="241">
        <v>10172</v>
      </c>
      <c r="L1486" s="7" t="s">
        <v>1776</v>
      </c>
      <c r="M1486" s="241">
        <v>6006</v>
      </c>
      <c r="N1486" s="7" t="s">
        <v>68</v>
      </c>
    </row>
    <row r="1487" spans="1:14" x14ac:dyDescent="0.3">
      <c r="A1487" t="str">
        <f t="shared" si="23"/>
        <v>103386003</v>
      </c>
      <c r="B1487" s="7" t="s">
        <v>1323</v>
      </c>
      <c r="C1487" s="7"/>
      <c r="D1487" s="7"/>
      <c r="E1487" s="7" t="e">
        <v>#N/A</v>
      </c>
      <c r="F1487" s="7" t="e">
        <v>#N/A</v>
      </c>
      <c r="G1487" s="7" t="e">
        <v>#N/A</v>
      </c>
      <c r="H1487" s="7" t="e">
        <v>#N/A</v>
      </c>
      <c r="I1487" s="7" t="s">
        <v>1286</v>
      </c>
      <c r="J1487" s="7" t="s">
        <v>1286</v>
      </c>
      <c r="K1487" s="241">
        <v>10338</v>
      </c>
      <c r="L1487" s="7" t="s">
        <v>1777</v>
      </c>
      <c r="M1487" s="241">
        <v>6003</v>
      </c>
      <c r="N1487" s="7" t="s">
        <v>89</v>
      </c>
    </row>
    <row r="1488" spans="1:14" x14ac:dyDescent="0.3">
      <c r="A1488" t="str">
        <f t="shared" si="23"/>
        <v>103386006</v>
      </c>
      <c r="B1488" s="7" t="s">
        <v>1323</v>
      </c>
      <c r="C1488" s="7"/>
      <c r="D1488" s="7"/>
      <c r="E1488" s="7" t="e">
        <v>#N/A</v>
      </c>
      <c r="F1488" s="7" t="e">
        <v>#N/A</v>
      </c>
      <c r="G1488" s="7" t="e">
        <v>#N/A</v>
      </c>
      <c r="H1488" s="7" t="e">
        <v>#N/A</v>
      </c>
      <c r="I1488" s="7" t="s">
        <v>1286</v>
      </c>
      <c r="J1488" s="7" t="s">
        <v>1286</v>
      </c>
      <c r="K1488" s="241">
        <v>10338</v>
      </c>
      <c r="L1488" s="7" t="s">
        <v>1777</v>
      </c>
      <c r="M1488" s="241">
        <v>6006</v>
      </c>
      <c r="N1488" s="7" t="s">
        <v>68</v>
      </c>
    </row>
    <row r="1489" spans="1:14" x14ac:dyDescent="0.3">
      <c r="A1489" t="str">
        <f t="shared" si="23"/>
        <v>103386008</v>
      </c>
      <c r="B1489" s="7" t="s">
        <v>1323</v>
      </c>
      <c r="C1489" s="7"/>
      <c r="D1489" s="7"/>
      <c r="E1489" s="7" t="e">
        <v>#N/A</v>
      </c>
      <c r="F1489" s="7" t="e">
        <v>#N/A</v>
      </c>
      <c r="G1489" s="7" t="e">
        <v>#N/A</v>
      </c>
      <c r="H1489" s="7" t="e">
        <v>#N/A</v>
      </c>
      <c r="I1489" s="7" t="s">
        <v>1286</v>
      </c>
      <c r="J1489" s="7" t="s">
        <v>1286</v>
      </c>
      <c r="K1489" s="241">
        <v>10338</v>
      </c>
      <c r="L1489" s="7" t="s">
        <v>1777</v>
      </c>
      <c r="M1489" s="241">
        <v>6008</v>
      </c>
      <c r="N1489" s="7" t="s">
        <v>75</v>
      </c>
    </row>
    <row r="1490" spans="1:14" x14ac:dyDescent="0.3">
      <c r="A1490" t="str">
        <f t="shared" si="23"/>
        <v>103416008</v>
      </c>
      <c r="B1490" s="7" t="s">
        <v>1323</v>
      </c>
      <c r="C1490" s="7"/>
      <c r="D1490" s="7"/>
      <c r="E1490" s="7" t="e">
        <v>#N/A</v>
      </c>
      <c r="F1490" s="7" t="e">
        <v>#N/A</v>
      </c>
      <c r="G1490" s="7" t="e">
        <v>#N/A</v>
      </c>
      <c r="H1490" s="7" t="e">
        <v>#N/A</v>
      </c>
      <c r="I1490" s="7" t="s">
        <v>1286</v>
      </c>
      <c r="J1490" s="7" t="s">
        <v>1286</v>
      </c>
      <c r="K1490" s="241">
        <v>10341</v>
      </c>
      <c r="L1490" s="7" t="s">
        <v>1778</v>
      </c>
      <c r="M1490" s="241">
        <v>6008</v>
      </c>
      <c r="N1490" s="7" t="s">
        <v>75</v>
      </c>
    </row>
    <row r="1491" spans="1:14" x14ac:dyDescent="0.3">
      <c r="A1491" t="str">
        <f t="shared" si="23"/>
        <v>103426000</v>
      </c>
      <c r="B1491" s="7" t="s">
        <v>1323</v>
      </c>
      <c r="C1491" s="7"/>
      <c r="D1491" s="7"/>
      <c r="E1491" s="7" t="e">
        <v>#N/A</v>
      </c>
      <c r="F1491" s="7" t="e">
        <v>#N/A</v>
      </c>
      <c r="G1491" s="7" t="e">
        <v>#N/A</v>
      </c>
      <c r="H1491" s="7" t="e">
        <v>#N/A</v>
      </c>
      <c r="I1491" s="7" t="s">
        <v>1286</v>
      </c>
      <c r="J1491" s="7" t="s">
        <v>1286</v>
      </c>
      <c r="K1491" s="241">
        <v>10342</v>
      </c>
      <c r="L1491" s="7" t="s">
        <v>109</v>
      </c>
      <c r="M1491" s="241">
        <v>6000</v>
      </c>
      <c r="N1491" s="7" t="s">
        <v>107</v>
      </c>
    </row>
    <row r="1492" spans="1:14" x14ac:dyDescent="0.3">
      <c r="A1492" t="str">
        <f t="shared" si="23"/>
        <v>103426003</v>
      </c>
      <c r="B1492" s="7" t="s">
        <v>1323</v>
      </c>
      <c r="C1492" s="7"/>
      <c r="D1492" s="7"/>
      <c r="E1492" s="7">
        <v>0</v>
      </c>
      <c r="F1492" s="7">
        <v>0</v>
      </c>
      <c r="G1492" s="7">
        <v>0</v>
      </c>
      <c r="H1492" s="7">
        <v>0</v>
      </c>
      <c r="I1492" s="7" t="s">
        <v>1286</v>
      </c>
      <c r="J1492" s="7" t="s">
        <v>1286</v>
      </c>
      <c r="K1492" s="241">
        <v>10342</v>
      </c>
      <c r="L1492" s="7" t="s">
        <v>109</v>
      </c>
      <c r="M1492" s="241">
        <v>6003</v>
      </c>
      <c r="N1492" s="7" t="s">
        <v>89</v>
      </c>
    </row>
    <row r="1493" spans="1:14" x14ac:dyDescent="0.3">
      <c r="A1493" t="str">
        <f t="shared" si="23"/>
        <v>103426006</v>
      </c>
      <c r="B1493" s="7" t="s">
        <v>1323</v>
      </c>
      <c r="C1493" s="7"/>
      <c r="D1493" s="7"/>
      <c r="E1493" s="7" t="e">
        <v>#N/A</v>
      </c>
      <c r="F1493" s="7" t="e">
        <v>#N/A</v>
      </c>
      <c r="G1493" s="7" t="e">
        <v>#N/A</v>
      </c>
      <c r="H1493" s="7" t="e">
        <v>#N/A</v>
      </c>
      <c r="I1493" s="7" t="s">
        <v>1286</v>
      </c>
      <c r="J1493" s="7" t="s">
        <v>1286</v>
      </c>
      <c r="K1493" s="241">
        <v>10342</v>
      </c>
      <c r="L1493" s="7" t="s">
        <v>109</v>
      </c>
      <c r="M1493" s="241">
        <v>6006</v>
      </c>
      <c r="N1493" s="7" t="s">
        <v>68</v>
      </c>
    </row>
    <row r="1494" spans="1:14" x14ac:dyDescent="0.3">
      <c r="A1494" t="str">
        <f t="shared" si="23"/>
        <v>103466000</v>
      </c>
      <c r="B1494" s="7" t="s">
        <v>1323</v>
      </c>
      <c r="C1494" s="7"/>
      <c r="D1494" s="7"/>
      <c r="E1494" s="7" t="e">
        <v>#N/A</v>
      </c>
      <c r="F1494" s="7" t="e">
        <v>#N/A</v>
      </c>
      <c r="G1494" s="7" t="e">
        <v>#N/A</v>
      </c>
      <c r="H1494" s="7" t="e">
        <v>#N/A</v>
      </c>
      <c r="I1494" s="7" t="s">
        <v>1286</v>
      </c>
      <c r="J1494" s="7" t="s">
        <v>1286</v>
      </c>
      <c r="K1494" s="241">
        <v>10346</v>
      </c>
      <c r="L1494" s="7" t="s">
        <v>1779</v>
      </c>
      <c r="M1494" s="241">
        <v>6000</v>
      </c>
      <c r="N1494" s="7" t="s">
        <v>107</v>
      </c>
    </row>
    <row r="1495" spans="1:14" x14ac:dyDescent="0.3">
      <c r="A1495" t="str">
        <f t="shared" si="23"/>
        <v>103466003</v>
      </c>
      <c r="B1495" s="7" t="s">
        <v>1323</v>
      </c>
      <c r="C1495" s="7"/>
      <c r="D1495" s="7"/>
      <c r="E1495" s="7" t="e">
        <v>#N/A</v>
      </c>
      <c r="F1495" s="7" t="e">
        <v>#N/A</v>
      </c>
      <c r="G1495" s="7" t="e">
        <v>#N/A</v>
      </c>
      <c r="H1495" s="7" t="e">
        <v>#N/A</v>
      </c>
      <c r="I1495" s="7" t="s">
        <v>1286</v>
      </c>
      <c r="J1495" s="7" t="s">
        <v>1286</v>
      </c>
      <c r="K1495" s="241">
        <v>10346</v>
      </c>
      <c r="L1495" s="7" t="s">
        <v>1779</v>
      </c>
      <c r="M1495" s="241">
        <v>6003</v>
      </c>
      <c r="N1495" s="7" t="s">
        <v>89</v>
      </c>
    </row>
    <row r="1496" spans="1:14" x14ac:dyDescent="0.3">
      <c r="A1496" t="str">
        <f t="shared" si="23"/>
        <v>103466006</v>
      </c>
      <c r="B1496" s="7" t="s">
        <v>1323</v>
      </c>
      <c r="C1496" s="7"/>
      <c r="D1496" s="7"/>
      <c r="E1496" s="7" t="e">
        <v>#N/A</v>
      </c>
      <c r="F1496" s="7" t="e">
        <v>#N/A</v>
      </c>
      <c r="G1496" s="7" t="e">
        <v>#N/A</v>
      </c>
      <c r="H1496" s="7" t="e">
        <v>#N/A</v>
      </c>
      <c r="I1496" s="7" t="s">
        <v>1286</v>
      </c>
      <c r="J1496" s="7" t="s">
        <v>1286</v>
      </c>
      <c r="K1496" s="241">
        <v>10346</v>
      </c>
      <c r="L1496" s="7" t="s">
        <v>1779</v>
      </c>
      <c r="M1496" s="241">
        <v>6006</v>
      </c>
      <c r="N1496" s="7" t="s">
        <v>68</v>
      </c>
    </row>
    <row r="1497" spans="1:14" x14ac:dyDescent="0.3">
      <c r="A1497" t="str">
        <f t="shared" si="23"/>
        <v>103466008</v>
      </c>
      <c r="B1497" s="7" t="s">
        <v>1323</v>
      </c>
      <c r="C1497" s="7"/>
      <c r="D1497" s="7"/>
      <c r="E1497" s="7" t="e">
        <v>#N/A</v>
      </c>
      <c r="F1497" s="7" t="e">
        <v>#N/A</v>
      </c>
      <c r="G1497" s="7" t="e">
        <v>#N/A</v>
      </c>
      <c r="H1497" s="7" t="e">
        <v>#N/A</v>
      </c>
      <c r="I1497" s="7" t="s">
        <v>1286</v>
      </c>
      <c r="J1497" s="7" t="s">
        <v>1286</v>
      </c>
      <c r="K1497" s="241">
        <v>10346</v>
      </c>
      <c r="L1497" s="7" t="s">
        <v>1779</v>
      </c>
      <c r="M1497" s="241">
        <v>6008</v>
      </c>
      <c r="N1497" s="7" t="s">
        <v>75</v>
      </c>
    </row>
    <row r="1498" spans="1:14" x14ac:dyDescent="0.3">
      <c r="A1498" t="str">
        <f t="shared" si="23"/>
        <v>103486003</v>
      </c>
      <c r="B1498" s="7" t="s">
        <v>1323</v>
      </c>
      <c r="C1498" s="7"/>
      <c r="D1498" s="7"/>
      <c r="E1498" s="7" t="e">
        <v>#N/A</v>
      </c>
      <c r="F1498" s="7" t="e">
        <v>#N/A</v>
      </c>
      <c r="G1498" s="7" t="e">
        <v>#N/A</v>
      </c>
      <c r="H1498" s="7" t="e">
        <v>#N/A</v>
      </c>
      <c r="I1498" s="7" t="s">
        <v>1286</v>
      </c>
      <c r="J1498" s="7" t="s">
        <v>1286</v>
      </c>
      <c r="K1498" s="241">
        <v>10348</v>
      </c>
      <c r="L1498" s="7" t="s">
        <v>1780</v>
      </c>
      <c r="M1498" s="241">
        <v>6003</v>
      </c>
      <c r="N1498" s="7" t="s">
        <v>89</v>
      </c>
    </row>
    <row r="1499" spans="1:14" x14ac:dyDescent="0.3">
      <c r="A1499" t="str">
        <f t="shared" si="23"/>
        <v>103486006</v>
      </c>
      <c r="B1499" s="7" t="s">
        <v>1323</v>
      </c>
      <c r="C1499" s="7"/>
      <c r="D1499" s="7"/>
      <c r="E1499" s="7" t="e">
        <v>#N/A</v>
      </c>
      <c r="F1499" s="7" t="e">
        <v>#N/A</v>
      </c>
      <c r="G1499" s="7" t="e">
        <v>#N/A</v>
      </c>
      <c r="H1499" s="7" t="e">
        <v>#N/A</v>
      </c>
      <c r="I1499" s="7" t="s">
        <v>1286</v>
      </c>
      <c r="J1499" s="7" t="s">
        <v>1286</v>
      </c>
      <c r="K1499" s="241">
        <v>10348</v>
      </c>
      <c r="L1499" s="7" t="s">
        <v>1780</v>
      </c>
      <c r="M1499" s="241">
        <v>6006</v>
      </c>
      <c r="N1499" s="7" t="s">
        <v>68</v>
      </c>
    </row>
    <row r="1500" spans="1:14" x14ac:dyDescent="0.3">
      <c r="A1500" t="str">
        <f t="shared" si="23"/>
        <v>103496003</v>
      </c>
      <c r="B1500" s="7" t="s">
        <v>1323</v>
      </c>
      <c r="C1500" s="7"/>
      <c r="D1500" s="7"/>
      <c r="E1500" s="7" t="e">
        <v>#N/A</v>
      </c>
      <c r="F1500" s="7" t="e">
        <v>#N/A</v>
      </c>
      <c r="G1500" s="7" t="e">
        <v>#N/A</v>
      </c>
      <c r="H1500" s="7" t="e">
        <v>#N/A</v>
      </c>
      <c r="I1500" s="7" t="s">
        <v>1286</v>
      </c>
      <c r="J1500" s="7" t="s">
        <v>1286</v>
      </c>
      <c r="K1500" s="241">
        <v>10349</v>
      </c>
      <c r="L1500" s="7" t="s">
        <v>269</v>
      </c>
      <c r="M1500" s="241">
        <v>6003</v>
      </c>
      <c r="N1500" s="7" t="s">
        <v>89</v>
      </c>
    </row>
    <row r="1501" spans="1:14" x14ac:dyDescent="0.3">
      <c r="A1501" t="str">
        <f t="shared" si="23"/>
        <v>103496006</v>
      </c>
      <c r="B1501" s="7" t="s">
        <v>1323</v>
      </c>
      <c r="C1501" s="7"/>
      <c r="D1501" s="7"/>
      <c r="E1501" s="7" t="e">
        <v>#N/A</v>
      </c>
      <c r="F1501" s="7" t="e">
        <v>#N/A</v>
      </c>
      <c r="G1501" s="7" t="e">
        <v>#N/A</v>
      </c>
      <c r="H1501" s="7" t="e">
        <v>#N/A</v>
      </c>
      <c r="I1501" s="7" t="s">
        <v>1286</v>
      </c>
      <c r="J1501" s="7" t="s">
        <v>1286</v>
      </c>
      <c r="K1501" s="241">
        <v>10349</v>
      </c>
      <c r="L1501" s="7" t="s">
        <v>269</v>
      </c>
      <c r="M1501" s="241">
        <v>6006</v>
      </c>
      <c r="N1501" s="7" t="s">
        <v>68</v>
      </c>
    </row>
    <row r="1502" spans="1:14" x14ac:dyDescent="0.3">
      <c r="A1502" t="str">
        <f t="shared" si="23"/>
        <v>103522047</v>
      </c>
      <c r="B1502" s="7" t="s">
        <v>1323</v>
      </c>
      <c r="C1502" s="7"/>
      <c r="D1502" s="7"/>
      <c r="E1502" s="7" t="e">
        <v>#N/A</v>
      </c>
      <c r="F1502" s="7" t="e">
        <v>#N/A</v>
      </c>
      <c r="G1502" s="7" t="e">
        <v>#N/A</v>
      </c>
      <c r="H1502" s="7" t="e">
        <v>#N/A</v>
      </c>
      <c r="I1502" s="7" t="s">
        <v>1286</v>
      </c>
      <c r="J1502" s="7" t="s">
        <v>1286</v>
      </c>
      <c r="K1502" s="241">
        <v>10352</v>
      </c>
      <c r="L1502" s="7" t="s">
        <v>1781</v>
      </c>
      <c r="M1502" s="241">
        <v>2047</v>
      </c>
      <c r="N1502" s="7" t="s">
        <v>299</v>
      </c>
    </row>
    <row r="1503" spans="1:14" x14ac:dyDescent="0.3">
      <c r="A1503" t="str">
        <f t="shared" si="23"/>
        <v>103546000</v>
      </c>
      <c r="B1503" s="7" t="s">
        <v>1323</v>
      </c>
      <c r="C1503" s="7"/>
      <c r="D1503" s="7"/>
      <c r="E1503" s="7" t="e">
        <v>#N/A</v>
      </c>
      <c r="F1503" s="7" t="e">
        <v>#N/A</v>
      </c>
      <c r="G1503" s="7" t="e">
        <v>#N/A</v>
      </c>
      <c r="H1503" s="7" t="e">
        <v>#N/A</v>
      </c>
      <c r="I1503" s="7" t="s">
        <v>1286</v>
      </c>
      <c r="J1503" s="7" t="s">
        <v>1286</v>
      </c>
      <c r="K1503" s="241">
        <v>10354</v>
      </c>
      <c r="L1503" s="7" t="s">
        <v>1782</v>
      </c>
      <c r="M1503" s="241">
        <v>6000</v>
      </c>
      <c r="N1503" s="7" t="s">
        <v>107</v>
      </c>
    </row>
    <row r="1504" spans="1:14" x14ac:dyDescent="0.3">
      <c r="A1504" t="str">
        <f t="shared" si="23"/>
        <v>103546003</v>
      </c>
      <c r="B1504" s="7" t="s">
        <v>1323</v>
      </c>
      <c r="C1504" s="7"/>
      <c r="D1504" s="7"/>
      <c r="E1504" s="7" t="e">
        <v>#N/A</v>
      </c>
      <c r="F1504" s="7" t="e">
        <v>#N/A</v>
      </c>
      <c r="G1504" s="7" t="e">
        <v>#N/A</v>
      </c>
      <c r="H1504" s="7" t="e">
        <v>#N/A</v>
      </c>
      <c r="I1504" s="7" t="s">
        <v>1286</v>
      </c>
      <c r="J1504" s="7" t="s">
        <v>1286</v>
      </c>
      <c r="K1504" s="241">
        <v>10354</v>
      </c>
      <c r="L1504" s="7" t="s">
        <v>1782</v>
      </c>
      <c r="M1504" s="241">
        <v>6003</v>
      </c>
      <c r="N1504" s="7" t="s">
        <v>89</v>
      </c>
    </row>
    <row r="1505" spans="1:14" x14ac:dyDescent="0.3">
      <c r="A1505" t="str">
        <f t="shared" si="23"/>
        <v>103546006</v>
      </c>
      <c r="B1505" s="7" t="s">
        <v>1323</v>
      </c>
      <c r="C1505" s="7"/>
      <c r="D1505" s="7"/>
      <c r="E1505" s="7" t="e">
        <v>#N/A</v>
      </c>
      <c r="F1505" s="7" t="e">
        <v>#N/A</v>
      </c>
      <c r="G1505" s="7" t="e">
        <v>#N/A</v>
      </c>
      <c r="H1505" s="7" t="e">
        <v>#N/A</v>
      </c>
      <c r="I1505" s="7" t="s">
        <v>1286</v>
      </c>
      <c r="J1505" s="7" t="s">
        <v>1286</v>
      </c>
      <c r="K1505" s="241">
        <v>10354</v>
      </c>
      <c r="L1505" s="7" t="s">
        <v>1782</v>
      </c>
      <c r="M1505" s="241">
        <v>6006</v>
      </c>
      <c r="N1505" s="7" t="s">
        <v>68</v>
      </c>
    </row>
    <row r="1506" spans="1:14" x14ac:dyDescent="0.3">
      <c r="A1506" t="str">
        <f t="shared" si="23"/>
        <v>103546008</v>
      </c>
      <c r="B1506" s="7" t="s">
        <v>1323</v>
      </c>
      <c r="C1506" s="7"/>
      <c r="D1506" s="7"/>
      <c r="E1506" s="7" t="e">
        <v>#N/A</v>
      </c>
      <c r="F1506" s="7" t="e">
        <v>#N/A</v>
      </c>
      <c r="G1506" s="7" t="e">
        <v>#N/A</v>
      </c>
      <c r="H1506" s="7" t="e">
        <v>#N/A</v>
      </c>
      <c r="I1506" s="7" t="s">
        <v>1286</v>
      </c>
      <c r="J1506" s="7" t="s">
        <v>1286</v>
      </c>
      <c r="K1506" s="241">
        <v>10354</v>
      </c>
      <c r="L1506" s="7" t="s">
        <v>1782</v>
      </c>
      <c r="M1506" s="241">
        <v>6008</v>
      </c>
      <c r="N1506" s="7" t="s">
        <v>75</v>
      </c>
    </row>
    <row r="1507" spans="1:14" x14ac:dyDescent="0.3">
      <c r="A1507" t="str">
        <f t="shared" si="23"/>
        <v>104146000</v>
      </c>
      <c r="B1507" s="7" t="s">
        <v>1323</v>
      </c>
      <c r="C1507" s="7"/>
      <c r="D1507" s="7"/>
      <c r="E1507" s="7" t="e">
        <v>#N/A</v>
      </c>
      <c r="F1507" s="7" t="e">
        <v>#N/A</v>
      </c>
      <c r="G1507" s="7" t="e">
        <v>#N/A</v>
      </c>
      <c r="H1507" s="7" t="e">
        <v>#N/A</v>
      </c>
      <c r="I1507" s="7" t="s">
        <v>1286</v>
      </c>
      <c r="J1507" s="7" t="s">
        <v>1286</v>
      </c>
      <c r="K1507" s="241">
        <v>10414</v>
      </c>
      <c r="L1507" s="7" t="s">
        <v>114</v>
      </c>
      <c r="M1507" s="241">
        <v>6000</v>
      </c>
      <c r="N1507" s="7" t="s">
        <v>107</v>
      </c>
    </row>
    <row r="1508" spans="1:14" x14ac:dyDescent="0.3">
      <c r="A1508" t="str">
        <f t="shared" si="23"/>
        <v>104146003</v>
      </c>
      <c r="B1508" s="7" t="s">
        <v>1323</v>
      </c>
      <c r="C1508" s="7"/>
      <c r="D1508" s="7"/>
      <c r="E1508" s="7">
        <v>0</v>
      </c>
      <c r="F1508" s="7">
        <v>0</v>
      </c>
      <c r="G1508" s="7">
        <v>0</v>
      </c>
      <c r="H1508" s="7">
        <v>0</v>
      </c>
      <c r="I1508" s="7" t="s">
        <v>1286</v>
      </c>
      <c r="J1508" s="7" t="s">
        <v>1286</v>
      </c>
      <c r="K1508" s="241">
        <v>10414</v>
      </c>
      <c r="L1508" s="7" t="s">
        <v>114</v>
      </c>
      <c r="M1508" s="241">
        <v>6003</v>
      </c>
      <c r="N1508" s="7" t="s">
        <v>89</v>
      </c>
    </row>
    <row r="1509" spans="1:14" x14ac:dyDescent="0.3">
      <c r="A1509" t="str">
        <f t="shared" si="23"/>
        <v>60585502</v>
      </c>
      <c r="B1509" s="7" t="s">
        <v>1321</v>
      </c>
      <c r="C1509" s="7"/>
      <c r="D1509" s="7"/>
      <c r="E1509" s="7" t="e">
        <v>#N/A</v>
      </c>
      <c r="F1509" s="7" t="e">
        <v>#N/A</v>
      </c>
      <c r="G1509" s="7" t="e">
        <v>#N/A</v>
      </c>
      <c r="H1509" s="7" t="e">
        <v>#N/A</v>
      </c>
      <c r="I1509" s="7" t="s">
        <v>1783</v>
      </c>
      <c r="J1509" s="7" t="s">
        <v>1784</v>
      </c>
      <c r="K1509" s="241">
        <v>6058</v>
      </c>
      <c r="L1509" s="7" t="s">
        <v>668</v>
      </c>
      <c r="M1509" s="241">
        <v>5502</v>
      </c>
      <c r="N1509" s="7" t="s">
        <v>63</v>
      </c>
    </row>
    <row r="1510" spans="1:14" x14ac:dyDescent="0.3">
      <c r="A1510" t="str">
        <f t="shared" si="23"/>
        <v>60591033</v>
      </c>
      <c r="B1510" s="7" t="s">
        <v>1321</v>
      </c>
      <c r="C1510" s="7"/>
      <c r="D1510" s="7"/>
      <c r="E1510" s="7" t="e">
        <v>#N/A</v>
      </c>
      <c r="F1510" s="7" t="e">
        <v>#N/A</v>
      </c>
      <c r="G1510" s="7" t="e">
        <v>#N/A</v>
      </c>
      <c r="H1510" s="7" t="e">
        <v>#N/A</v>
      </c>
      <c r="I1510" s="7" t="s">
        <v>1783</v>
      </c>
      <c r="J1510" s="7" t="s">
        <v>1784</v>
      </c>
      <c r="K1510" s="241">
        <v>6059</v>
      </c>
      <c r="L1510" s="7" t="s">
        <v>1007</v>
      </c>
      <c r="M1510" s="241">
        <v>1033</v>
      </c>
      <c r="N1510" s="7" t="s">
        <v>656</v>
      </c>
    </row>
    <row r="1511" spans="1:14" x14ac:dyDescent="0.3">
      <c r="A1511" t="str">
        <f t="shared" si="23"/>
        <v>60595502</v>
      </c>
      <c r="B1511" s="7" t="s">
        <v>1321</v>
      </c>
      <c r="C1511" s="7"/>
      <c r="D1511" s="7"/>
      <c r="E1511" s="7" t="e">
        <v>#N/A</v>
      </c>
      <c r="F1511" s="7" t="e">
        <v>#N/A</v>
      </c>
      <c r="G1511" s="7" t="e">
        <v>#N/A</v>
      </c>
      <c r="H1511" s="7" t="e">
        <v>#N/A</v>
      </c>
      <c r="I1511" s="7" t="s">
        <v>1783</v>
      </c>
      <c r="J1511" s="7" t="s">
        <v>1784</v>
      </c>
      <c r="K1511" s="241">
        <v>6059</v>
      </c>
      <c r="L1511" s="7" t="s">
        <v>1007</v>
      </c>
      <c r="M1511" s="241">
        <v>5502</v>
      </c>
      <c r="N1511" s="7" t="s">
        <v>63</v>
      </c>
    </row>
    <row r="1512" spans="1:14" x14ac:dyDescent="0.3">
      <c r="A1512" t="str">
        <f t="shared" si="23"/>
        <v>60625503</v>
      </c>
      <c r="B1512" s="7" t="s">
        <v>1321</v>
      </c>
      <c r="C1512" s="7"/>
      <c r="D1512" s="7"/>
      <c r="E1512" s="7" t="e">
        <v>#N/A</v>
      </c>
      <c r="F1512" s="7" t="e">
        <v>#N/A</v>
      </c>
      <c r="G1512" s="7" t="e">
        <v>#N/A</v>
      </c>
      <c r="H1512" s="7" t="e">
        <v>#N/A</v>
      </c>
      <c r="I1512" s="7" t="s">
        <v>1783</v>
      </c>
      <c r="J1512" s="7" t="s">
        <v>1784</v>
      </c>
      <c r="K1512" s="241">
        <v>6062</v>
      </c>
      <c r="L1512" s="7" t="s">
        <v>1785</v>
      </c>
      <c r="M1512" s="241">
        <v>5503</v>
      </c>
      <c r="N1512" s="7" t="s">
        <v>1540</v>
      </c>
    </row>
    <row r="1513" spans="1:14" x14ac:dyDescent="0.3">
      <c r="A1513" t="str">
        <f t="shared" si="23"/>
        <v>60626004</v>
      </c>
      <c r="B1513" s="7" t="s">
        <v>1321</v>
      </c>
      <c r="C1513" s="7"/>
      <c r="D1513" s="7"/>
      <c r="E1513" s="7" t="e">
        <v>#N/A</v>
      </c>
      <c r="F1513" s="7" t="e">
        <v>#N/A</v>
      </c>
      <c r="G1513" s="7" t="e">
        <v>#N/A</v>
      </c>
      <c r="H1513" s="7" t="e">
        <v>#N/A</v>
      </c>
      <c r="I1513" s="7" t="s">
        <v>1783</v>
      </c>
      <c r="J1513" s="7" t="s">
        <v>1784</v>
      </c>
      <c r="K1513" s="241">
        <v>6062</v>
      </c>
      <c r="L1513" s="7" t="s">
        <v>1785</v>
      </c>
      <c r="M1513" s="241">
        <v>6004</v>
      </c>
      <c r="N1513" s="7" t="s">
        <v>66</v>
      </c>
    </row>
    <row r="1514" spans="1:14" x14ac:dyDescent="0.3">
      <c r="A1514" t="str">
        <f t="shared" si="23"/>
        <v>60664000</v>
      </c>
      <c r="B1514" s="7" t="s">
        <v>1321</v>
      </c>
      <c r="C1514" s="7"/>
      <c r="D1514" s="7"/>
      <c r="E1514" s="7" t="e">
        <v>#N/A</v>
      </c>
      <c r="F1514" s="7" t="e">
        <v>#N/A</v>
      </c>
      <c r="G1514" s="7" t="e">
        <v>#N/A</v>
      </c>
      <c r="H1514" s="7" t="e">
        <v>#N/A</v>
      </c>
      <c r="I1514" s="7" t="s">
        <v>1783</v>
      </c>
      <c r="J1514" s="7" t="s">
        <v>1784</v>
      </c>
      <c r="K1514" s="241">
        <v>6066</v>
      </c>
      <c r="L1514" s="7" t="s">
        <v>1786</v>
      </c>
      <c r="M1514" s="241">
        <v>4000</v>
      </c>
      <c r="N1514" s="7" t="s">
        <v>1349</v>
      </c>
    </row>
    <row r="1515" spans="1:14" x14ac:dyDescent="0.3">
      <c r="A1515" t="str">
        <f t="shared" si="23"/>
        <v>60665502</v>
      </c>
      <c r="B1515" s="7" t="s">
        <v>1321</v>
      </c>
      <c r="C1515" s="7"/>
      <c r="D1515" s="7"/>
      <c r="E1515" s="7" t="e">
        <v>#N/A</v>
      </c>
      <c r="F1515" s="7" t="e">
        <v>#N/A</v>
      </c>
      <c r="G1515" s="7" t="e">
        <v>#N/A</v>
      </c>
      <c r="H1515" s="7" t="e">
        <v>#N/A</v>
      </c>
      <c r="I1515" s="7" t="s">
        <v>1783</v>
      </c>
      <c r="J1515" s="7" t="s">
        <v>1784</v>
      </c>
      <c r="K1515" s="241">
        <v>6066</v>
      </c>
      <c r="L1515" s="7" t="s">
        <v>1786</v>
      </c>
      <c r="M1515" s="241">
        <v>5502</v>
      </c>
      <c r="N1515" s="7" t="s">
        <v>63</v>
      </c>
    </row>
    <row r="1516" spans="1:14" x14ac:dyDescent="0.3">
      <c r="A1516" t="str">
        <f t="shared" si="23"/>
        <v>60665503</v>
      </c>
      <c r="B1516" s="7" t="s">
        <v>1321</v>
      </c>
      <c r="C1516" s="7"/>
      <c r="D1516" s="7"/>
      <c r="E1516" s="7" t="e">
        <v>#N/A</v>
      </c>
      <c r="F1516" s="7" t="e">
        <v>#N/A</v>
      </c>
      <c r="G1516" s="7" t="e">
        <v>#N/A</v>
      </c>
      <c r="H1516" s="7" t="e">
        <v>#N/A</v>
      </c>
      <c r="I1516" s="7" t="s">
        <v>1783</v>
      </c>
      <c r="J1516" s="7" t="s">
        <v>1784</v>
      </c>
      <c r="K1516" s="241">
        <v>6066</v>
      </c>
      <c r="L1516" s="7" t="s">
        <v>1786</v>
      </c>
      <c r="M1516" s="241">
        <v>5503</v>
      </c>
      <c r="N1516" s="7" t="s">
        <v>1540</v>
      </c>
    </row>
    <row r="1517" spans="1:14" x14ac:dyDescent="0.3">
      <c r="A1517" t="str">
        <f t="shared" si="23"/>
        <v>60666004</v>
      </c>
      <c r="B1517" s="7" t="s">
        <v>1321</v>
      </c>
      <c r="C1517" s="7"/>
      <c r="D1517" s="7"/>
      <c r="E1517" s="7" t="e">
        <v>#N/A</v>
      </c>
      <c r="F1517" s="7" t="e">
        <v>#N/A</v>
      </c>
      <c r="G1517" s="7" t="e">
        <v>#N/A</v>
      </c>
      <c r="H1517" s="7" t="e">
        <v>#N/A</v>
      </c>
      <c r="I1517" s="7" t="s">
        <v>1783</v>
      </c>
      <c r="J1517" s="7" t="s">
        <v>1784</v>
      </c>
      <c r="K1517" s="241">
        <v>6066</v>
      </c>
      <c r="L1517" s="7" t="s">
        <v>1786</v>
      </c>
      <c r="M1517" s="241">
        <v>6004</v>
      </c>
      <c r="N1517" s="7" t="s">
        <v>66</v>
      </c>
    </row>
    <row r="1518" spans="1:14" x14ac:dyDescent="0.3">
      <c r="A1518" t="str">
        <f t="shared" si="23"/>
        <v>60735502</v>
      </c>
      <c r="B1518" s="7" t="s">
        <v>1321</v>
      </c>
      <c r="C1518" s="7"/>
      <c r="D1518" s="7"/>
      <c r="E1518" s="7" t="e">
        <v>#N/A</v>
      </c>
      <c r="F1518" s="7" t="e">
        <v>#N/A</v>
      </c>
      <c r="G1518" s="7" t="e">
        <v>#N/A</v>
      </c>
      <c r="H1518" s="7" t="e">
        <v>#N/A</v>
      </c>
      <c r="I1518" s="7" t="s">
        <v>1783</v>
      </c>
      <c r="J1518" s="7" t="s">
        <v>1784</v>
      </c>
      <c r="K1518" s="241">
        <v>6073</v>
      </c>
      <c r="L1518" s="7" t="s">
        <v>1787</v>
      </c>
      <c r="M1518" s="241">
        <v>5502</v>
      </c>
      <c r="N1518" s="7" t="s">
        <v>63</v>
      </c>
    </row>
    <row r="1519" spans="1:14" x14ac:dyDescent="0.3">
      <c r="A1519" t="str">
        <f t="shared" si="23"/>
        <v>60745502</v>
      </c>
      <c r="B1519" s="7" t="s">
        <v>1321</v>
      </c>
      <c r="C1519" s="7"/>
      <c r="D1519" s="7"/>
      <c r="E1519" s="7" t="e">
        <v>#N/A</v>
      </c>
      <c r="F1519" s="7" t="e">
        <v>#N/A</v>
      </c>
      <c r="G1519" s="7" t="e">
        <v>#N/A</v>
      </c>
      <c r="H1519" s="7" t="e">
        <v>#N/A</v>
      </c>
      <c r="I1519" s="7" t="s">
        <v>1783</v>
      </c>
      <c r="J1519" s="7" t="s">
        <v>1784</v>
      </c>
      <c r="K1519" s="241">
        <v>6074</v>
      </c>
      <c r="L1519" s="7" t="s">
        <v>1788</v>
      </c>
      <c r="M1519" s="241">
        <v>5502</v>
      </c>
      <c r="N1519" s="7" t="s">
        <v>63</v>
      </c>
    </row>
    <row r="1520" spans="1:14" x14ac:dyDescent="0.3">
      <c r="A1520" t="str">
        <f t="shared" si="23"/>
        <v>60746004</v>
      </c>
      <c r="B1520" s="7" t="s">
        <v>1321</v>
      </c>
      <c r="C1520" s="7"/>
      <c r="D1520" s="7"/>
      <c r="E1520" s="7" t="e">
        <v>#N/A</v>
      </c>
      <c r="F1520" s="7" t="e">
        <v>#N/A</v>
      </c>
      <c r="G1520" s="7" t="e">
        <v>#N/A</v>
      </c>
      <c r="H1520" s="7" t="e">
        <v>#N/A</v>
      </c>
      <c r="I1520" s="7" t="s">
        <v>1783</v>
      </c>
      <c r="J1520" s="7" t="s">
        <v>1784</v>
      </c>
      <c r="K1520" s="241">
        <v>6074</v>
      </c>
      <c r="L1520" s="7" t="s">
        <v>1788</v>
      </c>
      <c r="M1520" s="241">
        <v>6004</v>
      </c>
      <c r="N1520" s="7" t="s">
        <v>66</v>
      </c>
    </row>
    <row r="1521" spans="1:14" x14ac:dyDescent="0.3">
      <c r="A1521" t="str">
        <f t="shared" si="23"/>
        <v>60755502</v>
      </c>
      <c r="B1521" s="7" t="s">
        <v>1321</v>
      </c>
      <c r="C1521" s="7"/>
      <c r="D1521" s="7"/>
      <c r="E1521" s="7" t="e">
        <v>#N/A</v>
      </c>
      <c r="F1521" s="7" t="e">
        <v>#N/A</v>
      </c>
      <c r="G1521" s="7" t="e">
        <v>#N/A</v>
      </c>
      <c r="H1521" s="7" t="e">
        <v>#N/A</v>
      </c>
      <c r="I1521" s="7" t="s">
        <v>1783</v>
      </c>
      <c r="J1521" s="7" t="s">
        <v>1784</v>
      </c>
      <c r="K1521" s="241">
        <v>6075</v>
      </c>
      <c r="L1521" s="7" t="s">
        <v>1789</v>
      </c>
      <c r="M1521" s="241">
        <v>5502</v>
      </c>
      <c r="N1521" s="7" t="s">
        <v>63</v>
      </c>
    </row>
    <row r="1522" spans="1:14" x14ac:dyDescent="0.3">
      <c r="A1522" t="str">
        <f t="shared" si="23"/>
        <v>60756004</v>
      </c>
      <c r="B1522" s="7" t="s">
        <v>1321</v>
      </c>
      <c r="C1522" s="7"/>
      <c r="D1522" s="7"/>
      <c r="E1522" s="7" t="e">
        <v>#N/A</v>
      </c>
      <c r="F1522" s="7" t="e">
        <v>#N/A</v>
      </c>
      <c r="G1522" s="7" t="e">
        <v>#N/A</v>
      </c>
      <c r="H1522" s="7" t="e">
        <v>#N/A</v>
      </c>
      <c r="I1522" s="7" t="s">
        <v>1783</v>
      </c>
      <c r="J1522" s="7" t="s">
        <v>1784</v>
      </c>
      <c r="K1522" s="241">
        <v>6075</v>
      </c>
      <c r="L1522" s="7" t="s">
        <v>1789</v>
      </c>
      <c r="M1522" s="241">
        <v>6004</v>
      </c>
      <c r="N1522" s="7" t="s">
        <v>66</v>
      </c>
    </row>
    <row r="1523" spans="1:14" x14ac:dyDescent="0.3">
      <c r="A1523" t="str">
        <f t="shared" si="23"/>
        <v>60765502</v>
      </c>
      <c r="B1523" s="7" t="s">
        <v>1321</v>
      </c>
      <c r="C1523" s="7"/>
      <c r="D1523" s="7"/>
      <c r="E1523" s="7" t="e">
        <v>#N/A</v>
      </c>
      <c r="F1523" s="7" t="e">
        <v>#N/A</v>
      </c>
      <c r="G1523" s="7" t="e">
        <v>#N/A</v>
      </c>
      <c r="H1523" s="7" t="e">
        <v>#N/A</v>
      </c>
      <c r="I1523" s="7" t="s">
        <v>1783</v>
      </c>
      <c r="J1523" s="7" t="s">
        <v>1784</v>
      </c>
      <c r="K1523" s="241">
        <v>6076</v>
      </c>
      <c r="L1523" s="7" t="s">
        <v>1790</v>
      </c>
      <c r="M1523" s="241">
        <v>5502</v>
      </c>
      <c r="N1523" s="7" t="s">
        <v>63</v>
      </c>
    </row>
    <row r="1524" spans="1:14" x14ac:dyDescent="0.3">
      <c r="A1524" t="str">
        <f t="shared" si="23"/>
        <v>60766004</v>
      </c>
      <c r="B1524" s="7" t="s">
        <v>1321</v>
      </c>
      <c r="C1524" s="7"/>
      <c r="D1524" s="7"/>
      <c r="E1524" s="7" t="e">
        <v>#N/A</v>
      </c>
      <c r="F1524" s="7" t="e">
        <v>#N/A</v>
      </c>
      <c r="G1524" s="7" t="e">
        <v>#N/A</v>
      </c>
      <c r="H1524" s="7" t="e">
        <v>#N/A</v>
      </c>
      <c r="I1524" s="7" t="s">
        <v>1783</v>
      </c>
      <c r="J1524" s="7" t="s">
        <v>1784</v>
      </c>
      <c r="K1524" s="241">
        <v>6076</v>
      </c>
      <c r="L1524" s="7" t="s">
        <v>1790</v>
      </c>
      <c r="M1524" s="241">
        <v>6004</v>
      </c>
      <c r="N1524" s="7" t="s">
        <v>66</v>
      </c>
    </row>
    <row r="1525" spans="1:14" x14ac:dyDescent="0.3">
      <c r="A1525" t="str">
        <f t="shared" si="23"/>
        <v>60835502</v>
      </c>
      <c r="B1525" s="7" t="s">
        <v>1321</v>
      </c>
      <c r="C1525" s="7"/>
      <c r="D1525" s="7"/>
      <c r="E1525" s="7" t="e">
        <v>#N/A</v>
      </c>
      <c r="F1525" s="7" t="e">
        <v>#N/A</v>
      </c>
      <c r="G1525" s="7" t="e">
        <v>#N/A</v>
      </c>
      <c r="H1525" s="7" t="e">
        <v>#N/A</v>
      </c>
      <c r="I1525" s="7" t="s">
        <v>1783</v>
      </c>
      <c r="J1525" s="7" t="s">
        <v>1784</v>
      </c>
      <c r="K1525" s="241">
        <v>6083</v>
      </c>
      <c r="L1525" s="7" t="s">
        <v>1791</v>
      </c>
      <c r="M1525" s="241">
        <v>5502</v>
      </c>
      <c r="N1525" s="7" t="s">
        <v>63</v>
      </c>
    </row>
    <row r="1526" spans="1:14" x14ac:dyDescent="0.3">
      <c r="A1526" t="str">
        <f t="shared" si="23"/>
        <v>60845502</v>
      </c>
      <c r="B1526" s="7" t="s">
        <v>1321</v>
      </c>
      <c r="C1526" s="7"/>
      <c r="D1526" s="7"/>
      <c r="E1526" s="7" t="e">
        <v>#N/A</v>
      </c>
      <c r="F1526" s="7" t="e">
        <v>#N/A</v>
      </c>
      <c r="G1526" s="7" t="e">
        <v>#N/A</v>
      </c>
      <c r="H1526" s="7" t="e">
        <v>#N/A</v>
      </c>
      <c r="I1526" s="7" t="s">
        <v>1783</v>
      </c>
      <c r="J1526" s="7" t="s">
        <v>1784</v>
      </c>
      <c r="K1526" s="241">
        <v>6084</v>
      </c>
      <c r="L1526" s="7" t="s">
        <v>1792</v>
      </c>
      <c r="M1526" s="241">
        <v>5502</v>
      </c>
      <c r="N1526" s="7" t="s">
        <v>63</v>
      </c>
    </row>
    <row r="1527" spans="1:14" x14ac:dyDescent="0.3">
      <c r="A1527" t="str">
        <f t="shared" si="23"/>
        <v>60846004</v>
      </c>
      <c r="B1527" s="7" t="s">
        <v>1321</v>
      </c>
      <c r="C1527" s="7"/>
      <c r="D1527" s="7"/>
      <c r="E1527" s="7" t="e">
        <v>#N/A</v>
      </c>
      <c r="F1527" s="7" t="e">
        <v>#N/A</v>
      </c>
      <c r="G1527" s="7" t="e">
        <v>#N/A</v>
      </c>
      <c r="H1527" s="7" t="e">
        <v>#N/A</v>
      </c>
      <c r="I1527" s="7" t="s">
        <v>1783</v>
      </c>
      <c r="J1527" s="7" t="s">
        <v>1784</v>
      </c>
      <c r="K1527" s="241">
        <v>6084</v>
      </c>
      <c r="L1527" s="7" t="s">
        <v>1792</v>
      </c>
      <c r="M1527" s="241">
        <v>6004</v>
      </c>
      <c r="N1527" s="7" t="s">
        <v>66</v>
      </c>
    </row>
    <row r="1528" spans="1:14" x14ac:dyDescent="0.3">
      <c r="A1528" t="str">
        <f t="shared" si="23"/>
        <v>60855502</v>
      </c>
      <c r="B1528" s="7" t="s">
        <v>1321</v>
      </c>
      <c r="C1528" s="7"/>
      <c r="D1528" s="7"/>
      <c r="E1528" s="7" t="e">
        <v>#N/A</v>
      </c>
      <c r="F1528" s="7" t="e">
        <v>#N/A</v>
      </c>
      <c r="G1528" s="7" t="e">
        <v>#N/A</v>
      </c>
      <c r="H1528" s="7" t="e">
        <v>#N/A</v>
      </c>
      <c r="I1528" s="7" t="s">
        <v>1783</v>
      </c>
      <c r="J1528" s="7" t="s">
        <v>1784</v>
      </c>
      <c r="K1528" s="241">
        <v>6085</v>
      </c>
      <c r="L1528" s="7" t="s">
        <v>1793</v>
      </c>
      <c r="M1528" s="241">
        <v>5502</v>
      </c>
      <c r="N1528" s="7" t="s">
        <v>63</v>
      </c>
    </row>
    <row r="1529" spans="1:14" x14ac:dyDescent="0.3">
      <c r="A1529" t="str">
        <f t="shared" si="23"/>
        <v>60856004</v>
      </c>
      <c r="B1529" s="7" t="s">
        <v>1321</v>
      </c>
      <c r="C1529" s="7"/>
      <c r="D1529" s="7"/>
      <c r="E1529" s="7" t="e">
        <v>#N/A</v>
      </c>
      <c r="F1529" s="7" t="e">
        <v>#N/A</v>
      </c>
      <c r="G1529" s="7" t="e">
        <v>#N/A</v>
      </c>
      <c r="H1529" s="7" t="e">
        <v>#N/A</v>
      </c>
      <c r="I1529" s="7" t="s">
        <v>1783</v>
      </c>
      <c r="J1529" s="7" t="s">
        <v>1784</v>
      </c>
      <c r="K1529" s="241">
        <v>6085</v>
      </c>
      <c r="L1529" s="7" t="s">
        <v>1793</v>
      </c>
      <c r="M1529" s="241">
        <v>6004</v>
      </c>
      <c r="N1529" s="7" t="s">
        <v>66</v>
      </c>
    </row>
    <row r="1530" spans="1:14" x14ac:dyDescent="0.3">
      <c r="A1530" t="str">
        <f t="shared" si="23"/>
        <v>60955502</v>
      </c>
      <c r="B1530" s="7" t="s">
        <v>1321</v>
      </c>
      <c r="C1530" s="7"/>
      <c r="D1530" s="7"/>
      <c r="E1530" s="7" t="e">
        <v>#N/A</v>
      </c>
      <c r="F1530" s="7" t="e">
        <v>#N/A</v>
      </c>
      <c r="G1530" s="7" t="e">
        <v>#N/A</v>
      </c>
      <c r="H1530" s="7" t="e">
        <v>#N/A</v>
      </c>
      <c r="I1530" s="7" t="s">
        <v>1783</v>
      </c>
      <c r="J1530" s="7" t="s">
        <v>1784</v>
      </c>
      <c r="K1530" s="241">
        <v>6095</v>
      </c>
      <c r="L1530" s="7" t="s">
        <v>1794</v>
      </c>
      <c r="M1530" s="241">
        <v>5502</v>
      </c>
      <c r="N1530" s="7" t="s">
        <v>63</v>
      </c>
    </row>
    <row r="1531" spans="1:14" x14ac:dyDescent="0.3">
      <c r="A1531" t="str">
        <f t="shared" si="23"/>
        <v>60956004</v>
      </c>
      <c r="B1531" s="7" t="s">
        <v>1321</v>
      </c>
      <c r="C1531" s="7"/>
      <c r="D1531" s="7"/>
      <c r="E1531" s="7" t="e">
        <v>#N/A</v>
      </c>
      <c r="F1531" s="7" t="e">
        <v>#N/A</v>
      </c>
      <c r="G1531" s="7" t="e">
        <v>#N/A</v>
      </c>
      <c r="H1531" s="7" t="e">
        <v>#N/A</v>
      </c>
      <c r="I1531" s="7" t="s">
        <v>1783</v>
      </c>
      <c r="J1531" s="7" t="s">
        <v>1784</v>
      </c>
      <c r="K1531" s="241">
        <v>6095</v>
      </c>
      <c r="L1531" s="7" t="s">
        <v>1794</v>
      </c>
      <c r="M1531" s="241">
        <v>6004</v>
      </c>
      <c r="N1531" s="7" t="s">
        <v>66</v>
      </c>
    </row>
    <row r="1532" spans="1:14" x14ac:dyDescent="0.3">
      <c r="A1532" t="str">
        <f t="shared" si="23"/>
        <v>60262147</v>
      </c>
      <c r="B1532" s="7" t="s">
        <v>1321</v>
      </c>
      <c r="C1532" s="7"/>
      <c r="D1532" s="7"/>
      <c r="E1532" s="7" t="e">
        <v>#N/A</v>
      </c>
      <c r="F1532" s="7" t="e">
        <v>#N/A</v>
      </c>
      <c r="G1532" s="7" t="e">
        <v>#N/A</v>
      </c>
      <c r="H1532" s="7" t="e">
        <v>#N/A</v>
      </c>
      <c r="I1532" s="7" t="s">
        <v>1795</v>
      </c>
      <c r="J1532" s="7" t="s">
        <v>1796</v>
      </c>
      <c r="K1532" s="241">
        <v>6026</v>
      </c>
      <c r="L1532" s="7" t="s">
        <v>1796</v>
      </c>
      <c r="M1532" s="241">
        <v>2147</v>
      </c>
      <c r="N1532" s="7" t="s">
        <v>1797</v>
      </c>
    </row>
    <row r="1533" spans="1:14" x14ac:dyDescent="0.3">
      <c r="A1533" t="str">
        <f t="shared" si="23"/>
        <v>60265502</v>
      </c>
      <c r="B1533" s="7" t="s">
        <v>1321</v>
      </c>
      <c r="C1533" s="7"/>
      <c r="D1533" s="7"/>
      <c r="E1533" s="7" t="e">
        <v>#N/A</v>
      </c>
      <c r="F1533" s="7" t="e">
        <v>#N/A</v>
      </c>
      <c r="G1533" s="7" t="e">
        <v>#N/A</v>
      </c>
      <c r="H1533" s="7" t="e">
        <v>#N/A</v>
      </c>
      <c r="I1533" s="7" t="s">
        <v>1795</v>
      </c>
      <c r="J1533" s="7" t="s">
        <v>1796</v>
      </c>
      <c r="K1533" s="241">
        <v>6026</v>
      </c>
      <c r="L1533" s="7" t="s">
        <v>1796</v>
      </c>
      <c r="M1533" s="241">
        <v>5502</v>
      </c>
      <c r="N1533" s="7" t="s">
        <v>63</v>
      </c>
    </row>
    <row r="1534" spans="1:14" x14ac:dyDescent="0.3">
      <c r="A1534" t="str">
        <f t="shared" si="23"/>
        <v>60265503</v>
      </c>
      <c r="B1534" s="7" t="s">
        <v>1321</v>
      </c>
      <c r="C1534" s="7"/>
      <c r="D1534" s="7"/>
      <c r="E1534" s="7" t="e">
        <v>#N/A</v>
      </c>
      <c r="F1534" s="7" t="e">
        <v>#N/A</v>
      </c>
      <c r="G1534" s="7" t="e">
        <v>#N/A</v>
      </c>
      <c r="H1534" s="7" t="e">
        <v>#N/A</v>
      </c>
      <c r="I1534" s="7" t="s">
        <v>1795</v>
      </c>
      <c r="J1534" s="7" t="s">
        <v>1796</v>
      </c>
      <c r="K1534" s="241">
        <v>6026</v>
      </c>
      <c r="L1534" s="7" t="s">
        <v>1796</v>
      </c>
      <c r="M1534" s="241">
        <v>5503</v>
      </c>
      <c r="N1534" s="7" t="s">
        <v>1540</v>
      </c>
    </row>
    <row r="1535" spans="1:14" x14ac:dyDescent="0.3">
      <c r="A1535" t="str">
        <f t="shared" si="23"/>
        <v>60266004</v>
      </c>
      <c r="B1535" s="7" t="s">
        <v>1321</v>
      </c>
      <c r="C1535" s="7"/>
      <c r="D1535" s="7"/>
      <c r="E1535" s="7" t="e">
        <v>#N/A</v>
      </c>
      <c r="F1535" s="7" t="e">
        <v>#N/A</v>
      </c>
      <c r="G1535" s="7" t="e">
        <v>#N/A</v>
      </c>
      <c r="H1535" s="7" t="e">
        <v>#N/A</v>
      </c>
      <c r="I1535" s="7" t="s">
        <v>1795</v>
      </c>
      <c r="J1535" s="7" t="s">
        <v>1796</v>
      </c>
      <c r="K1535" s="241">
        <v>6026</v>
      </c>
      <c r="L1535" s="7" t="s">
        <v>1796</v>
      </c>
      <c r="M1535" s="241">
        <v>6004</v>
      </c>
      <c r="N1535" s="7" t="s">
        <v>66</v>
      </c>
    </row>
    <row r="1536" spans="1:14" x14ac:dyDescent="0.3">
      <c r="A1536" t="str">
        <f t="shared" si="23"/>
        <v>5001000</v>
      </c>
      <c r="B1536" s="7" t="s">
        <v>1294</v>
      </c>
      <c r="C1536" s="7" t="s">
        <v>1337</v>
      </c>
      <c r="D1536" s="7" t="s">
        <v>1356</v>
      </c>
      <c r="E1536" s="7" t="s">
        <v>482</v>
      </c>
      <c r="F1536" s="7" t="s">
        <v>483</v>
      </c>
      <c r="G1536" s="7" t="s">
        <v>247</v>
      </c>
      <c r="H1536" s="7" t="s">
        <v>248</v>
      </c>
      <c r="I1536" s="7" t="s">
        <v>594</v>
      </c>
      <c r="J1536" s="7" t="s">
        <v>595</v>
      </c>
      <c r="K1536" s="241">
        <v>500</v>
      </c>
      <c r="L1536" s="7" t="s">
        <v>596</v>
      </c>
      <c r="M1536" s="241">
        <v>1000</v>
      </c>
      <c r="N1536" s="7" t="s">
        <v>427</v>
      </c>
    </row>
    <row r="1537" spans="1:14" x14ac:dyDescent="0.3">
      <c r="A1537" t="str">
        <f t="shared" si="23"/>
        <v>5001001</v>
      </c>
      <c r="B1537" s="7" t="s">
        <v>1294</v>
      </c>
      <c r="C1537" s="7" t="s">
        <v>1337</v>
      </c>
      <c r="D1537" s="7" t="s">
        <v>1356</v>
      </c>
      <c r="E1537" s="7" t="e">
        <v>#N/A</v>
      </c>
      <c r="F1537" s="7" t="e">
        <v>#N/A</v>
      </c>
      <c r="G1537" s="7" t="e">
        <v>#N/A</v>
      </c>
      <c r="H1537" s="7" t="e">
        <v>#N/A</v>
      </c>
      <c r="I1537" s="7" t="s">
        <v>594</v>
      </c>
      <c r="J1537" s="7" t="s">
        <v>595</v>
      </c>
      <c r="K1537" s="241">
        <v>500</v>
      </c>
      <c r="L1537" s="7" t="s">
        <v>596</v>
      </c>
      <c r="M1537" s="241">
        <v>1001</v>
      </c>
      <c r="N1537" s="7" t="s">
        <v>422</v>
      </c>
    </row>
    <row r="1538" spans="1:14" x14ac:dyDescent="0.3">
      <c r="A1538" t="str">
        <f t="shared" si="23"/>
        <v>5001002</v>
      </c>
      <c r="B1538" s="7" t="s">
        <v>1294</v>
      </c>
      <c r="C1538" s="7" t="s">
        <v>1337</v>
      </c>
      <c r="D1538" s="7" t="s">
        <v>1356</v>
      </c>
      <c r="E1538" s="7" t="s">
        <v>482</v>
      </c>
      <c r="F1538" s="7" t="s">
        <v>483</v>
      </c>
      <c r="G1538" s="7" t="s">
        <v>247</v>
      </c>
      <c r="H1538" s="7" t="s">
        <v>248</v>
      </c>
      <c r="I1538" s="7" t="s">
        <v>594</v>
      </c>
      <c r="J1538" s="7" t="s">
        <v>595</v>
      </c>
      <c r="K1538" s="241">
        <v>500</v>
      </c>
      <c r="L1538" s="7" t="s">
        <v>596</v>
      </c>
      <c r="M1538" s="241">
        <v>1002</v>
      </c>
      <c r="N1538" s="7" t="s">
        <v>597</v>
      </c>
    </row>
    <row r="1539" spans="1:14" x14ac:dyDescent="0.3">
      <c r="A1539" t="str">
        <f t="shared" ref="A1539:A1602" si="24">K1539&amp;M1539</f>
        <v>5001003</v>
      </c>
      <c r="B1539" s="7" t="s">
        <v>1294</v>
      </c>
      <c r="C1539" s="7" t="s">
        <v>1337</v>
      </c>
      <c r="D1539" s="7" t="s">
        <v>1356</v>
      </c>
      <c r="E1539" s="7" t="s">
        <v>482</v>
      </c>
      <c r="F1539" s="7" t="s">
        <v>483</v>
      </c>
      <c r="G1539" s="7" t="s">
        <v>247</v>
      </c>
      <c r="H1539" s="7" t="s">
        <v>248</v>
      </c>
      <c r="I1539" s="7" t="s">
        <v>594</v>
      </c>
      <c r="J1539" s="7" t="s">
        <v>595</v>
      </c>
      <c r="K1539" s="241">
        <v>500</v>
      </c>
      <c r="L1539" s="7" t="s">
        <v>596</v>
      </c>
      <c r="M1539" s="241">
        <v>1003</v>
      </c>
      <c r="N1539" s="7" t="s">
        <v>384</v>
      </c>
    </row>
    <row r="1540" spans="1:14" x14ac:dyDescent="0.3">
      <c r="A1540" t="str">
        <f t="shared" si="24"/>
        <v>5001004</v>
      </c>
      <c r="B1540" s="7" t="s">
        <v>1294</v>
      </c>
      <c r="C1540" s="7" t="s">
        <v>1337</v>
      </c>
      <c r="D1540" s="7" t="s">
        <v>1356</v>
      </c>
      <c r="E1540" s="7" t="e">
        <v>#N/A</v>
      </c>
      <c r="F1540" s="7" t="e">
        <v>#N/A</v>
      </c>
      <c r="G1540" s="7" t="e">
        <v>#N/A</v>
      </c>
      <c r="H1540" s="7" t="e">
        <v>#N/A</v>
      </c>
      <c r="I1540" s="7" t="s">
        <v>594</v>
      </c>
      <c r="J1540" s="7" t="s">
        <v>595</v>
      </c>
      <c r="K1540" s="241">
        <v>500</v>
      </c>
      <c r="L1540" s="7" t="s">
        <v>596</v>
      </c>
      <c r="M1540" s="241">
        <v>1004</v>
      </c>
      <c r="N1540" s="7" t="s">
        <v>1547</v>
      </c>
    </row>
    <row r="1541" spans="1:14" x14ac:dyDescent="0.3">
      <c r="A1541" t="str">
        <f t="shared" si="24"/>
        <v>5001005</v>
      </c>
      <c r="B1541" s="7" t="s">
        <v>1294</v>
      </c>
      <c r="C1541" s="7" t="s">
        <v>1337</v>
      </c>
      <c r="D1541" s="7" t="s">
        <v>1356</v>
      </c>
      <c r="E1541" s="7" t="e">
        <v>#N/A</v>
      </c>
      <c r="F1541" s="7" t="e">
        <v>#N/A</v>
      </c>
      <c r="G1541" s="7" t="e">
        <v>#N/A</v>
      </c>
      <c r="H1541" s="7" t="e">
        <v>#N/A</v>
      </c>
      <c r="I1541" s="7" t="s">
        <v>594</v>
      </c>
      <c r="J1541" s="7" t="s">
        <v>595</v>
      </c>
      <c r="K1541" s="241">
        <v>500</v>
      </c>
      <c r="L1541" s="7" t="s">
        <v>596</v>
      </c>
      <c r="M1541" s="241">
        <v>1005</v>
      </c>
      <c r="N1541" s="7" t="s">
        <v>997</v>
      </c>
    </row>
    <row r="1542" spans="1:14" x14ac:dyDescent="0.3">
      <c r="A1542" t="str">
        <f t="shared" si="24"/>
        <v>5001006</v>
      </c>
      <c r="B1542" s="7" t="s">
        <v>1294</v>
      </c>
      <c r="C1542" s="7" t="s">
        <v>1337</v>
      </c>
      <c r="D1542" s="7" t="s">
        <v>1356</v>
      </c>
      <c r="E1542" s="7" t="e">
        <v>#N/A</v>
      </c>
      <c r="F1542" s="7" t="e">
        <v>#N/A</v>
      </c>
      <c r="G1542" s="7" t="e">
        <v>#N/A</v>
      </c>
      <c r="H1542" s="7" t="e">
        <v>#N/A</v>
      </c>
      <c r="I1542" s="7" t="s">
        <v>594</v>
      </c>
      <c r="J1542" s="7" t="s">
        <v>595</v>
      </c>
      <c r="K1542" s="241">
        <v>500</v>
      </c>
      <c r="L1542" s="7" t="s">
        <v>596</v>
      </c>
      <c r="M1542" s="241">
        <v>1006</v>
      </c>
      <c r="N1542" s="7" t="s">
        <v>953</v>
      </c>
    </row>
    <row r="1543" spans="1:14" x14ac:dyDescent="0.3">
      <c r="A1543" t="str">
        <f t="shared" si="24"/>
        <v>5001007</v>
      </c>
      <c r="B1543" s="7" t="s">
        <v>1294</v>
      </c>
      <c r="C1543" s="7" t="s">
        <v>1337</v>
      </c>
      <c r="D1543" s="7" t="s">
        <v>1356</v>
      </c>
      <c r="E1543" s="7" t="e">
        <v>#N/A</v>
      </c>
      <c r="F1543" s="7" t="e">
        <v>#N/A</v>
      </c>
      <c r="G1543" s="7" t="e">
        <v>#N/A</v>
      </c>
      <c r="H1543" s="7" t="e">
        <v>#N/A</v>
      </c>
      <c r="I1543" s="7" t="s">
        <v>594</v>
      </c>
      <c r="J1543" s="7" t="s">
        <v>595</v>
      </c>
      <c r="K1543" s="241">
        <v>500</v>
      </c>
      <c r="L1543" s="7" t="s">
        <v>596</v>
      </c>
      <c r="M1543" s="241">
        <v>1007</v>
      </c>
      <c r="N1543" s="7" t="s">
        <v>539</v>
      </c>
    </row>
    <row r="1544" spans="1:14" x14ac:dyDescent="0.3">
      <c r="A1544" t="str">
        <f t="shared" si="24"/>
        <v>5001009</v>
      </c>
      <c r="B1544" s="7" t="s">
        <v>1294</v>
      </c>
      <c r="C1544" s="7" t="s">
        <v>1337</v>
      </c>
      <c r="D1544" s="7" t="s">
        <v>1356</v>
      </c>
      <c r="E1544" s="7" t="e">
        <v>#N/A</v>
      </c>
      <c r="F1544" s="7" t="e">
        <v>#N/A</v>
      </c>
      <c r="G1544" s="7" t="e">
        <v>#N/A</v>
      </c>
      <c r="H1544" s="7" t="e">
        <v>#N/A</v>
      </c>
      <c r="I1544" s="7" t="s">
        <v>594</v>
      </c>
      <c r="J1544" s="7" t="s">
        <v>595</v>
      </c>
      <c r="K1544" s="241">
        <v>500</v>
      </c>
      <c r="L1544" s="7" t="s">
        <v>596</v>
      </c>
      <c r="M1544" s="241">
        <v>1009</v>
      </c>
      <c r="N1544" s="7" t="s">
        <v>1798</v>
      </c>
    </row>
    <row r="1545" spans="1:14" x14ac:dyDescent="0.3">
      <c r="A1545" t="str">
        <f t="shared" si="24"/>
        <v>5001011</v>
      </c>
      <c r="B1545" s="7" t="s">
        <v>1294</v>
      </c>
      <c r="C1545" s="7" t="s">
        <v>1337</v>
      </c>
      <c r="D1545" s="7" t="s">
        <v>1356</v>
      </c>
      <c r="E1545" s="7" t="e">
        <v>#N/A</v>
      </c>
      <c r="F1545" s="7" t="e">
        <v>#N/A</v>
      </c>
      <c r="G1545" s="7" t="e">
        <v>#N/A</v>
      </c>
      <c r="H1545" s="7" t="e">
        <v>#N/A</v>
      </c>
      <c r="I1545" s="7" t="s">
        <v>594</v>
      </c>
      <c r="J1545" s="7" t="s">
        <v>595</v>
      </c>
      <c r="K1545" s="241">
        <v>500</v>
      </c>
      <c r="L1545" s="7" t="s">
        <v>596</v>
      </c>
      <c r="M1545" s="241">
        <v>1011</v>
      </c>
      <c r="N1545" s="7" t="s">
        <v>527</v>
      </c>
    </row>
    <row r="1546" spans="1:14" x14ac:dyDescent="0.3">
      <c r="A1546" t="str">
        <f t="shared" si="24"/>
        <v>5001014</v>
      </c>
      <c r="B1546" s="7" t="s">
        <v>1294</v>
      </c>
      <c r="C1546" s="7" t="s">
        <v>1337</v>
      </c>
      <c r="D1546" s="7" t="s">
        <v>1356</v>
      </c>
      <c r="E1546" s="7" t="s">
        <v>482</v>
      </c>
      <c r="F1546" s="7" t="s">
        <v>483</v>
      </c>
      <c r="G1546" s="7" t="s">
        <v>247</v>
      </c>
      <c r="H1546" s="7" t="s">
        <v>248</v>
      </c>
      <c r="I1546" s="7" t="s">
        <v>594</v>
      </c>
      <c r="J1546" s="7" t="s">
        <v>595</v>
      </c>
      <c r="K1546" s="241">
        <v>500</v>
      </c>
      <c r="L1546" s="7" t="s">
        <v>596</v>
      </c>
      <c r="M1546" s="241">
        <v>1014</v>
      </c>
      <c r="N1546" s="7" t="s">
        <v>598</v>
      </c>
    </row>
    <row r="1547" spans="1:14" x14ac:dyDescent="0.3">
      <c r="A1547" t="str">
        <f t="shared" si="24"/>
        <v>5001016</v>
      </c>
      <c r="B1547" s="7" t="s">
        <v>1294</v>
      </c>
      <c r="C1547" s="7" t="s">
        <v>1337</v>
      </c>
      <c r="D1547" s="7" t="s">
        <v>1356</v>
      </c>
      <c r="E1547" s="7" t="s">
        <v>482</v>
      </c>
      <c r="F1547" s="7" t="s">
        <v>483</v>
      </c>
      <c r="G1547" s="7" t="s">
        <v>247</v>
      </c>
      <c r="H1547" s="7" t="s">
        <v>248</v>
      </c>
      <c r="I1547" s="7" t="s">
        <v>594</v>
      </c>
      <c r="J1547" s="7" t="s">
        <v>595</v>
      </c>
      <c r="K1547" s="241">
        <v>500</v>
      </c>
      <c r="L1547" s="7" t="s">
        <v>596</v>
      </c>
      <c r="M1547" s="241">
        <v>1016</v>
      </c>
      <c r="N1547" s="7" t="s">
        <v>599</v>
      </c>
    </row>
    <row r="1548" spans="1:14" x14ac:dyDescent="0.3">
      <c r="A1548" t="str">
        <f t="shared" si="24"/>
        <v>5001018</v>
      </c>
      <c r="B1548" s="7" t="s">
        <v>1294</v>
      </c>
      <c r="C1548" s="7" t="s">
        <v>1337</v>
      </c>
      <c r="D1548" s="7" t="s">
        <v>1356</v>
      </c>
      <c r="E1548" s="7" t="s">
        <v>482</v>
      </c>
      <c r="F1548" s="7" t="s">
        <v>483</v>
      </c>
      <c r="G1548" s="7" t="s">
        <v>247</v>
      </c>
      <c r="H1548" s="7" t="s">
        <v>248</v>
      </c>
      <c r="I1548" s="7" t="s">
        <v>594</v>
      </c>
      <c r="J1548" s="7" t="s">
        <v>595</v>
      </c>
      <c r="K1548" s="241">
        <v>500</v>
      </c>
      <c r="L1548" s="7" t="s">
        <v>596</v>
      </c>
      <c r="M1548" s="241">
        <v>1018</v>
      </c>
      <c r="N1548" s="7" t="s">
        <v>600</v>
      </c>
    </row>
    <row r="1549" spans="1:14" x14ac:dyDescent="0.3">
      <c r="A1549" t="str">
        <f t="shared" si="24"/>
        <v>5001019</v>
      </c>
      <c r="B1549" s="7" t="s">
        <v>1294</v>
      </c>
      <c r="C1549" s="7" t="s">
        <v>1337</v>
      </c>
      <c r="D1549" s="7" t="s">
        <v>1356</v>
      </c>
      <c r="E1549" s="7" t="s">
        <v>482</v>
      </c>
      <c r="F1549" s="7" t="s">
        <v>483</v>
      </c>
      <c r="G1549" s="7" t="s">
        <v>247</v>
      </c>
      <c r="H1549" s="7" t="s">
        <v>248</v>
      </c>
      <c r="I1549" s="7" t="s">
        <v>594</v>
      </c>
      <c r="J1549" s="7" t="s">
        <v>595</v>
      </c>
      <c r="K1549" s="241">
        <v>500</v>
      </c>
      <c r="L1549" s="7" t="s">
        <v>596</v>
      </c>
      <c r="M1549" s="241">
        <v>1019</v>
      </c>
      <c r="N1549" s="7" t="s">
        <v>601</v>
      </c>
    </row>
    <row r="1550" spans="1:14" x14ac:dyDescent="0.3">
      <c r="A1550" t="str">
        <f t="shared" si="24"/>
        <v>5001022</v>
      </c>
      <c r="B1550" s="7" t="s">
        <v>1294</v>
      </c>
      <c r="C1550" s="7" t="s">
        <v>1337</v>
      </c>
      <c r="D1550" s="7" t="s">
        <v>1356</v>
      </c>
      <c r="E1550" s="7" t="s">
        <v>482</v>
      </c>
      <c r="F1550" s="7" t="s">
        <v>483</v>
      </c>
      <c r="G1550" s="7" t="s">
        <v>247</v>
      </c>
      <c r="H1550" s="7" t="s">
        <v>248</v>
      </c>
      <c r="I1550" s="7" t="s">
        <v>594</v>
      </c>
      <c r="J1550" s="7" t="s">
        <v>595</v>
      </c>
      <c r="K1550" s="241">
        <v>500</v>
      </c>
      <c r="L1550" s="7" t="s">
        <v>596</v>
      </c>
      <c r="M1550" s="241">
        <v>1022</v>
      </c>
      <c r="N1550" s="7" t="s">
        <v>602</v>
      </c>
    </row>
    <row r="1551" spans="1:14" x14ac:dyDescent="0.3">
      <c r="A1551" t="str">
        <f t="shared" si="24"/>
        <v>5001023</v>
      </c>
      <c r="B1551" s="7" t="s">
        <v>1294</v>
      </c>
      <c r="C1551" s="7" t="s">
        <v>1337</v>
      </c>
      <c r="D1551" s="7" t="s">
        <v>1356</v>
      </c>
      <c r="E1551" s="7" t="s">
        <v>482</v>
      </c>
      <c r="F1551" s="7" t="s">
        <v>483</v>
      </c>
      <c r="G1551" s="7" t="s">
        <v>247</v>
      </c>
      <c r="H1551" s="7" t="s">
        <v>248</v>
      </c>
      <c r="I1551" s="7" t="s">
        <v>594</v>
      </c>
      <c r="J1551" s="7" t="s">
        <v>595</v>
      </c>
      <c r="K1551" s="241">
        <v>500</v>
      </c>
      <c r="L1551" s="7" t="s">
        <v>596</v>
      </c>
      <c r="M1551" s="241">
        <v>1023</v>
      </c>
      <c r="N1551" s="7" t="s">
        <v>528</v>
      </c>
    </row>
    <row r="1552" spans="1:14" x14ac:dyDescent="0.3">
      <c r="A1552" t="str">
        <f t="shared" si="24"/>
        <v>5001025</v>
      </c>
      <c r="B1552" s="7" t="s">
        <v>1294</v>
      </c>
      <c r="C1552" s="7" t="s">
        <v>1337</v>
      </c>
      <c r="D1552" s="7" t="s">
        <v>1356</v>
      </c>
      <c r="E1552" s="7" t="s">
        <v>482</v>
      </c>
      <c r="F1552" s="7" t="s">
        <v>483</v>
      </c>
      <c r="G1552" s="7" t="s">
        <v>247</v>
      </c>
      <c r="H1552" s="7" t="s">
        <v>248</v>
      </c>
      <c r="I1552" s="7" t="s">
        <v>594</v>
      </c>
      <c r="J1552" s="7" t="s">
        <v>595</v>
      </c>
      <c r="K1552" s="241">
        <v>500</v>
      </c>
      <c r="L1552" s="7" t="s">
        <v>596</v>
      </c>
      <c r="M1552" s="241">
        <v>1025</v>
      </c>
      <c r="N1552" s="7" t="s">
        <v>603</v>
      </c>
    </row>
    <row r="1553" spans="1:14" x14ac:dyDescent="0.3">
      <c r="A1553" t="str">
        <f t="shared" si="24"/>
        <v>5001026</v>
      </c>
      <c r="B1553" s="7" t="s">
        <v>1294</v>
      </c>
      <c r="C1553" s="7" t="s">
        <v>1337</v>
      </c>
      <c r="D1553" s="7" t="s">
        <v>1356</v>
      </c>
      <c r="E1553" s="7" t="s">
        <v>482</v>
      </c>
      <c r="F1553" s="7" t="s">
        <v>483</v>
      </c>
      <c r="G1553" s="7" t="s">
        <v>247</v>
      </c>
      <c r="H1553" s="7" t="s">
        <v>248</v>
      </c>
      <c r="I1553" s="7" t="s">
        <v>594</v>
      </c>
      <c r="J1553" s="7" t="s">
        <v>595</v>
      </c>
      <c r="K1553" s="241">
        <v>500</v>
      </c>
      <c r="L1553" s="7" t="s">
        <v>596</v>
      </c>
      <c r="M1553" s="241">
        <v>1026</v>
      </c>
      <c r="N1553" s="7" t="s">
        <v>604</v>
      </c>
    </row>
    <row r="1554" spans="1:14" x14ac:dyDescent="0.3">
      <c r="A1554" t="str">
        <f t="shared" si="24"/>
        <v>5001030</v>
      </c>
      <c r="B1554" s="7" t="s">
        <v>1294</v>
      </c>
      <c r="C1554" s="7" t="s">
        <v>1337</v>
      </c>
      <c r="D1554" s="7" t="s">
        <v>1356</v>
      </c>
      <c r="E1554" s="7" t="e">
        <v>#N/A</v>
      </c>
      <c r="F1554" s="7" t="e">
        <v>#N/A</v>
      </c>
      <c r="G1554" s="7" t="e">
        <v>#N/A</v>
      </c>
      <c r="H1554" s="7" t="e">
        <v>#N/A</v>
      </c>
      <c r="I1554" s="7" t="s">
        <v>594</v>
      </c>
      <c r="J1554" s="7" t="s">
        <v>595</v>
      </c>
      <c r="K1554" s="241">
        <v>500</v>
      </c>
      <c r="L1554" s="7" t="s">
        <v>596</v>
      </c>
      <c r="M1554" s="241">
        <v>1030</v>
      </c>
      <c r="N1554" s="7" t="s">
        <v>1799</v>
      </c>
    </row>
    <row r="1555" spans="1:14" x14ac:dyDescent="0.3">
      <c r="A1555" t="str">
        <f t="shared" si="24"/>
        <v>5001031</v>
      </c>
      <c r="B1555" s="7" t="s">
        <v>1294</v>
      </c>
      <c r="C1555" s="7" t="s">
        <v>1337</v>
      </c>
      <c r="D1555" s="7" t="s">
        <v>1356</v>
      </c>
      <c r="E1555" s="7" t="s">
        <v>482</v>
      </c>
      <c r="F1555" s="7" t="s">
        <v>483</v>
      </c>
      <c r="G1555" s="7" t="s">
        <v>247</v>
      </c>
      <c r="H1555" s="7" t="s">
        <v>248</v>
      </c>
      <c r="I1555" s="7" t="s">
        <v>594</v>
      </c>
      <c r="J1555" s="7" t="s">
        <v>595</v>
      </c>
      <c r="K1555" s="241">
        <v>500</v>
      </c>
      <c r="L1555" s="7" t="s">
        <v>596</v>
      </c>
      <c r="M1555" s="241">
        <v>1031</v>
      </c>
      <c r="N1555" s="7" t="s">
        <v>529</v>
      </c>
    </row>
    <row r="1556" spans="1:14" x14ac:dyDescent="0.3">
      <c r="A1556" t="str">
        <f t="shared" si="24"/>
        <v>5001032</v>
      </c>
      <c r="B1556" s="7" t="s">
        <v>1294</v>
      </c>
      <c r="C1556" s="7" t="s">
        <v>1337</v>
      </c>
      <c r="D1556" s="7" t="s">
        <v>1356</v>
      </c>
      <c r="E1556" s="7" t="s">
        <v>482</v>
      </c>
      <c r="F1556" s="7" t="s">
        <v>483</v>
      </c>
      <c r="G1556" s="7" t="s">
        <v>247</v>
      </c>
      <c r="H1556" s="7" t="s">
        <v>248</v>
      </c>
      <c r="I1556" s="7" t="s">
        <v>594</v>
      </c>
      <c r="J1556" s="7" t="s">
        <v>595</v>
      </c>
      <c r="K1556" s="241">
        <v>500</v>
      </c>
      <c r="L1556" s="7" t="s">
        <v>596</v>
      </c>
      <c r="M1556" s="241">
        <v>1032</v>
      </c>
      <c r="N1556" s="7" t="s">
        <v>530</v>
      </c>
    </row>
    <row r="1557" spans="1:14" x14ac:dyDescent="0.3">
      <c r="A1557" t="str">
        <f t="shared" si="24"/>
        <v>5001033</v>
      </c>
      <c r="B1557" s="7" t="s">
        <v>1294</v>
      </c>
      <c r="C1557" s="7" t="s">
        <v>1337</v>
      </c>
      <c r="D1557" s="7" t="s">
        <v>1356</v>
      </c>
      <c r="E1557" s="7" t="e">
        <v>#N/A</v>
      </c>
      <c r="F1557" s="7" t="e">
        <v>#N/A</v>
      </c>
      <c r="G1557" s="7" t="e">
        <v>#N/A</v>
      </c>
      <c r="H1557" s="7" t="e">
        <v>#N/A</v>
      </c>
      <c r="I1557" s="7" t="s">
        <v>594</v>
      </c>
      <c r="J1557" s="7" t="s">
        <v>595</v>
      </c>
      <c r="K1557" s="241">
        <v>500</v>
      </c>
      <c r="L1557" s="7" t="s">
        <v>596</v>
      </c>
      <c r="M1557" s="241">
        <v>1033</v>
      </c>
      <c r="N1557" s="7" t="s">
        <v>656</v>
      </c>
    </row>
    <row r="1558" spans="1:14" x14ac:dyDescent="0.3">
      <c r="A1558" t="str">
        <f t="shared" si="24"/>
        <v>5001036</v>
      </c>
      <c r="B1558" s="7" t="s">
        <v>1294</v>
      </c>
      <c r="C1558" s="7" t="s">
        <v>1337</v>
      </c>
      <c r="D1558" s="7" t="s">
        <v>1356</v>
      </c>
      <c r="E1558" s="7" t="e">
        <v>#N/A</v>
      </c>
      <c r="F1558" s="7" t="e">
        <v>#N/A</v>
      </c>
      <c r="G1558" s="7" t="e">
        <v>#N/A</v>
      </c>
      <c r="H1558" s="7" t="e">
        <v>#N/A</v>
      </c>
      <c r="I1558" s="7" t="s">
        <v>594</v>
      </c>
      <c r="J1558" s="7" t="s">
        <v>595</v>
      </c>
      <c r="K1558" s="241">
        <v>500</v>
      </c>
      <c r="L1558" s="7" t="s">
        <v>596</v>
      </c>
      <c r="M1558" s="241">
        <v>1036</v>
      </c>
      <c r="N1558" s="7" t="s">
        <v>1800</v>
      </c>
    </row>
    <row r="1559" spans="1:14" x14ac:dyDescent="0.3">
      <c r="A1559" t="str">
        <f t="shared" si="24"/>
        <v>5001037</v>
      </c>
      <c r="B1559" s="7" t="s">
        <v>1294</v>
      </c>
      <c r="C1559" s="7" t="s">
        <v>1337</v>
      </c>
      <c r="D1559" s="7" t="s">
        <v>1356</v>
      </c>
      <c r="E1559" s="7" t="s">
        <v>482</v>
      </c>
      <c r="F1559" s="7" t="s">
        <v>483</v>
      </c>
      <c r="G1559" s="7" t="s">
        <v>247</v>
      </c>
      <c r="H1559" s="7" t="s">
        <v>248</v>
      </c>
      <c r="I1559" s="7" t="s">
        <v>594</v>
      </c>
      <c r="J1559" s="7" t="s">
        <v>595</v>
      </c>
      <c r="K1559" s="241">
        <v>500</v>
      </c>
      <c r="L1559" s="7" t="s">
        <v>596</v>
      </c>
      <c r="M1559" s="241">
        <v>1037</v>
      </c>
      <c r="N1559" s="7" t="s">
        <v>605</v>
      </c>
    </row>
    <row r="1560" spans="1:14" x14ac:dyDescent="0.3">
      <c r="A1560" t="str">
        <f t="shared" si="24"/>
        <v>5001040</v>
      </c>
      <c r="B1560" s="7" t="s">
        <v>1294</v>
      </c>
      <c r="C1560" s="7" t="s">
        <v>1337</v>
      </c>
      <c r="D1560" s="7" t="s">
        <v>1356</v>
      </c>
      <c r="E1560" s="7" t="s">
        <v>482</v>
      </c>
      <c r="F1560" s="7" t="s">
        <v>483</v>
      </c>
      <c r="G1560" s="7" t="s">
        <v>247</v>
      </c>
      <c r="H1560" s="7" t="s">
        <v>248</v>
      </c>
      <c r="I1560" s="7" t="s">
        <v>594</v>
      </c>
      <c r="J1560" s="7" t="s">
        <v>595</v>
      </c>
      <c r="K1560" s="241">
        <v>500</v>
      </c>
      <c r="L1560" s="7" t="s">
        <v>596</v>
      </c>
      <c r="M1560" s="241">
        <v>1040</v>
      </c>
      <c r="N1560" s="7" t="s">
        <v>606</v>
      </c>
    </row>
    <row r="1561" spans="1:14" x14ac:dyDescent="0.3">
      <c r="A1561" t="str">
        <f t="shared" si="24"/>
        <v>5001041</v>
      </c>
      <c r="B1561" s="7" t="s">
        <v>1294</v>
      </c>
      <c r="C1561" s="7" t="s">
        <v>1337</v>
      </c>
      <c r="D1561" s="7" t="s">
        <v>1356</v>
      </c>
      <c r="E1561" s="7" t="s">
        <v>482</v>
      </c>
      <c r="F1561" s="7" t="s">
        <v>483</v>
      </c>
      <c r="G1561" s="7" t="s">
        <v>247</v>
      </c>
      <c r="H1561" s="7" t="s">
        <v>248</v>
      </c>
      <c r="I1561" s="7" t="s">
        <v>594</v>
      </c>
      <c r="J1561" s="7" t="s">
        <v>595</v>
      </c>
      <c r="K1561" s="241">
        <v>500</v>
      </c>
      <c r="L1561" s="7" t="s">
        <v>596</v>
      </c>
      <c r="M1561" s="241">
        <v>1041</v>
      </c>
      <c r="N1561" s="7" t="s">
        <v>607</v>
      </c>
    </row>
    <row r="1562" spans="1:14" x14ac:dyDescent="0.3">
      <c r="A1562" t="str">
        <f t="shared" si="24"/>
        <v>5001042</v>
      </c>
      <c r="B1562" s="7" t="s">
        <v>1294</v>
      </c>
      <c r="C1562" s="7" t="s">
        <v>1337</v>
      </c>
      <c r="D1562" s="7" t="s">
        <v>1356</v>
      </c>
      <c r="E1562" s="7" t="s">
        <v>482</v>
      </c>
      <c r="F1562" s="7" t="s">
        <v>483</v>
      </c>
      <c r="G1562" s="7" t="s">
        <v>247</v>
      </c>
      <c r="H1562" s="7" t="s">
        <v>248</v>
      </c>
      <c r="I1562" s="7" t="s">
        <v>594</v>
      </c>
      <c r="J1562" s="7" t="s">
        <v>595</v>
      </c>
      <c r="K1562" s="241">
        <v>500</v>
      </c>
      <c r="L1562" s="7" t="s">
        <v>596</v>
      </c>
      <c r="M1562" s="241">
        <v>1042</v>
      </c>
      <c r="N1562" s="7" t="s">
        <v>180</v>
      </c>
    </row>
    <row r="1563" spans="1:14" x14ac:dyDescent="0.3">
      <c r="A1563" t="str">
        <f t="shared" si="24"/>
        <v>5001048</v>
      </c>
      <c r="B1563" s="7" t="s">
        <v>1294</v>
      </c>
      <c r="C1563" s="7" t="s">
        <v>1337</v>
      </c>
      <c r="D1563" s="7" t="s">
        <v>1356</v>
      </c>
      <c r="E1563" s="7" t="e">
        <v>#N/A</v>
      </c>
      <c r="F1563" s="7" t="e">
        <v>#N/A</v>
      </c>
      <c r="G1563" s="7" t="e">
        <v>#N/A</v>
      </c>
      <c r="H1563" s="7" t="e">
        <v>#N/A</v>
      </c>
      <c r="I1563" s="7" t="s">
        <v>594</v>
      </c>
      <c r="J1563" s="7" t="s">
        <v>595</v>
      </c>
      <c r="K1563" s="241">
        <v>500</v>
      </c>
      <c r="L1563" s="7" t="s">
        <v>596</v>
      </c>
      <c r="M1563" s="241">
        <v>1048</v>
      </c>
      <c r="N1563" s="7" t="s">
        <v>1801</v>
      </c>
    </row>
    <row r="1564" spans="1:14" x14ac:dyDescent="0.3">
      <c r="A1564" t="str">
        <f t="shared" si="24"/>
        <v>5001049</v>
      </c>
      <c r="B1564" s="7" t="s">
        <v>1294</v>
      </c>
      <c r="C1564" s="7" t="s">
        <v>1337</v>
      </c>
      <c r="D1564" s="7" t="s">
        <v>1356</v>
      </c>
      <c r="E1564" s="7" t="s">
        <v>482</v>
      </c>
      <c r="F1564" s="7" t="s">
        <v>483</v>
      </c>
      <c r="G1564" s="7" t="s">
        <v>247</v>
      </c>
      <c r="H1564" s="7" t="s">
        <v>248</v>
      </c>
      <c r="I1564" s="7" t="s">
        <v>594</v>
      </c>
      <c r="J1564" s="7" t="s">
        <v>595</v>
      </c>
      <c r="K1564" s="241">
        <v>500</v>
      </c>
      <c r="L1564" s="7" t="s">
        <v>596</v>
      </c>
      <c r="M1564" s="241">
        <v>1049</v>
      </c>
      <c r="N1564" s="7" t="s">
        <v>608</v>
      </c>
    </row>
    <row r="1565" spans="1:14" x14ac:dyDescent="0.3">
      <c r="A1565" t="str">
        <f t="shared" si="24"/>
        <v>5001050</v>
      </c>
      <c r="B1565" s="7" t="s">
        <v>1294</v>
      </c>
      <c r="C1565" s="7" t="s">
        <v>1337</v>
      </c>
      <c r="D1565" s="7" t="s">
        <v>1356</v>
      </c>
      <c r="E1565" s="7" t="s">
        <v>482</v>
      </c>
      <c r="F1565" s="7" t="s">
        <v>483</v>
      </c>
      <c r="G1565" s="7" t="s">
        <v>247</v>
      </c>
      <c r="H1565" s="7" t="s">
        <v>248</v>
      </c>
      <c r="I1565" s="7" t="s">
        <v>594</v>
      </c>
      <c r="J1565" s="7" t="s">
        <v>595</v>
      </c>
      <c r="K1565" s="241">
        <v>500</v>
      </c>
      <c r="L1565" s="7" t="s">
        <v>596</v>
      </c>
      <c r="M1565" s="241">
        <v>1050</v>
      </c>
      <c r="N1565" s="7" t="s">
        <v>609</v>
      </c>
    </row>
    <row r="1566" spans="1:14" x14ac:dyDescent="0.3">
      <c r="A1566" t="str">
        <f t="shared" si="24"/>
        <v>5001051</v>
      </c>
      <c r="B1566" s="7" t="s">
        <v>1294</v>
      </c>
      <c r="C1566" s="7" t="s">
        <v>1337</v>
      </c>
      <c r="D1566" s="7" t="s">
        <v>1356</v>
      </c>
      <c r="E1566" s="7" t="s">
        <v>482</v>
      </c>
      <c r="F1566" s="7" t="s">
        <v>483</v>
      </c>
      <c r="G1566" s="7" t="s">
        <v>247</v>
      </c>
      <c r="H1566" s="7" t="s">
        <v>248</v>
      </c>
      <c r="I1566" s="7" t="s">
        <v>594</v>
      </c>
      <c r="J1566" s="7" t="s">
        <v>595</v>
      </c>
      <c r="K1566" s="241">
        <v>500</v>
      </c>
      <c r="L1566" s="7" t="s">
        <v>596</v>
      </c>
      <c r="M1566" s="241">
        <v>1051</v>
      </c>
      <c r="N1566" s="7" t="s">
        <v>610</v>
      </c>
    </row>
    <row r="1567" spans="1:14" x14ac:dyDescent="0.3">
      <c r="A1567" t="str">
        <f t="shared" si="24"/>
        <v>5001052</v>
      </c>
      <c r="B1567" s="7" t="s">
        <v>1294</v>
      </c>
      <c r="C1567" s="7" t="s">
        <v>1337</v>
      </c>
      <c r="D1567" s="7" t="s">
        <v>1356</v>
      </c>
      <c r="E1567" s="7" t="s">
        <v>482</v>
      </c>
      <c r="F1567" s="7" t="s">
        <v>483</v>
      </c>
      <c r="G1567" s="7" t="s">
        <v>247</v>
      </c>
      <c r="H1567" s="7" t="s">
        <v>248</v>
      </c>
      <c r="I1567" s="7" t="s">
        <v>594</v>
      </c>
      <c r="J1567" s="7" t="s">
        <v>595</v>
      </c>
      <c r="K1567" s="241">
        <v>500</v>
      </c>
      <c r="L1567" s="7" t="s">
        <v>596</v>
      </c>
      <c r="M1567" s="241">
        <v>1052</v>
      </c>
      <c r="N1567" s="7" t="s">
        <v>307</v>
      </c>
    </row>
    <row r="1568" spans="1:14" x14ac:dyDescent="0.3">
      <c r="A1568" t="str">
        <f t="shared" si="24"/>
        <v>5001053</v>
      </c>
      <c r="B1568" s="7" t="s">
        <v>1294</v>
      </c>
      <c r="C1568" s="7" t="s">
        <v>1337</v>
      </c>
      <c r="D1568" s="7" t="s">
        <v>1356</v>
      </c>
      <c r="E1568" s="7" t="s">
        <v>482</v>
      </c>
      <c r="F1568" s="7" t="s">
        <v>483</v>
      </c>
      <c r="G1568" s="7" t="s">
        <v>247</v>
      </c>
      <c r="H1568" s="7" t="s">
        <v>248</v>
      </c>
      <c r="I1568" s="7" t="s">
        <v>594</v>
      </c>
      <c r="J1568" s="7" t="s">
        <v>595</v>
      </c>
      <c r="K1568" s="241">
        <v>500</v>
      </c>
      <c r="L1568" s="7" t="s">
        <v>596</v>
      </c>
      <c r="M1568" s="241">
        <v>1053</v>
      </c>
      <c r="N1568" s="7" t="s">
        <v>611</v>
      </c>
    </row>
    <row r="1569" spans="1:14" x14ac:dyDescent="0.3">
      <c r="A1569" t="str">
        <f t="shared" si="24"/>
        <v>5001054</v>
      </c>
      <c r="B1569" s="7" t="s">
        <v>1294</v>
      </c>
      <c r="C1569" s="7" t="s">
        <v>1337</v>
      </c>
      <c r="D1569" s="7" t="s">
        <v>1356</v>
      </c>
      <c r="E1569" s="7" t="s">
        <v>482</v>
      </c>
      <c r="F1569" s="7" t="s">
        <v>483</v>
      </c>
      <c r="G1569" s="7" t="s">
        <v>247</v>
      </c>
      <c r="H1569" s="7" t="s">
        <v>248</v>
      </c>
      <c r="I1569" s="7" t="s">
        <v>594</v>
      </c>
      <c r="J1569" s="7" t="s">
        <v>595</v>
      </c>
      <c r="K1569" s="241">
        <v>500</v>
      </c>
      <c r="L1569" s="7" t="s">
        <v>596</v>
      </c>
      <c r="M1569" s="241">
        <v>1054</v>
      </c>
      <c r="N1569" s="7" t="s">
        <v>612</v>
      </c>
    </row>
    <row r="1570" spans="1:14" x14ac:dyDescent="0.3">
      <c r="A1570" t="str">
        <f t="shared" si="24"/>
        <v>5001055</v>
      </c>
      <c r="B1570" s="7" t="s">
        <v>1294</v>
      </c>
      <c r="C1570" s="7" t="s">
        <v>1337</v>
      </c>
      <c r="D1570" s="7" t="s">
        <v>1356</v>
      </c>
      <c r="E1570" s="7" t="s">
        <v>482</v>
      </c>
      <c r="F1570" s="7" t="s">
        <v>483</v>
      </c>
      <c r="G1570" s="7" t="s">
        <v>247</v>
      </c>
      <c r="H1570" s="7" t="s">
        <v>248</v>
      </c>
      <c r="I1570" s="7" t="s">
        <v>594</v>
      </c>
      <c r="J1570" s="7" t="s">
        <v>595</v>
      </c>
      <c r="K1570" s="241">
        <v>500</v>
      </c>
      <c r="L1570" s="7" t="s">
        <v>596</v>
      </c>
      <c r="M1570" s="241">
        <v>1055</v>
      </c>
      <c r="N1570" s="7" t="s">
        <v>613</v>
      </c>
    </row>
    <row r="1571" spans="1:14" x14ac:dyDescent="0.3">
      <c r="A1571" t="str">
        <f t="shared" si="24"/>
        <v>5001056</v>
      </c>
      <c r="B1571" s="7" t="s">
        <v>1294</v>
      </c>
      <c r="C1571" s="7" t="s">
        <v>1337</v>
      </c>
      <c r="D1571" s="7" t="s">
        <v>1356</v>
      </c>
      <c r="E1571" s="7" t="s">
        <v>482</v>
      </c>
      <c r="F1571" s="7" t="s">
        <v>483</v>
      </c>
      <c r="G1571" s="7" t="s">
        <v>247</v>
      </c>
      <c r="H1571" s="7" t="s">
        <v>248</v>
      </c>
      <c r="I1571" s="7" t="s">
        <v>594</v>
      </c>
      <c r="J1571" s="7" t="s">
        <v>595</v>
      </c>
      <c r="K1571" s="241">
        <v>500</v>
      </c>
      <c r="L1571" s="7" t="s">
        <v>596</v>
      </c>
      <c r="M1571" s="241">
        <v>1056</v>
      </c>
      <c r="N1571" s="7" t="s">
        <v>614</v>
      </c>
    </row>
    <row r="1572" spans="1:14" x14ac:dyDescent="0.3">
      <c r="A1572" t="str">
        <f t="shared" si="24"/>
        <v>5001060</v>
      </c>
      <c r="B1572" s="7" t="s">
        <v>1294</v>
      </c>
      <c r="C1572" s="7" t="s">
        <v>1337</v>
      </c>
      <c r="D1572" s="7" t="s">
        <v>1356</v>
      </c>
      <c r="E1572" s="7" t="e">
        <v>#N/A</v>
      </c>
      <c r="F1572" s="7" t="e">
        <v>#N/A</v>
      </c>
      <c r="G1572" s="7" t="e">
        <v>#N/A</v>
      </c>
      <c r="H1572" s="7" t="e">
        <v>#N/A</v>
      </c>
      <c r="I1572" s="7" t="s">
        <v>594</v>
      </c>
      <c r="J1572" s="7" t="s">
        <v>595</v>
      </c>
      <c r="K1572" s="241">
        <v>500</v>
      </c>
      <c r="L1572" s="7" t="s">
        <v>596</v>
      </c>
      <c r="M1572" s="241">
        <v>1060</v>
      </c>
      <c r="N1572" s="7" t="s">
        <v>1802</v>
      </c>
    </row>
    <row r="1573" spans="1:14" x14ac:dyDescent="0.3">
      <c r="A1573" t="str">
        <f t="shared" si="24"/>
        <v>5001061</v>
      </c>
      <c r="B1573" s="7" t="s">
        <v>1294</v>
      </c>
      <c r="C1573" s="7" t="s">
        <v>1337</v>
      </c>
      <c r="D1573" s="7" t="s">
        <v>1356</v>
      </c>
      <c r="E1573" s="7" t="e">
        <v>#N/A</v>
      </c>
      <c r="F1573" s="7" t="e">
        <v>#N/A</v>
      </c>
      <c r="G1573" s="7" t="e">
        <v>#N/A</v>
      </c>
      <c r="H1573" s="7" t="e">
        <v>#N/A</v>
      </c>
      <c r="I1573" s="7" t="s">
        <v>594</v>
      </c>
      <c r="J1573" s="7" t="s">
        <v>595</v>
      </c>
      <c r="K1573" s="241">
        <v>500</v>
      </c>
      <c r="L1573" s="7" t="s">
        <v>596</v>
      </c>
      <c r="M1573" s="241">
        <v>1061</v>
      </c>
      <c r="N1573" s="7" t="s">
        <v>1803</v>
      </c>
    </row>
    <row r="1574" spans="1:14" x14ac:dyDescent="0.3">
      <c r="A1574" t="str">
        <f t="shared" si="24"/>
        <v>5001064</v>
      </c>
      <c r="B1574" s="7" t="s">
        <v>1294</v>
      </c>
      <c r="C1574" s="7" t="s">
        <v>1337</v>
      </c>
      <c r="D1574" s="7" t="s">
        <v>1356</v>
      </c>
      <c r="E1574" s="7" t="e">
        <v>#N/A</v>
      </c>
      <c r="F1574" s="7" t="e">
        <v>#N/A</v>
      </c>
      <c r="G1574" s="7" t="e">
        <v>#N/A</v>
      </c>
      <c r="H1574" s="7" t="e">
        <v>#N/A</v>
      </c>
      <c r="I1574" s="7" t="s">
        <v>594</v>
      </c>
      <c r="J1574" s="7" t="s">
        <v>595</v>
      </c>
      <c r="K1574" s="241">
        <v>500</v>
      </c>
      <c r="L1574" s="7" t="s">
        <v>596</v>
      </c>
      <c r="M1574" s="241">
        <v>1064</v>
      </c>
      <c r="N1574" s="7" t="s">
        <v>1804</v>
      </c>
    </row>
    <row r="1575" spans="1:14" x14ac:dyDescent="0.3">
      <c r="A1575" t="str">
        <f t="shared" si="24"/>
        <v>5001070</v>
      </c>
      <c r="B1575" s="7" t="s">
        <v>1294</v>
      </c>
      <c r="C1575" s="7" t="s">
        <v>1337</v>
      </c>
      <c r="D1575" s="7" t="s">
        <v>1356</v>
      </c>
      <c r="E1575" s="7" t="e">
        <v>#N/A</v>
      </c>
      <c r="F1575" s="7" t="e">
        <v>#N/A</v>
      </c>
      <c r="G1575" s="7" t="e">
        <v>#N/A</v>
      </c>
      <c r="H1575" s="7" t="e">
        <v>#N/A</v>
      </c>
      <c r="I1575" s="7" t="s">
        <v>594</v>
      </c>
      <c r="J1575" s="7" t="s">
        <v>595</v>
      </c>
      <c r="K1575" s="241">
        <v>500</v>
      </c>
      <c r="L1575" s="7" t="s">
        <v>596</v>
      </c>
      <c r="M1575" s="241">
        <v>1070</v>
      </c>
      <c r="N1575" s="7" t="s">
        <v>1805</v>
      </c>
    </row>
    <row r="1576" spans="1:14" x14ac:dyDescent="0.3">
      <c r="A1576" t="str">
        <f t="shared" si="24"/>
        <v>5001071</v>
      </c>
      <c r="B1576" s="7" t="s">
        <v>1294</v>
      </c>
      <c r="C1576" s="7" t="s">
        <v>1337</v>
      </c>
      <c r="D1576" s="7" t="s">
        <v>1356</v>
      </c>
      <c r="E1576" s="7" t="e">
        <v>#N/A</v>
      </c>
      <c r="F1576" s="7" t="e">
        <v>#N/A</v>
      </c>
      <c r="G1576" s="7" t="e">
        <v>#N/A</v>
      </c>
      <c r="H1576" s="7" t="e">
        <v>#N/A</v>
      </c>
      <c r="I1576" s="7" t="s">
        <v>594</v>
      </c>
      <c r="J1576" s="7" t="s">
        <v>595</v>
      </c>
      <c r="K1576" s="241">
        <v>500</v>
      </c>
      <c r="L1576" s="7" t="s">
        <v>596</v>
      </c>
      <c r="M1576" s="241">
        <v>1071</v>
      </c>
      <c r="N1576" s="7" t="s">
        <v>1806</v>
      </c>
    </row>
    <row r="1577" spans="1:14" x14ac:dyDescent="0.3">
      <c r="A1577" t="str">
        <f t="shared" si="24"/>
        <v>5001080</v>
      </c>
      <c r="B1577" s="7" t="s">
        <v>1294</v>
      </c>
      <c r="C1577" s="7" t="s">
        <v>1337</v>
      </c>
      <c r="D1577" s="7" t="s">
        <v>1356</v>
      </c>
      <c r="E1577" s="7" t="e">
        <v>#N/A</v>
      </c>
      <c r="F1577" s="7" t="e">
        <v>#N/A</v>
      </c>
      <c r="G1577" s="7" t="e">
        <v>#N/A</v>
      </c>
      <c r="H1577" s="7" t="e">
        <v>#N/A</v>
      </c>
      <c r="I1577" s="7" t="s">
        <v>594</v>
      </c>
      <c r="J1577" s="7" t="s">
        <v>595</v>
      </c>
      <c r="K1577" s="241">
        <v>500</v>
      </c>
      <c r="L1577" s="7" t="s">
        <v>596</v>
      </c>
      <c r="M1577" s="241">
        <v>1080</v>
      </c>
      <c r="N1577" s="7" t="s">
        <v>666</v>
      </c>
    </row>
    <row r="1578" spans="1:14" x14ac:dyDescent="0.3">
      <c r="A1578" t="str">
        <f t="shared" si="24"/>
        <v>5001082</v>
      </c>
      <c r="B1578" s="7" t="s">
        <v>1294</v>
      </c>
      <c r="C1578" s="7" t="s">
        <v>1337</v>
      </c>
      <c r="D1578" s="7" t="s">
        <v>1356</v>
      </c>
      <c r="E1578" s="7" t="s">
        <v>482</v>
      </c>
      <c r="F1578" s="7" t="s">
        <v>483</v>
      </c>
      <c r="G1578" s="7" t="s">
        <v>247</v>
      </c>
      <c r="H1578" s="7" t="s">
        <v>248</v>
      </c>
      <c r="I1578" s="7" t="s">
        <v>594</v>
      </c>
      <c r="J1578" s="7" t="s">
        <v>595</v>
      </c>
      <c r="K1578" s="241">
        <v>500</v>
      </c>
      <c r="L1578" s="7" t="s">
        <v>596</v>
      </c>
      <c r="M1578" s="241">
        <v>1082</v>
      </c>
      <c r="N1578" s="7" t="s">
        <v>615</v>
      </c>
    </row>
    <row r="1579" spans="1:14" x14ac:dyDescent="0.3">
      <c r="A1579" t="str">
        <f t="shared" si="24"/>
        <v>5001084</v>
      </c>
      <c r="B1579" s="7" t="s">
        <v>1294</v>
      </c>
      <c r="C1579" s="7" t="s">
        <v>1337</v>
      </c>
      <c r="D1579" s="7" t="s">
        <v>1356</v>
      </c>
      <c r="E1579" s="7" t="s">
        <v>482</v>
      </c>
      <c r="F1579" s="7" t="s">
        <v>483</v>
      </c>
      <c r="G1579" s="7" t="s">
        <v>247</v>
      </c>
      <c r="H1579" s="7" t="s">
        <v>248</v>
      </c>
      <c r="I1579" s="7" t="s">
        <v>594</v>
      </c>
      <c r="J1579" s="7" t="s">
        <v>595</v>
      </c>
      <c r="K1579" s="241">
        <v>500</v>
      </c>
      <c r="L1579" s="7" t="s">
        <v>596</v>
      </c>
      <c r="M1579" s="241">
        <v>1084</v>
      </c>
      <c r="N1579" s="7" t="s">
        <v>616</v>
      </c>
    </row>
    <row r="1580" spans="1:14" x14ac:dyDescent="0.3">
      <c r="A1580" t="str">
        <f t="shared" si="24"/>
        <v>5001091</v>
      </c>
      <c r="B1580" s="7" t="s">
        <v>1294</v>
      </c>
      <c r="C1580" s="7" t="s">
        <v>1337</v>
      </c>
      <c r="D1580" s="7" t="s">
        <v>1356</v>
      </c>
      <c r="E1580" s="7" t="e">
        <v>#N/A</v>
      </c>
      <c r="F1580" s="7" t="e">
        <v>#N/A</v>
      </c>
      <c r="G1580" s="7" t="e">
        <v>#N/A</v>
      </c>
      <c r="H1580" s="7" t="e">
        <v>#N/A</v>
      </c>
      <c r="I1580" s="7" t="s">
        <v>594</v>
      </c>
      <c r="J1580" s="7" t="s">
        <v>595</v>
      </c>
      <c r="K1580" s="241">
        <v>500</v>
      </c>
      <c r="L1580" s="7" t="s">
        <v>596</v>
      </c>
      <c r="M1580" s="241">
        <v>1091</v>
      </c>
      <c r="N1580" s="7" t="s">
        <v>658</v>
      </c>
    </row>
    <row r="1581" spans="1:14" x14ac:dyDescent="0.3">
      <c r="A1581" t="str">
        <f t="shared" si="24"/>
        <v>5001093</v>
      </c>
      <c r="B1581" s="7" t="s">
        <v>1294</v>
      </c>
      <c r="C1581" s="7" t="s">
        <v>1337</v>
      </c>
      <c r="D1581" s="7" t="s">
        <v>1356</v>
      </c>
      <c r="E1581" s="7" t="s">
        <v>482</v>
      </c>
      <c r="F1581" s="7" t="s">
        <v>483</v>
      </c>
      <c r="G1581" s="7" t="s">
        <v>247</v>
      </c>
      <c r="H1581" s="7" t="s">
        <v>248</v>
      </c>
      <c r="I1581" s="7" t="s">
        <v>594</v>
      </c>
      <c r="J1581" s="7" t="s">
        <v>595</v>
      </c>
      <c r="K1581" s="241">
        <v>500</v>
      </c>
      <c r="L1581" s="7" t="s">
        <v>596</v>
      </c>
      <c r="M1581" s="241">
        <v>1093</v>
      </c>
      <c r="N1581" s="7" t="s">
        <v>617</v>
      </c>
    </row>
    <row r="1582" spans="1:14" x14ac:dyDescent="0.3">
      <c r="A1582" t="str">
        <f t="shared" si="24"/>
        <v>5001095</v>
      </c>
      <c r="B1582" s="7" t="s">
        <v>1294</v>
      </c>
      <c r="C1582" s="7" t="s">
        <v>1337</v>
      </c>
      <c r="D1582" s="7" t="s">
        <v>1356</v>
      </c>
      <c r="E1582" s="7" t="s">
        <v>482</v>
      </c>
      <c r="F1582" s="7" t="s">
        <v>483</v>
      </c>
      <c r="G1582" s="7" t="s">
        <v>247</v>
      </c>
      <c r="H1582" s="7" t="s">
        <v>248</v>
      </c>
      <c r="I1582" s="7" t="s">
        <v>594</v>
      </c>
      <c r="J1582" s="7" t="s">
        <v>595</v>
      </c>
      <c r="K1582" s="241">
        <v>500</v>
      </c>
      <c r="L1582" s="7" t="s">
        <v>596</v>
      </c>
      <c r="M1582" s="241">
        <v>1095</v>
      </c>
      <c r="N1582" s="7" t="s">
        <v>618</v>
      </c>
    </row>
    <row r="1583" spans="1:14" x14ac:dyDescent="0.3">
      <c r="A1583" t="str">
        <f t="shared" si="24"/>
        <v>5001102</v>
      </c>
      <c r="B1583" s="7" t="s">
        <v>1294</v>
      </c>
      <c r="C1583" s="7" t="s">
        <v>1337</v>
      </c>
      <c r="D1583" s="7" t="s">
        <v>1356</v>
      </c>
      <c r="E1583" s="7" t="e">
        <v>#N/A</v>
      </c>
      <c r="F1583" s="7" t="e">
        <v>#N/A</v>
      </c>
      <c r="G1583" s="7" t="e">
        <v>#N/A</v>
      </c>
      <c r="H1583" s="7" t="e">
        <v>#N/A</v>
      </c>
      <c r="I1583" s="7" t="s">
        <v>594</v>
      </c>
      <c r="J1583" s="7" t="s">
        <v>595</v>
      </c>
      <c r="K1583" s="241">
        <v>500</v>
      </c>
      <c r="L1583" s="7" t="s">
        <v>596</v>
      </c>
      <c r="M1583" s="241">
        <v>1102</v>
      </c>
      <c r="N1583" s="7" t="s">
        <v>1807</v>
      </c>
    </row>
    <row r="1584" spans="1:14" x14ac:dyDescent="0.3">
      <c r="A1584" t="str">
        <f t="shared" si="24"/>
        <v>5001103</v>
      </c>
      <c r="B1584" s="7" t="s">
        <v>1294</v>
      </c>
      <c r="C1584" s="7" t="s">
        <v>1337</v>
      </c>
      <c r="D1584" s="7" t="s">
        <v>1356</v>
      </c>
      <c r="E1584" s="7" t="e">
        <v>#N/A</v>
      </c>
      <c r="F1584" s="7" t="e">
        <v>#N/A</v>
      </c>
      <c r="G1584" s="7" t="e">
        <v>#N/A</v>
      </c>
      <c r="H1584" s="7" t="e">
        <v>#N/A</v>
      </c>
      <c r="I1584" s="7" t="s">
        <v>594</v>
      </c>
      <c r="J1584" s="7" t="s">
        <v>595</v>
      </c>
      <c r="K1584" s="241">
        <v>500</v>
      </c>
      <c r="L1584" s="7" t="s">
        <v>596</v>
      </c>
      <c r="M1584" s="241">
        <v>1103</v>
      </c>
      <c r="N1584" s="7" t="s">
        <v>1808</v>
      </c>
    </row>
    <row r="1585" spans="1:14" x14ac:dyDescent="0.3">
      <c r="A1585" t="str">
        <f t="shared" si="24"/>
        <v>5001104</v>
      </c>
      <c r="B1585" s="7" t="s">
        <v>1294</v>
      </c>
      <c r="C1585" s="7" t="s">
        <v>1337</v>
      </c>
      <c r="D1585" s="7" t="s">
        <v>1356</v>
      </c>
      <c r="E1585" s="7" t="e">
        <v>#N/A</v>
      </c>
      <c r="F1585" s="7" t="e">
        <v>#N/A</v>
      </c>
      <c r="G1585" s="7" t="e">
        <v>#N/A</v>
      </c>
      <c r="H1585" s="7" t="e">
        <v>#N/A</v>
      </c>
      <c r="I1585" s="7" t="s">
        <v>594</v>
      </c>
      <c r="J1585" s="7" t="s">
        <v>595</v>
      </c>
      <c r="K1585" s="241">
        <v>500</v>
      </c>
      <c r="L1585" s="7" t="s">
        <v>596</v>
      </c>
      <c r="M1585" s="241">
        <v>1104</v>
      </c>
      <c r="N1585" s="7" t="s">
        <v>1809</v>
      </c>
    </row>
    <row r="1586" spans="1:14" x14ac:dyDescent="0.3">
      <c r="A1586" t="str">
        <f t="shared" si="24"/>
        <v>5001105</v>
      </c>
      <c r="B1586" s="7" t="s">
        <v>1294</v>
      </c>
      <c r="C1586" s="7" t="s">
        <v>1337</v>
      </c>
      <c r="D1586" s="7" t="s">
        <v>1356</v>
      </c>
      <c r="E1586" s="7" t="e">
        <v>#N/A</v>
      </c>
      <c r="F1586" s="7" t="e">
        <v>#N/A</v>
      </c>
      <c r="G1586" s="7" t="e">
        <v>#N/A</v>
      </c>
      <c r="H1586" s="7" t="e">
        <v>#N/A</v>
      </c>
      <c r="I1586" s="7" t="s">
        <v>594</v>
      </c>
      <c r="J1586" s="7" t="s">
        <v>595</v>
      </c>
      <c r="K1586" s="241">
        <v>500</v>
      </c>
      <c r="L1586" s="7" t="s">
        <v>596</v>
      </c>
      <c r="M1586" s="241">
        <v>1105</v>
      </c>
      <c r="N1586" s="7" t="s">
        <v>1810</v>
      </c>
    </row>
    <row r="1587" spans="1:14" x14ac:dyDescent="0.3">
      <c r="A1587" t="str">
        <f t="shared" si="24"/>
        <v>5001504</v>
      </c>
      <c r="B1587" s="7" t="s">
        <v>1294</v>
      </c>
      <c r="C1587" s="7" t="s">
        <v>1337</v>
      </c>
      <c r="D1587" s="7" t="s">
        <v>1356</v>
      </c>
      <c r="E1587" s="7" t="e">
        <v>#N/A</v>
      </c>
      <c r="F1587" s="7" t="e">
        <v>#N/A</v>
      </c>
      <c r="G1587" s="7" t="e">
        <v>#N/A</v>
      </c>
      <c r="H1587" s="7" t="e">
        <v>#N/A</v>
      </c>
      <c r="I1587" s="7" t="s">
        <v>594</v>
      </c>
      <c r="J1587" s="7" t="s">
        <v>595</v>
      </c>
      <c r="K1587" s="241">
        <v>500</v>
      </c>
      <c r="L1587" s="7" t="s">
        <v>596</v>
      </c>
      <c r="M1587" s="241">
        <v>1504</v>
      </c>
      <c r="N1587" s="7" t="s">
        <v>161</v>
      </c>
    </row>
    <row r="1588" spans="1:14" x14ac:dyDescent="0.3">
      <c r="A1588" t="str">
        <f t="shared" si="24"/>
        <v>5001507</v>
      </c>
      <c r="B1588" s="7" t="s">
        <v>1294</v>
      </c>
      <c r="C1588" s="7" t="s">
        <v>1337</v>
      </c>
      <c r="D1588" s="7" t="s">
        <v>1356</v>
      </c>
      <c r="E1588" s="7" t="e">
        <v>#N/A</v>
      </c>
      <c r="F1588" s="7" t="e">
        <v>#N/A</v>
      </c>
      <c r="G1588" s="7" t="e">
        <v>#N/A</v>
      </c>
      <c r="H1588" s="7" t="e">
        <v>#N/A</v>
      </c>
      <c r="I1588" s="7" t="s">
        <v>594</v>
      </c>
      <c r="J1588" s="7" t="s">
        <v>595</v>
      </c>
      <c r="K1588" s="241">
        <v>500</v>
      </c>
      <c r="L1588" s="7" t="s">
        <v>596</v>
      </c>
      <c r="M1588" s="241">
        <v>1507</v>
      </c>
      <c r="N1588" s="7" t="s">
        <v>1811</v>
      </c>
    </row>
    <row r="1589" spans="1:14" x14ac:dyDescent="0.3">
      <c r="A1589" t="str">
        <f t="shared" si="24"/>
        <v>5002007</v>
      </c>
      <c r="B1589" s="7" t="s">
        <v>1294</v>
      </c>
      <c r="C1589" s="7" t="s">
        <v>1337</v>
      </c>
      <c r="D1589" s="7" t="s">
        <v>1356</v>
      </c>
      <c r="E1589" s="7" t="s">
        <v>482</v>
      </c>
      <c r="F1589" s="7" t="s">
        <v>483</v>
      </c>
      <c r="G1589" s="7" t="s">
        <v>247</v>
      </c>
      <c r="H1589" s="7" t="s">
        <v>248</v>
      </c>
      <c r="I1589" s="7" t="s">
        <v>594</v>
      </c>
      <c r="J1589" s="7" t="s">
        <v>595</v>
      </c>
      <c r="K1589" s="241">
        <v>500</v>
      </c>
      <c r="L1589" s="7" t="s">
        <v>596</v>
      </c>
      <c r="M1589" s="241">
        <v>2007</v>
      </c>
      <c r="N1589" s="7" t="s">
        <v>619</v>
      </c>
    </row>
    <row r="1590" spans="1:14" x14ac:dyDescent="0.3">
      <c r="A1590" t="str">
        <f t="shared" si="24"/>
        <v>5002045</v>
      </c>
      <c r="B1590" s="7" t="s">
        <v>1294</v>
      </c>
      <c r="C1590" s="7" t="s">
        <v>1337</v>
      </c>
      <c r="D1590" s="7" t="s">
        <v>1356</v>
      </c>
      <c r="E1590" s="7" t="e">
        <v>#N/A</v>
      </c>
      <c r="F1590" s="7" t="e">
        <v>#N/A</v>
      </c>
      <c r="G1590" s="7" t="e">
        <v>#N/A</v>
      </c>
      <c r="H1590" s="7" t="e">
        <v>#N/A</v>
      </c>
      <c r="I1590" s="7" t="s">
        <v>594</v>
      </c>
      <c r="J1590" s="7" t="s">
        <v>595</v>
      </c>
      <c r="K1590" s="241">
        <v>500</v>
      </c>
      <c r="L1590" s="7" t="s">
        <v>596</v>
      </c>
      <c r="M1590" s="241">
        <v>2045</v>
      </c>
      <c r="N1590" s="7" t="s">
        <v>170</v>
      </c>
    </row>
    <row r="1591" spans="1:14" x14ac:dyDescent="0.3">
      <c r="A1591" t="str">
        <f t="shared" si="24"/>
        <v>5002057</v>
      </c>
      <c r="B1591" s="7" t="s">
        <v>1294</v>
      </c>
      <c r="C1591" s="7" t="s">
        <v>1337</v>
      </c>
      <c r="D1591" s="7" t="s">
        <v>1356</v>
      </c>
      <c r="E1591" s="7" t="e">
        <v>#N/A</v>
      </c>
      <c r="F1591" s="7" t="e">
        <v>#N/A</v>
      </c>
      <c r="G1591" s="7" t="e">
        <v>#N/A</v>
      </c>
      <c r="H1591" s="7" t="e">
        <v>#N/A</v>
      </c>
      <c r="I1591" s="7" t="s">
        <v>594</v>
      </c>
      <c r="J1591" s="7" t="s">
        <v>595</v>
      </c>
      <c r="K1591" s="241">
        <v>500</v>
      </c>
      <c r="L1591" s="7" t="s">
        <v>596</v>
      </c>
      <c r="M1591" s="241">
        <v>2057</v>
      </c>
      <c r="N1591" s="7" t="s">
        <v>474</v>
      </c>
    </row>
    <row r="1592" spans="1:14" x14ac:dyDescent="0.3">
      <c r="A1592" t="str">
        <f t="shared" si="24"/>
        <v>5002062</v>
      </c>
      <c r="B1592" s="7" t="s">
        <v>1294</v>
      </c>
      <c r="C1592" s="7" t="s">
        <v>1337</v>
      </c>
      <c r="D1592" s="7" t="s">
        <v>1356</v>
      </c>
      <c r="E1592" s="7" t="e">
        <v>#N/A</v>
      </c>
      <c r="F1592" s="7" t="e">
        <v>#N/A</v>
      </c>
      <c r="G1592" s="7" t="e">
        <v>#N/A</v>
      </c>
      <c r="H1592" s="7" t="e">
        <v>#N/A</v>
      </c>
      <c r="I1592" s="7" t="s">
        <v>594</v>
      </c>
      <c r="J1592" s="7" t="s">
        <v>595</v>
      </c>
      <c r="K1592" s="241">
        <v>500</v>
      </c>
      <c r="L1592" s="7" t="s">
        <v>596</v>
      </c>
      <c r="M1592" s="241">
        <v>2062</v>
      </c>
      <c r="N1592" s="7" t="s">
        <v>477</v>
      </c>
    </row>
    <row r="1593" spans="1:14" x14ac:dyDescent="0.3">
      <c r="A1593" t="str">
        <f t="shared" si="24"/>
        <v>5002070</v>
      </c>
      <c r="B1593" s="7" t="s">
        <v>1294</v>
      </c>
      <c r="C1593" s="7" t="s">
        <v>1337</v>
      </c>
      <c r="D1593" s="7" t="s">
        <v>1356</v>
      </c>
      <c r="E1593" s="7" t="e">
        <v>#N/A</v>
      </c>
      <c r="F1593" s="7" t="e">
        <v>#N/A</v>
      </c>
      <c r="G1593" s="7" t="e">
        <v>#N/A</v>
      </c>
      <c r="H1593" s="7" t="e">
        <v>#N/A</v>
      </c>
      <c r="I1593" s="7" t="s">
        <v>594</v>
      </c>
      <c r="J1593" s="7" t="s">
        <v>595</v>
      </c>
      <c r="K1593" s="241">
        <v>500</v>
      </c>
      <c r="L1593" s="7" t="s">
        <v>596</v>
      </c>
      <c r="M1593" s="241">
        <v>2070</v>
      </c>
      <c r="N1593" s="7" t="s">
        <v>279</v>
      </c>
    </row>
    <row r="1594" spans="1:14" x14ac:dyDescent="0.3">
      <c r="A1594" t="str">
        <f t="shared" si="24"/>
        <v>5002076</v>
      </c>
      <c r="B1594" s="7" t="s">
        <v>1294</v>
      </c>
      <c r="C1594" s="7" t="s">
        <v>1337</v>
      </c>
      <c r="D1594" s="7" t="s">
        <v>1356</v>
      </c>
      <c r="E1594" s="7" t="e">
        <v>#N/A</v>
      </c>
      <c r="F1594" s="7" t="e">
        <v>#N/A</v>
      </c>
      <c r="G1594" s="7" t="e">
        <v>#N/A</v>
      </c>
      <c r="H1594" s="7" t="e">
        <v>#N/A</v>
      </c>
      <c r="I1594" s="7" t="s">
        <v>594</v>
      </c>
      <c r="J1594" s="7" t="s">
        <v>595</v>
      </c>
      <c r="K1594" s="241">
        <v>500</v>
      </c>
      <c r="L1594" s="7" t="s">
        <v>596</v>
      </c>
      <c r="M1594" s="241">
        <v>2076</v>
      </c>
      <c r="N1594" s="7" t="s">
        <v>509</v>
      </c>
    </row>
    <row r="1595" spans="1:14" x14ac:dyDescent="0.3">
      <c r="A1595" t="str">
        <f t="shared" si="24"/>
        <v>5002083</v>
      </c>
      <c r="B1595" s="7" t="s">
        <v>1294</v>
      </c>
      <c r="C1595" s="7" t="s">
        <v>1337</v>
      </c>
      <c r="D1595" s="7" t="s">
        <v>1356</v>
      </c>
      <c r="E1595" s="7" t="e">
        <v>#N/A</v>
      </c>
      <c r="F1595" s="7" t="e">
        <v>#N/A</v>
      </c>
      <c r="G1595" s="7" t="e">
        <v>#N/A</v>
      </c>
      <c r="H1595" s="7" t="e">
        <v>#N/A</v>
      </c>
      <c r="I1595" s="7" t="s">
        <v>594</v>
      </c>
      <c r="J1595" s="7" t="s">
        <v>595</v>
      </c>
      <c r="K1595" s="241">
        <v>500</v>
      </c>
      <c r="L1595" s="7" t="s">
        <v>596</v>
      </c>
      <c r="M1595" s="241">
        <v>2083</v>
      </c>
      <c r="N1595" s="7" t="s">
        <v>1369</v>
      </c>
    </row>
    <row r="1596" spans="1:14" x14ac:dyDescent="0.3">
      <c r="A1596" t="str">
        <f t="shared" si="24"/>
        <v>5004000</v>
      </c>
      <c r="B1596" s="7" t="s">
        <v>1294</v>
      </c>
      <c r="C1596" s="7" t="s">
        <v>1337</v>
      </c>
      <c r="D1596" s="7" t="s">
        <v>1356</v>
      </c>
      <c r="E1596" s="7" t="e">
        <v>#N/A</v>
      </c>
      <c r="F1596" s="7" t="e">
        <v>#N/A</v>
      </c>
      <c r="G1596" s="7" t="e">
        <v>#N/A</v>
      </c>
      <c r="H1596" s="7" t="e">
        <v>#N/A</v>
      </c>
      <c r="I1596" s="7" t="s">
        <v>594</v>
      </c>
      <c r="J1596" s="7" t="s">
        <v>595</v>
      </c>
      <c r="K1596" s="241">
        <v>500</v>
      </c>
      <c r="L1596" s="7" t="s">
        <v>596</v>
      </c>
      <c r="M1596" s="241">
        <v>4000</v>
      </c>
      <c r="N1596" s="7" t="s">
        <v>1349</v>
      </c>
    </row>
    <row r="1597" spans="1:14" x14ac:dyDescent="0.3">
      <c r="A1597" t="str">
        <f t="shared" si="24"/>
        <v>5004007</v>
      </c>
      <c r="B1597" s="7" t="s">
        <v>1294</v>
      </c>
      <c r="C1597" s="7" t="s">
        <v>1337</v>
      </c>
      <c r="D1597" s="7" t="s">
        <v>1356</v>
      </c>
      <c r="E1597" s="7" t="e">
        <v>#N/A</v>
      </c>
      <c r="F1597" s="7" t="e">
        <v>#N/A</v>
      </c>
      <c r="G1597" s="7" t="e">
        <v>#N/A</v>
      </c>
      <c r="H1597" s="7" t="e">
        <v>#N/A</v>
      </c>
      <c r="I1597" s="7" t="s">
        <v>594</v>
      </c>
      <c r="J1597" s="7" t="s">
        <v>595</v>
      </c>
      <c r="K1597" s="241">
        <v>500</v>
      </c>
      <c r="L1597" s="7" t="s">
        <v>596</v>
      </c>
      <c r="M1597" s="241">
        <v>4007</v>
      </c>
      <c r="N1597" s="7" t="s">
        <v>1569</v>
      </c>
    </row>
    <row r="1598" spans="1:14" x14ac:dyDescent="0.3">
      <c r="A1598" t="str">
        <f t="shared" si="24"/>
        <v>5004009</v>
      </c>
      <c r="B1598" s="7" t="s">
        <v>1294</v>
      </c>
      <c r="C1598" s="7" t="s">
        <v>1337</v>
      </c>
      <c r="D1598" s="7" t="s">
        <v>1356</v>
      </c>
      <c r="E1598" s="7" t="e">
        <v>#N/A</v>
      </c>
      <c r="F1598" s="7" t="e">
        <v>#N/A</v>
      </c>
      <c r="G1598" s="7" t="e">
        <v>#N/A</v>
      </c>
      <c r="H1598" s="7" t="e">
        <v>#N/A</v>
      </c>
      <c r="I1598" s="7" t="s">
        <v>594</v>
      </c>
      <c r="J1598" s="7" t="s">
        <v>595</v>
      </c>
      <c r="K1598" s="241">
        <v>500</v>
      </c>
      <c r="L1598" s="7" t="s">
        <v>596</v>
      </c>
      <c r="M1598" s="241">
        <v>4009</v>
      </c>
      <c r="N1598" s="7" t="s">
        <v>1350</v>
      </c>
    </row>
    <row r="1599" spans="1:14" x14ac:dyDescent="0.3">
      <c r="A1599" t="str">
        <f t="shared" si="24"/>
        <v>5005002</v>
      </c>
      <c r="B1599" s="7" t="s">
        <v>1351</v>
      </c>
      <c r="C1599" s="7" t="s">
        <v>1337</v>
      </c>
      <c r="D1599" s="7" t="s">
        <v>1356</v>
      </c>
      <c r="E1599" s="7" t="s">
        <v>482</v>
      </c>
      <c r="F1599" s="7" t="s">
        <v>483</v>
      </c>
      <c r="G1599" s="7" t="s">
        <v>247</v>
      </c>
      <c r="H1599" s="7" t="s">
        <v>248</v>
      </c>
      <c r="I1599" s="7" t="s">
        <v>594</v>
      </c>
      <c r="J1599" s="7" t="s">
        <v>595</v>
      </c>
      <c r="K1599" s="241">
        <v>500</v>
      </c>
      <c r="L1599" s="7" t="s">
        <v>596</v>
      </c>
      <c r="M1599" s="241">
        <v>5002</v>
      </c>
      <c r="N1599" s="7" t="s">
        <v>308</v>
      </c>
    </row>
    <row r="1600" spans="1:14" x14ac:dyDescent="0.3">
      <c r="A1600" t="str">
        <f t="shared" si="24"/>
        <v>5005003</v>
      </c>
      <c r="B1600" s="7" t="s">
        <v>1294</v>
      </c>
      <c r="C1600" s="7" t="s">
        <v>1337</v>
      </c>
      <c r="D1600" s="7" t="s">
        <v>1356</v>
      </c>
      <c r="E1600" s="7" t="e">
        <v>#N/A</v>
      </c>
      <c r="F1600" s="7" t="e">
        <v>#N/A</v>
      </c>
      <c r="G1600" s="7" t="e">
        <v>#N/A</v>
      </c>
      <c r="H1600" s="7" t="e">
        <v>#N/A</v>
      </c>
      <c r="I1600" s="7" t="s">
        <v>594</v>
      </c>
      <c r="J1600" s="7" t="s">
        <v>595</v>
      </c>
      <c r="K1600" s="241">
        <v>500</v>
      </c>
      <c r="L1600" s="7" t="s">
        <v>596</v>
      </c>
      <c r="M1600" s="241">
        <v>5003</v>
      </c>
      <c r="N1600" s="7" t="s">
        <v>1395</v>
      </c>
    </row>
    <row r="1601" spans="1:14" x14ac:dyDescent="0.3">
      <c r="A1601" t="str">
        <f t="shared" si="24"/>
        <v>5005006</v>
      </c>
      <c r="B1601" s="7" t="s">
        <v>1294</v>
      </c>
      <c r="C1601" s="7" t="s">
        <v>1337</v>
      </c>
      <c r="D1601" s="7" t="s">
        <v>1356</v>
      </c>
      <c r="E1601" s="7" t="e">
        <v>#N/A</v>
      </c>
      <c r="F1601" s="7" t="e">
        <v>#N/A</v>
      </c>
      <c r="G1601" s="7" t="e">
        <v>#N/A</v>
      </c>
      <c r="H1601" s="7" t="e">
        <v>#N/A</v>
      </c>
      <c r="I1601" s="7" t="s">
        <v>594</v>
      </c>
      <c r="J1601" s="7" t="s">
        <v>595</v>
      </c>
      <c r="K1601" s="241">
        <v>500</v>
      </c>
      <c r="L1601" s="7" t="s">
        <v>596</v>
      </c>
      <c r="M1601" s="241">
        <v>5006</v>
      </c>
      <c r="N1601" s="7" t="s">
        <v>736</v>
      </c>
    </row>
    <row r="1602" spans="1:14" x14ac:dyDescent="0.3">
      <c r="A1602" t="str">
        <f t="shared" si="24"/>
        <v>5006021</v>
      </c>
      <c r="B1602" s="7" t="s">
        <v>1294</v>
      </c>
      <c r="C1602" s="7" t="s">
        <v>1337</v>
      </c>
      <c r="D1602" s="7" t="s">
        <v>1356</v>
      </c>
      <c r="E1602" s="7" t="e">
        <v>#N/A</v>
      </c>
      <c r="F1602" s="7" t="e">
        <v>#N/A</v>
      </c>
      <c r="G1602" s="7" t="e">
        <v>#N/A</v>
      </c>
      <c r="H1602" s="7" t="e">
        <v>#N/A</v>
      </c>
      <c r="I1602" s="7" t="s">
        <v>594</v>
      </c>
      <c r="J1602" s="7" t="s">
        <v>595</v>
      </c>
      <c r="K1602" s="241">
        <v>500</v>
      </c>
      <c r="L1602" s="7" t="s">
        <v>596</v>
      </c>
      <c r="M1602" s="241">
        <v>6021</v>
      </c>
      <c r="N1602" s="7" t="s">
        <v>1444</v>
      </c>
    </row>
    <row r="1603" spans="1:14" x14ac:dyDescent="0.3">
      <c r="A1603" t="str">
        <f t="shared" ref="A1603:A1666" si="25">K1603&amp;M1603</f>
        <v>5008000</v>
      </c>
      <c r="B1603" s="7" t="s">
        <v>1294</v>
      </c>
      <c r="C1603" s="7" t="s">
        <v>1337</v>
      </c>
      <c r="D1603" s="7" t="s">
        <v>1356</v>
      </c>
      <c r="E1603" s="7" t="e">
        <v>#N/A</v>
      </c>
      <c r="F1603" s="7" t="e">
        <v>#N/A</v>
      </c>
      <c r="G1603" s="7" t="e">
        <v>#N/A</v>
      </c>
      <c r="H1603" s="7" t="e">
        <v>#N/A</v>
      </c>
      <c r="I1603" s="7" t="s">
        <v>594</v>
      </c>
      <c r="J1603" s="7" t="s">
        <v>595</v>
      </c>
      <c r="K1603" s="241">
        <v>500</v>
      </c>
      <c r="L1603" s="7" t="s">
        <v>596</v>
      </c>
      <c r="M1603" s="241">
        <v>8000</v>
      </c>
      <c r="N1603" s="7" t="s">
        <v>163</v>
      </c>
    </row>
    <row r="1604" spans="1:14" x14ac:dyDescent="0.3">
      <c r="A1604" t="str">
        <f t="shared" si="25"/>
        <v>5008011</v>
      </c>
      <c r="B1604" s="7" t="s">
        <v>1294</v>
      </c>
      <c r="C1604" s="7" t="s">
        <v>1337</v>
      </c>
      <c r="D1604" s="7" t="s">
        <v>1356</v>
      </c>
      <c r="E1604" s="7" t="s">
        <v>482</v>
      </c>
      <c r="F1604" s="7" t="s">
        <v>483</v>
      </c>
      <c r="G1604" s="7" t="s">
        <v>247</v>
      </c>
      <c r="H1604" s="7" t="s">
        <v>248</v>
      </c>
      <c r="I1604" s="7" t="s">
        <v>594</v>
      </c>
      <c r="J1604" s="7" t="s">
        <v>595</v>
      </c>
      <c r="K1604" s="241">
        <v>500</v>
      </c>
      <c r="L1604" s="7" t="s">
        <v>596</v>
      </c>
      <c r="M1604" s="241">
        <v>8011</v>
      </c>
      <c r="N1604" s="7" t="s">
        <v>620</v>
      </c>
    </row>
    <row r="1605" spans="1:14" x14ac:dyDescent="0.3">
      <c r="A1605" t="str">
        <f t="shared" si="25"/>
        <v>5008040</v>
      </c>
      <c r="B1605" s="7" t="s">
        <v>1294</v>
      </c>
      <c r="C1605" s="7" t="s">
        <v>1337</v>
      </c>
      <c r="D1605" s="7" t="s">
        <v>1356</v>
      </c>
      <c r="E1605" s="7" t="e">
        <v>#N/A</v>
      </c>
      <c r="F1605" s="7" t="e">
        <v>#N/A</v>
      </c>
      <c r="G1605" s="7" t="e">
        <v>#N/A</v>
      </c>
      <c r="H1605" s="7" t="e">
        <v>#N/A</v>
      </c>
      <c r="I1605" s="7" t="s">
        <v>594</v>
      </c>
      <c r="J1605" s="7" t="s">
        <v>595</v>
      </c>
      <c r="K1605" s="241">
        <v>500</v>
      </c>
      <c r="L1605" s="7" t="s">
        <v>596</v>
      </c>
      <c r="M1605" s="241">
        <v>8040</v>
      </c>
      <c r="N1605" s="7" t="s">
        <v>441</v>
      </c>
    </row>
    <row r="1606" spans="1:14" x14ac:dyDescent="0.3">
      <c r="A1606" t="str">
        <f t="shared" si="25"/>
        <v>5008091</v>
      </c>
      <c r="B1606" s="7" t="s">
        <v>1294</v>
      </c>
      <c r="C1606" s="7" t="s">
        <v>1337</v>
      </c>
      <c r="D1606" s="7" t="s">
        <v>1356</v>
      </c>
      <c r="E1606" s="7" t="e">
        <v>#N/A</v>
      </c>
      <c r="F1606" s="7" t="e">
        <v>#N/A</v>
      </c>
      <c r="G1606" s="7" t="e">
        <v>#N/A</v>
      </c>
      <c r="H1606" s="7" t="e">
        <v>#N/A</v>
      </c>
      <c r="I1606" s="7" t="s">
        <v>594</v>
      </c>
      <c r="J1606" s="7" t="s">
        <v>595</v>
      </c>
      <c r="K1606" s="241">
        <v>500</v>
      </c>
      <c r="L1606" s="7" t="s">
        <v>596</v>
      </c>
      <c r="M1606" s="241">
        <v>8091</v>
      </c>
      <c r="N1606" s="7" t="s">
        <v>1812</v>
      </c>
    </row>
    <row r="1607" spans="1:14" x14ac:dyDescent="0.3">
      <c r="A1607" t="str">
        <f t="shared" si="25"/>
        <v>5008095</v>
      </c>
      <c r="B1607" s="7" t="s">
        <v>1294</v>
      </c>
      <c r="C1607" s="7" t="s">
        <v>1337</v>
      </c>
      <c r="D1607" s="7" t="s">
        <v>1356</v>
      </c>
      <c r="E1607" s="7" t="e">
        <v>#N/A</v>
      </c>
      <c r="F1607" s="7" t="e">
        <v>#N/A</v>
      </c>
      <c r="G1607" s="7" t="e">
        <v>#N/A</v>
      </c>
      <c r="H1607" s="7" t="e">
        <v>#N/A</v>
      </c>
      <c r="I1607" s="7" t="s">
        <v>594</v>
      </c>
      <c r="J1607" s="7" t="s">
        <v>595</v>
      </c>
      <c r="K1607" s="241">
        <v>500</v>
      </c>
      <c r="L1607" s="7" t="s">
        <v>596</v>
      </c>
      <c r="M1607" s="241">
        <v>8095</v>
      </c>
      <c r="N1607" s="7" t="s">
        <v>1813</v>
      </c>
    </row>
    <row r="1608" spans="1:14" x14ac:dyDescent="0.3">
      <c r="A1608" t="str">
        <f t="shared" si="25"/>
        <v>5008096</v>
      </c>
      <c r="B1608" s="7" t="s">
        <v>1294</v>
      </c>
      <c r="C1608" s="7" t="s">
        <v>1337</v>
      </c>
      <c r="D1608" s="7" t="s">
        <v>1356</v>
      </c>
      <c r="E1608" s="7" t="e">
        <v>#N/A</v>
      </c>
      <c r="F1608" s="7" t="e">
        <v>#N/A</v>
      </c>
      <c r="G1608" s="7" t="e">
        <v>#N/A</v>
      </c>
      <c r="H1608" s="7" t="e">
        <v>#N/A</v>
      </c>
      <c r="I1608" s="7" t="s">
        <v>594</v>
      </c>
      <c r="J1608" s="7" t="s">
        <v>595</v>
      </c>
      <c r="K1608" s="241">
        <v>500</v>
      </c>
      <c r="L1608" s="7" t="s">
        <v>596</v>
      </c>
      <c r="M1608" s="241">
        <v>8096</v>
      </c>
      <c r="N1608" s="7" t="s">
        <v>1814</v>
      </c>
    </row>
    <row r="1609" spans="1:14" x14ac:dyDescent="0.3">
      <c r="A1609" t="str">
        <f t="shared" si="25"/>
        <v>5008102</v>
      </c>
      <c r="B1609" s="7" t="s">
        <v>1294</v>
      </c>
      <c r="C1609" s="7" t="s">
        <v>1337</v>
      </c>
      <c r="D1609" s="7" t="s">
        <v>1356</v>
      </c>
      <c r="E1609" s="7" t="e">
        <v>#N/A</v>
      </c>
      <c r="F1609" s="7" t="e">
        <v>#N/A</v>
      </c>
      <c r="G1609" s="7" t="e">
        <v>#N/A</v>
      </c>
      <c r="H1609" s="7" t="e">
        <v>#N/A</v>
      </c>
      <c r="I1609" s="7" t="s">
        <v>594</v>
      </c>
      <c r="J1609" s="7" t="s">
        <v>595</v>
      </c>
      <c r="K1609" s="241">
        <v>500</v>
      </c>
      <c r="L1609" s="7" t="s">
        <v>596</v>
      </c>
      <c r="M1609" s="241">
        <v>8102</v>
      </c>
      <c r="N1609" s="7" t="s">
        <v>1815</v>
      </c>
    </row>
    <row r="1610" spans="1:14" x14ac:dyDescent="0.3">
      <c r="A1610" t="str">
        <f t="shared" si="25"/>
        <v>5008812</v>
      </c>
      <c r="B1610" s="7" t="s">
        <v>1294</v>
      </c>
      <c r="C1610" s="7" t="s">
        <v>1337</v>
      </c>
      <c r="D1610" s="7" t="s">
        <v>1356</v>
      </c>
      <c r="E1610" s="7" t="e">
        <v>#N/A</v>
      </c>
      <c r="F1610" s="7" t="e">
        <v>#N/A</v>
      </c>
      <c r="G1610" s="7" t="e">
        <v>#N/A</v>
      </c>
      <c r="H1610" s="7" t="e">
        <v>#N/A</v>
      </c>
      <c r="I1610" s="7" t="s">
        <v>594</v>
      </c>
      <c r="J1610" s="7" t="s">
        <v>595</v>
      </c>
      <c r="K1610" s="241">
        <v>500</v>
      </c>
      <c r="L1610" s="7" t="s">
        <v>596</v>
      </c>
      <c r="M1610" s="241">
        <v>8812</v>
      </c>
      <c r="N1610" s="7" t="s">
        <v>58</v>
      </c>
    </row>
    <row r="1611" spans="1:14" x14ac:dyDescent="0.3">
      <c r="A1611" t="str">
        <f t="shared" si="25"/>
        <v>5008815</v>
      </c>
      <c r="B1611" s="7" t="s">
        <v>1294</v>
      </c>
      <c r="C1611" s="7" t="s">
        <v>1337</v>
      </c>
      <c r="D1611" s="7" t="s">
        <v>1356</v>
      </c>
      <c r="E1611" s="7" t="e">
        <v>#N/A</v>
      </c>
      <c r="F1611" s="7" t="e">
        <v>#N/A</v>
      </c>
      <c r="G1611" s="7" t="e">
        <v>#N/A</v>
      </c>
      <c r="H1611" s="7" t="e">
        <v>#N/A</v>
      </c>
      <c r="I1611" s="7" t="s">
        <v>594</v>
      </c>
      <c r="J1611" s="7" t="s">
        <v>595</v>
      </c>
      <c r="K1611" s="241">
        <v>500</v>
      </c>
      <c r="L1611" s="7" t="s">
        <v>596</v>
      </c>
      <c r="M1611" s="241">
        <v>8815</v>
      </c>
      <c r="N1611" s="7" t="s">
        <v>1816</v>
      </c>
    </row>
    <row r="1612" spans="1:14" x14ac:dyDescent="0.3">
      <c r="A1612" t="str">
        <f t="shared" si="25"/>
        <v>5011000</v>
      </c>
      <c r="B1612" s="7" t="s">
        <v>1294</v>
      </c>
      <c r="C1612" s="7" t="s">
        <v>1337</v>
      </c>
      <c r="D1612" s="7" t="s">
        <v>1356</v>
      </c>
      <c r="E1612" s="7" t="s">
        <v>482</v>
      </c>
      <c r="F1612" s="7" t="s">
        <v>483</v>
      </c>
      <c r="G1612" s="7" t="s">
        <v>247</v>
      </c>
      <c r="H1612" s="7" t="s">
        <v>248</v>
      </c>
      <c r="I1612" s="7" t="s">
        <v>594</v>
      </c>
      <c r="J1612" s="7" t="s">
        <v>595</v>
      </c>
      <c r="K1612" s="241">
        <v>501</v>
      </c>
      <c r="L1612" s="7" t="s">
        <v>621</v>
      </c>
      <c r="M1612" s="241">
        <v>1000</v>
      </c>
      <c r="N1612" s="7" t="s">
        <v>427</v>
      </c>
    </row>
    <row r="1613" spans="1:14" x14ac:dyDescent="0.3">
      <c r="A1613" t="str">
        <f t="shared" si="25"/>
        <v>5011002</v>
      </c>
      <c r="B1613" s="7" t="s">
        <v>1294</v>
      </c>
      <c r="C1613" s="7" t="s">
        <v>1337</v>
      </c>
      <c r="D1613" s="7" t="s">
        <v>1356</v>
      </c>
      <c r="E1613" s="7" t="s">
        <v>482</v>
      </c>
      <c r="F1613" s="7" t="s">
        <v>483</v>
      </c>
      <c r="G1613" s="7" t="s">
        <v>247</v>
      </c>
      <c r="H1613" s="7" t="s">
        <v>248</v>
      </c>
      <c r="I1613" s="7" t="s">
        <v>594</v>
      </c>
      <c r="J1613" s="7" t="s">
        <v>595</v>
      </c>
      <c r="K1613" s="241">
        <v>501</v>
      </c>
      <c r="L1613" s="7" t="s">
        <v>621</v>
      </c>
      <c r="M1613" s="241">
        <v>1002</v>
      </c>
      <c r="N1613" s="7" t="s">
        <v>597</v>
      </c>
    </row>
    <row r="1614" spans="1:14" x14ac:dyDescent="0.3">
      <c r="A1614" t="str">
        <f t="shared" si="25"/>
        <v>5011003</v>
      </c>
      <c r="B1614" s="7" t="s">
        <v>1294</v>
      </c>
      <c r="C1614" s="7" t="s">
        <v>1337</v>
      </c>
      <c r="D1614" s="7" t="s">
        <v>1356</v>
      </c>
      <c r="E1614" s="7" t="s">
        <v>482</v>
      </c>
      <c r="F1614" s="7" t="s">
        <v>483</v>
      </c>
      <c r="G1614" s="7" t="s">
        <v>247</v>
      </c>
      <c r="H1614" s="7" t="s">
        <v>248</v>
      </c>
      <c r="I1614" s="7" t="s">
        <v>594</v>
      </c>
      <c r="J1614" s="7" t="s">
        <v>595</v>
      </c>
      <c r="K1614" s="241">
        <v>501</v>
      </c>
      <c r="L1614" s="7" t="s">
        <v>621</v>
      </c>
      <c r="M1614" s="241">
        <v>1003</v>
      </c>
      <c r="N1614" s="7" t="s">
        <v>384</v>
      </c>
    </row>
    <row r="1615" spans="1:14" x14ac:dyDescent="0.3">
      <c r="A1615" t="str">
        <f t="shared" si="25"/>
        <v>5011007</v>
      </c>
      <c r="B1615" s="7" t="s">
        <v>1294</v>
      </c>
      <c r="C1615" s="7" t="s">
        <v>1337</v>
      </c>
      <c r="D1615" s="7" t="s">
        <v>1356</v>
      </c>
      <c r="E1615" s="7" t="e">
        <v>#N/A</v>
      </c>
      <c r="F1615" s="7" t="e">
        <v>#N/A</v>
      </c>
      <c r="G1615" s="7" t="e">
        <v>#N/A</v>
      </c>
      <c r="H1615" s="7" t="e">
        <v>#N/A</v>
      </c>
      <c r="I1615" s="7" t="s">
        <v>594</v>
      </c>
      <c r="J1615" s="7" t="s">
        <v>595</v>
      </c>
      <c r="K1615" s="241">
        <v>501</v>
      </c>
      <c r="L1615" s="7" t="s">
        <v>621</v>
      </c>
      <c r="M1615" s="241">
        <v>1007</v>
      </c>
      <c r="N1615" s="7" t="s">
        <v>539</v>
      </c>
    </row>
    <row r="1616" spans="1:14" x14ac:dyDescent="0.3">
      <c r="A1616" t="str">
        <f t="shared" si="25"/>
        <v>5011014</v>
      </c>
      <c r="B1616" s="7" t="s">
        <v>1294</v>
      </c>
      <c r="C1616" s="7" t="s">
        <v>1337</v>
      </c>
      <c r="D1616" s="7" t="s">
        <v>1356</v>
      </c>
      <c r="E1616" s="7" t="e">
        <v>#N/A</v>
      </c>
      <c r="F1616" s="7" t="e">
        <v>#N/A</v>
      </c>
      <c r="G1616" s="7" t="e">
        <v>#N/A</v>
      </c>
      <c r="H1616" s="7" t="e">
        <v>#N/A</v>
      </c>
      <c r="I1616" s="7" t="s">
        <v>594</v>
      </c>
      <c r="J1616" s="7" t="s">
        <v>595</v>
      </c>
      <c r="K1616" s="241">
        <v>501</v>
      </c>
      <c r="L1616" s="7" t="s">
        <v>621</v>
      </c>
      <c r="M1616" s="241">
        <v>1014</v>
      </c>
      <c r="N1616" s="7" t="s">
        <v>598</v>
      </c>
    </row>
    <row r="1617" spans="1:14" x14ac:dyDescent="0.3">
      <c r="A1617" t="str">
        <f t="shared" si="25"/>
        <v>5011016</v>
      </c>
      <c r="B1617" s="7" t="s">
        <v>1294</v>
      </c>
      <c r="C1617" s="7" t="s">
        <v>1337</v>
      </c>
      <c r="D1617" s="7" t="s">
        <v>1356</v>
      </c>
      <c r="E1617" s="7" t="s">
        <v>482</v>
      </c>
      <c r="F1617" s="7" t="s">
        <v>483</v>
      </c>
      <c r="G1617" s="7" t="s">
        <v>247</v>
      </c>
      <c r="H1617" s="7" t="s">
        <v>248</v>
      </c>
      <c r="I1617" s="7" t="s">
        <v>594</v>
      </c>
      <c r="J1617" s="7" t="s">
        <v>595</v>
      </c>
      <c r="K1617" s="241">
        <v>501</v>
      </c>
      <c r="L1617" s="7" t="s">
        <v>621</v>
      </c>
      <c r="M1617" s="241">
        <v>1016</v>
      </c>
      <c r="N1617" s="7" t="s">
        <v>599</v>
      </c>
    </row>
    <row r="1618" spans="1:14" x14ac:dyDescent="0.3">
      <c r="A1618" t="str">
        <f t="shared" si="25"/>
        <v>5011019</v>
      </c>
      <c r="B1618" s="7" t="s">
        <v>1294</v>
      </c>
      <c r="C1618" s="7" t="s">
        <v>1337</v>
      </c>
      <c r="D1618" s="7" t="s">
        <v>1356</v>
      </c>
      <c r="E1618" s="7" t="s">
        <v>482</v>
      </c>
      <c r="F1618" s="7" t="s">
        <v>483</v>
      </c>
      <c r="G1618" s="7" t="s">
        <v>247</v>
      </c>
      <c r="H1618" s="7" t="s">
        <v>248</v>
      </c>
      <c r="I1618" s="7" t="s">
        <v>594</v>
      </c>
      <c r="J1618" s="7" t="s">
        <v>595</v>
      </c>
      <c r="K1618" s="241">
        <v>501</v>
      </c>
      <c r="L1618" s="7" t="s">
        <v>621</v>
      </c>
      <c r="M1618" s="241">
        <v>1019</v>
      </c>
      <c r="N1618" s="7" t="s">
        <v>601</v>
      </c>
    </row>
    <row r="1619" spans="1:14" x14ac:dyDescent="0.3">
      <c r="A1619" t="str">
        <f t="shared" si="25"/>
        <v>5011022</v>
      </c>
      <c r="B1619" s="7" t="s">
        <v>1294</v>
      </c>
      <c r="C1619" s="7" t="s">
        <v>1337</v>
      </c>
      <c r="D1619" s="7" t="s">
        <v>1356</v>
      </c>
      <c r="E1619" s="7" t="s">
        <v>482</v>
      </c>
      <c r="F1619" s="7" t="s">
        <v>483</v>
      </c>
      <c r="G1619" s="7" t="s">
        <v>247</v>
      </c>
      <c r="H1619" s="7" t="s">
        <v>248</v>
      </c>
      <c r="I1619" s="7" t="s">
        <v>594</v>
      </c>
      <c r="J1619" s="7" t="s">
        <v>595</v>
      </c>
      <c r="K1619" s="241">
        <v>501</v>
      </c>
      <c r="L1619" s="7" t="s">
        <v>621</v>
      </c>
      <c r="M1619" s="241">
        <v>1022</v>
      </c>
      <c r="N1619" s="7" t="s">
        <v>602</v>
      </c>
    </row>
    <row r="1620" spans="1:14" x14ac:dyDescent="0.3">
      <c r="A1620" t="str">
        <f t="shared" si="25"/>
        <v>5011023</v>
      </c>
      <c r="B1620" s="7" t="s">
        <v>1294</v>
      </c>
      <c r="C1620" s="7" t="s">
        <v>1337</v>
      </c>
      <c r="D1620" s="7" t="s">
        <v>1356</v>
      </c>
      <c r="E1620" s="7" t="s">
        <v>482</v>
      </c>
      <c r="F1620" s="7" t="s">
        <v>483</v>
      </c>
      <c r="G1620" s="7" t="s">
        <v>247</v>
      </c>
      <c r="H1620" s="7" t="s">
        <v>248</v>
      </c>
      <c r="I1620" s="7" t="s">
        <v>594</v>
      </c>
      <c r="J1620" s="7" t="s">
        <v>595</v>
      </c>
      <c r="K1620" s="241">
        <v>501</v>
      </c>
      <c r="L1620" s="7" t="s">
        <v>621</v>
      </c>
      <c r="M1620" s="241">
        <v>1023</v>
      </c>
      <c r="N1620" s="7" t="s">
        <v>528</v>
      </c>
    </row>
    <row r="1621" spans="1:14" x14ac:dyDescent="0.3">
      <c r="A1621" t="str">
        <f t="shared" si="25"/>
        <v>5011026</v>
      </c>
      <c r="B1621" s="7" t="s">
        <v>1294</v>
      </c>
      <c r="C1621" s="7" t="s">
        <v>1337</v>
      </c>
      <c r="D1621" s="7" t="s">
        <v>1356</v>
      </c>
      <c r="E1621" s="7" t="e">
        <v>#N/A</v>
      </c>
      <c r="F1621" s="7" t="e">
        <v>#N/A</v>
      </c>
      <c r="G1621" s="7" t="e">
        <v>#N/A</v>
      </c>
      <c r="H1621" s="7" t="e">
        <v>#N/A</v>
      </c>
      <c r="I1621" s="7" t="s">
        <v>594</v>
      </c>
      <c r="J1621" s="7" t="s">
        <v>595</v>
      </c>
      <c r="K1621" s="241">
        <v>501</v>
      </c>
      <c r="L1621" s="7" t="s">
        <v>621</v>
      </c>
      <c r="M1621" s="241">
        <v>1026</v>
      </c>
      <c r="N1621" s="7" t="s">
        <v>604</v>
      </c>
    </row>
    <row r="1622" spans="1:14" x14ac:dyDescent="0.3">
      <c r="A1622" t="str">
        <f t="shared" si="25"/>
        <v>5011032</v>
      </c>
      <c r="B1622" s="7" t="s">
        <v>1294</v>
      </c>
      <c r="C1622" s="7" t="s">
        <v>1337</v>
      </c>
      <c r="D1622" s="7" t="s">
        <v>1356</v>
      </c>
      <c r="E1622" s="7" t="s">
        <v>482</v>
      </c>
      <c r="F1622" s="7" t="s">
        <v>483</v>
      </c>
      <c r="G1622" s="7" t="s">
        <v>247</v>
      </c>
      <c r="H1622" s="7" t="s">
        <v>248</v>
      </c>
      <c r="I1622" s="7" t="s">
        <v>594</v>
      </c>
      <c r="J1622" s="7" t="s">
        <v>595</v>
      </c>
      <c r="K1622" s="241">
        <v>501</v>
      </c>
      <c r="L1622" s="7" t="s">
        <v>621</v>
      </c>
      <c r="M1622" s="241">
        <v>1032</v>
      </c>
      <c r="N1622" s="7" t="s">
        <v>530</v>
      </c>
    </row>
    <row r="1623" spans="1:14" x14ac:dyDescent="0.3">
      <c r="A1623" t="str">
        <f t="shared" si="25"/>
        <v>5011033</v>
      </c>
      <c r="B1623" s="7" t="s">
        <v>1294</v>
      </c>
      <c r="C1623" s="7" t="s">
        <v>1337</v>
      </c>
      <c r="D1623" s="7" t="s">
        <v>1356</v>
      </c>
      <c r="E1623" s="7" t="e">
        <v>#N/A</v>
      </c>
      <c r="F1623" s="7" t="e">
        <v>#N/A</v>
      </c>
      <c r="G1623" s="7" t="e">
        <v>#N/A</v>
      </c>
      <c r="H1623" s="7" t="e">
        <v>#N/A</v>
      </c>
      <c r="I1623" s="7" t="s">
        <v>594</v>
      </c>
      <c r="J1623" s="7" t="s">
        <v>595</v>
      </c>
      <c r="K1623" s="241">
        <v>501</v>
      </c>
      <c r="L1623" s="7" t="s">
        <v>621</v>
      </c>
      <c r="M1623" s="241">
        <v>1033</v>
      </c>
      <c r="N1623" s="7" t="s">
        <v>656</v>
      </c>
    </row>
    <row r="1624" spans="1:14" x14ac:dyDescent="0.3">
      <c r="A1624" t="str">
        <f t="shared" si="25"/>
        <v>5011037</v>
      </c>
      <c r="B1624" s="7" t="s">
        <v>1294</v>
      </c>
      <c r="C1624" s="7" t="s">
        <v>1337</v>
      </c>
      <c r="D1624" s="7" t="s">
        <v>1356</v>
      </c>
      <c r="E1624" s="7" t="e">
        <v>#N/A</v>
      </c>
      <c r="F1624" s="7" t="e">
        <v>#N/A</v>
      </c>
      <c r="G1624" s="7" t="e">
        <v>#N/A</v>
      </c>
      <c r="H1624" s="7" t="e">
        <v>#N/A</v>
      </c>
      <c r="I1624" s="7" t="s">
        <v>594</v>
      </c>
      <c r="J1624" s="7" t="s">
        <v>595</v>
      </c>
      <c r="K1624" s="241">
        <v>501</v>
      </c>
      <c r="L1624" s="7" t="s">
        <v>621</v>
      </c>
      <c r="M1624" s="241">
        <v>1037</v>
      </c>
      <c r="N1624" s="7" t="s">
        <v>605</v>
      </c>
    </row>
    <row r="1625" spans="1:14" x14ac:dyDescent="0.3">
      <c r="A1625" t="str">
        <f t="shared" si="25"/>
        <v>5011040</v>
      </c>
      <c r="B1625" s="7" t="s">
        <v>1294</v>
      </c>
      <c r="C1625" s="7" t="s">
        <v>1337</v>
      </c>
      <c r="D1625" s="7" t="s">
        <v>1356</v>
      </c>
      <c r="E1625" s="7" t="s">
        <v>482</v>
      </c>
      <c r="F1625" s="7" t="s">
        <v>483</v>
      </c>
      <c r="G1625" s="7" t="s">
        <v>247</v>
      </c>
      <c r="H1625" s="7" t="s">
        <v>248</v>
      </c>
      <c r="I1625" s="7" t="s">
        <v>594</v>
      </c>
      <c r="J1625" s="7" t="s">
        <v>595</v>
      </c>
      <c r="K1625" s="241">
        <v>501</v>
      </c>
      <c r="L1625" s="7" t="s">
        <v>621</v>
      </c>
      <c r="M1625" s="241">
        <v>1040</v>
      </c>
      <c r="N1625" s="7" t="s">
        <v>606</v>
      </c>
    </row>
    <row r="1626" spans="1:14" x14ac:dyDescent="0.3">
      <c r="A1626" t="str">
        <f t="shared" si="25"/>
        <v>5011042</v>
      </c>
      <c r="B1626" s="7" t="s">
        <v>1294</v>
      </c>
      <c r="C1626" s="7" t="s">
        <v>1337</v>
      </c>
      <c r="D1626" s="7" t="s">
        <v>1356</v>
      </c>
      <c r="E1626" s="7" t="s">
        <v>482</v>
      </c>
      <c r="F1626" s="7" t="s">
        <v>483</v>
      </c>
      <c r="G1626" s="7" t="s">
        <v>247</v>
      </c>
      <c r="H1626" s="7" t="s">
        <v>248</v>
      </c>
      <c r="I1626" s="7" t="s">
        <v>594</v>
      </c>
      <c r="J1626" s="7" t="s">
        <v>595</v>
      </c>
      <c r="K1626" s="241">
        <v>501</v>
      </c>
      <c r="L1626" s="7" t="s">
        <v>621</v>
      </c>
      <c r="M1626" s="241">
        <v>1042</v>
      </c>
      <c r="N1626" s="7" t="s">
        <v>180</v>
      </c>
    </row>
    <row r="1627" spans="1:14" x14ac:dyDescent="0.3">
      <c r="A1627" t="str">
        <f t="shared" si="25"/>
        <v>5011050</v>
      </c>
      <c r="B1627" s="7" t="s">
        <v>1294</v>
      </c>
      <c r="C1627" s="7" t="s">
        <v>1337</v>
      </c>
      <c r="D1627" s="7" t="s">
        <v>1356</v>
      </c>
      <c r="E1627" s="7" t="s">
        <v>482</v>
      </c>
      <c r="F1627" s="7" t="s">
        <v>483</v>
      </c>
      <c r="G1627" s="7" t="s">
        <v>247</v>
      </c>
      <c r="H1627" s="7" t="s">
        <v>248</v>
      </c>
      <c r="I1627" s="7" t="s">
        <v>594</v>
      </c>
      <c r="J1627" s="7" t="s">
        <v>595</v>
      </c>
      <c r="K1627" s="241">
        <v>501</v>
      </c>
      <c r="L1627" s="7" t="s">
        <v>621</v>
      </c>
      <c r="M1627" s="241">
        <v>1050</v>
      </c>
      <c r="N1627" s="7" t="s">
        <v>609</v>
      </c>
    </row>
    <row r="1628" spans="1:14" x14ac:dyDescent="0.3">
      <c r="A1628" t="str">
        <f t="shared" si="25"/>
        <v>5011051</v>
      </c>
      <c r="B1628" s="7" t="s">
        <v>1294</v>
      </c>
      <c r="C1628" s="7" t="s">
        <v>1337</v>
      </c>
      <c r="D1628" s="7" t="s">
        <v>1356</v>
      </c>
      <c r="E1628" s="7" t="e">
        <v>#N/A</v>
      </c>
      <c r="F1628" s="7" t="e">
        <v>#N/A</v>
      </c>
      <c r="G1628" s="7" t="e">
        <v>#N/A</v>
      </c>
      <c r="H1628" s="7" t="e">
        <v>#N/A</v>
      </c>
      <c r="I1628" s="7" t="s">
        <v>594</v>
      </c>
      <c r="J1628" s="7" t="s">
        <v>595</v>
      </c>
      <c r="K1628" s="241">
        <v>501</v>
      </c>
      <c r="L1628" s="7" t="s">
        <v>621</v>
      </c>
      <c r="M1628" s="241">
        <v>1051</v>
      </c>
      <c r="N1628" s="7" t="s">
        <v>610</v>
      </c>
    </row>
    <row r="1629" spans="1:14" x14ac:dyDescent="0.3">
      <c r="A1629" t="str">
        <f t="shared" si="25"/>
        <v>5011053</v>
      </c>
      <c r="B1629" s="7" t="s">
        <v>1294</v>
      </c>
      <c r="C1629" s="7" t="s">
        <v>1337</v>
      </c>
      <c r="D1629" s="7" t="s">
        <v>1356</v>
      </c>
      <c r="E1629" s="7" t="e">
        <v>#N/A</v>
      </c>
      <c r="F1629" s="7" t="e">
        <v>#N/A</v>
      </c>
      <c r="G1629" s="7" t="e">
        <v>#N/A</v>
      </c>
      <c r="H1629" s="7" t="e">
        <v>#N/A</v>
      </c>
      <c r="I1629" s="7" t="s">
        <v>594</v>
      </c>
      <c r="J1629" s="7" t="s">
        <v>595</v>
      </c>
      <c r="K1629" s="241">
        <v>501</v>
      </c>
      <c r="L1629" s="7" t="s">
        <v>621</v>
      </c>
      <c r="M1629" s="241">
        <v>1053</v>
      </c>
      <c r="N1629" s="7" t="s">
        <v>611</v>
      </c>
    </row>
    <row r="1630" spans="1:14" x14ac:dyDescent="0.3">
      <c r="A1630" t="str">
        <f t="shared" si="25"/>
        <v>5011055</v>
      </c>
      <c r="B1630" s="7" t="s">
        <v>1294</v>
      </c>
      <c r="C1630" s="7" t="s">
        <v>1337</v>
      </c>
      <c r="D1630" s="7" t="s">
        <v>1356</v>
      </c>
      <c r="E1630" s="7" t="s">
        <v>482</v>
      </c>
      <c r="F1630" s="7" t="s">
        <v>483</v>
      </c>
      <c r="G1630" s="7" t="s">
        <v>247</v>
      </c>
      <c r="H1630" s="7" t="s">
        <v>248</v>
      </c>
      <c r="I1630" s="7" t="s">
        <v>594</v>
      </c>
      <c r="J1630" s="7" t="s">
        <v>595</v>
      </c>
      <c r="K1630" s="241">
        <v>501</v>
      </c>
      <c r="L1630" s="7" t="s">
        <v>621</v>
      </c>
      <c r="M1630" s="241">
        <v>1055</v>
      </c>
      <c r="N1630" s="7" t="s">
        <v>613</v>
      </c>
    </row>
    <row r="1631" spans="1:14" x14ac:dyDescent="0.3">
      <c r="A1631" t="str">
        <f t="shared" si="25"/>
        <v>5011060</v>
      </c>
      <c r="B1631" s="7" t="s">
        <v>1294</v>
      </c>
      <c r="C1631" s="7" t="s">
        <v>1337</v>
      </c>
      <c r="D1631" s="7" t="s">
        <v>1356</v>
      </c>
      <c r="E1631" s="7" t="e">
        <v>#N/A</v>
      </c>
      <c r="F1631" s="7" t="e">
        <v>#N/A</v>
      </c>
      <c r="G1631" s="7" t="e">
        <v>#N/A</v>
      </c>
      <c r="H1631" s="7" t="e">
        <v>#N/A</v>
      </c>
      <c r="I1631" s="7" t="s">
        <v>594</v>
      </c>
      <c r="J1631" s="7" t="s">
        <v>595</v>
      </c>
      <c r="K1631" s="241">
        <v>501</v>
      </c>
      <c r="L1631" s="7" t="s">
        <v>621</v>
      </c>
      <c r="M1631" s="241">
        <v>1060</v>
      </c>
      <c r="N1631" s="7" t="s">
        <v>1802</v>
      </c>
    </row>
    <row r="1632" spans="1:14" x14ac:dyDescent="0.3">
      <c r="A1632" t="str">
        <f t="shared" si="25"/>
        <v>5011061</v>
      </c>
      <c r="B1632" s="7" t="s">
        <v>1294</v>
      </c>
      <c r="C1632" s="7" t="s">
        <v>1337</v>
      </c>
      <c r="D1632" s="7" t="s">
        <v>1356</v>
      </c>
      <c r="E1632" s="7" t="e">
        <v>#N/A</v>
      </c>
      <c r="F1632" s="7" t="e">
        <v>#N/A</v>
      </c>
      <c r="G1632" s="7" t="e">
        <v>#N/A</v>
      </c>
      <c r="H1632" s="7" t="e">
        <v>#N/A</v>
      </c>
      <c r="I1632" s="7" t="s">
        <v>594</v>
      </c>
      <c r="J1632" s="7" t="s">
        <v>595</v>
      </c>
      <c r="K1632" s="241">
        <v>501</v>
      </c>
      <c r="L1632" s="7" t="s">
        <v>621</v>
      </c>
      <c r="M1632" s="241">
        <v>1061</v>
      </c>
      <c r="N1632" s="7" t="s">
        <v>1803</v>
      </c>
    </row>
    <row r="1633" spans="1:14" x14ac:dyDescent="0.3">
      <c r="A1633" t="str">
        <f t="shared" si="25"/>
        <v>5011071</v>
      </c>
      <c r="B1633" s="7" t="s">
        <v>1294</v>
      </c>
      <c r="C1633" s="7" t="s">
        <v>1337</v>
      </c>
      <c r="D1633" s="7" t="s">
        <v>1356</v>
      </c>
      <c r="E1633" s="7" t="e">
        <v>#N/A</v>
      </c>
      <c r="F1633" s="7" t="e">
        <v>#N/A</v>
      </c>
      <c r="G1633" s="7" t="e">
        <v>#N/A</v>
      </c>
      <c r="H1633" s="7" t="e">
        <v>#N/A</v>
      </c>
      <c r="I1633" s="7" t="s">
        <v>594</v>
      </c>
      <c r="J1633" s="7" t="s">
        <v>595</v>
      </c>
      <c r="K1633" s="241">
        <v>501</v>
      </c>
      <c r="L1633" s="7" t="s">
        <v>621</v>
      </c>
      <c r="M1633" s="241">
        <v>1071</v>
      </c>
      <c r="N1633" s="7" t="s">
        <v>1806</v>
      </c>
    </row>
    <row r="1634" spans="1:14" x14ac:dyDescent="0.3">
      <c r="A1634" t="str">
        <f t="shared" si="25"/>
        <v>5012007</v>
      </c>
      <c r="B1634" s="7" t="s">
        <v>1294</v>
      </c>
      <c r="C1634" s="7" t="s">
        <v>1337</v>
      </c>
      <c r="D1634" s="7" t="s">
        <v>1356</v>
      </c>
      <c r="E1634" s="7" t="e">
        <v>#N/A</v>
      </c>
      <c r="F1634" s="7" t="e">
        <v>#N/A</v>
      </c>
      <c r="G1634" s="7" t="e">
        <v>#N/A</v>
      </c>
      <c r="H1634" s="7" t="e">
        <v>#N/A</v>
      </c>
      <c r="I1634" s="7" t="s">
        <v>594</v>
      </c>
      <c r="J1634" s="7" t="s">
        <v>595</v>
      </c>
      <c r="K1634" s="241">
        <v>501</v>
      </c>
      <c r="L1634" s="7" t="s">
        <v>621</v>
      </c>
      <c r="M1634" s="241">
        <v>2007</v>
      </c>
      <c r="N1634" s="7" t="s">
        <v>619</v>
      </c>
    </row>
    <row r="1635" spans="1:14" x14ac:dyDescent="0.3">
      <c r="A1635" t="str">
        <f t="shared" si="25"/>
        <v>5014000</v>
      </c>
      <c r="B1635" s="7" t="s">
        <v>1294</v>
      </c>
      <c r="C1635" s="7" t="s">
        <v>1337</v>
      </c>
      <c r="D1635" s="7" t="s">
        <v>1356</v>
      </c>
      <c r="E1635" s="7" t="e">
        <v>#N/A</v>
      </c>
      <c r="F1635" s="7" t="e">
        <v>#N/A</v>
      </c>
      <c r="G1635" s="7" t="e">
        <v>#N/A</v>
      </c>
      <c r="H1635" s="7" t="e">
        <v>#N/A</v>
      </c>
      <c r="I1635" s="7" t="s">
        <v>594</v>
      </c>
      <c r="J1635" s="7" t="s">
        <v>595</v>
      </c>
      <c r="K1635" s="241">
        <v>501</v>
      </c>
      <c r="L1635" s="7" t="s">
        <v>621</v>
      </c>
      <c r="M1635" s="241">
        <v>4000</v>
      </c>
      <c r="N1635" s="7" t="s">
        <v>1349</v>
      </c>
    </row>
    <row r="1636" spans="1:14" x14ac:dyDescent="0.3">
      <c r="A1636" t="str">
        <f t="shared" si="25"/>
        <v>5014009</v>
      </c>
      <c r="B1636" s="7" t="s">
        <v>1294</v>
      </c>
      <c r="C1636" s="7" t="s">
        <v>1337</v>
      </c>
      <c r="D1636" s="7" t="s">
        <v>1356</v>
      </c>
      <c r="E1636" s="7" t="e">
        <v>#N/A</v>
      </c>
      <c r="F1636" s="7" t="e">
        <v>#N/A</v>
      </c>
      <c r="G1636" s="7" t="e">
        <v>#N/A</v>
      </c>
      <c r="H1636" s="7" t="e">
        <v>#N/A</v>
      </c>
      <c r="I1636" s="7" t="s">
        <v>594</v>
      </c>
      <c r="J1636" s="7" t="s">
        <v>595</v>
      </c>
      <c r="K1636" s="241">
        <v>501</v>
      </c>
      <c r="L1636" s="7" t="s">
        <v>621</v>
      </c>
      <c r="M1636" s="241">
        <v>4009</v>
      </c>
      <c r="N1636" s="7" t="s">
        <v>1350</v>
      </c>
    </row>
    <row r="1637" spans="1:14" x14ac:dyDescent="0.3">
      <c r="A1637" t="str">
        <f t="shared" si="25"/>
        <v>5015002</v>
      </c>
      <c r="B1637" s="7" t="s">
        <v>1351</v>
      </c>
      <c r="C1637" s="7" t="s">
        <v>1337</v>
      </c>
      <c r="D1637" s="7" t="s">
        <v>1356</v>
      </c>
      <c r="E1637" s="7" t="s">
        <v>482</v>
      </c>
      <c r="F1637" s="7" t="s">
        <v>483</v>
      </c>
      <c r="G1637" s="7" t="s">
        <v>247</v>
      </c>
      <c r="H1637" s="7" t="s">
        <v>248</v>
      </c>
      <c r="I1637" s="7" t="s">
        <v>594</v>
      </c>
      <c r="J1637" s="7" t="s">
        <v>595</v>
      </c>
      <c r="K1637" s="241">
        <v>501</v>
      </c>
      <c r="L1637" s="7" t="s">
        <v>621</v>
      </c>
      <c r="M1637" s="241">
        <v>5002</v>
      </c>
      <c r="N1637" s="7" t="s">
        <v>308</v>
      </c>
    </row>
    <row r="1638" spans="1:14" x14ac:dyDescent="0.3">
      <c r="A1638" t="str">
        <f t="shared" si="25"/>
        <v>5015003</v>
      </c>
      <c r="B1638" s="7" t="s">
        <v>1294</v>
      </c>
      <c r="C1638" s="7" t="s">
        <v>1337</v>
      </c>
      <c r="D1638" s="7" t="s">
        <v>1356</v>
      </c>
      <c r="E1638" s="7" t="e">
        <v>#N/A</v>
      </c>
      <c r="F1638" s="7" t="e">
        <v>#N/A</v>
      </c>
      <c r="G1638" s="7" t="e">
        <v>#N/A</v>
      </c>
      <c r="H1638" s="7" t="e">
        <v>#N/A</v>
      </c>
      <c r="I1638" s="7" t="s">
        <v>594</v>
      </c>
      <c r="J1638" s="7" t="s">
        <v>595</v>
      </c>
      <c r="K1638" s="241">
        <v>501</v>
      </c>
      <c r="L1638" s="7" t="s">
        <v>621</v>
      </c>
      <c r="M1638" s="241">
        <v>5003</v>
      </c>
      <c r="N1638" s="7" t="s">
        <v>1395</v>
      </c>
    </row>
    <row r="1639" spans="1:14" x14ac:dyDescent="0.3">
      <c r="A1639" t="str">
        <f t="shared" si="25"/>
        <v>5015006</v>
      </c>
      <c r="B1639" s="7" t="s">
        <v>1294</v>
      </c>
      <c r="C1639" s="7" t="s">
        <v>1337</v>
      </c>
      <c r="D1639" s="7" t="s">
        <v>1356</v>
      </c>
      <c r="E1639" s="7" t="e">
        <v>#N/A</v>
      </c>
      <c r="F1639" s="7" t="e">
        <v>#N/A</v>
      </c>
      <c r="G1639" s="7" t="e">
        <v>#N/A</v>
      </c>
      <c r="H1639" s="7" t="e">
        <v>#N/A</v>
      </c>
      <c r="I1639" s="7" t="s">
        <v>594</v>
      </c>
      <c r="J1639" s="7" t="s">
        <v>595</v>
      </c>
      <c r="K1639" s="241">
        <v>501</v>
      </c>
      <c r="L1639" s="7" t="s">
        <v>621</v>
      </c>
      <c r="M1639" s="241">
        <v>5006</v>
      </c>
      <c r="N1639" s="7" t="s">
        <v>736</v>
      </c>
    </row>
    <row r="1640" spans="1:14" x14ac:dyDescent="0.3">
      <c r="A1640" t="str">
        <f t="shared" si="25"/>
        <v>5016021</v>
      </c>
      <c r="B1640" s="7" t="s">
        <v>1294</v>
      </c>
      <c r="C1640" s="7" t="s">
        <v>1337</v>
      </c>
      <c r="D1640" s="7" t="s">
        <v>1356</v>
      </c>
      <c r="E1640" s="7" t="e">
        <v>#N/A</v>
      </c>
      <c r="F1640" s="7" t="e">
        <v>#N/A</v>
      </c>
      <c r="G1640" s="7" t="e">
        <v>#N/A</v>
      </c>
      <c r="H1640" s="7" t="e">
        <v>#N/A</v>
      </c>
      <c r="I1640" s="7" t="s">
        <v>594</v>
      </c>
      <c r="J1640" s="7" t="s">
        <v>595</v>
      </c>
      <c r="K1640" s="241">
        <v>501</v>
      </c>
      <c r="L1640" s="7" t="s">
        <v>621</v>
      </c>
      <c r="M1640" s="241">
        <v>6021</v>
      </c>
      <c r="N1640" s="7" t="s">
        <v>1444</v>
      </c>
    </row>
    <row r="1641" spans="1:14" x14ac:dyDescent="0.3">
      <c r="A1641" t="str">
        <f t="shared" si="25"/>
        <v>5016614</v>
      </c>
      <c r="B1641" s="7" t="s">
        <v>1294</v>
      </c>
      <c r="C1641" s="7" t="s">
        <v>1337</v>
      </c>
      <c r="D1641" s="7" t="s">
        <v>1356</v>
      </c>
      <c r="E1641" s="7" t="e">
        <v>#N/A</v>
      </c>
      <c r="F1641" s="7" t="e">
        <v>#N/A</v>
      </c>
      <c r="G1641" s="7" t="e">
        <v>#N/A</v>
      </c>
      <c r="H1641" s="7" t="e">
        <v>#N/A</v>
      </c>
      <c r="I1641" s="7" t="s">
        <v>594</v>
      </c>
      <c r="J1641" s="7" t="s">
        <v>595</v>
      </c>
      <c r="K1641" s="241">
        <v>501</v>
      </c>
      <c r="L1641" s="7" t="s">
        <v>621</v>
      </c>
      <c r="M1641" s="241">
        <v>6614</v>
      </c>
      <c r="N1641" s="7" t="s">
        <v>1817</v>
      </c>
    </row>
    <row r="1642" spans="1:14" x14ac:dyDescent="0.3">
      <c r="A1642" t="str">
        <f t="shared" si="25"/>
        <v>5016615</v>
      </c>
      <c r="B1642" s="7" t="s">
        <v>1294</v>
      </c>
      <c r="C1642" s="7" t="s">
        <v>1337</v>
      </c>
      <c r="D1642" s="7" t="s">
        <v>1356</v>
      </c>
      <c r="E1642" s="7" t="e">
        <v>#N/A</v>
      </c>
      <c r="F1642" s="7" t="e">
        <v>#N/A</v>
      </c>
      <c r="G1642" s="7" t="e">
        <v>#N/A</v>
      </c>
      <c r="H1642" s="7" t="e">
        <v>#N/A</v>
      </c>
      <c r="I1642" s="7" t="s">
        <v>594</v>
      </c>
      <c r="J1642" s="7" t="s">
        <v>595</v>
      </c>
      <c r="K1642" s="241">
        <v>501</v>
      </c>
      <c r="L1642" s="7" t="s">
        <v>621</v>
      </c>
      <c r="M1642" s="241">
        <v>6615</v>
      </c>
      <c r="N1642" s="7" t="s">
        <v>1818</v>
      </c>
    </row>
    <row r="1643" spans="1:14" x14ac:dyDescent="0.3">
      <c r="A1643" t="str">
        <f t="shared" si="25"/>
        <v>5018011</v>
      </c>
      <c r="B1643" s="7" t="s">
        <v>1294</v>
      </c>
      <c r="C1643" s="7" t="s">
        <v>1337</v>
      </c>
      <c r="D1643" s="7" t="s">
        <v>1356</v>
      </c>
      <c r="E1643" s="7" t="e">
        <v>#N/A</v>
      </c>
      <c r="F1643" s="7" t="e">
        <v>#N/A</v>
      </c>
      <c r="G1643" s="7" t="e">
        <v>#N/A</v>
      </c>
      <c r="H1643" s="7" t="e">
        <v>#N/A</v>
      </c>
      <c r="I1643" s="7" t="s">
        <v>594</v>
      </c>
      <c r="J1643" s="7" t="s">
        <v>595</v>
      </c>
      <c r="K1643" s="241">
        <v>501</v>
      </c>
      <c r="L1643" s="7" t="s">
        <v>621</v>
      </c>
      <c r="M1643" s="241">
        <v>8011</v>
      </c>
      <c r="N1643" s="7" t="s">
        <v>620</v>
      </c>
    </row>
    <row r="1644" spans="1:14" x14ac:dyDescent="0.3">
      <c r="A1644" t="str">
        <f t="shared" si="25"/>
        <v>5021000</v>
      </c>
      <c r="B1644" s="7" t="s">
        <v>1294</v>
      </c>
      <c r="C1644" s="7" t="s">
        <v>1337</v>
      </c>
      <c r="D1644" s="7" t="s">
        <v>1356</v>
      </c>
      <c r="E1644" s="7" t="s">
        <v>482</v>
      </c>
      <c r="F1644" s="7" t="s">
        <v>483</v>
      </c>
      <c r="G1644" s="7" t="s">
        <v>247</v>
      </c>
      <c r="H1644" s="7" t="s">
        <v>248</v>
      </c>
      <c r="I1644" s="7" t="s">
        <v>594</v>
      </c>
      <c r="J1644" s="7" t="s">
        <v>595</v>
      </c>
      <c r="K1644" s="241">
        <v>502</v>
      </c>
      <c r="L1644" s="7" t="s">
        <v>622</v>
      </c>
      <c r="M1644" s="241">
        <v>1000</v>
      </c>
      <c r="N1644" s="7" t="s">
        <v>427</v>
      </c>
    </row>
    <row r="1645" spans="1:14" x14ac:dyDescent="0.3">
      <c r="A1645" t="str">
        <f t="shared" si="25"/>
        <v>5021001</v>
      </c>
      <c r="B1645" s="7" t="s">
        <v>1294</v>
      </c>
      <c r="C1645" s="7" t="s">
        <v>1337</v>
      </c>
      <c r="D1645" s="7" t="s">
        <v>1356</v>
      </c>
      <c r="E1645" s="7" t="e">
        <v>#N/A</v>
      </c>
      <c r="F1645" s="7" t="e">
        <v>#N/A</v>
      </c>
      <c r="G1645" s="7" t="e">
        <v>#N/A</v>
      </c>
      <c r="H1645" s="7" t="e">
        <v>#N/A</v>
      </c>
      <c r="I1645" s="7" t="s">
        <v>594</v>
      </c>
      <c r="J1645" s="7" t="s">
        <v>595</v>
      </c>
      <c r="K1645" s="241">
        <v>502</v>
      </c>
      <c r="L1645" s="7" t="s">
        <v>622</v>
      </c>
      <c r="M1645" s="241">
        <v>1001</v>
      </c>
      <c r="N1645" s="7" t="s">
        <v>422</v>
      </c>
    </row>
    <row r="1646" spans="1:14" x14ac:dyDescent="0.3">
      <c r="A1646" t="str">
        <f t="shared" si="25"/>
        <v>5021002</v>
      </c>
      <c r="B1646" s="7" t="s">
        <v>1294</v>
      </c>
      <c r="C1646" s="7" t="s">
        <v>1337</v>
      </c>
      <c r="D1646" s="7" t="s">
        <v>1356</v>
      </c>
      <c r="E1646" s="7" t="s">
        <v>482</v>
      </c>
      <c r="F1646" s="7" t="s">
        <v>483</v>
      </c>
      <c r="G1646" s="7" t="s">
        <v>247</v>
      </c>
      <c r="H1646" s="7" t="s">
        <v>248</v>
      </c>
      <c r="I1646" s="7" t="s">
        <v>594</v>
      </c>
      <c r="J1646" s="7" t="s">
        <v>595</v>
      </c>
      <c r="K1646" s="241">
        <v>502</v>
      </c>
      <c r="L1646" s="7" t="s">
        <v>622</v>
      </c>
      <c r="M1646" s="241">
        <v>1002</v>
      </c>
      <c r="N1646" s="7" t="s">
        <v>597</v>
      </c>
    </row>
    <row r="1647" spans="1:14" x14ac:dyDescent="0.3">
      <c r="A1647" t="str">
        <f t="shared" si="25"/>
        <v>5021003</v>
      </c>
      <c r="B1647" s="7" t="s">
        <v>1294</v>
      </c>
      <c r="C1647" s="7" t="s">
        <v>1337</v>
      </c>
      <c r="D1647" s="7" t="s">
        <v>1356</v>
      </c>
      <c r="E1647" s="7" t="s">
        <v>482</v>
      </c>
      <c r="F1647" s="7" t="s">
        <v>483</v>
      </c>
      <c r="G1647" s="7" t="s">
        <v>247</v>
      </c>
      <c r="H1647" s="7" t="s">
        <v>248</v>
      </c>
      <c r="I1647" s="7" t="s">
        <v>594</v>
      </c>
      <c r="J1647" s="7" t="s">
        <v>595</v>
      </c>
      <c r="K1647" s="241">
        <v>502</v>
      </c>
      <c r="L1647" s="7" t="s">
        <v>622</v>
      </c>
      <c r="M1647" s="241">
        <v>1003</v>
      </c>
      <c r="N1647" s="7" t="s">
        <v>384</v>
      </c>
    </row>
    <row r="1648" spans="1:14" x14ac:dyDescent="0.3">
      <c r="A1648" t="str">
        <f t="shared" si="25"/>
        <v>5021004</v>
      </c>
      <c r="B1648" s="7" t="s">
        <v>1294</v>
      </c>
      <c r="C1648" s="7" t="s">
        <v>1337</v>
      </c>
      <c r="D1648" s="7" t="s">
        <v>1356</v>
      </c>
      <c r="E1648" s="7" t="e">
        <v>#N/A</v>
      </c>
      <c r="F1648" s="7" t="e">
        <v>#N/A</v>
      </c>
      <c r="G1648" s="7" t="e">
        <v>#N/A</v>
      </c>
      <c r="H1648" s="7" t="e">
        <v>#N/A</v>
      </c>
      <c r="I1648" s="7" t="s">
        <v>594</v>
      </c>
      <c r="J1648" s="7" t="s">
        <v>595</v>
      </c>
      <c r="K1648" s="241">
        <v>502</v>
      </c>
      <c r="L1648" s="7" t="s">
        <v>622</v>
      </c>
      <c r="M1648" s="241">
        <v>1004</v>
      </c>
      <c r="N1648" s="7" t="s">
        <v>1547</v>
      </c>
    </row>
    <row r="1649" spans="1:14" x14ac:dyDescent="0.3">
      <c r="A1649" t="str">
        <f t="shared" si="25"/>
        <v>5021006</v>
      </c>
      <c r="B1649" s="7" t="s">
        <v>1294</v>
      </c>
      <c r="C1649" s="7" t="s">
        <v>1337</v>
      </c>
      <c r="D1649" s="7" t="s">
        <v>1356</v>
      </c>
      <c r="E1649" s="7" t="e">
        <v>#N/A</v>
      </c>
      <c r="F1649" s="7" t="e">
        <v>#N/A</v>
      </c>
      <c r="G1649" s="7" t="e">
        <v>#N/A</v>
      </c>
      <c r="H1649" s="7" t="e">
        <v>#N/A</v>
      </c>
      <c r="I1649" s="7" t="s">
        <v>594</v>
      </c>
      <c r="J1649" s="7" t="s">
        <v>595</v>
      </c>
      <c r="K1649" s="241">
        <v>502</v>
      </c>
      <c r="L1649" s="7" t="s">
        <v>622</v>
      </c>
      <c r="M1649" s="241">
        <v>1006</v>
      </c>
      <c r="N1649" s="7" t="s">
        <v>953</v>
      </c>
    </row>
    <row r="1650" spans="1:14" x14ac:dyDescent="0.3">
      <c r="A1650" t="str">
        <f t="shared" si="25"/>
        <v>5021007</v>
      </c>
      <c r="B1650" s="7" t="s">
        <v>1294</v>
      </c>
      <c r="C1650" s="7" t="s">
        <v>1337</v>
      </c>
      <c r="D1650" s="7" t="s">
        <v>1356</v>
      </c>
      <c r="E1650" s="7" t="e">
        <v>#N/A</v>
      </c>
      <c r="F1650" s="7" t="e">
        <v>#N/A</v>
      </c>
      <c r="G1650" s="7" t="e">
        <v>#N/A</v>
      </c>
      <c r="H1650" s="7" t="e">
        <v>#N/A</v>
      </c>
      <c r="I1650" s="7" t="s">
        <v>594</v>
      </c>
      <c r="J1650" s="7" t="s">
        <v>595</v>
      </c>
      <c r="K1650" s="241">
        <v>502</v>
      </c>
      <c r="L1650" s="7" t="s">
        <v>622</v>
      </c>
      <c r="M1650" s="241">
        <v>1007</v>
      </c>
      <c r="N1650" s="7" t="s">
        <v>539</v>
      </c>
    </row>
    <row r="1651" spans="1:14" x14ac:dyDescent="0.3">
      <c r="A1651" t="str">
        <f t="shared" si="25"/>
        <v>5021014</v>
      </c>
      <c r="B1651" s="7" t="s">
        <v>1294</v>
      </c>
      <c r="C1651" s="7" t="s">
        <v>1337</v>
      </c>
      <c r="D1651" s="7" t="s">
        <v>1356</v>
      </c>
      <c r="E1651" s="7" t="s">
        <v>482</v>
      </c>
      <c r="F1651" s="7" t="s">
        <v>483</v>
      </c>
      <c r="G1651" s="7" t="s">
        <v>247</v>
      </c>
      <c r="H1651" s="7" t="s">
        <v>248</v>
      </c>
      <c r="I1651" s="7" t="s">
        <v>594</v>
      </c>
      <c r="J1651" s="7" t="s">
        <v>595</v>
      </c>
      <c r="K1651" s="241">
        <v>502</v>
      </c>
      <c r="L1651" s="7" t="s">
        <v>622</v>
      </c>
      <c r="M1651" s="241">
        <v>1014</v>
      </c>
      <c r="N1651" s="7" t="s">
        <v>598</v>
      </c>
    </row>
    <row r="1652" spans="1:14" x14ac:dyDescent="0.3">
      <c r="A1652" t="str">
        <f t="shared" si="25"/>
        <v>5021016</v>
      </c>
      <c r="B1652" s="7" t="s">
        <v>1294</v>
      </c>
      <c r="C1652" s="7" t="s">
        <v>1337</v>
      </c>
      <c r="D1652" s="7" t="s">
        <v>1356</v>
      </c>
      <c r="E1652" s="7" t="s">
        <v>482</v>
      </c>
      <c r="F1652" s="7" t="s">
        <v>483</v>
      </c>
      <c r="G1652" s="7" t="s">
        <v>247</v>
      </c>
      <c r="H1652" s="7" t="s">
        <v>248</v>
      </c>
      <c r="I1652" s="7" t="s">
        <v>594</v>
      </c>
      <c r="J1652" s="7" t="s">
        <v>595</v>
      </c>
      <c r="K1652" s="241">
        <v>502</v>
      </c>
      <c r="L1652" s="7" t="s">
        <v>622</v>
      </c>
      <c r="M1652" s="241">
        <v>1016</v>
      </c>
      <c r="N1652" s="7" t="s">
        <v>599</v>
      </c>
    </row>
    <row r="1653" spans="1:14" x14ac:dyDescent="0.3">
      <c r="A1653" t="str">
        <f t="shared" si="25"/>
        <v>5021019</v>
      </c>
      <c r="B1653" s="7" t="s">
        <v>1294</v>
      </c>
      <c r="C1653" s="7" t="s">
        <v>1337</v>
      </c>
      <c r="D1653" s="7" t="s">
        <v>1356</v>
      </c>
      <c r="E1653" s="7" t="s">
        <v>482</v>
      </c>
      <c r="F1653" s="7" t="s">
        <v>483</v>
      </c>
      <c r="G1653" s="7" t="s">
        <v>247</v>
      </c>
      <c r="H1653" s="7" t="s">
        <v>248</v>
      </c>
      <c r="I1653" s="7" t="s">
        <v>594</v>
      </c>
      <c r="J1653" s="7" t="s">
        <v>595</v>
      </c>
      <c r="K1653" s="241">
        <v>502</v>
      </c>
      <c r="L1653" s="7" t="s">
        <v>622</v>
      </c>
      <c r="M1653" s="241">
        <v>1019</v>
      </c>
      <c r="N1653" s="7" t="s">
        <v>601</v>
      </c>
    </row>
    <row r="1654" spans="1:14" x14ac:dyDescent="0.3">
      <c r="A1654" t="str">
        <f t="shared" si="25"/>
        <v>5021021</v>
      </c>
      <c r="B1654" s="7" t="s">
        <v>1294</v>
      </c>
      <c r="C1654" s="7" t="s">
        <v>1337</v>
      </c>
      <c r="D1654" s="7" t="s">
        <v>1356</v>
      </c>
      <c r="E1654" s="7" t="e">
        <v>#N/A</v>
      </c>
      <c r="F1654" s="7" t="e">
        <v>#N/A</v>
      </c>
      <c r="G1654" s="7" t="e">
        <v>#N/A</v>
      </c>
      <c r="H1654" s="7" t="e">
        <v>#N/A</v>
      </c>
      <c r="I1654" s="7" t="s">
        <v>594</v>
      </c>
      <c r="J1654" s="7" t="s">
        <v>595</v>
      </c>
      <c r="K1654" s="241">
        <v>502</v>
      </c>
      <c r="L1654" s="7" t="s">
        <v>622</v>
      </c>
      <c r="M1654" s="241">
        <v>1021</v>
      </c>
      <c r="N1654" s="7" t="s">
        <v>1819</v>
      </c>
    </row>
    <row r="1655" spans="1:14" x14ac:dyDescent="0.3">
      <c r="A1655" t="str">
        <f t="shared" si="25"/>
        <v>5021022</v>
      </c>
      <c r="B1655" s="7" t="s">
        <v>1294</v>
      </c>
      <c r="C1655" s="7" t="s">
        <v>1337</v>
      </c>
      <c r="D1655" s="7" t="s">
        <v>1356</v>
      </c>
      <c r="E1655" s="7" t="s">
        <v>482</v>
      </c>
      <c r="F1655" s="7" t="s">
        <v>483</v>
      </c>
      <c r="G1655" s="7" t="s">
        <v>247</v>
      </c>
      <c r="H1655" s="7" t="s">
        <v>248</v>
      </c>
      <c r="I1655" s="7" t="s">
        <v>594</v>
      </c>
      <c r="J1655" s="7" t="s">
        <v>595</v>
      </c>
      <c r="K1655" s="241">
        <v>502</v>
      </c>
      <c r="L1655" s="7" t="s">
        <v>622</v>
      </c>
      <c r="M1655" s="241">
        <v>1022</v>
      </c>
      <c r="N1655" s="7" t="s">
        <v>602</v>
      </c>
    </row>
    <row r="1656" spans="1:14" x14ac:dyDescent="0.3">
      <c r="A1656" t="str">
        <f t="shared" si="25"/>
        <v>5021023</v>
      </c>
      <c r="B1656" s="7" t="s">
        <v>1294</v>
      </c>
      <c r="C1656" s="7" t="s">
        <v>1337</v>
      </c>
      <c r="D1656" s="7" t="s">
        <v>1356</v>
      </c>
      <c r="E1656" s="7" t="s">
        <v>482</v>
      </c>
      <c r="F1656" s="7" t="s">
        <v>483</v>
      </c>
      <c r="G1656" s="7" t="s">
        <v>247</v>
      </c>
      <c r="H1656" s="7" t="s">
        <v>248</v>
      </c>
      <c r="I1656" s="7" t="s">
        <v>594</v>
      </c>
      <c r="J1656" s="7" t="s">
        <v>595</v>
      </c>
      <c r="K1656" s="241">
        <v>502</v>
      </c>
      <c r="L1656" s="7" t="s">
        <v>622</v>
      </c>
      <c r="M1656" s="241">
        <v>1023</v>
      </c>
      <c r="N1656" s="7" t="s">
        <v>528</v>
      </c>
    </row>
    <row r="1657" spans="1:14" x14ac:dyDescent="0.3">
      <c r="A1657" t="str">
        <f t="shared" si="25"/>
        <v>5021025</v>
      </c>
      <c r="B1657" s="7" t="s">
        <v>1294</v>
      </c>
      <c r="C1657" s="7" t="s">
        <v>1337</v>
      </c>
      <c r="D1657" s="7" t="s">
        <v>1356</v>
      </c>
      <c r="E1657" s="7" t="s">
        <v>482</v>
      </c>
      <c r="F1657" s="7" t="s">
        <v>483</v>
      </c>
      <c r="G1657" s="7" t="s">
        <v>247</v>
      </c>
      <c r="H1657" s="7" t="s">
        <v>248</v>
      </c>
      <c r="I1657" s="7" t="s">
        <v>594</v>
      </c>
      <c r="J1657" s="7" t="s">
        <v>595</v>
      </c>
      <c r="K1657" s="241">
        <v>502</v>
      </c>
      <c r="L1657" s="7" t="s">
        <v>622</v>
      </c>
      <c r="M1657" s="241">
        <v>1025</v>
      </c>
      <c r="N1657" s="7" t="s">
        <v>603</v>
      </c>
    </row>
    <row r="1658" spans="1:14" x14ac:dyDescent="0.3">
      <c r="A1658" t="str">
        <f t="shared" si="25"/>
        <v>5021026</v>
      </c>
      <c r="B1658" s="7" t="s">
        <v>1294</v>
      </c>
      <c r="C1658" s="7" t="s">
        <v>1337</v>
      </c>
      <c r="D1658" s="7" t="s">
        <v>1356</v>
      </c>
      <c r="E1658" s="7" t="s">
        <v>482</v>
      </c>
      <c r="F1658" s="7" t="s">
        <v>483</v>
      </c>
      <c r="G1658" s="7" t="s">
        <v>247</v>
      </c>
      <c r="H1658" s="7" t="s">
        <v>248</v>
      </c>
      <c r="I1658" s="7" t="s">
        <v>594</v>
      </c>
      <c r="J1658" s="7" t="s">
        <v>595</v>
      </c>
      <c r="K1658" s="241">
        <v>502</v>
      </c>
      <c r="L1658" s="7" t="s">
        <v>622</v>
      </c>
      <c r="M1658" s="241">
        <v>1026</v>
      </c>
      <c r="N1658" s="7" t="s">
        <v>604</v>
      </c>
    </row>
    <row r="1659" spans="1:14" x14ac:dyDescent="0.3">
      <c r="A1659" t="str">
        <f t="shared" si="25"/>
        <v>5021030</v>
      </c>
      <c r="B1659" s="7" t="s">
        <v>1294</v>
      </c>
      <c r="C1659" s="7" t="s">
        <v>1337</v>
      </c>
      <c r="D1659" s="7" t="s">
        <v>1356</v>
      </c>
      <c r="E1659" s="7" t="e">
        <v>#N/A</v>
      </c>
      <c r="F1659" s="7" t="e">
        <v>#N/A</v>
      </c>
      <c r="G1659" s="7" t="e">
        <v>#N/A</v>
      </c>
      <c r="H1659" s="7" t="e">
        <v>#N/A</v>
      </c>
      <c r="I1659" s="7" t="s">
        <v>594</v>
      </c>
      <c r="J1659" s="7" t="s">
        <v>595</v>
      </c>
      <c r="K1659" s="241">
        <v>502</v>
      </c>
      <c r="L1659" s="7" t="s">
        <v>622</v>
      </c>
      <c r="M1659" s="241">
        <v>1030</v>
      </c>
      <c r="N1659" s="7" t="s">
        <v>1799</v>
      </c>
    </row>
    <row r="1660" spans="1:14" x14ac:dyDescent="0.3">
      <c r="A1660" t="str">
        <f t="shared" si="25"/>
        <v>5021031</v>
      </c>
      <c r="B1660" s="7" t="s">
        <v>1294</v>
      </c>
      <c r="C1660" s="7" t="s">
        <v>1337</v>
      </c>
      <c r="D1660" s="7" t="s">
        <v>1356</v>
      </c>
      <c r="E1660" s="7" t="s">
        <v>482</v>
      </c>
      <c r="F1660" s="7" t="s">
        <v>483</v>
      </c>
      <c r="G1660" s="7" t="s">
        <v>247</v>
      </c>
      <c r="H1660" s="7" t="s">
        <v>248</v>
      </c>
      <c r="I1660" s="7" t="s">
        <v>594</v>
      </c>
      <c r="J1660" s="7" t="s">
        <v>595</v>
      </c>
      <c r="K1660" s="241">
        <v>502</v>
      </c>
      <c r="L1660" s="7" t="s">
        <v>622</v>
      </c>
      <c r="M1660" s="241">
        <v>1031</v>
      </c>
      <c r="N1660" s="7" t="s">
        <v>529</v>
      </c>
    </row>
    <row r="1661" spans="1:14" x14ac:dyDescent="0.3">
      <c r="A1661" t="str">
        <f t="shared" si="25"/>
        <v>5021032</v>
      </c>
      <c r="B1661" s="7" t="s">
        <v>1294</v>
      </c>
      <c r="C1661" s="7" t="s">
        <v>1337</v>
      </c>
      <c r="D1661" s="7" t="s">
        <v>1356</v>
      </c>
      <c r="E1661" s="7" t="s">
        <v>482</v>
      </c>
      <c r="F1661" s="7" t="s">
        <v>483</v>
      </c>
      <c r="G1661" s="7" t="s">
        <v>247</v>
      </c>
      <c r="H1661" s="7" t="s">
        <v>248</v>
      </c>
      <c r="I1661" s="7" t="s">
        <v>594</v>
      </c>
      <c r="J1661" s="7" t="s">
        <v>595</v>
      </c>
      <c r="K1661" s="241">
        <v>502</v>
      </c>
      <c r="L1661" s="7" t="s">
        <v>622</v>
      </c>
      <c r="M1661" s="241">
        <v>1032</v>
      </c>
      <c r="N1661" s="7" t="s">
        <v>530</v>
      </c>
    </row>
    <row r="1662" spans="1:14" x14ac:dyDescent="0.3">
      <c r="A1662" t="str">
        <f t="shared" si="25"/>
        <v>5021033</v>
      </c>
      <c r="B1662" s="7" t="s">
        <v>1294</v>
      </c>
      <c r="C1662" s="7" t="s">
        <v>1337</v>
      </c>
      <c r="D1662" s="7" t="s">
        <v>1356</v>
      </c>
      <c r="E1662" s="7" t="e">
        <v>#N/A</v>
      </c>
      <c r="F1662" s="7" t="e">
        <v>#N/A</v>
      </c>
      <c r="G1662" s="7" t="e">
        <v>#N/A</v>
      </c>
      <c r="H1662" s="7" t="e">
        <v>#N/A</v>
      </c>
      <c r="I1662" s="7" t="s">
        <v>594</v>
      </c>
      <c r="J1662" s="7" t="s">
        <v>595</v>
      </c>
      <c r="K1662" s="241">
        <v>502</v>
      </c>
      <c r="L1662" s="7" t="s">
        <v>622</v>
      </c>
      <c r="M1662" s="241">
        <v>1033</v>
      </c>
      <c r="N1662" s="7" t="s">
        <v>656</v>
      </c>
    </row>
    <row r="1663" spans="1:14" x14ac:dyDescent="0.3">
      <c r="A1663" t="str">
        <f t="shared" si="25"/>
        <v>5021036</v>
      </c>
      <c r="B1663" s="7" t="s">
        <v>1294</v>
      </c>
      <c r="C1663" s="7" t="s">
        <v>1337</v>
      </c>
      <c r="D1663" s="7" t="s">
        <v>1356</v>
      </c>
      <c r="E1663" s="7" t="e">
        <v>#N/A</v>
      </c>
      <c r="F1663" s="7" t="e">
        <v>#N/A</v>
      </c>
      <c r="G1663" s="7" t="e">
        <v>#N/A</v>
      </c>
      <c r="H1663" s="7" t="e">
        <v>#N/A</v>
      </c>
      <c r="I1663" s="7" t="s">
        <v>594</v>
      </c>
      <c r="J1663" s="7" t="s">
        <v>595</v>
      </c>
      <c r="K1663" s="241">
        <v>502</v>
      </c>
      <c r="L1663" s="7" t="s">
        <v>622</v>
      </c>
      <c r="M1663" s="241">
        <v>1036</v>
      </c>
      <c r="N1663" s="7" t="s">
        <v>1800</v>
      </c>
    </row>
    <row r="1664" spans="1:14" x14ac:dyDescent="0.3">
      <c r="A1664" t="str">
        <f t="shared" si="25"/>
        <v>5021037</v>
      </c>
      <c r="B1664" s="7" t="s">
        <v>1294</v>
      </c>
      <c r="C1664" s="7" t="s">
        <v>1337</v>
      </c>
      <c r="D1664" s="7" t="s">
        <v>1356</v>
      </c>
      <c r="E1664" s="7" t="s">
        <v>482</v>
      </c>
      <c r="F1664" s="7" t="s">
        <v>483</v>
      </c>
      <c r="G1664" s="7" t="s">
        <v>247</v>
      </c>
      <c r="H1664" s="7" t="s">
        <v>248</v>
      </c>
      <c r="I1664" s="7" t="s">
        <v>594</v>
      </c>
      <c r="J1664" s="7" t="s">
        <v>595</v>
      </c>
      <c r="K1664" s="241">
        <v>502</v>
      </c>
      <c r="L1664" s="7" t="s">
        <v>622</v>
      </c>
      <c r="M1664" s="241">
        <v>1037</v>
      </c>
      <c r="N1664" s="7" t="s">
        <v>605</v>
      </c>
    </row>
    <row r="1665" spans="1:14" x14ac:dyDescent="0.3">
      <c r="A1665" t="str">
        <f t="shared" si="25"/>
        <v>5021040</v>
      </c>
      <c r="B1665" s="7" t="s">
        <v>1294</v>
      </c>
      <c r="C1665" s="7" t="s">
        <v>1337</v>
      </c>
      <c r="D1665" s="7" t="s">
        <v>1356</v>
      </c>
      <c r="E1665" s="7" t="s">
        <v>482</v>
      </c>
      <c r="F1665" s="7" t="s">
        <v>483</v>
      </c>
      <c r="G1665" s="7" t="s">
        <v>247</v>
      </c>
      <c r="H1665" s="7" t="s">
        <v>248</v>
      </c>
      <c r="I1665" s="7" t="s">
        <v>594</v>
      </c>
      <c r="J1665" s="7" t="s">
        <v>595</v>
      </c>
      <c r="K1665" s="241">
        <v>502</v>
      </c>
      <c r="L1665" s="7" t="s">
        <v>622</v>
      </c>
      <c r="M1665" s="241">
        <v>1040</v>
      </c>
      <c r="N1665" s="7" t="s">
        <v>606</v>
      </c>
    </row>
    <row r="1666" spans="1:14" x14ac:dyDescent="0.3">
      <c r="A1666" t="str">
        <f t="shared" si="25"/>
        <v>5021041</v>
      </c>
      <c r="B1666" s="7" t="s">
        <v>1294</v>
      </c>
      <c r="C1666" s="7" t="s">
        <v>1337</v>
      </c>
      <c r="D1666" s="7" t="s">
        <v>1356</v>
      </c>
      <c r="E1666" s="7" t="s">
        <v>482</v>
      </c>
      <c r="F1666" s="7" t="s">
        <v>483</v>
      </c>
      <c r="G1666" s="7" t="s">
        <v>247</v>
      </c>
      <c r="H1666" s="7" t="s">
        <v>248</v>
      </c>
      <c r="I1666" s="7" t="s">
        <v>594</v>
      </c>
      <c r="J1666" s="7" t="s">
        <v>595</v>
      </c>
      <c r="K1666" s="241">
        <v>502</v>
      </c>
      <c r="L1666" s="7" t="s">
        <v>622</v>
      </c>
      <c r="M1666" s="241">
        <v>1041</v>
      </c>
      <c r="N1666" s="7" t="s">
        <v>607</v>
      </c>
    </row>
    <row r="1667" spans="1:14" x14ac:dyDescent="0.3">
      <c r="A1667" t="str">
        <f t="shared" ref="A1667:A1730" si="26">K1667&amp;M1667</f>
        <v>5021042</v>
      </c>
      <c r="B1667" s="7" t="s">
        <v>1294</v>
      </c>
      <c r="C1667" s="7" t="s">
        <v>1337</v>
      </c>
      <c r="D1667" s="7" t="s">
        <v>1356</v>
      </c>
      <c r="E1667" s="7" t="s">
        <v>482</v>
      </c>
      <c r="F1667" s="7" t="s">
        <v>483</v>
      </c>
      <c r="G1667" s="7" t="s">
        <v>247</v>
      </c>
      <c r="H1667" s="7" t="s">
        <v>248</v>
      </c>
      <c r="I1667" s="7" t="s">
        <v>594</v>
      </c>
      <c r="J1667" s="7" t="s">
        <v>595</v>
      </c>
      <c r="K1667" s="241">
        <v>502</v>
      </c>
      <c r="L1667" s="7" t="s">
        <v>622</v>
      </c>
      <c r="M1667" s="241">
        <v>1042</v>
      </c>
      <c r="N1667" s="7" t="s">
        <v>180</v>
      </c>
    </row>
    <row r="1668" spans="1:14" x14ac:dyDescent="0.3">
      <c r="A1668" t="str">
        <f t="shared" si="26"/>
        <v>5021047</v>
      </c>
      <c r="B1668" s="7" t="s">
        <v>1294</v>
      </c>
      <c r="C1668" s="7" t="s">
        <v>1337</v>
      </c>
      <c r="D1668" s="7" t="s">
        <v>1356</v>
      </c>
      <c r="E1668" s="7" t="e">
        <v>#N/A</v>
      </c>
      <c r="F1668" s="7" t="e">
        <v>#N/A</v>
      </c>
      <c r="G1668" s="7" t="e">
        <v>#N/A</v>
      </c>
      <c r="H1668" s="7" t="e">
        <v>#N/A</v>
      </c>
      <c r="I1668" s="7" t="s">
        <v>594</v>
      </c>
      <c r="J1668" s="7" t="s">
        <v>595</v>
      </c>
      <c r="K1668" s="241">
        <v>502</v>
      </c>
      <c r="L1668" s="7" t="s">
        <v>622</v>
      </c>
      <c r="M1668" s="241">
        <v>1047</v>
      </c>
      <c r="N1668" s="7" t="s">
        <v>1820</v>
      </c>
    </row>
    <row r="1669" spans="1:14" x14ac:dyDescent="0.3">
      <c r="A1669" t="str">
        <f t="shared" si="26"/>
        <v>5021049</v>
      </c>
      <c r="B1669" s="7" t="s">
        <v>1294</v>
      </c>
      <c r="C1669" s="7" t="s">
        <v>1337</v>
      </c>
      <c r="D1669" s="7" t="s">
        <v>1356</v>
      </c>
      <c r="E1669" s="7" t="s">
        <v>482</v>
      </c>
      <c r="F1669" s="7" t="s">
        <v>483</v>
      </c>
      <c r="G1669" s="7" t="s">
        <v>247</v>
      </c>
      <c r="H1669" s="7" t="s">
        <v>248</v>
      </c>
      <c r="I1669" s="7" t="s">
        <v>594</v>
      </c>
      <c r="J1669" s="7" t="s">
        <v>595</v>
      </c>
      <c r="K1669" s="241">
        <v>502</v>
      </c>
      <c r="L1669" s="7" t="s">
        <v>622</v>
      </c>
      <c r="M1669" s="241">
        <v>1049</v>
      </c>
      <c r="N1669" s="7" t="s">
        <v>608</v>
      </c>
    </row>
    <row r="1670" spans="1:14" x14ac:dyDescent="0.3">
      <c r="A1670" t="str">
        <f t="shared" si="26"/>
        <v>5021050</v>
      </c>
      <c r="B1670" s="7" t="s">
        <v>1294</v>
      </c>
      <c r="C1670" s="7" t="s">
        <v>1337</v>
      </c>
      <c r="D1670" s="7" t="s">
        <v>1356</v>
      </c>
      <c r="E1670" s="7" t="s">
        <v>482</v>
      </c>
      <c r="F1670" s="7" t="s">
        <v>483</v>
      </c>
      <c r="G1670" s="7" t="s">
        <v>247</v>
      </c>
      <c r="H1670" s="7" t="s">
        <v>248</v>
      </c>
      <c r="I1670" s="7" t="s">
        <v>594</v>
      </c>
      <c r="J1670" s="7" t="s">
        <v>595</v>
      </c>
      <c r="K1670" s="241">
        <v>502</v>
      </c>
      <c r="L1670" s="7" t="s">
        <v>622</v>
      </c>
      <c r="M1670" s="241">
        <v>1050</v>
      </c>
      <c r="N1670" s="7" t="s">
        <v>609</v>
      </c>
    </row>
    <row r="1671" spans="1:14" x14ac:dyDescent="0.3">
      <c r="A1671" t="str">
        <f t="shared" si="26"/>
        <v>5021051</v>
      </c>
      <c r="B1671" s="7" t="s">
        <v>1294</v>
      </c>
      <c r="C1671" s="7" t="s">
        <v>1337</v>
      </c>
      <c r="D1671" s="7" t="s">
        <v>1356</v>
      </c>
      <c r="E1671" s="7" t="s">
        <v>482</v>
      </c>
      <c r="F1671" s="7" t="s">
        <v>483</v>
      </c>
      <c r="G1671" s="7" t="s">
        <v>247</v>
      </c>
      <c r="H1671" s="7" t="s">
        <v>248</v>
      </c>
      <c r="I1671" s="7" t="s">
        <v>594</v>
      </c>
      <c r="J1671" s="7" t="s">
        <v>595</v>
      </c>
      <c r="K1671" s="241">
        <v>502</v>
      </c>
      <c r="L1671" s="7" t="s">
        <v>622</v>
      </c>
      <c r="M1671" s="241">
        <v>1051</v>
      </c>
      <c r="N1671" s="7" t="s">
        <v>610</v>
      </c>
    </row>
    <row r="1672" spans="1:14" x14ac:dyDescent="0.3">
      <c r="A1672" t="str">
        <f t="shared" si="26"/>
        <v>5021052</v>
      </c>
      <c r="B1672" s="7" t="s">
        <v>1294</v>
      </c>
      <c r="C1672" s="7" t="s">
        <v>1337</v>
      </c>
      <c r="D1672" s="7" t="s">
        <v>1356</v>
      </c>
      <c r="E1672" s="7" t="s">
        <v>482</v>
      </c>
      <c r="F1672" s="7" t="s">
        <v>483</v>
      </c>
      <c r="G1672" s="7" t="s">
        <v>247</v>
      </c>
      <c r="H1672" s="7" t="s">
        <v>248</v>
      </c>
      <c r="I1672" s="7" t="s">
        <v>594</v>
      </c>
      <c r="J1672" s="7" t="s">
        <v>595</v>
      </c>
      <c r="K1672" s="241">
        <v>502</v>
      </c>
      <c r="L1672" s="7" t="s">
        <v>622</v>
      </c>
      <c r="M1672" s="241">
        <v>1052</v>
      </c>
      <c r="N1672" s="7" t="s">
        <v>307</v>
      </c>
    </row>
    <row r="1673" spans="1:14" x14ac:dyDescent="0.3">
      <c r="A1673" t="str">
        <f t="shared" si="26"/>
        <v>5021053</v>
      </c>
      <c r="B1673" s="7" t="s">
        <v>1294</v>
      </c>
      <c r="C1673" s="7" t="s">
        <v>1337</v>
      </c>
      <c r="D1673" s="7" t="s">
        <v>1356</v>
      </c>
      <c r="E1673" s="7" t="s">
        <v>482</v>
      </c>
      <c r="F1673" s="7" t="s">
        <v>483</v>
      </c>
      <c r="G1673" s="7" t="s">
        <v>247</v>
      </c>
      <c r="H1673" s="7" t="s">
        <v>248</v>
      </c>
      <c r="I1673" s="7" t="s">
        <v>594</v>
      </c>
      <c r="J1673" s="7" t="s">
        <v>595</v>
      </c>
      <c r="K1673" s="241">
        <v>502</v>
      </c>
      <c r="L1673" s="7" t="s">
        <v>622</v>
      </c>
      <c r="M1673" s="241">
        <v>1053</v>
      </c>
      <c r="N1673" s="7" t="s">
        <v>611</v>
      </c>
    </row>
    <row r="1674" spans="1:14" x14ac:dyDescent="0.3">
      <c r="A1674" t="str">
        <f t="shared" si="26"/>
        <v>5021054</v>
      </c>
      <c r="B1674" s="7" t="s">
        <v>1294</v>
      </c>
      <c r="C1674" s="7" t="s">
        <v>1337</v>
      </c>
      <c r="D1674" s="7" t="s">
        <v>1356</v>
      </c>
      <c r="E1674" s="7" t="e">
        <v>#N/A</v>
      </c>
      <c r="F1674" s="7" t="e">
        <v>#N/A</v>
      </c>
      <c r="G1674" s="7" t="e">
        <v>#N/A</v>
      </c>
      <c r="H1674" s="7" t="e">
        <v>#N/A</v>
      </c>
      <c r="I1674" s="7" t="s">
        <v>594</v>
      </c>
      <c r="J1674" s="7" t="s">
        <v>595</v>
      </c>
      <c r="K1674" s="241">
        <v>502</v>
      </c>
      <c r="L1674" s="7" t="s">
        <v>622</v>
      </c>
      <c r="M1674" s="241">
        <v>1054</v>
      </c>
      <c r="N1674" s="7" t="s">
        <v>612</v>
      </c>
    </row>
    <row r="1675" spans="1:14" x14ac:dyDescent="0.3">
      <c r="A1675" t="str">
        <f t="shared" si="26"/>
        <v>5021055</v>
      </c>
      <c r="B1675" s="7" t="s">
        <v>1294</v>
      </c>
      <c r="C1675" s="7" t="s">
        <v>1337</v>
      </c>
      <c r="D1675" s="7" t="s">
        <v>1356</v>
      </c>
      <c r="E1675" s="7" t="s">
        <v>482</v>
      </c>
      <c r="F1675" s="7" t="s">
        <v>483</v>
      </c>
      <c r="G1675" s="7" t="s">
        <v>247</v>
      </c>
      <c r="H1675" s="7" t="s">
        <v>248</v>
      </c>
      <c r="I1675" s="7" t="s">
        <v>594</v>
      </c>
      <c r="J1675" s="7" t="s">
        <v>595</v>
      </c>
      <c r="K1675" s="241">
        <v>502</v>
      </c>
      <c r="L1675" s="7" t="s">
        <v>622</v>
      </c>
      <c r="M1675" s="241">
        <v>1055</v>
      </c>
      <c r="N1675" s="7" t="s">
        <v>613</v>
      </c>
    </row>
    <row r="1676" spans="1:14" x14ac:dyDescent="0.3">
      <c r="A1676" t="str">
        <f t="shared" si="26"/>
        <v>5021056</v>
      </c>
      <c r="B1676" s="7" t="s">
        <v>1294</v>
      </c>
      <c r="C1676" s="7" t="s">
        <v>1337</v>
      </c>
      <c r="D1676" s="7" t="s">
        <v>1356</v>
      </c>
      <c r="E1676" s="7" t="s">
        <v>482</v>
      </c>
      <c r="F1676" s="7" t="s">
        <v>483</v>
      </c>
      <c r="G1676" s="7" t="s">
        <v>247</v>
      </c>
      <c r="H1676" s="7" t="s">
        <v>248</v>
      </c>
      <c r="I1676" s="7" t="s">
        <v>594</v>
      </c>
      <c r="J1676" s="7" t="s">
        <v>595</v>
      </c>
      <c r="K1676" s="241">
        <v>502</v>
      </c>
      <c r="L1676" s="7" t="s">
        <v>622</v>
      </c>
      <c r="M1676" s="241">
        <v>1056</v>
      </c>
      <c r="N1676" s="7" t="s">
        <v>614</v>
      </c>
    </row>
    <row r="1677" spans="1:14" x14ac:dyDescent="0.3">
      <c r="A1677" t="str">
        <f t="shared" si="26"/>
        <v>5021060</v>
      </c>
      <c r="B1677" s="7" t="s">
        <v>1294</v>
      </c>
      <c r="C1677" s="7" t="s">
        <v>1337</v>
      </c>
      <c r="D1677" s="7" t="s">
        <v>1356</v>
      </c>
      <c r="E1677" s="7" t="e">
        <v>#N/A</v>
      </c>
      <c r="F1677" s="7" t="e">
        <v>#N/A</v>
      </c>
      <c r="G1677" s="7" t="e">
        <v>#N/A</v>
      </c>
      <c r="H1677" s="7" t="e">
        <v>#N/A</v>
      </c>
      <c r="I1677" s="7" t="s">
        <v>594</v>
      </c>
      <c r="J1677" s="7" t="s">
        <v>595</v>
      </c>
      <c r="K1677" s="241">
        <v>502</v>
      </c>
      <c r="L1677" s="7" t="s">
        <v>622</v>
      </c>
      <c r="M1677" s="241">
        <v>1060</v>
      </c>
      <c r="N1677" s="7" t="s">
        <v>1802</v>
      </c>
    </row>
    <row r="1678" spans="1:14" x14ac:dyDescent="0.3">
      <c r="A1678" t="str">
        <f t="shared" si="26"/>
        <v>5021061</v>
      </c>
      <c r="B1678" s="7" t="s">
        <v>1294</v>
      </c>
      <c r="C1678" s="7" t="s">
        <v>1337</v>
      </c>
      <c r="D1678" s="7" t="s">
        <v>1356</v>
      </c>
      <c r="E1678" s="7" t="e">
        <v>#N/A</v>
      </c>
      <c r="F1678" s="7" t="e">
        <v>#N/A</v>
      </c>
      <c r="G1678" s="7" t="e">
        <v>#N/A</v>
      </c>
      <c r="H1678" s="7" t="e">
        <v>#N/A</v>
      </c>
      <c r="I1678" s="7" t="s">
        <v>594</v>
      </c>
      <c r="J1678" s="7" t="s">
        <v>595</v>
      </c>
      <c r="K1678" s="241">
        <v>502</v>
      </c>
      <c r="L1678" s="7" t="s">
        <v>622</v>
      </c>
      <c r="M1678" s="241">
        <v>1061</v>
      </c>
      <c r="N1678" s="7" t="s">
        <v>1803</v>
      </c>
    </row>
    <row r="1679" spans="1:14" x14ac:dyDescent="0.3">
      <c r="A1679" t="str">
        <f t="shared" si="26"/>
        <v>5021064</v>
      </c>
      <c r="B1679" s="7" t="s">
        <v>1294</v>
      </c>
      <c r="C1679" s="7" t="s">
        <v>1337</v>
      </c>
      <c r="D1679" s="7" t="s">
        <v>1356</v>
      </c>
      <c r="E1679" s="7" t="e">
        <v>#N/A</v>
      </c>
      <c r="F1679" s="7" t="e">
        <v>#N/A</v>
      </c>
      <c r="G1679" s="7" t="e">
        <v>#N/A</v>
      </c>
      <c r="H1679" s="7" t="e">
        <v>#N/A</v>
      </c>
      <c r="I1679" s="7" t="s">
        <v>594</v>
      </c>
      <c r="J1679" s="7" t="s">
        <v>595</v>
      </c>
      <c r="K1679" s="241">
        <v>502</v>
      </c>
      <c r="L1679" s="7" t="s">
        <v>622</v>
      </c>
      <c r="M1679" s="241">
        <v>1064</v>
      </c>
      <c r="N1679" s="7" t="s">
        <v>1804</v>
      </c>
    </row>
    <row r="1680" spans="1:14" x14ac:dyDescent="0.3">
      <c r="A1680" t="str">
        <f t="shared" si="26"/>
        <v>5021065</v>
      </c>
      <c r="B1680" s="7" t="s">
        <v>1294</v>
      </c>
      <c r="C1680" s="7" t="s">
        <v>1337</v>
      </c>
      <c r="D1680" s="7" t="s">
        <v>1356</v>
      </c>
      <c r="E1680" s="7" t="e">
        <v>#N/A</v>
      </c>
      <c r="F1680" s="7" t="e">
        <v>#N/A</v>
      </c>
      <c r="G1680" s="7" t="e">
        <v>#N/A</v>
      </c>
      <c r="H1680" s="7" t="e">
        <v>#N/A</v>
      </c>
      <c r="I1680" s="7" t="s">
        <v>594</v>
      </c>
      <c r="J1680" s="7" t="s">
        <v>595</v>
      </c>
      <c r="K1680" s="241">
        <v>502</v>
      </c>
      <c r="L1680" s="7" t="s">
        <v>622</v>
      </c>
      <c r="M1680" s="241">
        <v>1065</v>
      </c>
      <c r="N1680" s="7" t="s">
        <v>739</v>
      </c>
    </row>
    <row r="1681" spans="1:14" x14ac:dyDescent="0.3">
      <c r="A1681" t="str">
        <f t="shared" si="26"/>
        <v>5021070</v>
      </c>
      <c r="B1681" s="7" t="s">
        <v>1294</v>
      </c>
      <c r="C1681" s="7" t="s">
        <v>1337</v>
      </c>
      <c r="D1681" s="7" t="s">
        <v>1356</v>
      </c>
      <c r="E1681" s="7" t="e">
        <v>#N/A</v>
      </c>
      <c r="F1681" s="7" t="e">
        <v>#N/A</v>
      </c>
      <c r="G1681" s="7" t="e">
        <v>#N/A</v>
      </c>
      <c r="H1681" s="7" t="e">
        <v>#N/A</v>
      </c>
      <c r="I1681" s="7" t="s">
        <v>594</v>
      </c>
      <c r="J1681" s="7" t="s">
        <v>595</v>
      </c>
      <c r="K1681" s="241">
        <v>502</v>
      </c>
      <c r="L1681" s="7" t="s">
        <v>622</v>
      </c>
      <c r="M1681" s="241">
        <v>1070</v>
      </c>
      <c r="N1681" s="7" t="s">
        <v>1805</v>
      </c>
    </row>
    <row r="1682" spans="1:14" x14ac:dyDescent="0.3">
      <c r="A1682" t="str">
        <f t="shared" si="26"/>
        <v>5021071</v>
      </c>
      <c r="B1682" s="7" t="s">
        <v>1294</v>
      </c>
      <c r="C1682" s="7" t="s">
        <v>1337</v>
      </c>
      <c r="D1682" s="7" t="s">
        <v>1356</v>
      </c>
      <c r="E1682" s="7" t="e">
        <v>#N/A</v>
      </c>
      <c r="F1682" s="7" t="e">
        <v>#N/A</v>
      </c>
      <c r="G1682" s="7" t="e">
        <v>#N/A</v>
      </c>
      <c r="H1682" s="7" t="e">
        <v>#N/A</v>
      </c>
      <c r="I1682" s="7" t="s">
        <v>594</v>
      </c>
      <c r="J1682" s="7" t="s">
        <v>595</v>
      </c>
      <c r="K1682" s="241">
        <v>502</v>
      </c>
      <c r="L1682" s="7" t="s">
        <v>622</v>
      </c>
      <c r="M1682" s="241">
        <v>1071</v>
      </c>
      <c r="N1682" s="7" t="s">
        <v>1806</v>
      </c>
    </row>
    <row r="1683" spans="1:14" x14ac:dyDescent="0.3">
      <c r="A1683" t="str">
        <f t="shared" si="26"/>
        <v>5021080</v>
      </c>
      <c r="B1683" s="7" t="s">
        <v>1294</v>
      </c>
      <c r="C1683" s="7" t="s">
        <v>1337</v>
      </c>
      <c r="D1683" s="7" t="s">
        <v>1356</v>
      </c>
      <c r="E1683" s="7" t="e">
        <v>#N/A</v>
      </c>
      <c r="F1683" s="7" t="e">
        <v>#N/A</v>
      </c>
      <c r="G1683" s="7" t="e">
        <v>#N/A</v>
      </c>
      <c r="H1683" s="7" t="e">
        <v>#N/A</v>
      </c>
      <c r="I1683" s="7" t="s">
        <v>594</v>
      </c>
      <c r="J1683" s="7" t="s">
        <v>595</v>
      </c>
      <c r="K1683" s="241">
        <v>502</v>
      </c>
      <c r="L1683" s="7" t="s">
        <v>622</v>
      </c>
      <c r="M1683" s="241">
        <v>1080</v>
      </c>
      <c r="N1683" s="7" t="s">
        <v>666</v>
      </c>
    </row>
    <row r="1684" spans="1:14" x14ac:dyDescent="0.3">
      <c r="A1684" t="str">
        <f t="shared" si="26"/>
        <v>5021084</v>
      </c>
      <c r="B1684" s="7" t="s">
        <v>1294</v>
      </c>
      <c r="C1684" s="7" t="s">
        <v>1337</v>
      </c>
      <c r="D1684" s="7" t="s">
        <v>1356</v>
      </c>
      <c r="E1684" s="7" t="e">
        <v>#N/A</v>
      </c>
      <c r="F1684" s="7" t="e">
        <v>#N/A</v>
      </c>
      <c r="G1684" s="7" t="e">
        <v>#N/A</v>
      </c>
      <c r="H1684" s="7" t="e">
        <v>#N/A</v>
      </c>
      <c r="I1684" s="7" t="s">
        <v>594</v>
      </c>
      <c r="J1684" s="7" t="s">
        <v>595</v>
      </c>
      <c r="K1684" s="241">
        <v>502</v>
      </c>
      <c r="L1684" s="7" t="s">
        <v>622</v>
      </c>
      <c r="M1684" s="241">
        <v>1084</v>
      </c>
      <c r="N1684" s="7" t="s">
        <v>616</v>
      </c>
    </row>
    <row r="1685" spans="1:14" x14ac:dyDescent="0.3">
      <c r="A1685" t="str">
        <f t="shared" si="26"/>
        <v>5021093</v>
      </c>
      <c r="B1685" s="7" t="s">
        <v>1294</v>
      </c>
      <c r="C1685" s="7" t="s">
        <v>1337</v>
      </c>
      <c r="D1685" s="7" t="s">
        <v>1356</v>
      </c>
      <c r="E1685" s="7" t="s">
        <v>482</v>
      </c>
      <c r="F1685" s="7" t="s">
        <v>483</v>
      </c>
      <c r="G1685" s="7" t="s">
        <v>247</v>
      </c>
      <c r="H1685" s="7" t="s">
        <v>248</v>
      </c>
      <c r="I1685" s="7" t="s">
        <v>594</v>
      </c>
      <c r="J1685" s="7" t="s">
        <v>595</v>
      </c>
      <c r="K1685" s="241">
        <v>502</v>
      </c>
      <c r="L1685" s="7" t="s">
        <v>622</v>
      </c>
      <c r="M1685" s="241">
        <v>1093</v>
      </c>
      <c r="N1685" s="7" t="s">
        <v>617</v>
      </c>
    </row>
    <row r="1686" spans="1:14" x14ac:dyDescent="0.3">
      <c r="A1686" t="str">
        <f t="shared" si="26"/>
        <v>5022007</v>
      </c>
      <c r="B1686" s="7" t="s">
        <v>1294</v>
      </c>
      <c r="C1686" s="7" t="s">
        <v>1337</v>
      </c>
      <c r="D1686" s="7" t="s">
        <v>1356</v>
      </c>
      <c r="E1686" s="7" t="s">
        <v>482</v>
      </c>
      <c r="F1686" s="7" t="s">
        <v>483</v>
      </c>
      <c r="G1686" s="7" t="s">
        <v>247</v>
      </c>
      <c r="H1686" s="7" t="s">
        <v>248</v>
      </c>
      <c r="I1686" s="7" t="s">
        <v>594</v>
      </c>
      <c r="J1686" s="7" t="s">
        <v>595</v>
      </c>
      <c r="K1686" s="241">
        <v>502</v>
      </c>
      <c r="L1686" s="7" t="s">
        <v>622</v>
      </c>
      <c r="M1686" s="241">
        <v>2007</v>
      </c>
      <c r="N1686" s="7" t="s">
        <v>619</v>
      </c>
    </row>
    <row r="1687" spans="1:14" x14ac:dyDescent="0.3">
      <c r="A1687" t="str">
        <f t="shared" si="26"/>
        <v>5022015</v>
      </c>
      <c r="B1687" s="7" t="s">
        <v>1294</v>
      </c>
      <c r="C1687" s="7" t="s">
        <v>1337</v>
      </c>
      <c r="D1687" s="7" t="s">
        <v>1356</v>
      </c>
      <c r="E1687" s="7" t="e">
        <v>#N/A</v>
      </c>
      <c r="F1687" s="7" t="e">
        <v>#N/A</v>
      </c>
      <c r="G1687" s="7" t="e">
        <v>#N/A</v>
      </c>
      <c r="H1687" s="7" t="e">
        <v>#N/A</v>
      </c>
      <c r="I1687" s="7" t="s">
        <v>594</v>
      </c>
      <c r="J1687" s="7" t="s">
        <v>595</v>
      </c>
      <c r="K1687" s="241">
        <v>502</v>
      </c>
      <c r="L1687" s="7" t="s">
        <v>622</v>
      </c>
      <c r="M1687" s="241">
        <v>2015</v>
      </c>
      <c r="N1687" s="7" t="s">
        <v>278</v>
      </c>
    </row>
    <row r="1688" spans="1:14" x14ac:dyDescent="0.3">
      <c r="A1688" t="str">
        <f t="shared" si="26"/>
        <v>5022045</v>
      </c>
      <c r="B1688" s="7" t="s">
        <v>1294</v>
      </c>
      <c r="C1688" s="7" t="s">
        <v>1337</v>
      </c>
      <c r="D1688" s="7" t="s">
        <v>1356</v>
      </c>
      <c r="E1688" s="7" t="e">
        <v>#N/A</v>
      </c>
      <c r="F1688" s="7" t="e">
        <v>#N/A</v>
      </c>
      <c r="G1688" s="7" t="e">
        <v>#N/A</v>
      </c>
      <c r="H1688" s="7" t="e">
        <v>#N/A</v>
      </c>
      <c r="I1688" s="7" t="s">
        <v>594</v>
      </c>
      <c r="J1688" s="7" t="s">
        <v>595</v>
      </c>
      <c r="K1688" s="241">
        <v>502</v>
      </c>
      <c r="L1688" s="7" t="s">
        <v>622</v>
      </c>
      <c r="M1688" s="241">
        <v>2045</v>
      </c>
      <c r="N1688" s="7" t="s">
        <v>170</v>
      </c>
    </row>
    <row r="1689" spans="1:14" x14ac:dyDescent="0.3">
      <c r="A1689" t="str">
        <f t="shared" si="26"/>
        <v>5022083</v>
      </c>
      <c r="B1689" s="7" t="s">
        <v>1294</v>
      </c>
      <c r="C1689" s="7" t="s">
        <v>1337</v>
      </c>
      <c r="D1689" s="7" t="s">
        <v>1356</v>
      </c>
      <c r="E1689" s="7" t="e">
        <v>#N/A</v>
      </c>
      <c r="F1689" s="7" t="e">
        <v>#N/A</v>
      </c>
      <c r="G1689" s="7" t="e">
        <v>#N/A</v>
      </c>
      <c r="H1689" s="7" t="e">
        <v>#N/A</v>
      </c>
      <c r="I1689" s="7" t="s">
        <v>594</v>
      </c>
      <c r="J1689" s="7" t="s">
        <v>595</v>
      </c>
      <c r="K1689" s="241">
        <v>502</v>
      </c>
      <c r="L1689" s="7" t="s">
        <v>622</v>
      </c>
      <c r="M1689" s="241">
        <v>2083</v>
      </c>
      <c r="N1689" s="7" t="s">
        <v>1369</v>
      </c>
    </row>
    <row r="1690" spans="1:14" x14ac:dyDescent="0.3">
      <c r="A1690" t="str">
        <f t="shared" si="26"/>
        <v>5024000</v>
      </c>
      <c r="B1690" s="7" t="s">
        <v>1294</v>
      </c>
      <c r="C1690" s="7" t="s">
        <v>1337</v>
      </c>
      <c r="D1690" s="7" t="s">
        <v>1356</v>
      </c>
      <c r="E1690" s="7" t="e">
        <v>#N/A</v>
      </c>
      <c r="F1690" s="7" t="e">
        <v>#N/A</v>
      </c>
      <c r="G1690" s="7" t="e">
        <v>#N/A</v>
      </c>
      <c r="H1690" s="7" t="e">
        <v>#N/A</v>
      </c>
      <c r="I1690" s="7" t="s">
        <v>594</v>
      </c>
      <c r="J1690" s="7" t="s">
        <v>595</v>
      </c>
      <c r="K1690" s="241">
        <v>502</v>
      </c>
      <c r="L1690" s="7" t="s">
        <v>622</v>
      </c>
      <c r="M1690" s="241">
        <v>4000</v>
      </c>
      <c r="N1690" s="7" t="s">
        <v>1349</v>
      </c>
    </row>
    <row r="1691" spans="1:14" x14ac:dyDescent="0.3">
      <c r="A1691" t="str">
        <f t="shared" si="26"/>
        <v>5024009</v>
      </c>
      <c r="B1691" s="7" t="s">
        <v>1294</v>
      </c>
      <c r="C1691" s="7" t="s">
        <v>1337</v>
      </c>
      <c r="D1691" s="7" t="s">
        <v>1356</v>
      </c>
      <c r="E1691" s="7" t="e">
        <v>#N/A</v>
      </c>
      <c r="F1691" s="7" t="e">
        <v>#N/A</v>
      </c>
      <c r="G1691" s="7" t="e">
        <v>#N/A</v>
      </c>
      <c r="H1691" s="7" t="e">
        <v>#N/A</v>
      </c>
      <c r="I1691" s="7" t="s">
        <v>594</v>
      </c>
      <c r="J1691" s="7" t="s">
        <v>595</v>
      </c>
      <c r="K1691" s="241">
        <v>502</v>
      </c>
      <c r="L1691" s="7" t="s">
        <v>622</v>
      </c>
      <c r="M1691" s="241">
        <v>4009</v>
      </c>
      <c r="N1691" s="7" t="s">
        <v>1350</v>
      </c>
    </row>
    <row r="1692" spans="1:14" x14ac:dyDescent="0.3">
      <c r="A1692" t="str">
        <f t="shared" si="26"/>
        <v>5025002</v>
      </c>
      <c r="B1692" s="7" t="s">
        <v>1351</v>
      </c>
      <c r="C1692" s="7" t="s">
        <v>1337</v>
      </c>
      <c r="D1692" s="7" t="s">
        <v>1356</v>
      </c>
      <c r="E1692" s="7" t="s">
        <v>482</v>
      </c>
      <c r="F1692" s="7" t="s">
        <v>483</v>
      </c>
      <c r="G1692" s="7" t="s">
        <v>247</v>
      </c>
      <c r="H1692" s="7" t="s">
        <v>248</v>
      </c>
      <c r="I1692" s="7" t="s">
        <v>594</v>
      </c>
      <c r="J1692" s="7" t="s">
        <v>595</v>
      </c>
      <c r="K1692" s="241">
        <v>502</v>
      </c>
      <c r="L1692" s="7" t="s">
        <v>622</v>
      </c>
      <c r="M1692" s="241">
        <v>5002</v>
      </c>
      <c r="N1692" s="7" t="s">
        <v>308</v>
      </c>
    </row>
    <row r="1693" spans="1:14" x14ac:dyDescent="0.3">
      <c r="A1693" t="str">
        <f t="shared" si="26"/>
        <v>5025003</v>
      </c>
      <c r="B1693" s="7" t="s">
        <v>1294</v>
      </c>
      <c r="C1693" s="7" t="s">
        <v>1337</v>
      </c>
      <c r="D1693" s="7" t="s">
        <v>1356</v>
      </c>
      <c r="E1693" s="7" t="e">
        <v>#N/A</v>
      </c>
      <c r="F1693" s="7" t="e">
        <v>#N/A</v>
      </c>
      <c r="G1693" s="7" t="e">
        <v>#N/A</v>
      </c>
      <c r="H1693" s="7" t="e">
        <v>#N/A</v>
      </c>
      <c r="I1693" s="7" t="s">
        <v>594</v>
      </c>
      <c r="J1693" s="7" t="s">
        <v>595</v>
      </c>
      <c r="K1693" s="241">
        <v>502</v>
      </c>
      <c r="L1693" s="7" t="s">
        <v>622</v>
      </c>
      <c r="M1693" s="241">
        <v>5003</v>
      </c>
      <c r="N1693" s="7" t="s">
        <v>1395</v>
      </c>
    </row>
    <row r="1694" spans="1:14" x14ac:dyDescent="0.3">
      <c r="A1694" t="str">
        <f t="shared" si="26"/>
        <v>5025006</v>
      </c>
      <c r="B1694" s="7" t="s">
        <v>1294</v>
      </c>
      <c r="C1694" s="7" t="s">
        <v>1337</v>
      </c>
      <c r="D1694" s="7" t="s">
        <v>1356</v>
      </c>
      <c r="E1694" s="7" t="e">
        <v>#N/A</v>
      </c>
      <c r="F1694" s="7" t="e">
        <v>#N/A</v>
      </c>
      <c r="G1694" s="7" t="e">
        <v>#N/A</v>
      </c>
      <c r="H1694" s="7" t="e">
        <v>#N/A</v>
      </c>
      <c r="I1694" s="7" t="s">
        <v>594</v>
      </c>
      <c r="J1694" s="7" t="s">
        <v>595</v>
      </c>
      <c r="K1694" s="241">
        <v>502</v>
      </c>
      <c r="L1694" s="7" t="s">
        <v>622</v>
      </c>
      <c r="M1694" s="241">
        <v>5006</v>
      </c>
      <c r="N1694" s="7" t="s">
        <v>736</v>
      </c>
    </row>
    <row r="1695" spans="1:14" x14ac:dyDescent="0.3">
      <c r="A1695" t="str">
        <f t="shared" si="26"/>
        <v>5026021</v>
      </c>
      <c r="B1695" s="7" t="s">
        <v>1294</v>
      </c>
      <c r="C1695" s="7" t="s">
        <v>1337</v>
      </c>
      <c r="D1695" s="7" t="s">
        <v>1356</v>
      </c>
      <c r="E1695" s="7" t="e">
        <v>#N/A</v>
      </c>
      <c r="F1695" s="7" t="e">
        <v>#N/A</v>
      </c>
      <c r="G1695" s="7" t="e">
        <v>#N/A</v>
      </c>
      <c r="H1695" s="7" t="e">
        <v>#N/A</v>
      </c>
      <c r="I1695" s="7" t="s">
        <v>594</v>
      </c>
      <c r="J1695" s="7" t="s">
        <v>595</v>
      </c>
      <c r="K1695" s="241">
        <v>502</v>
      </c>
      <c r="L1695" s="7" t="s">
        <v>622</v>
      </c>
      <c r="M1695" s="241">
        <v>6021</v>
      </c>
      <c r="N1695" s="7" t="s">
        <v>1444</v>
      </c>
    </row>
    <row r="1696" spans="1:14" x14ac:dyDescent="0.3">
      <c r="A1696" t="str">
        <f t="shared" si="26"/>
        <v>5028812</v>
      </c>
      <c r="B1696" s="7" t="s">
        <v>1294</v>
      </c>
      <c r="C1696" s="7" t="s">
        <v>1337</v>
      </c>
      <c r="D1696" s="7" t="s">
        <v>1356</v>
      </c>
      <c r="E1696" s="7" t="e">
        <v>#N/A</v>
      </c>
      <c r="F1696" s="7" t="e">
        <v>#N/A</v>
      </c>
      <c r="G1696" s="7" t="e">
        <v>#N/A</v>
      </c>
      <c r="H1696" s="7" t="e">
        <v>#N/A</v>
      </c>
      <c r="I1696" s="7" t="s">
        <v>594</v>
      </c>
      <c r="J1696" s="7" t="s">
        <v>595</v>
      </c>
      <c r="K1696" s="241">
        <v>502</v>
      </c>
      <c r="L1696" s="7" t="s">
        <v>622</v>
      </c>
      <c r="M1696" s="241">
        <v>8812</v>
      </c>
      <c r="N1696" s="7" t="s">
        <v>58</v>
      </c>
    </row>
    <row r="1697" spans="1:14" x14ac:dyDescent="0.3">
      <c r="A1697" t="str">
        <f t="shared" si="26"/>
        <v>5031</v>
      </c>
      <c r="B1697" s="7" t="s">
        <v>1294</v>
      </c>
      <c r="C1697" s="7" t="s">
        <v>1337</v>
      </c>
      <c r="D1697" s="7" t="s">
        <v>1356</v>
      </c>
      <c r="E1697" s="7" t="e">
        <v>#N/A</v>
      </c>
      <c r="F1697" s="7" t="e">
        <v>#N/A</v>
      </c>
      <c r="G1697" s="7" t="e">
        <v>#N/A</v>
      </c>
      <c r="H1697" s="7" t="e">
        <v>#N/A</v>
      </c>
      <c r="I1697" s="7" t="s">
        <v>594</v>
      </c>
      <c r="J1697" s="7" t="s">
        <v>595</v>
      </c>
      <c r="K1697" s="241">
        <v>503</v>
      </c>
      <c r="L1697" s="7" t="s">
        <v>623</v>
      </c>
      <c r="M1697" s="241">
        <v>1</v>
      </c>
      <c r="N1697" s="7" t="s">
        <v>158</v>
      </c>
    </row>
    <row r="1698" spans="1:14" x14ac:dyDescent="0.3">
      <c r="A1698" t="str">
        <f t="shared" si="26"/>
        <v>5031000</v>
      </c>
      <c r="B1698" s="7" t="s">
        <v>1294</v>
      </c>
      <c r="C1698" s="7" t="s">
        <v>1337</v>
      </c>
      <c r="D1698" s="7" t="s">
        <v>1356</v>
      </c>
      <c r="E1698" s="7" t="s">
        <v>482</v>
      </c>
      <c r="F1698" s="7" t="s">
        <v>483</v>
      </c>
      <c r="G1698" s="7" t="s">
        <v>247</v>
      </c>
      <c r="H1698" s="7" t="s">
        <v>248</v>
      </c>
      <c r="I1698" s="7" t="s">
        <v>594</v>
      </c>
      <c r="J1698" s="7" t="s">
        <v>595</v>
      </c>
      <c r="K1698" s="241">
        <v>503</v>
      </c>
      <c r="L1698" s="7" t="s">
        <v>623</v>
      </c>
      <c r="M1698" s="241">
        <v>1000</v>
      </c>
      <c r="N1698" s="7" t="s">
        <v>427</v>
      </c>
    </row>
    <row r="1699" spans="1:14" x14ac:dyDescent="0.3">
      <c r="A1699" t="str">
        <f t="shared" si="26"/>
        <v>5031002</v>
      </c>
      <c r="B1699" s="7" t="s">
        <v>1294</v>
      </c>
      <c r="C1699" s="7" t="s">
        <v>1337</v>
      </c>
      <c r="D1699" s="7" t="s">
        <v>1356</v>
      </c>
      <c r="E1699" s="7" t="e">
        <v>#N/A</v>
      </c>
      <c r="F1699" s="7" t="e">
        <v>#N/A</v>
      </c>
      <c r="G1699" s="7" t="e">
        <v>#N/A</v>
      </c>
      <c r="H1699" s="7" t="e">
        <v>#N/A</v>
      </c>
      <c r="I1699" s="7" t="s">
        <v>594</v>
      </c>
      <c r="J1699" s="7" t="s">
        <v>595</v>
      </c>
      <c r="K1699" s="241">
        <v>503</v>
      </c>
      <c r="L1699" s="7" t="s">
        <v>623</v>
      </c>
      <c r="M1699" s="241">
        <v>1002</v>
      </c>
      <c r="N1699" s="7" t="s">
        <v>597</v>
      </c>
    </row>
    <row r="1700" spans="1:14" x14ac:dyDescent="0.3">
      <c r="A1700" t="str">
        <f t="shared" si="26"/>
        <v>5031003</v>
      </c>
      <c r="B1700" s="7" t="s">
        <v>1294</v>
      </c>
      <c r="C1700" s="7" t="s">
        <v>1337</v>
      </c>
      <c r="D1700" s="7" t="s">
        <v>1356</v>
      </c>
      <c r="E1700" s="7" t="e">
        <v>#N/A</v>
      </c>
      <c r="F1700" s="7" t="e">
        <v>#N/A</v>
      </c>
      <c r="G1700" s="7" t="e">
        <v>#N/A</v>
      </c>
      <c r="H1700" s="7" t="e">
        <v>#N/A</v>
      </c>
      <c r="I1700" s="7" t="s">
        <v>594</v>
      </c>
      <c r="J1700" s="7" t="s">
        <v>595</v>
      </c>
      <c r="K1700" s="241">
        <v>503</v>
      </c>
      <c r="L1700" s="7" t="s">
        <v>623</v>
      </c>
      <c r="M1700" s="241">
        <v>1003</v>
      </c>
      <c r="N1700" s="7" t="s">
        <v>384</v>
      </c>
    </row>
    <row r="1701" spans="1:14" x14ac:dyDescent="0.3">
      <c r="A1701" t="str">
        <f t="shared" si="26"/>
        <v>5031007</v>
      </c>
      <c r="B1701" s="7" t="s">
        <v>1294</v>
      </c>
      <c r="C1701" s="7" t="s">
        <v>1337</v>
      </c>
      <c r="D1701" s="7" t="s">
        <v>1356</v>
      </c>
      <c r="E1701" s="7" t="e">
        <v>#N/A</v>
      </c>
      <c r="F1701" s="7" t="e">
        <v>#N/A</v>
      </c>
      <c r="G1701" s="7" t="e">
        <v>#N/A</v>
      </c>
      <c r="H1701" s="7" t="e">
        <v>#N/A</v>
      </c>
      <c r="I1701" s="7" t="s">
        <v>594</v>
      </c>
      <c r="J1701" s="7" t="s">
        <v>595</v>
      </c>
      <c r="K1701" s="241">
        <v>503</v>
      </c>
      <c r="L1701" s="7" t="s">
        <v>623</v>
      </c>
      <c r="M1701" s="241">
        <v>1007</v>
      </c>
      <c r="N1701" s="7" t="s">
        <v>539</v>
      </c>
    </row>
    <row r="1702" spans="1:14" x14ac:dyDescent="0.3">
      <c r="A1702" t="str">
        <f t="shared" si="26"/>
        <v>5031016</v>
      </c>
      <c r="B1702" s="7" t="s">
        <v>1294</v>
      </c>
      <c r="C1702" s="7" t="s">
        <v>1337</v>
      </c>
      <c r="D1702" s="7" t="s">
        <v>1356</v>
      </c>
      <c r="E1702" s="7" t="e">
        <v>#N/A</v>
      </c>
      <c r="F1702" s="7" t="e">
        <v>#N/A</v>
      </c>
      <c r="G1702" s="7" t="e">
        <v>#N/A</v>
      </c>
      <c r="H1702" s="7" t="e">
        <v>#N/A</v>
      </c>
      <c r="I1702" s="7" t="s">
        <v>594</v>
      </c>
      <c r="J1702" s="7" t="s">
        <v>595</v>
      </c>
      <c r="K1702" s="241">
        <v>503</v>
      </c>
      <c r="L1702" s="7" t="s">
        <v>623</v>
      </c>
      <c r="M1702" s="241">
        <v>1016</v>
      </c>
      <c r="N1702" s="7" t="s">
        <v>599</v>
      </c>
    </row>
    <row r="1703" spans="1:14" x14ac:dyDescent="0.3">
      <c r="A1703" t="str">
        <f t="shared" si="26"/>
        <v>5031019</v>
      </c>
      <c r="B1703" s="7" t="s">
        <v>1294</v>
      </c>
      <c r="C1703" s="7" t="s">
        <v>1337</v>
      </c>
      <c r="D1703" s="7" t="s">
        <v>1356</v>
      </c>
      <c r="E1703" s="7" t="e">
        <v>#N/A</v>
      </c>
      <c r="F1703" s="7" t="e">
        <v>#N/A</v>
      </c>
      <c r="G1703" s="7" t="e">
        <v>#N/A</v>
      </c>
      <c r="H1703" s="7" t="e">
        <v>#N/A</v>
      </c>
      <c r="I1703" s="7" t="s">
        <v>594</v>
      </c>
      <c r="J1703" s="7" t="s">
        <v>595</v>
      </c>
      <c r="K1703" s="241">
        <v>503</v>
      </c>
      <c r="L1703" s="7" t="s">
        <v>623</v>
      </c>
      <c r="M1703" s="241">
        <v>1019</v>
      </c>
      <c r="N1703" s="7" t="s">
        <v>601</v>
      </c>
    </row>
    <row r="1704" spans="1:14" x14ac:dyDescent="0.3">
      <c r="A1704" t="str">
        <f t="shared" si="26"/>
        <v>5031021</v>
      </c>
      <c r="B1704" s="7" t="s">
        <v>1294</v>
      </c>
      <c r="C1704" s="7" t="s">
        <v>1337</v>
      </c>
      <c r="D1704" s="7" t="s">
        <v>1356</v>
      </c>
      <c r="E1704" s="7" t="e">
        <v>#N/A</v>
      </c>
      <c r="F1704" s="7" t="e">
        <v>#N/A</v>
      </c>
      <c r="G1704" s="7" t="e">
        <v>#N/A</v>
      </c>
      <c r="H1704" s="7" t="e">
        <v>#N/A</v>
      </c>
      <c r="I1704" s="7" t="s">
        <v>594</v>
      </c>
      <c r="J1704" s="7" t="s">
        <v>595</v>
      </c>
      <c r="K1704" s="241">
        <v>503</v>
      </c>
      <c r="L1704" s="7" t="s">
        <v>623</v>
      </c>
      <c r="M1704" s="241">
        <v>1021</v>
      </c>
      <c r="N1704" s="7" t="s">
        <v>1819</v>
      </c>
    </row>
    <row r="1705" spans="1:14" x14ac:dyDescent="0.3">
      <c r="A1705" t="str">
        <f t="shared" si="26"/>
        <v>5031022</v>
      </c>
      <c r="B1705" s="7" t="s">
        <v>1294</v>
      </c>
      <c r="C1705" s="7" t="s">
        <v>1337</v>
      </c>
      <c r="D1705" s="7" t="s">
        <v>1356</v>
      </c>
      <c r="E1705" s="7" t="e">
        <v>#N/A</v>
      </c>
      <c r="F1705" s="7" t="e">
        <v>#N/A</v>
      </c>
      <c r="G1705" s="7" t="e">
        <v>#N/A</v>
      </c>
      <c r="H1705" s="7" t="e">
        <v>#N/A</v>
      </c>
      <c r="I1705" s="7" t="s">
        <v>594</v>
      </c>
      <c r="J1705" s="7" t="s">
        <v>595</v>
      </c>
      <c r="K1705" s="241">
        <v>503</v>
      </c>
      <c r="L1705" s="7" t="s">
        <v>623</v>
      </c>
      <c r="M1705" s="241">
        <v>1022</v>
      </c>
      <c r="N1705" s="7" t="s">
        <v>602</v>
      </c>
    </row>
    <row r="1706" spans="1:14" x14ac:dyDescent="0.3">
      <c r="A1706" t="str">
        <f t="shared" si="26"/>
        <v>5031023</v>
      </c>
      <c r="B1706" s="7" t="s">
        <v>1294</v>
      </c>
      <c r="C1706" s="7" t="s">
        <v>1337</v>
      </c>
      <c r="D1706" s="7" t="s">
        <v>1356</v>
      </c>
      <c r="E1706" s="7" t="e">
        <v>#N/A</v>
      </c>
      <c r="F1706" s="7" t="e">
        <v>#N/A</v>
      </c>
      <c r="G1706" s="7" t="e">
        <v>#N/A</v>
      </c>
      <c r="H1706" s="7" t="e">
        <v>#N/A</v>
      </c>
      <c r="I1706" s="7" t="s">
        <v>594</v>
      </c>
      <c r="J1706" s="7" t="s">
        <v>595</v>
      </c>
      <c r="K1706" s="241">
        <v>503</v>
      </c>
      <c r="L1706" s="7" t="s">
        <v>623</v>
      </c>
      <c r="M1706" s="241">
        <v>1023</v>
      </c>
      <c r="N1706" s="7" t="s">
        <v>528</v>
      </c>
    </row>
    <row r="1707" spans="1:14" x14ac:dyDescent="0.3">
      <c r="A1707" t="str">
        <f t="shared" si="26"/>
        <v>5031026</v>
      </c>
      <c r="B1707" s="7" t="s">
        <v>1294</v>
      </c>
      <c r="C1707" s="7" t="s">
        <v>1337</v>
      </c>
      <c r="D1707" s="7" t="s">
        <v>1356</v>
      </c>
      <c r="E1707" s="7" t="e">
        <v>#N/A</v>
      </c>
      <c r="F1707" s="7" t="e">
        <v>#N/A</v>
      </c>
      <c r="G1707" s="7" t="e">
        <v>#N/A</v>
      </c>
      <c r="H1707" s="7" t="e">
        <v>#N/A</v>
      </c>
      <c r="I1707" s="7" t="s">
        <v>594</v>
      </c>
      <c r="J1707" s="7" t="s">
        <v>595</v>
      </c>
      <c r="K1707" s="241">
        <v>503</v>
      </c>
      <c r="L1707" s="7" t="s">
        <v>623</v>
      </c>
      <c r="M1707" s="241">
        <v>1026</v>
      </c>
      <c r="N1707" s="7" t="s">
        <v>604</v>
      </c>
    </row>
    <row r="1708" spans="1:14" x14ac:dyDescent="0.3">
      <c r="A1708" t="str">
        <f t="shared" si="26"/>
        <v>5031030</v>
      </c>
      <c r="B1708" s="7" t="s">
        <v>1294</v>
      </c>
      <c r="C1708" s="7" t="s">
        <v>1337</v>
      </c>
      <c r="D1708" s="7" t="s">
        <v>1356</v>
      </c>
      <c r="E1708" s="7" t="e">
        <v>#N/A</v>
      </c>
      <c r="F1708" s="7" t="e">
        <v>#N/A</v>
      </c>
      <c r="G1708" s="7" t="e">
        <v>#N/A</v>
      </c>
      <c r="H1708" s="7" t="e">
        <v>#N/A</v>
      </c>
      <c r="I1708" s="7" t="s">
        <v>594</v>
      </c>
      <c r="J1708" s="7" t="s">
        <v>595</v>
      </c>
      <c r="K1708" s="241">
        <v>503</v>
      </c>
      <c r="L1708" s="7" t="s">
        <v>623</v>
      </c>
      <c r="M1708" s="241">
        <v>1030</v>
      </c>
      <c r="N1708" s="7" t="s">
        <v>1799</v>
      </c>
    </row>
    <row r="1709" spans="1:14" x14ac:dyDescent="0.3">
      <c r="A1709" t="str">
        <f t="shared" si="26"/>
        <v>5031031</v>
      </c>
      <c r="B1709" s="7" t="s">
        <v>1294</v>
      </c>
      <c r="C1709" s="7" t="s">
        <v>1337</v>
      </c>
      <c r="D1709" s="7" t="s">
        <v>1356</v>
      </c>
      <c r="E1709" s="7" t="e">
        <v>#N/A</v>
      </c>
      <c r="F1709" s="7" t="e">
        <v>#N/A</v>
      </c>
      <c r="G1709" s="7" t="e">
        <v>#N/A</v>
      </c>
      <c r="H1709" s="7" t="e">
        <v>#N/A</v>
      </c>
      <c r="I1709" s="7" t="s">
        <v>594</v>
      </c>
      <c r="J1709" s="7" t="s">
        <v>595</v>
      </c>
      <c r="K1709" s="241">
        <v>503</v>
      </c>
      <c r="L1709" s="7" t="s">
        <v>623</v>
      </c>
      <c r="M1709" s="241">
        <v>1031</v>
      </c>
      <c r="N1709" s="7" t="s">
        <v>529</v>
      </c>
    </row>
    <row r="1710" spans="1:14" x14ac:dyDescent="0.3">
      <c r="A1710" t="str">
        <f t="shared" si="26"/>
        <v>5031032</v>
      </c>
      <c r="B1710" s="7" t="s">
        <v>1294</v>
      </c>
      <c r="C1710" s="7" t="s">
        <v>1337</v>
      </c>
      <c r="D1710" s="7" t="s">
        <v>1356</v>
      </c>
      <c r="E1710" s="7" t="e">
        <v>#N/A</v>
      </c>
      <c r="F1710" s="7" t="e">
        <v>#N/A</v>
      </c>
      <c r="G1710" s="7" t="e">
        <v>#N/A</v>
      </c>
      <c r="H1710" s="7" t="e">
        <v>#N/A</v>
      </c>
      <c r="I1710" s="7" t="s">
        <v>594</v>
      </c>
      <c r="J1710" s="7" t="s">
        <v>595</v>
      </c>
      <c r="K1710" s="241">
        <v>503</v>
      </c>
      <c r="L1710" s="7" t="s">
        <v>623</v>
      </c>
      <c r="M1710" s="241">
        <v>1032</v>
      </c>
      <c r="N1710" s="7" t="s">
        <v>530</v>
      </c>
    </row>
    <row r="1711" spans="1:14" x14ac:dyDescent="0.3">
      <c r="A1711" t="str">
        <f t="shared" si="26"/>
        <v>5031033</v>
      </c>
      <c r="B1711" s="7" t="s">
        <v>1294</v>
      </c>
      <c r="C1711" s="7" t="s">
        <v>1337</v>
      </c>
      <c r="D1711" s="7" t="s">
        <v>1356</v>
      </c>
      <c r="E1711" s="7" t="e">
        <v>#N/A</v>
      </c>
      <c r="F1711" s="7" t="e">
        <v>#N/A</v>
      </c>
      <c r="G1711" s="7" t="e">
        <v>#N/A</v>
      </c>
      <c r="H1711" s="7" t="e">
        <v>#N/A</v>
      </c>
      <c r="I1711" s="7" t="s">
        <v>594</v>
      </c>
      <c r="J1711" s="7" t="s">
        <v>595</v>
      </c>
      <c r="K1711" s="241">
        <v>503</v>
      </c>
      <c r="L1711" s="7" t="s">
        <v>623</v>
      </c>
      <c r="M1711" s="241">
        <v>1033</v>
      </c>
      <c r="N1711" s="7" t="s">
        <v>656</v>
      </c>
    </row>
    <row r="1712" spans="1:14" x14ac:dyDescent="0.3">
      <c r="A1712" t="str">
        <f t="shared" si="26"/>
        <v>5031040</v>
      </c>
      <c r="B1712" s="7" t="s">
        <v>1294</v>
      </c>
      <c r="C1712" s="7" t="s">
        <v>1337</v>
      </c>
      <c r="D1712" s="7" t="s">
        <v>1356</v>
      </c>
      <c r="E1712" s="7" t="e">
        <v>#N/A</v>
      </c>
      <c r="F1712" s="7" t="e">
        <v>#N/A</v>
      </c>
      <c r="G1712" s="7" t="e">
        <v>#N/A</v>
      </c>
      <c r="H1712" s="7" t="e">
        <v>#N/A</v>
      </c>
      <c r="I1712" s="7" t="s">
        <v>594</v>
      </c>
      <c r="J1712" s="7" t="s">
        <v>595</v>
      </c>
      <c r="K1712" s="241">
        <v>503</v>
      </c>
      <c r="L1712" s="7" t="s">
        <v>623</v>
      </c>
      <c r="M1712" s="241">
        <v>1040</v>
      </c>
      <c r="N1712" s="7" t="s">
        <v>606</v>
      </c>
    </row>
    <row r="1713" spans="1:14" x14ac:dyDescent="0.3">
      <c r="A1713" t="str">
        <f t="shared" si="26"/>
        <v>5031042</v>
      </c>
      <c r="B1713" s="7" t="s">
        <v>1294</v>
      </c>
      <c r="C1713" s="7" t="s">
        <v>1337</v>
      </c>
      <c r="D1713" s="7" t="s">
        <v>1356</v>
      </c>
      <c r="E1713" s="7" t="s">
        <v>482</v>
      </c>
      <c r="F1713" s="7" t="s">
        <v>483</v>
      </c>
      <c r="G1713" s="7" t="s">
        <v>247</v>
      </c>
      <c r="H1713" s="7" t="s">
        <v>248</v>
      </c>
      <c r="I1713" s="7" t="s">
        <v>594</v>
      </c>
      <c r="J1713" s="7" t="s">
        <v>595</v>
      </c>
      <c r="K1713" s="241">
        <v>503</v>
      </c>
      <c r="L1713" s="7" t="s">
        <v>623</v>
      </c>
      <c r="M1713" s="241">
        <v>1042</v>
      </c>
      <c r="N1713" s="7" t="s">
        <v>180</v>
      </c>
    </row>
    <row r="1714" spans="1:14" x14ac:dyDescent="0.3">
      <c r="A1714" t="str">
        <f t="shared" si="26"/>
        <v>5031050</v>
      </c>
      <c r="B1714" s="7" t="s">
        <v>1294</v>
      </c>
      <c r="C1714" s="7" t="s">
        <v>1337</v>
      </c>
      <c r="D1714" s="7" t="s">
        <v>1356</v>
      </c>
      <c r="E1714" s="7" t="e">
        <v>#N/A</v>
      </c>
      <c r="F1714" s="7" t="e">
        <v>#N/A</v>
      </c>
      <c r="G1714" s="7" t="e">
        <v>#N/A</v>
      </c>
      <c r="H1714" s="7" t="e">
        <v>#N/A</v>
      </c>
      <c r="I1714" s="7" t="s">
        <v>594</v>
      </c>
      <c r="J1714" s="7" t="s">
        <v>595</v>
      </c>
      <c r="K1714" s="241">
        <v>503</v>
      </c>
      <c r="L1714" s="7" t="s">
        <v>623</v>
      </c>
      <c r="M1714" s="241">
        <v>1050</v>
      </c>
      <c r="N1714" s="7" t="s">
        <v>609</v>
      </c>
    </row>
    <row r="1715" spans="1:14" x14ac:dyDescent="0.3">
      <c r="A1715" t="str">
        <f t="shared" si="26"/>
        <v>5031051</v>
      </c>
      <c r="B1715" s="7" t="s">
        <v>1294</v>
      </c>
      <c r="C1715" s="7" t="s">
        <v>1337</v>
      </c>
      <c r="D1715" s="7" t="s">
        <v>1356</v>
      </c>
      <c r="E1715" s="7" t="e">
        <v>#N/A</v>
      </c>
      <c r="F1715" s="7" t="e">
        <v>#N/A</v>
      </c>
      <c r="G1715" s="7" t="e">
        <v>#N/A</v>
      </c>
      <c r="H1715" s="7" t="e">
        <v>#N/A</v>
      </c>
      <c r="I1715" s="7" t="s">
        <v>594</v>
      </c>
      <c r="J1715" s="7" t="s">
        <v>595</v>
      </c>
      <c r="K1715" s="241">
        <v>503</v>
      </c>
      <c r="L1715" s="7" t="s">
        <v>623</v>
      </c>
      <c r="M1715" s="241">
        <v>1051</v>
      </c>
      <c r="N1715" s="7" t="s">
        <v>610</v>
      </c>
    </row>
    <row r="1716" spans="1:14" x14ac:dyDescent="0.3">
      <c r="A1716" t="str">
        <f t="shared" si="26"/>
        <v>5031052</v>
      </c>
      <c r="B1716" s="7" t="s">
        <v>1294</v>
      </c>
      <c r="C1716" s="7" t="s">
        <v>1337</v>
      </c>
      <c r="D1716" s="7" t="s">
        <v>1356</v>
      </c>
      <c r="E1716" s="7" t="e">
        <v>#N/A</v>
      </c>
      <c r="F1716" s="7" t="e">
        <v>#N/A</v>
      </c>
      <c r="G1716" s="7" t="e">
        <v>#N/A</v>
      </c>
      <c r="H1716" s="7" t="e">
        <v>#N/A</v>
      </c>
      <c r="I1716" s="7" t="s">
        <v>594</v>
      </c>
      <c r="J1716" s="7" t="s">
        <v>595</v>
      </c>
      <c r="K1716" s="241">
        <v>503</v>
      </c>
      <c r="L1716" s="7" t="s">
        <v>623</v>
      </c>
      <c r="M1716" s="241">
        <v>1052</v>
      </c>
      <c r="N1716" s="7" t="s">
        <v>307</v>
      </c>
    </row>
    <row r="1717" spans="1:14" x14ac:dyDescent="0.3">
      <c r="A1717" t="str">
        <f t="shared" si="26"/>
        <v>5031053</v>
      </c>
      <c r="B1717" s="7" t="s">
        <v>1294</v>
      </c>
      <c r="C1717" s="7" t="s">
        <v>1337</v>
      </c>
      <c r="D1717" s="7" t="s">
        <v>1356</v>
      </c>
      <c r="E1717" s="7" t="e">
        <v>#N/A</v>
      </c>
      <c r="F1717" s="7" t="e">
        <v>#N/A</v>
      </c>
      <c r="G1717" s="7" t="e">
        <v>#N/A</v>
      </c>
      <c r="H1717" s="7" t="e">
        <v>#N/A</v>
      </c>
      <c r="I1717" s="7" t="s">
        <v>594</v>
      </c>
      <c r="J1717" s="7" t="s">
        <v>595</v>
      </c>
      <c r="K1717" s="241">
        <v>503</v>
      </c>
      <c r="L1717" s="7" t="s">
        <v>623</v>
      </c>
      <c r="M1717" s="241">
        <v>1053</v>
      </c>
      <c r="N1717" s="7" t="s">
        <v>611</v>
      </c>
    </row>
    <row r="1718" spans="1:14" x14ac:dyDescent="0.3">
      <c r="A1718" t="str">
        <f t="shared" si="26"/>
        <v>5031060</v>
      </c>
      <c r="B1718" s="7" t="s">
        <v>1294</v>
      </c>
      <c r="C1718" s="7" t="s">
        <v>1337</v>
      </c>
      <c r="D1718" s="7" t="s">
        <v>1356</v>
      </c>
      <c r="E1718" s="7" t="e">
        <v>#N/A</v>
      </c>
      <c r="F1718" s="7" t="e">
        <v>#N/A</v>
      </c>
      <c r="G1718" s="7" t="e">
        <v>#N/A</v>
      </c>
      <c r="H1718" s="7" t="e">
        <v>#N/A</v>
      </c>
      <c r="I1718" s="7" t="s">
        <v>594</v>
      </c>
      <c r="J1718" s="7" t="s">
        <v>595</v>
      </c>
      <c r="K1718" s="241">
        <v>503</v>
      </c>
      <c r="L1718" s="7" t="s">
        <v>623</v>
      </c>
      <c r="M1718" s="241">
        <v>1060</v>
      </c>
      <c r="N1718" s="7" t="s">
        <v>1802</v>
      </c>
    </row>
    <row r="1719" spans="1:14" x14ac:dyDescent="0.3">
      <c r="A1719" t="str">
        <f t="shared" si="26"/>
        <v>5031061</v>
      </c>
      <c r="B1719" s="7" t="s">
        <v>1294</v>
      </c>
      <c r="C1719" s="7" t="s">
        <v>1337</v>
      </c>
      <c r="D1719" s="7" t="s">
        <v>1356</v>
      </c>
      <c r="E1719" s="7" t="e">
        <v>#N/A</v>
      </c>
      <c r="F1719" s="7" t="e">
        <v>#N/A</v>
      </c>
      <c r="G1719" s="7" t="e">
        <v>#N/A</v>
      </c>
      <c r="H1719" s="7" t="e">
        <v>#N/A</v>
      </c>
      <c r="I1719" s="7" t="s">
        <v>594</v>
      </c>
      <c r="J1719" s="7" t="s">
        <v>595</v>
      </c>
      <c r="K1719" s="241">
        <v>503</v>
      </c>
      <c r="L1719" s="7" t="s">
        <v>623</v>
      </c>
      <c r="M1719" s="241">
        <v>1061</v>
      </c>
      <c r="N1719" s="7" t="s">
        <v>1803</v>
      </c>
    </row>
    <row r="1720" spans="1:14" x14ac:dyDescent="0.3">
      <c r="A1720" t="str">
        <f t="shared" si="26"/>
        <v>5031071</v>
      </c>
      <c r="B1720" s="7" t="s">
        <v>1294</v>
      </c>
      <c r="C1720" s="7" t="s">
        <v>1337</v>
      </c>
      <c r="D1720" s="7" t="s">
        <v>1356</v>
      </c>
      <c r="E1720" s="7" t="e">
        <v>#N/A</v>
      </c>
      <c r="F1720" s="7" t="e">
        <v>#N/A</v>
      </c>
      <c r="G1720" s="7" t="e">
        <v>#N/A</v>
      </c>
      <c r="H1720" s="7" t="e">
        <v>#N/A</v>
      </c>
      <c r="I1720" s="7" t="s">
        <v>594</v>
      </c>
      <c r="J1720" s="7" t="s">
        <v>595</v>
      </c>
      <c r="K1720" s="241">
        <v>503</v>
      </c>
      <c r="L1720" s="7" t="s">
        <v>623</v>
      </c>
      <c r="M1720" s="241">
        <v>1071</v>
      </c>
      <c r="N1720" s="7" t="s">
        <v>1806</v>
      </c>
    </row>
    <row r="1721" spans="1:14" x14ac:dyDescent="0.3">
      <c r="A1721" t="str">
        <f t="shared" si="26"/>
        <v>5032007</v>
      </c>
      <c r="B1721" s="7" t="s">
        <v>1294</v>
      </c>
      <c r="C1721" s="7" t="s">
        <v>1337</v>
      </c>
      <c r="D1721" s="7" t="s">
        <v>1356</v>
      </c>
      <c r="E1721" s="7" t="e">
        <v>#N/A</v>
      </c>
      <c r="F1721" s="7" t="e">
        <v>#N/A</v>
      </c>
      <c r="G1721" s="7" t="e">
        <v>#N/A</v>
      </c>
      <c r="H1721" s="7" t="e">
        <v>#N/A</v>
      </c>
      <c r="I1721" s="7" t="s">
        <v>594</v>
      </c>
      <c r="J1721" s="7" t="s">
        <v>595</v>
      </c>
      <c r="K1721" s="241">
        <v>503</v>
      </c>
      <c r="L1721" s="7" t="s">
        <v>623</v>
      </c>
      <c r="M1721" s="241">
        <v>2007</v>
      </c>
      <c r="N1721" s="7" t="s">
        <v>619</v>
      </c>
    </row>
    <row r="1722" spans="1:14" x14ac:dyDescent="0.3">
      <c r="A1722" t="str">
        <f t="shared" si="26"/>
        <v>5034000</v>
      </c>
      <c r="B1722" s="7" t="s">
        <v>1294</v>
      </c>
      <c r="C1722" s="7" t="s">
        <v>1337</v>
      </c>
      <c r="D1722" s="7" t="s">
        <v>1356</v>
      </c>
      <c r="E1722" s="7" t="e">
        <v>#N/A</v>
      </c>
      <c r="F1722" s="7" t="e">
        <v>#N/A</v>
      </c>
      <c r="G1722" s="7" t="e">
        <v>#N/A</v>
      </c>
      <c r="H1722" s="7" t="e">
        <v>#N/A</v>
      </c>
      <c r="I1722" s="7" t="s">
        <v>594</v>
      </c>
      <c r="J1722" s="7" t="s">
        <v>595</v>
      </c>
      <c r="K1722" s="241">
        <v>503</v>
      </c>
      <c r="L1722" s="7" t="s">
        <v>623</v>
      </c>
      <c r="M1722" s="241">
        <v>4000</v>
      </c>
      <c r="N1722" s="7" t="s">
        <v>1349</v>
      </c>
    </row>
    <row r="1723" spans="1:14" x14ac:dyDescent="0.3">
      <c r="A1723" t="str">
        <f t="shared" si="26"/>
        <v>5034009</v>
      </c>
      <c r="B1723" s="7" t="s">
        <v>1294</v>
      </c>
      <c r="C1723" s="7" t="s">
        <v>1337</v>
      </c>
      <c r="D1723" s="7" t="s">
        <v>1356</v>
      </c>
      <c r="E1723" s="7" t="e">
        <v>#N/A</v>
      </c>
      <c r="F1723" s="7" t="e">
        <v>#N/A</v>
      </c>
      <c r="G1723" s="7" t="e">
        <v>#N/A</v>
      </c>
      <c r="H1723" s="7" t="e">
        <v>#N/A</v>
      </c>
      <c r="I1723" s="7" t="s">
        <v>594</v>
      </c>
      <c r="J1723" s="7" t="s">
        <v>595</v>
      </c>
      <c r="K1723" s="241">
        <v>503</v>
      </c>
      <c r="L1723" s="7" t="s">
        <v>623</v>
      </c>
      <c r="M1723" s="241">
        <v>4009</v>
      </c>
      <c r="N1723" s="7" t="s">
        <v>1350</v>
      </c>
    </row>
    <row r="1724" spans="1:14" x14ac:dyDescent="0.3">
      <c r="A1724" t="str">
        <f t="shared" si="26"/>
        <v>5035002</v>
      </c>
      <c r="B1724" s="7" t="s">
        <v>1351</v>
      </c>
      <c r="C1724" s="7" t="s">
        <v>1337</v>
      </c>
      <c r="D1724" s="7" t="s">
        <v>1356</v>
      </c>
      <c r="E1724" s="7" t="e">
        <v>#N/A</v>
      </c>
      <c r="F1724" s="7" t="e">
        <v>#N/A</v>
      </c>
      <c r="G1724" s="7" t="e">
        <v>#N/A</v>
      </c>
      <c r="H1724" s="7" t="e">
        <v>#N/A</v>
      </c>
      <c r="I1724" s="7" t="s">
        <v>594</v>
      </c>
      <c r="J1724" s="7" t="s">
        <v>595</v>
      </c>
      <c r="K1724" s="241">
        <v>503</v>
      </c>
      <c r="L1724" s="7" t="s">
        <v>623</v>
      </c>
      <c r="M1724" s="241">
        <v>5002</v>
      </c>
      <c r="N1724" s="7" t="s">
        <v>308</v>
      </c>
    </row>
    <row r="1725" spans="1:14" x14ac:dyDescent="0.3">
      <c r="A1725" t="str">
        <f t="shared" si="26"/>
        <v>5035003</v>
      </c>
      <c r="B1725" s="7" t="s">
        <v>1294</v>
      </c>
      <c r="C1725" s="7" t="s">
        <v>1337</v>
      </c>
      <c r="D1725" s="7" t="s">
        <v>1356</v>
      </c>
      <c r="E1725" s="7" t="e">
        <v>#N/A</v>
      </c>
      <c r="F1725" s="7" t="e">
        <v>#N/A</v>
      </c>
      <c r="G1725" s="7" t="e">
        <v>#N/A</v>
      </c>
      <c r="H1725" s="7" t="e">
        <v>#N/A</v>
      </c>
      <c r="I1725" s="7" t="s">
        <v>594</v>
      </c>
      <c r="J1725" s="7" t="s">
        <v>595</v>
      </c>
      <c r="K1725" s="241">
        <v>503</v>
      </c>
      <c r="L1725" s="7" t="s">
        <v>623</v>
      </c>
      <c r="M1725" s="241">
        <v>5003</v>
      </c>
      <c r="N1725" s="7" t="s">
        <v>1395</v>
      </c>
    </row>
    <row r="1726" spans="1:14" x14ac:dyDescent="0.3">
      <c r="A1726" t="str">
        <f t="shared" si="26"/>
        <v>5036021</v>
      </c>
      <c r="B1726" s="7" t="s">
        <v>1294</v>
      </c>
      <c r="C1726" s="7" t="s">
        <v>1337</v>
      </c>
      <c r="D1726" s="7" t="s">
        <v>1356</v>
      </c>
      <c r="E1726" s="7" t="e">
        <v>#N/A</v>
      </c>
      <c r="F1726" s="7" t="e">
        <v>#N/A</v>
      </c>
      <c r="G1726" s="7" t="e">
        <v>#N/A</v>
      </c>
      <c r="H1726" s="7" t="e">
        <v>#N/A</v>
      </c>
      <c r="I1726" s="7" t="s">
        <v>594</v>
      </c>
      <c r="J1726" s="7" t="s">
        <v>595</v>
      </c>
      <c r="K1726" s="241">
        <v>503</v>
      </c>
      <c r="L1726" s="7" t="s">
        <v>623</v>
      </c>
      <c r="M1726" s="241">
        <v>6021</v>
      </c>
      <c r="N1726" s="7" t="s">
        <v>1444</v>
      </c>
    </row>
    <row r="1727" spans="1:14" x14ac:dyDescent="0.3">
      <c r="A1727" t="str">
        <f t="shared" si="26"/>
        <v>5038040</v>
      </c>
      <c r="B1727" s="7" t="s">
        <v>1294</v>
      </c>
      <c r="C1727" s="7" t="s">
        <v>1337</v>
      </c>
      <c r="D1727" s="7" t="s">
        <v>1356</v>
      </c>
      <c r="E1727" s="7" t="e">
        <v>#N/A</v>
      </c>
      <c r="F1727" s="7" t="e">
        <v>#N/A</v>
      </c>
      <c r="G1727" s="7" t="e">
        <v>#N/A</v>
      </c>
      <c r="H1727" s="7" t="e">
        <v>#N/A</v>
      </c>
      <c r="I1727" s="7" t="s">
        <v>594</v>
      </c>
      <c r="J1727" s="7" t="s">
        <v>595</v>
      </c>
      <c r="K1727" s="241">
        <v>503</v>
      </c>
      <c r="L1727" s="7" t="s">
        <v>623</v>
      </c>
      <c r="M1727" s="241">
        <v>8040</v>
      </c>
      <c r="N1727" s="7" t="s">
        <v>441</v>
      </c>
    </row>
    <row r="1728" spans="1:14" x14ac:dyDescent="0.3">
      <c r="A1728" t="str">
        <f t="shared" si="26"/>
        <v>5038500</v>
      </c>
      <c r="B1728" s="7" t="s">
        <v>1294</v>
      </c>
      <c r="C1728" s="7" t="s">
        <v>1337</v>
      </c>
      <c r="D1728" s="7" t="s">
        <v>1356</v>
      </c>
      <c r="E1728" s="7" t="e">
        <v>#N/A</v>
      </c>
      <c r="F1728" s="7" t="e">
        <v>#N/A</v>
      </c>
      <c r="G1728" s="7" t="e">
        <v>#N/A</v>
      </c>
      <c r="H1728" s="7" t="e">
        <v>#N/A</v>
      </c>
      <c r="I1728" s="7" t="s">
        <v>594</v>
      </c>
      <c r="J1728" s="7" t="s">
        <v>595</v>
      </c>
      <c r="K1728" s="241">
        <v>503</v>
      </c>
      <c r="L1728" s="7" t="s">
        <v>623</v>
      </c>
      <c r="M1728" s="241">
        <v>8500</v>
      </c>
      <c r="N1728" s="7" t="s">
        <v>362</v>
      </c>
    </row>
    <row r="1729" spans="1:14" x14ac:dyDescent="0.3">
      <c r="A1729" t="str">
        <f t="shared" si="26"/>
        <v>5041000</v>
      </c>
      <c r="B1729" s="7" t="s">
        <v>1294</v>
      </c>
      <c r="C1729" s="7" t="s">
        <v>1337</v>
      </c>
      <c r="D1729" s="7" t="s">
        <v>1356</v>
      </c>
      <c r="E1729" s="7" t="e">
        <v>#N/A</v>
      </c>
      <c r="F1729" s="7" t="e">
        <v>#N/A</v>
      </c>
      <c r="G1729" s="7" t="e">
        <v>#N/A</v>
      </c>
      <c r="H1729" s="7" t="e">
        <v>#N/A</v>
      </c>
      <c r="I1729" s="7" t="s">
        <v>594</v>
      </c>
      <c r="J1729" s="7" t="s">
        <v>595</v>
      </c>
      <c r="K1729" s="241">
        <v>504</v>
      </c>
      <c r="L1729" s="7" t="s">
        <v>1821</v>
      </c>
      <c r="M1729" s="241">
        <v>1000</v>
      </c>
      <c r="N1729" s="7" t="s">
        <v>427</v>
      </c>
    </row>
    <row r="1730" spans="1:14" x14ac:dyDescent="0.3">
      <c r="A1730" t="str">
        <f t="shared" si="26"/>
        <v>5041002</v>
      </c>
      <c r="B1730" s="7" t="s">
        <v>1294</v>
      </c>
      <c r="C1730" s="7" t="s">
        <v>1337</v>
      </c>
      <c r="D1730" s="7" t="s">
        <v>1356</v>
      </c>
      <c r="E1730" s="7" t="e">
        <v>#N/A</v>
      </c>
      <c r="F1730" s="7" t="e">
        <v>#N/A</v>
      </c>
      <c r="G1730" s="7" t="e">
        <v>#N/A</v>
      </c>
      <c r="H1730" s="7" t="e">
        <v>#N/A</v>
      </c>
      <c r="I1730" s="7" t="s">
        <v>594</v>
      </c>
      <c r="J1730" s="7" t="s">
        <v>595</v>
      </c>
      <c r="K1730" s="241">
        <v>504</v>
      </c>
      <c r="L1730" s="7" t="s">
        <v>1821</v>
      </c>
      <c r="M1730" s="241">
        <v>1002</v>
      </c>
      <c r="N1730" s="7" t="s">
        <v>597</v>
      </c>
    </row>
    <row r="1731" spans="1:14" x14ac:dyDescent="0.3">
      <c r="A1731" t="str">
        <f t="shared" ref="A1731:A1794" si="27">K1731&amp;M1731</f>
        <v>5041003</v>
      </c>
      <c r="B1731" s="7" t="s">
        <v>1294</v>
      </c>
      <c r="C1731" s="7" t="s">
        <v>1337</v>
      </c>
      <c r="D1731" s="7" t="s">
        <v>1356</v>
      </c>
      <c r="E1731" s="7" t="e">
        <v>#N/A</v>
      </c>
      <c r="F1731" s="7" t="e">
        <v>#N/A</v>
      </c>
      <c r="G1731" s="7" t="e">
        <v>#N/A</v>
      </c>
      <c r="H1731" s="7" t="e">
        <v>#N/A</v>
      </c>
      <c r="I1731" s="7" t="s">
        <v>594</v>
      </c>
      <c r="J1731" s="7" t="s">
        <v>595</v>
      </c>
      <c r="K1731" s="241">
        <v>504</v>
      </c>
      <c r="L1731" s="7" t="s">
        <v>1821</v>
      </c>
      <c r="M1731" s="241">
        <v>1003</v>
      </c>
      <c r="N1731" s="7" t="s">
        <v>384</v>
      </c>
    </row>
    <row r="1732" spans="1:14" x14ac:dyDescent="0.3">
      <c r="A1732" t="str">
        <f t="shared" si="27"/>
        <v>5041022</v>
      </c>
      <c r="B1732" s="7" t="s">
        <v>1294</v>
      </c>
      <c r="C1732" s="7" t="s">
        <v>1337</v>
      </c>
      <c r="D1732" s="7" t="s">
        <v>1356</v>
      </c>
      <c r="E1732" s="7" t="e">
        <v>#N/A</v>
      </c>
      <c r="F1732" s="7" t="e">
        <v>#N/A</v>
      </c>
      <c r="G1732" s="7" t="e">
        <v>#N/A</v>
      </c>
      <c r="H1732" s="7" t="e">
        <v>#N/A</v>
      </c>
      <c r="I1732" s="7" t="s">
        <v>594</v>
      </c>
      <c r="J1732" s="7" t="s">
        <v>595</v>
      </c>
      <c r="K1732" s="241">
        <v>504</v>
      </c>
      <c r="L1732" s="7" t="s">
        <v>1821</v>
      </c>
      <c r="M1732" s="241">
        <v>1022</v>
      </c>
      <c r="N1732" s="7" t="s">
        <v>602</v>
      </c>
    </row>
    <row r="1733" spans="1:14" x14ac:dyDescent="0.3">
      <c r="A1733" t="str">
        <f t="shared" si="27"/>
        <v>5041028</v>
      </c>
      <c r="B1733" s="7" t="s">
        <v>1294</v>
      </c>
      <c r="C1733" s="7" t="s">
        <v>1337</v>
      </c>
      <c r="D1733" s="7" t="s">
        <v>1356</v>
      </c>
      <c r="E1733" s="7" t="e">
        <v>#N/A</v>
      </c>
      <c r="F1733" s="7" t="e">
        <v>#N/A</v>
      </c>
      <c r="G1733" s="7" t="e">
        <v>#N/A</v>
      </c>
      <c r="H1733" s="7" t="e">
        <v>#N/A</v>
      </c>
      <c r="I1733" s="7" t="s">
        <v>594</v>
      </c>
      <c r="J1733" s="7" t="s">
        <v>595</v>
      </c>
      <c r="K1733" s="241">
        <v>504</v>
      </c>
      <c r="L1733" s="7" t="s">
        <v>1821</v>
      </c>
      <c r="M1733" s="241">
        <v>1028</v>
      </c>
      <c r="N1733" s="7" t="s">
        <v>362</v>
      </c>
    </row>
    <row r="1734" spans="1:14" x14ac:dyDescent="0.3">
      <c r="A1734" t="str">
        <f t="shared" si="27"/>
        <v>5041029</v>
      </c>
      <c r="B1734" s="7" t="s">
        <v>1294</v>
      </c>
      <c r="C1734" s="7" t="s">
        <v>1337</v>
      </c>
      <c r="D1734" s="7" t="s">
        <v>1356</v>
      </c>
      <c r="E1734" s="7" t="e">
        <v>#N/A</v>
      </c>
      <c r="F1734" s="7" t="e">
        <v>#N/A</v>
      </c>
      <c r="G1734" s="7" t="e">
        <v>#N/A</v>
      </c>
      <c r="H1734" s="7" t="e">
        <v>#N/A</v>
      </c>
      <c r="I1734" s="7" t="s">
        <v>594</v>
      </c>
      <c r="J1734" s="7" t="s">
        <v>595</v>
      </c>
      <c r="K1734" s="241">
        <v>504</v>
      </c>
      <c r="L1734" s="7" t="s">
        <v>1821</v>
      </c>
      <c r="M1734" s="241">
        <v>1029</v>
      </c>
      <c r="N1734" s="7" t="s">
        <v>151</v>
      </c>
    </row>
    <row r="1735" spans="1:14" x14ac:dyDescent="0.3">
      <c r="A1735" t="str">
        <f t="shared" si="27"/>
        <v>5041030</v>
      </c>
      <c r="B1735" s="7" t="s">
        <v>1294</v>
      </c>
      <c r="C1735" s="7" t="s">
        <v>1337</v>
      </c>
      <c r="D1735" s="7" t="s">
        <v>1356</v>
      </c>
      <c r="E1735" s="7" t="e">
        <v>#N/A</v>
      </c>
      <c r="F1735" s="7" t="e">
        <v>#N/A</v>
      </c>
      <c r="G1735" s="7" t="e">
        <v>#N/A</v>
      </c>
      <c r="H1735" s="7" t="e">
        <v>#N/A</v>
      </c>
      <c r="I1735" s="7" t="s">
        <v>594</v>
      </c>
      <c r="J1735" s="7" t="s">
        <v>595</v>
      </c>
      <c r="K1735" s="241">
        <v>504</v>
      </c>
      <c r="L1735" s="7" t="s">
        <v>1821</v>
      </c>
      <c r="M1735" s="241">
        <v>1030</v>
      </c>
      <c r="N1735" s="7" t="s">
        <v>1799</v>
      </c>
    </row>
    <row r="1736" spans="1:14" x14ac:dyDescent="0.3">
      <c r="A1736" t="str">
        <f t="shared" si="27"/>
        <v>5041031</v>
      </c>
      <c r="B1736" s="7" t="s">
        <v>1294</v>
      </c>
      <c r="C1736" s="7" t="s">
        <v>1337</v>
      </c>
      <c r="D1736" s="7" t="s">
        <v>1356</v>
      </c>
      <c r="E1736" s="7" t="e">
        <v>#N/A</v>
      </c>
      <c r="F1736" s="7" t="e">
        <v>#N/A</v>
      </c>
      <c r="G1736" s="7" t="e">
        <v>#N/A</v>
      </c>
      <c r="H1736" s="7" t="e">
        <v>#N/A</v>
      </c>
      <c r="I1736" s="7" t="s">
        <v>594</v>
      </c>
      <c r="J1736" s="7" t="s">
        <v>595</v>
      </c>
      <c r="K1736" s="241">
        <v>504</v>
      </c>
      <c r="L1736" s="7" t="s">
        <v>1821</v>
      </c>
      <c r="M1736" s="241">
        <v>1031</v>
      </c>
      <c r="N1736" s="7" t="s">
        <v>529</v>
      </c>
    </row>
    <row r="1737" spans="1:14" x14ac:dyDescent="0.3">
      <c r="A1737" t="str">
        <f t="shared" si="27"/>
        <v>5041032</v>
      </c>
      <c r="B1737" s="7" t="s">
        <v>1294</v>
      </c>
      <c r="C1737" s="7" t="s">
        <v>1337</v>
      </c>
      <c r="D1737" s="7" t="s">
        <v>1356</v>
      </c>
      <c r="E1737" s="7" t="e">
        <v>#N/A</v>
      </c>
      <c r="F1737" s="7" t="e">
        <v>#N/A</v>
      </c>
      <c r="G1737" s="7" t="e">
        <v>#N/A</v>
      </c>
      <c r="H1737" s="7" t="e">
        <v>#N/A</v>
      </c>
      <c r="I1737" s="7" t="s">
        <v>594</v>
      </c>
      <c r="J1737" s="7" t="s">
        <v>595</v>
      </c>
      <c r="K1737" s="241">
        <v>504</v>
      </c>
      <c r="L1737" s="7" t="s">
        <v>1821</v>
      </c>
      <c r="M1737" s="241">
        <v>1032</v>
      </c>
      <c r="N1737" s="7" t="s">
        <v>530</v>
      </c>
    </row>
    <row r="1738" spans="1:14" x14ac:dyDescent="0.3">
      <c r="A1738" t="str">
        <f t="shared" si="27"/>
        <v>5041033</v>
      </c>
      <c r="B1738" s="7" t="s">
        <v>1294</v>
      </c>
      <c r="C1738" s="7" t="s">
        <v>1337</v>
      </c>
      <c r="D1738" s="7" t="s">
        <v>1356</v>
      </c>
      <c r="E1738" s="7" t="e">
        <v>#N/A</v>
      </c>
      <c r="F1738" s="7" t="e">
        <v>#N/A</v>
      </c>
      <c r="G1738" s="7" t="e">
        <v>#N/A</v>
      </c>
      <c r="H1738" s="7" t="e">
        <v>#N/A</v>
      </c>
      <c r="I1738" s="7" t="s">
        <v>594</v>
      </c>
      <c r="J1738" s="7" t="s">
        <v>595</v>
      </c>
      <c r="K1738" s="241">
        <v>504</v>
      </c>
      <c r="L1738" s="7" t="s">
        <v>1821</v>
      </c>
      <c r="M1738" s="241">
        <v>1033</v>
      </c>
      <c r="N1738" s="7" t="s">
        <v>656</v>
      </c>
    </row>
    <row r="1739" spans="1:14" x14ac:dyDescent="0.3">
      <c r="A1739" t="str">
        <f t="shared" si="27"/>
        <v>5041036</v>
      </c>
      <c r="B1739" s="7" t="s">
        <v>1294</v>
      </c>
      <c r="C1739" s="7" t="s">
        <v>1337</v>
      </c>
      <c r="D1739" s="7" t="s">
        <v>1356</v>
      </c>
      <c r="E1739" s="7" t="e">
        <v>#N/A</v>
      </c>
      <c r="F1739" s="7" t="e">
        <v>#N/A</v>
      </c>
      <c r="G1739" s="7" t="e">
        <v>#N/A</v>
      </c>
      <c r="H1739" s="7" t="e">
        <v>#N/A</v>
      </c>
      <c r="I1739" s="7" t="s">
        <v>594</v>
      </c>
      <c r="J1739" s="7" t="s">
        <v>595</v>
      </c>
      <c r="K1739" s="241">
        <v>504</v>
      </c>
      <c r="L1739" s="7" t="s">
        <v>1821</v>
      </c>
      <c r="M1739" s="241">
        <v>1036</v>
      </c>
      <c r="N1739" s="7" t="s">
        <v>1800</v>
      </c>
    </row>
    <row r="1740" spans="1:14" x14ac:dyDescent="0.3">
      <c r="A1740" t="str">
        <f t="shared" si="27"/>
        <v>5041037</v>
      </c>
      <c r="B1740" s="7" t="s">
        <v>1294</v>
      </c>
      <c r="C1740" s="7" t="s">
        <v>1337</v>
      </c>
      <c r="D1740" s="7" t="s">
        <v>1356</v>
      </c>
      <c r="E1740" s="7" t="e">
        <v>#N/A</v>
      </c>
      <c r="F1740" s="7" t="e">
        <v>#N/A</v>
      </c>
      <c r="G1740" s="7" t="e">
        <v>#N/A</v>
      </c>
      <c r="H1740" s="7" t="e">
        <v>#N/A</v>
      </c>
      <c r="I1740" s="7" t="s">
        <v>594</v>
      </c>
      <c r="J1740" s="7" t="s">
        <v>595</v>
      </c>
      <c r="K1740" s="241">
        <v>504</v>
      </c>
      <c r="L1740" s="7" t="s">
        <v>1821</v>
      </c>
      <c r="M1740" s="241">
        <v>1037</v>
      </c>
      <c r="N1740" s="7" t="s">
        <v>605</v>
      </c>
    </row>
    <row r="1741" spans="1:14" x14ac:dyDescent="0.3">
      <c r="A1741" t="str">
        <f t="shared" si="27"/>
        <v>5041051</v>
      </c>
      <c r="B1741" s="7" t="s">
        <v>1294</v>
      </c>
      <c r="C1741" s="7" t="s">
        <v>1337</v>
      </c>
      <c r="D1741" s="7" t="s">
        <v>1356</v>
      </c>
      <c r="E1741" s="7" t="e">
        <v>#N/A</v>
      </c>
      <c r="F1741" s="7" t="e">
        <v>#N/A</v>
      </c>
      <c r="G1741" s="7" t="e">
        <v>#N/A</v>
      </c>
      <c r="H1741" s="7" t="e">
        <v>#N/A</v>
      </c>
      <c r="I1741" s="7" t="s">
        <v>594</v>
      </c>
      <c r="J1741" s="7" t="s">
        <v>595</v>
      </c>
      <c r="K1741" s="241">
        <v>504</v>
      </c>
      <c r="L1741" s="7" t="s">
        <v>1821</v>
      </c>
      <c r="M1741" s="241">
        <v>1051</v>
      </c>
      <c r="N1741" s="7" t="s">
        <v>610</v>
      </c>
    </row>
    <row r="1742" spans="1:14" x14ac:dyDescent="0.3">
      <c r="A1742" t="str">
        <f t="shared" si="27"/>
        <v>5041065</v>
      </c>
      <c r="B1742" s="7" t="s">
        <v>1294</v>
      </c>
      <c r="C1742" s="7" t="s">
        <v>1337</v>
      </c>
      <c r="D1742" s="7" t="s">
        <v>1356</v>
      </c>
      <c r="E1742" s="7" t="e">
        <v>#N/A</v>
      </c>
      <c r="F1742" s="7" t="e">
        <v>#N/A</v>
      </c>
      <c r="G1742" s="7" t="e">
        <v>#N/A</v>
      </c>
      <c r="H1742" s="7" t="e">
        <v>#N/A</v>
      </c>
      <c r="I1742" s="7" t="s">
        <v>594</v>
      </c>
      <c r="J1742" s="7" t="s">
        <v>595</v>
      </c>
      <c r="K1742" s="241">
        <v>504</v>
      </c>
      <c r="L1742" s="7" t="s">
        <v>1821</v>
      </c>
      <c r="M1742" s="241">
        <v>1065</v>
      </c>
      <c r="N1742" s="7" t="s">
        <v>739</v>
      </c>
    </row>
    <row r="1743" spans="1:14" x14ac:dyDescent="0.3">
      <c r="A1743" t="str">
        <f t="shared" si="27"/>
        <v>5042007</v>
      </c>
      <c r="B1743" s="7" t="s">
        <v>1294</v>
      </c>
      <c r="C1743" s="7" t="s">
        <v>1337</v>
      </c>
      <c r="D1743" s="7" t="s">
        <v>1356</v>
      </c>
      <c r="E1743" s="7" t="e">
        <v>#N/A</v>
      </c>
      <c r="F1743" s="7" t="e">
        <v>#N/A</v>
      </c>
      <c r="G1743" s="7" t="e">
        <v>#N/A</v>
      </c>
      <c r="H1743" s="7" t="e">
        <v>#N/A</v>
      </c>
      <c r="I1743" s="7" t="s">
        <v>594</v>
      </c>
      <c r="J1743" s="7" t="s">
        <v>595</v>
      </c>
      <c r="K1743" s="241">
        <v>504</v>
      </c>
      <c r="L1743" s="7" t="s">
        <v>1821</v>
      </c>
      <c r="M1743" s="241">
        <v>2007</v>
      </c>
      <c r="N1743" s="7" t="s">
        <v>619</v>
      </c>
    </row>
    <row r="1744" spans="1:14" x14ac:dyDescent="0.3">
      <c r="A1744" t="str">
        <f t="shared" si="27"/>
        <v>5042058</v>
      </c>
      <c r="B1744" s="7" t="s">
        <v>1294</v>
      </c>
      <c r="C1744" s="7" t="s">
        <v>1337</v>
      </c>
      <c r="D1744" s="7" t="s">
        <v>1356</v>
      </c>
      <c r="E1744" s="7" t="e">
        <v>#N/A</v>
      </c>
      <c r="F1744" s="7" t="e">
        <v>#N/A</v>
      </c>
      <c r="G1744" s="7" t="e">
        <v>#N/A</v>
      </c>
      <c r="H1744" s="7" t="e">
        <v>#N/A</v>
      </c>
      <c r="I1744" s="7" t="s">
        <v>594</v>
      </c>
      <c r="J1744" s="7" t="s">
        <v>595</v>
      </c>
      <c r="K1744" s="241">
        <v>504</v>
      </c>
      <c r="L1744" s="7" t="s">
        <v>1821</v>
      </c>
      <c r="M1744" s="241">
        <v>2058</v>
      </c>
      <c r="N1744" s="7" t="s">
        <v>1822</v>
      </c>
    </row>
    <row r="1745" spans="1:14" x14ac:dyDescent="0.3">
      <c r="A1745" t="str">
        <f t="shared" si="27"/>
        <v>5044000</v>
      </c>
      <c r="B1745" s="7" t="s">
        <v>1294</v>
      </c>
      <c r="C1745" s="7" t="s">
        <v>1337</v>
      </c>
      <c r="D1745" s="7" t="s">
        <v>1356</v>
      </c>
      <c r="E1745" s="7" t="e">
        <v>#N/A</v>
      </c>
      <c r="F1745" s="7" t="e">
        <v>#N/A</v>
      </c>
      <c r="G1745" s="7" t="e">
        <v>#N/A</v>
      </c>
      <c r="H1745" s="7" t="e">
        <v>#N/A</v>
      </c>
      <c r="I1745" s="7" t="s">
        <v>594</v>
      </c>
      <c r="J1745" s="7" t="s">
        <v>595</v>
      </c>
      <c r="K1745" s="241">
        <v>504</v>
      </c>
      <c r="L1745" s="7" t="s">
        <v>1821</v>
      </c>
      <c r="M1745" s="241">
        <v>4000</v>
      </c>
      <c r="N1745" s="7" t="s">
        <v>1349</v>
      </c>
    </row>
    <row r="1746" spans="1:14" x14ac:dyDescent="0.3">
      <c r="A1746" t="str">
        <f t="shared" si="27"/>
        <v>5044009</v>
      </c>
      <c r="B1746" s="7" t="s">
        <v>1294</v>
      </c>
      <c r="C1746" s="7" t="s">
        <v>1337</v>
      </c>
      <c r="D1746" s="7" t="s">
        <v>1356</v>
      </c>
      <c r="E1746" s="7" t="e">
        <v>#N/A</v>
      </c>
      <c r="F1746" s="7" t="e">
        <v>#N/A</v>
      </c>
      <c r="G1746" s="7" t="e">
        <v>#N/A</v>
      </c>
      <c r="H1746" s="7" t="e">
        <v>#N/A</v>
      </c>
      <c r="I1746" s="7" t="s">
        <v>594</v>
      </c>
      <c r="J1746" s="7" t="s">
        <v>595</v>
      </c>
      <c r="K1746" s="241">
        <v>504</v>
      </c>
      <c r="L1746" s="7" t="s">
        <v>1821</v>
      </c>
      <c r="M1746" s="241">
        <v>4009</v>
      </c>
      <c r="N1746" s="7" t="s">
        <v>1350</v>
      </c>
    </row>
    <row r="1747" spans="1:14" x14ac:dyDescent="0.3">
      <c r="A1747" t="str">
        <f t="shared" si="27"/>
        <v>5046021</v>
      </c>
      <c r="B1747" s="7" t="s">
        <v>1294</v>
      </c>
      <c r="C1747" s="7" t="s">
        <v>1337</v>
      </c>
      <c r="D1747" s="7" t="s">
        <v>1356</v>
      </c>
      <c r="E1747" s="7" t="e">
        <v>#N/A</v>
      </c>
      <c r="F1747" s="7" t="e">
        <v>#N/A</v>
      </c>
      <c r="G1747" s="7" t="e">
        <v>#N/A</v>
      </c>
      <c r="H1747" s="7" t="e">
        <v>#N/A</v>
      </c>
      <c r="I1747" s="7" t="s">
        <v>594</v>
      </c>
      <c r="J1747" s="7" t="s">
        <v>595</v>
      </c>
      <c r="K1747" s="241">
        <v>504</v>
      </c>
      <c r="L1747" s="7" t="s">
        <v>1821</v>
      </c>
      <c r="M1747" s="241">
        <v>6021</v>
      </c>
      <c r="N1747" s="7" t="s">
        <v>1444</v>
      </c>
    </row>
    <row r="1748" spans="1:14" x14ac:dyDescent="0.3">
      <c r="A1748" t="str">
        <f t="shared" si="27"/>
        <v>5062006</v>
      </c>
      <c r="B1748" s="7" t="s">
        <v>1294</v>
      </c>
      <c r="C1748" s="7" t="s">
        <v>1337</v>
      </c>
      <c r="D1748" s="7" t="s">
        <v>1356</v>
      </c>
      <c r="E1748" s="7" t="e">
        <v>#N/A</v>
      </c>
      <c r="F1748" s="7" t="e">
        <v>#N/A</v>
      </c>
      <c r="G1748" s="7" t="e">
        <v>#N/A</v>
      </c>
      <c r="H1748" s="7" t="e">
        <v>#N/A</v>
      </c>
      <c r="I1748" s="7" t="s">
        <v>594</v>
      </c>
      <c r="J1748" s="7" t="s">
        <v>595</v>
      </c>
      <c r="K1748" s="241">
        <v>506</v>
      </c>
      <c r="L1748" s="7" t="s">
        <v>1823</v>
      </c>
      <c r="M1748" s="241">
        <v>2006</v>
      </c>
      <c r="N1748" s="7" t="s">
        <v>1824</v>
      </c>
    </row>
    <row r="1749" spans="1:14" x14ac:dyDescent="0.3">
      <c r="A1749" t="str">
        <f t="shared" si="27"/>
        <v>5064009</v>
      </c>
      <c r="B1749" s="7" t="s">
        <v>1294</v>
      </c>
      <c r="C1749" s="7" t="s">
        <v>1337</v>
      </c>
      <c r="D1749" s="7" t="s">
        <v>1356</v>
      </c>
      <c r="E1749" s="7" t="e">
        <v>#N/A</v>
      </c>
      <c r="F1749" s="7" t="e">
        <v>#N/A</v>
      </c>
      <c r="G1749" s="7" t="e">
        <v>#N/A</v>
      </c>
      <c r="H1749" s="7" t="e">
        <v>#N/A</v>
      </c>
      <c r="I1749" s="7" t="s">
        <v>594</v>
      </c>
      <c r="J1749" s="7" t="s">
        <v>595</v>
      </c>
      <c r="K1749" s="241">
        <v>506</v>
      </c>
      <c r="L1749" s="7" t="s">
        <v>1823</v>
      </c>
      <c r="M1749" s="241">
        <v>4009</v>
      </c>
      <c r="N1749" s="7" t="s">
        <v>1350</v>
      </c>
    </row>
    <row r="1750" spans="1:14" x14ac:dyDescent="0.3">
      <c r="A1750" t="str">
        <f t="shared" si="27"/>
        <v>5066021</v>
      </c>
      <c r="B1750" s="7" t="s">
        <v>1294</v>
      </c>
      <c r="C1750" s="7" t="s">
        <v>1337</v>
      </c>
      <c r="D1750" s="7" t="s">
        <v>1356</v>
      </c>
      <c r="E1750" s="7" t="e">
        <v>#N/A</v>
      </c>
      <c r="F1750" s="7" t="e">
        <v>#N/A</v>
      </c>
      <c r="G1750" s="7" t="e">
        <v>#N/A</v>
      </c>
      <c r="H1750" s="7" t="e">
        <v>#N/A</v>
      </c>
      <c r="I1750" s="7" t="s">
        <v>594</v>
      </c>
      <c r="J1750" s="7" t="s">
        <v>595</v>
      </c>
      <c r="K1750" s="241">
        <v>506</v>
      </c>
      <c r="L1750" s="7" t="s">
        <v>1823</v>
      </c>
      <c r="M1750" s="241">
        <v>6021</v>
      </c>
      <c r="N1750" s="7" t="s">
        <v>1444</v>
      </c>
    </row>
    <row r="1751" spans="1:14" x14ac:dyDescent="0.3">
      <c r="A1751" t="str">
        <f t="shared" si="27"/>
        <v>5067101</v>
      </c>
      <c r="B1751" s="7" t="s">
        <v>1294</v>
      </c>
      <c r="C1751" s="7" t="s">
        <v>1337</v>
      </c>
      <c r="D1751" s="7" t="s">
        <v>1356</v>
      </c>
      <c r="E1751" s="7" t="e">
        <v>#N/A</v>
      </c>
      <c r="F1751" s="7" t="e">
        <v>#N/A</v>
      </c>
      <c r="G1751" s="7" t="e">
        <v>#N/A</v>
      </c>
      <c r="H1751" s="7" t="e">
        <v>#N/A</v>
      </c>
      <c r="I1751" s="7" t="s">
        <v>594</v>
      </c>
      <c r="J1751" s="7" t="s">
        <v>595</v>
      </c>
      <c r="K1751" s="241">
        <v>506</v>
      </c>
      <c r="L1751" s="7" t="s">
        <v>1823</v>
      </c>
      <c r="M1751" s="241">
        <v>7101</v>
      </c>
      <c r="N1751" s="7" t="s">
        <v>46</v>
      </c>
    </row>
    <row r="1752" spans="1:14" x14ac:dyDescent="0.3">
      <c r="A1752" t="str">
        <f t="shared" si="27"/>
        <v>5072045</v>
      </c>
      <c r="B1752" s="7" t="s">
        <v>1294</v>
      </c>
      <c r="C1752" s="7" t="s">
        <v>1337</v>
      </c>
      <c r="D1752" s="7" t="s">
        <v>1356</v>
      </c>
      <c r="E1752" s="7" t="e">
        <v>#N/A</v>
      </c>
      <c r="F1752" s="7" t="e">
        <v>#N/A</v>
      </c>
      <c r="G1752" s="7" t="e">
        <v>#N/A</v>
      </c>
      <c r="H1752" s="7" t="e">
        <v>#N/A</v>
      </c>
      <c r="I1752" s="7" t="s">
        <v>594</v>
      </c>
      <c r="J1752" s="7" t="s">
        <v>595</v>
      </c>
      <c r="K1752" s="241">
        <v>507</v>
      </c>
      <c r="L1752" s="7" t="s">
        <v>1825</v>
      </c>
      <c r="M1752" s="241">
        <v>2045</v>
      </c>
      <c r="N1752" s="7" t="s">
        <v>170</v>
      </c>
    </row>
    <row r="1753" spans="1:14" x14ac:dyDescent="0.3">
      <c r="A1753" t="str">
        <f t="shared" si="27"/>
        <v>5077120</v>
      </c>
      <c r="B1753" s="7" t="s">
        <v>1294</v>
      </c>
      <c r="C1753" s="7" t="s">
        <v>1337</v>
      </c>
      <c r="D1753" s="7" t="s">
        <v>1356</v>
      </c>
      <c r="E1753" s="7" t="e">
        <v>#N/A</v>
      </c>
      <c r="F1753" s="7" t="e">
        <v>#N/A</v>
      </c>
      <c r="G1753" s="7" t="e">
        <v>#N/A</v>
      </c>
      <c r="H1753" s="7" t="e">
        <v>#N/A</v>
      </c>
      <c r="I1753" s="7" t="s">
        <v>594</v>
      </c>
      <c r="J1753" s="7" t="s">
        <v>595</v>
      </c>
      <c r="K1753" s="241">
        <v>507</v>
      </c>
      <c r="L1753" s="7" t="s">
        <v>1825</v>
      </c>
      <c r="M1753" s="241">
        <v>7120</v>
      </c>
      <c r="N1753" s="7" t="s">
        <v>52</v>
      </c>
    </row>
    <row r="1754" spans="1:14" x14ac:dyDescent="0.3">
      <c r="A1754" t="str">
        <f t="shared" si="27"/>
        <v>60805505</v>
      </c>
      <c r="B1754" s="7" t="s">
        <v>1321</v>
      </c>
      <c r="C1754" s="7" t="s">
        <v>1337</v>
      </c>
      <c r="D1754" s="7" t="s">
        <v>1356</v>
      </c>
      <c r="E1754" s="7" t="e">
        <v>#N/A</v>
      </c>
      <c r="F1754" s="7" t="e">
        <v>#N/A</v>
      </c>
      <c r="G1754" s="7" t="e">
        <v>#N/A</v>
      </c>
      <c r="H1754" s="7" t="e">
        <v>#N/A</v>
      </c>
      <c r="I1754" s="7" t="s">
        <v>594</v>
      </c>
      <c r="J1754" s="7" t="s">
        <v>595</v>
      </c>
      <c r="K1754" s="241">
        <v>6080</v>
      </c>
      <c r="L1754" s="7" t="s">
        <v>1826</v>
      </c>
      <c r="M1754" s="241">
        <v>5505</v>
      </c>
      <c r="N1754" s="7" t="s">
        <v>61</v>
      </c>
    </row>
    <row r="1755" spans="1:14" x14ac:dyDescent="0.3">
      <c r="A1755" t="str">
        <f t="shared" si="27"/>
        <v>60825502</v>
      </c>
      <c r="B1755" s="7" t="s">
        <v>1321</v>
      </c>
      <c r="C1755" s="7" t="s">
        <v>1337</v>
      </c>
      <c r="D1755" s="7" t="s">
        <v>1356</v>
      </c>
      <c r="E1755" s="7" t="e">
        <v>#N/A</v>
      </c>
      <c r="F1755" s="7" t="e">
        <v>#N/A</v>
      </c>
      <c r="G1755" s="7" t="e">
        <v>#N/A</v>
      </c>
      <c r="H1755" s="7" t="e">
        <v>#N/A</v>
      </c>
      <c r="I1755" s="7" t="s">
        <v>594</v>
      </c>
      <c r="J1755" s="7" t="s">
        <v>595</v>
      </c>
      <c r="K1755" s="241">
        <v>6082</v>
      </c>
      <c r="L1755" s="7" t="s">
        <v>1827</v>
      </c>
      <c r="M1755" s="241">
        <v>5502</v>
      </c>
      <c r="N1755" s="7" t="s">
        <v>63</v>
      </c>
    </row>
    <row r="1756" spans="1:14" x14ac:dyDescent="0.3">
      <c r="A1756" t="str">
        <f t="shared" si="27"/>
        <v>60124000</v>
      </c>
      <c r="B1756" s="7" t="s">
        <v>1321</v>
      </c>
      <c r="C1756" s="7"/>
      <c r="D1756" s="7"/>
      <c r="E1756" s="7" t="e">
        <v>#N/A</v>
      </c>
      <c r="F1756" s="7" t="e">
        <v>#N/A</v>
      </c>
      <c r="G1756" s="7" t="e">
        <v>#N/A</v>
      </c>
      <c r="H1756" s="7" t="e">
        <v>#N/A</v>
      </c>
      <c r="I1756" s="7" t="s">
        <v>1828</v>
      </c>
      <c r="J1756" s="7" t="s">
        <v>1829</v>
      </c>
      <c r="K1756" s="241">
        <v>6012</v>
      </c>
      <c r="L1756" s="7" t="s">
        <v>1829</v>
      </c>
      <c r="M1756" s="241">
        <v>4000</v>
      </c>
      <c r="N1756" s="7" t="s">
        <v>1349</v>
      </c>
    </row>
    <row r="1757" spans="1:14" x14ac:dyDescent="0.3">
      <c r="A1757" t="str">
        <f t="shared" si="27"/>
        <v>60125502</v>
      </c>
      <c r="B1757" s="7" t="s">
        <v>1321</v>
      </c>
      <c r="C1757" s="7"/>
      <c r="D1757" s="7"/>
      <c r="E1757" s="7" t="e">
        <v>#N/A</v>
      </c>
      <c r="F1757" s="7" t="e">
        <v>#N/A</v>
      </c>
      <c r="G1757" s="7" t="e">
        <v>#N/A</v>
      </c>
      <c r="H1757" s="7" t="e">
        <v>#N/A</v>
      </c>
      <c r="I1757" s="7" t="s">
        <v>1828</v>
      </c>
      <c r="J1757" s="7" t="s">
        <v>1829</v>
      </c>
      <c r="K1757" s="241">
        <v>6012</v>
      </c>
      <c r="L1757" s="7" t="s">
        <v>1829</v>
      </c>
      <c r="M1757" s="241">
        <v>5502</v>
      </c>
      <c r="N1757" s="7" t="s">
        <v>63</v>
      </c>
    </row>
    <row r="1758" spans="1:14" x14ac:dyDescent="0.3">
      <c r="A1758" t="str">
        <f t="shared" si="27"/>
        <v>60126004</v>
      </c>
      <c r="B1758" s="7" t="s">
        <v>1321</v>
      </c>
      <c r="C1758" s="7"/>
      <c r="D1758" s="7"/>
      <c r="E1758" s="7" t="e">
        <v>#N/A</v>
      </c>
      <c r="F1758" s="7" t="e">
        <v>#N/A</v>
      </c>
      <c r="G1758" s="7" t="e">
        <v>#N/A</v>
      </c>
      <c r="H1758" s="7" t="e">
        <v>#N/A</v>
      </c>
      <c r="I1758" s="7" t="s">
        <v>1828</v>
      </c>
      <c r="J1758" s="7" t="s">
        <v>1829</v>
      </c>
      <c r="K1758" s="241">
        <v>6012</v>
      </c>
      <c r="L1758" s="7" t="s">
        <v>1829</v>
      </c>
      <c r="M1758" s="241">
        <v>6004</v>
      </c>
      <c r="N1758" s="7" t="s">
        <v>66</v>
      </c>
    </row>
    <row r="1759" spans="1:14" x14ac:dyDescent="0.3">
      <c r="A1759" t="str">
        <f t="shared" si="27"/>
        <v>60126009</v>
      </c>
      <c r="B1759" s="7" t="s">
        <v>1321</v>
      </c>
      <c r="C1759" s="7"/>
      <c r="D1759" s="7"/>
      <c r="E1759" s="7" t="e">
        <v>#N/A</v>
      </c>
      <c r="F1759" s="7" t="e">
        <v>#N/A</v>
      </c>
      <c r="G1759" s="7" t="e">
        <v>#N/A</v>
      </c>
      <c r="H1759" s="7" t="e">
        <v>#N/A</v>
      </c>
      <c r="I1759" s="7" t="s">
        <v>1828</v>
      </c>
      <c r="J1759" s="7" t="s">
        <v>1829</v>
      </c>
      <c r="K1759" s="241">
        <v>6012</v>
      </c>
      <c r="L1759" s="7" t="s">
        <v>1829</v>
      </c>
      <c r="M1759" s="241">
        <v>6009</v>
      </c>
      <c r="N1759" s="7" t="s">
        <v>71</v>
      </c>
    </row>
    <row r="1760" spans="1:14" x14ac:dyDescent="0.3">
      <c r="A1760" t="str">
        <f t="shared" si="27"/>
        <v>103626003</v>
      </c>
      <c r="B1760" s="7" t="s">
        <v>1323</v>
      </c>
      <c r="C1760" s="7"/>
      <c r="D1760" s="7"/>
      <c r="E1760" s="7" t="e">
        <v>#N/A</v>
      </c>
      <c r="F1760" s="7" t="e">
        <v>#N/A</v>
      </c>
      <c r="G1760" s="7" t="e">
        <v>#N/A</v>
      </c>
      <c r="H1760" s="7" t="e">
        <v>#N/A</v>
      </c>
      <c r="I1760" s="7" t="s">
        <v>625</v>
      </c>
      <c r="J1760" s="7" t="s">
        <v>626</v>
      </c>
      <c r="K1760" s="241">
        <v>10362</v>
      </c>
      <c r="L1760" s="7" t="s">
        <v>1830</v>
      </c>
      <c r="M1760" s="241">
        <v>6003</v>
      </c>
      <c r="N1760" s="7" t="s">
        <v>89</v>
      </c>
    </row>
    <row r="1761" spans="1:14" x14ac:dyDescent="0.3">
      <c r="A1761" t="str">
        <f t="shared" si="27"/>
        <v>103626006</v>
      </c>
      <c r="B1761" s="7" t="s">
        <v>1323</v>
      </c>
      <c r="C1761" s="7"/>
      <c r="D1761" s="7"/>
      <c r="E1761" s="7" t="e">
        <v>#N/A</v>
      </c>
      <c r="F1761" s="7" t="e">
        <v>#N/A</v>
      </c>
      <c r="G1761" s="7" t="e">
        <v>#N/A</v>
      </c>
      <c r="H1761" s="7" t="e">
        <v>#N/A</v>
      </c>
      <c r="I1761" s="7" t="s">
        <v>625</v>
      </c>
      <c r="J1761" s="7" t="s">
        <v>626</v>
      </c>
      <c r="K1761" s="241">
        <v>10362</v>
      </c>
      <c r="L1761" s="7" t="s">
        <v>1830</v>
      </c>
      <c r="M1761" s="241">
        <v>6006</v>
      </c>
      <c r="N1761" s="7" t="s">
        <v>68</v>
      </c>
    </row>
    <row r="1762" spans="1:14" x14ac:dyDescent="0.3">
      <c r="A1762" t="str">
        <f t="shared" si="27"/>
        <v>60105502</v>
      </c>
      <c r="B1762" s="7" t="s">
        <v>1321</v>
      </c>
      <c r="C1762" s="7"/>
      <c r="D1762" s="7"/>
      <c r="E1762" s="7" t="e">
        <v>#N/A</v>
      </c>
      <c r="F1762" s="7" t="e">
        <v>#N/A</v>
      </c>
      <c r="G1762" s="7" t="e">
        <v>#N/A</v>
      </c>
      <c r="H1762" s="7" t="e">
        <v>#N/A</v>
      </c>
      <c r="I1762" s="7" t="s">
        <v>1831</v>
      </c>
      <c r="J1762" s="7" t="s">
        <v>1832</v>
      </c>
      <c r="K1762" s="241">
        <v>6010</v>
      </c>
      <c r="L1762" s="7" t="s">
        <v>1832</v>
      </c>
      <c r="M1762" s="241">
        <v>5502</v>
      </c>
      <c r="N1762" s="7" t="s">
        <v>63</v>
      </c>
    </row>
    <row r="1763" spans="1:14" x14ac:dyDescent="0.3">
      <c r="A1763" t="str">
        <f t="shared" si="27"/>
        <v>60106004</v>
      </c>
      <c r="B1763" s="7" t="s">
        <v>1321</v>
      </c>
      <c r="C1763" s="7"/>
      <c r="D1763" s="7"/>
      <c r="E1763" s="7" t="e">
        <v>#N/A</v>
      </c>
      <c r="F1763" s="7" t="e">
        <v>#N/A</v>
      </c>
      <c r="G1763" s="7" t="e">
        <v>#N/A</v>
      </c>
      <c r="H1763" s="7" t="e">
        <v>#N/A</v>
      </c>
      <c r="I1763" s="7" t="s">
        <v>1831</v>
      </c>
      <c r="J1763" s="7" t="s">
        <v>1832</v>
      </c>
      <c r="K1763" s="241">
        <v>6010</v>
      </c>
      <c r="L1763" s="7" t="s">
        <v>1832</v>
      </c>
      <c r="M1763" s="241">
        <v>6004</v>
      </c>
      <c r="N1763" s="7" t="s">
        <v>66</v>
      </c>
    </row>
    <row r="1764" spans="1:14" x14ac:dyDescent="0.3">
      <c r="A1764" t="str">
        <f t="shared" si="27"/>
        <v>60094000</v>
      </c>
      <c r="B1764" s="7" t="s">
        <v>1321</v>
      </c>
      <c r="C1764" s="7"/>
      <c r="D1764" s="7"/>
      <c r="E1764" s="7" t="e">
        <v>#N/A</v>
      </c>
      <c r="F1764" s="7" t="e">
        <v>#N/A</v>
      </c>
      <c r="G1764" s="7" t="e">
        <v>#N/A</v>
      </c>
      <c r="H1764" s="7" t="e">
        <v>#N/A</v>
      </c>
      <c r="I1764" s="7" t="s">
        <v>1833</v>
      </c>
      <c r="J1764" s="7" t="s">
        <v>1834</v>
      </c>
      <c r="K1764" s="241">
        <v>6009</v>
      </c>
      <c r="L1764" s="7" t="s">
        <v>1834</v>
      </c>
      <c r="M1764" s="241">
        <v>4000</v>
      </c>
      <c r="N1764" s="7" t="s">
        <v>1349</v>
      </c>
    </row>
    <row r="1765" spans="1:14" x14ac:dyDescent="0.3">
      <c r="A1765" t="str">
        <f t="shared" si="27"/>
        <v>60095502</v>
      </c>
      <c r="B1765" s="7" t="s">
        <v>1321</v>
      </c>
      <c r="C1765" s="7"/>
      <c r="D1765" s="7"/>
      <c r="E1765" s="7" t="e">
        <v>#N/A</v>
      </c>
      <c r="F1765" s="7" t="e">
        <v>#N/A</v>
      </c>
      <c r="G1765" s="7" t="e">
        <v>#N/A</v>
      </c>
      <c r="H1765" s="7" t="e">
        <v>#N/A</v>
      </c>
      <c r="I1765" s="7" t="s">
        <v>1833</v>
      </c>
      <c r="J1765" s="7" t="s">
        <v>1834</v>
      </c>
      <c r="K1765" s="241">
        <v>6009</v>
      </c>
      <c r="L1765" s="7" t="s">
        <v>1834</v>
      </c>
      <c r="M1765" s="241">
        <v>5502</v>
      </c>
      <c r="N1765" s="7" t="s">
        <v>63</v>
      </c>
    </row>
    <row r="1766" spans="1:14" x14ac:dyDescent="0.3">
      <c r="A1766" t="str">
        <f t="shared" si="27"/>
        <v>60095503</v>
      </c>
      <c r="B1766" s="7" t="s">
        <v>1321</v>
      </c>
      <c r="C1766" s="7"/>
      <c r="D1766" s="7"/>
      <c r="E1766" s="7" t="e">
        <v>#N/A</v>
      </c>
      <c r="F1766" s="7" t="e">
        <v>#N/A</v>
      </c>
      <c r="G1766" s="7" t="e">
        <v>#N/A</v>
      </c>
      <c r="H1766" s="7" t="e">
        <v>#N/A</v>
      </c>
      <c r="I1766" s="7" t="s">
        <v>1833</v>
      </c>
      <c r="J1766" s="7" t="s">
        <v>1834</v>
      </c>
      <c r="K1766" s="241">
        <v>6009</v>
      </c>
      <c r="L1766" s="7" t="s">
        <v>1834</v>
      </c>
      <c r="M1766" s="241">
        <v>5503</v>
      </c>
      <c r="N1766" s="7" t="s">
        <v>1540</v>
      </c>
    </row>
    <row r="1767" spans="1:14" x14ac:dyDescent="0.3">
      <c r="A1767" t="str">
        <f t="shared" si="27"/>
        <v>60096004</v>
      </c>
      <c r="B1767" s="7" t="s">
        <v>1321</v>
      </c>
      <c r="C1767" s="7"/>
      <c r="D1767" s="7"/>
      <c r="E1767" s="7" t="e">
        <v>#N/A</v>
      </c>
      <c r="F1767" s="7" t="e">
        <v>#N/A</v>
      </c>
      <c r="G1767" s="7" t="e">
        <v>#N/A</v>
      </c>
      <c r="H1767" s="7" t="e">
        <v>#N/A</v>
      </c>
      <c r="I1767" s="7" t="s">
        <v>1833</v>
      </c>
      <c r="J1767" s="7" t="s">
        <v>1834</v>
      </c>
      <c r="K1767" s="241">
        <v>6009</v>
      </c>
      <c r="L1767" s="7" t="s">
        <v>1834</v>
      </c>
      <c r="M1767" s="241">
        <v>6004</v>
      </c>
      <c r="N1767" s="7" t="s">
        <v>66</v>
      </c>
    </row>
    <row r="1768" spans="1:14" x14ac:dyDescent="0.3">
      <c r="A1768" t="str">
        <f t="shared" si="27"/>
        <v>21032086</v>
      </c>
      <c r="B1768" s="7" t="s">
        <v>1294</v>
      </c>
      <c r="C1768" s="7" t="s">
        <v>1345</v>
      </c>
      <c r="D1768" s="7" t="s">
        <v>22</v>
      </c>
      <c r="E1768" s="7" t="e">
        <v>#N/A</v>
      </c>
      <c r="F1768" s="7" t="e">
        <v>#N/A</v>
      </c>
      <c r="G1768" s="7" t="e">
        <v>#N/A</v>
      </c>
      <c r="H1768" s="7" t="e">
        <v>#N/A</v>
      </c>
      <c r="I1768" s="7" t="s">
        <v>252</v>
      </c>
      <c r="J1768" s="7" t="s">
        <v>253</v>
      </c>
      <c r="K1768" s="241">
        <v>2103</v>
      </c>
      <c r="L1768" s="7" t="s">
        <v>1835</v>
      </c>
      <c r="M1768" s="241">
        <v>2086</v>
      </c>
      <c r="N1768" s="7" t="s">
        <v>291</v>
      </c>
    </row>
    <row r="1769" spans="1:14" x14ac:dyDescent="0.3">
      <c r="A1769" t="str">
        <f t="shared" si="27"/>
        <v>21032087</v>
      </c>
      <c r="B1769" s="7" t="s">
        <v>1294</v>
      </c>
      <c r="C1769" s="7" t="s">
        <v>1345</v>
      </c>
      <c r="D1769" s="7" t="s">
        <v>22</v>
      </c>
      <c r="E1769" s="7" t="e">
        <v>#N/A</v>
      </c>
      <c r="F1769" s="7" t="e">
        <v>#N/A</v>
      </c>
      <c r="G1769" s="7" t="e">
        <v>#N/A</v>
      </c>
      <c r="H1769" s="7" t="e">
        <v>#N/A</v>
      </c>
      <c r="I1769" s="7" t="s">
        <v>252</v>
      </c>
      <c r="J1769" s="7" t="s">
        <v>253</v>
      </c>
      <c r="K1769" s="241">
        <v>2103</v>
      </c>
      <c r="L1769" s="7" t="s">
        <v>1835</v>
      </c>
      <c r="M1769" s="241">
        <v>2087</v>
      </c>
      <c r="N1769" s="7" t="s">
        <v>333</v>
      </c>
    </row>
    <row r="1770" spans="1:14" x14ac:dyDescent="0.3">
      <c r="A1770" t="str">
        <f t="shared" si="27"/>
        <v>21032105</v>
      </c>
      <c r="B1770" s="7" t="s">
        <v>1294</v>
      </c>
      <c r="C1770" s="7" t="s">
        <v>1345</v>
      </c>
      <c r="D1770" s="7" t="s">
        <v>22</v>
      </c>
      <c r="E1770" s="7" t="e">
        <v>#N/A</v>
      </c>
      <c r="F1770" s="7" t="e">
        <v>#N/A</v>
      </c>
      <c r="G1770" s="7" t="e">
        <v>#N/A</v>
      </c>
      <c r="H1770" s="7" t="e">
        <v>#N/A</v>
      </c>
      <c r="I1770" s="7" t="s">
        <v>252</v>
      </c>
      <c r="J1770" s="7" t="s">
        <v>253</v>
      </c>
      <c r="K1770" s="241">
        <v>2103</v>
      </c>
      <c r="L1770" s="7" t="s">
        <v>1835</v>
      </c>
      <c r="M1770" s="241">
        <v>2105</v>
      </c>
      <c r="N1770" s="7" t="s">
        <v>302</v>
      </c>
    </row>
    <row r="1771" spans="1:14" x14ac:dyDescent="0.3">
      <c r="A1771" t="str">
        <f t="shared" si="27"/>
        <v>21032201</v>
      </c>
      <c r="B1771" s="7" t="s">
        <v>1294</v>
      </c>
      <c r="C1771" s="7" t="s">
        <v>1345</v>
      </c>
      <c r="D1771" s="7" t="s">
        <v>22</v>
      </c>
      <c r="E1771" s="7" t="e">
        <v>#N/A</v>
      </c>
      <c r="F1771" s="7" t="e">
        <v>#N/A</v>
      </c>
      <c r="G1771" s="7" t="e">
        <v>#N/A</v>
      </c>
      <c r="H1771" s="7" t="e">
        <v>#N/A</v>
      </c>
      <c r="I1771" s="7" t="s">
        <v>252</v>
      </c>
      <c r="J1771" s="7" t="s">
        <v>253</v>
      </c>
      <c r="K1771" s="241">
        <v>2103</v>
      </c>
      <c r="L1771" s="7" t="s">
        <v>1835</v>
      </c>
      <c r="M1771" s="241">
        <v>2201</v>
      </c>
      <c r="N1771" s="7" t="s">
        <v>1574</v>
      </c>
    </row>
    <row r="1772" spans="1:14" x14ac:dyDescent="0.3">
      <c r="A1772" t="str">
        <f t="shared" si="27"/>
        <v>21032210</v>
      </c>
      <c r="B1772" s="7" t="s">
        <v>1294</v>
      </c>
      <c r="C1772" s="7" t="s">
        <v>1345</v>
      </c>
      <c r="D1772" s="7" t="s">
        <v>22</v>
      </c>
      <c r="E1772" s="7" t="e">
        <v>#N/A</v>
      </c>
      <c r="F1772" s="7" t="e">
        <v>#N/A</v>
      </c>
      <c r="G1772" s="7" t="e">
        <v>#N/A</v>
      </c>
      <c r="H1772" s="7" t="e">
        <v>#N/A</v>
      </c>
      <c r="I1772" s="7" t="s">
        <v>252</v>
      </c>
      <c r="J1772" s="7" t="s">
        <v>253</v>
      </c>
      <c r="K1772" s="241">
        <v>2103</v>
      </c>
      <c r="L1772" s="7" t="s">
        <v>1835</v>
      </c>
      <c r="M1772" s="241">
        <v>2210</v>
      </c>
      <c r="N1772" s="7" t="s">
        <v>52</v>
      </c>
    </row>
    <row r="1773" spans="1:14" x14ac:dyDescent="0.3">
      <c r="A1773" t="str">
        <f t="shared" si="27"/>
        <v>21034000</v>
      </c>
      <c r="B1773" s="7" t="s">
        <v>1294</v>
      </c>
      <c r="C1773" s="7" t="s">
        <v>1345</v>
      </c>
      <c r="D1773" s="7" t="s">
        <v>22</v>
      </c>
      <c r="E1773" s="7" t="e">
        <v>#N/A</v>
      </c>
      <c r="F1773" s="7" t="e">
        <v>#N/A</v>
      </c>
      <c r="G1773" s="7" t="e">
        <v>#N/A</v>
      </c>
      <c r="H1773" s="7" t="e">
        <v>#N/A</v>
      </c>
      <c r="I1773" s="7" t="s">
        <v>252</v>
      </c>
      <c r="J1773" s="7" t="s">
        <v>253</v>
      </c>
      <c r="K1773" s="241">
        <v>2103</v>
      </c>
      <c r="L1773" s="7" t="s">
        <v>1835</v>
      </c>
      <c r="M1773" s="241">
        <v>4000</v>
      </c>
      <c r="N1773" s="7" t="s">
        <v>1349</v>
      </c>
    </row>
    <row r="1774" spans="1:14" x14ac:dyDescent="0.3">
      <c r="A1774" t="str">
        <f t="shared" si="27"/>
        <v>21037110</v>
      </c>
      <c r="B1774" s="7" t="s">
        <v>1294</v>
      </c>
      <c r="C1774" s="7" t="s">
        <v>1345</v>
      </c>
      <c r="D1774" s="7" t="s">
        <v>22</v>
      </c>
      <c r="E1774" s="7" t="e">
        <v>#N/A</v>
      </c>
      <c r="F1774" s="7" t="e">
        <v>#N/A</v>
      </c>
      <c r="G1774" s="7" t="e">
        <v>#N/A</v>
      </c>
      <c r="H1774" s="7" t="e">
        <v>#N/A</v>
      </c>
      <c r="I1774" s="7" t="s">
        <v>252</v>
      </c>
      <c r="J1774" s="7" t="s">
        <v>253</v>
      </c>
      <c r="K1774" s="241">
        <v>2103</v>
      </c>
      <c r="L1774" s="7" t="s">
        <v>1835</v>
      </c>
      <c r="M1774" s="241">
        <v>7110</v>
      </c>
      <c r="N1774" s="7" t="s">
        <v>1576</v>
      </c>
    </row>
    <row r="1775" spans="1:14" x14ac:dyDescent="0.3">
      <c r="A1775" t="str">
        <f t="shared" si="27"/>
        <v>21037120</v>
      </c>
      <c r="B1775" s="7" t="s">
        <v>1294</v>
      </c>
      <c r="C1775" s="7" t="s">
        <v>1345</v>
      </c>
      <c r="D1775" s="7" t="s">
        <v>22</v>
      </c>
      <c r="E1775" s="7" t="e">
        <v>#N/A</v>
      </c>
      <c r="F1775" s="7" t="e">
        <v>#N/A</v>
      </c>
      <c r="G1775" s="7" t="e">
        <v>#N/A</v>
      </c>
      <c r="H1775" s="7" t="e">
        <v>#N/A</v>
      </c>
      <c r="I1775" s="7" t="s">
        <v>252</v>
      </c>
      <c r="J1775" s="7" t="s">
        <v>253</v>
      </c>
      <c r="K1775" s="241">
        <v>2103</v>
      </c>
      <c r="L1775" s="7" t="s">
        <v>1835</v>
      </c>
      <c r="M1775" s="241">
        <v>7120</v>
      </c>
      <c r="N1775" s="7" t="s">
        <v>52</v>
      </c>
    </row>
    <row r="1776" spans="1:14" x14ac:dyDescent="0.3">
      <c r="A1776" t="str">
        <f t="shared" si="27"/>
        <v>21042079</v>
      </c>
      <c r="B1776" s="7" t="s">
        <v>1294</v>
      </c>
      <c r="C1776" s="7" t="s">
        <v>1345</v>
      </c>
      <c r="D1776" s="7" t="s">
        <v>22</v>
      </c>
      <c r="E1776" s="7" t="s">
        <v>482</v>
      </c>
      <c r="F1776" s="7" t="s">
        <v>483</v>
      </c>
      <c r="G1776" s="7" t="s">
        <v>247</v>
      </c>
      <c r="H1776" s="7" t="s">
        <v>248</v>
      </c>
      <c r="I1776" s="7" t="s">
        <v>252</v>
      </c>
      <c r="J1776" s="7" t="s">
        <v>253</v>
      </c>
      <c r="K1776" s="241">
        <v>2104</v>
      </c>
      <c r="L1776" s="7" t="s">
        <v>633</v>
      </c>
      <c r="M1776" s="241">
        <v>2079</v>
      </c>
      <c r="N1776" s="7" t="s">
        <v>35</v>
      </c>
    </row>
    <row r="1777" spans="1:14" x14ac:dyDescent="0.3">
      <c r="A1777" t="str">
        <f t="shared" si="27"/>
        <v>21052079</v>
      </c>
      <c r="B1777" s="7" t="s">
        <v>1294</v>
      </c>
      <c r="C1777" s="7" t="s">
        <v>1345</v>
      </c>
      <c r="D1777" s="7" t="s">
        <v>22</v>
      </c>
      <c r="E1777" s="7" t="e">
        <v>#N/A</v>
      </c>
      <c r="F1777" s="7" t="e">
        <v>#N/A</v>
      </c>
      <c r="G1777" s="7" t="e">
        <v>#N/A</v>
      </c>
      <c r="H1777" s="7" t="e">
        <v>#N/A</v>
      </c>
      <c r="I1777" s="7" t="s">
        <v>252</v>
      </c>
      <c r="J1777" s="7" t="s">
        <v>253</v>
      </c>
      <c r="K1777" s="241">
        <v>2105</v>
      </c>
      <c r="L1777" s="7" t="s">
        <v>1836</v>
      </c>
      <c r="M1777" s="241">
        <v>2079</v>
      </c>
      <c r="N1777" s="7" t="s">
        <v>35</v>
      </c>
    </row>
    <row r="1778" spans="1:14" x14ac:dyDescent="0.3">
      <c r="A1778" t="str">
        <f t="shared" si="27"/>
        <v>21062079</v>
      </c>
      <c r="B1778" s="7" t="s">
        <v>1294</v>
      </c>
      <c r="C1778" s="7" t="s">
        <v>1345</v>
      </c>
      <c r="D1778" s="7" t="s">
        <v>22</v>
      </c>
      <c r="E1778" s="7" t="s">
        <v>482</v>
      </c>
      <c r="F1778" s="7" t="s">
        <v>483</v>
      </c>
      <c r="G1778" s="7" t="s">
        <v>247</v>
      </c>
      <c r="H1778" s="7" t="s">
        <v>248</v>
      </c>
      <c r="I1778" s="7" t="s">
        <v>252</v>
      </c>
      <c r="J1778" s="7" t="s">
        <v>253</v>
      </c>
      <c r="K1778" s="241">
        <v>2106</v>
      </c>
      <c r="L1778" s="7" t="s">
        <v>634</v>
      </c>
      <c r="M1778" s="241">
        <v>2079</v>
      </c>
      <c r="N1778" s="7" t="s">
        <v>35</v>
      </c>
    </row>
    <row r="1779" spans="1:14" x14ac:dyDescent="0.3">
      <c r="A1779" t="str">
        <f t="shared" si="27"/>
        <v>21072079</v>
      </c>
      <c r="B1779" s="7" t="s">
        <v>1294</v>
      </c>
      <c r="C1779" s="7" t="s">
        <v>1345</v>
      </c>
      <c r="D1779" s="7" t="s">
        <v>22</v>
      </c>
      <c r="E1779" s="7" t="s">
        <v>482</v>
      </c>
      <c r="F1779" s="7" t="s">
        <v>483</v>
      </c>
      <c r="G1779" s="7" t="s">
        <v>247</v>
      </c>
      <c r="H1779" s="7" t="s">
        <v>248</v>
      </c>
      <c r="I1779" s="7" t="s">
        <v>252</v>
      </c>
      <c r="J1779" s="7" t="s">
        <v>253</v>
      </c>
      <c r="K1779" s="241">
        <v>2107</v>
      </c>
      <c r="L1779" s="7" t="s">
        <v>635</v>
      </c>
      <c r="M1779" s="241">
        <v>2079</v>
      </c>
      <c r="N1779" s="7" t="s">
        <v>35</v>
      </c>
    </row>
    <row r="1780" spans="1:14" x14ac:dyDescent="0.3">
      <c r="A1780" t="str">
        <f t="shared" si="27"/>
        <v>21092081</v>
      </c>
      <c r="B1780" s="7" t="s">
        <v>1294</v>
      </c>
      <c r="C1780" s="7" t="s">
        <v>1345</v>
      </c>
      <c r="D1780" s="7" t="s">
        <v>22</v>
      </c>
      <c r="E1780" s="7" t="s">
        <v>482</v>
      </c>
      <c r="F1780" s="7" t="s">
        <v>483</v>
      </c>
      <c r="G1780" s="7" t="s">
        <v>247</v>
      </c>
      <c r="H1780" s="7" t="s">
        <v>248</v>
      </c>
      <c r="I1780" s="7" t="s">
        <v>252</v>
      </c>
      <c r="J1780" s="7" t="s">
        <v>253</v>
      </c>
      <c r="K1780" s="241">
        <v>2109</v>
      </c>
      <c r="L1780" s="7" t="s">
        <v>636</v>
      </c>
      <c r="M1780" s="241">
        <v>2081</v>
      </c>
      <c r="N1780" s="7" t="s">
        <v>637</v>
      </c>
    </row>
    <row r="1781" spans="1:14" x14ac:dyDescent="0.3">
      <c r="A1781" t="str">
        <f t="shared" si="27"/>
        <v>21102015</v>
      </c>
      <c r="B1781" s="7" t="s">
        <v>1294</v>
      </c>
      <c r="C1781" s="7" t="s">
        <v>1345</v>
      </c>
      <c r="D1781" s="7" t="s">
        <v>22</v>
      </c>
      <c r="E1781" s="7" t="e">
        <v>#N/A</v>
      </c>
      <c r="F1781" s="7" t="e">
        <v>#N/A</v>
      </c>
      <c r="G1781" s="7" t="e">
        <v>#N/A</v>
      </c>
      <c r="H1781" s="7" t="e">
        <v>#N/A</v>
      </c>
      <c r="I1781" s="7" t="s">
        <v>252</v>
      </c>
      <c r="J1781" s="7" t="s">
        <v>253</v>
      </c>
      <c r="K1781" s="241">
        <v>2110</v>
      </c>
      <c r="L1781" s="7" t="s">
        <v>1837</v>
      </c>
      <c r="M1781" s="241">
        <v>2015</v>
      </c>
      <c r="N1781" s="7" t="s">
        <v>278</v>
      </c>
    </row>
    <row r="1782" spans="1:14" x14ac:dyDescent="0.3">
      <c r="A1782" t="str">
        <f t="shared" si="27"/>
        <v>21102079</v>
      </c>
      <c r="B1782" s="7" t="s">
        <v>1294</v>
      </c>
      <c r="C1782" s="7" t="s">
        <v>1345</v>
      </c>
      <c r="D1782" s="7" t="s">
        <v>22</v>
      </c>
      <c r="E1782" s="7" t="e">
        <v>#N/A</v>
      </c>
      <c r="F1782" s="7" t="e">
        <v>#N/A</v>
      </c>
      <c r="G1782" s="7" t="e">
        <v>#N/A</v>
      </c>
      <c r="H1782" s="7" t="e">
        <v>#N/A</v>
      </c>
      <c r="I1782" s="7" t="s">
        <v>252</v>
      </c>
      <c r="J1782" s="7" t="s">
        <v>253</v>
      </c>
      <c r="K1782" s="241">
        <v>2110</v>
      </c>
      <c r="L1782" s="7" t="s">
        <v>1837</v>
      </c>
      <c r="M1782" s="241">
        <v>2079</v>
      </c>
      <c r="N1782" s="7" t="s">
        <v>35</v>
      </c>
    </row>
    <row r="1783" spans="1:14" x14ac:dyDescent="0.3">
      <c r="A1783" t="str">
        <f t="shared" si="27"/>
        <v>21102087</v>
      </c>
      <c r="B1783" s="7" t="s">
        <v>1294</v>
      </c>
      <c r="C1783" s="7" t="s">
        <v>1345</v>
      </c>
      <c r="D1783" s="7" t="s">
        <v>22</v>
      </c>
      <c r="E1783" s="7" t="e">
        <v>#N/A</v>
      </c>
      <c r="F1783" s="7" t="e">
        <v>#N/A</v>
      </c>
      <c r="G1783" s="7" t="e">
        <v>#N/A</v>
      </c>
      <c r="H1783" s="7" t="e">
        <v>#N/A</v>
      </c>
      <c r="I1783" s="7" t="s">
        <v>252</v>
      </c>
      <c r="J1783" s="7" t="s">
        <v>253</v>
      </c>
      <c r="K1783" s="241">
        <v>2110</v>
      </c>
      <c r="L1783" s="7" t="s">
        <v>1837</v>
      </c>
      <c r="M1783" s="241">
        <v>2087</v>
      </c>
      <c r="N1783" s="7" t="s">
        <v>333</v>
      </c>
    </row>
    <row r="1784" spans="1:14" x14ac:dyDescent="0.3">
      <c r="A1784" t="str">
        <f t="shared" si="27"/>
        <v>21121506</v>
      </c>
      <c r="B1784" s="7" t="s">
        <v>1294</v>
      </c>
      <c r="C1784" s="7" t="s">
        <v>1345</v>
      </c>
      <c r="D1784" s="7" t="s">
        <v>22</v>
      </c>
      <c r="E1784" s="7" t="e">
        <v>#N/A</v>
      </c>
      <c r="F1784" s="7" t="e">
        <v>#N/A</v>
      </c>
      <c r="G1784" s="7" t="e">
        <v>#N/A</v>
      </c>
      <c r="H1784" s="7" t="e">
        <v>#N/A</v>
      </c>
      <c r="I1784" s="7" t="s">
        <v>252</v>
      </c>
      <c r="J1784" s="7" t="s">
        <v>253</v>
      </c>
      <c r="K1784" s="241">
        <v>2112</v>
      </c>
      <c r="L1784" s="7" t="s">
        <v>1838</v>
      </c>
      <c r="M1784" s="241">
        <v>1506</v>
      </c>
      <c r="N1784" s="7" t="s">
        <v>492</v>
      </c>
    </row>
    <row r="1785" spans="1:14" x14ac:dyDescent="0.3">
      <c r="A1785" t="str">
        <f t="shared" si="27"/>
        <v>21126006</v>
      </c>
      <c r="B1785" s="7" t="s">
        <v>1294</v>
      </c>
      <c r="C1785" s="7" t="s">
        <v>1345</v>
      </c>
      <c r="D1785" s="7" t="s">
        <v>22</v>
      </c>
      <c r="E1785" s="7" t="e">
        <v>#N/A</v>
      </c>
      <c r="F1785" s="7" t="e">
        <v>#N/A</v>
      </c>
      <c r="G1785" s="7" t="e">
        <v>#N/A</v>
      </c>
      <c r="H1785" s="7" t="e">
        <v>#N/A</v>
      </c>
      <c r="I1785" s="7" t="s">
        <v>252</v>
      </c>
      <c r="J1785" s="7" t="s">
        <v>253</v>
      </c>
      <c r="K1785" s="241">
        <v>2112</v>
      </c>
      <c r="L1785" s="7" t="s">
        <v>1838</v>
      </c>
      <c r="M1785" s="241">
        <v>6006</v>
      </c>
      <c r="N1785" s="7" t="s">
        <v>68</v>
      </c>
    </row>
    <row r="1786" spans="1:14" x14ac:dyDescent="0.3">
      <c r="A1786" t="str">
        <f t="shared" si="27"/>
        <v>21132081</v>
      </c>
      <c r="B1786" s="7" t="s">
        <v>1294</v>
      </c>
      <c r="C1786" s="7" t="s">
        <v>1345</v>
      </c>
      <c r="D1786" s="7" t="s">
        <v>22</v>
      </c>
      <c r="E1786" s="7" t="e">
        <v>#N/A</v>
      </c>
      <c r="F1786" s="7" t="e">
        <v>#N/A</v>
      </c>
      <c r="G1786" s="7" t="e">
        <v>#N/A</v>
      </c>
      <c r="H1786" s="7" t="e">
        <v>#N/A</v>
      </c>
      <c r="I1786" s="7" t="s">
        <v>252</v>
      </c>
      <c r="J1786" s="7" t="s">
        <v>253</v>
      </c>
      <c r="K1786" s="241">
        <v>2113</v>
      </c>
      <c r="L1786" s="7" t="s">
        <v>1839</v>
      </c>
      <c r="M1786" s="241">
        <v>2081</v>
      </c>
      <c r="N1786" s="7" t="s">
        <v>637</v>
      </c>
    </row>
    <row r="1787" spans="1:14" x14ac:dyDescent="0.3">
      <c r="A1787" t="str">
        <f t="shared" si="27"/>
        <v>21138000</v>
      </c>
      <c r="B1787" s="7" t="s">
        <v>1294</v>
      </c>
      <c r="C1787" s="7" t="s">
        <v>1345</v>
      </c>
      <c r="D1787" s="7" t="s">
        <v>22</v>
      </c>
      <c r="E1787" s="7" t="e">
        <v>#N/A</v>
      </c>
      <c r="F1787" s="7" t="e">
        <v>#N/A</v>
      </c>
      <c r="G1787" s="7" t="e">
        <v>#N/A</v>
      </c>
      <c r="H1787" s="7" t="e">
        <v>#N/A</v>
      </c>
      <c r="I1787" s="7" t="s">
        <v>252</v>
      </c>
      <c r="J1787" s="7" t="s">
        <v>253</v>
      </c>
      <c r="K1787" s="241">
        <v>2113</v>
      </c>
      <c r="L1787" s="7" t="s">
        <v>1839</v>
      </c>
      <c r="M1787" s="241">
        <v>8000</v>
      </c>
      <c r="N1787" s="7" t="s">
        <v>163</v>
      </c>
    </row>
    <row r="1788" spans="1:14" x14ac:dyDescent="0.3">
      <c r="A1788" t="str">
        <f t="shared" si="27"/>
        <v>21138099</v>
      </c>
      <c r="B1788" s="7" t="s">
        <v>1294</v>
      </c>
      <c r="C1788" s="7" t="s">
        <v>1345</v>
      </c>
      <c r="D1788" s="7" t="s">
        <v>22</v>
      </c>
      <c r="E1788" s="7" t="e">
        <v>#N/A</v>
      </c>
      <c r="F1788" s="7" t="e">
        <v>#N/A</v>
      </c>
      <c r="G1788" s="7" t="e">
        <v>#N/A</v>
      </c>
      <c r="H1788" s="7" t="e">
        <v>#N/A</v>
      </c>
      <c r="I1788" s="7" t="s">
        <v>252</v>
      </c>
      <c r="J1788" s="7" t="s">
        <v>253</v>
      </c>
      <c r="K1788" s="241">
        <v>2113</v>
      </c>
      <c r="L1788" s="7" t="s">
        <v>1839</v>
      </c>
      <c r="M1788" s="241">
        <v>8099</v>
      </c>
      <c r="N1788" s="7" t="s">
        <v>1840</v>
      </c>
    </row>
    <row r="1789" spans="1:14" x14ac:dyDescent="0.3">
      <c r="A1789" t="str">
        <f t="shared" si="27"/>
        <v>21146006</v>
      </c>
      <c r="B1789" s="7" t="s">
        <v>1294</v>
      </c>
      <c r="C1789" s="7" t="s">
        <v>1345</v>
      </c>
      <c r="D1789" s="7" t="s">
        <v>22</v>
      </c>
      <c r="E1789" s="7" t="e">
        <v>#N/A</v>
      </c>
      <c r="F1789" s="7" t="e">
        <v>#N/A</v>
      </c>
      <c r="G1789" s="7" t="e">
        <v>#N/A</v>
      </c>
      <c r="H1789" s="7" t="e">
        <v>#N/A</v>
      </c>
      <c r="I1789" s="7" t="s">
        <v>252</v>
      </c>
      <c r="J1789" s="7" t="s">
        <v>253</v>
      </c>
      <c r="K1789" s="241">
        <v>2114</v>
      </c>
      <c r="L1789" s="7" t="s">
        <v>1841</v>
      </c>
      <c r="M1789" s="241">
        <v>6006</v>
      </c>
      <c r="N1789" s="7" t="s">
        <v>68</v>
      </c>
    </row>
    <row r="1790" spans="1:14" x14ac:dyDescent="0.3">
      <c r="A1790" t="str">
        <f t="shared" si="27"/>
        <v>21152079</v>
      </c>
      <c r="B1790" s="7" t="s">
        <v>1294</v>
      </c>
      <c r="C1790" s="7" t="s">
        <v>1345</v>
      </c>
      <c r="D1790" s="7" t="s">
        <v>22</v>
      </c>
      <c r="E1790" s="7" t="e">
        <v>#N/A</v>
      </c>
      <c r="F1790" s="7" t="e">
        <v>#N/A</v>
      </c>
      <c r="G1790" s="7" t="e">
        <v>#N/A</v>
      </c>
      <c r="H1790" s="7" t="e">
        <v>#N/A</v>
      </c>
      <c r="I1790" s="7" t="s">
        <v>252</v>
      </c>
      <c r="J1790" s="7" t="s">
        <v>253</v>
      </c>
      <c r="K1790" s="241">
        <v>2115</v>
      </c>
      <c r="L1790" s="7" t="s">
        <v>1842</v>
      </c>
      <c r="M1790" s="241">
        <v>2079</v>
      </c>
      <c r="N1790" s="7" t="s">
        <v>35</v>
      </c>
    </row>
    <row r="1791" spans="1:14" x14ac:dyDescent="0.3">
      <c r="A1791" t="str">
        <f t="shared" si="27"/>
        <v>21161504</v>
      </c>
      <c r="B1791" s="7" t="s">
        <v>1294</v>
      </c>
      <c r="C1791" s="7" t="s">
        <v>1345</v>
      </c>
      <c r="D1791" s="7" t="s">
        <v>22</v>
      </c>
      <c r="E1791" s="7" t="e">
        <v>#N/A</v>
      </c>
      <c r="F1791" s="7" t="e">
        <v>#N/A</v>
      </c>
      <c r="G1791" s="7" t="e">
        <v>#N/A</v>
      </c>
      <c r="H1791" s="7" t="e">
        <v>#N/A</v>
      </c>
      <c r="I1791" s="7" t="s">
        <v>252</v>
      </c>
      <c r="J1791" s="7" t="s">
        <v>253</v>
      </c>
      <c r="K1791" s="241">
        <v>2116</v>
      </c>
      <c r="L1791" s="7" t="s">
        <v>638</v>
      </c>
      <c r="M1791" s="241">
        <v>1504</v>
      </c>
      <c r="N1791" s="7" t="s">
        <v>161</v>
      </c>
    </row>
    <row r="1792" spans="1:14" x14ac:dyDescent="0.3">
      <c r="A1792" t="str">
        <f t="shared" si="27"/>
        <v>21162000</v>
      </c>
      <c r="B1792" s="7" t="s">
        <v>1294</v>
      </c>
      <c r="C1792" s="7" t="s">
        <v>1345</v>
      </c>
      <c r="D1792" s="7" t="s">
        <v>22</v>
      </c>
      <c r="E1792" s="7" t="e">
        <v>#N/A</v>
      </c>
      <c r="F1792" s="7" t="e">
        <v>#N/A</v>
      </c>
      <c r="G1792" s="7" t="e">
        <v>#N/A</v>
      </c>
      <c r="H1792" s="7" t="e">
        <v>#N/A</v>
      </c>
      <c r="I1792" s="7" t="s">
        <v>252</v>
      </c>
      <c r="J1792" s="7" t="s">
        <v>253</v>
      </c>
      <c r="K1792" s="241">
        <v>2116</v>
      </c>
      <c r="L1792" s="7" t="s">
        <v>638</v>
      </c>
      <c r="M1792" s="241">
        <v>2000</v>
      </c>
      <c r="N1792" s="7" t="s">
        <v>271</v>
      </c>
    </row>
    <row r="1793" spans="1:14" x14ac:dyDescent="0.3">
      <c r="A1793" t="str">
        <f t="shared" si="27"/>
        <v>21162047</v>
      </c>
      <c r="B1793" s="7" t="s">
        <v>1294</v>
      </c>
      <c r="C1793" s="7" t="s">
        <v>1345</v>
      </c>
      <c r="D1793" s="7" t="s">
        <v>22</v>
      </c>
      <c r="E1793" s="7" t="s">
        <v>482</v>
      </c>
      <c r="F1793" s="7" t="s">
        <v>483</v>
      </c>
      <c r="G1793" s="7" t="s">
        <v>247</v>
      </c>
      <c r="H1793" s="7" t="s">
        <v>248</v>
      </c>
      <c r="I1793" s="7" t="s">
        <v>252</v>
      </c>
      <c r="J1793" s="7" t="s">
        <v>253</v>
      </c>
      <c r="K1793" s="241">
        <v>2116</v>
      </c>
      <c r="L1793" s="7" t="s">
        <v>638</v>
      </c>
      <c r="M1793" s="241">
        <v>2047</v>
      </c>
      <c r="N1793" s="7" t="s">
        <v>299</v>
      </c>
    </row>
    <row r="1794" spans="1:14" x14ac:dyDescent="0.3">
      <c r="A1794" t="str">
        <f t="shared" si="27"/>
        <v>21162231</v>
      </c>
      <c r="B1794" s="7" t="s">
        <v>1294</v>
      </c>
      <c r="C1794" s="7" t="s">
        <v>1345</v>
      </c>
      <c r="D1794" s="7" t="s">
        <v>22</v>
      </c>
      <c r="E1794" s="7" t="e">
        <v>#N/A</v>
      </c>
      <c r="F1794" s="7" t="e">
        <v>#N/A</v>
      </c>
      <c r="G1794" s="7" t="e">
        <v>#N/A</v>
      </c>
      <c r="H1794" s="7" t="e">
        <v>#N/A</v>
      </c>
      <c r="I1794" s="7" t="s">
        <v>252</v>
      </c>
      <c r="J1794" s="7" t="s">
        <v>253</v>
      </c>
      <c r="K1794" s="241">
        <v>2116</v>
      </c>
      <c r="L1794" s="7" t="s">
        <v>638</v>
      </c>
      <c r="M1794" s="241">
        <v>2231</v>
      </c>
      <c r="N1794" s="7" t="s">
        <v>1843</v>
      </c>
    </row>
    <row r="1795" spans="1:14" x14ac:dyDescent="0.3">
      <c r="A1795" t="str">
        <f t="shared" ref="A1795:A1858" si="28">K1795&amp;M1795</f>
        <v>21167103</v>
      </c>
      <c r="B1795" s="7" t="s">
        <v>1294</v>
      </c>
      <c r="C1795" s="7" t="s">
        <v>1345</v>
      </c>
      <c r="D1795" s="7" t="s">
        <v>22</v>
      </c>
      <c r="E1795" s="7" t="s">
        <v>482</v>
      </c>
      <c r="F1795" s="7" t="s">
        <v>483</v>
      </c>
      <c r="G1795" s="7" t="s">
        <v>247</v>
      </c>
      <c r="H1795" s="7" t="s">
        <v>248</v>
      </c>
      <c r="I1795" s="7" t="s">
        <v>252</v>
      </c>
      <c r="J1795" s="7" t="s">
        <v>253</v>
      </c>
      <c r="K1795" s="241">
        <v>2116</v>
      </c>
      <c r="L1795" s="7" t="s">
        <v>638</v>
      </c>
      <c r="M1795" s="241">
        <v>7103</v>
      </c>
      <c r="N1795" s="7" t="s">
        <v>36</v>
      </c>
    </row>
    <row r="1796" spans="1:14" x14ac:dyDescent="0.3">
      <c r="A1796" t="str">
        <f t="shared" si="28"/>
        <v>21167201</v>
      </c>
      <c r="B1796" s="7" t="s">
        <v>1294</v>
      </c>
      <c r="C1796" s="7" t="s">
        <v>1345</v>
      </c>
      <c r="D1796" s="7" t="s">
        <v>22</v>
      </c>
      <c r="E1796" s="7" t="e">
        <v>#N/A</v>
      </c>
      <c r="F1796" s="7" t="e">
        <v>#N/A</v>
      </c>
      <c r="G1796" s="7" t="e">
        <v>#N/A</v>
      </c>
      <c r="H1796" s="7" t="e">
        <v>#N/A</v>
      </c>
      <c r="I1796" s="7" t="s">
        <v>252</v>
      </c>
      <c r="J1796" s="7" t="s">
        <v>253</v>
      </c>
      <c r="K1796" s="241">
        <v>2116</v>
      </c>
      <c r="L1796" s="7" t="s">
        <v>638</v>
      </c>
      <c r="M1796" s="241">
        <v>7201</v>
      </c>
      <c r="N1796" s="7" t="s">
        <v>632</v>
      </c>
    </row>
    <row r="1797" spans="1:14" x14ac:dyDescent="0.3">
      <c r="A1797" t="str">
        <f t="shared" si="28"/>
        <v>21168000</v>
      </c>
      <c r="B1797" s="7" t="s">
        <v>1294</v>
      </c>
      <c r="C1797" s="7" t="s">
        <v>1345</v>
      </c>
      <c r="D1797" s="7" t="s">
        <v>22</v>
      </c>
      <c r="E1797" s="7" t="e">
        <v>#N/A</v>
      </c>
      <c r="F1797" s="7" t="e">
        <v>#N/A</v>
      </c>
      <c r="G1797" s="7" t="e">
        <v>#N/A</v>
      </c>
      <c r="H1797" s="7" t="e">
        <v>#N/A</v>
      </c>
      <c r="I1797" s="7" t="s">
        <v>252</v>
      </c>
      <c r="J1797" s="7" t="s">
        <v>253</v>
      </c>
      <c r="K1797" s="241">
        <v>2116</v>
      </c>
      <c r="L1797" s="7" t="s">
        <v>638</v>
      </c>
      <c r="M1797" s="241">
        <v>8000</v>
      </c>
      <c r="N1797" s="7" t="s">
        <v>163</v>
      </c>
    </row>
    <row r="1798" spans="1:14" x14ac:dyDescent="0.3">
      <c r="A1798" t="str">
        <f t="shared" si="28"/>
        <v>21172094</v>
      </c>
      <c r="B1798" s="7" t="s">
        <v>1294</v>
      </c>
      <c r="C1798" s="7" t="s">
        <v>1345</v>
      </c>
      <c r="D1798" s="7" t="s">
        <v>22</v>
      </c>
      <c r="E1798" s="7" t="e">
        <v>#N/A</v>
      </c>
      <c r="F1798" s="7" t="e">
        <v>#N/A</v>
      </c>
      <c r="G1798" s="7" t="e">
        <v>#N/A</v>
      </c>
      <c r="H1798" s="7" t="e">
        <v>#N/A</v>
      </c>
      <c r="I1798" s="7" t="s">
        <v>252</v>
      </c>
      <c r="J1798" s="7" t="s">
        <v>253</v>
      </c>
      <c r="K1798" s="241">
        <v>2117</v>
      </c>
      <c r="L1798" s="7" t="s">
        <v>1844</v>
      </c>
      <c r="M1798" s="241">
        <v>2094</v>
      </c>
      <c r="N1798" s="7" t="s">
        <v>702</v>
      </c>
    </row>
    <row r="1799" spans="1:14" x14ac:dyDescent="0.3">
      <c r="A1799" t="str">
        <f t="shared" si="28"/>
        <v>21182095</v>
      </c>
      <c r="B1799" s="7" t="s">
        <v>1294</v>
      </c>
      <c r="C1799" s="7" t="s">
        <v>1345</v>
      </c>
      <c r="D1799" s="7" t="s">
        <v>22</v>
      </c>
      <c r="E1799" s="7" t="e">
        <v>#N/A</v>
      </c>
      <c r="F1799" s="7" t="e">
        <v>#N/A</v>
      </c>
      <c r="G1799" s="7" t="e">
        <v>#N/A</v>
      </c>
      <c r="H1799" s="7" t="e">
        <v>#N/A</v>
      </c>
      <c r="I1799" s="7" t="s">
        <v>252</v>
      </c>
      <c r="J1799" s="7" t="s">
        <v>253</v>
      </c>
      <c r="K1799" s="241">
        <v>2118</v>
      </c>
      <c r="L1799" s="7" t="s">
        <v>1845</v>
      </c>
      <c r="M1799" s="241">
        <v>2095</v>
      </c>
      <c r="N1799" s="7" t="s">
        <v>1846</v>
      </c>
    </row>
    <row r="1800" spans="1:14" x14ac:dyDescent="0.3">
      <c r="A1800" t="str">
        <f t="shared" si="28"/>
        <v>21186006</v>
      </c>
      <c r="B1800" s="7" t="s">
        <v>1294</v>
      </c>
      <c r="C1800" s="7" t="s">
        <v>1345</v>
      </c>
      <c r="D1800" s="7" t="s">
        <v>22</v>
      </c>
      <c r="E1800" s="7" t="e">
        <v>#N/A</v>
      </c>
      <c r="F1800" s="7" t="e">
        <v>#N/A</v>
      </c>
      <c r="G1800" s="7" t="e">
        <v>#N/A</v>
      </c>
      <c r="H1800" s="7" t="e">
        <v>#N/A</v>
      </c>
      <c r="I1800" s="7" t="s">
        <v>252</v>
      </c>
      <c r="J1800" s="7" t="s">
        <v>253</v>
      </c>
      <c r="K1800" s="241">
        <v>2118</v>
      </c>
      <c r="L1800" s="7" t="s">
        <v>1845</v>
      </c>
      <c r="M1800" s="241">
        <v>6006</v>
      </c>
      <c r="N1800" s="7" t="s">
        <v>68</v>
      </c>
    </row>
    <row r="1801" spans="1:14" x14ac:dyDescent="0.3">
      <c r="A1801" t="str">
        <f t="shared" si="28"/>
        <v>23142079</v>
      </c>
      <c r="B1801" s="7" t="s">
        <v>1294</v>
      </c>
      <c r="C1801" s="7" t="s">
        <v>1345</v>
      </c>
      <c r="D1801" s="7" t="s">
        <v>22</v>
      </c>
      <c r="E1801" s="7" t="e">
        <v>#N/A</v>
      </c>
      <c r="F1801" s="7" t="e">
        <v>#N/A</v>
      </c>
      <c r="G1801" s="7" t="e">
        <v>#N/A</v>
      </c>
      <c r="H1801" s="7" t="e">
        <v>#N/A</v>
      </c>
      <c r="I1801" s="7" t="s">
        <v>252</v>
      </c>
      <c r="J1801" s="7" t="s">
        <v>253</v>
      </c>
      <c r="K1801" s="241">
        <v>2314</v>
      </c>
      <c r="L1801" s="7" t="s">
        <v>1847</v>
      </c>
      <c r="M1801" s="241">
        <v>2079</v>
      </c>
      <c r="N1801" s="7" t="s">
        <v>35</v>
      </c>
    </row>
    <row r="1802" spans="1:14" x14ac:dyDescent="0.3">
      <c r="A1802" t="str">
        <f t="shared" si="28"/>
        <v>23282108</v>
      </c>
      <c r="B1802" s="7" t="s">
        <v>1294</v>
      </c>
      <c r="C1802" s="7" t="s">
        <v>1345</v>
      </c>
      <c r="D1802" s="7" t="s">
        <v>22</v>
      </c>
      <c r="E1802" s="7" t="e">
        <v>#N/A</v>
      </c>
      <c r="F1802" s="7" t="e">
        <v>#N/A</v>
      </c>
      <c r="G1802" s="7" t="e">
        <v>#N/A</v>
      </c>
      <c r="H1802" s="7" t="e">
        <v>#N/A</v>
      </c>
      <c r="I1802" s="7" t="s">
        <v>252</v>
      </c>
      <c r="J1802" s="7" t="s">
        <v>253</v>
      </c>
      <c r="K1802" s="241">
        <v>2328</v>
      </c>
      <c r="L1802" s="7" t="s">
        <v>1848</v>
      </c>
      <c r="M1802" s="241">
        <v>2108</v>
      </c>
      <c r="N1802" s="7" t="s">
        <v>1849</v>
      </c>
    </row>
    <row r="1803" spans="1:14" x14ac:dyDescent="0.3">
      <c r="A1803" t="str">
        <f t="shared" si="28"/>
        <v>23352079</v>
      </c>
      <c r="B1803" s="7" t="s">
        <v>1294</v>
      </c>
      <c r="C1803" s="7" t="s">
        <v>1345</v>
      </c>
      <c r="D1803" s="7" t="s">
        <v>22</v>
      </c>
      <c r="E1803" s="7" t="s">
        <v>482</v>
      </c>
      <c r="F1803" s="7" t="s">
        <v>483</v>
      </c>
      <c r="G1803" s="7" t="s">
        <v>247</v>
      </c>
      <c r="H1803" s="7" t="s">
        <v>248</v>
      </c>
      <c r="I1803" s="7" t="s">
        <v>252</v>
      </c>
      <c r="J1803" s="7" t="s">
        <v>253</v>
      </c>
      <c r="K1803" s="241">
        <v>2335</v>
      </c>
      <c r="L1803" s="7" t="s">
        <v>639</v>
      </c>
      <c r="M1803" s="241">
        <v>2079</v>
      </c>
      <c r="N1803" s="7" t="s">
        <v>35</v>
      </c>
    </row>
    <row r="1804" spans="1:14" x14ac:dyDescent="0.3">
      <c r="A1804" t="str">
        <f t="shared" si="28"/>
        <v>23362079</v>
      </c>
      <c r="B1804" s="7" t="s">
        <v>1294</v>
      </c>
      <c r="C1804" s="7" t="s">
        <v>1345</v>
      </c>
      <c r="D1804" s="7" t="s">
        <v>22</v>
      </c>
      <c r="E1804" s="7" t="e">
        <v>#N/A</v>
      </c>
      <c r="F1804" s="7" t="e">
        <v>#N/A</v>
      </c>
      <c r="G1804" s="7" t="e">
        <v>#N/A</v>
      </c>
      <c r="H1804" s="7" t="e">
        <v>#N/A</v>
      </c>
      <c r="I1804" s="7" t="s">
        <v>252</v>
      </c>
      <c r="J1804" s="7" t="s">
        <v>253</v>
      </c>
      <c r="K1804" s="241">
        <v>2336</v>
      </c>
      <c r="L1804" s="7" t="s">
        <v>1850</v>
      </c>
      <c r="M1804" s="241">
        <v>2079</v>
      </c>
      <c r="N1804" s="7" t="s">
        <v>35</v>
      </c>
    </row>
    <row r="1805" spans="1:14" x14ac:dyDescent="0.3">
      <c r="A1805" t="str">
        <f t="shared" si="28"/>
        <v>23372079</v>
      </c>
      <c r="B1805" s="7" t="s">
        <v>1294</v>
      </c>
      <c r="C1805" s="7" t="s">
        <v>1345</v>
      </c>
      <c r="D1805" s="7" t="s">
        <v>22</v>
      </c>
      <c r="E1805" s="7" t="e">
        <v>#N/A</v>
      </c>
      <c r="F1805" s="7" t="e">
        <v>#N/A</v>
      </c>
      <c r="G1805" s="7" t="e">
        <v>#N/A</v>
      </c>
      <c r="H1805" s="7" t="e">
        <v>#N/A</v>
      </c>
      <c r="I1805" s="7" t="s">
        <v>252</v>
      </c>
      <c r="J1805" s="7" t="s">
        <v>253</v>
      </c>
      <c r="K1805" s="241">
        <v>2337</v>
      </c>
      <c r="L1805" s="7" t="s">
        <v>1851</v>
      </c>
      <c r="M1805" s="241">
        <v>2079</v>
      </c>
      <c r="N1805" s="7" t="s">
        <v>35</v>
      </c>
    </row>
    <row r="1806" spans="1:14" x14ac:dyDescent="0.3">
      <c r="A1806" t="str">
        <f t="shared" si="28"/>
        <v>23377200</v>
      </c>
      <c r="B1806" s="7" t="s">
        <v>1294</v>
      </c>
      <c r="C1806" s="7" t="s">
        <v>1345</v>
      </c>
      <c r="D1806" s="7" t="s">
        <v>22</v>
      </c>
      <c r="E1806" s="7" t="e">
        <v>#N/A</v>
      </c>
      <c r="F1806" s="7" t="e">
        <v>#N/A</v>
      </c>
      <c r="G1806" s="7" t="e">
        <v>#N/A</v>
      </c>
      <c r="H1806" s="7" t="e">
        <v>#N/A</v>
      </c>
      <c r="I1806" s="7" t="s">
        <v>252</v>
      </c>
      <c r="J1806" s="7" t="s">
        <v>253</v>
      </c>
      <c r="K1806" s="241">
        <v>2337</v>
      </c>
      <c r="L1806" s="7" t="s">
        <v>1851</v>
      </c>
      <c r="M1806" s="241">
        <v>7200</v>
      </c>
      <c r="N1806" s="7" t="s">
        <v>255</v>
      </c>
    </row>
    <row r="1807" spans="1:14" x14ac:dyDescent="0.3">
      <c r="A1807" t="str">
        <f t="shared" si="28"/>
        <v>23382081</v>
      </c>
      <c r="B1807" s="7" t="s">
        <v>1294</v>
      </c>
      <c r="C1807" s="7" t="s">
        <v>1345</v>
      </c>
      <c r="D1807" s="7" t="s">
        <v>22</v>
      </c>
      <c r="E1807" s="7" t="s">
        <v>482</v>
      </c>
      <c r="F1807" s="7" t="s">
        <v>483</v>
      </c>
      <c r="G1807" s="7" t="s">
        <v>247</v>
      </c>
      <c r="H1807" s="7" t="s">
        <v>248</v>
      </c>
      <c r="I1807" s="7" t="s">
        <v>252</v>
      </c>
      <c r="J1807" s="7" t="s">
        <v>253</v>
      </c>
      <c r="K1807" s="241">
        <v>2338</v>
      </c>
      <c r="L1807" s="7" t="s">
        <v>640</v>
      </c>
      <c r="M1807" s="241">
        <v>2081</v>
      </c>
      <c r="N1807" s="7" t="s">
        <v>637</v>
      </c>
    </row>
    <row r="1808" spans="1:14" x14ac:dyDescent="0.3">
      <c r="A1808" t="str">
        <f t="shared" si="28"/>
        <v>23388000</v>
      </c>
      <c r="B1808" s="7" t="s">
        <v>1294</v>
      </c>
      <c r="C1808" s="7" t="s">
        <v>1345</v>
      </c>
      <c r="D1808" s="7" t="s">
        <v>22</v>
      </c>
      <c r="E1808" s="7" t="s">
        <v>482</v>
      </c>
      <c r="F1808" s="7" t="s">
        <v>483</v>
      </c>
      <c r="G1808" s="7" t="s">
        <v>247</v>
      </c>
      <c r="H1808" s="7" t="s">
        <v>248</v>
      </c>
      <c r="I1808" s="7" t="s">
        <v>252</v>
      </c>
      <c r="J1808" s="7" t="s">
        <v>253</v>
      </c>
      <c r="K1808" s="241">
        <v>2338</v>
      </c>
      <c r="L1808" s="7" t="s">
        <v>640</v>
      </c>
      <c r="M1808" s="241">
        <v>8000</v>
      </c>
      <c r="N1808" s="7" t="s">
        <v>163</v>
      </c>
    </row>
    <row r="1809" spans="1:14" x14ac:dyDescent="0.3">
      <c r="A1809" t="str">
        <f t="shared" si="28"/>
        <v>23572210</v>
      </c>
      <c r="B1809" s="7" t="s">
        <v>1294</v>
      </c>
      <c r="C1809" s="7" t="s">
        <v>1345</v>
      </c>
      <c r="D1809" s="7" t="s">
        <v>22</v>
      </c>
      <c r="E1809" s="7" t="e">
        <v>#N/A</v>
      </c>
      <c r="F1809" s="7" t="e">
        <v>#N/A</v>
      </c>
      <c r="G1809" s="7" t="e">
        <v>#N/A</v>
      </c>
      <c r="H1809" s="7" t="e">
        <v>#N/A</v>
      </c>
      <c r="I1809" s="7" t="s">
        <v>252</v>
      </c>
      <c r="J1809" s="7" t="s">
        <v>253</v>
      </c>
      <c r="K1809" s="241">
        <v>2357</v>
      </c>
      <c r="L1809" s="7" t="s">
        <v>1852</v>
      </c>
      <c r="M1809" s="241">
        <v>2210</v>
      </c>
      <c r="N1809" s="7" t="s">
        <v>52</v>
      </c>
    </row>
    <row r="1810" spans="1:14" x14ac:dyDescent="0.3">
      <c r="A1810" t="str">
        <f t="shared" si="28"/>
        <v>23574000</v>
      </c>
      <c r="B1810" s="7" t="s">
        <v>1294</v>
      </c>
      <c r="C1810" s="7" t="s">
        <v>1345</v>
      </c>
      <c r="D1810" s="7" t="s">
        <v>22</v>
      </c>
      <c r="E1810" s="7" t="e">
        <v>#N/A</v>
      </c>
      <c r="F1810" s="7" t="e">
        <v>#N/A</v>
      </c>
      <c r="G1810" s="7" t="e">
        <v>#N/A</v>
      </c>
      <c r="H1810" s="7" t="e">
        <v>#N/A</v>
      </c>
      <c r="I1810" s="7" t="s">
        <v>252</v>
      </c>
      <c r="J1810" s="7" t="s">
        <v>253</v>
      </c>
      <c r="K1810" s="241">
        <v>2357</v>
      </c>
      <c r="L1810" s="7" t="s">
        <v>1852</v>
      </c>
      <c r="M1810" s="241">
        <v>4000</v>
      </c>
      <c r="N1810" s="7" t="s">
        <v>1349</v>
      </c>
    </row>
    <row r="1811" spans="1:14" x14ac:dyDescent="0.3">
      <c r="A1811" t="str">
        <f t="shared" si="28"/>
        <v>23612015</v>
      </c>
      <c r="B1811" s="7" t="s">
        <v>1294</v>
      </c>
      <c r="C1811" s="7" t="s">
        <v>1345</v>
      </c>
      <c r="D1811" s="7" t="s">
        <v>22</v>
      </c>
      <c r="E1811" s="7" t="e">
        <v>#N/A</v>
      </c>
      <c r="F1811" s="7" t="e">
        <v>#N/A</v>
      </c>
      <c r="G1811" s="7" t="e">
        <v>#N/A</v>
      </c>
      <c r="H1811" s="7" t="e">
        <v>#N/A</v>
      </c>
      <c r="I1811" s="7" t="s">
        <v>252</v>
      </c>
      <c r="J1811" s="7" t="s">
        <v>253</v>
      </c>
      <c r="K1811" s="241">
        <v>2361</v>
      </c>
      <c r="L1811" s="7" t="s">
        <v>1853</v>
      </c>
      <c r="M1811" s="241">
        <v>2015</v>
      </c>
      <c r="N1811" s="7" t="s">
        <v>278</v>
      </c>
    </row>
    <row r="1812" spans="1:14" x14ac:dyDescent="0.3">
      <c r="A1812" t="str">
        <f t="shared" si="28"/>
        <v>23617104</v>
      </c>
      <c r="B1812" s="7" t="s">
        <v>1294</v>
      </c>
      <c r="C1812" s="7" t="s">
        <v>1345</v>
      </c>
      <c r="D1812" s="7" t="s">
        <v>22</v>
      </c>
      <c r="E1812" s="7" t="e">
        <v>#N/A</v>
      </c>
      <c r="F1812" s="7" t="e">
        <v>#N/A</v>
      </c>
      <c r="G1812" s="7" t="e">
        <v>#N/A</v>
      </c>
      <c r="H1812" s="7" t="e">
        <v>#N/A</v>
      </c>
      <c r="I1812" s="7" t="s">
        <v>252</v>
      </c>
      <c r="J1812" s="7" t="s">
        <v>253</v>
      </c>
      <c r="K1812" s="241">
        <v>2361</v>
      </c>
      <c r="L1812" s="7" t="s">
        <v>1853</v>
      </c>
      <c r="M1812" s="241">
        <v>7104</v>
      </c>
      <c r="N1812" s="7" t="s">
        <v>1384</v>
      </c>
    </row>
    <row r="1813" spans="1:14" x14ac:dyDescent="0.3">
      <c r="A1813" t="str">
        <f t="shared" si="28"/>
        <v>23622015</v>
      </c>
      <c r="B1813" s="7" t="s">
        <v>1294</v>
      </c>
      <c r="C1813" s="7" t="s">
        <v>1345</v>
      </c>
      <c r="D1813" s="7" t="s">
        <v>22</v>
      </c>
      <c r="E1813" s="7" t="e">
        <v>#N/A</v>
      </c>
      <c r="F1813" s="7" t="e">
        <v>#N/A</v>
      </c>
      <c r="G1813" s="7" t="e">
        <v>#N/A</v>
      </c>
      <c r="H1813" s="7" t="e">
        <v>#N/A</v>
      </c>
      <c r="I1813" s="7" t="s">
        <v>252</v>
      </c>
      <c r="J1813" s="7" t="s">
        <v>253</v>
      </c>
      <c r="K1813" s="241">
        <v>2362</v>
      </c>
      <c r="L1813" s="7" t="s">
        <v>1854</v>
      </c>
      <c r="M1813" s="241">
        <v>2015</v>
      </c>
      <c r="N1813" s="7" t="s">
        <v>278</v>
      </c>
    </row>
    <row r="1814" spans="1:14" x14ac:dyDescent="0.3">
      <c r="A1814" t="str">
        <f t="shared" si="28"/>
        <v>23627104</v>
      </c>
      <c r="B1814" s="7" t="s">
        <v>1294</v>
      </c>
      <c r="C1814" s="7" t="s">
        <v>1345</v>
      </c>
      <c r="D1814" s="7" t="s">
        <v>22</v>
      </c>
      <c r="E1814" s="7" t="e">
        <v>#N/A</v>
      </c>
      <c r="F1814" s="7" t="e">
        <v>#N/A</v>
      </c>
      <c r="G1814" s="7" t="e">
        <v>#N/A</v>
      </c>
      <c r="H1814" s="7" t="e">
        <v>#N/A</v>
      </c>
      <c r="I1814" s="7" t="s">
        <v>252</v>
      </c>
      <c r="J1814" s="7" t="s">
        <v>253</v>
      </c>
      <c r="K1814" s="241">
        <v>2362</v>
      </c>
      <c r="L1814" s="7" t="s">
        <v>1854</v>
      </c>
      <c r="M1814" s="241">
        <v>7104</v>
      </c>
      <c r="N1814" s="7" t="s">
        <v>1384</v>
      </c>
    </row>
    <row r="1815" spans="1:14" x14ac:dyDescent="0.3">
      <c r="A1815" t="str">
        <f t="shared" si="28"/>
        <v>23702047</v>
      </c>
      <c r="B1815" s="7" t="s">
        <v>1294</v>
      </c>
      <c r="C1815" s="7" t="s">
        <v>1345</v>
      </c>
      <c r="D1815" s="7" t="s">
        <v>22</v>
      </c>
      <c r="E1815" s="7" t="e">
        <v>#N/A</v>
      </c>
      <c r="F1815" s="7" t="e">
        <v>#N/A</v>
      </c>
      <c r="G1815" s="7" t="e">
        <v>#N/A</v>
      </c>
      <c r="H1815" s="7" t="e">
        <v>#N/A</v>
      </c>
      <c r="I1815" s="7" t="s">
        <v>252</v>
      </c>
      <c r="J1815" s="7" t="s">
        <v>253</v>
      </c>
      <c r="K1815" s="241">
        <v>2370</v>
      </c>
      <c r="L1815" s="7" t="s">
        <v>1855</v>
      </c>
      <c r="M1815" s="241">
        <v>2047</v>
      </c>
      <c r="N1815" s="7" t="s">
        <v>299</v>
      </c>
    </row>
    <row r="1816" spans="1:14" x14ac:dyDescent="0.3">
      <c r="A1816" t="str">
        <f t="shared" si="28"/>
        <v>23702081</v>
      </c>
      <c r="B1816" s="7" t="s">
        <v>1294</v>
      </c>
      <c r="C1816" s="7" t="s">
        <v>1345</v>
      </c>
      <c r="D1816" s="7" t="s">
        <v>22</v>
      </c>
      <c r="E1816" s="7" t="e">
        <v>#N/A</v>
      </c>
      <c r="F1816" s="7" t="e">
        <v>#N/A</v>
      </c>
      <c r="G1816" s="7" t="e">
        <v>#N/A</v>
      </c>
      <c r="H1816" s="7" t="e">
        <v>#N/A</v>
      </c>
      <c r="I1816" s="7" t="s">
        <v>252</v>
      </c>
      <c r="J1816" s="7" t="s">
        <v>253</v>
      </c>
      <c r="K1816" s="241">
        <v>2370</v>
      </c>
      <c r="L1816" s="7" t="s">
        <v>1855</v>
      </c>
      <c r="M1816" s="241">
        <v>2081</v>
      </c>
      <c r="N1816" s="7" t="s">
        <v>637</v>
      </c>
    </row>
    <row r="1817" spans="1:14" x14ac:dyDescent="0.3">
      <c r="A1817" t="str">
        <f t="shared" si="28"/>
        <v>23708000</v>
      </c>
      <c r="B1817" s="7" t="s">
        <v>1294</v>
      </c>
      <c r="C1817" s="7" t="s">
        <v>1345</v>
      </c>
      <c r="D1817" s="7" t="s">
        <v>22</v>
      </c>
      <c r="E1817" s="7" t="e">
        <v>#N/A</v>
      </c>
      <c r="F1817" s="7" t="e">
        <v>#N/A</v>
      </c>
      <c r="G1817" s="7" t="e">
        <v>#N/A</v>
      </c>
      <c r="H1817" s="7" t="e">
        <v>#N/A</v>
      </c>
      <c r="I1817" s="7" t="s">
        <v>252</v>
      </c>
      <c r="J1817" s="7" t="s">
        <v>253</v>
      </c>
      <c r="K1817" s="241">
        <v>2370</v>
      </c>
      <c r="L1817" s="7" t="s">
        <v>1855</v>
      </c>
      <c r="M1817" s="241">
        <v>8000</v>
      </c>
      <c r="N1817" s="7" t="s">
        <v>163</v>
      </c>
    </row>
    <row r="1818" spans="1:14" x14ac:dyDescent="0.3">
      <c r="A1818" t="str">
        <f t="shared" si="28"/>
        <v>23712047</v>
      </c>
      <c r="B1818" s="7" t="s">
        <v>1294</v>
      </c>
      <c r="C1818" s="7" t="s">
        <v>1345</v>
      </c>
      <c r="D1818" s="7" t="s">
        <v>22</v>
      </c>
      <c r="E1818" s="7" t="e">
        <v>#N/A</v>
      </c>
      <c r="F1818" s="7" t="e">
        <v>#N/A</v>
      </c>
      <c r="G1818" s="7" t="e">
        <v>#N/A</v>
      </c>
      <c r="H1818" s="7" t="e">
        <v>#N/A</v>
      </c>
      <c r="I1818" s="7" t="s">
        <v>252</v>
      </c>
      <c r="J1818" s="7" t="s">
        <v>253</v>
      </c>
      <c r="K1818" s="241">
        <v>2371</v>
      </c>
      <c r="L1818" s="7" t="s">
        <v>1856</v>
      </c>
      <c r="M1818" s="241">
        <v>2047</v>
      </c>
      <c r="N1818" s="7" t="s">
        <v>299</v>
      </c>
    </row>
    <row r="1819" spans="1:14" x14ac:dyDescent="0.3">
      <c r="A1819" t="str">
        <f t="shared" si="28"/>
        <v>23718000</v>
      </c>
      <c r="B1819" s="7" t="s">
        <v>1294</v>
      </c>
      <c r="C1819" s="7" t="s">
        <v>1345</v>
      </c>
      <c r="D1819" s="7" t="s">
        <v>22</v>
      </c>
      <c r="E1819" s="7" t="e">
        <v>#N/A</v>
      </c>
      <c r="F1819" s="7" t="e">
        <v>#N/A</v>
      </c>
      <c r="G1819" s="7" t="e">
        <v>#N/A</v>
      </c>
      <c r="H1819" s="7" t="e">
        <v>#N/A</v>
      </c>
      <c r="I1819" s="7" t="s">
        <v>252</v>
      </c>
      <c r="J1819" s="7" t="s">
        <v>253</v>
      </c>
      <c r="K1819" s="241">
        <v>2371</v>
      </c>
      <c r="L1819" s="7" t="s">
        <v>1856</v>
      </c>
      <c r="M1819" s="241">
        <v>8000</v>
      </c>
      <c r="N1819" s="7" t="s">
        <v>163</v>
      </c>
    </row>
    <row r="1820" spans="1:14" x14ac:dyDescent="0.3">
      <c r="A1820" t="str">
        <f t="shared" si="28"/>
        <v>23782015</v>
      </c>
      <c r="B1820" s="7" t="s">
        <v>1294</v>
      </c>
      <c r="C1820" s="7" t="s">
        <v>1345</v>
      </c>
      <c r="D1820" s="7" t="s">
        <v>22</v>
      </c>
      <c r="E1820" s="7" t="e">
        <v>#N/A</v>
      </c>
      <c r="F1820" s="7" t="e">
        <v>#N/A</v>
      </c>
      <c r="G1820" s="7" t="e">
        <v>#N/A</v>
      </c>
      <c r="H1820" s="7" t="e">
        <v>#N/A</v>
      </c>
      <c r="I1820" s="7" t="s">
        <v>252</v>
      </c>
      <c r="J1820" s="7" t="s">
        <v>253</v>
      </c>
      <c r="K1820" s="241">
        <v>2378</v>
      </c>
      <c r="L1820" s="7" t="s">
        <v>1857</v>
      </c>
      <c r="M1820" s="241">
        <v>2015</v>
      </c>
      <c r="N1820" s="7" t="s">
        <v>278</v>
      </c>
    </row>
    <row r="1821" spans="1:14" x14ac:dyDescent="0.3">
      <c r="A1821" t="str">
        <f t="shared" si="28"/>
        <v>23782081</v>
      </c>
      <c r="B1821" s="7" t="s">
        <v>1294</v>
      </c>
      <c r="C1821" s="7" t="s">
        <v>1345</v>
      </c>
      <c r="D1821" s="7" t="s">
        <v>22</v>
      </c>
      <c r="E1821" s="7" t="e">
        <v>#N/A</v>
      </c>
      <c r="F1821" s="7" t="e">
        <v>#N/A</v>
      </c>
      <c r="G1821" s="7" t="e">
        <v>#N/A</v>
      </c>
      <c r="H1821" s="7" t="e">
        <v>#N/A</v>
      </c>
      <c r="I1821" s="7" t="s">
        <v>252</v>
      </c>
      <c r="J1821" s="7" t="s">
        <v>253</v>
      </c>
      <c r="K1821" s="241">
        <v>2378</v>
      </c>
      <c r="L1821" s="7" t="s">
        <v>1857</v>
      </c>
      <c r="M1821" s="241">
        <v>2081</v>
      </c>
      <c r="N1821" s="7" t="s">
        <v>637</v>
      </c>
    </row>
    <row r="1822" spans="1:14" x14ac:dyDescent="0.3">
      <c r="A1822" t="str">
        <f t="shared" si="28"/>
        <v>23787200</v>
      </c>
      <c r="B1822" s="7" t="s">
        <v>1294</v>
      </c>
      <c r="C1822" s="7" t="s">
        <v>1345</v>
      </c>
      <c r="D1822" s="7" t="s">
        <v>22</v>
      </c>
      <c r="E1822" s="7" t="e">
        <v>#N/A</v>
      </c>
      <c r="F1822" s="7" t="e">
        <v>#N/A</v>
      </c>
      <c r="G1822" s="7" t="e">
        <v>#N/A</v>
      </c>
      <c r="H1822" s="7" t="e">
        <v>#N/A</v>
      </c>
      <c r="I1822" s="7" t="s">
        <v>252</v>
      </c>
      <c r="J1822" s="7" t="s">
        <v>253</v>
      </c>
      <c r="K1822" s="241">
        <v>2378</v>
      </c>
      <c r="L1822" s="7" t="s">
        <v>1857</v>
      </c>
      <c r="M1822" s="241">
        <v>7200</v>
      </c>
      <c r="N1822" s="7" t="s">
        <v>255</v>
      </c>
    </row>
    <row r="1823" spans="1:14" x14ac:dyDescent="0.3">
      <c r="A1823" t="str">
        <f t="shared" si="28"/>
        <v>23817101</v>
      </c>
      <c r="B1823" s="7" t="s">
        <v>1294</v>
      </c>
      <c r="C1823" s="7" t="s">
        <v>1345</v>
      </c>
      <c r="D1823" s="7" t="s">
        <v>22</v>
      </c>
      <c r="E1823" s="7" t="e">
        <v>#N/A</v>
      </c>
      <c r="F1823" s="7" t="e">
        <v>#N/A</v>
      </c>
      <c r="G1823" s="7" t="e">
        <v>#N/A</v>
      </c>
      <c r="H1823" s="7" t="e">
        <v>#N/A</v>
      </c>
      <c r="I1823" s="7" t="s">
        <v>252</v>
      </c>
      <c r="J1823" s="7" t="s">
        <v>253</v>
      </c>
      <c r="K1823" s="241">
        <v>2381</v>
      </c>
      <c r="L1823" s="7" t="s">
        <v>1858</v>
      </c>
      <c r="M1823" s="241">
        <v>7101</v>
      </c>
      <c r="N1823" s="7" t="s">
        <v>46</v>
      </c>
    </row>
    <row r="1824" spans="1:14" x14ac:dyDescent="0.3">
      <c r="A1824" t="str">
        <f t="shared" si="28"/>
        <v>24152079</v>
      </c>
      <c r="B1824" s="7" t="s">
        <v>1294</v>
      </c>
      <c r="C1824" s="7" t="s">
        <v>1345</v>
      </c>
      <c r="D1824" s="7" t="s">
        <v>22</v>
      </c>
      <c r="E1824" s="7" t="s">
        <v>482</v>
      </c>
      <c r="F1824" s="7" t="s">
        <v>483</v>
      </c>
      <c r="G1824" s="7" t="s">
        <v>247</v>
      </c>
      <c r="H1824" s="7" t="s">
        <v>248</v>
      </c>
      <c r="I1824" s="7" t="s">
        <v>252</v>
      </c>
      <c r="J1824" s="7" t="s">
        <v>253</v>
      </c>
      <c r="K1824" s="241">
        <v>2415</v>
      </c>
      <c r="L1824" s="7" t="s">
        <v>641</v>
      </c>
      <c r="M1824" s="241">
        <v>2079</v>
      </c>
      <c r="N1824" s="7" t="s">
        <v>35</v>
      </c>
    </row>
    <row r="1825" spans="1:14" x14ac:dyDescent="0.3">
      <c r="A1825" t="str">
        <f t="shared" si="28"/>
        <v>24162079</v>
      </c>
      <c r="B1825" s="7" t="s">
        <v>1294</v>
      </c>
      <c r="C1825" s="7" t="s">
        <v>1345</v>
      </c>
      <c r="D1825" s="7" t="s">
        <v>22</v>
      </c>
      <c r="E1825" s="7" t="s">
        <v>482</v>
      </c>
      <c r="F1825" s="7" t="s">
        <v>483</v>
      </c>
      <c r="G1825" s="7" t="s">
        <v>247</v>
      </c>
      <c r="H1825" s="7" t="s">
        <v>248</v>
      </c>
      <c r="I1825" s="7" t="s">
        <v>252</v>
      </c>
      <c r="J1825" s="7" t="s">
        <v>253</v>
      </c>
      <c r="K1825" s="241">
        <v>2416</v>
      </c>
      <c r="L1825" s="7" t="s">
        <v>642</v>
      </c>
      <c r="M1825" s="241">
        <v>2079</v>
      </c>
      <c r="N1825" s="7" t="s">
        <v>35</v>
      </c>
    </row>
    <row r="1826" spans="1:14" x14ac:dyDescent="0.3">
      <c r="A1826" t="str">
        <f t="shared" si="28"/>
        <v>24172079</v>
      </c>
      <c r="B1826" s="7" t="s">
        <v>1294</v>
      </c>
      <c r="C1826" s="7" t="s">
        <v>1345</v>
      </c>
      <c r="D1826" s="7" t="s">
        <v>22</v>
      </c>
      <c r="E1826" s="7" t="s">
        <v>482</v>
      </c>
      <c r="F1826" s="7" t="s">
        <v>483</v>
      </c>
      <c r="G1826" s="7" t="s">
        <v>247</v>
      </c>
      <c r="H1826" s="7" t="s">
        <v>248</v>
      </c>
      <c r="I1826" s="7" t="s">
        <v>252</v>
      </c>
      <c r="J1826" s="7" t="s">
        <v>253</v>
      </c>
      <c r="K1826" s="241">
        <v>2417</v>
      </c>
      <c r="L1826" s="7" t="s">
        <v>643</v>
      </c>
      <c r="M1826" s="241">
        <v>2079</v>
      </c>
      <c r="N1826" s="7" t="s">
        <v>35</v>
      </c>
    </row>
    <row r="1827" spans="1:14" x14ac:dyDescent="0.3">
      <c r="A1827" t="str">
        <f t="shared" si="28"/>
        <v>26292214</v>
      </c>
      <c r="B1827" s="7" t="s">
        <v>1294</v>
      </c>
      <c r="C1827" s="7" t="s">
        <v>1345</v>
      </c>
      <c r="D1827" s="7" t="s">
        <v>22</v>
      </c>
      <c r="E1827" s="7" t="e">
        <v>#N/A</v>
      </c>
      <c r="F1827" s="7" t="e">
        <v>#N/A</v>
      </c>
      <c r="G1827" s="7" t="e">
        <v>#N/A</v>
      </c>
      <c r="H1827" s="7" t="e">
        <v>#N/A</v>
      </c>
      <c r="I1827" s="7" t="s">
        <v>252</v>
      </c>
      <c r="J1827" s="7" t="s">
        <v>253</v>
      </c>
      <c r="K1827" s="241">
        <v>2629</v>
      </c>
      <c r="L1827" s="7" t="s">
        <v>1859</v>
      </c>
      <c r="M1827" s="241">
        <v>2214</v>
      </c>
      <c r="N1827" s="7" t="s">
        <v>1860</v>
      </c>
    </row>
    <row r="1828" spans="1:14" x14ac:dyDescent="0.3">
      <c r="A1828" t="str">
        <f t="shared" si="28"/>
        <v>26322045</v>
      </c>
      <c r="B1828" s="7" t="s">
        <v>1294</v>
      </c>
      <c r="C1828" s="7" t="s">
        <v>1345</v>
      </c>
      <c r="D1828" s="7" t="s">
        <v>22</v>
      </c>
      <c r="E1828" s="7">
        <v>0</v>
      </c>
      <c r="F1828" s="7">
        <v>0</v>
      </c>
      <c r="G1828" s="7" t="s">
        <v>247</v>
      </c>
      <c r="H1828" s="7" t="s">
        <v>248</v>
      </c>
      <c r="I1828" s="7" t="s">
        <v>252</v>
      </c>
      <c r="J1828" s="7" t="s">
        <v>253</v>
      </c>
      <c r="K1828" s="241">
        <v>2632</v>
      </c>
      <c r="L1828" s="7" t="s">
        <v>254</v>
      </c>
      <c r="M1828" s="241">
        <v>2045</v>
      </c>
      <c r="N1828" s="7" t="s">
        <v>170</v>
      </c>
    </row>
    <row r="1829" spans="1:14" x14ac:dyDescent="0.3">
      <c r="A1829" t="str">
        <f t="shared" si="28"/>
        <v>26322133</v>
      </c>
      <c r="B1829" s="7" t="s">
        <v>1294</v>
      </c>
      <c r="C1829" s="7" t="s">
        <v>1345</v>
      </c>
      <c r="D1829" s="7" t="s">
        <v>22</v>
      </c>
      <c r="E1829" s="7" t="e">
        <v>#N/A</v>
      </c>
      <c r="F1829" s="7" t="e">
        <v>#N/A</v>
      </c>
      <c r="G1829" s="7" t="e">
        <v>#N/A</v>
      </c>
      <c r="H1829" s="7" t="e">
        <v>#N/A</v>
      </c>
      <c r="I1829" s="7" t="s">
        <v>252</v>
      </c>
      <c r="J1829" s="7" t="s">
        <v>253</v>
      </c>
      <c r="K1829" s="241">
        <v>2632</v>
      </c>
      <c r="L1829" s="7" t="s">
        <v>254</v>
      </c>
      <c r="M1829" s="241">
        <v>2133</v>
      </c>
      <c r="N1829" s="7" t="s">
        <v>1362</v>
      </c>
    </row>
    <row r="1830" spans="1:14" x14ac:dyDescent="0.3">
      <c r="A1830" t="str">
        <f t="shared" si="28"/>
        <v>26327200</v>
      </c>
      <c r="B1830" s="7" t="s">
        <v>1294</v>
      </c>
      <c r="C1830" s="7" t="s">
        <v>1345</v>
      </c>
      <c r="D1830" s="7" t="s">
        <v>22</v>
      </c>
      <c r="E1830" s="7">
        <v>0</v>
      </c>
      <c r="F1830" s="7">
        <v>0</v>
      </c>
      <c r="G1830" s="7" t="s">
        <v>247</v>
      </c>
      <c r="H1830" s="7" t="s">
        <v>248</v>
      </c>
      <c r="I1830" s="7" t="s">
        <v>252</v>
      </c>
      <c r="J1830" s="7" t="s">
        <v>253</v>
      </c>
      <c r="K1830" s="241">
        <v>2632</v>
      </c>
      <c r="L1830" s="7" t="s">
        <v>254</v>
      </c>
      <c r="M1830" s="241">
        <v>7200</v>
      </c>
      <c r="N1830" s="7" t="s">
        <v>255</v>
      </c>
    </row>
    <row r="1831" spans="1:14" x14ac:dyDescent="0.3">
      <c r="A1831" t="str">
        <f t="shared" si="28"/>
        <v>26327209</v>
      </c>
      <c r="B1831" s="7" t="s">
        <v>1294</v>
      </c>
      <c r="C1831" s="7" t="s">
        <v>1345</v>
      </c>
      <c r="D1831" s="7" t="s">
        <v>22</v>
      </c>
      <c r="E1831" s="7" t="e">
        <v>#N/A</v>
      </c>
      <c r="F1831" s="7" t="e">
        <v>#N/A</v>
      </c>
      <c r="G1831" s="7" t="e">
        <v>#N/A</v>
      </c>
      <c r="H1831" s="7" t="e">
        <v>#N/A</v>
      </c>
      <c r="I1831" s="7" t="s">
        <v>252</v>
      </c>
      <c r="J1831" s="7" t="s">
        <v>253</v>
      </c>
      <c r="K1831" s="241">
        <v>2632</v>
      </c>
      <c r="L1831" s="7" t="s">
        <v>254</v>
      </c>
      <c r="M1831" s="241">
        <v>7209</v>
      </c>
      <c r="N1831" s="7" t="s">
        <v>1861</v>
      </c>
    </row>
    <row r="1832" spans="1:14" x14ac:dyDescent="0.3">
      <c r="A1832" t="str">
        <f t="shared" si="28"/>
        <v>26342108</v>
      </c>
      <c r="B1832" s="7" t="s">
        <v>1294</v>
      </c>
      <c r="C1832" s="7" t="s">
        <v>1345</v>
      </c>
      <c r="D1832" s="7" t="s">
        <v>22</v>
      </c>
      <c r="E1832" s="7" t="e">
        <v>#N/A</v>
      </c>
      <c r="F1832" s="7" t="e">
        <v>#N/A</v>
      </c>
      <c r="G1832" s="7" t="e">
        <v>#N/A</v>
      </c>
      <c r="H1832" s="7" t="e">
        <v>#N/A</v>
      </c>
      <c r="I1832" s="7" t="s">
        <v>252</v>
      </c>
      <c r="J1832" s="7" t="s">
        <v>253</v>
      </c>
      <c r="K1832" s="241">
        <v>2634</v>
      </c>
      <c r="L1832" s="7" t="s">
        <v>1862</v>
      </c>
      <c r="M1832" s="241">
        <v>2108</v>
      </c>
      <c r="N1832" s="7" t="s">
        <v>1849</v>
      </c>
    </row>
    <row r="1833" spans="1:14" x14ac:dyDescent="0.3">
      <c r="A1833" t="str">
        <f t="shared" si="28"/>
        <v>60065502</v>
      </c>
      <c r="B1833" s="7" t="s">
        <v>1321</v>
      </c>
      <c r="C1833" s="7"/>
      <c r="D1833" s="7"/>
      <c r="E1833" s="7" t="e">
        <v>#N/A</v>
      </c>
      <c r="F1833" s="7" t="e">
        <v>#N/A</v>
      </c>
      <c r="G1833" s="7" t="e">
        <v>#N/A</v>
      </c>
      <c r="H1833" s="7" t="e">
        <v>#N/A</v>
      </c>
      <c r="I1833" s="7" t="s">
        <v>1863</v>
      </c>
      <c r="J1833" s="7" t="s">
        <v>1864</v>
      </c>
      <c r="K1833" s="241">
        <v>6006</v>
      </c>
      <c r="L1833" s="7" t="s">
        <v>1864</v>
      </c>
      <c r="M1833" s="241">
        <v>5502</v>
      </c>
      <c r="N1833" s="7" t="s">
        <v>63</v>
      </c>
    </row>
    <row r="1834" spans="1:14" x14ac:dyDescent="0.3">
      <c r="A1834" t="str">
        <f t="shared" si="28"/>
        <v>60065505</v>
      </c>
      <c r="B1834" s="7" t="s">
        <v>1321</v>
      </c>
      <c r="C1834" s="7"/>
      <c r="D1834" s="7"/>
      <c r="E1834" s="7" t="e">
        <v>#N/A</v>
      </c>
      <c r="F1834" s="7" t="e">
        <v>#N/A</v>
      </c>
      <c r="G1834" s="7" t="e">
        <v>#N/A</v>
      </c>
      <c r="H1834" s="7" t="e">
        <v>#N/A</v>
      </c>
      <c r="I1834" s="7" t="s">
        <v>1863</v>
      </c>
      <c r="J1834" s="7" t="s">
        <v>1864</v>
      </c>
      <c r="K1834" s="241">
        <v>6006</v>
      </c>
      <c r="L1834" s="7" t="s">
        <v>1864</v>
      </c>
      <c r="M1834" s="241">
        <v>5505</v>
      </c>
      <c r="N1834" s="7" t="s">
        <v>61</v>
      </c>
    </row>
    <row r="1835" spans="1:14" x14ac:dyDescent="0.3">
      <c r="A1835" t="str">
        <f t="shared" si="28"/>
        <v>60066004</v>
      </c>
      <c r="B1835" s="7" t="s">
        <v>1321</v>
      </c>
      <c r="C1835" s="7"/>
      <c r="D1835" s="7"/>
      <c r="E1835" s="7" t="e">
        <v>#N/A</v>
      </c>
      <c r="F1835" s="7" t="e">
        <v>#N/A</v>
      </c>
      <c r="G1835" s="7" t="e">
        <v>#N/A</v>
      </c>
      <c r="H1835" s="7" t="e">
        <v>#N/A</v>
      </c>
      <c r="I1835" s="7" t="s">
        <v>1863</v>
      </c>
      <c r="J1835" s="7" t="s">
        <v>1864</v>
      </c>
      <c r="K1835" s="241">
        <v>6006</v>
      </c>
      <c r="L1835" s="7" t="s">
        <v>1864</v>
      </c>
      <c r="M1835" s="241">
        <v>6004</v>
      </c>
      <c r="N1835" s="7" t="s">
        <v>66</v>
      </c>
    </row>
    <row r="1836" spans="1:14" x14ac:dyDescent="0.3">
      <c r="A1836" t="str">
        <f t="shared" si="28"/>
        <v>61005503</v>
      </c>
      <c r="B1836" s="7" t="s">
        <v>1321</v>
      </c>
      <c r="C1836" s="7"/>
      <c r="D1836" s="7"/>
      <c r="E1836" s="7" t="e">
        <v>#N/A</v>
      </c>
      <c r="F1836" s="7" t="e">
        <v>#N/A</v>
      </c>
      <c r="G1836" s="7" t="e">
        <v>#N/A</v>
      </c>
      <c r="H1836" s="7" t="e">
        <v>#N/A</v>
      </c>
      <c r="I1836" s="7" t="s">
        <v>1496</v>
      </c>
      <c r="J1836" s="7" t="s">
        <v>1497</v>
      </c>
      <c r="K1836" s="241">
        <v>6100</v>
      </c>
      <c r="L1836" s="7" t="s">
        <v>1865</v>
      </c>
      <c r="M1836" s="241">
        <v>5503</v>
      </c>
      <c r="N1836" s="7" t="s">
        <v>1540</v>
      </c>
    </row>
    <row r="1837" spans="1:14" x14ac:dyDescent="0.3">
      <c r="A1837" t="str">
        <f t="shared" si="28"/>
        <v>61006004</v>
      </c>
      <c r="B1837" s="7" t="s">
        <v>1321</v>
      </c>
      <c r="C1837" s="7"/>
      <c r="D1837" s="7"/>
      <c r="E1837" s="7" t="e">
        <v>#N/A</v>
      </c>
      <c r="F1837" s="7" t="e">
        <v>#N/A</v>
      </c>
      <c r="G1837" s="7" t="e">
        <v>#N/A</v>
      </c>
      <c r="H1837" s="7" t="e">
        <v>#N/A</v>
      </c>
      <c r="I1837" s="7" t="s">
        <v>1496</v>
      </c>
      <c r="J1837" s="7" t="s">
        <v>1497</v>
      </c>
      <c r="K1837" s="241">
        <v>6100</v>
      </c>
      <c r="L1837" s="7" t="s">
        <v>1865</v>
      </c>
      <c r="M1837" s="241">
        <v>6004</v>
      </c>
      <c r="N1837" s="7" t="s">
        <v>66</v>
      </c>
    </row>
    <row r="1838" spans="1:14" x14ac:dyDescent="0.3">
      <c r="A1838" t="str">
        <f t="shared" si="28"/>
        <v>61015503</v>
      </c>
      <c r="B1838" s="7" t="s">
        <v>1321</v>
      </c>
      <c r="C1838" s="7"/>
      <c r="D1838" s="7"/>
      <c r="E1838" s="7" t="e">
        <v>#N/A</v>
      </c>
      <c r="F1838" s="7" t="e">
        <v>#N/A</v>
      </c>
      <c r="G1838" s="7" t="e">
        <v>#N/A</v>
      </c>
      <c r="H1838" s="7" t="e">
        <v>#N/A</v>
      </c>
      <c r="I1838" s="7" t="s">
        <v>1496</v>
      </c>
      <c r="J1838" s="7" t="s">
        <v>1497</v>
      </c>
      <c r="K1838" s="241">
        <v>6101</v>
      </c>
      <c r="L1838" s="7" t="s">
        <v>1866</v>
      </c>
      <c r="M1838" s="241">
        <v>5503</v>
      </c>
      <c r="N1838" s="7" t="s">
        <v>1540</v>
      </c>
    </row>
    <row r="1839" spans="1:14" x14ac:dyDescent="0.3">
      <c r="A1839" t="str">
        <f t="shared" si="28"/>
        <v>61016004</v>
      </c>
      <c r="B1839" s="7" t="s">
        <v>1321</v>
      </c>
      <c r="C1839" s="7"/>
      <c r="D1839" s="7"/>
      <c r="E1839" s="7" t="e">
        <v>#N/A</v>
      </c>
      <c r="F1839" s="7" t="e">
        <v>#N/A</v>
      </c>
      <c r="G1839" s="7" t="e">
        <v>#N/A</v>
      </c>
      <c r="H1839" s="7" t="e">
        <v>#N/A</v>
      </c>
      <c r="I1839" s="7" t="s">
        <v>1496</v>
      </c>
      <c r="J1839" s="7" t="s">
        <v>1497</v>
      </c>
      <c r="K1839" s="241">
        <v>6101</v>
      </c>
      <c r="L1839" s="7" t="s">
        <v>1866</v>
      </c>
      <c r="M1839" s="241">
        <v>6004</v>
      </c>
      <c r="N1839" s="7" t="s">
        <v>66</v>
      </c>
    </row>
    <row r="1840" spans="1:14" x14ac:dyDescent="0.3">
      <c r="A1840" t="str">
        <f t="shared" si="28"/>
        <v>61017103</v>
      </c>
      <c r="B1840" s="7" t="s">
        <v>1321</v>
      </c>
      <c r="C1840" s="7"/>
      <c r="D1840" s="7"/>
      <c r="E1840" s="7" t="e">
        <v>#N/A</v>
      </c>
      <c r="F1840" s="7" t="e">
        <v>#N/A</v>
      </c>
      <c r="G1840" s="7" t="e">
        <v>#N/A</v>
      </c>
      <c r="H1840" s="7" t="e">
        <v>#N/A</v>
      </c>
      <c r="I1840" s="7" t="s">
        <v>1496</v>
      </c>
      <c r="J1840" s="7" t="s">
        <v>1497</v>
      </c>
      <c r="K1840" s="241">
        <v>6101</v>
      </c>
      <c r="L1840" s="7" t="s">
        <v>1866</v>
      </c>
      <c r="M1840" s="241">
        <v>7103</v>
      </c>
      <c r="N1840" s="7" t="s">
        <v>36</v>
      </c>
    </row>
    <row r="1841" spans="1:14" x14ac:dyDescent="0.3">
      <c r="A1841" t="str">
        <f t="shared" si="28"/>
        <v>61025503</v>
      </c>
      <c r="B1841" s="7" t="s">
        <v>1321</v>
      </c>
      <c r="C1841" s="7"/>
      <c r="D1841" s="7"/>
      <c r="E1841" s="7" t="e">
        <v>#N/A</v>
      </c>
      <c r="F1841" s="7" t="e">
        <v>#N/A</v>
      </c>
      <c r="G1841" s="7" t="e">
        <v>#N/A</v>
      </c>
      <c r="H1841" s="7" t="e">
        <v>#N/A</v>
      </c>
      <c r="I1841" s="7" t="s">
        <v>1496</v>
      </c>
      <c r="J1841" s="7" t="s">
        <v>1497</v>
      </c>
      <c r="K1841" s="241">
        <v>6102</v>
      </c>
      <c r="L1841" s="7" t="s">
        <v>1867</v>
      </c>
      <c r="M1841" s="241">
        <v>5503</v>
      </c>
      <c r="N1841" s="7" t="s">
        <v>1540</v>
      </c>
    </row>
    <row r="1842" spans="1:14" x14ac:dyDescent="0.3">
      <c r="A1842" t="str">
        <f t="shared" si="28"/>
        <v>61026004</v>
      </c>
      <c r="B1842" s="7" t="s">
        <v>1321</v>
      </c>
      <c r="C1842" s="7"/>
      <c r="D1842" s="7"/>
      <c r="E1842" s="7" t="e">
        <v>#N/A</v>
      </c>
      <c r="F1842" s="7" t="e">
        <v>#N/A</v>
      </c>
      <c r="G1842" s="7" t="e">
        <v>#N/A</v>
      </c>
      <c r="H1842" s="7" t="e">
        <v>#N/A</v>
      </c>
      <c r="I1842" s="7" t="s">
        <v>1496</v>
      </c>
      <c r="J1842" s="7" t="s">
        <v>1497</v>
      </c>
      <c r="K1842" s="241">
        <v>6102</v>
      </c>
      <c r="L1842" s="7" t="s">
        <v>1867</v>
      </c>
      <c r="M1842" s="241">
        <v>6004</v>
      </c>
      <c r="N1842" s="7" t="s">
        <v>66</v>
      </c>
    </row>
    <row r="1843" spans="1:14" x14ac:dyDescent="0.3">
      <c r="A1843" t="str">
        <f t="shared" si="28"/>
        <v>61035503</v>
      </c>
      <c r="B1843" s="7" t="s">
        <v>1321</v>
      </c>
      <c r="C1843" s="7"/>
      <c r="D1843" s="7"/>
      <c r="E1843" s="7" t="e">
        <v>#N/A</v>
      </c>
      <c r="F1843" s="7" t="e">
        <v>#N/A</v>
      </c>
      <c r="G1843" s="7" t="e">
        <v>#N/A</v>
      </c>
      <c r="H1843" s="7" t="e">
        <v>#N/A</v>
      </c>
      <c r="I1843" s="7" t="s">
        <v>1496</v>
      </c>
      <c r="J1843" s="7" t="s">
        <v>1497</v>
      </c>
      <c r="K1843" s="241">
        <v>6103</v>
      </c>
      <c r="L1843" s="7" t="s">
        <v>1868</v>
      </c>
      <c r="M1843" s="241">
        <v>5503</v>
      </c>
      <c r="N1843" s="7" t="s">
        <v>1540</v>
      </c>
    </row>
    <row r="1844" spans="1:14" x14ac:dyDescent="0.3">
      <c r="A1844" t="str">
        <f t="shared" si="28"/>
        <v>61036004</v>
      </c>
      <c r="B1844" s="7" t="s">
        <v>1321</v>
      </c>
      <c r="C1844" s="7"/>
      <c r="D1844" s="7"/>
      <c r="E1844" s="7" t="e">
        <v>#N/A</v>
      </c>
      <c r="F1844" s="7" t="e">
        <v>#N/A</v>
      </c>
      <c r="G1844" s="7" t="e">
        <v>#N/A</v>
      </c>
      <c r="H1844" s="7" t="e">
        <v>#N/A</v>
      </c>
      <c r="I1844" s="7" t="s">
        <v>1496</v>
      </c>
      <c r="J1844" s="7" t="s">
        <v>1497</v>
      </c>
      <c r="K1844" s="241">
        <v>6103</v>
      </c>
      <c r="L1844" s="7" t="s">
        <v>1868</v>
      </c>
      <c r="M1844" s="241">
        <v>6004</v>
      </c>
      <c r="N1844" s="7" t="s">
        <v>66</v>
      </c>
    </row>
    <row r="1845" spans="1:14" x14ac:dyDescent="0.3">
      <c r="A1845" t="str">
        <f t="shared" si="28"/>
        <v>61045503</v>
      </c>
      <c r="B1845" s="7" t="s">
        <v>1321</v>
      </c>
      <c r="C1845" s="7"/>
      <c r="D1845" s="7"/>
      <c r="E1845" s="7" t="e">
        <v>#N/A</v>
      </c>
      <c r="F1845" s="7" t="e">
        <v>#N/A</v>
      </c>
      <c r="G1845" s="7" t="e">
        <v>#N/A</v>
      </c>
      <c r="H1845" s="7" t="e">
        <v>#N/A</v>
      </c>
      <c r="I1845" s="7" t="s">
        <v>1496</v>
      </c>
      <c r="J1845" s="7" t="s">
        <v>1497</v>
      </c>
      <c r="K1845" s="241">
        <v>6104</v>
      </c>
      <c r="L1845" s="7" t="s">
        <v>1869</v>
      </c>
      <c r="M1845" s="241">
        <v>5503</v>
      </c>
      <c r="N1845" s="7" t="s">
        <v>1540</v>
      </c>
    </row>
    <row r="1846" spans="1:14" x14ac:dyDescent="0.3">
      <c r="A1846" t="str">
        <f t="shared" si="28"/>
        <v>61046004</v>
      </c>
      <c r="B1846" s="7" t="s">
        <v>1321</v>
      </c>
      <c r="C1846" s="7"/>
      <c r="D1846" s="7"/>
      <c r="E1846" s="7" t="e">
        <v>#N/A</v>
      </c>
      <c r="F1846" s="7" t="e">
        <v>#N/A</v>
      </c>
      <c r="G1846" s="7" t="e">
        <v>#N/A</v>
      </c>
      <c r="H1846" s="7" t="e">
        <v>#N/A</v>
      </c>
      <c r="I1846" s="7" t="s">
        <v>1496</v>
      </c>
      <c r="J1846" s="7" t="s">
        <v>1497</v>
      </c>
      <c r="K1846" s="241">
        <v>6104</v>
      </c>
      <c r="L1846" s="7" t="s">
        <v>1869</v>
      </c>
      <c r="M1846" s="241">
        <v>6004</v>
      </c>
      <c r="N1846" s="7" t="s">
        <v>66</v>
      </c>
    </row>
    <row r="1847" spans="1:14" x14ac:dyDescent="0.3">
      <c r="A1847" t="str">
        <f t="shared" si="28"/>
        <v>61055503</v>
      </c>
      <c r="B1847" s="7" t="s">
        <v>1321</v>
      </c>
      <c r="C1847" s="7"/>
      <c r="D1847" s="7"/>
      <c r="E1847" s="7" t="e">
        <v>#N/A</v>
      </c>
      <c r="F1847" s="7" t="e">
        <v>#N/A</v>
      </c>
      <c r="G1847" s="7" t="e">
        <v>#N/A</v>
      </c>
      <c r="H1847" s="7" t="e">
        <v>#N/A</v>
      </c>
      <c r="I1847" s="7" t="s">
        <v>1496</v>
      </c>
      <c r="J1847" s="7" t="s">
        <v>1497</v>
      </c>
      <c r="K1847" s="241">
        <v>6105</v>
      </c>
      <c r="L1847" s="7" t="s">
        <v>1870</v>
      </c>
      <c r="M1847" s="241">
        <v>5503</v>
      </c>
      <c r="N1847" s="7" t="s">
        <v>1540</v>
      </c>
    </row>
    <row r="1848" spans="1:14" x14ac:dyDescent="0.3">
      <c r="A1848" t="str">
        <f t="shared" si="28"/>
        <v>61056004</v>
      </c>
      <c r="B1848" s="7" t="s">
        <v>1321</v>
      </c>
      <c r="C1848" s="7"/>
      <c r="D1848" s="7"/>
      <c r="E1848" s="7" t="e">
        <v>#N/A</v>
      </c>
      <c r="F1848" s="7" t="e">
        <v>#N/A</v>
      </c>
      <c r="G1848" s="7" t="e">
        <v>#N/A</v>
      </c>
      <c r="H1848" s="7" t="e">
        <v>#N/A</v>
      </c>
      <c r="I1848" s="7" t="s">
        <v>1496</v>
      </c>
      <c r="J1848" s="7" t="s">
        <v>1497</v>
      </c>
      <c r="K1848" s="241">
        <v>6105</v>
      </c>
      <c r="L1848" s="7" t="s">
        <v>1870</v>
      </c>
      <c r="M1848" s="241">
        <v>6004</v>
      </c>
      <c r="N1848" s="7" t="s">
        <v>66</v>
      </c>
    </row>
    <row r="1849" spans="1:14" x14ac:dyDescent="0.3">
      <c r="A1849" t="str">
        <f t="shared" si="28"/>
        <v>61065503</v>
      </c>
      <c r="B1849" s="7" t="s">
        <v>1321</v>
      </c>
      <c r="C1849" s="7"/>
      <c r="D1849" s="7"/>
      <c r="E1849" s="7" t="e">
        <v>#N/A</v>
      </c>
      <c r="F1849" s="7" t="e">
        <v>#N/A</v>
      </c>
      <c r="G1849" s="7" t="e">
        <v>#N/A</v>
      </c>
      <c r="H1849" s="7" t="e">
        <v>#N/A</v>
      </c>
      <c r="I1849" s="7" t="s">
        <v>1496</v>
      </c>
      <c r="J1849" s="7" t="s">
        <v>1497</v>
      </c>
      <c r="K1849" s="241">
        <v>6106</v>
      </c>
      <c r="L1849" s="7" t="s">
        <v>1871</v>
      </c>
      <c r="M1849" s="241">
        <v>5503</v>
      </c>
      <c r="N1849" s="7" t="s">
        <v>1540</v>
      </c>
    </row>
    <row r="1850" spans="1:14" x14ac:dyDescent="0.3">
      <c r="A1850" t="str">
        <f t="shared" si="28"/>
        <v>61066004</v>
      </c>
      <c r="B1850" s="7" t="s">
        <v>1321</v>
      </c>
      <c r="C1850" s="7"/>
      <c r="D1850" s="7"/>
      <c r="E1850" s="7" t="e">
        <v>#N/A</v>
      </c>
      <c r="F1850" s="7" t="e">
        <v>#N/A</v>
      </c>
      <c r="G1850" s="7" t="e">
        <v>#N/A</v>
      </c>
      <c r="H1850" s="7" t="e">
        <v>#N/A</v>
      </c>
      <c r="I1850" s="7" t="s">
        <v>1496</v>
      </c>
      <c r="J1850" s="7" t="s">
        <v>1497</v>
      </c>
      <c r="K1850" s="241">
        <v>6106</v>
      </c>
      <c r="L1850" s="7" t="s">
        <v>1871</v>
      </c>
      <c r="M1850" s="241">
        <v>6004</v>
      </c>
      <c r="N1850" s="7" t="s">
        <v>66</v>
      </c>
    </row>
    <row r="1851" spans="1:14" x14ac:dyDescent="0.3">
      <c r="A1851" t="str">
        <f t="shared" si="28"/>
        <v>61075503</v>
      </c>
      <c r="B1851" s="7" t="s">
        <v>1321</v>
      </c>
      <c r="C1851" s="7"/>
      <c r="D1851" s="7"/>
      <c r="E1851" s="7" t="e">
        <v>#N/A</v>
      </c>
      <c r="F1851" s="7" t="e">
        <v>#N/A</v>
      </c>
      <c r="G1851" s="7" t="e">
        <v>#N/A</v>
      </c>
      <c r="H1851" s="7" t="e">
        <v>#N/A</v>
      </c>
      <c r="I1851" s="7" t="s">
        <v>1496</v>
      </c>
      <c r="J1851" s="7" t="s">
        <v>1497</v>
      </c>
      <c r="K1851" s="241">
        <v>6107</v>
      </c>
      <c r="L1851" s="7" t="s">
        <v>1872</v>
      </c>
      <c r="M1851" s="241">
        <v>5503</v>
      </c>
      <c r="N1851" s="7" t="s">
        <v>1540</v>
      </c>
    </row>
    <row r="1852" spans="1:14" x14ac:dyDescent="0.3">
      <c r="A1852" t="str">
        <f t="shared" si="28"/>
        <v>61076004</v>
      </c>
      <c r="B1852" s="7" t="s">
        <v>1321</v>
      </c>
      <c r="C1852" s="7"/>
      <c r="D1852" s="7"/>
      <c r="E1852" s="7" t="e">
        <v>#N/A</v>
      </c>
      <c r="F1852" s="7" t="e">
        <v>#N/A</v>
      </c>
      <c r="G1852" s="7" t="e">
        <v>#N/A</v>
      </c>
      <c r="H1852" s="7" t="e">
        <v>#N/A</v>
      </c>
      <c r="I1852" s="7" t="s">
        <v>1496</v>
      </c>
      <c r="J1852" s="7" t="s">
        <v>1497</v>
      </c>
      <c r="K1852" s="241">
        <v>6107</v>
      </c>
      <c r="L1852" s="7" t="s">
        <v>1872</v>
      </c>
      <c r="M1852" s="241">
        <v>6004</v>
      </c>
      <c r="N1852" s="7" t="s">
        <v>66</v>
      </c>
    </row>
    <row r="1853" spans="1:14" x14ac:dyDescent="0.3">
      <c r="A1853" t="str">
        <f t="shared" si="28"/>
        <v>61085503</v>
      </c>
      <c r="B1853" s="7" t="s">
        <v>1321</v>
      </c>
      <c r="C1853" s="7"/>
      <c r="D1853" s="7"/>
      <c r="E1853" s="7" t="e">
        <v>#N/A</v>
      </c>
      <c r="F1853" s="7" t="e">
        <v>#N/A</v>
      </c>
      <c r="G1853" s="7" t="e">
        <v>#N/A</v>
      </c>
      <c r="H1853" s="7" t="e">
        <v>#N/A</v>
      </c>
      <c r="I1853" s="7" t="s">
        <v>1496</v>
      </c>
      <c r="J1853" s="7" t="s">
        <v>1497</v>
      </c>
      <c r="K1853" s="241">
        <v>6108</v>
      </c>
      <c r="L1853" s="7" t="s">
        <v>1873</v>
      </c>
      <c r="M1853" s="241">
        <v>5503</v>
      </c>
      <c r="N1853" s="7" t="s">
        <v>1540</v>
      </c>
    </row>
    <row r="1854" spans="1:14" x14ac:dyDescent="0.3">
      <c r="A1854" t="str">
        <f t="shared" si="28"/>
        <v>61086004</v>
      </c>
      <c r="B1854" s="7" t="s">
        <v>1321</v>
      </c>
      <c r="C1854" s="7"/>
      <c r="D1854" s="7"/>
      <c r="E1854" s="7" t="e">
        <v>#N/A</v>
      </c>
      <c r="F1854" s="7" t="e">
        <v>#N/A</v>
      </c>
      <c r="G1854" s="7" t="e">
        <v>#N/A</v>
      </c>
      <c r="H1854" s="7" t="e">
        <v>#N/A</v>
      </c>
      <c r="I1854" s="7" t="s">
        <v>1496</v>
      </c>
      <c r="J1854" s="7" t="s">
        <v>1497</v>
      </c>
      <c r="K1854" s="241">
        <v>6108</v>
      </c>
      <c r="L1854" s="7" t="s">
        <v>1873</v>
      </c>
      <c r="M1854" s="241">
        <v>6004</v>
      </c>
      <c r="N1854" s="7" t="s">
        <v>66</v>
      </c>
    </row>
    <row r="1855" spans="1:14" x14ac:dyDescent="0.3">
      <c r="A1855" t="str">
        <f t="shared" si="28"/>
        <v>61108701</v>
      </c>
      <c r="B1855" s="7" t="s">
        <v>1321</v>
      </c>
      <c r="C1855" s="7"/>
      <c r="D1855" s="7"/>
      <c r="E1855" s="7" t="e">
        <v>#N/A</v>
      </c>
      <c r="F1855" s="7" t="e">
        <v>#N/A</v>
      </c>
      <c r="G1855" s="7" t="e">
        <v>#N/A</v>
      </c>
      <c r="H1855" s="7" t="e">
        <v>#N/A</v>
      </c>
      <c r="I1855" s="7" t="s">
        <v>1496</v>
      </c>
      <c r="J1855" s="7" t="s">
        <v>1497</v>
      </c>
      <c r="K1855" s="241">
        <v>6110</v>
      </c>
      <c r="L1855" s="7" t="s">
        <v>1874</v>
      </c>
      <c r="M1855" s="241">
        <v>8701</v>
      </c>
      <c r="N1855" s="7" t="s">
        <v>61</v>
      </c>
    </row>
    <row r="1856" spans="1:14" x14ac:dyDescent="0.3">
      <c r="A1856" t="str">
        <f t="shared" si="28"/>
        <v>61108704</v>
      </c>
      <c r="B1856" s="7" t="s">
        <v>1321</v>
      </c>
      <c r="C1856" s="7"/>
      <c r="D1856" s="7"/>
      <c r="E1856" s="7" t="e">
        <v>#N/A</v>
      </c>
      <c r="F1856" s="7" t="e">
        <v>#N/A</v>
      </c>
      <c r="G1856" s="7" t="e">
        <v>#N/A</v>
      </c>
      <c r="H1856" s="7" t="e">
        <v>#N/A</v>
      </c>
      <c r="I1856" s="7" t="s">
        <v>1496</v>
      </c>
      <c r="J1856" s="7" t="s">
        <v>1497</v>
      </c>
      <c r="K1856" s="241">
        <v>6110</v>
      </c>
      <c r="L1856" s="7" t="s">
        <v>1874</v>
      </c>
      <c r="M1856" s="241">
        <v>8704</v>
      </c>
      <c r="N1856" s="7" t="s">
        <v>1499</v>
      </c>
    </row>
    <row r="1857" spans="1:14" x14ac:dyDescent="0.3">
      <c r="A1857" t="str">
        <f t="shared" si="28"/>
        <v>61118701</v>
      </c>
      <c r="B1857" s="7" t="s">
        <v>1321</v>
      </c>
      <c r="C1857" s="7"/>
      <c r="D1857" s="7"/>
      <c r="E1857" s="7" t="e">
        <v>#N/A</v>
      </c>
      <c r="F1857" s="7" t="e">
        <v>#N/A</v>
      </c>
      <c r="G1857" s="7" t="e">
        <v>#N/A</v>
      </c>
      <c r="H1857" s="7" t="e">
        <v>#N/A</v>
      </c>
      <c r="I1857" s="7" t="s">
        <v>1496</v>
      </c>
      <c r="J1857" s="7" t="s">
        <v>1497</v>
      </c>
      <c r="K1857" s="241">
        <v>6111</v>
      </c>
      <c r="L1857" s="7" t="s">
        <v>1875</v>
      </c>
      <c r="M1857" s="241">
        <v>8701</v>
      </c>
      <c r="N1857" s="7" t="s">
        <v>61</v>
      </c>
    </row>
    <row r="1858" spans="1:14" x14ac:dyDescent="0.3">
      <c r="A1858" t="str">
        <f t="shared" si="28"/>
        <v>61118704</v>
      </c>
      <c r="B1858" s="7" t="s">
        <v>1321</v>
      </c>
      <c r="C1858" s="7"/>
      <c r="D1858" s="7"/>
      <c r="E1858" s="7" t="e">
        <v>#N/A</v>
      </c>
      <c r="F1858" s="7" t="e">
        <v>#N/A</v>
      </c>
      <c r="G1858" s="7" t="e">
        <v>#N/A</v>
      </c>
      <c r="H1858" s="7" t="e">
        <v>#N/A</v>
      </c>
      <c r="I1858" s="7" t="s">
        <v>1496</v>
      </c>
      <c r="J1858" s="7" t="s">
        <v>1497</v>
      </c>
      <c r="K1858" s="241">
        <v>6111</v>
      </c>
      <c r="L1858" s="7" t="s">
        <v>1875</v>
      </c>
      <c r="M1858" s="241">
        <v>8704</v>
      </c>
      <c r="N1858" s="7" t="s">
        <v>1499</v>
      </c>
    </row>
    <row r="1859" spans="1:14" x14ac:dyDescent="0.3">
      <c r="A1859" t="str">
        <f t="shared" ref="A1859:A1922" si="29">K1859&amp;M1859</f>
        <v>61128701</v>
      </c>
      <c r="B1859" s="7" t="s">
        <v>1321</v>
      </c>
      <c r="C1859" s="7"/>
      <c r="D1859" s="7"/>
      <c r="E1859" s="7" t="e">
        <v>#N/A</v>
      </c>
      <c r="F1859" s="7" t="e">
        <v>#N/A</v>
      </c>
      <c r="G1859" s="7" t="e">
        <v>#N/A</v>
      </c>
      <c r="H1859" s="7" t="e">
        <v>#N/A</v>
      </c>
      <c r="I1859" s="7" t="s">
        <v>1496</v>
      </c>
      <c r="J1859" s="7" t="s">
        <v>1497</v>
      </c>
      <c r="K1859" s="241">
        <v>6112</v>
      </c>
      <c r="L1859" s="7" t="s">
        <v>1876</v>
      </c>
      <c r="M1859" s="241">
        <v>8701</v>
      </c>
      <c r="N1859" s="7" t="s">
        <v>61</v>
      </c>
    </row>
    <row r="1860" spans="1:14" x14ac:dyDescent="0.3">
      <c r="A1860" t="str">
        <f t="shared" si="29"/>
        <v>61128704</v>
      </c>
      <c r="B1860" s="7" t="s">
        <v>1321</v>
      </c>
      <c r="C1860" s="7"/>
      <c r="D1860" s="7"/>
      <c r="E1860" s="7" t="e">
        <v>#N/A</v>
      </c>
      <c r="F1860" s="7" t="e">
        <v>#N/A</v>
      </c>
      <c r="G1860" s="7" t="e">
        <v>#N/A</v>
      </c>
      <c r="H1860" s="7" t="e">
        <v>#N/A</v>
      </c>
      <c r="I1860" s="7" t="s">
        <v>1496</v>
      </c>
      <c r="J1860" s="7" t="s">
        <v>1497</v>
      </c>
      <c r="K1860" s="241">
        <v>6112</v>
      </c>
      <c r="L1860" s="7" t="s">
        <v>1876</v>
      </c>
      <c r="M1860" s="241">
        <v>8704</v>
      </c>
      <c r="N1860" s="7" t="s">
        <v>1499</v>
      </c>
    </row>
    <row r="1861" spans="1:14" x14ac:dyDescent="0.3">
      <c r="A1861" t="str">
        <f t="shared" si="29"/>
        <v>61148701</v>
      </c>
      <c r="B1861" s="7" t="s">
        <v>1321</v>
      </c>
      <c r="C1861" s="7"/>
      <c r="D1861" s="7"/>
      <c r="E1861" s="7" t="e">
        <v>#N/A</v>
      </c>
      <c r="F1861" s="7" t="e">
        <v>#N/A</v>
      </c>
      <c r="G1861" s="7" t="e">
        <v>#N/A</v>
      </c>
      <c r="H1861" s="7" t="e">
        <v>#N/A</v>
      </c>
      <c r="I1861" s="7" t="s">
        <v>1496</v>
      </c>
      <c r="J1861" s="7" t="s">
        <v>1497</v>
      </c>
      <c r="K1861" s="241">
        <v>6114</v>
      </c>
      <c r="L1861" s="7" t="s">
        <v>1877</v>
      </c>
      <c r="M1861" s="241">
        <v>8701</v>
      </c>
      <c r="N1861" s="7" t="s">
        <v>61</v>
      </c>
    </row>
    <row r="1862" spans="1:14" x14ac:dyDescent="0.3">
      <c r="A1862" t="str">
        <f t="shared" si="29"/>
        <v>61158701</v>
      </c>
      <c r="B1862" s="7" t="s">
        <v>1321</v>
      </c>
      <c r="C1862" s="7"/>
      <c r="D1862" s="7"/>
      <c r="E1862" s="7" t="e">
        <v>#N/A</v>
      </c>
      <c r="F1862" s="7" t="e">
        <v>#N/A</v>
      </c>
      <c r="G1862" s="7" t="e">
        <v>#N/A</v>
      </c>
      <c r="H1862" s="7" t="e">
        <v>#N/A</v>
      </c>
      <c r="I1862" s="7" t="s">
        <v>1496</v>
      </c>
      <c r="J1862" s="7" t="s">
        <v>1497</v>
      </c>
      <c r="K1862" s="241">
        <v>6115</v>
      </c>
      <c r="L1862" s="7" t="s">
        <v>1878</v>
      </c>
      <c r="M1862" s="241">
        <v>8701</v>
      </c>
      <c r="N1862" s="7" t="s">
        <v>61</v>
      </c>
    </row>
    <row r="1863" spans="1:14" x14ac:dyDescent="0.3">
      <c r="A1863" t="str">
        <f t="shared" si="29"/>
        <v>61158704</v>
      </c>
      <c r="B1863" s="7" t="s">
        <v>1321</v>
      </c>
      <c r="C1863" s="7"/>
      <c r="D1863" s="7"/>
      <c r="E1863" s="7" t="e">
        <v>#N/A</v>
      </c>
      <c r="F1863" s="7" t="e">
        <v>#N/A</v>
      </c>
      <c r="G1863" s="7" t="e">
        <v>#N/A</v>
      </c>
      <c r="H1863" s="7" t="e">
        <v>#N/A</v>
      </c>
      <c r="I1863" s="7" t="s">
        <v>1496</v>
      </c>
      <c r="J1863" s="7" t="s">
        <v>1497</v>
      </c>
      <c r="K1863" s="241">
        <v>6115</v>
      </c>
      <c r="L1863" s="7" t="s">
        <v>1878</v>
      </c>
      <c r="M1863" s="241">
        <v>8704</v>
      </c>
      <c r="N1863" s="7" t="s">
        <v>1499</v>
      </c>
    </row>
    <row r="1864" spans="1:14" x14ac:dyDescent="0.3">
      <c r="A1864" t="str">
        <f t="shared" si="29"/>
        <v>61168701</v>
      </c>
      <c r="B1864" s="7" t="s">
        <v>1321</v>
      </c>
      <c r="C1864" s="7"/>
      <c r="D1864" s="7"/>
      <c r="E1864" s="7" t="e">
        <v>#N/A</v>
      </c>
      <c r="F1864" s="7" t="e">
        <v>#N/A</v>
      </c>
      <c r="G1864" s="7" t="e">
        <v>#N/A</v>
      </c>
      <c r="H1864" s="7" t="e">
        <v>#N/A</v>
      </c>
      <c r="I1864" s="7" t="s">
        <v>1496</v>
      </c>
      <c r="J1864" s="7" t="s">
        <v>1497</v>
      </c>
      <c r="K1864" s="241">
        <v>6116</v>
      </c>
      <c r="L1864" s="7" t="s">
        <v>1879</v>
      </c>
      <c r="M1864" s="241">
        <v>8701</v>
      </c>
      <c r="N1864" s="7" t="s">
        <v>61</v>
      </c>
    </row>
    <row r="1865" spans="1:14" x14ac:dyDescent="0.3">
      <c r="A1865" t="str">
        <f t="shared" si="29"/>
        <v>61168704</v>
      </c>
      <c r="B1865" s="7" t="s">
        <v>1321</v>
      </c>
      <c r="C1865" s="7"/>
      <c r="D1865" s="7"/>
      <c r="E1865" s="7" t="e">
        <v>#N/A</v>
      </c>
      <c r="F1865" s="7" t="e">
        <v>#N/A</v>
      </c>
      <c r="G1865" s="7" t="e">
        <v>#N/A</v>
      </c>
      <c r="H1865" s="7" t="e">
        <v>#N/A</v>
      </c>
      <c r="I1865" s="7" t="s">
        <v>1496</v>
      </c>
      <c r="J1865" s="7" t="s">
        <v>1497</v>
      </c>
      <c r="K1865" s="241">
        <v>6116</v>
      </c>
      <c r="L1865" s="7" t="s">
        <v>1879</v>
      </c>
      <c r="M1865" s="241">
        <v>8704</v>
      </c>
      <c r="N1865" s="7" t="s">
        <v>1499</v>
      </c>
    </row>
    <row r="1866" spans="1:14" x14ac:dyDescent="0.3">
      <c r="A1866" t="str">
        <f t="shared" si="29"/>
        <v>61178701</v>
      </c>
      <c r="B1866" s="7" t="s">
        <v>1321</v>
      </c>
      <c r="C1866" s="7"/>
      <c r="D1866" s="7"/>
      <c r="E1866" s="7" t="e">
        <v>#N/A</v>
      </c>
      <c r="F1866" s="7" t="e">
        <v>#N/A</v>
      </c>
      <c r="G1866" s="7" t="e">
        <v>#N/A</v>
      </c>
      <c r="H1866" s="7" t="e">
        <v>#N/A</v>
      </c>
      <c r="I1866" s="7" t="s">
        <v>1496</v>
      </c>
      <c r="J1866" s="7" t="s">
        <v>1497</v>
      </c>
      <c r="K1866" s="241">
        <v>6117</v>
      </c>
      <c r="L1866" s="7" t="s">
        <v>1880</v>
      </c>
      <c r="M1866" s="241">
        <v>8701</v>
      </c>
      <c r="N1866" s="7" t="s">
        <v>61</v>
      </c>
    </row>
    <row r="1867" spans="1:14" x14ac:dyDescent="0.3">
      <c r="A1867" t="str">
        <f t="shared" si="29"/>
        <v>61178704</v>
      </c>
      <c r="B1867" s="7" t="s">
        <v>1321</v>
      </c>
      <c r="C1867" s="7"/>
      <c r="D1867" s="7"/>
      <c r="E1867" s="7" t="e">
        <v>#N/A</v>
      </c>
      <c r="F1867" s="7" t="e">
        <v>#N/A</v>
      </c>
      <c r="G1867" s="7" t="e">
        <v>#N/A</v>
      </c>
      <c r="H1867" s="7" t="e">
        <v>#N/A</v>
      </c>
      <c r="I1867" s="7" t="s">
        <v>1496</v>
      </c>
      <c r="J1867" s="7" t="s">
        <v>1497</v>
      </c>
      <c r="K1867" s="241">
        <v>6117</v>
      </c>
      <c r="L1867" s="7" t="s">
        <v>1880</v>
      </c>
      <c r="M1867" s="241">
        <v>8704</v>
      </c>
      <c r="N1867" s="7" t="s">
        <v>1499</v>
      </c>
    </row>
    <row r="1868" spans="1:14" x14ac:dyDescent="0.3">
      <c r="A1868" t="str">
        <f t="shared" si="29"/>
        <v>61188701</v>
      </c>
      <c r="B1868" s="7" t="s">
        <v>1321</v>
      </c>
      <c r="C1868" s="7"/>
      <c r="D1868" s="7"/>
      <c r="E1868" s="7" t="e">
        <v>#N/A</v>
      </c>
      <c r="F1868" s="7" t="e">
        <v>#N/A</v>
      </c>
      <c r="G1868" s="7" t="e">
        <v>#N/A</v>
      </c>
      <c r="H1868" s="7" t="e">
        <v>#N/A</v>
      </c>
      <c r="I1868" s="7" t="s">
        <v>1496</v>
      </c>
      <c r="J1868" s="7" t="s">
        <v>1497</v>
      </c>
      <c r="K1868" s="241">
        <v>6118</v>
      </c>
      <c r="L1868" s="7" t="s">
        <v>1881</v>
      </c>
      <c r="M1868" s="241">
        <v>8701</v>
      </c>
      <c r="N1868" s="7" t="s">
        <v>61</v>
      </c>
    </row>
    <row r="1869" spans="1:14" x14ac:dyDescent="0.3">
      <c r="A1869" t="str">
        <f t="shared" si="29"/>
        <v>61188704</v>
      </c>
      <c r="B1869" s="7" t="s">
        <v>1321</v>
      </c>
      <c r="C1869" s="7"/>
      <c r="D1869" s="7"/>
      <c r="E1869" s="7" t="e">
        <v>#N/A</v>
      </c>
      <c r="F1869" s="7" t="e">
        <v>#N/A</v>
      </c>
      <c r="G1869" s="7" t="e">
        <v>#N/A</v>
      </c>
      <c r="H1869" s="7" t="e">
        <v>#N/A</v>
      </c>
      <c r="I1869" s="7" t="s">
        <v>1496</v>
      </c>
      <c r="J1869" s="7" t="s">
        <v>1497</v>
      </c>
      <c r="K1869" s="241">
        <v>6118</v>
      </c>
      <c r="L1869" s="7" t="s">
        <v>1881</v>
      </c>
      <c r="M1869" s="241">
        <v>8704</v>
      </c>
      <c r="N1869" s="7" t="s">
        <v>1499</v>
      </c>
    </row>
    <row r="1870" spans="1:14" x14ac:dyDescent="0.3">
      <c r="A1870" t="str">
        <f t="shared" si="29"/>
        <v>22261001</v>
      </c>
      <c r="B1870" s="7" t="s">
        <v>1294</v>
      </c>
      <c r="C1870" s="7" t="s">
        <v>1379</v>
      </c>
      <c r="D1870" s="7" t="s">
        <v>22</v>
      </c>
      <c r="E1870" s="7" t="s">
        <v>482</v>
      </c>
      <c r="F1870" s="7" t="s">
        <v>483</v>
      </c>
      <c r="G1870" s="7" t="s">
        <v>247</v>
      </c>
      <c r="H1870" s="7" t="s">
        <v>248</v>
      </c>
      <c r="I1870" s="7" t="s">
        <v>650</v>
      </c>
      <c r="J1870" s="7" t="s">
        <v>651</v>
      </c>
      <c r="K1870" s="241">
        <v>2226</v>
      </c>
      <c r="L1870" s="7" t="s">
        <v>652</v>
      </c>
      <c r="M1870" s="241">
        <v>1001</v>
      </c>
      <c r="N1870" s="7" t="s">
        <v>422</v>
      </c>
    </row>
    <row r="1871" spans="1:14" x14ac:dyDescent="0.3">
      <c r="A1871" t="str">
        <f t="shared" si="29"/>
        <v>22261007</v>
      </c>
      <c r="B1871" s="7" t="s">
        <v>1294</v>
      </c>
      <c r="C1871" s="7" t="s">
        <v>1379</v>
      </c>
      <c r="D1871" s="7" t="s">
        <v>22</v>
      </c>
      <c r="E1871" s="7" t="e">
        <v>#N/A</v>
      </c>
      <c r="F1871" s="7" t="e">
        <v>#N/A</v>
      </c>
      <c r="G1871" s="7" t="e">
        <v>#N/A</v>
      </c>
      <c r="H1871" s="7" t="e">
        <v>#N/A</v>
      </c>
      <c r="I1871" s="7" t="s">
        <v>650</v>
      </c>
      <c r="J1871" s="7" t="s">
        <v>651</v>
      </c>
      <c r="K1871" s="241">
        <v>2226</v>
      </c>
      <c r="L1871" s="7" t="s">
        <v>652</v>
      </c>
      <c r="M1871" s="241">
        <v>1007</v>
      </c>
      <c r="N1871" s="7" t="s">
        <v>539</v>
      </c>
    </row>
    <row r="1872" spans="1:14" x14ac:dyDescent="0.3">
      <c r="A1872" t="str">
        <f t="shared" si="29"/>
        <v>22261063</v>
      </c>
      <c r="B1872" s="7" t="s">
        <v>1294</v>
      </c>
      <c r="C1872" s="7" t="s">
        <v>1379</v>
      </c>
      <c r="D1872" s="7" t="s">
        <v>22</v>
      </c>
      <c r="E1872" s="7" t="e">
        <v>#N/A</v>
      </c>
      <c r="F1872" s="7" t="e">
        <v>#N/A</v>
      </c>
      <c r="G1872" s="7" t="e">
        <v>#N/A</v>
      </c>
      <c r="H1872" s="7" t="e">
        <v>#N/A</v>
      </c>
      <c r="I1872" s="7" t="s">
        <v>650</v>
      </c>
      <c r="J1872" s="7" t="s">
        <v>651</v>
      </c>
      <c r="K1872" s="241">
        <v>2226</v>
      </c>
      <c r="L1872" s="7" t="s">
        <v>652</v>
      </c>
      <c r="M1872" s="241">
        <v>1063</v>
      </c>
      <c r="N1872" s="7" t="s">
        <v>855</v>
      </c>
    </row>
    <row r="1873" spans="1:14" x14ac:dyDescent="0.3">
      <c r="A1873" t="str">
        <f t="shared" si="29"/>
        <v>22261088</v>
      </c>
      <c r="B1873" s="7" t="s">
        <v>1294</v>
      </c>
      <c r="C1873" s="7" t="s">
        <v>1379</v>
      </c>
      <c r="D1873" s="7" t="s">
        <v>22</v>
      </c>
      <c r="E1873" s="7" t="e">
        <v>#N/A</v>
      </c>
      <c r="F1873" s="7" t="e">
        <v>#N/A</v>
      </c>
      <c r="G1873" s="7" t="e">
        <v>#N/A</v>
      </c>
      <c r="H1873" s="7" t="e">
        <v>#N/A</v>
      </c>
      <c r="I1873" s="7" t="s">
        <v>650</v>
      </c>
      <c r="J1873" s="7" t="s">
        <v>651</v>
      </c>
      <c r="K1873" s="241">
        <v>2226</v>
      </c>
      <c r="L1873" s="7" t="s">
        <v>652</v>
      </c>
      <c r="M1873" s="241">
        <v>1088</v>
      </c>
      <c r="N1873" s="7" t="s">
        <v>870</v>
      </c>
    </row>
    <row r="1874" spans="1:14" x14ac:dyDescent="0.3">
      <c r="A1874" t="str">
        <f t="shared" si="29"/>
        <v>22262000</v>
      </c>
      <c r="B1874" s="7" t="s">
        <v>1294</v>
      </c>
      <c r="C1874" s="7" t="s">
        <v>1379</v>
      </c>
      <c r="D1874" s="7" t="s">
        <v>22</v>
      </c>
      <c r="E1874" s="7" t="e">
        <v>#N/A</v>
      </c>
      <c r="F1874" s="7" t="e">
        <v>#N/A</v>
      </c>
      <c r="G1874" s="7" t="e">
        <v>#N/A</v>
      </c>
      <c r="H1874" s="7" t="e">
        <v>#N/A</v>
      </c>
      <c r="I1874" s="7" t="s">
        <v>650</v>
      </c>
      <c r="J1874" s="7" t="s">
        <v>651</v>
      </c>
      <c r="K1874" s="241">
        <v>2226</v>
      </c>
      <c r="L1874" s="7" t="s">
        <v>652</v>
      </c>
      <c r="M1874" s="241">
        <v>2000</v>
      </c>
      <c r="N1874" s="7" t="s">
        <v>271</v>
      </c>
    </row>
    <row r="1875" spans="1:14" x14ac:dyDescent="0.3">
      <c r="A1875" t="str">
        <f t="shared" si="29"/>
        <v>22262015</v>
      </c>
      <c r="B1875" s="7" t="s">
        <v>1294</v>
      </c>
      <c r="C1875" s="7" t="s">
        <v>1379</v>
      </c>
      <c r="D1875" s="7" t="s">
        <v>22</v>
      </c>
      <c r="E1875" s="7" t="s">
        <v>482</v>
      </c>
      <c r="F1875" s="7" t="s">
        <v>483</v>
      </c>
      <c r="G1875" s="7" t="s">
        <v>247</v>
      </c>
      <c r="H1875" s="7" t="s">
        <v>248</v>
      </c>
      <c r="I1875" s="7" t="s">
        <v>650</v>
      </c>
      <c r="J1875" s="7" t="s">
        <v>651</v>
      </c>
      <c r="K1875" s="241">
        <v>2226</v>
      </c>
      <c r="L1875" s="7" t="s">
        <v>652</v>
      </c>
      <c r="M1875" s="241">
        <v>2015</v>
      </c>
      <c r="N1875" s="7" t="s">
        <v>278</v>
      </c>
    </row>
    <row r="1876" spans="1:14" x14ac:dyDescent="0.3">
      <c r="A1876" t="str">
        <f t="shared" si="29"/>
        <v>22262045</v>
      </c>
      <c r="B1876" s="7" t="s">
        <v>1294</v>
      </c>
      <c r="C1876" s="7" t="s">
        <v>1379</v>
      </c>
      <c r="D1876" s="7" t="s">
        <v>22</v>
      </c>
      <c r="E1876" s="7" t="s">
        <v>482</v>
      </c>
      <c r="F1876" s="7" t="s">
        <v>483</v>
      </c>
      <c r="G1876" s="7" t="s">
        <v>247</v>
      </c>
      <c r="H1876" s="7" t="s">
        <v>248</v>
      </c>
      <c r="I1876" s="7" t="s">
        <v>650</v>
      </c>
      <c r="J1876" s="7" t="s">
        <v>651</v>
      </c>
      <c r="K1876" s="241">
        <v>2226</v>
      </c>
      <c r="L1876" s="7" t="s">
        <v>652</v>
      </c>
      <c r="M1876" s="241">
        <v>2045</v>
      </c>
      <c r="N1876" s="7" t="s">
        <v>170</v>
      </c>
    </row>
    <row r="1877" spans="1:14" x14ac:dyDescent="0.3">
      <c r="A1877" t="str">
        <f t="shared" si="29"/>
        <v>22262055</v>
      </c>
      <c r="B1877" s="7" t="s">
        <v>1294</v>
      </c>
      <c r="C1877" s="7" t="s">
        <v>1379</v>
      </c>
      <c r="D1877" s="7" t="s">
        <v>22</v>
      </c>
      <c r="E1877" s="7" t="e">
        <v>#N/A</v>
      </c>
      <c r="F1877" s="7" t="e">
        <v>#N/A</v>
      </c>
      <c r="G1877" s="7" t="e">
        <v>#N/A</v>
      </c>
      <c r="H1877" s="7" t="e">
        <v>#N/A</v>
      </c>
      <c r="I1877" s="7" t="s">
        <v>650</v>
      </c>
      <c r="J1877" s="7" t="s">
        <v>651</v>
      </c>
      <c r="K1877" s="241">
        <v>2226</v>
      </c>
      <c r="L1877" s="7" t="s">
        <v>652</v>
      </c>
      <c r="M1877" s="241">
        <v>2055</v>
      </c>
      <c r="N1877" s="7" t="s">
        <v>431</v>
      </c>
    </row>
    <row r="1878" spans="1:14" x14ac:dyDescent="0.3">
      <c r="A1878" t="str">
        <f t="shared" si="29"/>
        <v>22262149</v>
      </c>
      <c r="B1878" s="7" t="s">
        <v>1294</v>
      </c>
      <c r="C1878" s="7" t="s">
        <v>1379</v>
      </c>
      <c r="D1878" s="7" t="s">
        <v>22</v>
      </c>
      <c r="E1878" s="7" t="s">
        <v>482</v>
      </c>
      <c r="F1878" s="7" t="s">
        <v>483</v>
      </c>
      <c r="G1878" s="7" t="s">
        <v>247</v>
      </c>
      <c r="H1878" s="7" t="s">
        <v>248</v>
      </c>
      <c r="I1878" s="7" t="s">
        <v>650</v>
      </c>
      <c r="J1878" s="7" t="s">
        <v>651</v>
      </c>
      <c r="K1878" s="241">
        <v>2226</v>
      </c>
      <c r="L1878" s="7" t="s">
        <v>652</v>
      </c>
      <c r="M1878" s="241">
        <v>2149</v>
      </c>
      <c r="N1878" s="7" t="s">
        <v>653</v>
      </c>
    </row>
    <row r="1879" spans="1:14" x14ac:dyDescent="0.3">
      <c r="A1879" t="str">
        <f t="shared" si="29"/>
        <v>22262210</v>
      </c>
      <c r="B1879" s="7" t="s">
        <v>1294</v>
      </c>
      <c r="C1879" s="7" t="s">
        <v>1379</v>
      </c>
      <c r="D1879" s="7" t="s">
        <v>22</v>
      </c>
      <c r="E1879" s="7" t="e">
        <v>#N/A</v>
      </c>
      <c r="F1879" s="7" t="e">
        <v>#N/A</v>
      </c>
      <c r="G1879" s="7" t="e">
        <v>#N/A</v>
      </c>
      <c r="H1879" s="7" t="e">
        <v>#N/A</v>
      </c>
      <c r="I1879" s="7" t="s">
        <v>650</v>
      </c>
      <c r="J1879" s="7" t="s">
        <v>651</v>
      </c>
      <c r="K1879" s="241">
        <v>2226</v>
      </c>
      <c r="L1879" s="7" t="s">
        <v>652</v>
      </c>
      <c r="M1879" s="241">
        <v>2210</v>
      </c>
      <c r="N1879" s="7" t="s">
        <v>52</v>
      </c>
    </row>
    <row r="1880" spans="1:14" x14ac:dyDescent="0.3">
      <c r="A1880" t="str">
        <f t="shared" si="29"/>
        <v>22264000</v>
      </c>
      <c r="B1880" s="7" t="s">
        <v>1294</v>
      </c>
      <c r="C1880" s="7" t="s">
        <v>1379</v>
      </c>
      <c r="D1880" s="7" t="s">
        <v>22</v>
      </c>
      <c r="E1880" s="7" t="e">
        <v>#N/A</v>
      </c>
      <c r="F1880" s="7" t="e">
        <v>#N/A</v>
      </c>
      <c r="G1880" s="7" t="e">
        <v>#N/A</v>
      </c>
      <c r="H1880" s="7" t="e">
        <v>#N/A</v>
      </c>
      <c r="I1880" s="7" t="s">
        <v>650</v>
      </c>
      <c r="J1880" s="7" t="s">
        <v>651</v>
      </c>
      <c r="K1880" s="241">
        <v>2226</v>
      </c>
      <c r="L1880" s="7" t="s">
        <v>652</v>
      </c>
      <c r="M1880" s="241">
        <v>4000</v>
      </c>
      <c r="N1880" s="7" t="s">
        <v>1349</v>
      </c>
    </row>
    <row r="1881" spans="1:14" x14ac:dyDescent="0.3">
      <c r="A1881" t="str">
        <f t="shared" si="29"/>
        <v>22265002</v>
      </c>
      <c r="B1881" s="7" t="s">
        <v>1351</v>
      </c>
      <c r="C1881" s="7" t="s">
        <v>1379</v>
      </c>
      <c r="D1881" s="7" t="s">
        <v>22</v>
      </c>
      <c r="E1881" s="7" t="e">
        <v>#N/A</v>
      </c>
      <c r="F1881" s="7" t="e">
        <v>#N/A</v>
      </c>
      <c r="G1881" s="7" t="e">
        <v>#N/A</v>
      </c>
      <c r="H1881" s="7" t="e">
        <v>#N/A</v>
      </c>
      <c r="I1881" s="7" t="s">
        <v>650</v>
      </c>
      <c r="J1881" s="7" t="s">
        <v>651</v>
      </c>
      <c r="K1881" s="241">
        <v>2226</v>
      </c>
      <c r="L1881" s="7" t="s">
        <v>652</v>
      </c>
      <c r="M1881" s="241">
        <v>5002</v>
      </c>
      <c r="N1881" s="7" t="s">
        <v>308</v>
      </c>
    </row>
    <row r="1882" spans="1:14" x14ac:dyDescent="0.3">
      <c r="A1882" t="str">
        <f t="shared" si="29"/>
        <v>22265003</v>
      </c>
      <c r="B1882" s="7" t="s">
        <v>1294</v>
      </c>
      <c r="C1882" s="7" t="s">
        <v>1379</v>
      </c>
      <c r="D1882" s="7" t="s">
        <v>22</v>
      </c>
      <c r="E1882" s="7" t="e">
        <v>#N/A</v>
      </c>
      <c r="F1882" s="7" t="e">
        <v>#N/A</v>
      </c>
      <c r="G1882" s="7" t="e">
        <v>#N/A</v>
      </c>
      <c r="H1882" s="7" t="e">
        <v>#N/A</v>
      </c>
      <c r="I1882" s="7" t="s">
        <v>650</v>
      </c>
      <c r="J1882" s="7" t="s">
        <v>651</v>
      </c>
      <c r="K1882" s="241">
        <v>2226</v>
      </c>
      <c r="L1882" s="7" t="s">
        <v>652</v>
      </c>
      <c r="M1882" s="241">
        <v>5003</v>
      </c>
      <c r="N1882" s="7" t="s">
        <v>1395</v>
      </c>
    </row>
    <row r="1883" spans="1:14" x14ac:dyDescent="0.3">
      <c r="A1883" t="str">
        <f t="shared" si="29"/>
        <v>22265006</v>
      </c>
      <c r="B1883" s="7" t="s">
        <v>1294</v>
      </c>
      <c r="C1883" s="7" t="s">
        <v>1379</v>
      </c>
      <c r="D1883" s="7" t="s">
        <v>22</v>
      </c>
      <c r="E1883" s="7" t="e">
        <v>#N/A</v>
      </c>
      <c r="F1883" s="7" t="e">
        <v>#N/A</v>
      </c>
      <c r="G1883" s="7" t="e">
        <v>#N/A</v>
      </c>
      <c r="H1883" s="7" t="e">
        <v>#N/A</v>
      </c>
      <c r="I1883" s="7" t="s">
        <v>650</v>
      </c>
      <c r="J1883" s="7" t="s">
        <v>651</v>
      </c>
      <c r="K1883" s="241">
        <v>2226</v>
      </c>
      <c r="L1883" s="7" t="s">
        <v>652</v>
      </c>
      <c r="M1883" s="241">
        <v>5006</v>
      </c>
      <c r="N1883" s="7" t="s">
        <v>736</v>
      </c>
    </row>
    <row r="1884" spans="1:14" x14ac:dyDescent="0.3">
      <c r="A1884" t="str">
        <f t="shared" si="29"/>
        <v>22267103</v>
      </c>
      <c r="B1884" s="7" t="s">
        <v>1294</v>
      </c>
      <c r="C1884" s="7" t="s">
        <v>1379</v>
      </c>
      <c r="D1884" s="7" t="s">
        <v>22</v>
      </c>
      <c r="E1884" s="7" t="e">
        <v>#N/A</v>
      </c>
      <c r="F1884" s="7" t="e">
        <v>#N/A</v>
      </c>
      <c r="G1884" s="7" t="e">
        <v>#N/A</v>
      </c>
      <c r="H1884" s="7" t="e">
        <v>#N/A</v>
      </c>
      <c r="I1884" s="7" t="s">
        <v>650</v>
      </c>
      <c r="J1884" s="7" t="s">
        <v>651</v>
      </c>
      <c r="K1884" s="241">
        <v>2226</v>
      </c>
      <c r="L1884" s="7" t="s">
        <v>652</v>
      </c>
      <c r="M1884" s="241">
        <v>7103</v>
      </c>
      <c r="N1884" s="7" t="s">
        <v>36</v>
      </c>
    </row>
    <row r="1885" spans="1:14" x14ac:dyDescent="0.3">
      <c r="A1885" t="str">
        <f t="shared" si="29"/>
        <v>22267120</v>
      </c>
      <c r="B1885" s="7" t="s">
        <v>1294</v>
      </c>
      <c r="C1885" s="7" t="s">
        <v>1379</v>
      </c>
      <c r="D1885" s="7" t="s">
        <v>22</v>
      </c>
      <c r="E1885" s="7" t="e">
        <v>#N/A</v>
      </c>
      <c r="F1885" s="7" t="e">
        <v>#N/A</v>
      </c>
      <c r="G1885" s="7" t="e">
        <v>#N/A</v>
      </c>
      <c r="H1885" s="7" t="e">
        <v>#N/A</v>
      </c>
      <c r="I1885" s="7" t="s">
        <v>650</v>
      </c>
      <c r="J1885" s="7" t="s">
        <v>651</v>
      </c>
      <c r="K1885" s="241">
        <v>2226</v>
      </c>
      <c r="L1885" s="7" t="s">
        <v>652</v>
      </c>
      <c r="M1885" s="241">
        <v>7120</v>
      </c>
      <c r="N1885" s="7" t="s">
        <v>52</v>
      </c>
    </row>
    <row r="1886" spans="1:14" x14ac:dyDescent="0.3">
      <c r="A1886" t="str">
        <f t="shared" si="29"/>
        <v>22267201</v>
      </c>
      <c r="B1886" s="7" t="s">
        <v>1294</v>
      </c>
      <c r="C1886" s="7" t="s">
        <v>1379</v>
      </c>
      <c r="D1886" s="7" t="s">
        <v>22</v>
      </c>
      <c r="E1886" s="7" t="e">
        <v>#N/A</v>
      </c>
      <c r="F1886" s="7" t="e">
        <v>#N/A</v>
      </c>
      <c r="G1886" s="7" t="e">
        <v>#N/A</v>
      </c>
      <c r="H1886" s="7" t="e">
        <v>#N/A</v>
      </c>
      <c r="I1886" s="7" t="s">
        <v>650</v>
      </c>
      <c r="J1886" s="7" t="s">
        <v>651</v>
      </c>
      <c r="K1886" s="241">
        <v>2226</v>
      </c>
      <c r="L1886" s="7" t="s">
        <v>652</v>
      </c>
      <c r="M1886" s="241">
        <v>7201</v>
      </c>
      <c r="N1886" s="7" t="s">
        <v>632</v>
      </c>
    </row>
    <row r="1887" spans="1:14" x14ac:dyDescent="0.3">
      <c r="A1887" t="str">
        <f t="shared" si="29"/>
        <v>22268100</v>
      </c>
      <c r="B1887" s="7" t="s">
        <v>1294</v>
      </c>
      <c r="C1887" s="7" t="s">
        <v>1379</v>
      </c>
      <c r="D1887" s="7" t="s">
        <v>22</v>
      </c>
      <c r="E1887" s="7" t="s">
        <v>482</v>
      </c>
      <c r="F1887" s="7" t="s">
        <v>483</v>
      </c>
      <c r="G1887" s="7" t="s">
        <v>247</v>
      </c>
      <c r="H1887" s="7" t="s">
        <v>248</v>
      </c>
      <c r="I1887" s="7" t="s">
        <v>650</v>
      </c>
      <c r="J1887" s="7" t="s">
        <v>651</v>
      </c>
      <c r="K1887" s="241">
        <v>2226</v>
      </c>
      <c r="L1887" s="7" t="s">
        <v>652</v>
      </c>
      <c r="M1887" s="241">
        <v>8100</v>
      </c>
      <c r="N1887" s="7" t="s">
        <v>654</v>
      </c>
    </row>
    <row r="1888" spans="1:14" x14ac:dyDescent="0.3">
      <c r="A1888" t="str">
        <f t="shared" si="29"/>
        <v>22271001</v>
      </c>
      <c r="B1888" s="7" t="s">
        <v>1294</v>
      </c>
      <c r="C1888" s="7" t="s">
        <v>1379</v>
      </c>
      <c r="D1888" s="7" t="s">
        <v>22</v>
      </c>
      <c r="E1888" s="7" t="e">
        <v>#N/A</v>
      </c>
      <c r="F1888" s="7" t="e">
        <v>#N/A</v>
      </c>
      <c r="G1888" s="7" t="e">
        <v>#N/A</v>
      </c>
      <c r="H1888" s="7" t="e">
        <v>#N/A</v>
      </c>
      <c r="I1888" s="7" t="s">
        <v>650</v>
      </c>
      <c r="J1888" s="7" t="s">
        <v>651</v>
      </c>
      <c r="K1888" s="241">
        <v>2227</v>
      </c>
      <c r="L1888" s="7" t="s">
        <v>655</v>
      </c>
      <c r="M1888" s="241">
        <v>1001</v>
      </c>
      <c r="N1888" s="7" t="s">
        <v>422</v>
      </c>
    </row>
    <row r="1889" spans="1:14" x14ac:dyDescent="0.3">
      <c r="A1889" t="str">
        <f t="shared" si="29"/>
        <v>22271031</v>
      </c>
      <c r="B1889" s="7" t="s">
        <v>1294</v>
      </c>
      <c r="C1889" s="7" t="s">
        <v>1379</v>
      </c>
      <c r="D1889" s="7" t="s">
        <v>22</v>
      </c>
      <c r="E1889" s="7" t="s">
        <v>482</v>
      </c>
      <c r="F1889" s="7" t="s">
        <v>483</v>
      </c>
      <c r="G1889" s="7" t="s">
        <v>247</v>
      </c>
      <c r="H1889" s="7" t="s">
        <v>248</v>
      </c>
      <c r="I1889" s="7" t="s">
        <v>650</v>
      </c>
      <c r="J1889" s="7" t="s">
        <v>651</v>
      </c>
      <c r="K1889" s="241">
        <v>2227</v>
      </c>
      <c r="L1889" s="7" t="s">
        <v>655</v>
      </c>
      <c r="M1889" s="241">
        <v>1031</v>
      </c>
      <c r="N1889" s="7" t="s">
        <v>529</v>
      </c>
    </row>
    <row r="1890" spans="1:14" x14ac:dyDescent="0.3">
      <c r="A1890" t="str">
        <f t="shared" si="29"/>
        <v>22271033</v>
      </c>
      <c r="B1890" s="7" t="s">
        <v>1294</v>
      </c>
      <c r="C1890" s="7" t="s">
        <v>1379</v>
      </c>
      <c r="D1890" s="7" t="s">
        <v>22</v>
      </c>
      <c r="E1890" s="7" t="s">
        <v>482</v>
      </c>
      <c r="F1890" s="7" t="s">
        <v>483</v>
      </c>
      <c r="G1890" s="7" t="s">
        <v>247</v>
      </c>
      <c r="H1890" s="7" t="s">
        <v>248</v>
      </c>
      <c r="I1890" s="7" t="s">
        <v>650</v>
      </c>
      <c r="J1890" s="7" t="s">
        <v>651</v>
      </c>
      <c r="K1890" s="241">
        <v>2227</v>
      </c>
      <c r="L1890" s="7" t="s">
        <v>655</v>
      </c>
      <c r="M1890" s="241">
        <v>1033</v>
      </c>
      <c r="N1890" s="7" t="s">
        <v>656</v>
      </c>
    </row>
    <row r="1891" spans="1:14" x14ac:dyDescent="0.3">
      <c r="A1891" t="str">
        <f t="shared" si="29"/>
        <v>22271079</v>
      </c>
      <c r="B1891" s="7" t="s">
        <v>1294</v>
      </c>
      <c r="C1891" s="7" t="s">
        <v>1379</v>
      </c>
      <c r="D1891" s="7" t="s">
        <v>22</v>
      </c>
      <c r="E1891" s="7" t="s">
        <v>482</v>
      </c>
      <c r="F1891" s="7" t="s">
        <v>483</v>
      </c>
      <c r="G1891" s="7" t="s">
        <v>247</v>
      </c>
      <c r="H1891" s="7" t="s">
        <v>248</v>
      </c>
      <c r="I1891" s="7" t="s">
        <v>650</v>
      </c>
      <c r="J1891" s="7" t="s">
        <v>651</v>
      </c>
      <c r="K1891" s="241">
        <v>2227</v>
      </c>
      <c r="L1891" s="7" t="s">
        <v>655</v>
      </c>
      <c r="M1891" s="241">
        <v>1079</v>
      </c>
      <c r="N1891" s="7" t="s">
        <v>657</v>
      </c>
    </row>
    <row r="1892" spans="1:14" x14ac:dyDescent="0.3">
      <c r="A1892" t="str">
        <f t="shared" si="29"/>
        <v>22271088</v>
      </c>
      <c r="B1892" s="7" t="s">
        <v>1294</v>
      </c>
      <c r="C1892" s="7" t="s">
        <v>1379</v>
      </c>
      <c r="D1892" s="7" t="s">
        <v>22</v>
      </c>
      <c r="E1892" s="7" t="e">
        <v>#N/A</v>
      </c>
      <c r="F1892" s="7" t="e">
        <v>#N/A</v>
      </c>
      <c r="G1892" s="7" t="e">
        <v>#N/A</v>
      </c>
      <c r="H1892" s="7" t="e">
        <v>#N/A</v>
      </c>
      <c r="I1892" s="7" t="s">
        <v>650</v>
      </c>
      <c r="J1892" s="7" t="s">
        <v>651</v>
      </c>
      <c r="K1892" s="241">
        <v>2227</v>
      </c>
      <c r="L1892" s="7" t="s">
        <v>655</v>
      </c>
      <c r="M1892" s="241">
        <v>1088</v>
      </c>
      <c r="N1892" s="7" t="s">
        <v>870</v>
      </c>
    </row>
    <row r="1893" spans="1:14" x14ac:dyDescent="0.3">
      <c r="A1893" t="str">
        <f t="shared" si="29"/>
        <v>22271091</v>
      </c>
      <c r="B1893" s="7" t="s">
        <v>1294</v>
      </c>
      <c r="C1893" s="7" t="s">
        <v>1379</v>
      </c>
      <c r="D1893" s="7" t="s">
        <v>22</v>
      </c>
      <c r="E1893" s="7" t="s">
        <v>482</v>
      </c>
      <c r="F1893" s="7" t="s">
        <v>483</v>
      </c>
      <c r="G1893" s="7" t="s">
        <v>247</v>
      </c>
      <c r="H1893" s="7" t="s">
        <v>248</v>
      </c>
      <c r="I1893" s="7" t="s">
        <v>650</v>
      </c>
      <c r="J1893" s="7" t="s">
        <v>651</v>
      </c>
      <c r="K1893" s="241">
        <v>2227</v>
      </c>
      <c r="L1893" s="7" t="s">
        <v>655</v>
      </c>
      <c r="M1893" s="241">
        <v>1091</v>
      </c>
      <c r="N1893" s="7" t="s">
        <v>658</v>
      </c>
    </row>
    <row r="1894" spans="1:14" x14ac:dyDescent="0.3">
      <c r="A1894" t="str">
        <f t="shared" si="29"/>
        <v>22271092</v>
      </c>
      <c r="B1894" s="7" t="s">
        <v>1294</v>
      </c>
      <c r="C1894" s="7" t="s">
        <v>1379</v>
      </c>
      <c r="D1894" s="7" t="s">
        <v>22</v>
      </c>
      <c r="E1894" s="7" t="s">
        <v>482</v>
      </c>
      <c r="F1894" s="7" t="s">
        <v>483</v>
      </c>
      <c r="G1894" s="7" t="s">
        <v>247</v>
      </c>
      <c r="H1894" s="7" t="s">
        <v>248</v>
      </c>
      <c r="I1894" s="7" t="s">
        <v>650</v>
      </c>
      <c r="J1894" s="7" t="s">
        <v>651</v>
      </c>
      <c r="K1894" s="241">
        <v>2227</v>
      </c>
      <c r="L1894" s="7" t="s">
        <v>655</v>
      </c>
      <c r="M1894" s="241">
        <v>1092</v>
      </c>
      <c r="N1894" s="7" t="s">
        <v>659</v>
      </c>
    </row>
    <row r="1895" spans="1:14" x14ac:dyDescent="0.3">
      <c r="A1895" t="str">
        <f t="shared" si="29"/>
        <v>22271093</v>
      </c>
      <c r="B1895" s="7" t="s">
        <v>1294</v>
      </c>
      <c r="C1895" s="7" t="s">
        <v>1379</v>
      </c>
      <c r="D1895" s="7" t="s">
        <v>22</v>
      </c>
      <c r="E1895" s="7" t="s">
        <v>482</v>
      </c>
      <c r="F1895" s="7" t="s">
        <v>483</v>
      </c>
      <c r="G1895" s="7" t="s">
        <v>247</v>
      </c>
      <c r="H1895" s="7" t="s">
        <v>248</v>
      </c>
      <c r="I1895" s="7" t="s">
        <v>650</v>
      </c>
      <c r="J1895" s="7" t="s">
        <v>651</v>
      </c>
      <c r="K1895" s="241">
        <v>2227</v>
      </c>
      <c r="L1895" s="7" t="s">
        <v>655</v>
      </c>
      <c r="M1895" s="241">
        <v>1093</v>
      </c>
      <c r="N1895" s="7" t="s">
        <v>617</v>
      </c>
    </row>
    <row r="1896" spans="1:14" x14ac:dyDescent="0.3">
      <c r="A1896" t="str">
        <f t="shared" si="29"/>
        <v>22271095</v>
      </c>
      <c r="B1896" s="7" t="s">
        <v>1294</v>
      </c>
      <c r="C1896" s="7" t="s">
        <v>1379</v>
      </c>
      <c r="D1896" s="7" t="s">
        <v>22</v>
      </c>
      <c r="E1896" s="7" t="s">
        <v>482</v>
      </c>
      <c r="F1896" s="7" t="s">
        <v>483</v>
      </c>
      <c r="G1896" s="7" t="s">
        <v>247</v>
      </c>
      <c r="H1896" s="7" t="s">
        <v>248</v>
      </c>
      <c r="I1896" s="7" t="s">
        <v>650</v>
      </c>
      <c r="J1896" s="7" t="s">
        <v>651</v>
      </c>
      <c r="K1896" s="241">
        <v>2227</v>
      </c>
      <c r="L1896" s="7" t="s">
        <v>655</v>
      </c>
      <c r="M1896" s="241">
        <v>1095</v>
      </c>
      <c r="N1896" s="7" t="s">
        <v>618</v>
      </c>
    </row>
    <row r="1897" spans="1:14" x14ac:dyDescent="0.3">
      <c r="A1897" t="str">
        <f t="shared" si="29"/>
        <v>22271096</v>
      </c>
      <c r="B1897" s="7" t="s">
        <v>1294</v>
      </c>
      <c r="C1897" s="7" t="s">
        <v>1379</v>
      </c>
      <c r="D1897" s="7" t="s">
        <v>22</v>
      </c>
      <c r="E1897" s="7" t="s">
        <v>482</v>
      </c>
      <c r="F1897" s="7" t="s">
        <v>483</v>
      </c>
      <c r="G1897" s="7" t="s">
        <v>247</v>
      </c>
      <c r="H1897" s="7" t="s">
        <v>248</v>
      </c>
      <c r="I1897" s="7" t="s">
        <v>650</v>
      </c>
      <c r="J1897" s="7" t="s">
        <v>651</v>
      </c>
      <c r="K1897" s="241">
        <v>2227</v>
      </c>
      <c r="L1897" s="7" t="s">
        <v>655</v>
      </c>
      <c r="M1897" s="241">
        <v>1096</v>
      </c>
      <c r="N1897" s="7" t="s">
        <v>660</v>
      </c>
    </row>
    <row r="1898" spans="1:14" x14ac:dyDescent="0.3">
      <c r="A1898" t="str">
        <f t="shared" si="29"/>
        <v>22272045</v>
      </c>
      <c r="B1898" s="7" t="s">
        <v>1294</v>
      </c>
      <c r="C1898" s="7" t="s">
        <v>1379</v>
      </c>
      <c r="D1898" s="7" t="s">
        <v>22</v>
      </c>
      <c r="E1898" s="7" t="e">
        <v>#N/A</v>
      </c>
      <c r="F1898" s="7" t="e">
        <v>#N/A</v>
      </c>
      <c r="G1898" s="7" t="e">
        <v>#N/A</v>
      </c>
      <c r="H1898" s="7" t="e">
        <v>#N/A</v>
      </c>
      <c r="I1898" s="7" t="s">
        <v>650</v>
      </c>
      <c r="J1898" s="7" t="s">
        <v>651</v>
      </c>
      <c r="K1898" s="241">
        <v>2227</v>
      </c>
      <c r="L1898" s="7" t="s">
        <v>655</v>
      </c>
      <c r="M1898" s="241">
        <v>2045</v>
      </c>
      <c r="N1898" s="7" t="s">
        <v>170</v>
      </c>
    </row>
    <row r="1899" spans="1:14" x14ac:dyDescent="0.3">
      <c r="A1899" t="str">
        <f t="shared" si="29"/>
        <v>22272149</v>
      </c>
      <c r="B1899" s="7" t="s">
        <v>1294</v>
      </c>
      <c r="C1899" s="7" t="s">
        <v>1379</v>
      </c>
      <c r="D1899" s="7" t="s">
        <v>22</v>
      </c>
      <c r="E1899" s="7" t="e">
        <v>#N/A</v>
      </c>
      <c r="F1899" s="7" t="e">
        <v>#N/A</v>
      </c>
      <c r="G1899" s="7" t="e">
        <v>#N/A</v>
      </c>
      <c r="H1899" s="7" t="e">
        <v>#N/A</v>
      </c>
      <c r="I1899" s="7" t="s">
        <v>650</v>
      </c>
      <c r="J1899" s="7" t="s">
        <v>651</v>
      </c>
      <c r="K1899" s="241">
        <v>2227</v>
      </c>
      <c r="L1899" s="7" t="s">
        <v>655</v>
      </c>
      <c r="M1899" s="241">
        <v>2149</v>
      </c>
      <c r="N1899" s="7" t="s">
        <v>653</v>
      </c>
    </row>
    <row r="1900" spans="1:14" x14ac:dyDescent="0.3">
      <c r="A1900" t="str">
        <f t="shared" si="29"/>
        <v>22278035</v>
      </c>
      <c r="B1900" s="7" t="s">
        <v>1294</v>
      </c>
      <c r="C1900" s="7" t="s">
        <v>1379</v>
      </c>
      <c r="D1900" s="7" t="s">
        <v>22</v>
      </c>
      <c r="E1900" s="7" t="s">
        <v>482</v>
      </c>
      <c r="F1900" s="7" t="s">
        <v>483</v>
      </c>
      <c r="G1900" s="7" t="s">
        <v>247</v>
      </c>
      <c r="H1900" s="7" t="s">
        <v>248</v>
      </c>
      <c r="I1900" s="7" t="s">
        <v>650</v>
      </c>
      <c r="J1900" s="7" t="s">
        <v>651</v>
      </c>
      <c r="K1900" s="241">
        <v>2227</v>
      </c>
      <c r="L1900" s="7" t="s">
        <v>655</v>
      </c>
      <c r="M1900" s="241">
        <v>8035</v>
      </c>
      <c r="N1900" s="7" t="s">
        <v>661</v>
      </c>
    </row>
    <row r="1901" spans="1:14" x14ac:dyDescent="0.3">
      <c r="A1901" t="str">
        <f t="shared" si="29"/>
        <v>22278130</v>
      </c>
      <c r="B1901" s="7" t="s">
        <v>1294</v>
      </c>
      <c r="C1901" s="7" t="s">
        <v>1379</v>
      </c>
      <c r="D1901" s="7" t="s">
        <v>22</v>
      </c>
      <c r="E1901" s="7" t="s">
        <v>482</v>
      </c>
      <c r="F1901" s="7" t="s">
        <v>483</v>
      </c>
      <c r="G1901" s="7" t="s">
        <v>247</v>
      </c>
      <c r="H1901" s="7" t="s">
        <v>248</v>
      </c>
      <c r="I1901" s="7" t="s">
        <v>650</v>
      </c>
      <c r="J1901" s="7" t="s">
        <v>651</v>
      </c>
      <c r="K1901" s="241">
        <v>2227</v>
      </c>
      <c r="L1901" s="7" t="s">
        <v>655</v>
      </c>
      <c r="M1901" s="241">
        <v>8130</v>
      </c>
      <c r="N1901" s="7" t="s">
        <v>662</v>
      </c>
    </row>
    <row r="1902" spans="1:14" x14ac:dyDescent="0.3">
      <c r="A1902" t="str">
        <f t="shared" si="29"/>
        <v>22278131</v>
      </c>
      <c r="B1902" s="7" t="s">
        <v>1294</v>
      </c>
      <c r="C1902" s="7" t="s">
        <v>1379</v>
      </c>
      <c r="D1902" s="7" t="s">
        <v>22</v>
      </c>
      <c r="E1902" s="7" t="e">
        <v>#N/A</v>
      </c>
      <c r="F1902" s="7" t="e">
        <v>#N/A</v>
      </c>
      <c r="G1902" s="7" t="e">
        <v>#N/A</v>
      </c>
      <c r="H1902" s="7" t="e">
        <v>#N/A</v>
      </c>
      <c r="I1902" s="7" t="s">
        <v>650</v>
      </c>
      <c r="J1902" s="7" t="s">
        <v>651</v>
      </c>
      <c r="K1902" s="241">
        <v>2227</v>
      </c>
      <c r="L1902" s="7" t="s">
        <v>655</v>
      </c>
      <c r="M1902" s="241">
        <v>8131</v>
      </c>
      <c r="N1902" s="7" t="s">
        <v>1882</v>
      </c>
    </row>
    <row r="1903" spans="1:14" x14ac:dyDescent="0.3">
      <c r="A1903" t="str">
        <f t="shared" si="29"/>
        <v>22281001</v>
      </c>
      <c r="B1903" s="7" t="s">
        <v>1294</v>
      </c>
      <c r="C1903" s="7" t="s">
        <v>1379</v>
      </c>
      <c r="D1903" s="7" t="s">
        <v>22</v>
      </c>
      <c r="E1903" s="7" t="e">
        <v>#N/A</v>
      </c>
      <c r="F1903" s="7" t="e">
        <v>#N/A</v>
      </c>
      <c r="G1903" s="7" t="e">
        <v>#N/A</v>
      </c>
      <c r="H1903" s="7" t="e">
        <v>#N/A</v>
      </c>
      <c r="I1903" s="7" t="s">
        <v>650</v>
      </c>
      <c r="J1903" s="7" t="s">
        <v>651</v>
      </c>
      <c r="K1903" s="241">
        <v>2228</v>
      </c>
      <c r="L1903" s="7" t="s">
        <v>663</v>
      </c>
      <c r="M1903" s="241">
        <v>1001</v>
      </c>
      <c r="N1903" s="7" t="s">
        <v>422</v>
      </c>
    </row>
    <row r="1904" spans="1:14" x14ac:dyDescent="0.3">
      <c r="A1904" t="str">
        <f t="shared" si="29"/>
        <v>22281031</v>
      </c>
      <c r="B1904" s="7" t="s">
        <v>1294</v>
      </c>
      <c r="C1904" s="7" t="s">
        <v>1379</v>
      </c>
      <c r="D1904" s="7" t="s">
        <v>22</v>
      </c>
      <c r="E1904" s="7" t="s">
        <v>482</v>
      </c>
      <c r="F1904" s="7" t="s">
        <v>483</v>
      </c>
      <c r="G1904" s="7" t="s">
        <v>247</v>
      </c>
      <c r="H1904" s="7" t="s">
        <v>248</v>
      </c>
      <c r="I1904" s="7" t="s">
        <v>650</v>
      </c>
      <c r="J1904" s="7" t="s">
        <v>651</v>
      </c>
      <c r="K1904" s="241">
        <v>2228</v>
      </c>
      <c r="L1904" s="7" t="s">
        <v>663</v>
      </c>
      <c r="M1904" s="241">
        <v>1031</v>
      </c>
      <c r="N1904" s="7" t="s">
        <v>529</v>
      </c>
    </row>
    <row r="1905" spans="1:14" x14ac:dyDescent="0.3">
      <c r="A1905" t="str">
        <f t="shared" si="29"/>
        <v>22281033</v>
      </c>
      <c r="B1905" s="7" t="s">
        <v>1294</v>
      </c>
      <c r="C1905" s="7" t="s">
        <v>1379</v>
      </c>
      <c r="D1905" s="7" t="s">
        <v>22</v>
      </c>
      <c r="E1905" s="7" t="s">
        <v>482</v>
      </c>
      <c r="F1905" s="7" t="s">
        <v>483</v>
      </c>
      <c r="G1905" s="7" t="s">
        <v>247</v>
      </c>
      <c r="H1905" s="7" t="s">
        <v>248</v>
      </c>
      <c r="I1905" s="7" t="s">
        <v>650</v>
      </c>
      <c r="J1905" s="7" t="s">
        <v>651</v>
      </c>
      <c r="K1905" s="241">
        <v>2228</v>
      </c>
      <c r="L1905" s="7" t="s">
        <v>663</v>
      </c>
      <c r="M1905" s="241">
        <v>1033</v>
      </c>
      <c r="N1905" s="7" t="s">
        <v>656</v>
      </c>
    </row>
    <row r="1906" spans="1:14" x14ac:dyDescent="0.3">
      <c r="A1906" t="str">
        <f t="shared" si="29"/>
        <v>22281079</v>
      </c>
      <c r="B1906" s="7" t="s">
        <v>1294</v>
      </c>
      <c r="C1906" s="7" t="s">
        <v>1379</v>
      </c>
      <c r="D1906" s="7" t="s">
        <v>22</v>
      </c>
      <c r="E1906" s="7" t="s">
        <v>482</v>
      </c>
      <c r="F1906" s="7" t="s">
        <v>483</v>
      </c>
      <c r="G1906" s="7" t="s">
        <v>247</v>
      </c>
      <c r="H1906" s="7" t="s">
        <v>248</v>
      </c>
      <c r="I1906" s="7" t="s">
        <v>650</v>
      </c>
      <c r="J1906" s="7" t="s">
        <v>651</v>
      </c>
      <c r="K1906" s="241">
        <v>2228</v>
      </c>
      <c r="L1906" s="7" t="s">
        <v>663</v>
      </c>
      <c r="M1906" s="241">
        <v>1079</v>
      </c>
      <c r="N1906" s="7" t="s">
        <v>657</v>
      </c>
    </row>
    <row r="1907" spans="1:14" x14ac:dyDescent="0.3">
      <c r="A1907" t="str">
        <f t="shared" si="29"/>
        <v>22281088</v>
      </c>
      <c r="B1907" s="7" t="s">
        <v>1294</v>
      </c>
      <c r="C1907" s="7" t="s">
        <v>1379</v>
      </c>
      <c r="D1907" s="7" t="s">
        <v>22</v>
      </c>
      <c r="E1907" s="7" t="e">
        <v>#N/A</v>
      </c>
      <c r="F1907" s="7" t="e">
        <v>#N/A</v>
      </c>
      <c r="G1907" s="7" t="e">
        <v>#N/A</v>
      </c>
      <c r="H1907" s="7" t="e">
        <v>#N/A</v>
      </c>
      <c r="I1907" s="7" t="s">
        <v>650</v>
      </c>
      <c r="J1907" s="7" t="s">
        <v>651</v>
      </c>
      <c r="K1907" s="241">
        <v>2228</v>
      </c>
      <c r="L1907" s="7" t="s">
        <v>663</v>
      </c>
      <c r="M1907" s="241">
        <v>1088</v>
      </c>
      <c r="N1907" s="7" t="s">
        <v>870</v>
      </c>
    </row>
    <row r="1908" spans="1:14" x14ac:dyDescent="0.3">
      <c r="A1908" t="str">
        <f t="shared" si="29"/>
        <v>22281092</v>
      </c>
      <c r="B1908" s="7" t="s">
        <v>1294</v>
      </c>
      <c r="C1908" s="7" t="s">
        <v>1379</v>
      </c>
      <c r="D1908" s="7" t="s">
        <v>22</v>
      </c>
      <c r="E1908" s="7" t="s">
        <v>482</v>
      </c>
      <c r="F1908" s="7" t="s">
        <v>483</v>
      </c>
      <c r="G1908" s="7" t="s">
        <v>247</v>
      </c>
      <c r="H1908" s="7" t="s">
        <v>248</v>
      </c>
      <c r="I1908" s="7" t="s">
        <v>650</v>
      </c>
      <c r="J1908" s="7" t="s">
        <v>651</v>
      </c>
      <c r="K1908" s="241">
        <v>2228</v>
      </c>
      <c r="L1908" s="7" t="s">
        <v>663</v>
      </c>
      <c r="M1908" s="241">
        <v>1092</v>
      </c>
      <c r="N1908" s="7" t="s">
        <v>659</v>
      </c>
    </row>
    <row r="1909" spans="1:14" x14ac:dyDescent="0.3">
      <c r="A1909" t="str">
        <f t="shared" si="29"/>
        <v>22281093</v>
      </c>
      <c r="B1909" s="7" t="s">
        <v>1294</v>
      </c>
      <c r="C1909" s="7" t="s">
        <v>1379</v>
      </c>
      <c r="D1909" s="7" t="s">
        <v>22</v>
      </c>
      <c r="E1909" s="7" t="s">
        <v>482</v>
      </c>
      <c r="F1909" s="7" t="s">
        <v>483</v>
      </c>
      <c r="G1909" s="7" t="s">
        <v>247</v>
      </c>
      <c r="H1909" s="7" t="s">
        <v>248</v>
      </c>
      <c r="I1909" s="7" t="s">
        <v>650</v>
      </c>
      <c r="J1909" s="7" t="s">
        <v>651</v>
      </c>
      <c r="K1909" s="241">
        <v>2228</v>
      </c>
      <c r="L1909" s="7" t="s">
        <v>663</v>
      </c>
      <c r="M1909" s="241">
        <v>1093</v>
      </c>
      <c r="N1909" s="7" t="s">
        <v>617</v>
      </c>
    </row>
    <row r="1910" spans="1:14" x14ac:dyDescent="0.3">
      <c r="A1910" t="str">
        <f t="shared" si="29"/>
        <v>22281095</v>
      </c>
      <c r="B1910" s="7" t="s">
        <v>1294</v>
      </c>
      <c r="C1910" s="7" t="s">
        <v>1379</v>
      </c>
      <c r="D1910" s="7" t="s">
        <v>22</v>
      </c>
      <c r="E1910" s="7" t="s">
        <v>482</v>
      </c>
      <c r="F1910" s="7" t="s">
        <v>483</v>
      </c>
      <c r="G1910" s="7" t="s">
        <v>247</v>
      </c>
      <c r="H1910" s="7" t="s">
        <v>248</v>
      </c>
      <c r="I1910" s="7" t="s">
        <v>650</v>
      </c>
      <c r="J1910" s="7" t="s">
        <v>651</v>
      </c>
      <c r="K1910" s="241">
        <v>2228</v>
      </c>
      <c r="L1910" s="7" t="s">
        <v>663</v>
      </c>
      <c r="M1910" s="241">
        <v>1095</v>
      </c>
      <c r="N1910" s="7" t="s">
        <v>618</v>
      </c>
    </row>
    <row r="1911" spans="1:14" x14ac:dyDescent="0.3">
      <c r="A1911" t="str">
        <f t="shared" si="29"/>
        <v>22282149</v>
      </c>
      <c r="B1911" s="7" t="s">
        <v>1294</v>
      </c>
      <c r="C1911" s="7" t="s">
        <v>1379</v>
      </c>
      <c r="D1911" s="7" t="s">
        <v>22</v>
      </c>
      <c r="E1911" s="7" t="e">
        <v>#N/A</v>
      </c>
      <c r="F1911" s="7" t="e">
        <v>#N/A</v>
      </c>
      <c r="G1911" s="7" t="e">
        <v>#N/A</v>
      </c>
      <c r="H1911" s="7" t="e">
        <v>#N/A</v>
      </c>
      <c r="I1911" s="7" t="s">
        <v>650</v>
      </c>
      <c r="J1911" s="7" t="s">
        <v>651</v>
      </c>
      <c r="K1911" s="241">
        <v>2228</v>
      </c>
      <c r="L1911" s="7" t="s">
        <v>663</v>
      </c>
      <c r="M1911" s="241">
        <v>2149</v>
      </c>
      <c r="N1911" s="7" t="s">
        <v>653</v>
      </c>
    </row>
    <row r="1912" spans="1:14" x14ac:dyDescent="0.3">
      <c r="A1912" t="str">
        <f t="shared" si="29"/>
        <v>22288035</v>
      </c>
      <c r="B1912" s="7" t="s">
        <v>1294</v>
      </c>
      <c r="C1912" s="7" t="s">
        <v>1379</v>
      </c>
      <c r="D1912" s="7" t="s">
        <v>22</v>
      </c>
      <c r="E1912" s="7" t="s">
        <v>482</v>
      </c>
      <c r="F1912" s="7" t="s">
        <v>483</v>
      </c>
      <c r="G1912" s="7" t="s">
        <v>247</v>
      </c>
      <c r="H1912" s="7" t="s">
        <v>248</v>
      </c>
      <c r="I1912" s="7" t="s">
        <v>650</v>
      </c>
      <c r="J1912" s="7" t="s">
        <v>651</v>
      </c>
      <c r="K1912" s="241">
        <v>2228</v>
      </c>
      <c r="L1912" s="7" t="s">
        <v>663</v>
      </c>
      <c r="M1912" s="241">
        <v>8035</v>
      </c>
      <c r="N1912" s="7" t="s">
        <v>661</v>
      </c>
    </row>
    <row r="1913" spans="1:14" x14ac:dyDescent="0.3">
      <c r="A1913" t="str">
        <f t="shared" si="29"/>
        <v>22288130</v>
      </c>
      <c r="B1913" s="7" t="s">
        <v>1294</v>
      </c>
      <c r="C1913" s="7" t="s">
        <v>1379</v>
      </c>
      <c r="D1913" s="7" t="s">
        <v>22</v>
      </c>
      <c r="E1913" s="7" t="e">
        <v>#N/A</v>
      </c>
      <c r="F1913" s="7" t="e">
        <v>#N/A</v>
      </c>
      <c r="G1913" s="7" t="e">
        <v>#N/A</v>
      </c>
      <c r="H1913" s="7" t="e">
        <v>#N/A</v>
      </c>
      <c r="I1913" s="7" t="s">
        <v>650</v>
      </c>
      <c r="J1913" s="7" t="s">
        <v>651</v>
      </c>
      <c r="K1913" s="241">
        <v>2228</v>
      </c>
      <c r="L1913" s="7" t="s">
        <v>663</v>
      </c>
      <c r="M1913" s="241">
        <v>8130</v>
      </c>
      <c r="N1913" s="7" t="s">
        <v>662</v>
      </c>
    </row>
    <row r="1914" spans="1:14" x14ac:dyDescent="0.3">
      <c r="A1914" t="str">
        <f t="shared" si="29"/>
        <v>22288131</v>
      </c>
      <c r="B1914" s="7" t="s">
        <v>1294</v>
      </c>
      <c r="C1914" s="7" t="s">
        <v>1379</v>
      </c>
      <c r="D1914" s="7" t="s">
        <v>22</v>
      </c>
      <c r="E1914" s="7" t="e">
        <v>#N/A</v>
      </c>
      <c r="F1914" s="7" t="e">
        <v>#N/A</v>
      </c>
      <c r="G1914" s="7" t="e">
        <v>#N/A</v>
      </c>
      <c r="H1914" s="7" t="e">
        <v>#N/A</v>
      </c>
      <c r="I1914" s="7" t="s">
        <v>650</v>
      </c>
      <c r="J1914" s="7" t="s">
        <v>651</v>
      </c>
      <c r="K1914" s="241">
        <v>2228</v>
      </c>
      <c r="L1914" s="7" t="s">
        <v>663</v>
      </c>
      <c r="M1914" s="241">
        <v>8131</v>
      </c>
      <c r="N1914" s="7" t="s">
        <v>1882</v>
      </c>
    </row>
    <row r="1915" spans="1:14" x14ac:dyDescent="0.3">
      <c r="A1915" t="str">
        <f t="shared" si="29"/>
        <v>22291001</v>
      </c>
      <c r="B1915" s="7" t="s">
        <v>1294</v>
      </c>
      <c r="C1915" s="7" t="s">
        <v>1379</v>
      </c>
      <c r="D1915" s="7" t="s">
        <v>22</v>
      </c>
      <c r="E1915" s="7" t="e">
        <v>#N/A</v>
      </c>
      <c r="F1915" s="7" t="e">
        <v>#N/A</v>
      </c>
      <c r="G1915" s="7" t="e">
        <v>#N/A</v>
      </c>
      <c r="H1915" s="7" t="e">
        <v>#N/A</v>
      </c>
      <c r="I1915" s="7" t="s">
        <v>650</v>
      </c>
      <c r="J1915" s="7" t="s">
        <v>651</v>
      </c>
      <c r="K1915" s="241">
        <v>2229</v>
      </c>
      <c r="L1915" s="7" t="s">
        <v>664</v>
      </c>
      <c r="M1915" s="241">
        <v>1001</v>
      </c>
      <c r="N1915" s="7" t="s">
        <v>422</v>
      </c>
    </row>
    <row r="1916" spans="1:14" x14ac:dyDescent="0.3">
      <c r="A1916" t="str">
        <f t="shared" si="29"/>
        <v>22291031</v>
      </c>
      <c r="B1916" s="7" t="s">
        <v>1294</v>
      </c>
      <c r="C1916" s="7" t="s">
        <v>1379</v>
      </c>
      <c r="D1916" s="7" t="s">
        <v>22</v>
      </c>
      <c r="E1916" s="7" t="s">
        <v>482</v>
      </c>
      <c r="F1916" s="7" t="s">
        <v>483</v>
      </c>
      <c r="G1916" s="7" t="s">
        <v>247</v>
      </c>
      <c r="H1916" s="7" t="s">
        <v>248</v>
      </c>
      <c r="I1916" s="7" t="s">
        <v>650</v>
      </c>
      <c r="J1916" s="7" t="s">
        <v>651</v>
      </c>
      <c r="K1916" s="241">
        <v>2229</v>
      </c>
      <c r="L1916" s="7" t="s">
        <v>664</v>
      </c>
      <c r="M1916" s="241">
        <v>1031</v>
      </c>
      <c r="N1916" s="7" t="s">
        <v>529</v>
      </c>
    </row>
    <row r="1917" spans="1:14" x14ac:dyDescent="0.3">
      <c r="A1917" t="str">
        <f t="shared" si="29"/>
        <v>22291033</v>
      </c>
      <c r="B1917" s="7" t="s">
        <v>1294</v>
      </c>
      <c r="C1917" s="7" t="s">
        <v>1379</v>
      </c>
      <c r="D1917" s="7" t="s">
        <v>22</v>
      </c>
      <c r="E1917" s="7" t="s">
        <v>482</v>
      </c>
      <c r="F1917" s="7" t="s">
        <v>483</v>
      </c>
      <c r="G1917" s="7" t="s">
        <v>247</v>
      </c>
      <c r="H1917" s="7" t="s">
        <v>248</v>
      </c>
      <c r="I1917" s="7" t="s">
        <v>650</v>
      </c>
      <c r="J1917" s="7" t="s">
        <v>651</v>
      </c>
      <c r="K1917" s="241">
        <v>2229</v>
      </c>
      <c r="L1917" s="7" t="s">
        <v>664</v>
      </c>
      <c r="M1917" s="241">
        <v>1033</v>
      </c>
      <c r="N1917" s="7" t="s">
        <v>656</v>
      </c>
    </row>
    <row r="1918" spans="1:14" x14ac:dyDescent="0.3">
      <c r="A1918" t="str">
        <f t="shared" si="29"/>
        <v>22291079</v>
      </c>
      <c r="B1918" s="7" t="s">
        <v>1294</v>
      </c>
      <c r="C1918" s="7" t="s">
        <v>1379</v>
      </c>
      <c r="D1918" s="7" t="s">
        <v>22</v>
      </c>
      <c r="E1918" s="7" t="s">
        <v>482</v>
      </c>
      <c r="F1918" s="7" t="s">
        <v>483</v>
      </c>
      <c r="G1918" s="7" t="s">
        <v>247</v>
      </c>
      <c r="H1918" s="7" t="s">
        <v>248</v>
      </c>
      <c r="I1918" s="7" t="s">
        <v>650</v>
      </c>
      <c r="J1918" s="7" t="s">
        <v>651</v>
      </c>
      <c r="K1918" s="241">
        <v>2229</v>
      </c>
      <c r="L1918" s="7" t="s">
        <v>664</v>
      </c>
      <c r="M1918" s="241">
        <v>1079</v>
      </c>
      <c r="N1918" s="7" t="s">
        <v>657</v>
      </c>
    </row>
    <row r="1919" spans="1:14" x14ac:dyDescent="0.3">
      <c r="A1919" t="str">
        <f t="shared" si="29"/>
        <v>22291088</v>
      </c>
      <c r="B1919" s="7" t="s">
        <v>1294</v>
      </c>
      <c r="C1919" s="7" t="s">
        <v>1379</v>
      </c>
      <c r="D1919" s="7" t="s">
        <v>22</v>
      </c>
      <c r="E1919" s="7" t="e">
        <v>#N/A</v>
      </c>
      <c r="F1919" s="7" t="e">
        <v>#N/A</v>
      </c>
      <c r="G1919" s="7" t="e">
        <v>#N/A</v>
      </c>
      <c r="H1919" s="7" t="e">
        <v>#N/A</v>
      </c>
      <c r="I1919" s="7" t="s">
        <v>650</v>
      </c>
      <c r="J1919" s="7" t="s">
        <v>651</v>
      </c>
      <c r="K1919" s="241">
        <v>2229</v>
      </c>
      <c r="L1919" s="7" t="s">
        <v>664</v>
      </c>
      <c r="M1919" s="241">
        <v>1088</v>
      </c>
      <c r="N1919" s="7" t="s">
        <v>870</v>
      </c>
    </row>
    <row r="1920" spans="1:14" x14ac:dyDescent="0.3">
      <c r="A1920" t="str">
        <f t="shared" si="29"/>
        <v>22291092</v>
      </c>
      <c r="B1920" s="7" t="s">
        <v>1294</v>
      </c>
      <c r="C1920" s="7" t="s">
        <v>1379</v>
      </c>
      <c r="D1920" s="7" t="s">
        <v>22</v>
      </c>
      <c r="E1920" s="7" t="s">
        <v>482</v>
      </c>
      <c r="F1920" s="7" t="s">
        <v>483</v>
      </c>
      <c r="G1920" s="7" t="s">
        <v>247</v>
      </c>
      <c r="H1920" s="7" t="s">
        <v>248</v>
      </c>
      <c r="I1920" s="7" t="s">
        <v>650</v>
      </c>
      <c r="J1920" s="7" t="s">
        <v>651</v>
      </c>
      <c r="K1920" s="241">
        <v>2229</v>
      </c>
      <c r="L1920" s="7" t="s">
        <v>664</v>
      </c>
      <c r="M1920" s="241">
        <v>1092</v>
      </c>
      <c r="N1920" s="7" t="s">
        <v>659</v>
      </c>
    </row>
    <row r="1921" spans="1:14" x14ac:dyDescent="0.3">
      <c r="A1921" t="str">
        <f t="shared" si="29"/>
        <v>22291093</v>
      </c>
      <c r="B1921" s="7" t="s">
        <v>1294</v>
      </c>
      <c r="C1921" s="7" t="s">
        <v>1379</v>
      </c>
      <c r="D1921" s="7" t="s">
        <v>22</v>
      </c>
      <c r="E1921" s="7" t="s">
        <v>482</v>
      </c>
      <c r="F1921" s="7" t="s">
        <v>483</v>
      </c>
      <c r="G1921" s="7" t="s">
        <v>247</v>
      </c>
      <c r="H1921" s="7" t="s">
        <v>248</v>
      </c>
      <c r="I1921" s="7" t="s">
        <v>650</v>
      </c>
      <c r="J1921" s="7" t="s">
        <v>651</v>
      </c>
      <c r="K1921" s="241">
        <v>2229</v>
      </c>
      <c r="L1921" s="7" t="s">
        <v>664</v>
      </c>
      <c r="M1921" s="241">
        <v>1093</v>
      </c>
      <c r="N1921" s="7" t="s">
        <v>617</v>
      </c>
    </row>
    <row r="1922" spans="1:14" x14ac:dyDescent="0.3">
      <c r="A1922" t="str">
        <f t="shared" si="29"/>
        <v>22291095</v>
      </c>
      <c r="B1922" s="7" t="s">
        <v>1294</v>
      </c>
      <c r="C1922" s="7" t="s">
        <v>1379</v>
      </c>
      <c r="D1922" s="7" t="s">
        <v>22</v>
      </c>
      <c r="E1922" s="7" t="s">
        <v>482</v>
      </c>
      <c r="F1922" s="7" t="s">
        <v>483</v>
      </c>
      <c r="G1922" s="7" t="s">
        <v>247</v>
      </c>
      <c r="H1922" s="7" t="s">
        <v>248</v>
      </c>
      <c r="I1922" s="7" t="s">
        <v>650</v>
      </c>
      <c r="J1922" s="7" t="s">
        <v>651</v>
      </c>
      <c r="K1922" s="241">
        <v>2229</v>
      </c>
      <c r="L1922" s="7" t="s">
        <v>664</v>
      </c>
      <c r="M1922" s="241">
        <v>1095</v>
      </c>
      <c r="N1922" s="7" t="s">
        <v>618</v>
      </c>
    </row>
    <row r="1923" spans="1:14" x14ac:dyDescent="0.3">
      <c r="A1923" t="str">
        <f t="shared" ref="A1923:A1986" si="30">K1923&amp;M1923</f>
        <v>22292149</v>
      </c>
      <c r="B1923" s="7" t="s">
        <v>1294</v>
      </c>
      <c r="C1923" s="7" t="s">
        <v>1379</v>
      </c>
      <c r="D1923" s="7" t="s">
        <v>22</v>
      </c>
      <c r="E1923" s="7" t="e">
        <v>#N/A</v>
      </c>
      <c r="F1923" s="7" t="e">
        <v>#N/A</v>
      </c>
      <c r="G1923" s="7" t="e">
        <v>#N/A</v>
      </c>
      <c r="H1923" s="7" t="e">
        <v>#N/A</v>
      </c>
      <c r="I1923" s="7" t="s">
        <v>650</v>
      </c>
      <c r="J1923" s="7" t="s">
        <v>651</v>
      </c>
      <c r="K1923" s="241">
        <v>2229</v>
      </c>
      <c r="L1923" s="7" t="s">
        <v>664</v>
      </c>
      <c r="M1923" s="241">
        <v>2149</v>
      </c>
      <c r="N1923" s="7" t="s">
        <v>653</v>
      </c>
    </row>
    <row r="1924" spans="1:14" x14ac:dyDescent="0.3">
      <c r="A1924" t="str">
        <f t="shared" si="30"/>
        <v>22298035</v>
      </c>
      <c r="B1924" s="7" t="s">
        <v>1294</v>
      </c>
      <c r="C1924" s="7" t="s">
        <v>1379</v>
      </c>
      <c r="D1924" s="7" t="s">
        <v>22</v>
      </c>
      <c r="E1924" s="7" t="s">
        <v>482</v>
      </c>
      <c r="F1924" s="7" t="s">
        <v>483</v>
      </c>
      <c r="G1924" s="7" t="s">
        <v>247</v>
      </c>
      <c r="H1924" s="7" t="s">
        <v>248</v>
      </c>
      <c r="I1924" s="7" t="s">
        <v>650</v>
      </c>
      <c r="J1924" s="7" t="s">
        <v>651</v>
      </c>
      <c r="K1924" s="241">
        <v>2229</v>
      </c>
      <c r="L1924" s="7" t="s">
        <v>664</v>
      </c>
      <c r="M1924" s="241">
        <v>8035</v>
      </c>
      <c r="N1924" s="7" t="s">
        <v>661</v>
      </c>
    </row>
    <row r="1925" spans="1:14" x14ac:dyDescent="0.3">
      <c r="A1925" t="str">
        <f t="shared" si="30"/>
        <v>22298130</v>
      </c>
      <c r="B1925" s="7" t="s">
        <v>1294</v>
      </c>
      <c r="C1925" s="7" t="s">
        <v>1379</v>
      </c>
      <c r="D1925" s="7" t="s">
        <v>22</v>
      </c>
      <c r="E1925" s="7" t="e">
        <v>#N/A</v>
      </c>
      <c r="F1925" s="7" t="e">
        <v>#N/A</v>
      </c>
      <c r="G1925" s="7" t="e">
        <v>#N/A</v>
      </c>
      <c r="H1925" s="7" t="e">
        <v>#N/A</v>
      </c>
      <c r="I1925" s="7" t="s">
        <v>650</v>
      </c>
      <c r="J1925" s="7" t="s">
        <v>651</v>
      </c>
      <c r="K1925" s="241">
        <v>2229</v>
      </c>
      <c r="L1925" s="7" t="s">
        <v>664</v>
      </c>
      <c r="M1925" s="241">
        <v>8130</v>
      </c>
      <c r="N1925" s="7" t="s">
        <v>662</v>
      </c>
    </row>
    <row r="1926" spans="1:14" x14ac:dyDescent="0.3">
      <c r="A1926" t="str">
        <f t="shared" si="30"/>
        <v>22298131</v>
      </c>
      <c r="B1926" s="7" t="s">
        <v>1294</v>
      </c>
      <c r="C1926" s="7" t="s">
        <v>1379</v>
      </c>
      <c r="D1926" s="7" t="s">
        <v>22</v>
      </c>
      <c r="E1926" s="7" t="e">
        <v>#N/A</v>
      </c>
      <c r="F1926" s="7" t="e">
        <v>#N/A</v>
      </c>
      <c r="G1926" s="7" t="e">
        <v>#N/A</v>
      </c>
      <c r="H1926" s="7" t="e">
        <v>#N/A</v>
      </c>
      <c r="I1926" s="7" t="s">
        <v>650</v>
      </c>
      <c r="J1926" s="7" t="s">
        <v>651</v>
      </c>
      <c r="K1926" s="241">
        <v>2229</v>
      </c>
      <c r="L1926" s="7" t="s">
        <v>664</v>
      </c>
      <c r="M1926" s="241">
        <v>8131</v>
      </c>
      <c r="N1926" s="7" t="s">
        <v>1882</v>
      </c>
    </row>
    <row r="1927" spans="1:14" x14ac:dyDescent="0.3">
      <c r="A1927" t="str">
        <f t="shared" si="30"/>
        <v>22341000</v>
      </c>
      <c r="B1927" s="7" t="s">
        <v>1294</v>
      </c>
      <c r="C1927" s="7" t="s">
        <v>1379</v>
      </c>
      <c r="D1927" s="7" t="s">
        <v>22</v>
      </c>
      <c r="E1927" s="7" t="e">
        <v>#N/A</v>
      </c>
      <c r="F1927" s="7" t="e">
        <v>#N/A</v>
      </c>
      <c r="G1927" s="7" t="e">
        <v>#N/A</v>
      </c>
      <c r="H1927" s="7" t="e">
        <v>#N/A</v>
      </c>
      <c r="I1927" s="7" t="s">
        <v>650</v>
      </c>
      <c r="J1927" s="7" t="s">
        <v>651</v>
      </c>
      <c r="K1927" s="241">
        <v>2234</v>
      </c>
      <c r="L1927" s="7" t="s">
        <v>1883</v>
      </c>
      <c r="M1927" s="241">
        <v>1000</v>
      </c>
      <c r="N1927" s="7" t="s">
        <v>427</v>
      </c>
    </row>
    <row r="1928" spans="1:14" x14ac:dyDescent="0.3">
      <c r="A1928" t="str">
        <f t="shared" si="30"/>
        <v>22341019</v>
      </c>
      <c r="B1928" s="7" t="s">
        <v>1294</v>
      </c>
      <c r="C1928" s="7" t="s">
        <v>1379</v>
      </c>
      <c r="D1928" s="7" t="s">
        <v>22</v>
      </c>
      <c r="E1928" s="7" t="e">
        <v>#N/A</v>
      </c>
      <c r="F1928" s="7" t="e">
        <v>#N/A</v>
      </c>
      <c r="G1928" s="7" t="e">
        <v>#N/A</v>
      </c>
      <c r="H1928" s="7" t="e">
        <v>#N/A</v>
      </c>
      <c r="I1928" s="7" t="s">
        <v>650</v>
      </c>
      <c r="J1928" s="7" t="s">
        <v>651</v>
      </c>
      <c r="K1928" s="241">
        <v>2234</v>
      </c>
      <c r="L1928" s="7" t="s">
        <v>1883</v>
      </c>
      <c r="M1928" s="241">
        <v>1019</v>
      </c>
      <c r="N1928" s="7" t="s">
        <v>601</v>
      </c>
    </row>
    <row r="1929" spans="1:14" x14ac:dyDescent="0.3">
      <c r="A1929" t="str">
        <f t="shared" si="30"/>
        <v>22341022</v>
      </c>
      <c r="B1929" s="7" t="s">
        <v>1294</v>
      </c>
      <c r="C1929" s="7" t="s">
        <v>1379</v>
      </c>
      <c r="D1929" s="7" t="s">
        <v>22</v>
      </c>
      <c r="E1929" s="7" t="e">
        <v>#N/A</v>
      </c>
      <c r="F1929" s="7" t="e">
        <v>#N/A</v>
      </c>
      <c r="G1929" s="7" t="e">
        <v>#N/A</v>
      </c>
      <c r="H1929" s="7" t="e">
        <v>#N/A</v>
      </c>
      <c r="I1929" s="7" t="s">
        <v>650</v>
      </c>
      <c r="J1929" s="7" t="s">
        <v>651</v>
      </c>
      <c r="K1929" s="241">
        <v>2234</v>
      </c>
      <c r="L1929" s="7" t="s">
        <v>1883</v>
      </c>
      <c r="M1929" s="241">
        <v>1022</v>
      </c>
      <c r="N1929" s="7" t="s">
        <v>602</v>
      </c>
    </row>
    <row r="1930" spans="1:14" x14ac:dyDescent="0.3">
      <c r="A1930" t="str">
        <f t="shared" si="30"/>
        <v>22341031</v>
      </c>
      <c r="B1930" s="7" t="s">
        <v>1294</v>
      </c>
      <c r="C1930" s="7" t="s">
        <v>1379</v>
      </c>
      <c r="D1930" s="7" t="s">
        <v>22</v>
      </c>
      <c r="E1930" s="7" t="e">
        <v>#N/A</v>
      </c>
      <c r="F1930" s="7" t="e">
        <v>#N/A</v>
      </c>
      <c r="G1930" s="7" t="e">
        <v>#N/A</v>
      </c>
      <c r="H1930" s="7" t="e">
        <v>#N/A</v>
      </c>
      <c r="I1930" s="7" t="s">
        <v>650</v>
      </c>
      <c r="J1930" s="7" t="s">
        <v>651</v>
      </c>
      <c r="K1930" s="241">
        <v>2234</v>
      </c>
      <c r="L1930" s="7" t="s">
        <v>1883</v>
      </c>
      <c r="M1930" s="241">
        <v>1031</v>
      </c>
      <c r="N1930" s="7" t="s">
        <v>529</v>
      </c>
    </row>
    <row r="1931" spans="1:14" x14ac:dyDescent="0.3">
      <c r="A1931" t="str">
        <f t="shared" si="30"/>
        <v>22341033</v>
      </c>
      <c r="B1931" s="7" t="s">
        <v>1294</v>
      </c>
      <c r="C1931" s="7" t="s">
        <v>1379</v>
      </c>
      <c r="D1931" s="7" t="s">
        <v>22</v>
      </c>
      <c r="E1931" s="7" t="e">
        <v>#N/A</v>
      </c>
      <c r="F1931" s="7" t="e">
        <v>#N/A</v>
      </c>
      <c r="G1931" s="7" t="e">
        <v>#N/A</v>
      </c>
      <c r="H1931" s="7" t="e">
        <v>#N/A</v>
      </c>
      <c r="I1931" s="7" t="s">
        <v>650</v>
      </c>
      <c r="J1931" s="7" t="s">
        <v>651</v>
      </c>
      <c r="K1931" s="241">
        <v>2234</v>
      </c>
      <c r="L1931" s="7" t="s">
        <v>1883</v>
      </c>
      <c r="M1931" s="241">
        <v>1033</v>
      </c>
      <c r="N1931" s="7" t="s">
        <v>656</v>
      </c>
    </row>
    <row r="1932" spans="1:14" x14ac:dyDescent="0.3">
      <c r="A1932" t="str">
        <f t="shared" si="30"/>
        <v>22341065</v>
      </c>
      <c r="B1932" s="7" t="s">
        <v>1294</v>
      </c>
      <c r="C1932" s="7" t="s">
        <v>1379</v>
      </c>
      <c r="D1932" s="7" t="s">
        <v>22</v>
      </c>
      <c r="E1932" s="7" t="e">
        <v>#N/A</v>
      </c>
      <c r="F1932" s="7" t="e">
        <v>#N/A</v>
      </c>
      <c r="G1932" s="7" t="e">
        <v>#N/A</v>
      </c>
      <c r="H1932" s="7" t="e">
        <v>#N/A</v>
      </c>
      <c r="I1932" s="7" t="s">
        <v>650</v>
      </c>
      <c r="J1932" s="7" t="s">
        <v>651</v>
      </c>
      <c r="K1932" s="241">
        <v>2234</v>
      </c>
      <c r="L1932" s="7" t="s">
        <v>1883</v>
      </c>
      <c r="M1932" s="241">
        <v>1065</v>
      </c>
      <c r="N1932" s="7" t="s">
        <v>739</v>
      </c>
    </row>
    <row r="1933" spans="1:14" x14ac:dyDescent="0.3">
      <c r="A1933" t="str">
        <f t="shared" si="30"/>
        <v>22344000</v>
      </c>
      <c r="B1933" s="7" t="s">
        <v>1294</v>
      </c>
      <c r="C1933" s="7" t="s">
        <v>1379</v>
      </c>
      <c r="D1933" s="7" t="s">
        <v>22</v>
      </c>
      <c r="E1933" s="7" t="e">
        <v>#N/A</v>
      </c>
      <c r="F1933" s="7" t="e">
        <v>#N/A</v>
      </c>
      <c r="G1933" s="7" t="e">
        <v>#N/A</v>
      </c>
      <c r="H1933" s="7" t="e">
        <v>#N/A</v>
      </c>
      <c r="I1933" s="7" t="s">
        <v>650</v>
      </c>
      <c r="J1933" s="7" t="s">
        <v>651</v>
      </c>
      <c r="K1933" s="241">
        <v>2234</v>
      </c>
      <c r="L1933" s="7" t="s">
        <v>1883</v>
      </c>
      <c r="M1933" s="241">
        <v>4000</v>
      </c>
      <c r="N1933" s="7" t="s">
        <v>1349</v>
      </c>
    </row>
    <row r="1934" spans="1:14" x14ac:dyDescent="0.3">
      <c r="A1934" t="str">
        <f t="shared" si="30"/>
        <v>22348500</v>
      </c>
      <c r="B1934" s="7" t="s">
        <v>1294</v>
      </c>
      <c r="C1934" s="7" t="s">
        <v>1379</v>
      </c>
      <c r="D1934" s="7" t="s">
        <v>22</v>
      </c>
      <c r="E1934" s="7" t="e">
        <v>#N/A</v>
      </c>
      <c r="F1934" s="7" t="e">
        <v>#N/A</v>
      </c>
      <c r="G1934" s="7" t="e">
        <v>#N/A</v>
      </c>
      <c r="H1934" s="7" t="e">
        <v>#N/A</v>
      </c>
      <c r="I1934" s="7" t="s">
        <v>650</v>
      </c>
      <c r="J1934" s="7" t="s">
        <v>651</v>
      </c>
      <c r="K1934" s="241">
        <v>2234</v>
      </c>
      <c r="L1934" s="7" t="s">
        <v>1883</v>
      </c>
      <c r="M1934" s="241">
        <v>8500</v>
      </c>
      <c r="N1934" s="7" t="s">
        <v>362</v>
      </c>
    </row>
    <row r="1935" spans="1:14" x14ac:dyDescent="0.3">
      <c r="A1935" t="str">
        <f t="shared" si="30"/>
        <v>22351000</v>
      </c>
      <c r="B1935" s="7" t="s">
        <v>1294</v>
      </c>
      <c r="C1935" s="7" t="s">
        <v>1379</v>
      </c>
      <c r="D1935" s="7" t="s">
        <v>22</v>
      </c>
      <c r="E1935" s="7" t="e">
        <v>#N/A</v>
      </c>
      <c r="F1935" s="7" t="e">
        <v>#N/A</v>
      </c>
      <c r="G1935" s="7" t="e">
        <v>#N/A</v>
      </c>
      <c r="H1935" s="7" t="e">
        <v>#N/A</v>
      </c>
      <c r="I1935" s="7" t="s">
        <v>650</v>
      </c>
      <c r="J1935" s="7" t="s">
        <v>651</v>
      </c>
      <c r="K1935" s="241">
        <v>2235</v>
      </c>
      <c r="L1935" s="7" t="s">
        <v>1884</v>
      </c>
      <c r="M1935" s="241">
        <v>1000</v>
      </c>
      <c r="N1935" s="7" t="s">
        <v>427</v>
      </c>
    </row>
    <row r="1936" spans="1:14" x14ac:dyDescent="0.3">
      <c r="A1936" t="str">
        <f t="shared" si="30"/>
        <v>22351001</v>
      </c>
      <c r="B1936" s="7" t="s">
        <v>1294</v>
      </c>
      <c r="C1936" s="7" t="s">
        <v>1379</v>
      </c>
      <c r="D1936" s="7" t="s">
        <v>22</v>
      </c>
      <c r="E1936" s="7" t="e">
        <v>#N/A</v>
      </c>
      <c r="F1936" s="7" t="e">
        <v>#N/A</v>
      </c>
      <c r="G1936" s="7" t="e">
        <v>#N/A</v>
      </c>
      <c r="H1936" s="7" t="e">
        <v>#N/A</v>
      </c>
      <c r="I1936" s="7" t="s">
        <v>650</v>
      </c>
      <c r="J1936" s="7" t="s">
        <v>651</v>
      </c>
      <c r="K1936" s="241">
        <v>2235</v>
      </c>
      <c r="L1936" s="7" t="s">
        <v>1884</v>
      </c>
      <c r="M1936" s="241">
        <v>1001</v>
      </c>
      <c r="N1936" s="7" t="s">
        <v>422</v>
      </c>
    </row>
    <row r="1937" spans="1:14" x14ac:dyDescent="0.3">
      <c r="A1937" t="str">
        <f t="shared" si="30"/>
        <v>22351002</v>
      </c>
      <c r="B1937" s="7" t="s">
        <v>1294</v>
      </c>
      <c r="C1937" s="7" t="s">
        <v>1379</v>
      </c>
      <c r="D1937" s="7" t="s">
        <v>22</v>
      </c>
      <c r="E1937" s="7" t="e">
        <v>#N/A</v>
      </c>
      <c r="F1937" s="7" t="e">
        <v>#N/A</v>
      </c>
      <c r="G1937" s="7" t="e">
        <v>#N/A</v>
      </c>
      <c r="H1937" s="7" t="e">
        <v>#N/A</v>
      </c>
      <c r="I1937" s="7" t="s">
        <v>650</v>
      </c>
      <c r="J1937" s="7" t="s">
        <v>651</v>
      </c>
      <c r="K1937" s="241">
        <v>2235</v>
      </c>
      <c r="L1937" s="7" t="s">
        <v>1884</v>
      </c>
      <c r="M1937" s="241">
        <v>1002</v>
      </c>
      <c r="N1937" s="7" t="s">
        <v>597</v>
      </c>
    </row>
    <row r="1938" spans="1:14" x14ac:dyDescent="0.3">
      <c r="A1938" t="str">
        <f t="shared" si="30"/>
        <v>22351005</v>
      </c>
      <c r="B1938" s="7" t="s">
        <v>1294</v>
      </c>
      <c r="C1938" s="7" t="s">
        <v>1379</v>
      </c>
      <c r="D1938" s="7" t="s">
        <v>22</v>
      </c>
      <c r="E1938" s="7" t="e">
        <v>#N/A</v>
      </c>
      <c r="F1938" s="7" t="e">
        <v>#N/A</v>
      </c>
      <c r="G1938" s="7" t="e">
        <v>#N/A</v>
      </c>
      <c r="H1938" s="7" t="e">
        <v>#N/A</v>
      </c>
      <c r="I1938" s="7" t="s">
        <v>650</v>
      </c>
      <c r="J1938" s="7" t="s">
        <v>651</v>
      </c>
      <c r="K1938" s="241">
        <v>2235</v>
      </c>
      <c r="L1938" s="7" t="s">
        <v>1884</v>
      </c>
      <c r="M1938" s="241">
        <v>1005</v>
      </c>
      <c r="N1938" s="7" t="s">
        <v>997</v>
      </c>
    </row>
    <row r="1939" spans="1:14" x14ac:dyDescent="0.3">
      <c r="A1939" t="str">
        <f t="shared" si="30"/>
        <v>22351019</v>
      </c>
      <c r="B1939" s="7" t="s">
        <v>1294</v>
      </c>
      <c r="C1939" s="7" t="s">
        <v>1379</v>
      </c>
      <c r="D1939" s="7" t="s">
        <v>22</v>
      </c>
      <c r="E1939" s="7" t="e">
        <v>#N/A</v>
      </c>
      <c r="F1939" s="7" t="e">
        <v>#N/A</v>
      </c>
      <c r="G1939" s="7" t="e">
        <v>#N/A</v>
      </c>
      <c r="H1939" s="7" t="e">
        <v>#N/A</v>
      </c>
      <c r="I1939" s="7" t="s">
        <v>650</v>
      </c>
      <c r="J1939" s="7" t="s">
        <v>651</v>
      </c>
      <c r="K1939" s="241">
        <v>2235</v>
      </c>
      <c r="L1939" s="7" t="s">
        <v>1884</v>
      </c>
      <c r="M1939" s="241">
        <v>1019</v>
      </c>
      <c r="N1939" s="7" t="s">
        <v>601</v>
      </c>
    </row>
    <row r="1940" spans="1:14" x14ac:dyDescent="0.3">
      <c r="A1940" t="str">
        <f t="shared" si="30"/>
        <v>22351022</v>
      </c>
      <c r="B1940" s="7" t="s">
        <v>1294</v>
      </c>
      <c r="C1940" s="7" t="s">
        <v>1379</v>
      </c>
      <c r="D1940" s="7" t="s">
        <v>22</v>
      </c>
      <c r="E1940" s="7" t="e">
        <v>#N/A</v>
      </c>
      <c r="F1940" s="7" t="e">
        <v>#N/A</v>
      </c>
      <c r="G1940" s="7" t="e">
        <v>#N/A</v>
      </c>
      <c r="H1940" s="7" t="e">
        <v>#N/A</v>
      </c>
      <c r="I1940" s="7" t="s">
        <v>650</v>
      </c>
      <c r="J1940" s="7" t="s">
        <v>651</v>
      </c>
      <c r="K1940" s="241">
        <v>2235</v>
      </c>
      <c r="L1940" s="7" t="s">
        <v>1884</v>
      </c>
      <c r="M1940" s="241">
        <v>1022</v>
      </c>
      <c r="N1940" s="7" t="s">
        <v>602</v>
      </c>
    </row>
    <row r="1941" spans="1:14" x14ac:dyDescent="0.3">
      <c r="A1941" t="str">
        <f t="shared" si="30"/>
        <v>22351023</v>
      </c>
      <c r="B1941" s="7" t="s">
        <v>1294</v>
      </c>
      <c r="C1941" s="7" t="s">
        <v>1379</v>
      </c>
      <c r="D1941" s="7" t="s">
        <v>22</v>
      </c>
      <c r="E1941" s="7" t="e">
        <v>#N/A</v>
      </c>
      <c r="F1941" s="7" t="e">
        <v>#N/A</v>
      </c>
      <c r="G1941" s="7" t="e">
        <v>#N/A</v>
      </c>
      <c r="H1941" s="7" t="e">
        <v>#N/A</v>
      </c>
      <c r="I1941" s="7" t="s">
        <v>650</v>
      </c>
      <c r="J1941" s="7" t="s">
        <v>651</v>
      </c>
      <c r="K1941" s="241">
        <v>2235</v>
      </c>
      <c r="L1941" s="7" t="s">
        <v>1884</v>
      </c>
      <c r="M1941" s="241">
        <v>1023</v>
      </c>
      <c r="N1941" s="7" t="s">
        <v>528</v>
      </c>
    </row>
    <row r="1942" spans="1:14" x14ac:dyDescent="0.3">
      <c r="A1942" t="str">
        <f t="shared" si="30"/>
        <v>22351031</v>
      </c>
      <c r="B1942" s="7" t="s">
        <v>1294</v>
      </c>
      <c r="C1942" s="7" t="s">
        <v>1379</v>
      </c>
      <c r="D1942" s="7" t="s">
        <v>22</v>
      </c>
      <c r="E1942" s="7" t="e">
        <v>#N/A</v>
      </c>
      <c r="F1942" s="7" t="e">
        <v>#N/A</v>
      </c>
      <c r="G1942" s="7" t="e">
        <v>#N/A</v>
      </c>
      <c r="H1942" s="7" t="e">
        <v>#N/A</v>
      </c>
      <c r="I1942" s="7" t="s">
        <v>650</v>
      </c>
      <c r="J1942" s="7" t="s">
        <v>651</v>
      </c>
      <c r="K1942" s="241">
        <v>2235</v>
      </c>
      <c r="L1942" s="7" t="s">
        <v>1884</v>
      </c>
      <c r="M1942" s="241">
        <v>1031</v>
      </c>
      <c r="N1942" s="7" t="s">
        <v>529</v>
      </c>
    </row>
    <row r="1943" spans="1:14" x14ac:dyDescent="0.3">
      <c r="A1943" t="str">
        <f t="shared" si="30"/>
        <v>22351037</v>
      </c>
      <c r="B1943" s="7" t="s">
        <v>1294</v>
      </c>
      <c r="C1943" s="7" t="s">
        <v>1379</v>
      </c>
      <c r="D1943" s="7" t="s">
        <v>22</v>
      </c>
      <c r="E1943" s="7" t="e">
        <v>#N/A</v>
      </c>
      <c r="F1943" s="7" t="e">
        <v>#N/A</v>
      </c>
      <c r="G1943" s="7" t="e">
        <v>#N/A</v>
      </c>
      <c r="H1943" s="7" t="e">
        <v>#N/A</v>
      </c>
      <c r="I1943" s="7" t="s">
        <v>650</v>
      </c>
      <c r="J1943" s="7" t="s">
        <v>651</v>
      </c>
      <c r="K1943" s="241">
        <v>2235</v>
      </c>
      <c r="L1943" s="7" t="s">
        <v>1884</v>
      </c>
      <c r="M1943" s="241">
        <v>1037</v>
      </c>
      <c r="N1943" s="7" t="s">
        <v>605</v>
      </c>
    </row>
    <row r="1944" spans="1:14" x14ac:dyDescent="0.3">
      <c r="A1944" t="str">
        <f t="shared" si="30"/>
        <v>22351040</v>
      </c>
      <c r="B1944" s="7" t="s">
        <v>1294</v>
      </c>
      <c r="C1944" s="7" t="s">
        <v>1379</v>
      </c>
      <c r="D1944" s="7" t="s">
        <v>22</v>
      </c>
      <c r="E1944" s="7" t="e">
        <v>#N/A</v>
      </c>
      <c r="F1944" s="7" t="e">
        <v>#N/A</v>
      </c>
      <c r="G1944" s="7" t="e">
        <v>#N/A</v>
      </c>
      <c r="H1944" s="7" t="e">
        <v>#N/A</v>
      </c>
      <c r="I1944" s="7" t="s">
        <v>650</v>
      </c>
      <c r="J1944" s="7" t="s">
        <v>651</v>
      </c>
      <c r="K1944" s="241">
        <v>2235</v>
      </c>
      <c r="L1944" s="7" t="s">
        <v>1884</v>
      </c>
      <c r="M1944" s="241">
        <v>1040</v>
      </c>
      <c r="N1944" s="7" t="s">
        <v>606</v>
      </c>
    </row>
    <row r="1945" spans="1:14" x14ac:dyDescent="0.3">
      <c r="A1945" t="str">
        <f t="shared" si="30"/>
        <v>22351041</v>
      </c>
      <c r="B1945" s="7" t="s">
        <v>1294</v>
      </c>
      <c r="C1945" s="7" t="s">
        <v>1379</v>
      </c>
      <c r="D1945" s="7" t="s">
        <v>22</v>
      </c>
      <c r="E1945" s="7" t="e">
        <v>#N/A</v>
      </c>
      <c r="F1945" s="7" t="e">
        <v>#N/A</v>
      </c>
      <c r="G1945" s="7" t="e">
        <v>#N/A</v>
      </c>
      <c r="H1945" s="7" t="e">
        <v>#N/A</v>
      </c>
      <c r="I1945" s="7" t="s">
        <v>650</v>
      </c>
      <c r="J1945" s="7" t="s">
        <v>651</v>
      </c>
      <c r="K1945" s="241">
        <v>2235</v>
      </c>
      <c r="L1945" s="7" t="s">
        <v>1884</v>
      </c>
      <c r="M1945" s="241">
        <v>1041</v>
      </c>
      <c r="N1945" s="7" t="s">
        <v>607</v>
      </c>
    </row>
    <row r="1946" spans="1:14" x14ac:dyDescent="0.3">
      <c r="A1946" t="str">
        <f t="shared" si="30"/>
        <v>22351042</v>
      </c>
      <c r="B1946" s="7" t="s">
        <v>1294</v>
      </c>
      <c r="C1946" s="7" t="s">
        <v>1379</v>
      </c>
      <c r="D1946" s="7" t="s">
        <v>22</v>
      </c>
      <c r="E1946" s="7" t="e">
        <v>#N/A</v>
      </c>
      <c r="F1946" s="7" t="e">
        <v>#N/A</v>
      </c>
      <c r="G1946" s="7" t="e">
        <v>#N/A</v>
      </c>
      <c r="H1946" s="7" t="e">
        <v>#N/A</v>
      </c>
      <c r="I1946" s="7" t="s">
        <v>650</v>
      </c>
      <c r="J1946" s="7" t="s">
        <v>651</v>
      </c>
      <c r="K1946" s="241">
        <v>2235</v>
      </c>
      <c r="L1946" s="7" t="s">
        <v>1884</v>
      </c>
      <c r="M1946" s="241">
        <v>1042</v>
      </c>
      <c r="N1946" s="7" t="s">
        <v>180</v>
      </c>
    </row>
    <row r="1947" spans="1:14" x14ac:dyDescent="0.3">
      <c r="A1947" t="str">
        <f t="shared" si="30"/>
        <v>22351051</v>
      </c>
      <c r="B1947" s="7" t="s">
        <v>1294</v>
      </c>
      <c r="C1947" s="7" t="s">
        <v>1379</v>
      </c>
      <c r="D1947" s="7" t="s">
        <v>22</v>
      </c>
      <c r="E1947" s="7" t="e">
        <v>#N/A</v>
      </c>
      <c r="F1947" s="7" t="e">
        <v>#N/A</v>
      </c>
      <c r="G1947" s="7" t="e">
        <v>#N/A</v>
      </c>
      <c r="H1947" s="7" t="e">
        <v>#N/A</v>
      </c>
      <c r="I1947" s="7" t="s">
        <v>650</v>
      </c>
      <c r="J1947" s="7" t="s">
        <v>651</v>
      </c>
      <c r="K1947" s="241">
        <v>2235</v>
      </c>
      <c r="L1947" s="7" t="s">
        <v>1884</v>
      </c>
      <c r="M1947" s="241">
        <v>1051</v>
      </c>
      <c r="N1947" s="7" t="s">
        <v>610</v>
      </c>
    </row>
    <row r="1948" spans="1:14" x14ac:dyDescent="0.3">
      <c r="A1948" t="str">
        <f t="shared" si="30"/>
        <v>22352007</v>
      </c>
      <c r="B1948" s="7" t="s">
        <v>1294</v>
      </c>
      <c r="C1948" s="7" t="s">
        <v>1379</v>
      </c>
      <c r="D1948" s="7" t="s">
        <v>22</v>
      </c>
      <c r="E1948" s="7" t="e">
        <v>#N/A</v>
      </c>
      <c r="F1948" s="7" t="e">
        <v>#N/A</v>
      </c>
      <c r="G1948" s="7" t="e">
        <v>#N/A</v>
      </c>
      <c r="H1948" s="7" t="e">
        <v>#N/A</v>
      </c>
      <c r="I1948" s="7" t="s">
        <v>650</v>
      </c>
      <c r="J1948" s="7" t="s">
        <v>651</v>
      </c>
      <c r="K1948" s="241">
        <v>2235</v>
      </c>
      <c r="L1948" s="7" t="s">
        <v>1884</v>
      </c>
      <c r="M1948" s="241">
        <v>2007</v>
      </c>
      <c r="N1948" s="7" t="s">
        <v>619</v>
      </c>
    </row>
    <row r="1949" spans="1:14" x14ac:dyDescent="0.3">
      <c r="A1949" t="str">
        <f t="shared" si="30"/>
        <v>22354000</v>
      </c>
      <c r="B1949" s="7" t="s">
        <v>1294</v>
      </c>
      <c r="C1949" s="7" t="s">
        <v>1379</v>
      </c>
      <c r="D1949" s="7" t="s">
        <v>22</v>
      </c>
      <c r="E1949" s="7" t="e">
        <v>#N/A</v>
      </c>
      <c r="F1949" s="7" t="e">
        <v>#N/A</v>
      </c>
      <c r="G1949" s="7" t="e">
        <v>#N/A</v>
      </c>
      <c r="H1949" s="7" t="e">
        <v>#N/A</v>
      </c>
      <c r="I1949" s="7" t="s">
        <v>650</v>
      </c>
      <c r="J1949" s="7" t="s">
        <v>651</v>
      </c>
      <c r="K1949" s="241">
        <v>2235</v>
      </c>
      <c r="L1949" s="7" t="s">
        <v>1884</v>
      </c>
      <c r="M1949" s="241">
        <v>4000</v>
      </c>
      <c r="N1949" s="7" t="s">
        <v>1349</v>
      </c>
    </row>
    <row r="1950" spans="1:14" x14ac:dyDescent="0.3">
      <c r="A1950" t="str">
        <f t="shared" si="30"/>
        <v>22361000</v>
      </c>
      <c r="B1950" s="7" t="s">
        <v>1294</v>
      </c>
      <c r="C1950" s="7" t="s">
        <v>1379</v>
      </c>
      <c r="D1950" s="7" t="s">
        <v>22</v>
      </c>
      <c r="E1950" s="7" t="e">
        <v>#N/A</v>
      </c>
      <c r="F1950" s="7" t="e">
        <v>#N/A</v>
      </c>
      <c r="G1950" s="7" t="e">
        <v>#N/A</v>
      </c>
      <c r="H1950" s="7" t="e">
        <v>#N/A</v>
      </c>
      <c r="I1950" s="7" t="s">
        <v>650</v>
      </c>
      <c r="J1950" s="7" t="s">
        <v>651</v>
      </c>
      <c r="K1950" s="241">
        <v>2236</v>
      </c>
      <c r="L1950" s="7" t="s">
        <v>665</v>
      </c>
      <c r="M1950" s="241">
        <v>1000</v>
      </c>
      <c r="N1950" s="7" t="s">
        <v>427</v>
      </c>
    </row>
    <row r="1951" spans="1:14" x14ac:dyDescent="0.3">
      <c r="A1951" t="str">
        <f t="shared" si="30"/>
        <v>22361001</v>
      </c>
      <c r="B1951" s="7" t="s">
        <v>1294</v>
      </c>
      <c r="C1951" s="7" t="s">
        <v>1379</v>
      </c>
      <c r="D1951" s="7" t="s">
        <v>22</v>
      </c>
      <c r="E1951" s="7" t="e">
        <v>#N/A</v>
      </c>
      <c r="F1951" s="7" t="e">
        <v>#N/A</v>
      </c>
      <c r="G1951" s="7" t="e">
        <v>#N/A</v>
      </c>
      <c r="H1951" s="7" t="e">
        <v>#N/A</v>
      </c>
      <c r="I1951" s="7" t="s">
        <v>650</v>
      </c>
      <c r="J1951" s="7" t="s">
        <v>651</v>
      </c>
      <c r="K1951" s="241">
        <v>2236</v>
      </c>
      <c r="L1951" s="7" t="s">
        <v>665</v>
      </c>
      <c r="M1951" s="241">
        <v>1001</v>
      </c>
      <c r="N1951" s="7" t="s">
        <v>422</v>
      </c>
    </row>
    <row r="1952" spans="1:14" x14ac:dyDescent="0.3">
      <c r="A1952" t="str">
        <f t="shared" si="30"/>
        <v>22361002</v>
      </c>
      <c r="B1952" s="7" t="s">
        <v>1294</v>
      </c>
      <c r="C1952" s="7" t="s">
        <v>1379</v>
      </c>
      <c r="D1952" s="7" t="s">
        <v>22</v>
      </c>
      <c r="E1952" s="7" t="s">
        <v>482</v>
      </c>
      <c r="F1952" s="7" t="s">
        <v>483</v>
      </c>
      <c r="G1952" s="7" t="s">
        <v>247</v>
      </c>
      <c r="H1952" s="7" t="s">
        <v>248</v>
      </c>
      <c r="I1952" s="7" t="s">
        <v>650</v>
      </c>
      <c r="J1952" s="7" t="s">
        <v>651</v>
      </c>
      <c r="K1952" s="241">
        <v>2236</v>
      </c>
      <c r="L1952" s="7" t="s">
        <v>665</v>
      </c>
      <c r="M1952" s="241">
        <v>1002</v>
      </c>
      <c r="N1952" s="7" t="s">
        <v>597</v>
      </c>
    </row>
    <row r="1953" spans="1:14" x14ac:dyDescent="0.3">
      <c r="A1953" t="str">
        <f t="shared" si="30"/>
        <v>22361003</v>
      </c>
      <c r="B1953" s="7" t="s">
        <v>1294</v>
      </c>
      <c r="C1953" s="7" t="s">
        <v>1379</v>
      </c>
      <c r="D1953" s="7" t="s">
        <v>22</v>
      </c>
      <c r="E1953" s="7" t="e">
        <v>#N/A</v>
      </c>
      <c r="F1953" s="7" t="e">
        <v>#N/A</v>
      </c>
      <c r="G1953" s="7" t="e">
        <v>#N/A</v>
      </c>
      <c r="H1953" s="7" t="e">
        <v>#N/A</v>
      </c>
      <c r="I1953" s="7" t="s">
        <v>650</v>
      </c>
      <c r="J1953" s="7" t="s">
        <v>651</v>
      </c>
      <c r="K1953" s="241">
        <v>2236</v>
      </c>
      <c r="L1953" s="7" t="s">
        <v>665</v>
      </c>
      <c r="M1953" s="241">
        <v>1003</v>
      </c>
      <c r="N1953" s="7" t="s">
        <v>384</v>
      </c>
    </row>
    <row r="1954" spans="1:14" x14ac:dyDescent="0.3">
      <c r="A1954" t="str">
        <f t="shared" si="30"/>
        <v>22361005</v>
      </c>
      <c r="B1954" s="7" t="s">
        <v>1294</v>
      </c>
      <c r="C1954" s="7" t="s">
        <v>1379</v>
      </c>
      <c r="D1954" s="7" t="s">
        <v>22</v>
      </c>
      <c r="E1954" s="7" t="e">
        <v>#N/A</v>
      </c>
      <c r="F1954" s="7" t="e">
        <v>#N/A</v>
      </c>
      <c r="G1954" s="7" t="e">
        <v>#N/A</v>
      </c>
      <c r="H1954" s="7" t="e">
        <v>#N/A</v>
      </c>
      <c r="I1954" s="7" t="s">
        <v>650</v>
      </c>
      <c r="J1954" s="7" t="s">
        <v>651</v>
      </c>
      <c r="K1954" s="241">
        <v>2236</v>
      </c>
      <c r="L1954" s="7" t="s">
        <v>665</v>
      </c>
      <c r="M1954" s="241">
        <v>1005</v>
      </c>
      <c r="N1954" s="7" t="s">
        <v>997</v>
      </c>
    </row>
    <row r="1955" spans="1:14" x14ac:dyDescent="0.3">
      <c r="A1955" t="str">
        <f t="shared" si="30"/>
        <v>22361016</v>
      </c>
      <c r="B1955" s="7" t="s">
        <v>1294</v>
      </c>
      <c r="C1955" s="7" t="s">
        <v>1379</v>
      </c>
      <c r="D1955" s="7" t="s">
        <v>22</v>
      </c>
      <c r="E1955" s="7" t="e">
        <v>#N/A</v>
      </c>
      <c r="F1955" s="7" t="e">
        <v>#N/A</v>
      </c>
      <c r="G1955" s="7" t="e">
        <v>#N/A</v>
      </c>
      <c r="H1955" s="7" t="e">
        <v>#N/A</v>
      </c>
      <c r="I1955" s="7" t="s">
        <v>650</v>
      </c>
      <c r="J1955" s="7" t="s">
        <v>651</v>
      </c>
      <c r="K1955" s="241">
        <v>2236</v>
      </c>
      <c r="L1955" s="7" t="s">
        <v>665</v>
      </c>
      <c r="M1955" s="241">
        <v>1016</v>
      </c>
      <c r="N1955" s="7" t="s">
        <v>599</v>
      </c>
    </row>
    <row r="1956" spans="1:14" x14ac:dyDescent="0.3">
      <c r="A1956" t="str">
        <f t="shared" si="30"/>
        <v>22361019</v>
      </c>
      <c r="B1956" s="7" t="s">
        <v>1294</v>
      </c>
      <c r="C1956" s="7" t="s">
        <v>1379</v>
      </c>
      <c r="D1956" s="7" t="s">
        <v>22</v>
      </c>
      <c r="E1956" s="7" t="e">
        <v>#N/A</v>
      </c>
      <c r="F1956" s="7" t="e">
        <v>#N/A</v>
      </c>
      <c r="G1956" s="7" t="e">
        <v>#N/A</v>
      </c>
      <c r="H1956" s="7" t="e">
        <v>#N/A</v>
      </c>
      <c r="I1956" s="7" t="s">
        <v>650</v>
      </c>
      <c r="J1956" s="7" t="s">
        <v>651</v>
      </c>
      <c r="K1956" s="241">
        <v>2236</v>
      </c>
      <c r="L1956" s="7" t="s">
        <v>665</v>
      </c>
      <c r="M1956" s="241">
        <v>1019</v>
      </c>
      <c r="N1956" s="7" t="s">
        <v>601</v>
      </c>
    </row>
    <row r="1957" spans="1:14" x14ac:dyDescent="0.3">
      <c r="A1957" t="str">
        <f t="shared" si="30"/>
        <v>22361022</v>
      </c>
      <c r="B1957" s="7" t="s">
        <v>1294</v>
      </c>
      <c r="C1957" s="7" t="s">
        <v>1379</v>
      </c>
      <c r="D1957" s="7" t="s">
        <v>22</v>
      </c>
      <c r="E1957" s="7" t="s">
        <v>482</v>
      </c>
      <c r="F1957" s="7" t="s">
        <v>483</v>
      </c>
      <c r="G1957" s="7" t="s">
        <v>247</v>
      </c>
      <c r="H1957" s="7" t="s">
        <v>248</v>
      </c>
      <c r="I1957" s="7" t="s">
        <v>650</v>
      </c>
      <c r="J1957" s="7" t="s">
        <v>651</v>
      </c>
      <c r="K1957" s="241">
        <v>2236</v>
      </c>
      <c r="L1957" s="7" t="s">
        <v>665</v>
      </c>
      <c r="M1957" s="241">
        <v>1022</v>
      </c>
      <c r="N1957" s="7" t="s">
        <v>602</v>
      </c>
    </row>
    <row r="1958" spans="1:14" x14ac:dyDescent="0.3">
      <c r="A1958" t="str">
        <f t="shared" si="30"/>
        <v>22361023</v>
      </c>
      <c r="B1958" s="7" t="s">
        <v>1294</v>
      </c>
      <c r="C1958" s="7" t="s">
        <v>1379</v>
      </c>
      <c r="D1958" s="7" t="s">
        <v>22</v>
      </c>
      <c r="E1958" s="7" t="e">
        <v>#N/A</v>
      </c>
      <c r="F1958" s="7" t="e">
        <v>#N/A</v>
      </c>
      <c r="G1958" s="7" t="e">
        <v>#N/A</v>
      </c>
      <c r="H1958" s="7" t="e">
        <v>#N/A</v>
      </c>
      <c r="I1958" s="7" t="s">
        <v>650</v>
      </c>
      <c r="J1958" s="7" t="s">
        <v>651</v>
      </c>
      <c r="K1958" s="241">
        <v>2236</v>
      </c>
      <c r="L1958" s="7" t="s">
        <v>665</v>
      </c>
      <c r="M1958" s="241">
        <v>1023</v>
      </c>
      <c r="N1958" s="7" t="s">
        <v>528</v>
      </c>
    </row>
    <row r="1959" spans="1:14" x14ac:dyDescent="0.3">
      <c r="A1959" t="str">
        <f t="shared" si="30"/>
        <v>22361025</v>
      </c>
      <c r="B1959" s="7" t="s">
        <v>1294</v>
      </c>
      <c r="C1959" s="7" t="s">
        <v>1379</v>
      </c>
      <c r="D1959" s="7" t="s">
        <v>22</v>
      </c>
      <c r="E1959" s="7" t="s">
        <v>482</v>
      </c>
      <c r="F1959" s="7" t="s">
        <v>483</v>
      </c>
      <c r="G1959" s="7" t="s">
        <v>247</v>
      </c>
      <c r="H1959" s="7" t="s">
        <v>248</v>
      </c>
      <c r="I1959" s="7" t="s">
        <v>650</v>
      </c>
      <c r="J1959" s="7" t="s">
        <v>651</v>
      </c>
      <c r="K1959" s="241">
        <v>2236</v>
      </c>
      <c r="L1959" s="7" t="s">
        <v>665</v>
      </c>
      <c r="M1959" s="241">
        <v>1025</v>
      </c>
      <c r="N1959" s="7" t="s">
        <v>603</v>
      </c>
    </row>
    <row r="1960" spans="1:14" x14ac:dyDescent="0.3">
      <c r="A1960" t="str">
        <f t="shared" si="30"/>
        <v>22361026</v>
      </c>
      <c r="B1960" s="7" t="s">
        <v>1294</v>
      </c>
      <c r="C1960" s="7" t="s">
        <v>1379</v>
      </c>
      <c r="D1960" s="7" t="s">
        <v>22</v>
      </c>
      <c r="E1960" s="7" t="e">
        <v>#N/A</v>
      </c>
      <c r="F1960" s="7" t="e">
        <v>#N/A</v>
      </c>
      <c r="G1960" s="7" t="e">
        <v>#N/A</v>
      </c>
      <c r="H1960" s="7" t="e">
        <v>#N/A</v>
      </c>
      <c r="I1960" s="7" t="s">
        <v>650</v>
      </c>
      <c r="J1960" s="7" t="s">
        <v>651</v>
      </c>
      <c r="K1960" s="241">
        <v>2236</v>
      </c>
      <c r="L1960" s="7" t="s">
        <v>665</v>
      </c>
      <c r="M1960" s="241">
        <v>1026</v>
      </c>
      <c r="N1960" s="7" t="s">
        <v>604</v>
      </c>
    </row>
    <row r="1961" spans="1:14" x14ac:dyDescent="0.3">
      <c r="A1961" t="str">
        <f t="shared" si="30"/>
        <v>22361031</v>
      </c>
      <c r="B1961" s="7" t="s">
        <v>1294</v>
      </c>
      <c r="C1961" s="7" t="s">
        <v>1379</v>
      </c>
      <c r="D1961" s="7" t="s">
        <v>22</v>
      </c>
      <c r="E1961" s="7" t="s">
        <v>482</v>
      </c>
      <c r="F1961" s="7" t="s">
        <v>483</v>
      </c>
      <c r="G1961" s="7" t="s">
        <v>247</v>
      </c>
      <c r="H1961" s="7" t="s">
        <v>248</v>
      </c>
      <c r="I1961" s="7" t="s">
        <v>650</v>
      </c>
      <c r="J1961" s="7" t="s">
        <v>651</v>
      </c>
      <c r="K1961" s="241">
        <v>2236</v>
      </c>
      <c r="L1961" s="7" t="s">
        <v>665</v>
      </c>
      <c r="M1961" s="241">
        <v>1031</v>
      </c>
      <c r="N1961" s="7" t="s">
        <v>529</v>
      </c>
    </row>
    <row r="1962" spans="1:14" x14ac:dyDescent="0.3">
      <c r="A1962" t="str">
        <f t="shared" si="30"/>
        <v>22361032</v>
      </c>
      <c r="B1962" s="7" t="s">
        <v>1294</v>
      </c>
      <c r="C1962" s="7" t="s">
        <v>1379</v>
      </c>
      <c r="D1962" s="7" t="s">
        <v>22</v>
      </c>
      <c r="E1962" s="7" t="s">
        <v>482</v>
      </c>
      <c r="F1962" s="7" t="s">
        <v>483</v>
      </c>
      <c r="G1962" s="7" t="s">
        <v>247</v>
      </c>
      <c r="H1962" s="7" t="s">
        <v>248</v>
      </c>
      <c r="I1962" s="7" t="s">
        <v>650</v>
      </c>
      <c r="J1962" s="7" t="s">
        <v>651</v>
      </c>
      <c r="K1962" s="241">
        <v>2236</v>
      </c>
      <c r="L1962" s="7" t="s">
        <v>665</v>
      </c>
      <c r="M1962" s="241">
        <v>1032</v>
      </c>
      <c r="N1962" s="7" t="s">
        <v>530</v>
      </c>
    </row>
    <row r="1963" spans="1:14" x14ac:dyDescent="0.3">
      <c r="A1963" t="str">
        <f t="shared" si="30"/>
        <v>22361033</v>
      </c>
      <c r="B1963" s="7" t="s">
        <v>1294</v>
      </c>
      <c r="C1963" s="7" t="s">
        <v>1379</v>
      </c>
      <c r="D1963" s="7" t="s">
        <v>22</v>
      </c>
      <c r="E1963" s="7" t="e">
        <v>#N/A</v>
      </c>
      <c r="F1963" s="7" t="e">
        <v>#N/A</v>
      </c>
      <c r="G1963" s="7" t="e">
        <v>#N/A</v>
      </c>
      <c r="H1963" s="7" t="e">
        <v>#N/A</v>
      </c>
      <c r="I1963" s="7" t="s">
        <v>650</v>
      </c>
      <c r="J1963" s="7" t="s">
        <v>651</v>
      </c>
      <c r="K1963" s="241">
        <v>2236</v>
      </c>
      <c r="L1963" s="7" t="s">
        <v>665</v>
      </c>
      <c r="M1963" s="241">
        <v>1033</v>
      </c>
      <c r="N1963" s="7" t="s">
        <v>656</v>
      </c>
    </row>
    <row r="1964" spans="1:14" x14ac:dyDescent="0.3">
      <c r="A1964" t="str">
        <f t="shared" si="30"/>
        <v>22361037</v>
      </c>
      <c r="B1964" s="7" t="s">
        <v>1294</v>
      </c>
      <c r="C1964" s="7" t="s">
        <v>1379</v>
      </c>
      <c r="D1964" s="7" t="s">
        <v>22</v>
      </c>
      <c r="E1964" s="7" t="s">
        <v>482</v>
      </c>
      <c r="F1964" s="7" t="s">
        <v>483</v>
      </c>
      <c r="G1964" s="7" t="s">
        <v>247</v>
      </c>
      <c r="H1964" s="7" t="s">
        <v>248</v>
      </c>
      <c r="I1964" s="7" t="s">
        <v>650</v>
      </c>
      <c r="J1964" s="7" t="s">
        <v>651</v>
      </c>
      <c r="K1964" s="241">
        <v>2236</v>
      </c>
      <c r="L1964" s="7" t="s">
        <v>665</v>
      </c>
      <c r="M1964" s="241">
        <v>1037</v>
      </c>
      <c r="N1964" s="7" t="s">
        <v>605</v>
      </c>
    </row>
    <row r="1965" spans="1:14" x14ac:dyDescent="0.3">
      <c r="A1965" t="str">
        <f t="shared" si="30"/>
        <v>22361040</v>
      </c>
      <c r="B1965" s="7" t="s">
        <v>1294</v>
      </c>
      <c r="C1965" s="7" t="s">
        <v>1379</v>
      </c>
      <c r="D1965" s="7" t="s">
        <v>22</v>
      </c>
      <c r="E1965" s="7" t="s">
        <v>482</v>
      </c>
      <c r="F1965" s="7" t="s">
        <v>483</v>
      </c>
      <c r="G1965" s="7" t="s">
        <v>247</v>
      </c>
      <c r="H1965" s="7" t="s">
        <v>248</v>
      </c>
      <c r="I1965" s="7" t="s">
        <v>650</v>
      </c>
      <c r="J1965" s="7" t="s">
        <v>651</v>
      </c>
      <c r="K1965" s="241">
        <v>2236</v>
      </c>
      <c r="L1965" s="7" t="s">
        <v>665</v>
      </c>
      <c r="M1965" s="241">
        <v>1040</v>
      </c>
      <c r="N1965" s="7" t="s">
        <v>606</v>
      </c>
    </row>
    <row r="1966" spans="1:14" x14ac:dyDescent="0.3">
      <c r="A1966" t="str">
        <f t="shared" si="30"/>
        <v>22361041</v>
      </c>
      <c r="B1966" s="7" t="s">
        <v>1294</v>
      </c>
      <c r="C1966" s="7" t="s">
        <v>1379</v>
      </c>
      <c r="D1966" s="7" t="s">
        <v>22</v>
      </c>
      <c r="E1966" s="7" t="s">
        <v>482</v>
      </c>
      <c r="F1966" s="7" t="s">
        <v>483</v>
      </c>
      <c r="G1966" s="7" t="s">
        <v>247</v>
      </c>
      <c r="H1966" s="7" t="s">
        <v>248</v>
      </c>
      <c r="I1966" s="7" t="s">
        <v>650</v>
      </c>
      <c r="J1966" s="7" t="s">
        <v>651</v>
      </c>
      <c r="K1966" s="241">
        <v>2236</v>
      </c>
      <c r="L1966" s="7" t="s">
        <v>665</v>
      </c>
      <c r="M1966" s="241">
        <v>1041</v>
      </c>
      <c r="N1966" s="7" t="s">
        <v>607</v>
      </c>
    </row>
    <row r="1967" spans="1:14" x14ac:dyDescent="0.3">
      <c r="A1967" t="str">
        <f t="shared" si="30"/>
        <v>22361042</v>
      </c>
      <c r="B1967" s="7" t="s">
        <v>1294</v>
      </c>
      <c r="C1967" s="7" t="s">
        <v>1379</v>
      </c>
      <c r="D1967" s="7" t="s">
        <v>22</v>
      </c>
      <c r="E1967" s="7" t="s">
        <v>482</v>
      </c>
      <c r="F1967" s="7" t="s">
        <v>483</v>
      </c>
      <c r="G1967" s="7" t="s">
        <v>247</v>
      </c>
      <c r="H1967" s="7" t="s">
        <v>248</v>
      </c>
      <c r="I1967" s="7" t="s">
        <v>650</v>
      </c>
      <c r="J1967" s="7" t="s">
        <v>651</v>
      </c>
      <c r="K1967" s="241">
        <v>2236</v>
      </c>
      <c r="L1967" s="7" t="s">
        <v>665</v>
      </c>
      <c r="M1967" s="241">
        <v>1042</v>
      </c>
      <c r="N1967" s="7" t="s">
        <v>180</v>
      </c>
    </row>
    <row r="1968" spans="1:14" x14ac:dyDescent="0.3">
      <c r="A1968" t="str">
        <f t="shared" si="30"/>
        <v>22361050</v>
      </c>
      <c r="B1968" s="7" t="s">
        <v>1294</v>
      </c>
      <c r="C1968" s="7" t="s">
        <v>1379</v>
      </c>
      <c r="D1968" s="7" t="s">
        <v>22</v>
      </c>
      <c r="E1968" s="7" t="s">
        <v>482</v>
      </c>
      <c r="F1968" s="7" t="s">
        <v>483</v>
      </c>
      <c r="G1968" s="7" t="s">
        <v>247</v>
      </c>
      <c r="H1968" s="7" t="s">
        <v>248</v>
      </c>
      <c r="I1968" s="7" t="s">
        <v>650</v>
      </c>
      <c r="J1968" s="7" t="s">
        <v>651</v>
      </c>
      <c r="K1968" s="241">
        <v>2236</v>
      </c>
      <c r="L1968" s="7" t="s">
        <v>665</v>
      </c>
      <c r="M1968" s="241">
        <v>1050</v>
      </c>
      <c r="N1968" s="7" t="s">
        <v>609</v>
      </c>
    </row>
    <row r="1969" spans="1:14" x14ac:dyDescent="0.3">
      <c r="A1969" t="str">
        <f t="shared" si="30"/>
        <v>22361051</v>
      </c>
      <c r="B1969" s="7" t="s">
        <v>1294</v>
      </c>
      <c r="C1969" s="7" t="s">
        <v>1379</v>
      </c>
      <c r="D1969" s="7" t="s">
        <v>22</v>
      </c>
      <c r="E1969" s="7" t="s">
        <v>482</v>
      </c>
      <c r="F1969" s="7" t="s">
        <v>483</v>
      </c>
      <c r="G1969" s="7" t="s">
        <v>247</v>
      </c>
      <c r="H1969" s="7" t="s">
        <v>248</v>
      </c>
      <c r="I1969" s="7" t="s">
        <v>650</v>
      </c>
      <c r="J1969" s="7" t="s">
        <v>651</v>
      </c>
      <c r="K1969" s="241">
        <v>2236</v>
      </c>
      <c r="L1969" s="7" t="s">
        <v>665</v>
      </c>
      <c r="M1969" s="241">
        <v>1051</v>
      </c>
      <c r="N1969" s="7" t="s">
        <v>610</v>
      </c>
    </row>
    <row r="1970" spans="1:14" x14ac:dyDescent="0.3">
      <c r="A1970" t="str">
        <f t="shared" si="30"/>
        <v>22361054</v>
      </c>
      <c r="B1970" s="7" t="s">
        <v>1294</v>
      </c>
      <c r="C1970" s="7" t="s">
        <v>1379</v>
      </c>
      <c r="D1970" s="7" t="s">
        <v>22</v>
      </c>
      <c r="E1970" s="7" t="e">
        <v>#N/A</v>
      </c>
      <c r="F1970" s="7" t="e">
        <v>#N/A</v>
      </c>
      <c r="G1970" s="7" t="e">
        <v>#N/A</v>
      </c>
      <c r="H1970" s="7" t="e">
        <v>#N/A</v>
      </c>
      <c r="I1970" s="7" t="s">
        <v>650</v>
      </c>
      <c r="J1970" s="7" t="s">
        <v>651</v>
      </c>
      <c r="K1970" s="241">
        <v>2236</v>
      </c>
      <c r="L1970" s="7" t="s">
        <v>665</v>
      </c>
      <c r="M1970" s="241">
        <v>1054</v>
      </c>
      <c r="N1970" s="7" t="s">
        <v>612</v>
      </c>
    </row>
    <row r="1971" spans="1:14" x14ac:dyDescent="0.3">
      <c r="A1971" t="str">
        <f t="shared" si="30"/>
        <v>22361060</v>
      </c>
      <c r="B1971" s="7" t="s">
        <v>1294</v>
      </c>
      <c r="C1971" s="7" t="s">
        <v>1379</v>
      </c>
      <c r="D1971" s="7" t="s">
        <v>22</v>
      </c>
      <c r="E1971" s="7" t="e">
        <v>#N/A</v>
      </c>
      <c r="F1971" s="7" t="e">
        <v>#N/A</v>
      </c>
      <c r="G1971" s="7" t="e">
        <v>#N/A</v>
      </c>
      <c r="H1971" s="7" t="e">
        <v>#N/A</v>
      </c>
      <c r="I1971" s="7" t="s">
        <v>650</v>
      </c>
      <c r="J1971" s="7" t="s">
        <v>651</v>
      </c>
      <c r="K1971" s="241">
        <v>2236</v>
      </c>
      <c r="L1971" s="7" t="s">
        <v>665</v>
      </c>
      <c r="M1971" s="241">
        <v>1060</v>
      </c>
      <c r="N1971" s="7" t="s">
        <v>1802</v>
      </c>
    </row>
    <row r="1972" spans="1:14" x14ac:dyDescent="0.3">
      <c r="A1972" t="str">
        <f t="shared" si="30"/>
        <v>22361061</v>
      </c>
      <c r="B1972" s="7" t="s">
        <v>1294</v>
      </c>
      <c r="C1972" s="7" t="s">
        <v>1379</v>
      </c>
      <c r="D1972" s="7" t="s">
        <v>22</v>
      </c>
      <c r="E1972" s="7" t="e">
        <v>#N/A</v>
      </c>
      <c r="F1972" s="7" t="e">
        <v>#N/A</v>
      </c>
      <c r="G1972" s="7" t="e">
        <v>#N/A</v>
      </c>
      <c r="H1972" s="7" t="e">
        <v>#N/A</v>
      </c>
      <c r="I1972" s="7" t="s">
        <v>650</v>
      </c>
      <c r="J1972" s="7" t="s">
        <v>651</v>
      </c>
      <c r="K1972" s="241">
        <v>2236</v>
      </c>
      <c r="L1972" s="7" t="s">
        <v>665</v>
      </c>
      <c r="M1972" s="241">
        <v>1061</v>
      </c>
      <c r="N1972" s="7" t="s">
        <v>1803</v>
      </c>
    </row>
    <row r="1973" spans="1:14" x14ac:dyDescent="0.3">
      <c r="A1973" t="str">
        <f t="shared" si="30"/>
        <v>22361065</v>
      </c>
      <c r="B1973" s="7" t="s">
        <v>1294</v>
      </c>
      <c r="C1973" s="7" t="s">
        <v>1379</v>
      </c>
      <c r="D1973" s="7" t="s">
        <v>22</v>
      </c>
      <c r="E1973" s="7" t="e">
        <v>#N/A</v>
      </c>
      <c r="F1973" s="7" t="e">
        <v>#N/A</v>
      </c>
      <c r="G1973" s="7" t="e">
        <v>#N/A</v>
      </c>
      <c r="H1973" s="7" t="e">
        <v>#N/A</v>
      </c>
      <c r="I1973" s="7" t="s">
        <v>650</v>
      </c>
      <c r="J1973" s="7" t="s">
        <v>651</v>
      </c>
      <c r="K1973" s="241">
        <v>2236</v>
      </c>
      <c r="L1973" s="7" t="s">
        <v>665</v>
      </c>
      <c r="M1973" s="241">
        <v>1065</v>
      </c>
      <c r="N1973" s="7" t="s">
        <v>739</v>
      </c>
    </row>
    <row r="1974" spans="1:14" x14ac:dyDescent="0.3">
      <c r="A1974" t="str">
        <f t="shared" si="30"/>
        <v>22361080</v>
      </c>
      <c r="B1974" s="7" t="s">
        <v>1294</v>
      </c>
      <c r="C1974" s="7" t="s">
        <v>1379</v>
      </c>
      <c r="D1974" s="7" t="s">
        <v>22</v>
      </c>
      <c r="E1974" s="7" t="s">
        <v>482</v>
      </c>
      <c r="F1974" s="7" t="s">
        <v>483</v>
      </c>
      <c r="G1974" s="7" t="s">
        <v>247</v>
      </c>
      <c r="H1974" s="7" t="s">
        <v>248</v>
      </c>
      <c r="I1974" s="7" t="s">
        <v>650</v>
      </c>
      <c r="J1974" s="7" t="s">
        <v>651</v>
      </c>
      <c r="K1974" s="241">
        <v>2236</v>
      </c>
      <c r="L1974" s="7" t="s">
        <v>665</v>
      </c>
      <c r="M1974" s="241">
        <v>1080</v>
      </c>
      <c r="N1974" s="7" t="s">
        <v>666</v>
      </c>
    </row>
    <row r="1975" spans="1:14" x14ac:dyDescent="0.3">
      <c r="A1975" t="str">
        <f t="shared" si="30"/>
        <v>22361084</v>
      </c>
      <c r="B1975" s="7" t="s">
        <v>1294</v>
      </c>
      <c r="C1975" s="7" t="s">
        <v>1379</v>
      </c>
      <c r="D1975" s="7" t="s">
        <v>22</v>
      </c>
      <c r="E1975" s="7" t="s">
        <v>482</v>
      </c>
      <c r="F1975" s="7" t="s">
        <v>483</v>
      </c>
      <c r="G1975" s="7" t="s">
        <v>247</v>
      </c>
      <c r="H1975" s="7" t="s">
        <v>248</v>
      </c>
      <c r="I1975" s="7" t="s">
        <v>650</v>
      </c>
      <c r="J1975" s="7" t="s">
        <v>651</v>
      </c>
      <c r="K1975" s="241">
        <v>2236</v>
      </c>
      <c r="L1975" s="7" t="s">
        <v>665</v>
      </c>
      <c r="M1975" s="241">
        <v>1084</v>
      </c>
      <c r="N1975" s="7" t="s">
        <v>616</v>
      </c>
    </row>
    <row r="1976" spans="1:14" x14ac:dyDescent="0.3">
      <c r="A1976" t="str">
        <f t="shared" si="30"/>
        <v>22361085</v>
      </c>
      <c r="B1976" s="7" t="s">
        <v>1294</v>
      </c>
      <c r="C1976" s="7" t="s">
        <v>1379</v>
      </c>
      <c r="D1976" s="7" t="s">
        <v>22</v>
      </c>
      <c r="E1976" s="7" t="e">
        <v>#N/A</v>
      </c>
      <c r="F1976" s="7" t="e">
        <v>#N/A</v>
      </c>
      <c r="G1976" s="7" t="e">
        <v>#N/A</v>
      </c>
      <c r="H1976" s="7" t="e">
        <v>#N/A</v>
      </c>
      <c r="I1976" s="7" t="s">
        <v>650</v>
      </c>
      <c r="J1976" s="7" t="s">
        <v>651</v>
      </c>
      <c r="K1976" s="241">
        <v>2236</v>
      </c>
      <c r="L1976" s="7" t="s">
        <v>665</v>
      </c>
      <c r="M1976" s="241">
        <v>1085</v>
      </c>
      <c r="N1976" s="7" t="s">
        <v>1885</v>
      </c>
    </row>
    <row r="1977" spans="1:14" x14ac:dyDescent="0.3">
      <c r="A1977" t="str">
        <f t="shared" si="30"/>
        <v>22361086</v>
      </c>
      <c r="B1977" s="7" t="s">
        <v>1294</v>
      </c>
      <c r="C1977" s="7" t="s">
        <v>1379</v>
      </c>
      <c r="D1977" s="7" t="s">
        <v>22</v>
      </c>
      <c r="E1977" s="7" t="e">
        <v>#N/A</v>
      </c>
      <c r="F1977" s="7" t="e">
        <v>#N/A</v>
      </c>
      <c r="G1977" s="7" t="e">
        <v>#N/A</v>
      </c>
      <c r="H1977" s="7" t="e">
        <v>#N/A</v>
      </c>
      <c r="I1977" s="7" t="s">
        <v>650</v>
      </c>
      <c r="J1977" s="7" t="s">
        <v>651</v>
      </c>
      <c r="K1977" s="241">
        <v>2236</v>
      </c>
      <c r="L1977" s="7" t="s">
        <v>665</v>
      </c>
      <c r="M1977" s="241">
        <v>1086</v>
      </c>
      <c r="N1977" s="7" t="s">
        <v>868</v>
      </c>
    </row>
    <row r="1978" spans="1:14" x14ac:dyDescent="0.3">
      <c r="A1978" t="str">
        <f t="shared" si="30"/>
        <v>22364000</v>
      </c>
      <c r="B1978" s="7" t="s">
        <v>1294</v>
      </c>
      <c r="C1978" s="7" t="s">
        <v>1379</v>
      </c>
      <c r="D1978" s="7" t="s">
        <v>22</v>
      </c>
      <c r="E1978" s="7" t="e">
        <v>#N/A</v>
      </c>
      <c r="F1978" s="7" t="e">
        <v>#N/A</v>
      </c>
      <c r="G1978" s="7" t="e">
        <v>#N/A</v>
      </c>
      <c r="H1978" s="7" t="e">
        <v>#N/A</v>
      </c>
      <c r="I1978" s="7" t="s">
        <v>650</v>
      </c>
      <c r="J1978" s="7" t="s">
        <v>651</v>
      </c>
      <c r="K1978" s="241">
        <v>2236</v>
      </c>
      <c r="L1978" s="7" t="s">
        <v>665</v>
      </c>
      <c r="M1978" s="241">
        <v>4000</v>
      </c>
      <c r="N1978" s="7" t="s">
        <v>1349</v>
      </c>
    </row>
    <row r="1979" spans="1:14" x14ac:dyDescent="0.3">
      <c r="A1979" t="str">
        <f t="shared" si="30"/>
        <v>22371016</v>
      </c>
      <c r="B1979" s="7" t="s">
        <v>1294</v>
      </c>
      <c r="C1979" s="7" t="s">
        <v>1379</v>
      </c>
      <c r="D1979" s="7" t="s">
        <v>22</v>
      </c>
      <c r="E1979" s="7" t="e">
        <v>#N/A</v>
      </c>
      <c r="F1979" s="7" t="e">
        <v>#N/A</v>
      </c>
      <c r="G1979" s="7" t="e">
        <v>#N/A</v>
      </c>
      <c r="H1979" s="7" t="e">
        <v>#N/A</v>
      </c>
      <c r="I1979" s="7" t="s">
        <v>650</v>
      </c>
      <c r="J1979" s="7" t="s">
        <v>651</v>
      </c>
      <c r="K1979" s="241">
        <v>2237</v>
      </c>
      <c r="L1979" s="7" t="s">
        <v>667</v>
      </c>
      <c r="M1979" s="241">
        <v>1016</v>
      </c>
      <c r="N1979" s="7" t="s">
        <v>599</v>
      </c>
    </row>
    <row r="1980" spans="1:14" x14ac:dyDescent="0.3">
      <c r="A1980" t="str">
        <f t="shared" si="30"/>
        <v>22371042</v>
      </c>
      <c r="B1980" s="7" t="s">
        <v>1294</v>
      </c>
      <c r="C1980" s="7" t="s">
        <v>1379</v>
      </c>
      <c r="D1980" s="7" t="s">
        <v>22</v>
      </c>
      <c r="E1980" s="7" t="s">
        <v>482</v>
      </c>
      <c r="F1980" s="7" t="s">
        <v>483</v>
      </c>
      <c r="G1980" s="7" t="s">
        <v>247</v>
      </c>
      <c r="H1980" s="7" t="s">
        <v>248</v>
      </c>
      <c r="I1980" s="7" t="s">
        <v>650</v>
      </c>
      <c r="J1980" s="7" t="s">
        <v>651</v>
      </c>
      <c r="K1980" s="241">
        <v>2237</v>
      </c>
      <c r="L1980" s="7" t="s">
        <v>667</v>
      </c>
      <c r="M1980" s="241">
        <v>1042</v>
      </c>
      <c r="N1980" s="7" t="s">
        <v>180</v>
      </c>
    </row>
    <row r="1981" spans="1:14" x14ac:dyDescent="0.3">
      <c r="A1981" t="str">
        <f t="shared" si="30"/>
        <v>22378500</v>
      </c>
      <c r="B1981" s="7" t="s">
        <v>1294</v>
      </c>
      <c r="C1981" s="7" t="s">
        <v>1379</v>
      </c>
      <c r="D1981" s="7" t="s">
        <v>22</v>
      </c>
      <c r="E1981" s="7" t="s">
        <v>482</v>
      </c>
      <c r="F1981" s="7" t="s">
        <v>483</v>
      </c>
      <c r="G1981" s="7" t="s">
        <v>247</v>
      </c>
      <c r="H1981" s="7" t="s">
        <v>248</v>
      </c>
      <c r="I1981" s="7" t="s">
        <v>650</v>
      </c>
      <c r="J1981" s="7" t="s">
        <v>651</v>
      </c>
      <c r="K1981" s="241">
        <v>2237</v>
      </c>
      <c r="L1981" s="7" t="s">
        <v>667</v>
      </c>
      <c r="M1981" s="241">
        <v>8500</v>
      </c>
      <c r="N1981" s="7" t="s">
        <v>362</v>
      </c>
    </row>
    <row r="1982" spans="1:14" x14ac:dyDescent="0.3">
      <c r="A1982" t="str">
        <f t="shared" si="30"/>
        <v>22381000</v>
      </c>
      <c r="B1982" s="7" t="s">
        <v>1294</v>
      </c>
      <c r="C1982" s="7" t="s">
        <v>1379</v>
      </c>
      <c r="D1982" s="7" t="s">
        <v>22</v>
      </c>
      <c r="E1982" s="7" t="s">
        <v>482</v>
      </c>
      <c r="F1982" s="7" t="s">
        <v>483</v>
      </c>
      <c r="G1982" s="7" t="s">
        <v>247</v>
      </c>
      <c r="H1982" s="7" t="s">
        <v>248</v>
      </c>
      <c r="I1982" s="7" t="s">
        <v>650</v>
      </c>
      <c r="J1982" s="7" t="s">
        <v>651</v>
      </c>
      <c r="K1982" s="241">
        <v>2238</v>
      </c>
      <c r="L1982" s="7" t="s">
        <v>668</v>
      </c>
      <c r="M1982" s="241">
        <v>1000</v>
      </c>
      <c r="N1982" s="7" t="s">
        <v>427</v>
      </c>
    </row>
    <row r="1983" spans="1:14" x14ac:dyDescent="0.3">
      <c r="A1983" t="str">
        <f t="shared" si="30"/>
        <v>22381001</v>
      </c>
      <c r="B1983" s="7" t="s">
        <v>1294</v>
      </c>
      <c r="C1983" s="7" t="s">
        <v>1379</v>
      </c>
      <c r="D1983" s="7" t="s">
        <v>22</v>
      </c>
      <c r="E1983" s="7" t="e">
        <v>#N/A</v>
      </c>
      <c r="F1983" s="7" t="e">
        <v>#N/A</v>
      </c>
      <c r="G1983" s="7" t="e">
        <v>#N/A</v>
      </c>
      <c r="H1983" s="7" t="e">
        <v>#N/A</v>
      </c>
      <c r="I1983" s="7" t="s">
        <v>650</v>
      </c>
      <c r="J1983" s="7" t="s">
        <v>651</v>
      </c>
      <c r="K1983" s="241">
        <v>2238</v>
      </c>
      <c r="L1983" s="7" t="s">
        <v>668</v>
      </c>
      <c r="M1983" s="241">
        <v>1001</v>
      </c>
      <c r="N1983" s="7" t="s">
        <v>422</v>
      </c>
    </row>
    <row r="1984" spans="1:14" x14ac:dyDescent="0.3">
      <c r="A1984" t="str">
        <f t="shared" si="30"/>
        <v>22381005</v>
      </c>
      <c r="B1984" s="7" t="s">
        <v>1294</v>
      </c>
      <c r="C1984" s="7" t="s">
        <v>1379</v>
      </c>
      <c r="D1984" s="7" t="s">
        <v>22</v>
      </c>
      <c r="E1984" s="7" t="e">
        <v>#N/A</v>
      </c>
      <c r="F1984" s="7" t="e">
        <v>#N/A</v>
      </c>
      <c r="G1984" s="7" t="e">
        <v>#N/A</v>
      </c>
      <c r="H1984" s="7" t="e">
        <v>#N/A</v>
      </c>
      <c r="I1984" s="7" t="s">
        <v>650</v>
      </c>
      <c r="J1984" s="7" t="s">
        <v>651</v>
      </c>
      <c r="K1984" s="241">
        <v>2238</v>
      </c>
      <c r="L1984" s="7" t="s">
        <v>668</v>
      </c>
      <c r="M1984" s="241">
        <v>1005</v>
      </c>
      <c r="N1984" s="7" t="s">
        <v>997</v>
      </c>
    </row>
    <row r="1985" spans="1:14" x14ac:dyDescent="0.3">
      <c r="A1985" t="str">
        <f t="shared" si="30"/>
        <v>22381016</v>
      </c>
      <c r="B1985" s="7" t="s">
        <v>1294</v>
      </c>
      <c r="C1985" s="7" t="s">
        <v>1379</v>
      </c>
      <c r="D1985" s="7" t="s">
        <v>22</v>
      </c>
      <c r="E1985" s="7" t="e">
        <v>#N/A</v>
      </c>
      <c r="F1985" s="7" t="e">
        <v>#N/A</v>
      </c>
      <c r="G1985" s="7" t="e">
        <v>#N/A</v>
      </c>
      <c r="H1985" s="7" t="e">
        <v>#N/A</v>
      </c>
      <c r="I1985" s="7" t="s">
        <v>650</v>
      </c>
      <c r="J1985" s="7" t="s">
        <v>651</v>
      </c>
      <c r="K1985" s="241">
        <v>2238</v>
      </c>
      <c r="L1985" s="7" t="s">
        <v>668</v>
      </c>
      <c r="M1985" s="241">
        <v>1016</v>
      </c>
      <c r="N1985" s="7" t="s">
        <v>599</v>
      </c>
    </row>
    <row r="1986" spans="1:14" x14ac:dyDescent="0.3">
      <c r="A1986" t="str">
        <f t="shared" si="30"/>
        <v>22381022</v>
      </c>
      <c r="B1986" s="7" t="s">
        <v>1294</v>
      </c>
      <c r="C1986" s="7" t="s">
        <v>1379</v>
      </c>
      <c r="D1986" s="7" t="s">
        <v>22</v>
      </c>
      <c r="E1986" s="7" t="s">
        <v>482</v>
      </c>
      <c r="F1986" s="7" t="s">
        <v>483</v>
      </c>
      <c r="G1986" s="7" t="s">
        <v>247</v>
      </c>
      <c r="H1986" s="7" t="s">
        <v>248</v>
      </c>
      <c r="I1986" s="7" t="s">
        <v>650</v>
      </c>
      <c r="J1986" s="7" t="s">
        <v>651</v>
      </c>
      <c r="K1986" s="241">
        <v>2238</v>
      </c>
      <c r="L1986" s="7" t="s">
        <v>668</v>
      </c>
      <c r="M1986" s="241">
        <v>1022</v>
      </c>
      <c r="N1986" s="7" t="s">
        <v>602</v>
      </c>
    </row>
    <row r="1987" spans="1:14" x14ac:dyDescent="0.3">
      <c r="A1987" t="str">
        <f t="shared" ref="A1987:A2050" si="31">K1987&amp;M1987</f>
        <v>22381031</v>
      </c>
      <c r="B1987" s="7" t="s">
        <v>1294</v>
      </c>
      <c r="C1987" s="7" t="s">
        <v>1379</v>
      </c>
      <c r="D1987" s="7" t="s">
        <v>22</v>
      </c>
      <c r="E1987" s="7" t="e">
        <v>#N/A</v>
      </c>
      <c r="F1987" s="7" t="e">
        <v>#N/A</v>
      </c>
      <c r="G1987" s="7" t="e">
        <v>#N/A</v>
      </c>
      <c r="H1987" s="7" t="e">
        <v>#N/A</v>
      </c>
      <c r="I1987" s="7" t="s">
        <v>650</v>
      </c>
      <c r="J1987" s="7" t="s">
        <v>651</v>
      </c>
      <c r="K1987" s="241">
        <v>2238</v>
      </c>
      <c r="L1987" s="7" t="s">
        <v>668</v>
      </c>
      <c r="M1987" s="241">
        <v>1031</v>
      </c>
      <c r="N1987" s="7" t="s">
        <v>529</v>
      </c>
    </row>
    <row r="1988" spans="1:14" x14ac:dyDescent="0.3">
      <c r="A1988" t="str">
        <f t="shared" si="31"/>
        <v>22381041</v>
      </c>
      <c r="B1988" s="7" t="s">
        <v>1294</v>
      </c>
      <c r="C1988" s="7" t="s">
        <v>1379</v>
      </c>
      <c r="D1988" s="7" t="s">
        <v>22</v>
      </c>
      <c r="E1988" s="7" t="s">
        <v>482</v>
      </c>
      <c r="F1988" s="7" t="s">
        <v>483</v>
      </c>
      <c r="G1988" s="7" t="s">
        <v>247</v>
      </c>
      <c r="H1988" s="7" t="s">
        <v>248</v>
      </c>
      <c r="I1988" s="7" t="s">
        <v>650</v>
      </c>
      <c r="J1988" s="7" t="s">
        <v>651</v>
      </c>
      <c r="K1988" s="241">
        <v>2238</v>
      </c>
      <c r="L1988" s="7" t="s">
        <v>668</v>
      </c>
      <c r="M1988" s="241">
        <v>1041</v>
      </c>
      <c r="N1988" s="7" t="s">
        <v>607</v>
      </c>
    </row>
    <row r="1989" spans="1:14" x14ac:dyDescent="0.3">
      <c r="A1989" t="str">
        <f t="shared" si="31"/>
        <v>22381042</v>
      </c>
      <c r="B1989" s="7" t="s">
        <v>1294</v>
      </c>
      <c r="C1989" s="7" t="s">
        <v>1379</v>
      </c>
      <c r="D1989" s="7" t="s">
        <v>22</v>
      </c>
      <c r="E1989" s="7" t="s">
        <v>482</v>
      </c>
      <c r="F1989" s="7" t="s">
        <v>483</v>
      </c>
      <c r="G1989" s="7" t="s">
        <v>247</v>
      </c>
      <c r="H1989" s="7" t="s">
        <v>248</v>
      </c>
      <c r="I1989" s="7" t="s">
        <v>650</v>
      </c>
      <c r="J1989" s="7" t="s">
        <v>651</v>
      </c>
      <c r="K1989" s="241">
        <v>2238</v>
      </c>
      <c r="L1989" s="7" t="s">
        <v>668</v>
      </c>
      <c r="M1989" s="241">
        <v>1042</v>
      </c>
      <c r="N1989" s="7" t="s">
        <v>180</v>
      </c>
    </row>
    <row r="1990" spans="1:14" x14ac:dyDescent="0.3">
      <c r="A1990" t="str">
        <f t="shared" si="31"/>
        <v>22381080</v>
      </c>
      <c r="B1990" s="7" t="s">
        <v>1294</v>
      </c>
      <c r="C1990" s="7" t="s">
        <v>1379</v>
      </c>
      <c r="D1990" s="7" t="s">
        <v>22</v>
      </c>
      <c r="E1990" s="7" t="e">
        <v>#N/A</v>
      </c>
      <c r="F1990" s="7" t="e">
        <v>#N/A</v>
      </c>
      <c r="G1990" s="7" t="e">
        <v>#N/A</v>
      </c>
      <c r="H1990" s="7" t="e">
        <v>#N/A</v>
      </c>
      <c r="I1990" s="7" t="s">
        <v>650</v>
      </c>
      <c r="J1990" s="7" t="s">
        <v>651</v>
      </c>
      <c r="K1990" s="241">
        <v>2238</v>
      </c>
      <c r="L1990" s="7" t="s">
        <v>668</v>
      </c>
      <c r="M1990" s="241">
        <v>1080</v>
      </c>
      <c r="N1990" s="7" t="s">
        <v>666</v>
      </c>
    </row>
    <row r="1991" spans="1:14" x14ac:dyDescent="0.3">
      <c r="A1991" t="str">
        <f t="shared" si="31"/>
        <v>22381086</v>
      </c>
      <c r="B1991" s="7" t="s">
        <v>1294</v>
      </c>
      <c r="C1991" s="7" t="s">
        <v>1379</v>
      </c>
      <c r="D1991" s="7" t="s">
        <v>22</v>
      </c>
      <c r="E1991" s="7" t="e">
        <v>#N/A</v>
      </c>
      <c r="F1991" s="7" t="e">
        <v>#N/A</v>
      </c>
      <c r="G1991" s="7" t="e">
        <v>#N/A</v>
      </c>
      <c r="H1991" s="7" t="e">
        <v>#N/A</v>
      </c>
      <c r="I1991" s="7" t="s">
        <v>650</v>
      </c>
      <c r="J1991" s="7" t="s">
        <v>651</v>
      </c>
      <c r="K1991" s="241">
        <v>2238</v>
      </c>
      <c r="L1991" s="7" t="s">
        <v>668</v>
      </c>
      <c r="M1991" s="241">
        <v>1086</v>
      </c>
      <c r="N1991" s="7" t="s">
        <v>868</v>
      </c>
    </row>
    <row r="1992" spans="1:14" x14ac:dyDescent="0.3">
      <c r="A1992" t="str">
        <f t="shared" si="31"/>
        <v>22384000</v>
      </c>
      <c r="B1992" s="7" t="s">
        <v>1294</v>
      </c>
      <c r="C1992" s="7" t="s">
        <v>1379</v>
      </c>
      <c r="D1992" s="7" t="s">
        <v>22</v>
      </c>
      <c r="E1992" s="7" t="e">
        <v>#N/A</v>
      </c>
      <c r="F1992" s="7" t="e">
        <v>#N/A</v>
      </c>
      <c r="G1992" s="7" t="e">
        <v>#N/A</v>
      </c>
      <c r="H1992" s="7" t="e">
        <v>#N/A</v>
      </c>
      <c r="I1992" s="7" t="s">
        <v>650</v>
      </c>
      <c r="J1992" s="7" t="s">
        <v>651</v>
      </c>
      <c r="K1992" s="241">
        <v>2238</v>
      </c>
      <c r="L1992" s="7" t="s">
        <v>668</v>
      </c>
      <c r="M1992" s="241">
        <v>4000</v>
      </c>
      <c r="N1992" s="7" t="s">
        <v>1349</v>
      </c>
    </row>
    <row r="1993" spans="1:14" x14ac:dyDescent="0.3">
      <c r="A1993" t="str">
        <f t="shared" si="31"/>
        <v>22388500</v>
      </c>
      <c r="B1993" s="7" t="s">
        <v>1294</v>
      </c>
      <c r="C1993" s="7" t="s">
        <v>1379</v>
      </c>
      <c r="D1993" s="7" t="s">
        <v>22</v>
      </c>
      <c r="E1993" s="7" t="e">
        <v>#N/A</v>
      </c>
      <c r="F1993" s="7" t="e">
        <v>#N/A</v>
      </c>
      <c r="G1993" s="7" t="e">
        <v>#N/A</v>
      </c>
      <c r="H1993" s="7" t="e">
        <v>#N/A</v>
      </c>
      <c r="I1993" s="7" t="s">
        <v>650</v>
      </c>
      <c r="J1993" s="7" t="s">
        <v>651</v>
      </c>
      <c r="K1993" s="241">
        <v>2238</v>
      </c>
      <c r="L1993" s="7" t="s">
        <v>668</v>
      </c>
      <c r="M1993" s="241">
        <v>8500</v>
      </c>
      <c r="N1993" s="7" t="s">
        <v>362</v>
      </c>
    </row>
    <row r="1994" spans="1:14" x14ac:dyDescent="0.3">
      <c r="A1994" t="str">
        <f t="shared" si="31"/>
        <v>22391000</v>
      </c>
      <c r="B1994" s="7" t="s">
        <v>1294</v>
      </c>
      <c r="C1994" s="7" t="s">
        <v>1379</v>
      </c>
      <c r="D1994" s="7" t="s">
        <v>22</v>
      </c>
      <c r="E1994" s="7" t="e">
        <v>#N/A</v>
      </c>
      <c r="F1994" s="7" t="e">
        <v>#N/A</v>
      </c>
      <c r="G1994" s="7" t="e">
        <v>#N/A</v>
      </c>
      <c r="H1994" s="7" t="e">
        <v>#N/A</v>
      </c>
      <c r="I1994" s="7" t="s">
        <v>650</v>
      </c>
      <c r="J1994" s="7" t="s">
        <v>651</v>
      </c>
      <c r="K1994" s="241">
        <v>2239</v>
      </c>
      <c r="L1994" s="7" t="s">
        <v>669</v>
      </c>
      <c r="M1994" s="241">
        <v>1000</v>
      </c>
      <c r="N1994" s="7" t="s">
        <v>427</v>
      </c>
    </row>
    <row r="1995" spans="1:14" x14ac:dyDescent="0.3">
      <c r="A1995" t="str">
        <f t="shared" si="31"/>
        <v>22391001</v>
      </c>
      <c r="B1995" s="7" t="s">
        <v>1294</v>
      </c>
      <c r="C1995" s="7" t="s">
        <v>1379</v>
      </c>
      <c r="D1995" s="7" t="s">
        <v>22</v>
      </c>
      <c r="E1995" s="7" t="e">
        <v>#N/A</v>
      </c>
      <c r="F1995" s="7" t="e">
        <v>#N/A</v>
      </c>
      <c r="G1995" s="7" t="e">
        <v>#N/A</v>
      </c>
      <c r="H1995" s="7" t="e">
        <v>#N/A</v>
      </c>
      <c r="I1995" s="7" t="s">
        <v>650</v>
      </c>
      <c r="J1995" s="7" t="s">
        <v>651</v>
      </c>
      <c r="K1995" s="241">
        <v>2239</v>
      </c>
      <c r="L1995" s="7" t="s">
        <v>669</v>
      </c>
      <c r="M1995" s="241">
        <v>1001</v>
      </c>
      <c r="N1995" s="7" t="s">
        <v>422</v>
      </c>
    </row>
    <row r="1996" spans="1:14" x14ac:dyDescent="0.3">
      <c r="A1996" t="str">
        <f t="shared" si="31"/>
        <v>22391005</v>
      </c>
      <c r="B1996" s="7" t="s">
        <v>1294</v>
      </c>
      <c r="C1996" s="7" t="s">
        <v>1379</v>
      </c>
      <c r="D1996" s="7" t="s">
        <v>22</v>
      </c>
      <c r="E1996" s="7" t="e">
        <v>#N/A</v>
      </c>
      <c r="F1996" s="7" t="e">
        <v>#N/A</v>
      </c>
      <c r="G1996" s="7" t="e">
        <v>#N/A</v>
      </c>
      <c r="H1996" s="7" t="e">
        <v>#N/A</v>
      </c>
      <c r="I1996" s="7" t="s">
        <v>650</v>
      </c>
      <c r="J1996" s="7" t="s">
        <v>651</v>
      </c>
      <c r="K1996" s="241">
        <v>2239</v>
      </c>
      <c r="L1996" s="7" t="s">
        <v>669</v>
      </c>
      <c r="M1996" s="241">
        <v>1005</v>
      </c>
      <c r="N1996" s="7" t="s">
        <v>997</v>
      </c>
    </row>
    <row r="1997" spans="1:14" x14ac:dyDescent="0.3">
      <c r="A1997" t="str">
        <f t="shared" si="31"/>
        <v>22391016</v>
      </c>
      <c r="B1997" s="7" t="s">
        <v>1294</v>
      </c>
      <c r="C1997" s="7" t="s">
        <v>1379</v>
      </c>
      <c r="D1997" s="7" t="s">
        <v>22</v>
      </c>
      <c r="E1997" s="7" t="e">
        <v>#N/A</v>
      </c>
      <c r="F1997" s="7" t="e">
        <v>#N/A</v>
      </c>
      <c r="G1997" s="7" t="e">
        <v>#N/A</v>
      </c>
      <c r="H1997" s="7" t="e">
        <v>#N/A</v>
      </c>
      <c r="I1997" s="7" t="s">
        <v>650</v>
      </c>
      <c r="J1997" s="7" t="s">
        <v>651</v>
      </c>
      <c r="K1997" s="241">
        <v>2239</v>
      </c>
      <c r="L1997" s="7" t="s">
        <v>669</v>
      </c>
      <c r="M1997" s="241">
        <v>1016</v>
      </c>
      <c r="N1997" s="7" t="s">
        <v>599</v>
      </c>
    </row>
    <row r="1998" spans="1:14" x14ac:dyDescent="0.3">
      <c r="A1998" t="str">
        <f t="shared" si="31"/>
        <v>22391031</v>
      </c>
      <c r="B1998" s="7" t="s">
        <v>1294</v>
      </c>
      <c r="C1998" s="7" t="s">
        <v>1379</v>
      </c>
      <c r="D1998" s="7" t="s">
        <v>22</v>
      </c>
      <c r="E1998" s="7" t="e">
        <v>#N/A</v>
      </c>
      <c r="F1998" s="7" t="e">
        <v>#N/A</v>
      </c>
      <c r="G1998" s="7" t="e">
        <v>#N/A</v>
      </c>
      <c r="H1998" s="7" t="e">
        <v>#N/A</v>
      </c>
      <c r="I1998" s="7" t="s">
        <v>650</v>
      </c>
      <c r="J1998" s="7" t="s">
        <v>651</v>
      </c>
      <c r="K1998" s="241">
        <v>2239</v>
      </c>
      <c r="L1998" s="7" t="s">
        <v>669</v>
      </c>
      <c r="M1998" s="241">
        <v>1031</v>
      </c>
      <c r="N1998" s="7" t="s">
        <v>529</v>
      </c>
    </row>
    <row r="1999" spans="1:14" x14ac:dyDescent="0.3">
      <c r="A1999" t="str">
        <f t="shared" si="31"/>
        <v>22391033</v>
      </c>
      <c r="B1999" s="7" t="s">
        <v>1294</v>
      </c>
      <c r="C1999" s="7" t="s">
        <v>1379</v>
      </c>
      <c r="D1999" s="7" t="s">
        <v>22</v>
      </c>
      <c r="E1999" s="7" t="s">
        <v>482</v>
      </c>
      <c r="F1999" s="7" t="s">
        <v>483</v>
      </c>
      <c r="G1999" s="7" t="s">
        <v>247</v>
      </c>
      <c r="H1999" s="7" t="s">
        <v>248</v>
      </c>
      <c r="I1999" s="7" t="s">
        <v>650</v>
      </c>
      <c r="J1999" s="7" t="s">
        <v>651</v>
      </c>
      <c r="K1999" s="241">
        <v>2239</v>
      </c>
      <c r="L1999" s="7" t="s">
        <v>669</v>
      </c>
      <c r="M1999" s="241">
        <v>1033</v>
      </c>
      <c r="N1999" s="7" t="s">
        <v>656</v>
      </c>
    </row>
    <row r="2000" spans="1:14" x14ac:dyDescent="0.3">
      <c r="A2000" t="str">
        <f t="shared" si="31"/>
        <v>22391042</v>
      </c>
      <c r="B2000" s="7" t="s">
        <v>1294</v>
      </c>
      <c r="C2000" s="7" t="s">
        <v>1379</v>
      </c>
      <c r="D2000" s="7" t="s">
        <v>22</v>
      </c>
      <c r="E2000" s="7" t="s">
        <v>482</v>
      </c>
      <c r="F2000" s="7" t="s">
        <v>483</v>
      </c>
      <c r="G2000" s="7" t="s">
        <v>247</v>
      </c>
      <c r="H2000" s="7" t="s">
        <v>248</v>
      </c>
      <c r="I2000" s="7" t="s">
        <v>650</v>
      </c>
      <c r="J2000" s="7" t="s">
        <v>651</v>
      </c>
      <c r="K2000" s="241">
        <v>2239</v>
      </c>
      <c r="L2000" s="7" t="s">
        <v>669</v>
      </c>
      <c r="M2000" s="241">
        <v>1042</v>
      </c>
      <c r="N2000" s="7" t="s">
        <v>180</v>
      </c>
    </row>
    <row r="2001" spans="1:14" x14ac:dyDescent="0.3">
      <c r="A2001" t="str">
        <f t="shared" si="31"/>
        <v>22391080</v>
      </c>
      <c r="B2001" s="7" t="s">
        <v>1294</v>
      </c>
      <c r="C2001" s="7" t="s">
        <v>1379</v>
      </c>
      <c r="D2001" s="7" t="s">
        <v>22</v>
      </c>
      <c r="E2001" s="7" t="s">
        <v>482</v>
      </c>
      <c r="F2001" s="7" t="s">
        <v>483</v>
      </c>
      <c r="G2001" s="7" t="s">
        <v>247</v>
      </c>
      <c r="H2001" s="7" t="s">
        <v>248</v>
      </c>
      <c r="I2001" s="7" t="s">
        <v>650</v>
      </c>
      <c r="J2001" s="7" t="s">
        <v>651</v>
      </c>
      <c r="K2001" s="241">
        <v>2239</v>
      </c>
      <c r="L2001" s="7" t="s">
        <v>669</v>
      </c>
      <c r="M2001" s="241">
        <v>1080</v>
      </c>
      <c r="N2001" s="7" t="s">
        <v>666</v>
      </c>
    </row>
    <row r="2002" spans="1:14" x14ac:dyDescent="0.3">
      <c r="A2002" t="str">
        <f t="shared" si="31"/>
        <v>22391086</v>
      </c>
      <c r="B2002" s="7" t="s">
        <v>1294</v>
      </c>
      <c r="C2002" s="7" t="s">
        <v>1379</v>
      </c>
      <c r="D2002" s="7" t="s">
        <v>22</v>
      </c>
      <c r="E2002" s="7" t="e">
        <v>#N/A</v>
      </c>
      <c r="F2002" s="7" t="e">
        <v>#N/A</v>
      </c>
      <c r="G2002" s="7" t="e">
        <v>#N/A</v>
      </c>
      <c r="H2002" s="7" t="e">
        <v>#N/A</v>
      </c>
      <c r="I2002" s="7" t="s">
        <v>650</v>
      </c>
      <c r="J2002" s="7" t="s">
        <v>651</v>
      </c>
      <c r="K2002" s="241">
        <v>2239</v>
      </c>
      <c r="L2002" s="7" t="s">
        <v>669</v>
      </c>
      <c r="M2002" s="241">
        <v>1086</v>
      </c>
      <c r="N2002" s="7" t="s">
        <v>868</v>
      </c>
    </row>
    <row r="2003" spans="1:14" x14ac:dyDescent="0.3">
      <c r="A2003" t="str">
        <f t="shared" si="31"/>
        <v>22392080</v>
      </c>
      <c r="B2003" s="7" t="s">
        <v>1294</v>
      </c>
      <c r="C2003" s="7" t="s">
        <v>1379</v>
      </c>
      <c r="D2003" s="7" t="s">
        <v>22</v>
      </c>
      <c r="E2003" s="7" t="e">
        <v>#N/A</v>
      </c>
      <c r="F2003" s="7" t="e">
        <v>#N/A</v>
      </c>
      <c r="G2003" s="7" t="e">
        <v>#N/A</v>
      </c>
      <c r="H2003" s="7" t="e">
        <v>#N/A</v>
      </c>
      <c r="I2003" s="7" t="s">
        <v>650</v>
      </c>
      <c r="J2003" s="7" t="s">
        <v>651</v>
      </c>
      <c r="K2003" s="241">
        <v>2239</v>
      </c>
      <c r="L2003" s="7" t="s">
        <v>669</v>
      </c>
      <c r="M2003" s="241">
        <v>2080</v>
      </c>
      <c r="N2003" s="7" t="s">
        <v>70</v>
      </c>
    </row>
    <row r="2004" spans="1:14" x14ac:dyDescent="0.3">
      <c r="A2004" t="str">
        <f t="shared" si="31"/>
        <v>22394000</v>
      </c>
      <c r="B2004" s="7" t="s">
        <v>1294</v>
      </c>
      <c r="C2004" s="7" t="s">
        <v>1379</v>
      </c>
      <c r="D2004" s="7" t="s">
        <v>22</v>
      </c>
      <c r="E2004" s="7" t="e">
        <v>#N/A</v>
      </c>
      <c r="F2004" s="7" t="e">
        <v>#N/A</v>
      </c>
      <c r="G2004" s="7" t="e">
        <v>#N/A</v>
      </c>
      <c r="H2004" s="7" t="e">
        <v>#N/A</v>
      </c>
      <c r="I2004" s="7" t="s">
        <v>650</v>
      </c>
      <c r="J2004" s="7" t="s">
        <v>651</v>
      </c>
      <c r="K2004" s="241">
        <v>2239</v>
      </c>
      <c r="L2004" s="7" t="s">
        <v>669</v>
      </c>
      <c r="M2004" s="241">
        <v>4000</v>
      </c>
      <c r="N2004" s="7" t="s">
        <v>1349</v>
      </c>
    </row>
    <row r="2005" spans="1:14" x14ac:dyDescent="0.3">
      <c r="A2005" t="str">
        <f t="shared" si="31"/>
        <v>22398500</v>
      </c>
      <c r="B2005" s="7" t="s">
        <v>1294</v>
      </c>
      <c r="C2005" s="7" t="s">
        <v>1379</v>
      </c>
      <c r="D2005" s="7" t="s">
        <v>22</v>
      </c>
      <c r="E2005" s="7" t="e">
        <v>#N/A</v>
      </c>
      <c r="F2005" s="7" t="e">
        <v>#N/A</v>
      </c>
      <c r="G2005" s="7" t="e">
        <v>#N/A</v>
      </c>
      <c r="H2005" s="7" t="e">
        <v>#N/A</v>
      </c>
      <c r="I2005" s="7" t="s">
        <v>650</v>
      </c>
      <c r="J2005" s="7" t="s">
        <v>651</v>
      </c>
      <c r="K2005" s="241">
        <v>2239</v>
      </c>
      <c r="L2005" s="7" t="s">
        <v>669</v>
      </c>
      <c r="M2005" s="241">
        <v>8500</v>
      </c>
      <c r="N2005" s="7" t="s">
        <v>362</v>
      </c>
    </row>
    <row r="2006" spans="1:14" x14ac:dyDescent="0.3">
      <c r="A2006" t="str">
        <f t="shared" si="31"/>
        <v>22401000</v>
      </c>
      <c r="B2006" s="7" t="s">
        <v>1294</v>
      </c>
      <c r="C2006" s="7" t="s">
        <v>1379</v>
      </c>
      <c r="D2006" s="7" t="s">
        <v>22</v>
      </c>
      <c r="E2006" s="7" t="e">
        <v>#N/A</v>
      </c>
      <c r="F2006" s="7" t="e">
        <v>#N/A</v>
      </c>
      <c r="G2006" s="7" t="e">
        <v>#N/A</v>
      </c>
      <c r="H2006" s="7" t="e">
        <v>#N/A</v>
      </c>
      <c r="I2006" s="7" t="s">
        <v>650</v>
      </c>
      <c r="J2006" s="7" t="s">
        <v>651</v>
      </c>
      <c r="K2006" s="241">
        <v>2240</v>
      </c>
      <c r="L2006" s="7" t="s">
        <v>670</v>
      </c>
      <c r="M2006" s="241">
        <v>1000</v>
      </c>
      <c r="N2006" s="7" t="s">
        <v>427</v>
      </c>
    </row>
    <row r="2007" spans="1:14" x14ac:dyDescent="0.3">
      <c r="A2007" t="str">
        <f t="shared" si="31"/>
        <v>22401031</v>
      </c>
      <c r="B2007" s="7" t="s">
        <v>1294</v>
      </c>
      <c r="C2007" s="7" t="s">
        <v>1379</v>
      </c>
      <c r="D2007" s="7" t="s">
        <v>22</v>
      </c>
      <c r="E2007" s="7" t="s">
        <v>482</v>
      </c>
      <c r="F2007" s="7" t="s">
        <v>483</v>
      </c>
      <c r="G2007" s="7" t="s">
        <v>247</v>
      </c>
      <c r="H2007" s="7" t="s">
        <v>248</v>
      </c>
      <c r="I2007" s="7" t="s">
        <v>650</v>
      </c>
      <c r="J2007" s="7" t="s">
        <v>651</v>
      </c>
      <c r="K2007" s="241">
        <v>2240</v>
      </c>
      <c r="L2007" s="7" t="s">
        <v>670</v>
      </c>
      <c r="M2007" s="241">
        <v>1031</v>
      </c>
      <c r="N2007" s="7" t="s">
        <v>529</v>
      </c>
    </row>
    <row r="2008" spans="1:14" x14ac:dyDescent="0.3">
      <c r="A2008" t="str">
        <f t="shared" si="31"/>
        <v>22401042</v>
      </c>
      <c r="B2008" s="7" t="s">
        <v>1294</v>
      </c>
      <c r="C2008" s="7" t="s">
        <v>1379</v>
      </c>
      <c r="D2008" s="7" t="s">
        <v>22</v>
      </c>
      <c r="E2008" s="7" t="s">
        <v>482</v>
      </c>
      <c r="F2008" s="7" t="s">
        <v>483</v>
      </c>
      <c r="G2008" s="7" t="s">
        <v>247</v>
      </c>
      <c r="H2008" s="7" t="s">
        <v>248</v>
      </c>
      <c r="I2008" s="7" t="s">
        <v>650</v>
      </c>
      <c r="J2008" s="7" t="s">
        <v>651</v>
      </c>
      <c r="K2008" s="241">
        <v>2240</v>
      </c>
      <c r="L2008" s="7" t="s">
        <v>670</v>
      </c>
      <c r="M2008" s="241">
        <v>1042</v>
      </c>
      <c r="N2008" s="7" t="s">
        <v>180</v>
      </c>
    </row>
    <row r="2009" spans="1:14" x14ac:dyDescent="0.3">
      <c r="A2009" t="str">
        <f t="shared" si="31"/>
        <v>22404000</v>
      </c>
      <c r="B2009" s="7" t="s">
        <v>1294</v>
      </c>
      <c r="C2009" s="7" t="s">
        <v>1379</v>
      </c>
      <c r="D2009" s="7" t="s">
        <v>22</v>
      </c>
      <c r="E2009" s="7" t="e">
        <v>#N/A</v>
      </c>
      <c r="F2009" s="7" t="e">
        <v>#N/A</v>
      </c>
      <c r="G2009" s="7" t="e">
        <v>#N/A</v>
      </c>
      <c r="H2009" s="7" t="e">
        <v>#N/A</v>
      </c>
      <c r="I2009" s="7" t="s">
        <v>650</v>
      </c>
      <c r="J2009" s="7" t="s">
        <v>651</v>
      </c>
      <c r="K2009" s="241">
        <v>2240</v>
      </c>
      <c r="L2009" s="7" t="s">
        <v>670</v>
      </c>
      <c r="M2009" s="241">
        <v>4000</v>
      </c>
      <c r="N2009" s="7" t="s">
        <v>1349</v>
      </c>
    </row>
    <row r="2010" spans="1:14" x14ac:dyDescent="0.3">
      <c r="A2010" t="str">
        <f t="shared" si="31"/>
        <v>22408500</v>
      </c>
      <c r="B2010" s="7" t="s">
        <v>1294</v>
      </c>
      <c r="C2010" s="7" t="s">
        <v>1379</v>
      </c>
      <c r="D2010" s="7" t="s">
        <v>22</v>
      </c>
      <c r="E2010" s="7" t="e">
        <v>#N/A</v>
      </c>
      <c r="F2010" s="7" t="e">
        <v>#N/A</v>
      </c>
      <c r="G2010" s="7" t="e">
        <v>#N/A</v>
      </c>
      <c r="H2010" s="7" t="e">
        <v>#N/A</v>
      </c>
      <c r="I2010" s="7" t="s">
        <v>650</v>
      </c>
      <c r="J2010" s="7" t="s">
        <v>651</v>
      </c>
      <c r="K2010" s="241">
        <v>2240</v>
      </c>
      <c r="L2010" s="7" t="s">
        <v>670</v>
      </c>
      <c r="M2010" s="241">
        <v>8500</v>
      </c>
      <c r="N2010" s="7" t="s">
        <v>362</v>
      </c>
    </row>
    <row r="2011" spans="1:14" x14ac:dyDescent="0.3">
      <c r="A2011" t="str">
        <f t="shared" si="31"/>
        <v>22411031</v>
      </c>
      <c r="B2011" s="7" t="s">
        <v>1294</v>
      </c>
      <c r="C2011" s="7" t="s">
        <v>1379</v>
      </c>
      <c r="D2011" s="7" t="s">
        <v>22</v>
      </c>
      <c r="E2011" s="7" t="s">
        <v>482</v>
      </c>
      <c r="F2011" s="7" t="s">
        <v>483</v>
      </c>
      <c r="G2011" s="7" t="s">
        <v>247</v>
      </c>
      <c r="H2011" s="7" t="s">
        <v>248</v>
      </c>
      <c r="I2011" s="7" t="s">
        <v>650</v>
      </c>
      <c r="J2011" s="7" t="s">
        <v>651</v>
      </c>
      <c r="K2011" s="241">
        <v>2241</v>
      </c>
      <c r="L2011" s="7" t="s">
        <v>671</v>
      </c>
      <c r="M2011" s="241">
        <v>1031</v>
      </c>
      <c r="N2011" s="7" t="s">
        <v>529</v>
      </c>
    </row>
    <row r="2012" spans="1:14" x14ac:dyDescent="0.3">
      <c r="A2012" t="str">
        <f t="shared" si="31"/>
        <v>22411042</v>
      </c>
      <c r="B2012" s="7" t="s">
        <v>1294</v>
      </c>
      <c r="C2012" s="7" t="s">
        <v>1379</v>
      </c>
      <c r="D2012" s="7" t="s">
        <v>22</v>
      </c>
      <c r="E2012" s="7" t="s">
        <v>482</v>
      </c>
      <c r="F2012" s="7" t="s">
        <v>483</v>
      </c>
      <c r="G2012" s="7" t="s">
        <v>247</v>
      </c>
      <c r="H2012" s="7" t="s">
        <v>248</v>
      </c>
      <c r="I2012" s="7" t="s">
        <v>650</v>
      </c>
      <c r="J2012" s="7" t="s">
        <v>651</v>
      </c>
      <c r="K2012" s="241">
        <v>2241</v>
      </c>
      <c r="L2012" s="7" t="s">
        <v>671</v>
      </c>
      <c r="M2012" s="241">
        <v>1042</v>
      </c>
      <c r="N2012" s="7" t="s">
        <v>180</v>
      </c>
    </row>
    <row r="2013" spans="1:14" x14ac:dyDescent="0.3">
      <c r="A2013" t="str">
        <f t="shared" si="31"/>
        <v>22414000</v>
      </c>
      <c r="B2013" s="7" t="s">
        <v>1294</v>
      </c>
      <c r="C2013" s="7" t="s">
        <v>1379</v>
      </c>
      <c r="D2013" s="7" t="s">
        <v>22</v>
      </c>
      <c r="E2013" s="7" t="e">
        <v>#N/A</v>
      </c>
      <c r="F2013" s="7" t="e">
        <v>#N/A</v>
      </c>
      <c r="G2013" s="7" t="e">
        <v>#N/A</v>
      </c>
      <c r="H2013" s="7" t="e">
        <v>#N/A</v>
      </c>
      <c r="I2013" s="7" t="s">
        <v>650</v>
      </c>
      <c r="J2013" s="7" t="s">
        <v>651</v>
      </c>
      <c r="K2013" s="241">
        <v>2241</v>
      </c>
      <c r="L2013" s="7" t="s">
        <v>671</v>
      </c>
      <c r="M2013" s="241">
        <v>4000</v>
      </c>
      <c r="N2013" s="7" t="s">
        <v>1349</v>
      </c>
    </row>
    <row r="2014" spans="1:14" x14ac:dyDescent="0.3">
      <c r="A2014" t="str">
        <f t="shared" si="31"/>
        <v>22418500</v>
      </c>
      <c r="B2014" s="7" t="s">
        <v>1294</v>
      </c>
      <c r="C2014" s="7" t="s">
        <v>1379</v>
      </c>
      <c r="D2014" s="7" t="s">
        <v>22</v>
      </c>
      <c r="E2014" s="7" t="e">
        <v>#N/A</v>
      </c>
      <c r="F2014" s="7" t="e">
        <v>#N/A</v>
      </c>
      <c r="G2014" s="7" t="e">
        <v>#N/A</v>
      </c>
      <c r="H2014" s="7" t="e">
        <v>#N/A</v>
      </c>
      <c r="I2014" s="7" t="s">
        <v>650</v>
      </c>
      <c r="J2014" s="7" t="s">
        <v>651</v>
      </c>
      <c r="K2014" s="241">
        <v>2241</v>
      </c>
      <c r="L2014" s="7" t="s">
        <v>671</v>
      </c>
      <c r="M2014" s="241">
        <v>8500</v>
      </c>
      <c r="N2014" s="7" t="s">
        <v>362</v>
      </c>
    </row>
    <row r="2015" spans="1:14" x14ac:dyDescent="0.3">
      <c r="A2015" t="str">
        <f t="shared" si="31"/>
        <v>23471016</v>
      </c>
      <c r="B2015" s="7" t="s">
        <v>1294</v>
      </c>
      <c r="C2015" s="7" t="s">
        <v>1379</v>
      </c>
      <c r="D2015" s="7" t="s">
        <v>22</v>
      </c>
      <c r="E2015" s="7" t="s">
        <v>482</v>
      </c>
      <c r="F2015" s="7" t="s">
        <v>483</v>
      </c>
      <c r="G2015" s="7" t="s">
        <v>247</v>
      </c>
      <c r="H2015" s="7" t="s">
        <v>248</v>
      </c>
      <c r="I2015" s="7" t="s">
        <v>650</v>
      </c>
      <c r="J2015" s="7" t="s">
        <v>651</v>
      </c>
      <c r="K2015" s="241">
        <v>2347</v>
      </c>
      <c r="L2015" s="7" t="s">
        <v>672</v>
      </c>
      <c r="M2015" s="241">
        <v>1016</v>
      </c>
      <c r="N2015" s="7" t="s">
        <v>599</v>
      </c>
    </row>
    <row r="2016" spans="1:14" x14ac:dyDescent="0.3">
      <c r="A2016" t="str">
        <f t="shared" si="31"/>
        <v>23471042</v>
      </c>
      <c r="B2016" s="7" t="s">
        <v>1294</v>
      </c>
      <c r="C2016" s="7" t="s">
        <v>1379</v>
      </c>
      <c r="D2016" s="7" t="s">
        <v>22</v>
      </c>
      <c r="E2016" s="7" t="s">
        <v>482</v>
      </c>
      <c r="F2016" s="7" t="s">
        <v>483</v>
      </c>
      <c r="G2016" s="7" t="s">
        <v>247</v>
      </c>
      <c r="H2016" s="7" t="s">
        <v>248</v>
      </c>
      <c r="I2016" s="7" t="s">
        <v>650</v>
      </c>
      <c r="J2016" s="7" t="s">
        <v>651</v>
      </c>
      <c r="K2016" s="241">
        <v>2347</v>
      </c>
      <c r="L2016" s="7" t="s">
        <v>672</v>
      </c>
      <c r="M2016" s="241">
        <v>1042</v>
      </c>
      <c r="N2016" s="7" t="s">
        <v>180</v>
      </c>
    </row>
    <row r="2017" spans="1:14" x14ac:dyDescent="0.3">
      <c r="A2017" t="str">
        <f t="shared" si="31"/>
        <v>2121031</v>
      </c>
      <c r="B2017" s="7" t="s">
        <v>1294</v>
      </c>
      <c r="C2017" s="7" t="s">
        <v>1337</v>
      </c>
      <c r="D2017" s="7" t="s">
        <v>1356</v>
      </c>
      <c r="E2017" s="7" t="s">
        <v>482</v>
      </c>
      <c r="F2017" s="7" t="s">
        <v>483</v>
      </c>
      <c r="G2017" s="7" t="s">
        <v>247</v>
      </c>
      <c r="H2017" s="7" t="s">
        <v>248</v>
      </c>
      <c r="I2017" s="7" t="s">
        <v>288</v>
      </c>
      <c r="J2017" s="7" t="s">
        <v>289</v>
      </c>
      <c r="K2017" s="241">
        <v>212</v>
      </c>
      <c r="L2017" s="7" t="s">
        <v>516</v>
      </c>
      <c r="M2017" s="241">
        <v>1031</v>
      </c>
      <c r="N2017" s="7" t="s">
        <v>529</v>
      </c>
    </row>
    <row r="2018" spans="1:14" x14ac:dyDescent="0.3">
      <c r="A2018" t="str">
        <f t="shared" si="31"/>
        <v>2122000</v>
      </c>
      <c r="B2018" s="7" t="s">
        <v>1294</v>
      </c>
      <c r="C2018" s="7" t="s">
        <v>1337</v>
      </c>
      <c r="D2018" s="7" t="s">
        <v>1356</v>
      </c>
      <c r="E2018" s="7" t="s">
        <v>482</v>
      </c>
      <c r="F2018" s="7" t="s">
        <v>483</v>
      </c>
      <c r="G2018" s="7" t="s">
        <v>247</v>
      </c>
      <c r="H2018" s="7" t="s">
        <v>248</v>
      </c>
      <c r="I2018" s="7" t="s">
        <v>288</v>
      </c>
      <c r="J2018" s="7" t="s">
        <v>289</v>
      </c>
      <c r="K2018" s="241">
        <v>212</v>
      </c>
      <c r="L2018" s="7" t="s">
        <v>516</v>
      </c>
      <c r="M2018" s="241">
        <v>2000</v>
      </c>
      <c r="N2018" s="7" t="s">
        <v>271</v>
      </c>
    </row>
    <row r="2019" spans="1:14" x14ac:dyDescent="0.3">
      <c r="A2019" t="str">
        <f t="shared" si="31"/>
        <v>2122020</v>
      </c>
      <c r="B2019" s="7" t="s">
        <v>1294</v>
      </c>
      <c r="C2019" s="7" t="s">
        <v>1337</v>
      </c>
      <c r="D2019" s="7" t="s">
        <v>1356</v>
      </c>
      <c r="E2019" s="7" t="s">
        <v>482</v>
      </c>
      <c r="F2019" s="7" t="s">
        <v>483</v>
      </c>
      <c r="G2019" s="7" t="s">
        <v>247</v>
      </c>
      <c r="H2019" s="7" t="s">
        <v>248</v>
      </c>
      <c r="I2019" s="7" t="s">
        <v>288</v>
      </c>
      <c r="J2019" s="7" t="s">
        <v>289</v>
      </c>
      <c r="K2019" s="241">
        <v>212</v>
      </c>
      <c r="L2019" s="7" t="s">
        <v>516</v>
      </c>
      <c r="M2019" s="241">
        <v>2020</v>
      </c>
      <c r="N2019" s="7" t="s">
        <v>673</v>
      </c>
    </row>
    <row r="2020" spans="1:14" x14ac:dyDescent="0.3">
      <c r="A2020" t="str">
        <f t="shared" si="31"/>
        <v>2122031</v>
      </c>
      <c r="B2020" s="7" t="s">
        <v>1294</v>
      </c>
      <c r="C2020" s="7" t="s">
        <v>1337</v>
      </c>
      <c r="D2020" s="7" t="s">
        <v>1356</v>
      </c>
      <c r="E2020" s="7" t="s">
        <v>482</v>
      </c>
      <c r="F2020" s="7" t="s">
        <v>483</v>
      </c>
      <c r="G2020" s="7" t="s">
        <v>247</v>
      </c>
      <c r="H2020" s="7" t="s">
        <v>248</v>
      </c>
      <c r="I2020" s="7" t="s">
        <v>288</v>
      </c>
      <c r="J2020" s="7" t="s">
        <v>289</v>
      </c>
      <c r="K2020" s="241">
        <v>212</v>
      </c>
      <c r="L2020" s="7" t="s">
        <v>516</v>
      </c>
      <c r="M2020" s="241">
        <v>2031</v>
      </c>
      <c r="N2020" s="7" t="s">
        <v>496</v>
      </c>
    </row>
    <row r="2021" spans="1:14" x14ac:dyDescent="0.3">
      <c r="A2021" t="str">
        <f t="shared" si="31"/>
        <v>2122039</v>
      </c>
      <c r="B2021" s="7" t="s">
        <v>1294</v>
      </c>
      <c r="C2021" s="7" t="s">
        <v>1337</v>
      </c>
      <c r="D2021" s="7" t="s">
        <v>1356</v>
      </c>
      <c r="E2021" s="7" t="s">
        <v>482</v>
      </c>
      <c r="F2021" s="7" t="s">
        <v>483</v>
      </c>
      <c r="G2021" s="7" t="s">
        <v>247</v>
      </c>
      <c r="H2021" s="7" t="s">
        <v>248</v>
      </c>
      <c r="I2021" s="7" t="s">
        <v>288</v>
      </c>
      <c r="J2021" s="7" t="s">
        <v>289</v>
      </c>
      <c r="K2021" s="241">
        <v>212</v>
      </c>
      <c r="L2021" s="7" t="s">
        <v>516</v>
      </c>
      <c r="M2021" s="241">
        <v>2039</v>
      </c>
      <c r="N2021" s="7" t="s">
        <v>353</v>
      </c>
    </row>
    <row r="2022" spans="1:14" x14ac:dyDescent="0.3">
      <c r="A2022" t="str">
        <f t="shared" si="31"/>
        <v>2122047</v>
      </c>
      <c r="B2022" s="7" t="s">
        <v>1294</v>
      </c>
      <c r="C2022" s="7" t="s">
        <v>1337</v>
      </c>
      <c r="D2022" s="7" t="s">
        <v>1356</v>
      </c>
      <c r="E2022" s="7" t="s">
        <v>482</v>
      </c>
      <c r="F2022" s="7" t="s">
        <v>483</v>
      </c>
      <c r="G2022" s="7" t="s">
        <v>247</v>
      </c>
      <c r="H2022" s="7" t="s">
        <v>248</v>
      </c>
      <c r="I2022" s="7" t="s">
        <v>288</v>
      </c>
      <c r="J2022" s="7" t="s">
        <v>289</v>
      </c>
      <c r="K2022" s="241">
        <v>212</v>
      </c>
      <c r="L2022" s="7" t="s">
        <v>516</v>
      </c>
      <c r="M2022" s="241">
        <v>2047</v>
      </c>
      <c r="N2022" s="7" t="s">
        <v>299</v>
      </c>
    </row>
    <row r="2023" spans="1:14" x14ac:dyDescent="0.3">
      <c r="A2023" t="str">
        <f t="shared" si="31"/>
        <v>2122074</v>
      </c>
      <c r="B2023" s="7" t="s">
        <v>1294</v>
      </c>
      <c r="C2023" s="7" t="s">
        <v>1337</v>
      </c>
      <c r="D2023" s="7" t="s">
        <v>1356</v>
      </c>
      <c r="E2023" s="7" t="s">
        <v>482</v>
      </c>
      <c r="F2023" s="7" t="s">
        <v>483</v>
      </c>
      <c r="G2023" s="7" t="s">
        <v>247</v>
      </c>
      <c r="H2023" s="7" t="s">
        <v>248</v>
      </c>
      <c r="I2023" s="7" t="s">
        <v>288</v>
      </c>
      <c r="J2023" s="7" t="s">
        <v>289</v>
      </c>
      <c r="K2023" s="241">
        <v>212</v>
      </c>
      <c r="L2023" s="7" t="s">
        <v>516</v>
      </c>
      <c r="M2023" s="241">
        <v>2074</v>
      </c>
      <c r="N2023" s="7" t="s">
        <v>674</v>
      </c>
    </row>
    <row r="2024" spans="1:14" x14ac:dyDescent="0.3">
      <c r="A2024" t="str">
        <f t="shared" si="31"/>
        <v>2122230</v>
      </c>
      <c r="B2024" s="7" t="s">
        <v>1294</v>
      </c>
      <c r="C2024" s="7" t="s">
        <v>1337</v>
      </c>
      <c r="D2024" s="7" t="s">
        <v>1356</v>
      </c>
      <c r="E2024" s="7" t="s">
        <v>482</v>
      </c>
      <c r="F2024" s="7" t="s">
        <v>483</v>
      </c>
      <c r="G2024" s="7" t="s">
        <v>247</v>
      </c>
      <c r="H2024" s="7" t="s">
        <v>248</v>
      </c>
      <c r="I2024" s="7" t="s">
        <v>288</v>
      </c>
      <c r="J2024" s="7" t="s">
        <v>289</v>
      </c>
      <c r="K2024" s="241">
        <v>212</v>
      </c>
      <c r="L2024" s="7" t="s">
        <v>516</v>
      </c>
      <c r="M2024" s="241">
        <v>2230</v>
      </c>
      <c r="N2024" s="7" t="s">
        <v>675</v>
      </c>
    </row>
    <row r="2025" spans="1:14" x14ac:dyDescent="0.3">
      <c r="A2025" t="str">
        <f t="shared" si="31"/>
        <v>2124009</v>
      </c>
      <c r="B2025" s="7" t="s">
        <v>1294</v>
      </c>
      <c r="C2025" s="7" t="s">
        <v>1337</v>
      </c>
      <c r="D2025" s="7" t="s">
        <v>1356</v>
      </c>
      <c r="E2025" s="7" t="s">
        <v>482</v>
      </c>
      <c r="F2025" s="7" t="s">
        <v>483</v>
      </c>
      <c r="G2025" s="7" t="s">
        <v>247</v>
      </c>
      <c r="H2025" s="7" t="s">
        <v>248</v>
      </c>
      <c r="I2025" s="7" t="s">
        <v>288</v>
      </c>
      <c r="J2025" s="7" t="s">
        <v>289</v>
      </c>
      <c r="K2025" s="241">
        <v>212</v>
      </c>
      <c r="L2025" s="7" t="s">
        <v>516</v>
      </c>
      <c r="M2025" s="241">
        <v>4009</v>
      </c>
      <c r="N2025" s="7" t="s">
        <v>1350</v>
      </c>
    </row>
    <row r="2026" spans="1:14" x14ac:dyDescent="0.3">
      <c r="A2026" t="str">
        <f t="shared" si="31"/>
        <v>2128000</v>
      </c>
      <c r="B2026" s="7" t="s">
        <v>1294</v>
      </c>
      <c r="C2026" s="7" t="s">
        <v>1337</v>
      </c>
      <c r="D2026" s="7" t="s">
        <v>1356</v>
      </c>
      <c r="E2026" s="7" t="s">
        <v>482</v>
      </c>
      <c r="F2026" s="7" t="s">
        <v>483</v>
      </c>
      <c r="G2026" s="7" t="s">
        <v>247</v>
      </c>
      <c r="H2026" s="7" t="s">
        <v>248</v>
      </c>
      <c r="I2026" s="7" t="s">
        <v>288</v>
      </c>
      <c r="J2026" s="7" t="s">
        <v>289</v>
      </c>
      <c r="K2026" s="241">
        <v>212</v>
      </c>
      <c r="L2026" s="7" t="s">
        <v>516</v>
      </c>
      <c r="M2026" s="241">
        <v>8000</v>
      </c>
      <c r="N2026" s="7" t="s">
        <v>163</v>
      </c>
    </row>
    <row r="2027" spans="1:14" x14ac:dyDescent="0.3">
      <c r="A2027" t="str">
        <f t="shared" si="31"/>
        <v>22421000</v>
      </c>
      <c r="B2027" s="7" t="s">
        <v>1294</v>
      </c>
      <c r="C2027" s="7" t="s">
        <v>1379</v>
      </c>
      <c r="D2027" s="7" t="s">
        <v>22</v>
      </c>
      <c r="E2027" s="7" t="s">
        <v>482</v>
      </c>
      <c r="F2027" s="7" t="s">
        <v>483</v>
      </c>
      <c r="G2027" s="7" t="s">
        <v>247</v>
      </c>
      <c r="H2027" s="7" t="s">
        <v>248</v>
      </c>
      <c r="I2027" s="7" t="s">
        <v>676</v>
      </c>
      <c r="J2027" s="7" t="s">
        <v>677</v>
      </c>
      <c r="K2027" s="241">
        <v>2242</v>
      </c>
      <c r="L2027" s="7" t="s">
        <v>677</v>
      </c>
      <c r="M2027" s="241">
        <v>1000</v>
      </c>
      <c r="N2027" s="7" t="s">
        <v>427</v>
      </c>
    </row>
    <row r="2028" spans="1:14" x14ac:dyDescent="0.3">
      <c r="A2028" t="str">
        <f t="shared" si="31"/>
        <v>22421001</v>
      </c>
      <c r="B2028" s="7" t="s">
        <v>1294</v>
      </c>
      <c r="C2028" s="7" t="s">
        <v>1379</v>
      </c>
      <c r="D2028" s="7" t="s">
        <v>22</v>
      </c>
      <c r="E2028" s="7" t="e">
        <v>#N/A</v>
      </c>
      <c r="F2028" s="7" t="e">
        <v>#N/A</v>
      </c>
      <c r="G2028" s="7" t="e">
        <v>#N/A</v>
      </c>
      <c r="H2028" s="7" t="e">
        <v>#N/A</v>
      </c>
      <c r="I2028" s="7" t="s">
        <v>676</v>
      </c>
      <c r="J2028" s="7" t="s">
        <v>677</v>
      </c>
      <c r="K2028" s="241">
        <v>2242</v>
      </c>
      <c r="L2028" s="7" t="s">
        <v>677</v>
      </c>
      <c r="M2028" s="241">
        <v>1001</v>
      </c>
      <c r="N2028" s="7" t="s">
        <v>422</v>
      </c>
    </row>
    <row r="2029" spans="1:14" x14ac:dyDescent="0.3">
      <c r="A2029" t="str">
        <f t="shared" si="31"/>
        <v>22421005</v>
      </c>
      <c r="B2029" s="7" t="s">
        <v>1294</v>
      </c>
      <c r="C2029" s="7" t="s">
        <v>1379</v>
      </c>
      <c r="D2029" s="7" t="s">
        <v>22</v>
      </c>
      <c r="E2029" s="7" t="e">
        <v>#N/A</v>
      </c>
      <c r="F2029" s="7" t="e">
        <v>#N/A</v>
      </c>
      <c r="G2029" s="7" t="e">
        <v>#N/A</v>
      </c>
      <c r="H2029" s="7" t="e">
        <v>#N/A</v>
      </c>
      <c r="I2029" s="7" t="s">
        <v>676</v>
      </c>
      <c r="J2029" s="7" t="s">
        <v>677</v>
      </c>
      <c r="K2029" s="241">
        <v>2242</v>
      </c>
      <c r="L2029" s="7" t="s">
        <v>677</v>
      </c>
      <c r="M2029" s="241">
        <v>1005</v>
      </c>
      <c r="N2029" s="7" t="s">
        <v>997</v>
      </c>
    </row>
    <row r="2030" spans="1:14" x14ac:dyDescent="0.3">
      <c r="A2030" t="str">
        <f t="shared" si="31"/>
        <v>22421016</v>
      </c>
      <c r="B2030" s="7" t="s">
        <v>1294</v>
      </c>
      <c r="C2030" s="7" t="s">
        <v>1379</v>
      </c>
      <c r="D2030" s="7" t="s">
        <v>22</v>
      </c>
      <c r="E2030" s="7" t="e">
        <v>#N/A</v>
      </c>
      <c r="F2030" s="7" t="e">
        <v>#N/A</v>
      </c>
      <c r="G2030" s="7" t="e">
        <v>#N/A</v>
      </c>
      <c r="H2030" s="7" t="e">
        <v>#N/A</v>
      </c>
      <c r="I2030" s="7" t="s">
        <v>676</v>
      </c>
      <c r="J2030" s="7" t="s">
        <v>677</v>
      </c>
      <c r="K2030" s="241">
        <v>2242</v>
      </c>
      <c r="L2030" s="7" t="s">
        <v>677</v>
      </c>
      <c r="M2030" s="241">
        <v>1016</v>
      </c>
      <c r="N2030" s="7" t="s">
        <v>599</v>
      </c>
    </row>
    <row r="2031" spans="1:14" x14ac:dyDescent="0.3">
      <c r="A2031" t="str">
        <f t="shared" si="31"/>
        <v>22421080</v>
      </c>
      <c r="B2031" s="7" t="s">
        <v>1294</v>
      </c>
      <c r="C2031" s="7" t="s">
        <v>1379</v>
      </c>
      <c r="D2031" s="7" t="s">
        <v>22</v>
      </c>
      <c r="E2031" s="7" t="e">
        <v>#N/A</v>
      </c>
      <c r="F2031" s="7" t="e">
        <v>#N/A</v>
      </c>
      <c r="G2031" s="7" t="e">
        <v>#N/A</v>
      </c>
      <c r="H2031" s="7" t="e">
        <v>#N/A</v>
      </c>
      <c r="I2031" s="7" t="s">
        <v>676</v>
      </c>
      <c r="J2031" s="7" t="s">
        <v>677</v>
      </c>
      <c r="K2031" s="241">
        <v>2242</v>
      </c>
      <c r="L2031" s="7" t="s">
        <v>677</v>
      </c>
      <c r="M2031" s="241">
        <v>1080</v>
      </c>
      <c r="N2031" s="7" t="s">
        <v>666</v>
      </c>
    </row>
    <row r="2032" spans="1:14" x14ac:dyDescent="0.3">
      <c r="A2032" t="str">
        <f t="shared" si="31"/>
        <v>22421084</v>
      </c>
      <c r="B2032" s="7" t="s">
        <v>1294</v>
      </c>
      <c r="C2032" s="7" t="s">
        <v>1379</v>
      </c>
      <c r="D2032" s="7" t="s">
        <v>22</v>
      </c>
      <c r="E2032" s="7" t="s">
        <v>482</v>
      </c>
      <c r="F2032" s="7" t="s">
        <v>483</v>
      </c>
      <c r="G2032" s="7" t="s">
        <v>247</v>
      </c>
      <c r="H2032" s="7" t="s">
        <v>248</v>
      </c>
      <c r="I2032" s="7" t="s">
        <v>676</v>
      </c>
      <c r="J2032" s="7" t="s">
        <v>677</v>
      </c>
      <c r="K2032" s="241">
        <v>2242</v>
      </c>
      <c r="L2032" s="7" t="s">
        <v>677</v>
      </c>
      <c r="M2032" s="241">
        <v>1084</v>
      </c>
      <c r="N2032" s="7" t="s">
        <v>616</v>
      </c>
    </row>
    <row r="2033" spans="1:14" x14ac:dyDescent="0.3">
      <c r="A2033" t="str">
        <f t="shared" si="31"/>
        <v>22421085</v>
      </c>
      <c r="B2033" s="7" t="s">
        <v>1294</v>
      </c>
      <c r="C2033" s="7" t="s">
        <v>1379</v>
      </c>
      <c r="D2033" s="7" t="s">
        <v>22</v>
      </c>
      <c r="E2033" s="7" t="e">
        <v>#N/A</v>
      </c>
      <c r="F2033" s="7" t="e">
        <v>#N/A</v>
      </c>
      <c r="G2033" s="7" t="e">
        <v>#N/A</v>
      </c>
      <c r="H2033" s="7" t="e">
        <v>#N/A</v>
      </c>
      <c r="I2033" s="7" t="s">
        <v>676</v>
      </c>
      <c r="J2033" s="7" t="s">
        <v>677</v>
      </c>
      <c r="K2033" s="241">
        <v>2242</v>
      </c>
      <c r="L2033" s="7" t="s">
        <v>677</v>
      </c>
      <c r="M2033" s="241">
        <v>1085</v>
      </c>
      <c r="N2033" s="7" t="s">
        <v>1885</v>
      </c>
    </row>
    <row r="2034" spans="1:14" x14ac:dyDescent="0.3">
      <c r="A2034" t="str">
        <f t="shared" si="31"/>
        <v>22421086</v>
      </c>
      <c r="B2034" s="7" t="s">
        <v>1294</v>
      </c>
      <c r="C2034" s="7" t="s">
        <v>1379</v>
      </c>
      <c r="D2034" s="7" t="s">
        <v>22</v>
      </c>
      <c r="E2034" s="7" t="e">
        <v>#N/A</v>
      </c>
      <c r="F2034" s="7" t="e">
        <v>#N/A</v>
      </c>
      <c r="G2034" s="7" t="e">
        <v>#N/A</v>
      </c>
      <c r="H2034" s="7" t="e">
        <v>#N/A</v>
      </c>
      <c r="I2034" s="7" t="s">
        <v>676</v>
      </c>
      <c r="J2034" s="7" t="s">
        <v>677</v>
      </c>
      <c r="K2034" s="241">
        <v>2242</v>
      </c>
      <c r="L2034" s="7" t="s">
        <v>677</v>
      </c>
      <c r="M2034" s="241">
        <v>1086</v>
      </c>
      <c r="N2034" s="7" t="s">
        <v>868</v>
      </c>
    </row>
    <row r="2035" spans="1:14" x14ac:dyDescent="0.3">
      <c r="A2035" t="str">
        <f t="shared" si="31"/>
        <v>22421088</v>
      </c>
      <c r="B2035" s="7" t="s">
        <v>1294</v>
      </c>
      <c r="C2035" s="7" t="s">
        <v>1379</v>
      </c>
      <c r="D2035" s="7" t="s">
        <v>22</v>
      </c>
      <c r="E2035" s="7" t="e">
        <v>#N/A</v>
      </c>
      <c r="F2035" s="7" t="e">
        <v>#N/A</v>
      </c>
      <c r="G2035" s="7" t="e">
        <v>#N/A</v>
      </c>
      <c r="H2035" s="7" t="e">
        <v>#N/A</v>
      </c>
      <c r="I2035" s="7" t="s">
        <v>676</v>
      </c>
      <c r="J2035" s="7" t="s">
        <v>677</v>
      </c>
      <c r="K2035" s="241">
        <v>2242</v>
      </c>
      <c r="L2035" s="7" t="s">
        <v>677</v>
      </c>
      <c r="M2035" s="241">
        <v>1088</v>
      </c>
      <c r="N2035" s="7" t="s">
        <v>870</v>
      </c>
    </row>
    <row r="2036" spans="1:14" x14ac:dyDescent="0.3">
      <c r="A2036" t="str">
        <f t="shared" si="31"/>
        <v>22421092</v>
      </c>
      <c r="B2036" s="7" t="s">
        <v>1294</v>
      </c>
      <c r="C2036" s="7" t="s">
        <v>1379</v>
      </c>
      <c r="D2036" s="7" t="s">
        <v>22</v>
      </c>
      <c r="E2036" s="7" t="s">
        <v>482</v>
      </c>
      <c r="F2036" s="7" t="s">
        <v>483</v>
      </c>
      <c r="G2036" s="7" t="s">
        <v>247</v>
      </c>
      <c r="H2036" s="7" t="s">
        <v>248</v>
      </c>
      <c r="I2036" s="7" t="s">
        <v>676</v>
      </c>
      <c r="J2036" s="7" t="s">
        <v>677</v>
      </c>
      <c r="K2036" s="241">
        <v>2242</v>
      </c>
      <c r="L2036" s="7" t="s">
        <v>677</v>
      </c>
      <c r="M2036" s="241">
        <v>1092</v>
      </c>
      <c r="N2036" s="7" t="s">
        <v>659</v>
      </c>
    </row>
    <row r="2037" spans="1:14" x14ac:dyDescent="0.3">
      <c r="A2037" t="str">
        <f t="shared" si="31"/>
        <v>22421095</v>
      </c>
      <c r="B2037" s="7" t="s">
        <v>1294</v>
      </c>
      <c r="C2037" s="7" t="s">
        <v>1379</v>
      </c>
      <c r="D2037" s="7" t="s">
        <v>22</v>
      </c>
      <c r="E2037" s="7" t="s">
        <v>482</v>
      </c>
      <c r="F2037" s="7" t="s">
        <v>483</v>
      </c>
      <c r="G2037" s="7" t="s">
        <v>247</v>
      </c>
      <c r="H2037" s="7" t="s">
        <v>248</v>
      </c>
      <c r="I2037" s="7" t="s">
        <v>676</v>
      </c>
      <c r="J2037" s="7" t="s">
        <v>677</v>
      </c>
      <c r="K2037" s="241">
        <v>2242</v>
      </c>
      <c r="L2037" s="7" t="s">
        <v>677</v>
      </c>
      <c r="M2037" s="241">
        <v>1095</v>
      </c>
      <c r="N2037" s="7" t="s">
        <v>618</v>
      </c>
    </row>
    <row r="2038" spans="1:14" x14ac:dyDescent="0.3">
      <c r="A2038" t="str">
        <f t="shared" si="31"/>
        <v>22422149</v>
      </c>
      <c r="B2038" s="7" t="s">
        <v>1294</v>
      </c>
      <c r="C2038" s="7" t="s">
        <v>1379</v>
      </c>
      <c r="D2038" s="7" t="s">
        <v>22</v>
      </c>
      <c r="E2038" s="7" t="e">
        <v>#N/A</v>
      </c>
      <c r="F2038" s="7" t="e">
        <v>#N/A</v>
      </c>
      <c r="G2038" s="7" t="e">
        <v>#N/A</v>
      </c>
      <c r="H2038" s="7" t="e">
        <v>#N/A</v>
      </c>
      <c r="I2038" s="7" t="s">
        <v>676</v>
      </c>
      <c r="J2038" s="7" t="s">
        <v>677</v>
      </c>
      <c r="K2038" s="241">
        <v>2242</v>
      </c>
      <c r="L2038" s="7" t="s">
        <v>677</v>
      </c>
      <c r="M2038" s="241">
        <v>2149</v>
      </c>
      <c r="N2038" s="7" t="s">
        <v>653</v>
      </c>
    </row>
    <row r="2039" spans="1:14" x14ac:dyDescent="0.3">
      <c r="A2039" t="str">
        <f t="shared" si="31"/>
        <v>22424000</v>
      </c>
      <c r="B2039" s="7" t="s">
        <v>1294</v>
      </c>
      <c r="C2039" s="7" t="s">
        <v>1379</v>
      </c>
      <c r="D2039" s="7" t="s">
        <v>22</v>
      </c>
      <c r="E2039" s="7" t="e">
        <v>#N/A</v>
      </c>
      <c r="F2039" s="7" t="e">
        <v>#N/A</v>
      </c>
      <c r="G2039" s="7" t="e">
        <v>#N/A</v>
      </c>
      <c r="H2039" s="7" t="e">
        <v>#N/A</v>
      </c>
      <c r="I2039" s="7" t="s">
        <v>676</v>
      </c>
      <c r="J2039" s="7" t="s">
        <v>677</v>
      </c>
      <c r="K2039" s="241">
        <v>2242</v>
      </c>
      <c r="L2039" s="7" t="s">
        <v>677</v>
      </c>
      <c r="M2039" s="241">
        <v>4000</v>
      </c>
      <c r="N2039" s="7" t="s">
        <v>1349</v>
      </c>
    </row>
    <row r="2040" spans="1:14" x14ac:dyDescent="0.3">
      <c r="A2040" t="str">
        <f t="shared" si="31"/>
        <v>22428600</v>
      </c>
      <c r="B2040" s="7" t="s">
        <v>1294</v>
      </c>
      <c r="C2040" s="7" t="s">
        <v>1379</v>
      </c>
      <c r="D2040" s="7" t="s">
        <v>22</v>
      </c>
      <c r="E2040" s="7" t="e">
        <v>#N/A</v>
      </c>
      <c r="F2040" s="7" t="e">
        <v>#N/A</v>
      </c>
      <c r="G2040" s="7" t="e">
        <v>#N/A</v>
      </c>
      <c r="H2040" s="7" t="e">
        <v>#N/A</v>
      </c>
      <c r="I2040" s="7" t="s">
        <v>676</v>
      </c>
      <c r="J2040" s="7" t="s">
        <v>677</v>
      </c>
      <c r="K2040" s="241">
        <v>2242</v>
      </c>
      <c r="L2040" s="7" t="s">
        <v>677</v>
      </c>
      <c r="M2040" s="241">
        <v>8600</v>
      </c>
      <c r="N2040" s="7" t="s">
        <v>1886</v>
      </c>
    </row>
    <row r="2041" spans="1:14" x14ac:dyDescent="0.3">
      <c r="A2041" t="str">
        <f t="shared" si="31"/>
        <v>22461000</v>
      </c>
      <c r="B2041" s="7" t="s">
        <v>1294</v>
      </c>
      <c r="C2041" s="7" t="s">
        <v>1379</v>
      </c>
      <c r="D2041" s="7" t="s">
        <v>22</v>
      </c>
      <c r="E2041" s="7" t="e">
        <v>#N/A</v>
      </c>
      <c r="F2041" s="7" t="e">
        <v>#N/A</v>
      </c>
      <c r="G2041" s="7" t="e">
        <v>#N/A</v>
      </c>
      <c r="H2041" s="7" t="e">
        <v>#N/A</v>
      </c>
      <c r="I2041" s="7" t="s">
        <v>676</v>
      </c>
      <c r="J2041" s="7" t="s">
        <v>677</v>
      </c>
      <c r="K2041" s="241">
        <v>2246</v>
      </c>
      <c r="L2041" s="7" t="s">
        <v>678</v>
      </c>
      <c r="M2041" s="241">
        <v>1000</v>
      </c>
      <c r="N2041" s="7" t="s">
        <v>427</v>
      </c>
    </row>
    <row r="2042" spans="1:14" x14ac:dyDescent="0.3">
      <c r="A2042" t="str">
        <f t="shared" si="31"/>
        <v>22461001</v>
      </c>
      <c r="B2042" s="7" t="s">
        <v>1294</v>
      </c>
      <c r="C2042" s="7" t="s">
        <v>1379</v>
      </c>
      <c r="D2042" s="7" t="s">
        <v>22</v>
      </c>
      <c r="E2042" s="7" t="e">
        <v>#N/A</v>
      </c>
      <c r="F2042" s="7" t="e">
        <v>#N/A</v>
      </c>
      <c r="G2042" s="7" t="e">
        <v>#N/A</v>
      </c>
      <c r="H2042" s="7" t="e">
        <v>#N/A</v>
      </c>
      <c r="I2042" s="7" t="s">
        <v>676</v>
      </c>
      <c r="J2042" s="7" t="s">
        <v>677</v>
      </c>
      <c r="K2042" s="241">
        <v>2246</v>
      </c>
      <c r="L2042" s="7" t="s">
        <v>678</v>
      </c>
      <c r="M2042" s="241">
        <v>1001</v>
      </c>
      <c r="N2042" s="7" t="s">
        <v>422</v>
      </c>
    </row>
    <row r="2043" spans="1:14" x14ac:dyDescent="0.3">
      <c r="A2043" t="str">
        <f t="shared" si="31"/>
        <v>22461016</v>
      </c>
      <c r="B2043" s="7" t="s">
        <v>1294</v>
      </c>
      <c r="C2043" s="7" t="s">
        <v>1379</v>
      </c>
      <c r="D2043" s="7" t="s">
        <v>22</v>
      </c>
      <c r="E2043" s="7" t="s">
        <v>482</v>
      </c>
      <c r="F2043" s="7" t="s">
        <v>483</v>
      </c>
      <c r="G2043" s="7" t="s">
        <v>247</v>
      </c>
      <c r="H2043" s="7" t="s">
        <v>248</v>
      </c>
      <c r="I2043" s="7" t="s">
        <v>676</v>
      </c>
      <c r="J2043" s="7" t="s">
        <v>677</v>
      </c>
      <c r="K2043" s="241">
        <v>2246</v>
      </c>
      <c r="L2043" s="7" t="s">
        <v>678</v>
      </c>
      <c r="M2043" s="241">
        <v>1016</v>
      </c>
      <c r="N2043" s="7" t="s">
        <v>599</v>
      </c>
    </row>
    <row r="2044" spans="1:14" x14ac:dyDescent="0.3">
      <c r="A2044" t="str">
        <f t="shared" si="31"/>
        <v>22461042</v>
      </c>
      <c r="B2044" s="7" t="s">
        <v>1294</v>
      </c>
      <c r="C2044" s="7" t="s">
        <v>1379</v>
      </c>
      <c r="D2044" s="7" t="s">
        <v>22</v>
      </c>
      <c r="E2044" s="7" t="s">
        <v>482</v>
      </c>
      <c r="F2044" s="7" t="s">
        <v>483</v>
      </c>
      <c r="G2044" s="7" t="s">
        <v>247</v>
      </c>
      <c r="H2044" s="7" t="s">
        <v>248</v>
      </c>
      <c r="I2044" s="7" t="s">
        <v>676</v>
      </c>
      <c r="J2044" s="7" t="s">
        <v>677</v>
      </c>
      <c r="K2044" s="241">
        <v>2246</v>
      </c>
      <c r="L2044" s="7" t="s">
        <v>678</v>
      </c>
      <c r="M2044" s="241">
        <v>1042</v>
      </c>
      <c r="N2044" s="7" t="s">
        <v>180</v>
      </c>
    </row>
    <row r="2045" spans="1:14" x14ac:dyDescent="0.3">
      <c r="A2045" t="str">
        <f t="shared" si="31"/>
        <v>22461089</v>
      </c>
      <c r="B2045" s="7" t="s">
        <v>1294</v>
      </c>
      <c r="C2045" s="7" t="s">
        <v>1379</v>
      </c>
      <c r="D2045" s="7" t="s">
        <v>22</v>
      </c>
      <c r="E2045" s="7" t="s">
        <v>482</v>
      </c>
      <c r="F2045" s="7" t="s">
        <v>483</v>
      </c>
      <c r="G2045" s="7" t="s">
        <v>247</v>
      </c>
      <c r="H2045" s="7" t="s">
        <v>248</v>
      </c>
      <c r="I2045" s="7" t="s">
        <v>676</v>
      </c>
      <c r="J2045" s="7" t="s">
        <v>677</v>
      </c>
      <c r="K2045" s="241">
        <v>2246</v>
      </c>
      <c r="L2045" s="7" t="s">
        <v>678</v>
      </c>
      <c r="M2045" s="241">
        <v>1089</v>
      </c>
      <c r="N2045" s="7" t="s">
        <v>679</v>
      </c>
    </row>
    <row r="2046" spans="1:14" x14ac:dyDescent="0.3">
      <c r="A2046" t="str">
        <f t="shared" si="31"/>
        <v>22462094</v>
      </c>
      <c r="B2046" s="7" t="s">
        <v>1294</v>
      </c>
      <c r="C2046" s="7" t="s">
        <v>1379</v>
      </c>
      <c r="D2046" s="7" t="s">
        <v>22</v>
      </c>
      <c r="E2046" s="7" t="e">
        <v>#N/A</v>
      </c>
      <c r="F2046" s="7" t="e">
        <v>#N/A</v>
      </c>
      <c r="G2046" s="7" t="e">
        <v>#N/A</v>
      </c>
      <c r="H2046" s="7" t="e">
        <v>#N/A</v>
      </c>
      <c r="I2046" s="7" t="s">
        <v>676</v>
      </c>
      <c r="J2046" s="7" t="s">
        <v>677</v>
      </c>
      <c r="K2046" s="241">
        <v>2246</v>
      </c>
      <c r="L2046" s="7" t="s">
        <v>678</v>
      </c>
      <c r="M2046" s="241">
        <v>2094</v>
      </c>
      <c r="N2046" s="7" t="s">
        <v>702</v>
      </c>
    </row>
    <row r="2047" spans="1:14" x14ac:dyDescent="0.3">
      <c r="A2047" t="str">
        <f t="shared" si="31"/>
        <v>22464000</v>
      </c>
      <c r="B2047" s="7" t="s">
        <v>1294</v>
      </c>
      <c r="C2047" s="7" t="s">
        <v>1379</v>
      </c>
      <c r="D2047" s="7" t="s">
        <v>22</v>
      </c>
      <c r="E2047" s="7" t="e">
        <v>#N/A</v>
      </c>
      <c r="F2047" s="7" t="e">
        <v>#N/A</v>
      </c>
      <c r="G2047" s="7" t="e">
        <v>#N/A</v>
      </c>
      <c r="H2047" s="7" t="e">
        <v>#N/A</v>
      </c>
      <c r="I2047" s="7" t="s">
        <v>676</v>
      </c>
      <c r="J2047" s="7" t="s">
        <v>677</v>
      </c>
      <c r="K2047" s="241">
        <v>2246</v>
      </c>
      <c r="L2047" s="7" t="s">
        <v>678</v>
      </c>
      <c r="M2047" s="241">
        <v>4000</v>
      </c>
      <c r="N2047" s="7" t="s">
        <v>1349</v>
      </c>
    </row>
    <row r="2048" spans="1:14" x14ac:dyDescent="0.3">
      <c r="A2048" t="str">
        <f t="shared" si="31"/>
        <v>22468040</v>
      </c>
      <c r="B2048" s="7" t="s">
        <v>1294</v>
      </c>
      <c r="C2048" s="7" t="s">
        <v>1379</v>
      </c>
      <c r="D2048" s="7" t="s">
        <v>22</v>
      </c>
      <c r="E2048" s="7" t="e">
        <v>#N/A</v>
      </c>
      <c r="F2048" s="7" t="e">
        <v>#N/A</v>
      </c>
      <c r="G2048" s="7" t="e">
        <v>#N/A</v>
      </c>
      <c r="H2048" s="7" t="e">
        <v>#N/A</v>
      </c>
      <c r="I2048" s="7" t="s">
        <v>676</v>
      </c>
      <c r="J2048" s="7" t="s">
        <v>677</v>
      </c>
      <c r="K2048" s="241">
        <v>2246</v>
      </c>
      <c r="L2048" s="7" t="s">
        <v>678</v>
      </c>
      <c r="M2048" s="241">
        <v>8040</v>
      </c>
      <c r="N2048" s="7" t="s">
        <v>441</v>
      </c>
    </row>
    <row r="2049" spans="1:14" x14ac:dyDescent="0.3">
      <c r="A2049" t="str">
        <f t="shared" si="31"/>
        <v>60375502</v>
      </c>
      <c r="B2049" s="7" t="s">
        <v>1321</v>
      </c>
      <c r="C2049" s="7"/>
      <c r="D2049" s="7"/>
      <c r="E2049" s="7" t="e">
        <v>#N/A</v>
      </c>
      <c r="F2049" s="7" t="e">
        <v>#N/A</v>
      </c>
      <c r="G2049" s="7" t="e">
        <v>#N/A</v>
      </c>
      <c r="H2049" s="7" t="e">
        <v>#N/A</v>
      </c>
      <c r="I2049" s="7" t="s">
        <v>1531</v>
      </c>
      <c r="J2049" s="7" t="s">
        <v>1532</v>
      </c>
      <c r="K2049" s="241">
        <v>6037</v>
      </c>
      <c r="L2049" s="7" t="s">
        <v>1887</v>
      </c>
      <c r="M2049" s="241">
        <v>5502</v>
      </c>
      <c r="N2049" s="7" t="s">
        <v>63</v>
      </c>
    </row>
    <row r="2050" spans="1:14" x14ac:dyDescent="0.3">
      <c r="A2050" t="str">
        <f t="shared" si="31"/>
        <v>60376004</v>
      </c>
      <c r="B2050" s="7" t="s">
        <v>1321</v>
      </c>
      <c r="C2050" s="7"/>
      <c r="D2050" s="7"/>
      <c r="E2050" s="7" t="e">
        <v>#N/A</v>
      </c>
      <c r="F2050" s="7" t="e">
        <v>#N/A</v>
      </c>
      <c r="G2050" s="7" t="e">
        <v>#N/A</v>
      </c>
      <c r="H2050" s="7" t="e">
        <v>#N/A</v>
      </c>
      <c r="I2050" s="7" t="s">
        <v>1531</v>
      </c>
      <c r="J2050" s="7" t="s">
        <v>1532</v>
      </c>
      <c r="K2050" s="241">
        <v>6037</v>
      </c>
      <c r="L2050" s="7" t="s">
        <v>1887</v>
      </c>
      <c r="M2050" s="241">
        <v>6004</v>
      </c>
      <c r="N2050" s="7" t="s">
        <v>66</v>
      </c>
    </row>
    <row r="2051" spans="1:14" x14ac:dyDescent="0.3">
      <c r="A2051" t="str">
        <f t="shared" ref="A2051:A2114" si="32">K2051&amp;M2051</f>
        <v>60785502</v>
      </c>
      <c r="B2051" s="7" t="s">
        <v>1321</v>
      </c>
      <c r="C2051" s="7"/>
      <c r="D2051" s="7"/>
      <c r="E2051" s="7" t="e">
        <v>#N/A</v>
      </c>
      <c r="F2051" s="7" t="e">
        <v>#N/A</v>
      </c>
      <c r="G2051" s="7" t="e">
        <v>#N/A</v>
      </c>
      <c r="H2051" s="7" t="e">
        <v>#N/A</v>
      </c>
      <c r="I2051" s="7" t="s">
        <v>1531</v>
      </c>
      <c r="J2051" s="7" t="s">
        <v>1532</v>
      </c>
      <c r="K2051" s="241">
        <v>6078</v>
      </c>
      <c r="L2051" s="7" t="s">
        <v>1888</v>
      </c>
      <c r="M2051" s="241">
        <v>5502</v>
      </c>
      <c r="N2051" s="7" t="s">
        <v>63</v>
      </c>
    </row>
    <row r="2052" spans="1:14" x14ac:dyDescent="0.3">
      <c r="A2052" t="str">
        <f t="shared" si="32"/>
        <v>60786004</v>
      </c>
      <c r="B2052" s="7" t="s">
        <v>1321</v>
      </c>
      <c r="C2052" s="7"/>
      <c r="D2052" s="7"/>
      <c r="E2052" s="7" t="e">
        <v>#N/A</v>
      </c>
      <c r="F2052" s="7" t="e">
        <v>#N/A</v>
      </c>
      <c r="G2052" s="7" t="e">
        <v>#N/A</v>
      </c>
      <c r="H2052" s="7" t="e">
        <v>#N/A</v>
      </c>
      <c r="I2052" s="7" t="s">
        <v>1531</v>
      </c>
      <c r="J2052" s="7" t="s">
        <v>1532</v>
      </c>
      <c r="K2052" s="241">
        <v>6078</v>
      </c>
      <c r="L2052" s="7" t="s">
        <v>1888</v>
      </c>
      <c r="M2052" s="241">
        <v>6004</v>
      </c>
      <c r="N2052" s="7" t="s">
        <v>66</v>
      </c>
    </row>
    <row r="2053" spans="1:14" x14ac:dyDescent="0.3">
      <c r="A2053" t="str">
        <f t="shared" si="32"/>
        <v>61205502</v>
      </c>
      <c r="B2053" s="7" t="s">
        <v>1321</v>
      </c>
      <c r="C2053" s="7"/>
      <c r="D2053" s="7"/>
      <c r="E2053" s="7" t="e">
        <v>#N/A</v>
      </c>
      <c r="F2053" s="7" t="e">
        <v>#N/A</v>
      </c>
      <c r="G2053" s="7" t="e">
        <v>#N/A</v>
      </c>
      <c r="H2053" s="7" t="e">
        <v>#N/A</v>
      </c>
      <c r="I2053" s="7" t="s">
        <v>1531</v>
      </c>
      <c r="J2053" s="7" t="s">
        <v>1532</v>
      </c>
      <c r="K2053" s="241">
        <v>6120</v>
      </c>
      <c r="L2053" s="7" t="s">
        <v>1883</v>
      </c>
      <c r="M2053" s="241">
        <v>5502</v>
      </c>
      <c r="N2053" s="7" t="s">
        <v>63</v>
      </c>
    </row>
    <row r="2054" spans="1:14" x14ac:dyDescent="0.3">
      <c r="A2054" t="str">
        <f t="shared" si="32"/>
        <v>61225502</v>
      </c>
      <c r="B2054" s="7" t="s">
        <v>1321</v>
      </c>
      <c r="C2054" s="7"/>
      <c r="D2054" s="7"/>
      <c r="E2054" s="7" t="e">
        <v>#N/A</v>
      </c>
      <c r="F2054" s="7" t="e">
        <v>#N/A</v>
      </c>
      <c r="G2054" s="7" t="e">
        <v>#N/A</v>
      </c>
      <c r="H2054" s="7" t="e">
        <v>#N/A</v>
      </c>
      <c r="I2054" s="7" t="s">
        <v>1531</v>
      </c>
      <c r="J2054" s="7" t="s">
        <v>1532</v>
      </c>
      <c r="K2054" s="241">
        <v>6122</v>
      </c>
      <c r="L2054" s="7" t="s">
        <v>1889</v>
      </c>
      <c r="M2054" s="241">
        <v>5502</v>
      </c>
      <c r="N2054" s="7" t="s">
        <v>63</v>
      </c>
    </row>
    <row r="2055" spans="1:14" x14ac:dyDescent="0.3">
      <c r="A2055" t="str">
        <f t="shared" si="32"/>
        <v>61226001</v>
      </c>
      <c r="B2055" s="7" t="s">
        <v>1321</v>
      </c>
      <c r="C2055" s="7"/>
      <c r="D2055" s="7"/>
      <c r="E2055" s="7" t="e">
        <v>#N/A</v>
      </c>
      <c r="F2055" s="7" t="e">
        <v>#N/A</v>
      </c>
      <c r="G2055" s="7" t="e">
        <v>#N/A</v>
      </c>
      <c r="H2055" s="7" t="e">
        <v>#N/A</v>
      </c>
      <c r="I2055" s="7" t="s">
        <v>1531</v>
      </c>
      <c r="J2055" s="7" t="s">
        <v>1532</v>
      </c>
      <c r="K2055" s="241">
        <v>6122</v>
      </c>
      <c r="L2055" s="7" t="s">
        <v>1889</v>
      </c>
      <c r="M2055" s="241">
        <v>6001</v>
      </c>
      <c r="N2055" s="7" t="s">
        <v>457</v>
      </c>
    </row>
    <row r="2056" spans="1:14" x14ac:dyDescent="0.3">
      <c r="A2056" t="str">
        <f t="shared" si="32"/>
        <v>61226004</v>
      </c>
      <c r="B2056" s="7" t="s">
        <v>1321</v>
      </c>
      <c r="C2056" s="7"/>
      <c r="D2056" s="7"/>
      <c r="E2056" s="7" t="e">
        <v>#N/A</v>
      </c>
      <c r="F2056" s="7" t="e">
        <v>#N/A</v>
      </c>
      <c r="G2056" s="7" t="e">
        <v>#N/A</v>
      </c>
      <c r="H2056" s="7" t="e">
        <v>#N/A</v>
      </c>
      <c r="I2056" s="7" t="s">
        <v>1531</v>
      </c>
      <c r="J2056" s="7" t="s">
        <v>1532</v>
      </c>
      <c r="K2056" s="241">
        <v>6122</v>
      </c>
      <c r="L2056" s="7" t="s">
        <v>1889</v>
      </c>
      <c r="M2056" s="241">
        <v>6004</v>
      </c>
      <c r="N2056" s="7" t="s">
        <v>66</v>
      </c>
    </row>
    <row r="2057" spans="1:14" x14ac:dyDescent="0.3">
      <c r="A2057" t="str">
        <f t="shared" si="32"/>
        <v>61235500</v>
      </c>
      <c r="B2057" s="7" t="s">
        <v>1321</v>
      </c>
      <c r="C2057" s="7"/>
      <c r="D2057" s="7"/>
      <c r="E2057" s="7" t="e">
        <v>#N/A</v>
      </c>
      <c r="F2057" s="7" t="e">
        <v>#N/A</v>
      </c>
      <c r="G2057" s="7" t="e">
        <v>#N/A</v>
      </c>
      <c r="H2057" s="7" t="e">
        <v>#N/A</v>
      </c>
      <c r="I2057" s="7" t="s">
        <v>1531</v>
      </c>
      <c r="J2057" s="7" t="s">
        <v>1532</v>
      </c>
      <c r="K2057" s="241">
        <v>6123</v>
      </c>
      <c r="L2057" s="7" t="s">
        <v>1890</v>
      </c>
      <c r="M2057" s="241">
        <v>5500</v>
      </c>
      <c r="N2057" s="7" t="s">
        <v>65</v>
      </c>
    </row>
    <row r="2058" spans="1:14" x14ac:dyDescent="0.3">
      <c r="A2058" t="str">
        <f t="shared" si="32"/>
        <v>61235502</v>
      </c>
      <c r="B2058" s="7" t="s">
        <v>1321</v>
      </c>
      <c r="C2058" s="7"/>
      <c r="D2058" s="7"/>
      <c r="E2058" s="7" t="e">
        <v>#N/A</v>
      </c>
      <c r="F2058" s="7" t="e">
        <v>#N/A</v>
      </c>
      <c r="G2058" s="7" t="e">
        <v>#N/A</v>
      </c>
      <c r="H2058" s="7" t="e">
        <v>#N/A</v>
      </c>
      <c r="I2058" s="7" t="s">
        <v>1531</v>
      </c>
      <c r="J2058" s="7" t="s">
        <v>1532</v>
      </c>
      <c r="K2058" s="241">
        <v>6123</v>
      </c>
      <c r="L2058" s="7" t="s">
        <v>1890</v>
      </c>
      <c r="M2058" s="241">
        <v>5502</v>
      </c>
      <c r="N2058" s="7" t="s">
        <v>63</v>
      </c>
    </row>
    <row r="2059" spans="1:14" x14ac:dyDescent="0.3">
      <c r="A2059" t="str">
        <f t="shared" si="32"/>
        <v>61235504</v>
      </c>
      <c r="B2059" s="7" t="s">
        <v>1321</v>
      </c>
      <c r="C2059" s="7"/>
      <c r="D2059" s="7"/>
      <c r="E2059" s="7" t="e">
        <v>#N/A</v>
      </c>
      <c r="F2059" s="7" t="e">
        <v>#N/A</v>
      </c>
      <c r="G2059" s="7" t="e">
        <v>#N/A</v>
      </c>
      <c r="H2059" s="7" t="e">
        <v>#N/A</v>
      </c>
      <c r="I2059" s="7" t="s">
        <v>1531</v>
      </c>
      <c r="J2059" s="7" t="s">
        <v>1532</v>
      </c>
      <c r="K2059" s="241">
        <v>6123</v>
      </c>
      <c r="L2059" s="7" t="s">
        <v>1890</v>
      </c>
      <c r="M2059" s="241">
        <v>5504</v>
      </c>
      <c r="N2059" s="7" t="s">
        <v>264</v>
      </c>
    </row>
    <row r="2060" spans="1:14" x14ac:dyDescent="0.3">
      <c r="A2060" t="str">
        <f t="shared" si="32"/>
        <v>61235507</v>
      </c>
      <c r="B2060" s="7" t="s">
        <v>1321</v>
      </c>
      <c r="C2060" s="7"/>
      <c r="D2060" s="7"/>
      <c r="E2060" s="7" t="e">
        <v>#N/A</v>
      </c>
      <c r="F2060" s="7" t="e">
        <v>#N/A</v>
      </c>
      <c r="G2060" s="7" t="e">
        <v>#N/A</v>
      </c>
      <c r="H2060" s="7" t="e">
        <v>#N/A</v>
      </c>
      <c r="I2060" s="7" t="s">
        <v>1531</v>
      </c>
      <c r="J2060" s="7" t="s">
        <v>1532</v>
      </c>
      <c r="K2060" s="241">
        <v>6123</v>
      </c>
      <c r="L2060" s="7" t="s">
        <v>1890</v>
      </c>
      <c r="M2060" s="241">
        <v>5507</v>
      </c>
      <c r="N2060" s="7" t="s">
        <v>1596</v>
      </c>
    </row>
    <row r="2061" spans="1:14" x14ac:dyDescent="0.3">
      <c r="A2061" t="str">
        <f t="shared" si="32"/>
        <v>61235510</v>
      </c>
      <c r="B2061" s="7" t="s">
        <v>1321</v>
      </c>
      <c r="C2061" s="7"/>
      <c r="D2061" s="7"/>
      <c r="E2061" s="7" t="e">
        <v>#N/A</v>
      </c>
      <c r="F2061" s="7" t="e">
        <v>#N/A</v>
      </c>
      <c r="G2061" s="7" t="e">
        <v>#N/A</v>
      </c>
      <c r="H2061" s="7" t="e">
        <v>#N/A</v>
      </c>
      <c r="I2061" s="7" t="s">
        <v>1531</v>
      </c>
      <c r="J2061" s="7" t="s">
        <v>1532</v>
      </c>
      <c r="K2061" s="241">
        <v>6123</v>
      </c>
      <c r="L2061" s="7" t="s">
        <v>1890</v>
      </c>
      <c r="M2061" s="241">
        <v>5510</v>
      </c>
      <c r="N2061" s="7" t="s">
        <v>1744</v>
      </c>
    </row>
    <row r="2062" spans="1:14" x14ac:dyDescent="0.3">
      <c r="A2062" t="str">
        <f t="shared" si="32"/>
        <v>61235522</v>
      </c>
      <c r="B2062" s="7" t="s">
        <v>1321</v>
      </c>
      <c r="C2062" s="7"/>
      <c r="D2062" s="7"/>
      <c r="E2062" s="7" t="e">
        <v>#N/A</v>
      </c>
      <c r="F2062" s="7" t="e">
        <v>#N/A</v>
      </c>
      <c r="G2062" s="7" t="e">
        <v>#N/A</v>
      </c>
      <c r="H2062" s="7" t="e">
        <v>#N/A</v>
      </c>
      <c r="I2062" s="7" t="s">
        <v>1531</v>
      </c>
      <c r="J2062" s="7" t="s">
        <v>1532</v>
      </c>
      <c r="K2062" s="241">
        <v>6123</v>
      </c>
      <c r="L2062" s="7" t="s">
        <v>1890</v>
      </c>
      <c r="M2062" s="241">
        <v>5522</v>
      </c>
      <c r="N2062" s="7" t="s">
        <v>1588</v>
      </c>
    </row>
    <row r="2063" spans="1:14" x14ac:dyDescent="0.3">
      <c r="A2063" t="str">
        <f t="shared" si="32"/>
        <v>61235528</v>
      </c>
      <c r="B2063" s="7" t="s">
        <v>1321</v>
      </c>
      <c r="C2063" s="7"/>
      <c r="D2063" s="7"/>
      <c r="E2063" s="7" t="e">
        <v>#N/A</v>
      </c>
      <c r="F2063" s="7" t="e">
        <v>#N/A</v>
      </c>
      <c r="G2063" s="7" t="e">
        <v>#N/A</v>
      </c>
      <c r="H2063" s="7" t="e">
        <v>#N/A</v>
      </c>
      <c r="I2063" s="7" t="s">
        <v>1531</v>
      </c>
      <c r="J2063" s="7" t="s">
        <v>1532</v>
      </c>
      <c r="K2063" s="241">
        <v>6123</v>
      </c>
      <c r="L2063" s="7" t="s">
        <v>1890</v>
      </c>
      <c r="M2063" s="241">
        <v>5528</v>
      </c>
      <c r="N2063" s="7" t="s">
        <v>1891</v>
      </c>
    </row>
    <row r="2064" spans="1:14" x14ac:dyDescent="0.3">
      <c r="A2064" t="str">
        <f t="shared" si="32"/>
        <v>61236001</v>
      </c>
      <c r="B2064" s="7" t="s">
        <v>1321</v>
      </c>
      <c r="C2064" s="7"/>
      <c r="D2064" s="7"/>
      <c r="E2064" s="7" t="e">
        <v>#N/A</v>
      </c>
      <c r="F2064" s="7" t="e">
        <v>#N/A</v>
      </c>
      <c r="G2064" s="7" t="e">
        <v>#N/A</v>
      </c>
      <c r="H2064" s="7" t="e">
        <v>#N/A</v>
      </c>
      <c r="I2064" s="7" t="s">
        <v>1531</v>
      </c>
      <c r="J2064" s="7" t="s">
        <v>1532</v>
      </c>
      <c r="K2064" s="241">
        <v>6123</v>
      </c>
      <c r="L2064" s="7" t="s">
        <v>1890</v>
      </c>
      <c r="M2064" s="241">
        <v>6001</v>
      </c>
      <c r="N2064" s="7" t="s">
        <v>457</v>
      </c>
    </row>
    <row r="2065" spans="1:14" x14ac:dyDescent="0.3">
      <c r="A2065" t="str">
        <f t="shared" si="32"/>
        <v>61236003</v>
      </c>
      <c r="B2065" s="7" t="s">
        <v>1321</v>
      </c>
      <c r="C2065" s="7"/>
      <c r="D2065" s="7"/>
      <c r="E2065" s="7" t="e">
        <v>#N/A</v>
      </c>
      <c r="F2065" s="7" t="e">
        <v>#N/A</v>
      </c>
      <c r="G2065" s="7" t="e">
        <v>#N/A</v>
      </c>
      <c r="H2065" s="7" t="e">
        <v>#N/A</v>
      </c>
      <c r="I2065" s="7" t="s">
        <v>1531</v>
      </c>
      <c r="J2065" s="7" t="s">
        <v>1532</v>
      </c>
      <c r="K2065" s="241">
        <v>6123</v>
      </c>
      <c r="L2065" s="7" t="s">
        <v>1890</v>
      </c>
      <c r="M2065" s="241">
        <v>6003</v>
      </c>
      <c r="N2065" s="7" t="s">
        <v>89</v>
      </c>
    </row>
    <row r="2066" spans="1:14" x14ac:dyDescent="0.3">
      <c r="A2066" t="str">
        <f t="shared" si="32"/>
        <v>61236004</v>
      </c>
      <c r="B2066" s="7" t="s">
        <v>1321</v>
      </c>
      <c r="C2066" s="7"/>
      <c r="D2066" s="7"/>
      <c r="E2066" s="7" t="e">
        <v>#N/A</v>
      </c>
      <c r="F2066" s="7" t="e">
        <v>#N/A</v>
      </c>
      <c r="G2066" s="7" t="e">
        <v>#N/A</v>
      </c>
      <c r="H2066" s="7" t="e">
        <v>#N/A</v>
      </c>
      <c r="I2066" s="7" t="s">
        <v>1531</v>
      </c>
      <c r="J2066" s="7" t="s">
        <v>1532</v>
      </c>
      <c r="K2066" s="241">
        <v>6123</v>
      </c>
      <c r="L2066" s="7" t="s">
        <v>1890</v>
      </c>
      <c r="M2066" s="241">
        <v>6004</v>
      </c>
      <c r="N2066" s="7" t="s">
        <v>66</v>
      </c>
    </row>
    <row r="2067" spans="1:14" x14ac:dyDescent="0.3">
      <c r="A2067" t="str">
        <f t="shared" si="32"/>
        <v>61305502</v>
      </c>
      <c r="B2067" s="7" t="s">
        <v>1321</v>
      </c>
      <c r="C2067" s="7"/>
      <c r="D2067" s="7"/>
      <c r="E2067" s="7" t="e">
        <v>#N/A</v>
      </c>
      <c r="F2067" s="7" t="e">
        <v>#N/A</v>
      </c>
      <c r="G2067" s="7" t="e">
        <v>#N/A</v>
      </c>
      <c r="H2067" s="7" t="e">
        <v>#N/A</v>
      </c>
      <c r="I2067" s="7" t="s">
        <v>1531</v>
      </c>
      <c r="J2067" s="7" t="s">
        <v>1532</v>
      </c>
      <c r="K2067" s="241">
        <v>6130</v>
      </c>
      <c r="L2067" s="7" t="s">
        <v>1892</v>
      </c>
      <c r="M2067" s="241">
        <v>5502</v>
      </c>
      <c r="N2067" s="7" t="s">
        <v>63</v>
      </c>
    </row>
    <row r="2068" spans="1:14" x14ac:dyDescent="0.3">
      <c r="A2068" t="str">
        <f t="shared" si="32"/>
        <v>61306004</v>
      </c>
      <c r="B2068" s="7" t="s">
        <v>1321</v>
      </c>
      <c r="C2068" s="7"/>
      <c r="D2068" s="7"/>
      <c r="E2068" s="7" t="e">
        <v>#N/A</v>
      </c>
      <c r="F2068" s="7" t="e">
        <v>#N/A</v>
      </c>
      <c r="G2068" s="7" t="e">
        <v>#N/A</v>
      </c>
      <c r="H2068" s="7" t="e">
        <v>#N/A</v>
      </c>
      <c r="I2068" s="7" t="s">
        <v>1531</v>
      </c>
      <c r="J2068" s="7" t="s">
        <v>1532</v>
      </c>
      <c r="K2068" s="241">
        <v>6130</v>
      </c>
      <c r="L2068" s="7" t="s">
        <v>1892</v>
      </c>
      <c r="M2068" s="241">
        <v>6004</v>
      </c>
      <c r="N2068" s="7" t="s">
        <v>66</v>
      </c>
    </row>
    <row r="2069" spans="1:14" x14ac:dyDescent="0.3">
      <c r="A2069" t="str">
        <f t="shared" si="32"/>
        <v>61535502</v>
      </c>
      <c r="B2069" s="7" t="s">
        <v>1321</v>
      </c>
      <c r="C2069" s="7"/>
      <c r="D2069" s="7"/>
      <c r="E2069" s="7" t="e">
        <v>#N/A</v>
      </c>
      <c r="F2069" s="7" t="e">
        <v>#N/A</v>
      </c>
      <c r="G2069" s="7" t="e">
        <v>#N/A</v>
      </c>
      <c r="H2069" s="7" t="e">
        <v>#N/A</v>
      </c>
      <c r="I2069" s="7" t="s">
        <v>1531</v>
      </c>
      <c r="J2069" s="7" t="s">
        <v>1532</v>
      </c>
      <c r="K2069" s="241">
        <v>6153</v>
      </c>
      <c r="L2069" s="7" t="s">
        <v>1893</v>
      </c>
      <c r="M2069" s="241">
        <v>5502</v>
      </c>
      <c r="N2069" s="7" t="s">
        <v>63</v>
      </c>
    </row>
    <row r="2070" spans="1:14" x14ac:dyDescent="0.3">
      <c r="A2070" t="str">
        <f t="shared" si="32"/>
        <v>61536004</v>
      </c>
      <c r="B2070" s="7" t="s">
        <v>1321</v>
      </c>
      <c r="C2070" s="7"/>
      <c r="D2070" s="7"/>
      <c r="E2070" s="7" t="e">
        <v>#N/A</v>
      </c>
      <c r="F2070" s="7" t="e">
        <v>#N/A</v>
      </c>
      <c r="G2070" s="7" t="e">
        <v>#N/A</v>
      </c>
      <c r="H2070" s="7" t="e">
        <v>#N/A</v>
      </c>
      <c r="I2070" s="7" t="s">
        <v>1531</v>
      </c>
      <c r="J2070" s="7" t="s">
        <v>1532</v>
      </c>
      <c r="K2070" s="241">
        <v>6153</v>
      </c>
      <c r="L2070" s="7" t="s">
        <v>1893</v>
      </c>
      <c r="M2070" s="241">
        <v>6004</v>
      </c>
      <c r="N2070" s="7" t="s">
        <v>66</v>
      </c>
    </row>
    <row r="2071" spans="1:14" x14ac:dyDescent="0.3">
      <c r="A2071" t="str">
        <f t="shared" si="32"/>
        <v>61575502</v>
      </c>
      <c r="B2071" s="7" t="s">
        <v>1321</v>
      </c>
      <c r="C2071" s="7"/>
      <c r="D2071" s="7"/>
      <c r="E2071" s="7" t="e">
        <v>#N/A</v>
      </c>
      <c r="F2071" s="7" t="e">
        <v>#N/A</v>
      </c>
      <c r="G2071" s="7" t="e">
        <v>#N/A</v>
      </c>
      <c r="H2071" s="7" t="e">
        <v>#N/A</v>
      </c>
      <c r="I2071" s="7" t="s">
        <v>1531</v>
      </c>
      <c r="J2071" s="7" t="s">
        <v>1532</v>
      </c>
      <c r="K2071" s="241">
        <v>6157</v>
      </c>
      <c r="L2071" s="7" t="s">
        <v>1894</v>
      </c>
      <c r="M2071" s="241">
        <v>5502</v>
      </c>
      <c r="N2071" s="7" t="s">
        <v>63</v>
      </c>
    </row>
    <row r="2072" spans="1:14" x14ac:dyDescent="0.3">
      <c r="A2072" t="str">
        <f t="shared" si="32"/>
        <v>61575505</v>
      </c>
      <c r="B2072" s="7" t="s">
        <v>1321</v>
      </c>
      <c r="C2072" s="7"/>
      <c r="D2072" s="7"/>
      <c r="E2072" s="7" t="e">
        <v>#N/A</v>
      </c>
      <c r="F2072" s="7" t="e">
        <v>#N/A</v>
      </c>
      <c r="G2072" s="7" t="e">
        <v>#N/A</v>
      </c>
      <c r="H2072" s="7" t="e">
        <v>#N/A</v>
      </c>
      <c r="I2072" s="7" t="s">
        <v>1531</v>
      </c>
      <c r="J2072" s="7" t="s">
        <v>1532</v>
      </c>
      <c r="K2072" s="241">
        <v>6157</v>
      </c>
      <c r="L2072" s="7" t="s">
        <v>1894</v>
      </c>
      <c r="M2072" s="241">
        <v>5505</v>
      </c>
      <c r="N2072" s="7" t="s">
        <v>61</v>
      </c>
    </row>
    <row r="2073" spans="1:14" x14ac:dyDescent="0.3">
      <c r="A2073" t="str">
        <f t="shared" si="32"/>
        <v>61576004</v>
      </c>
      <c r="B2073" s="7" t="s">
        <v>1321</v>
      </c>
      <c r="C2073" s="7"/>
      <c r="D2073" s="7"/>
      <c r="E2073" s="7" t="e">
        <v>#N/A</v>
      </c>
      <c r="F2073" s="7" t="e">
        <v>#N/A</v>
      </c>
      <c r="G2073" s="7" t="e">
        <v>#N/A</v>
      </c>
      <c r="H2073" s="7" t="e">
        <v>#N/A</v>
      </c>
      <c r="I2073" s="7" t="s">
        <v>1531</v>
      </c>
      <c r="J2073" s="7" t="s">
        <v>1532</v>
      </c>
      <c r="K2073" s="241">
        <v>6157</v>
      </c>
      <c r="L2073" s="7" t="s">
        <v>1894</v>
      </c>
      <c r="M2073" s="241">
        <v>6004</v>
      </c>
      <c r="N2073" s="7" t="s">
        <v>66</v>
      </c>
    </row>
    <row r="2074" spans="1:14" x14ac:dyDescent="0.3">
      <c r="A2074" t="str">
        <f t="shared" si="32"/>
        <v>66342000</v>
      </c>
      <c r="B2074" s="7" t="s">
        <v>1321</v>
      </c>
      <c r="C2074" s="7"/>
      <c r="D2074" s="7"/>
      <c r="E2074" s="7" t="e">
        <v>#N/A</v>
      </c>
      <c r="F2074" s="7" t="e">
        <v>#N/A</v>
      </c>
      <c r="G2074" s="7" t="e">
        <v>#N/A</v>
      </c>
      <c r="H2074" s="7" t="e">
        <v>#N/A</v>
      </c>
      <c r="I2074" s="7" t="s">
        <v>1531</v>
      </c>
      <c r="J2074" s="7" t="s">
        <v>1532</v>
      </c>
      <c r="K2074" s="241">
        <v>6634</v>
      </c>
      <c r="L2074" s="7" t="s">
        <v>1895</v>
      </c>
      <c r="M2074" s="241">
        <v>2000</v>
      </c>
      <c r="N2074" s="7" t="s">
        <v>271</v>
      </c>
    </row>
    <row r="2075" spans="1:14" x14ac:dyDescent="0.3">
      <c r="A2075" t="str">
        <f t="shared" si="32"/>
        <v>66346004</v>
      </c>
      <c r="B2075" s="7" t="s">
        <v>1321</v>
      </c>
      <c r="C2075" s="7"/>
      <c r="D2075" s="7"/>
      <c r="E2075" s="7" t="e">
        <v>#N/A</v>
      </c>
      <c r="F2075" s="7" t="e">
        <v>#N/A</v>
      </c>
      <c r="G2075" s="7" t="e">
        <v>#N/A</v>
      </c>
      <c r="H2075" s="7" t="e">
        <v>#N/A</v>
      </c>
      <c r="I2075" s="7" t="s">
        <v>1531</v>
      </c>
      <c r="J2075" s="7" t="s">
        <v>1532</v>
      </c>
      <c r="K2075" s="241">
        <v>6634</v>
      </c>
      <c r="L2075" s="7" t="s">
        <v>1895</v>
      </c>
      <c r="M2075" s="241">
        <v>6004</v>
      </c>
      <c r="N2075" s="7" t="s">
        <v>66</v>
      </c>
    </row>
    <row r="2076" spans="1:14" x14ac:dyDescent="0.3">
      <c r="A2076" t="str">
        <f t="shared" si="32"/>
        <v>66347103</v>
      </c>
      <c r="B2076" s="7" t="s">
        <v>1321</v>
      </c>
      <c r="C2076" s="7"/>
      <c r="D2076" s="7"/>
      <c r="E2076" s="7" t="e">
        <v>#N/A</v>
      </c>
      <c r="F2076" s="7" t="e">
        <v>#N/A</v>
      </c>
      <c r="G2076" s="7" t="e">
        <v>#N/A</v>
      </c>
      <c r="H2076" s="7" t="e">
        <v>#N/A</v>
      </c>
      <c r="I2076" s="7" t="s">
        <v>1531</v>
      </c>
      <c r="J2076" s="7" t="s">
        <v>1532</v>
      </c>
      <c r="K2076" s="241">
        <v>6634</v>
      </c>
      <c r="L2076" s="7" t="s">
        <v>1895</v>
      </c>
      <c r="M2076" s="241">
        <v>7103</v>
      </c>
      <c r="N2076" s="7" t="s">
        <v>36</v>
      </c>
    </row>
    <row r="2077" spans="1:14" x14ac:dyDescent="0.3">
      <c r="A2077" t="str">
        <f t="shared" si="32"/>
        <v>21571042</v>
      </c>
      <c r="B2077" s="7" t="s">
        <v>1294</v>
      </c>
      <c r="C2077" s="7" t="s">
        <v>1345</v>
      </c>
      <c r="D2077" s="7" t="s">
        <v>22</v>
      </c>
      <c r="E2077" s="7" t="e">
        <v>#N/A</v>
      </c>
      <c r="F2077" s="7" t="e">
        <v>#N/A</v>
      </c>
      <c r="G2077" s="7" t="e">
        <v>#N/A</v>
      </c>
      <c r="H2077" s="7" t="e">
        <v>#N/A</v>
      </c>
      <c r="I2077" s="7" t="s">
        <v>680</v>
      </c>
      <c r="J2077" s="7" t="s">
        <v>681</v>
      </c>
      <c r="K2077" s="241">
        <v>2157</v>
      </c>
      <c r="L2077" s="7" t="s">
        <v>1896</v>
      </c>
      <c r="M2077" s="241">
        <v>1042</v>
      </c>
      <c r="N2077" s="7" t="s">
        <v>180</v>
      </c>
    </row>
    <row r="2078" spans="1:14" x14ac:dyDescent="0.3">
      <c r="A2078" t="str">
        <f t="shared" si="32"/>
        <v>21572079</v>
      </c>
      <c r="B2078" s="7" t="s">
        <v>1294</v>
      </c>
      <c r="C2078" s="7" t="s">
        <v>1345</v>
      </c>
      <c r="D2078" s="7" t="s">
        <v>22</v>
      </c>
      <c r="E2078" s="7" t="e">
        <v>#N/A</v>
      </c>
      <c r="F2078" s="7" t="e">
        <v>#N/A</v>
      </c>
      <c r="G2078" s="7" t="e">
        <v>#N/A</v>
      </c>
      <c r="H2078" s="7" t="e">
        <v>#N/A</v>
      </c>
      <c r="I2078" s="7" t="s">
        <v>680</v>
      </c>
      <c r="J2078" s="7" t="s">
        <v>681</v>
      </c>
      <c r="K2078" s="241">
        <v>2157</v>
      </c>
      <c r="L2078" s="7" t="s">
        <v>1896</v>
      </c>
      <c r="M2078" s="241">
        <v>2079</v>
      </c>
      <c r="N2078" s="7" t="s">
        <v>35</v>
      </c>
    </row>
    <row r="2079" spans="1:14" x14ac:dyDescent="0.3">
      <c r="A2079" t="str">
        <f t="shared" si="32"/>
        <v>21574000</v>
      </c>
      <c r="B2079" s="7" t="s">
        <v>1294</v>
      </c>
      <c r="C2079" s="7" t="s">
        <v>1345</v>
      </c>
      <c r="D2079" s="7" t="s">
        <v>22</v>
      </c>
      <c r="E2079" s="7" t="e">
        <v>#N/A</v>
      </c>
      <c r="F2079" s="7" t="e">
        <v>#N/A</v>
      </c>
      <c r="G2079" s="7" t="e">
        <v>#N/A</v>
      </c>
      <c r="H2079" s="7" t="e">
        <v>#N/A</v>
      </c>
      <c r="I2079" s="7" t="s">
        <v>680</v>
      </c>
      <c r="J2079" s="7" t="s">
        <v>681</v>
      </c>
      <c r="K2079" s="241">
        <v>2157</v>
      </c>
      <c r="L2079" s="7" t="s">
        <v>1896</v>
      </c>
      <c r="M2079" s="241">
        <v>4000</v>
      </c>
      <c r="N2079" s="7" t="s">
        <v>1349</v>
      </c>
    </row>
    <row r="2080" spans="1:14" x14ac:dyDescent="0.3">
      <c r="A2080" t="str">
        <f t="shared" si="32"/>
        <v>21577000</v>
      </c>
      <c r="B2080" s="7" t="s">
        <v>1294</v>
      </c>
      <c r="C2080" s="7" t="s">
        <v>1345</v>
      </c>
      <c r="D2080" s="7" t="s">
        <v>22</v>
      </c>
      <c r="E2080" s="7" t="e">
        <v>#N/A</v>
      </c>
      <c r="F2080" s="7" t="e">
        <v>#N/A</v>
      </c>
      <c r="G2080" s="7" t="e">
        <v>#N/A</v>
      </c>
      <c r="H2080" s="7" t="e">
        <v>#N/A</v>
      </c>
      <c r="I2080" s="7" t="s">
        <v>680</v>
      </c>
      <c r="J2080" s="7" t="s">
        <v>681</v>
      </c>
      <c r="K2080" s="241">
        <v>2157</v>
      </c>
      <c r="L2080" s="7" t="s">
        <v>1896</v>
      </c>
      <c r="M2080" s="241">
        <v>7000</v>
      </c>
      <c r="N2080" s="7" t="s">
        <v>44</v>
      </c>
    </row>
    <row r="2081" spans="1:14" x14ac:dyDescent="0.3">
      <c r="A2081" t="str">
        <f t="shared" si="32"/>
        <v>21577200</v>
      </c>
      <c r="B2081" s="7" t="s">
        <v>1294</v>
      </c>
      <c r="C2081" s="7" t="s">
        <v>1345</v>
      </c>
      <c r="D2081" s="7" t="s">
        <v>22</v>
      </c>
      <c r="E2081" s="7" t="e">
        <v>#N/A</v>
      </c>
      <c r="F2081" s="7" t="e">
        <v>#N/A</v>
      </c>
      <c r="G2081" s="7" t="e">
        <v>#N/A</v>
      </c>
      <c r="H2081" s="7" t="e">
        <v>#N/A</v>
      </c>
      <c r="I2081" s="7" t="s">
        <v>680</v>
      </c>
      <c r="J2081" s="7" t="s">
        <v>681</v>
      </c>
      <c r="K2081" s="241">
        <v>2157</v>
      </c>
      <c r="L2081" s="7" t="s">
        <v>1896</v>
      </c>
      <c r="M2081" s="241">
        <v>7200</v>
      </c>
      <c r="N2081" s="7" t="s">
        <v>255</v>
      </c>
    </row>
    <row r="2082" spans="1:14" x14ac:dyDescent="0.3">
      <c r="A2082" t="str">
        <f t="shared" si="32"/>
        <v>21578040</v>
      </c>
      <c r="B2082" s="7" t="s">
        <v>1294</v>
      </c>
      <c r="C2082" s="7" t="s">
        <v>1345</v>
      </c>
      <c r="D2082" s="7" t="s">
        <v>22</v>
      </c>
      <c r="E2082" s="7" t="e">
        <v>#N/A</v>
      </c>
      <c r="F2082" s="7" t="e">
        <v>#N/A</v>
      </c>
      <c r="G2082" s="7" t="e">
        <v>#N/A</v>
      </c>
      <c r="H2082" s="7" t="e">
        <v>#N/A</v>
      </c>
      <c r="I2082" s="7" t="s">
        <v>680</v>
      </c>
      <c r="J2082" s="7" t="s">
        <v>681</v>
      </c>
      <c r="K2082" s="241">
        <v>2157</v>
      </c>
      <c r="L2082" s="7" t="s">
        <v>1896</v>
      </c>
      <c r="M2082" s="241">
        <v>8040</v>
      </c>
      <c r="N2082" s="7" t="s">
        <v>441</v>
      </c>
    </row>
    <row r="2083" spans="1:14" x14ac:dyDescent="0.3">
      <c r="A2083" t="str">
        <f t="shared" si="32"/>
        <v>21578500</v>
      </c>
      <c r="B2083" s="7" t="s">
        <v>1294</v>
      </c>
      <c r="C2083" s="7" t="s">
        <v>1345</v>
      </c>
      <c r="D2083" s="7" t="s">
        <v>22</v>
      </c>
      <c r="E2083" s="7" t="e">
        <v>#N/A</v>
      </c>
      <c r="F2083" s="7" t="e">
        <v>#N/A</v>
      </c>
      <c r="G2083" s="7" t="e">
        <v>#N/A</v>
      </c>
      <c r="H2083" s="7" t="e">
        <v>#N/A</v>
      </c>
      <c r="I2083" s="7" t="s">
        <v>680</v>
      </c>
      <c r="J2083" s="7" t="s">
        <v>681</v>
      </c>
      <c r="K2083" s="241">
        <v>2157</v>
      </c>
      <c r="L2083" s="7" t="s">
        <v>1896</v>
      </c>
      <c r="M2083" s="241">
        <v>8500</v>
      </c>
      <c r="N2083" s="7" t="s">
        <v>362</v>
      </c>
    </row>
    <row r="2084" spans="1:14" x14ac:dyDescent="0.3">
      <c r="A2084" t="str">
        <f t="shared" si="32"/>
        <v>23392047</v>
      </c>
      <c r="B2084" s="7" t="s">
        <v>1294</v>
      </c>
      <c r="C2084" s="7" t="s">
        <v>1345</v>
      </c>
      <c r="D2084" s="7" t="s">
        <v>22</v>
      </c>
      <c r="E2084" s="7" t="e">
        <v>#N/A</v>
      </c>
      <c r="F2084" s="7" t="e">
        <v>#N/A</v>
      </c>
      <c r="G2084" s="7" t="e">
        <v>#N/A</v>
      </c>
      <c r="H2084" s="7" t="e">
        <v>#N/A</v>
      </c>
      <c r="I2084" s="7" t="s">
        <v>680</v>
      </c>
      <c r="J2084" s="7" t="s">
        <v>681</v>
      </c>
      <c r="K2084" s="241">
        <v>2339</v>
      </c>
      <c r="L2084" s="7" t="s">
        <v>1897</v>
      </c>
      <c r="M2084" s="241">
        <v>2047</v>
      </c>
      <c r="N2084" s="7" t="s">
        <v>299</v>
      </c>
    </row>
    <row r="2085" spans="1:14" x14ac:dyDescent="0.3">
      <c r="A2085" t="str">
        <f t="shared" si="32"/>
        <v>23862092</v>
      </c>
      <c r="B2085" s="7" t="s">
        <v>1294</v>
      </c>
      <c r="C2085" s="7" t="s">
        <v>1345</v>
      </c>
      <c r="D2085" s="7" t="s">
        <v>22</v>
      </c>
      <c r="E2085" s="7" t="e">
        <v>#N/A</v>
      </c>
      <c r="F2085" s="7" t="e">
        <v>#N/A</v>
      </c>
      <c r="G2085" s="7" t="e">
        <v>#N/A</v>
      </c>
      <c r="H2085" s="7" t="e">
        <v>#N/A</v>
      </c>
      <c r="I2085" s="7" t="s">
        <v>680</v>
      </c>
      <c r="J2085" s="7" t="s">
        <v>681</v>
      </c>
      <c r="K2085" s="241">
        <v>2386</v>
      </c>
      <c r="L2085" s="7" t="s">
        <v>1898</v>
      </c>
      <c r="M2085" s="241">
        <v>2092</v>
      </c>
      <c r="N2085" s="7" t="s">
        <v>141</v>
      </c>
    </row>
    <row r="2086" spans="1:14" x14ac:dyDescent="0.3">
      <c r="A2086" t="str">
        <f t="shared" si="32"/>
        <v>23868099</v>
      </c>
      <c r="B2086" s="7" t="s">
        <v>1294</v>
      </c>
      <c r="C2086" s="7" t="s">
        <v>1345</v>
      </c>
      <c r="D2086" s="7" t="s">
        <v>22</v>
      </c>
      <c r="E2086" s="7" t="e">
        <v>#N/A</v>
      </c>
      <c r="F2086" s="7" t="e">
        <v>#N/A</v>
      </c>
      <c r="G2086" s="7" t="e">
        <v>#N/A</v>
      </c>
      <c r="H2086" s="7" t="e">
        <v>#N/A</v>
      </c>
      <c r="I2086" s="7" t="s">
        <v>680</v>
      </c>
      <c r="J2086" s="7" t="s">
        <v>681</v>
      </c>
      <c r="K2086" s="241">
        <v>2386</v>
      </c>
      <c r="L2086" s="7" t="s">
        <v>1898</v>
      </c>
      <c r="M2086" s="241">
        <v>8099</v>
      </c>
      <c r="N2086" s="7" t="s">
        <v>1840</v>
      </c>
    </row>
    <row r="2087" spans="1:14" x14ac:dyDescent="0.3">
      <c r="A2087" t="str">
        <f t="shared" si="32"/>
        <v>24052045</v>
      </c>
      <c r="B2087" s="7" t="s">
        <v>1294</v>
      </c>
      <c r="C2087" s="7" t="s">
        <v>1345</v>
      </c>
      <c r="D2087" s="7" t="s">
        <v>22</v>
      </c>
      <c r="E2087" s="7" t="e">
        <v>#N/A</v>
      </c>
      <c r="F2087" s="7" t="e">
        <v>#N/A</v>
      </c>
      <c r="G2087" s="7" t="e">
        <v>#N/A</v>
      </c>
      <c r="H2087" s="7" t="e">
        <v>#N/A</v>
      </c>
      <c r="I2087" s="7" t="s">
        <v>680</v>
      </c>
      <c r="J2087" s="7" t="s">
        <v>681</v>
      </c>
      <c r="K2087" s="241">
        <v>2405</v>
      </c>
      <c r="L2087" s="7" t="s">
        <v>1899</v>
      </c>
      <c r="M2087" s="241">
        <v>2045</v>
      </c>
      <c r="N2087" s="7" t="s">
        <v>170</v>
      </c>
    </row>
    <row r="2088" spans="1:14" x14ac:dyDescent="0.3">
      <c r="A2088" t="str">
        <f t="shared" si="32"/>
        <v>24055011</v>
      </c>
      <c r="B2088" s="7" t="s">
        <v>1294</v>
      </c>
      <c r="C2088" s="7" t="s">
        <v>1345</v>
      </c>
      <c r="D2088" s="7" t="s">
        <v>22</v>
      </c>
      <c r="E2088" s="7" t="e">
        <v>#N/A</v>
      </c>
      <c r="F2088" s="7" t="e">
        <v>#N/A</v>
      </c>
      <c r="G2088" s="7" t="e">
        <v>#N/A</v>
      </c>
      <c r="H2088" s="7" t="e">
        <v>#N/A</v>
      </c>
      <c r="I2088" s="7" t="s">
        <v>680</v>
      </c>
      <c r="J2088" s="7" t="s">
        <v>681</v>
      </c>
      <c r="K2088" s="241">
        <v>2405</v>
      </c>
      <c r="L2088" s="7" t="s">
        <v>1899</v>
      </c>
      <c r="M2088" s="241">
        <v>5011</v>
      </c>
      <c r="N2088" s="7" t="s">
        <v>588</v>
      </c>
    </row>
    <row r="2089" spans="1:14" x14ac:dyDescent="0.3">
      <c r="A2089" t="str">
        <f t="shared" si="32"/>
        <v>24057130</v>
      </c>
      <c r="B2089" s="7" t="s">
        <v>1294</v>
      </c>
      <c r="C2089" s="7" t="s">
        <v>1345</v>
      </c>
      <c r="D2089" s="7" t="s">
        <v>22</v>
      </c>
      <c r="E2089" s="7" t="e">
        <v>#N/A</v>
      </c>
      <c r="F2089" s="7" t="e">
        <v>#N/A</v>
      </c>
      <c r="G2089" s="7" t="e">
        <v>#N/A</v>
      </c>
      <c r="H2089" s="7" t="e">
        <v>#N/A</v>
      </c>
      <c r="I2089" s="7" t="s">
        <v>680</v>
      </c>
      <c r="J2089" s="7" t="s">
        <v>681</v>
      </c>
      <c r="K2089" s="241">
        <v>2405</v>
      </c>
      <c r="L2089" s="7" t="s">
        <v>1899</v>
      </c>
      <c r="M2089" s="241">
        <v>7130</v>
      </c>
      <c r="N2089" s="7" t="s">
        <v>589</v>
      </c>
    </row>
    <row r="2090" spans="1:14" x14ac:dyDescent="0.3">
      <c r="A2090" t="str">
        <f t="shared" si="32"/>
        <v>24057200</v>
      </c>
      <c r="B2090" s="7" t="s">
        <v>1294</v>
      </c>
      <c r="C2090" s="7" t="s">
        <v>1345</v>
      </c>
      <c r="D2090" s="7" t="s">
        <v>22</v>
      </c>
      <c r="E2090" s="7" t="e">
        <v>#N/A</v>
      </c>
      <c r="F2090" s="7" t="e">
        <v>#N/A</v>
      </c>
      <c r="G2090" s="7" t="e">
        <v>#N/A</v>
      </c>
      <c r="H2090" s="7" t="e">
        <v>#N/A</v>
      </c>
      <c r="I2090" s="7" t="s">
        <v>680</v>
      </c>
      <c r="J2090" s="7" t="s">
        <v>681</v>
      </c>
      <c r="K2090" s="241">
        <v>2405</v>
      </c>
      <c r="L2090" s="7" t="s">
        <v>1899</v>
      </c>
      <c r="M2090" s="241">
        <v>7200</v>
      </c>
      <c r="N2090" s="7" t="s">
        <v>255</v>
      </c>
    </row>
    <row r="2091" spans="1:14" x14ac:dyDescent="0.3">
      <c r="A2091" t="str">
        <f t="shared" si="32"/>
        <v>24062079</v>
      </c>
      <c r="B2091" s="7" t="s">
        <v>1294</v>
      </c>
      <c r="C2091" s="7" t="s">
        <v>1345</v>
      </c>
      <c r="D2091" s="7" t="s">
        <v>22</v>
      </c>
      <c r="E2091" s="7" t="s">
        <v>482</v>
      </c>
      <c r="F2091" s="7" t="s">
        <v>483</v>
      </c>
      <c r="G2091" s="7" t="s">
        <v>247</v>
      </c>
      <c r="H2091" s="7" t="s">
        <v>248</v>
      </c>
      <c r="I2091" s="7" t="s">
        <v>680</v>
      </c>
      <c r="J2091" s="7" t="s">
        <v>681</v>
      </c>
      <c r="K2091" s="241">
        <v>2406</v>
      </c>
      <c r="L2091" s="7" t="s">
        <v>692</v>
      </c>
      <c r="M2091" s="241">
        <v>2079</v>
      </c>
      <c r="N2091" s="7" t="s">
        <v>35</v>
      </c>
    </row>
    <row r="2092" spans="1:14" x14ac:dyDescent="0.3">
      <c r="A2092" t="str">
        <f t="shared" si="32"/>
        <v>24082045</v>
      </c>
      <c r="B2092" s="7" t="s">
        <v>1294</v>
      </c>
      <c r="C2092" s="7" t="s">
        <v>1345</v>
      </c>
      <c r="D2092" s="7" t="s">
        <v>22</v>
      </c>
      <c r="E2092" s="7" t="e">
        <v>#N/A</v>
      </c>
      <c r="F2092" s="7" t="e">
        <v>#N/A</v>
      </c>
      <c r="G2092" s="7" t="e">
        <v>#N/A</v>
      </c>
      <c r="H2092" s="7" t="e">
        <v>#N/A</v>
      </c>
      <c r="I2092" s="7" t="s">
        <v>680</v>
      </c>
      <c r="J2092" s="7" t="s">
        <v>681</v>
      </c>
      <c r="K2092" s="241">
        <v>2408</v>
      </c>
      <c r="L2092" s="7" t="s">
        <v>1900</v>
      </c>
      <c r="M2092" s="241">
        <v>2045</v>
      </c>
      <c r="N2092" s="7" t="s">
        <v>170</v>
      </c>
    </row>
    <row r="2093" spans="1:14" x14ac:dyDescent="0.3">
      <c r="A2093" t="str">
        <f t="shared" si="32"/>
        <v>24082079</v>
      </c>
      <c r="B2093" s="7" t="s">
        <v>1294</v>
      </c>
      <c r="C2093" s="7" t="s">
        <v>1345</v>
      </c>
      <c r="D2093" s="7" t="s">
        <v>22</v>
      </c>
      <c r="E2093" s="7" t="e">
        <v>#N/A</v>
      </c>
      <c r="F2093" s="7" t="e">
        <v>#N/A</v>
      </c>
      <c r="G2093" s="7" t="e">
        <v>#N/A</v>
      </c>
      <c r="H2093" s="7" t="e">
        <v>#N/A</v>
      </c>
      <c r="I2093" s="7" t="s">
        <v>680</v>
      </c>
      <c r="J2093" s="7" t="s">
        <v>681</v>
      </c>
      <c r="K2093" s="241">
        <v>2408</v>
      </c>
      <c r="L2093" s="7" t="s">
        <v>1900</v>
      </c>
      <c r="M2093" s="241">
        <v>2079</v>
      </c>
      <c r="N2093" s="7" t="s">
        <v>35</v>
      </c>
    </row>
    <row r="2094" spans="1:14" x14ac:dyDescent="0.3">
      <c r="A2094" t="str">
        <f t="shared" si="32"/>
        <v>24087000</v>
      </c>
      <c r="B2094" s="7" t="s">
        <v>1294</v>
      </c>
      <c r="C2094" s="7" t="s">
        <v>1345</v>
      </c>
      <c r="D2094" s="7" t="s">
        <v>22</v>
      </c>
      <c r="E2094" s="7" t="e">
        <v>#N/A</v>
      </c>
      <c r="F2094" s="7" t="e">
        <v>#N/A</v>
      </c>
      <c r="G2094" s="7" t="e">
        <v>#N/A</v>
      </c>
      <c r="H2094" s="7" t="e">
        <v>#N/A</v>
      </c>
      <c r="I2094" s="7" t="s">
        <v>680</v>
      </c>
      <c r="J2094" s="7" t="s">
        <v>681</v>
      </c>
      <c r="K2094" s="241">
        <v>2408</v>
      </c>
      <c r="L2094" s="7" t="s">
        <v>1900</v>
      </c>
      <c r="M2094" s="241">
        <v>7000</v>
      </c>
      <c r="N2094" s="7" t="s">
        <v>44</v>
      </c>
    </row>
    <row r="2095" spans="1:14" x14ac:dyDescent="0.3">
      <c r="A2095" t="str">
        <f t="shared" si="32"/>
        <v>11322045</v>
      </c>
      <c r="B2095" s="7" t="s">
        <v>1294</v>
      </c>
      <c r="C2095" s="7" t="s">
        <v>1337</v>
      </c>
      <c r="D2095" s="7" t="s">
        <v>22</v>
      </c>
      <c r="E2095" s="7" t="s">
        <v>482</v>
      </c>
      <c r="F2095" s="7" t="s">
        <v>483</v>
      </c>
      <c r="G2095" s="7" t="s">
        <v>247</v>
      </c>
      <c r="H2095" s="7" t="s">
        <v>248</v>
      </c>
      <c r="I2095" s="7" t="s">
        <v>281</v>
      </c>
      <c r="J2095" s="7" t="s">
        <v>282</v>
      </c>
      <c r="K2095" s="241">
        <v>1132</v>
      </c>
      <c r="L2095" s="7" t="s">
        <v>694</v>
      </c>
      <c r="M2095" s="241">
        <v>2045</v>
      </c>
      <c r="N2095" s="7" t="s">
        <v>170</v>
      </c>
    </row>
    <row r="2096" spans="1:14" x14ac:dyDescent="0.3">
      <c r="A2096" t="str">
        <f t="shared" si="32"/>
        <v>11324000</v>
      </c>
      <c r="B2096" s="7" t="s">
        <v>1294</v>
      </c>
      <c r="C2096" s="7" t="s">
        <v>1337</v>
      </c>
      <c r="D2096" s="7" t="s">
        <v>22</v>
      </c>
      <c r="E2096" s="7" t="e">
        <v>#N/A</v>
      </c>
      <c r="F2096" s="7" t="e">
        <v>#N/A</v>
      </c>
      <c r="G2096" s="7" t="e">
        <v>#N/A</v>
      </c>
      <c r="H2096" s="7" t="e">
        <v>#N/A</v>
      </c>
      <c r="I2096" s="7" t="s">
        <v>281</v>
      </c>
      <c r="J2096" s="7" t="s">
        <v>282</v>
      </c>
      <c r="K2096" s="241">
        <v>1132</v>
      </c>
      <c r="L2096" s="7" t="s">
        <v>694</v>
      </c>
      <c r="M2096" s="241">
        <v>4000</v>
      </c>
      <c r="N2096" s="7" t="s">
        <v>1349</v>
      </c>
    </row>
    <row r="2097" spans="1:14" x14ac:dyDescent="0.3">
      <c r="A2097" t="str">
        <f t="shared" si="32"/>
        <v>11862045</v>
      </c>
      <c r="B2097" s="7" t="s">
        <v>1294</v>
      </c>
      <c r="C2097" s="7" t="s">
        <v>1337</v>
      </c>
      <c r="D2097" s="7" t="s">
        <v>22</v>
      </c>
      <c r="E2097" s="7" t="e">
        <v>#N/A</v>
      </c>
      <c r="F2097" s="7" t="e">
        <v>#N/A</v>
      </c>
      <c r="G2097" s="7" t="e">
        <v>#N/A</v>
      </c>
      <c r="H2097" s="7" t="e">
        <v>#N/A</v>
      </c>
      <c r="I2097" s="7" t="s">
        <v>281</v>
      </c>
      <c r="J2097" s="7" t="s">
        <v>282</v>
      </c>
      <c r="K2097" s="241">
        <v>1186</v>
      </c>
      <c r="L2097" s="7" t="s">
        <v>1901</v>
      </c>
      <c r="M2097" s="241">
        <v>2045</v>
      </c>
      <c r="N2097" s="7" t="s">
        <v>170</v>
      </c>
    </row>
    <row r="2098" spans="1:14" x14ac:dyDescent="0.3">
      <c r="A2098" t="str">
        <f t="shared" si="32"/>
        <v>11942045</v>
      </c>
      <c r="B2098" s="7" t="s">
        <v>1294</v>
      </c>
      <c r="C2098" s="7" t="s">
        <v>1337</v>
      </c>
      <c r="D2098" s="7" t="s">
        <v>22</v>
      </c>
      <c r="E2098" s="7" t="e">
        <v>#N/A</v>
      </c>
      <c r="F2098" s="7" t="e">
        <v>#N/A</v>
      </c>
      <c r="G2098" s="7" t="e">
        <v>#N/A</v>
      </c>
      <c r="H2098" s="7" t="e">
        <v>#N/A</v>
      </c>
      <c r="I2098" s="7" t="s">
        <v>281</v>
      </c>
      <c r="J2098" s="7" t="s">
        <v>282</v>
      </c>
      <c r="K2098" s="241">
        <v>1194</v>
      </c>
      <c r="L2098" s="7" t="s">
        <v>1902</v>
      </c>
      <c r="M2098" s="241">
        <v>2045</v>
      </c>
      <c r="N2098" s="7" t="s">
        <v>170</v>
      </c>
    </row>
    <row r="2099" spans="1:14" x14ac:dyDescent="0.3">
      <c r="A2099" t="str">
        <f t="shared" si="32"/>
        <v>60255502</v>
      </c>
      <c r="B2099" s="7" t="s">
        <v>1321</v>
      </c>
      <c r="C2099" s="7"/>
      <c r="D2099" s="7"/>
      <c r="E2099" s="7" t="e">
        <v>#N/A</v>
      </c>
      <c r="F2099" s="7" t="e">
        <v>#N/A</v>
      </c>
      <c r="G2099" s="7" t="e">
        <v>#N/A</v>
      </c>
      <c r="H2099" s="7" t="e">
        <v>#N/A</v>
      </c>
      <c r="I2099" s="7" t="s">
        <v>1903</v>
      </c>
      <c r="J2099" s="7" t="s">
        <v>762</v>
      </c>
      <c r="K2099" s="241">
        <v>6025</v>
      </c>
      <c r="L2099" s="7" t="s">
        <v>762</v>
      </c>
      <c r="M2099" s="241">
        <v>5502</v>
      </c>
      <c r="N2099" s="7" t="s">
        <v>63</v>
      </c>
    </row>
    <row r="2100" spans="1:14" x14ac:dyDescent="0.3">
      <c r="A2100" t="str">
        <f t="shared" si="32"/>
        <v>60256004</v>
      </c>
      <c r="B2100" s="7" t="s">
        <v>1321</v>
      </c>
      <c r="C2100" s="7"/>
      <c r="D2100" s="7"/>
      <c r="E2100" s="7" t="e">
        <v>#N/A</v>
      </c>
      <c r="F2100" s="7" t="e">
        <v>#N/A</v>
      </c>
      <c r="G2100" s="7" t="e">
        <v>#N/A</v>
      </c>
      <c r="H2100" s="7" t="e">
        <v>#N/A</v>
      </c>
      <c r="I2100" s="7" t="s">
        <v>1903</v>
      </c>
      <c r="J2100" s="7" t="s">
        <v>762</v>
      </c>
      <c r="K2100" s="241">
        <v>6025</v>
      </c>
      <c r="L2100" s="7" t="s">
        <v>762</v>
      </c>
      <c r="M2100" s="241">
        <v>6004</v>
      </c>
      <c r="N2100" s="7" t="s">
        <v>66</v>
      </c>
    </row>
    <row r="2101" spans="1:14" x14ac:dyDescent="0.3">
      <c r="A2101" t="str">
        <f t="shared" si="32"/>
        <v>60205502</v>
      </c>
      <c r="B2101" s="7" t="s">
        <v>1321</v>
      </c>
      <c r="C2101" s="7"/>
      <c r="D2101" s="7"/>
      <c r="E2101" s="7" t="e">
        <v>#N/A</v>
      </c>
      <c r="F2101" s="7" t="e">
        <v>#N/A</v>
      </c>
      <c r="G2101" s="7" t="e">
        <v>#N/A</v>
      </c>
      <c r="H2101" s="7" t="e">
        <v>#N/A</v>
      </c>
      <c r="I2101" s="7" t="s">
        <v>1904</v>
      </c>
      <c r="J2101" s="7" t="s">
        <v>1905</v>
      </c>
      <c r="K2101" s="241">
        <v>6020</v>
      </c>
      <c r="L2101" s="7" t="s">
        <v>1905</v>
      </c>
      <c r="M2101" s="241">
        <v>5502</v>
      </c>
      <c r="N2101" s="7" t="s">
        <v>63</v>
      </c>
    </row>
    <row r="2102" spans="1:14" x14ac:dyDescent="0.3">
      <c r="A2102" t="str">
        <f t="shared" si="32"/>
        <v>60205505</v>
      </c>
      <c r="B2102" s="7" t="s">
        <v>1321</v>
      </c>
      <c r="C2102" s="7"/>
      <c r="D2102" s="7"/>
      <c r="E2102" s="7" t="e">
        <v>#N/A</v>
      </c>
      <c r="F2102" s="7" t="e">
        <v>#N/A</v>
      </c>
      <c r="G2102" s="7" t="e">
        <v>#N/A</v>
      </c>
      <c r="H2102" s="7" t="e">
        <v>#N/A</v>
      </c>
      <c r="I2102" s="7" t="s">
        <v>1904</v>
      </c>
      <c r="J2102" s="7" t="s">
        <v>1905</v>
      </c>
      <c r="K2102" s="241">
        <v>6020</v>
      </c>
      <c r="L2102" s="7" t="s">
        <v>1905</v>
      </c>
      <c r="M2102" s="241">
        <v>5505</v>
      </c>
      <c r="N2102" s="7" t="s">
        <v>61</v>
      </c>
    </row>
    <row r="2103" spans="1:14" x14ac:dyDescent="0.3">
      <c r="A2103" t="str">
        <f t="shared" si="32"/>
        <v>60206004</v>
      </c>
      <c r="B2103" s="7" t="s">
        <v>1321</v>
      </c>
      <c r="C2103" s="7"/>
      <c r="D2103" s="7"/>
      <c r="E2103" s="7" t="e">
        <v>#N/A</v>
      </c>
      <c r="F2103" s="7" t="e">
        <v>#N/A</v>
      </c>
      <c r="G2103" s="7" t="e">
        <v>#N/A</v>
      </c>
      <c r="H2103" s="7" t="e">
        <v>#N/A</v>
      </c>
      <c r="I2103" s="7" t="s">
        <v>1904</v>
      </c>
      <c r="J2103" s="7" t="s">
        <v>1905</v>
      </c>
      <c r="K2103" s="241">
        <v>6020</v>
      </c>
      <c r="L2103" s="7" t="s">
        <v>1905</v>
      </c>
      <c r="M2103" s="241">
        <v>6004</v>
      </c>
      <c r="N2103" s="7" t="s">
        <v>66</v>
      </c>
    </row>
    <row r="2104" spans="1:14" x14ac:dyDescent="0.3">
      <c r="A2104" t="str">
        <f t="shared" si="32"/>
        <v>60605502</v>
      </c>
      <c r="B2104" s="7" t="s">
        <v>1321</v>
      </c>
      <c r="C2104" s="7"/>
      <c r="D2104" s="7"/>
      <c r="E2104" s="7" t="e">
        <v>#N/A</v>
      </c>
      <c r="F2104" s="7" t="e">
        <v>#N/A</v>
      </c>
      <c r="G2104" s="7" t="e">
        <v>#N/A</v>
      </c>
      <c r="H2104" s="7" t="e">
        <v>#N/A</v>
      </c>
      <c r="I2104" s="7" t="s">
        <v>1906</v>
      </c>
      <c r="J2104" s="7" t="s">
        <v>1907</v>
      </c>
      <c r="K2104" s="241">
        <v>6060</v>
      </c>
      <c r="L2104" s="7" t="s">
        <v>1908</v>
      </c>
      <c r="M2104" s="241">
        <v>5502</v>
      </c>
      <c r="N2104" s="7" t="s">
        <v>63</v>
      </c>
    </row>
    <row r="2105" spans="1:14" x14ac:dyDescent="0.3">
      <c r="A2105" t="str">
        <f t="shared" si="32"/>
        <v>60606004</v>
      </c>
      <c r="B2105" s="7" t="s">
        <v>1321</v>
      </c>
      <c r="C2105" s="7"/>
      <c r="D2105" s="7"/>
      <c r="E2105" s="7" t="e">
        <v>#N/A</v>
      </c>
      <c r="F2105" s="7" t="e">
        <v>#N/A</v>
      </c>
      <c r="G2105" s="7" t="e">
        <v>#N/A</v>
      </c>
      <c r="H2105" s="7" t="e">
        <v>#N/A</v>
      </c>
      <c r="I2105" s="7" t="s">
        <v>1906</v>
      </c>
      <c r="J2105" s="7" t="s">
        <v>1907</v>
      </c>
      <c r="K2105" s="241">
        <v>6060</v>
      </c>
      <c r="L2105" s="7" t="s">
        <v>1908</v>
      </c>
      <c r="M2105" s="241">
        <v>6004</v>
      </c>
      <c r="N2105" s="7" t="s">
        <v>66</v>
      </c>
    </row>
    <row r="2106" spans="1:14" x14ac:dyDescent="0.3">
      <c r="A2106" t="str">
        <f t="shared" si="32"/>
        <v>60655502</v>
      </c>
      <c r="B2106" s="7" t="s">
        <v>1321</v>
      </c>
      <c r="C2106" s="7"/>
      <c r="D2106" s="7"/>
      <c r="E2106" s="7" t="e">
        <v>#N/A</v>
      </c>
      <c r="F2106" s="7" t="e">
        <v>#N/A</v>
      </c>
      <c r="G2106" s="7" t="e">
        <v>#N/A</v>
      </c>
      <c r="H2106" s="7" t="e">
        <v>#N/A</v>
      </c>
      <c r="I2106" s="7" t="s">
        <v>1906</v>
      </c>
      <c r="J2106" s="7" t="s">
        <v>1907</v>
      </c>
      <c r="K2106" s="241">
        <v>6065</v>
      </c>
      <c r="L2106" s="7" t="s">
        <v>1909</v>
      </c>
      <c r="M2106" s="241">
        <v>5502</v>
      </c>
      <c r="N2106" s="7" t="s">
        <v>63</v>
      </c>
    </row>
    <row r="2107" spans="1:14" x14ac:dyDescent="0.3">
      <c r="A2107" t="str">
        <f t="shared" si="32"/>
        <v>60656004</v>
      </c>
      <c r="B2107" s="7" t="s">
        <v>1321</v>
      </c>
      <c r="C2107" s="7"/>
      <c r="D2107" s="7"/>
      <c r="E2107" s="7" t="e">
        <v>#N/A</v>
      </c>
      <c r="F2107" s="7" t="e">
        <v>#N/A</v>
      </c>
      <c r="G2107" s="7" t="e">
        <v>#N/A</v>
      </c>
      <c r="H2107" s="7" t="e">
        <v>#N/A</v>
      </c>
      <c r="I2107" s="7" t="s">
        <v>1906</v>
      </c>
      <c r="J2107" s="7" t="s">
        <v>1907</v>
      </c>
      <c r="K2107" s="241">
        <v>6065</v>
      </c>
      <c r="L2107" s="7" t="s">
        <v>1909</v>
      </c>
      <c r="M2107" s="241">
        <v>6004</v>
      </c>
      <c r="N2107" s="7" t="s">
        <v>66</v>
      </c>
    </row>
    <row r="2108" spans="1:14" x14ac:dyDescent="0.3">
      <c r="A2108" t="str">
        <f t="shared" si="32"/>
        <v>60775502</v>
      </c>
      <c r="B2108" s="7" t="s">
        <v>1321</v>
      </c>
      <c r="C2108" s="7"/>
      <c r="D2108" s="7"/>
      <c r="E2108" s="7" t="e">
        <v>#N/A</v>
      </c>
      <c r="F2108" s="7" t="e">
        <v>#N/A</v>
      </c>
      <c r="G2108" s="7" t="e">
        <v>#N/A</v>
      </c>
      <c r="H2108" s="7" t="e">
        <v>#N/A</v>
      </c>
      <c r="I2108" s="7" t="s">
        <v>1906</v>
      </c>
      <c r="J2108" s="7" t="s">
        <v>1907</v>
      </c>
      <c r="K2108" s="241">
        <v>6077</v>
      </c>
      <c r="L2108" s="7" t="s">
        <v>1910</v>
      </c>
      <c r="M2108" s="241">
        <v>5502</v>
      </c>
      <c r="N2108" s="7" t="s">
        <v>63</v>
      </c>
    </row>
    <row r="2109" spans="1:14" x14ac:dyDescent="0.3">
      <c r="A2109" t="str">
        <f t="shared" si="32"/>
        <v>60775505</v>
      </c>
      <c r="B2109" s="7" t="s">
        <v>1321</v>
      </c>
      <c r="C2109" s="7"/>
      <c r="D2109" s="7"/>
      <c r="E2109" s="7" t="e">
        <v>#N/A</v>
      </c>
      <c r="F2109" s="7" t="e">
        <v>#N/A</v>
      </c>
      <c r="G2109" s="7" t="e">
        <v>#N/A</v>
      </c>
      <c r="H2109" s="7" t="e">
        <v>#N/A</v>
      </c>
      <c r="I2109" s="7" t="s">
        <v>1906</v>
      </c>
      <c r="J2109" s="7" t="s">
        <v>1907</v>
      </c>
      <c r="K2109" s="241">
        <v>6077</v>
      </c>
      <c r="L2109" s="7" t="s">
        <v>1910</v>
      </c>
      <c r="M2109" s="241">
        <v>5505</v>
      </c>
      <c r="N2109" s="7" t="s">
        <v>61</v>
      </c>
    </row>
    <row r="2110" spans="1:14" x14ac:dyDescent="0.3">
      <c r="A2110" t="str">
        <f t="shared" si="32"/>
        <v>20202045</v>
      </c>
      <c r="B2110" s="7" t="s">
        <v>1294</v>
      </c>
      <c r="C2110" s="7" t="s">
        <v>958</v>
      </c>
      <c r="D2110" s="7" t="s">
        <v>22</v>
      </c>
      <c r="E2110" s="7" t="e">
        <v>#N/A</v>
      </c>
      <c r="F2110" s="7" t="e">
        <v>#N/A</v>
      </c>
      <c r="G2110" s="7" t="e">
        <v>#N/A</v>
      </c>
      <c r="H2110" s="7" t="e">
        <v>#N/A</v>
      </c>
      <c r="I2110" s="7" t="s">
        <v>144</v>
      </c>
      <c r="J2110" s="7" t="s">
        <v>145</v>
      </c>
      <c r="K2110" s="241">
        <v>2020</v>
      </c>
      <c r="L2110" s="7" t="s">
        <v>1750</v>
      </c>
      <c r="M2110" s="241">
        <v>2045</v>
      </c>
      <c r="N2110" s="7" t="s">
        <v>170</v>
      </c>
    </row>
    <row r="2111" spans="1:14" x14ac:dyDescent="0.3">
      <c r="A2111" t="str">
        <f t="shared" si="32"/>
        <v>20202046</v>
      </c>
      <c r="B2111" s="7" t="s">
        <v>1294</v>
      </c>
      <c r="C2111" s="7" t="s">
        <v>958</v>
      </c>
      <c r="D2111" s="7" t="s">
        <v>22</v>
      </c>
      <c r="E2111" s="7" t="e">
        <v>#N/A</v>
      </c>
      <c r="F2111" s="7" t="e">
        <v>#N/A</v>
      </c>
      <c r="G2111" s="7" t="e">
        <v>#N/A</v>
      </c>
      <c r="H2111" s="7" t="e">
        <v>#N/A</v>
      </c>
      <c r="I2111" s="7" t="s">
        <v>144</v>
      </c>
      <c r="J2111" s="7" t="s">
        <v>145</v>
      </c>
      <c r="K2111" s="241">
        <v>2020</v>
      </c>
      <c r="L2111" s="7" t="s">
        <v>1750</v>
      </c>
      <c r="M2111" s="241">
        <v>2046</v>
      </c>
      <c r="N2111" s="7" t="s">
        <v>404</v>
      </c>
    </row>
    <row r="2112" spans="1:14" x14ac:dyDescent="0.3">
      <c r="A2112" t="str">
        <f t="shared" si="32"/>
        <v>20202047</v>
      </c>
      <c r="B2112" s="7" t="s">
        <v>1294</v>
      </c>
      <c r="C2112" s="7" t="s">
        <v>958</v>
      </c>
      <c r="D2112" s="7" t="s">
        <v>22</v>
      </c>
      <c r="E2112" s="7" t="e">
        <v>#N/A</v>
      </c>
      <c r="F2112" s="7" t="e">
        <v>#N/A</v>
      </c>
      <c r="G2112" s="7" t="e">
        <v>#N/A</v>
      </c>
      <c r="H2112" s="7" t="e">
        <v>#N/A</v>
      </c>
      <c r="I2112" s="7" t="s">
        <v>144</v>
      </c>
      <c r="J2112" s="7" t="s">
        <v>145</v>
      </c>
      <c r="K2112" s="241">
        <v>2020</v>
      </c>
      <c r="L2112" s="7" t="s">
        <v>1750</v>
      </c>
      <c r="M2112" s="241">
        <v>2047</v>
      </c>
      <c r="N2112" s="7" t="s">
        <v>299</v>
      </c>
    </row>
    <row r="2113" spans="1:14" x14ac:dyDescent="0.3">
      <c r="A2113" t="str">
        <f t="shared" si="32"/>
        <v>20202189</v>
      </c>
      <c r="B2113" s="7" t="s">
        <v>1294</v>
      </c>
      <c r="C2113" s="7" t="s">
        <v>958</v>
      </c>
      <c r="D2113" s="7" t="s">
        <v>22</v>
      </c>
      <c r="E2113" s="7" t="e">
        <v>#N/A</v>
      </c>
      <c r="F2113" s="7" t="e">
        <v>#N/A</v>
      </c>
      <c r="G2113" s="7" t="e">
        <v>#N/A</v>
      </c>
      <c r="H2113" s="7" t="e">
        <v>#N/A</v>
      </c>
      <c r="I2113" s="7" t="s">
        <v>144</v>
      </c>
      <c r="J2113" s="7" t="s">
        <v>145</v>
      </c>
      <c r="K2113" s="241">
        <v>2020</v>
      </c>
      <c r="L2113" s="7" t="s">
        <v>1750</v>
      </c>
      <c r="M2113" s="241">
        <v>2189</v>
      </c>
      <c r="N2113" s="7" t="s">
        <v>903</v>
      </c>
    </row>
    <row r="2114" spans="1:14" x14ac:dyDescent="0.3">
      <c r="A2114" t="str">
        <f t="shared" si="32"/>
        <v>10892092</v>
      </c>
      <c r="B2114" s="7" t="s">
        <v>1294</v>
      </c>
      <c r="C2114" s="7" t="s">
        <v>1316</v>
      </c>
      <c r="D2114" s="7" t="s">
        <v>22</v>
      </c>
      <c r="E2114" s="7" t="s">
        <v>482</v>
      </c>
      <c r="F2114" s="7" t="s">
        <v>483</v>
      </c>
      <c r="G2114" s="7" t="s">
        <v>247</v>
      </c>
      <c r="H2114" s="7" t="s">
        <v>248</v>
      </c>
      <c r="I2114" s="7" t="s">
        <v>416</v>
      </c>
      <c r="J2114" s="7" t="s">
        <v>417</v>
      </c>
      <c r="K2114" s="241">
        <v>1089</v>
      </c>
      <c r="L2114" s="7" t="s">
        <v>696</v>
      </c>
      <c r="M2114" s="241">
        <v>2092</v>
      </c>
      <c r="N2114" s="7" t="s">
        <v>141</v>
      </c>
    </row>
    <row r="2115" spans="1:14" x14ac:dyDescent="0.3">
      <c r="A2115" t="str">
        <f t="shared" ref="A2115:A2178" si="33">K2115&amp;M2115</f>
        <v>10894000</v>
      </c>
      <c r="B2115" s="7" t="s">
        <v>1294</v>
      </c>
      <c r="C2115" s="7" t="s">
        <v>1316</v>
      </c>
      <c r="D2115" s="7" t="s">
        <v>22</v>
      </c>
      <c r="E2115" s="7" t="e">
        <v>#N/A</v>
      </c>
      <c r="F2115" s="7" t="e">
        <v>#N/A</v>
      </c>
      <c r="G2115" s="7" t="e">
        <v>#N/A</v>
      </c>
      <c r="H2115" s="7" t="e">
        <v>#N/A</v>
      </c>
      <c r="I2115" s="7" t="s">
        <v>416</v>
      </c>
      <c r="J2115" s="7" t="s">
        <v>417</v>
      </c>
      <c r="K2115" s="241">
        <v>1089</v>
      </c>
      <c r="L2115" s="7" t="s">
        <v>696</v>
      </c>
      <c r="M2115" s="241">
        <v>4000</v>
      </c>
      <c r="N2115" s="7" t="s">
        <v>1349</v>
      </c>
    </row>
    <row r="2116" spans="1:14" x14ac:dyDescent="0.3">
      <c r="A2116" t="str">
        <f t="shared" si="33"/>
        <v>10898040</v>
      </c>
      <c r="B2116" s="7" t="s">
        <v>1294</v>
      </c>
      <c r="C2116" s="7" t="s">
        <v>1316</v>
      </c>
      <c r="D2116" s="7" t="s">
        <v>22</v>
      </c>
      <c r="E2116" s="7" t="e">
        <v>#N/A</v>
      </c>
      <c r="F2116" s="7" t="e">
        <v>#N/A</v>
      </c>
      <c r="G2116" s="7" t="e">
        <v>#N/A</v>
      </c>
      <c r="H2116" s="7" t="e">
        <v>#N/A</v>
      </c>
      <c r="I2116" s="7" t="s">
        <v>416</v>
      </c>
      <c r="J2116" s="7" t="s">
        <v>417</v>
      </c>
      <c r="K2116" s="241">
        <v>1089</v>
      </c>
      <c r="L2116" s="7" t="s">
        <v>696</v>
      </c>
      <c r="M2116" s="241">
        <v>8040</v>
      </c>
      <c r="N2116" s="7" t="s">
        <v>441</v>
      </c>
    </row>
    <row r="2117" spans="1:14" x14ac:dyDescent="0.3">
      <c r="A2117" t="str">
        <f t="shared" si="33"/>
        <v>10902</v>
      </c>
      <c r="B2117" s="7" t="s">
        <v>1294</v>
      </c>
      <c r="C2117" s="7" t="s">
        <v>1316</v>
      </c>
      <c r="D2117" s="7" t="s">
        <v>22</v>
      </c>
      <c r="E2117" s="7" t="s">
        <v>482</v>
      </c>
      <c r="F2117" s="7" t="s">
        <v>483</v>
      </c>
      <c r="G2117" s="7" t="s">
        <v>247</v>
      </c>
      <c r="H2117" s="7" t="s">
        <v>248</v>
      </c>
      <c r="I2117" s="7" t="s">
        <v>416</v>
      </c>
      <c r="J2117" s="7" t="s">
        <v>417</v>
      </c>
      <c r="K2117" s="241">
        <v>1090</v>
      </c>
      <c r="L2117" s="7" t="s">
        <v>697</v>
      </c>
      <c r="M2117" s="241">
        <v>2</v>
      </c>
      <c r="N2117" s="7" t="s">
        <v>150</v>
      </c>
    </row>
    <row r="2118" spans="1:14" x14ac:dyDescent="0.3">
      <c r="A2118" t="str">
        <f t="shared" si="33"/>
        <v>10901007</v>
      </c>
      <c r="B2118" s="7" t="s">
        <v>1294</v>
      </c>
      <c r="C2118" s="7" t="s">
        <v>1316</v>
      </c>
      <c r="D2118" s="7" t="s">
        <v>22</v>
      </c>
      <c r="E2118" s="7" t="s">
        <v>482</v>
      </c>
      <c r="F2118" s="7" t="s">
        <v>483</v>
      </c>
      <c r="G2118" s="7" t="s">
        <v>247</v>
      </c>
      <c r="H2118" s="7" t="s">
        <v>248</v>
      </c>
      <c r="I2118" s="7" t="s">
        <v>416</v>
      </c>
      <c r="J2118" s="7" t="s">
        <v>417</v>
      </c>
      <c r="K2118" s="241">
        <v>1090</v>
      </c>
      <c r="L2118" s="7" t="s">
        <v>697</v>
      </c>
      <c r="M2118" s="241">
        <v>1007</v>
      </c>
      <c r="N2118" s="7" t="s">
        <v>539</v>
      </c>
    </row>
    <row r="2119" spans="1:14" x14ac:dyDescent="0.3">
      <c r="A2119" t="str">
        <f t="shared" si="33"/>
        <v>10902057</v>
      </c>
      <c r="B2119" s="7" t="s">
        <v>1294</v>
      </c>
      <c r="C2119" s="7" t="s">
        <v>1316</v>
      </c>
      <c r="D2119" s="7" t="s">
        <v>22</v>
      </c>
      <c r="E2119" s="7" t="e">
        <v>#N/A</v>
      </c>
      <c r="F2119" s="7" t="e">
        <v>#N/A</v>
      </c>
      <c r="G2119" s="7" t="e">
        <v>#N/A</v>
      </c>
      <c r="H2119" s="7" t="e">
        <v>#N/A</v>
      </c>
      <c r="I2119" s="7" t="s">
        <v>416</v>
      </c>
      <c r="J2119" s="7" t="s">
        <v>417</v>
      </c>
      <c r="K2119" s="241">
        <v>1090</v>
      </c>
      <c r="L2119" s="7" t="s">
        <v>697</v>
      </c>
      <c r="M2119" s="241">
        <v>2057</v>
      </c>
      <c r="N2119" s="7" t="s">
        <v>474</v>
      </c>
    </row>
    <row r="2120" spans="1:14" x14ac:dyDescent="0.3">
      <c r="A2120" t="str">
        <f t="shared" si="33"/>
        <v>10902092</v>
      </c>
      <c r="B2120" s="7" t="s">
        <v>1294</v>
      </c>
      <c r="C2120" s="7" t="s">
        <v>1316</v>
      </c>
      <c r="D2120" s="7" t="s">
        <v>22</v>
      </c>
      <c r="E2120" s="7" t="e">
        <v>#N/A</v>
      </c>
      <c r="F2120" s="7" t="e">
        <v>#N/A</v>
      </c>
      <c r="G2120" s="7" t="e">
        <v>#N/A</v>
      </c>
      <c r="H2120" s="7" t="e">
        <v>#N/A</v>
      </c>
      <c r="I2120" s="7" t="s">
        <v>416</v>
      </c>
      <c r="J2120" s="7" t="s">
        <v>417</v>
      </c>
      <c r="K2120" s="241">
        <v>1090</v>
      </c>
      <c r="L2120" s="7" t="s">
        <v>697</v>
      </c>
      <c r="M2120" s="241">
        <v>2092</v>
      </c>
      <c r="N2120" s="7" t="s">
        <v>141</v>
      </c>
    </row>
    <row r="2121" spans="1:14" x14ac:dyDescent="0.3">
      <c r="A2121" t="str">
        <f t="shared" si="33"/>
        <v>10903450</v>
      </c>
      <c r="B2121" s="7" t="s">
        <v>1294</v>
      </c>
      <c r="C2121" s="7" t="s">
        <v>1316</v>
      </c>
      <c r="D2121" s="7" t="s">
        <v>22</v>
      </c>
      <c r="E2121" s="7" t="s">
        <v>482</v>
      </c>
      <c r="F2121" s="7" t="s">
        <v>483</v>
      </c>
      <c r="G2121" s="7" t="s">
        <v>247</v>
      </c>
      <c r="H2121" s="7" t="s">
        <v>248</v>
      </c>
      <c r="I2121" s="7" t="s">
        <v>416</v>
      </c>
      <c r="J2121" s="7" t="s">
        <v>417</v>
      </c>
      <c r="K2121" s="241">
        <v>1090</v>
      </c>
      <c r="L2121" s="7" t="s">
        <v>697</v>
      </c>
      <c r="M2121" s="241">
        <v>3450</v>
      </c>
      <c r="N2121" s="7" t="s">
        <v>698</v>
      </c>
    </row>
    <row r="2122" spans="1:14" x14ac:dyDescent="0.3">
      <c r="A2122" t="str">
        <f t="shared" si="33"/>
        <v>10906003</v>
      </c>
      <c r="B2122" s="7" t="s">
        <v>1294</v>
      </c>
      <c r="C2122" s="7" t="s">
        <v>1316</v>
      </c>
      <c r="D2122" s="7" t="s">
        <v>22</v>
      </c>
      <c r="E2122" s="7" t="e">
        <v>#N/A</v>
      </c>
      <c r="F2122" s="7" t="e">
        <v>#N/A</v>
      </c>
      <c r="G2122" s="7" t="e">
        <v>#N/A</v>
      </c>
      <c r="H2122" s="7" t="e">
        <v>#N/A</v>
      </c>
      <c r="I2122" s="7" t="s">
        <v>416</v>
      </c>
      <c r="J2122" s="7" t="s">
        <v>417</v>
      </c>
      <c r="K2122" s="241">
        <v>1090</v>
      </c>
      <c r="L2122" s="7" t="s">
        <v>697</v>
      </c>
      <c r="M2122" s="241">
        <v>6003</v>
      </c>
      <c r="N2122" s="7" t="s">
        <v>89</v>
      </c>
    </row>
    <row r="2123" spans="1:14" x14ac:dyDescent="0.3">
      <c r="A2123" t="str">
        <f t="shared" si="33"/>
        <v>92106004</v>
      </c>
      <c r="B2123" s="7" t="s">
        <v>1321</v>
      </c>
      <c r="C2123" s="7"/>
      <c r="D2123" s="7"/>
      <c r="E2123" s="7" t="e">
        <v>#N/A</v>
      </c>
      <c r="F2123" s="7" t="e">
        <v>#N/A</v>
      </c>
      <c r="G2123" s="7" t="e">
        <v>#N/A</v>
      </c>
      <c r="H2123" s="7" t="e">
        <v>#N/A</v>
      </c>
      <c r="I2123" s="7" t="s">
        <v>1911</v>
      </c>
      <c r="J2123" s="7" t="s">
        <v>1912</v>
      </c>
      <c r="K2123" s="241">
        <v>9210</v>
      </c>
      <c r="L2123" s="7" t="s">
        <v>1913</v>
      </c>
      <c r="M2123" s="241">
        <v>6004</v>
      </c>
      <c r="N2123" s="7" t="s">
        <v>66</v>
      </c>
    </row>
    <row r="2124" spans="1:14" x14ac:dyDescent="0.3">
      <c r="A2124" t="str">
        <f t="shared" si="33"/>
        <v>22581</v>
      </c>
      <c r="B2124" s="7" t="s">
        <v>1294</v>
      </c>
      <c r="C2124" s="7" t="s">
        <v>1379</v>
      </c>
      <c r="D2124" s="7" t="s">
        <v>22</v>
      </c>
      <c r="E2124" s="7" t="e">
        <v>#N/A</v>
      </c>
      <c r="F2124" s="7" t="e">
        <v>#N/A</v>
      </c>
      <c r="G2124" s="7" t="e">
        <v>#N/A</v>
      </c>
      <c r="H2124" s="7" t="e">
        <v>#N/A</v>
      </c>
      <c r="I2124" s="7" t="s">
        <v>699</v>
      </c>
      <c r="J2124" s="7" t="s">
        <v>700</v>
      </c>
      <c r="K2124" s="241">
        <v>2258</v>
      </c>
      <c r="L2124" s="7" t="s">
        <v>701</v>
      </c>
      <c r="M2124" s="241">
        <v>1</v>
      </c>
      <c r="N2124" s="7" t="s">
        <v>158</v>
      </c>
    </row>
    <row r="2125" spans="1:14" x14ac:dyDescent="0.3">
      <c r="A2125" t="str">
        <f t="shared" si="33"/>
        <v>22581000</v>
      </c>
      <c r="B2125" s="7" t="s">
        <v>1294</v>
      </c>
      <c r="C2125" s="7" t="s">
        <v>1379</v>
      </c>
      <c r="D2125" s="7" t="s">
        <v>22</v>
      </c>
      <c r="E2125" s="7" t="e">
        <v>#N/A</v>
      </c>
      <c r="F2125" s="7" t="e">
        <v>#N/A</v>
      </c>
      <c r="G2125" s="7" t="e">
        <v>#N/A</v>
      </c>
      <c r="H2125" s="7" t="e">
        <v>#N/A</v>
      </c>
      <c r="I2125" s="7" t="s">
        <v>699</v>
      </c>
      <c r="J2125" s="7" t="s">
        <v>700</v>
      </c>
      <c r="K2125" s="241">
        <v>2258</v>
      </c>
      <c r="L2125" s="7" t="s">
        <v>701</v>
      </c>
      <c r="M2125" s="241">
        <v>1000</v>
      </c>
      <c r="N2125" s="7" t="s">
        <v>427</v>
      </c>
    </row>
    <row r="2126" spans="1:14" x14ac:dyDescent="0.3">
      <c r="A2126" t="str">
        <f t="shared" si="33"/>
        <v>22581005</v>
      </c>
      <c r="B2126" s="7" t="s">
        <v>1294</v>
      </c>
      <c r="C2126" s="7" t="s">
        <v>1379</v>
      </c>
      <c r="D2126" s="7" t="s">
        <v>22</v>
      </c>
      <c r="E2126" s="7" t="e">
        <v>#N/A</v>
      </c>
      <c r="F2126" s="7" t="e">
        <v>#N/A</v>
      </c>
      <c r="G2126" s="7" t="e">
        <v>#N/A</v>
      </c>
      <c r="H2126" s="7" t="e">
        <v>#N/A</v>
      </c>
      <c r="I2126" s="7" t="s">
        <v>699</v>
      </c>
      <c r="J2126" s="7" t="s">
        <v>700</v>
      </c>
      <c r="K2126" s="241">
        <v>2258</v>
      </c>
      <c r="L2126" s="7" t="s">
        <v>701</v>
      </c>
      <c r="M2126" s="241">
        <v>1005</v>
      </c>
      <c r="N2126" s="7" t="s">
        <v>997</v>
      </c>
    </row>
    <row r="2127" spans="1:14" x14ac:dyDescent="0.3">
      <c r="A2127" t="str">
        <f t="shared" si="33"/>
        <v>22581022</v>
      </c>
      <c r="B2127" s="7" t="s">
        <v>1294</v>
      </c>
      <c r="C2127" s="7" t="s">
        <v>1379</v>
      </c>
      <c r="D2127" s="7" t="s">
        <v>22</v>
      </c>
      <c r="E2127" s="7" t="s">
        <v>482</v>
      </c>
      <c r="F2127" s="7" t="s">
        <v>483</v>
      </c>
      <c r="G2127" s="7" t="s">
        <v>247</v>
      </c>
      <c r="H2127" s="7" t="s">
        <v>248</v>
      </c>
      <c r="I2127" s="7" t="s">
        <v>699</v>
      </c>
      <c r="J2127" s="7" t="s">
        <v>700</v>
      </c>
      <c r="K2127" s="241">
        <v>2258</v>
      </c>
      <c r="L2127" s="7" t="s">
        <v>701</v>
      </c>
      <c r="M2127" s="241">
        <v>1022</v>
      </c>
      <c r="N2127" s="7" t="s">
        <v>602</v>
      </c>
    </row>
    <row r="2128" spans="1:14" x14ac:dyDescent="0.3">
      <c r="A2128" t="str">
        <f t="shared" si="33"/>
        <v>22581080</v>
      </c>
      <c r="B2128" s="7" t="s">
        <v>1294</v>
      </c>
      <c r="C2128" s="7" t="s">
        <v>1379</v>
      </c>
      <c r="D2128" s="7" t="s">
        <v>22</v>
      </c>
      <c r="E2128" s="7" t="e">
        <v>#N/A</v>
      </c>
      <c r="F2128" s="7" t="e">
        <v>#N/A</v>
      </c>
      <c r="G2128" s="7" t="e">
        <v>#N/A</v>
      </c>
      <c r="H2128" s="7" t="e">
        <v>#N/A</v>
      </c>
      <c r="I2128" s="7" t="s">
        <v>699</v>
      </c>
      <c r="J2128" s="7" t="s">
        <v>700</v>
      </c>
      <c r="K2128" s="241">
        <v>2258</v>
      </c>
      <c r="L2128" s="7" t="s">
        <v>701</v>
      </c>
      <c r="M2128" s="241">
        <v>1080</v>
      </c>
      <c r="N2128" s="7" t="s">
        <v>666</v>
      </c>
    </row>
    <row r="2129" spans="1:14" x14ac:dyDescent="0.3">
      <c r="A2129" t="str">
        <f t="shared" si="33"/>
        <v>22581081</v>
      </c>
      <c r="B2129" s="7" t="s">
        <v>1294</v>
      </c>
      <c r="C2129" s="7" t="s">
        <v>1379</v>
      </c>
      <c r="D2129" s="7" t="s">
        <v>22</v>
      </c>
      <c r="E2129" s="7" t="e">
        <v>#N/A</v>
      </c>
      <c r="F2129" s="7" t="e">
        <v>#N/A</v>
      </c>
      <c r="G2129" s="7" t="e">
        <v>#N/A</v>
      </c>
      <c r="H2129" s="7" t="e">
        <v>#N/A</v>
      </c>
      <c r="I2129" s="7" t="s">
        <v>699</v>
      </c>
      <c r="J2129" s="7" t="s">
        <v>700</v>
      </c>
      <c r="K2129" s="241">
        <v>2258</v>
      </c>
      <c r="L2129" s="7" t="s">
        <v>701</v>
      </c>
      <c r="M2129" s="241">
        <v>1081</v>
      </c>
      <c r="N2129" s="7" t="s">
        <v>799</v>
      </c>
    </row>
    <row r="2130" spans="1:14" x14ac:dyDescent="0.3">
      <c r="A2130" t="str">
        <f t="shared" si="33"/>
        <v>22582045</v>
      </c>
      <c r="B2130" s="7" t="s">
        <v>1294</v>
      </c>
      <c r="C2130" s="7" t="s">
        <v>1379</v>
      </c>
      <c r="D2130" s="7" t="s">
        <v>22</v>
      </c>
      <c r="E2130" s="7" t="e">
        <v>#N/A</v>
      </c>
      <c r="F2130" s="7" t="e">
        <v>#N/A</v>
      </c>
      <c r="G2130" s="7" t="e">
        <v>#N/A</v>
      </c>
      <c r="H2130" s="7" t="e">
        <v>#N/A</v>
      </c>
      <c r="I2130" s="7" t="s">
        <v>699</v>
      </c>
      <c r="J2130" s="7" t="s">
        <v>700</v>
      </c>
      <c r="K2130" s="241">
        <v>2258</v>
      </c>
      <c r="L2130" s="7" t="s">
        <v>701</v>
      </c>
      <c r="M2130" s="241">
        <v>2045</v>
      </c>
      <c r="N2130" s="7" t="s">
        <v>170</v>
      </c>
    </row>
    <row r="2131" spans="1:14" x14ac:dyDescent="0.3">
      <c r="A2131" t="str">
        <f t="shared" si="33"/>
        <v>22582094</v>
      </c>
      <c r="B2131" s="7" t="s">
        <v>1294</v>
      </c>
      <c r="C2131" s="7" t="s">
        <v>1379</v>
      </c>
      <c r="D2131" s="7" t="s">
        <v>22</v>
      </c>
      <c r="E2131" s="7" t="s">
        <v>482</v>
      </c>
      <c r="F2131" s="7" t="s">
        <v>483</v>
      </c>
      <c r="G2131" s="7" t="s">
        <v>247</v>
      </c>
      <c r="H2131" s="7" t="s">
        <v>248</v>
      </c>
      <c r="I2131" s="7" t="s">
        <v>699</v>
      </c>
      <c r="J2131" s="7" t="s">
        <v>700</v>
      </c>
      <c r="K2131" s="241">
        <v>2258</v>
      </c>
      <c r="L2131" s="7" t="s">
        <v>701</v>
      </c>
      <c r="M2131" s="241">
        <v>2094</v>
      </c>
      <c r="N2131" s="7" t="s">
        <v>702</v>
      </c>
    </row>
    <row r="2132" spans="1:14" x14ac:dyDescent="0.3">
      <c r="A2132" t="str">
        <f t="shared" si="33"/>
        <v>22582186</v>
      </c>
      <c r="B2132" s="7" t="s">
        <v>1294</v>
      </c>
      <c r="C2132" s="7" t="s">
        <v>1379</v>
      </c>
      <c r="D2132" s="7" t="s">
        <v>22</v>
      </c>
      <c r="E2132" s="7" t="s">
        <v>482</v>
      </c>
      <c r="F2132" s="7" t="s">
        <v>483</v>
      </c>
      <c r="G2132" s="7" t="s">
        <v>247</v>
      </c>
      <c r="H2132" s="7" t="s">
        <v>248</v>
      </c>
      <c r="I2132" s="7" t="s">
        <v>699</v>
      </c>
      <c r="J2132" s="7" t="s">
        <v>700</v>
      </c>
      <c r="K2132" s="241">
        <v>2258</v>
      </c>
      <c r="L2132" s="7" t="s">
        <v>701</v>
      </c>
      <c r="M2132" s="241">
        <v>2186</v>
      </c>
      <c r="N2132" s="7" t="s">
        <v>703</v>
      </c>
    </row>
    <row r="2133" spans="1:14" x14ac:dyDescent="0.3">
      <c r="A2133" t="str">
        <f t="shared" si="33"/>
        <v>22582225</v>
      </c>
      <c r="B2133" s="7" t="s">
        <v>1294</v>
      </c>
      <c r="C2133" s="7" t="s">
        <v>1379</v>
      </c>
      <c r="D2133" s="7" t="s">
        <v>22</v>
      </c>
      <c r="E2133" s="7" t="e">
        <v>#N/A</v>
      </c>
      <c r="F2133" s="7" t="e">
        <v>#N/A</v>
      </c>
      <c r="G2133" s="7" t="e">
        <v>#N/A</v>
      </c>
      <c r="H2133" s="7" t="e">
        <v>#N/A</v>
      </c>
      <c r="I2133" s="7" t="s">
        <v>699</v>
      </c>
      <c r="J2133" s="7" t="s">
        <v>700</v>
      </c>
      <c r="K2133" s="241">
        <v>2258</v>
      </c>
      <c r="L2133" s="7" t="s">
        <v>701</v>
      </c>
      <c r="M2133" s="241">
        <v>2225</v>
      </c>
      <c r="N2133" s="7" t="s">
        <v>1914</v>
      </c>
    </row>
    <row r="2134" spans="1:14" x14ac:dyDescent="0.3">
      <c r="A2134" t="str">
        <f t="shared" si="33"/>
        <v>22582233</v>
      </c>
      <c r="B2134" s="7" t="s">
        <v>1294</v>
      </c>
      <c r="C2134" s="7" t="s">
        <v>1379</v>
      </c>
      <c r="D2134" s="7" t="s">
        <v>22</v>
      </c>
      <c r="E2134" s="7" t="e">
        <v>#N/A</v>
      </c>
      <c r="F2134" s="7" t="e">
        <v>#N/A</v>
      </c>
      <c r="G2134" s="7" t="e">
        <v>#N/A</v>
      </c>
      <c r="H2134" s="7" t="e">
        <v>#N/A</v>
      </c>
      <c r="I2134" s="7" t="s">
        <v>699</v>
      </c>
      <c r="J2134" s="7" t="s">
        <v>700</v>
      </c>
      <c r="K2134" s="241">
        <v>2258</v>
      </c>
      <c r="L2134" s="7" t="s">
        <v>701</v>
      </c>
      <c r="M2134" s="241">
        <v>2233</v>
      </c>
      <c r="N2134" s="7" t="s">
        <v>1915</v>
      </c>
    </row>
    <row r="2135" spans="1:14" x14ac:dyDescent="0.3">
      <c r="A2135" t="str">
        <f t="shared" si="33"/>
        <v>22582238</v>
      </c>
      <c r="B2135" s="7" t="s">
        <v>1294</v>
      </c>
      <c r="C2135" s="7" t="s">
        <v>1379</v>
      </c>
      <c r="D2135" s="7" t="s">
        <v>22</v>
      </c>
      <c r="E2135" s="7" t="e">
        <v>#N/A</v>
      </c>
      <c r="F2135" s="7" t="e">
        <v>#N/A</v>
      </c>
      <c r="G2135" s="7" t="e">
        <v>#N/A</v>
      </c>
      <c r="H2135" s="7" t="e">
        <v>#N/A</v>
      </c>
      <c r="I2135" s="7" t="s">
        <v>699</v>
      </c>
      <c r="J2135" s="7" t="s">
        <v>700</v>
      </c>
      <c r="K2135" s="241">
        <v>2258</v>
      </c>
      <c r="L2135" s="7" t="s">
        <v>701</v>
      </c>
      <c r="M2135" s="241">
        <v>2238</v>
      </c>
      <c r="N2135" s="7" t="s">
        <v>1916</v>
      </c>
    </row>
    <row r="2136" spans="1:14" x14ac:dyDescent="0.3">
      <c r="A2136" t="str">
        <f t="shared" si="33"/>
        <v>22583300</v>
      </c>
      <c r="B2136" s="7" t="s">
        <v>1294</v>
      </c>
      <c r="C2136" s="7" t="s">
        <v>1379</v>
      </c>
      <c r="D2136" s="7" t="s">
        <v>22</v>
      </c>
      <c r="E2136" s="7" t="s">
        <v>482</v>
      </c>
      <c r="F2136" s="7" t="s">
        <v>483</v>
      </c>
      <c r="G2136" s="7" t="s">
        <v>247</v>
      </c>
      <c r="H2136" s="7" t="s">
        <v>248</v>
      </c>
      <c r="I2136" s="7" t="s">
        <v>699</v>
      </c>
      <c r="J2136" s="7" t="s">
        <v>700</v>
      </c>
      <c r="K2136" s="241">
        <v>2258</v>
      </c>
      <c r="L2136" s="7" t="s">
        <v>701</v>
      </c>
      <c r="M2136" s="241">
        <v>3300</v>
      </c>
      <c r="N2136" s="7" t="s">
        <v>704</v>
      </c>
    </row>
    <row r="2137" spans="1:14" x14ac:dyDescent="0.3">
      <c r="A2137" t="str">
        <f t="shared" si="33"/>
        <v>22583301</v>
      </c>
      <c r="B2137" s="7" t="s">
        <v>1294</v>
      </c>
      <c r="C2137" s="7" t="s">
        <v>1379</v>
      </c>
      <c r="D2137" s="7" t="s">
        <v>22</v>
      </c>
      <c r="E2137" s="7" t="s">
        <v>482</v>
      </c>
      <c r="F2137" s="7" t="s">
        <v>483</v>
      </c>
      <c r="G2137" s="7" t="s">
        <v>247</v>
      </c>
      <c r="H2137" s="7" t="s">
        <v>248</v>
      </c>
      <c r="I2137" s="7" t="s">
        <v>699</v>
      </c>
      <c r="J2137" s="7" t="s">
        <v>700</v>
      </c>
      <c r="K2137" s="241">
        <v>2258</v>
      </c>
      <c r="L2137" s="7" t="s">
        <v>701</v>
      </c>
      <c r="M2137" s="241">
        <v>3301</v>
      </c>
      <c r="N2137" s="7" t="s">
        <v>705</v>
      </c>
    </row>
    <row r="2138" spans="1:14" x14ac:dyDescent="0.3">
      <c r="A2138" t="str">
        <f t="shared" si="33"/>
        <v>22583302</v>
      </c>
      <c r="B2138" s="7" t="s">
        <v>1294</v>
      </c>
      <c r="C2138" s="7" t="s">
        <v>1379</v>
      </c>
      <c r="D2138" s="7" t="s">
        <v>22</v>
      </c>
      <c r="E2138" s="7" t="e">
        <v>#N/A</v>
      </c>
      <c r="F2138" s="7" t="e">
        <v>#N/A</v>
      </c>
      <c r="G2138" s="7" t="e">
        <v>#N/A</v>
      </c>
      <c r="H2138" s="7" t="e">
        <v>#N/A</v>
      </c>
      <c r="I2138" s="7" t="s">
        <v>699</v>
      </c>
      <c r="J2138" s="7" t="s">
        <v>700</v>
      </c>
      <c r="K2138" s="241">
        <v>2258</v>
      </c>
      <c r="L2138" s="7" t="s">
        <v>701</v>
      </c>
      <c r="M2138" s="241">
        <v>3302</v>
      </c>
      <c r="N2138" s="7" t="s">
        <v>1917</v>
      </c>
    </row>
    <row r="2139" spans="1:14" x14ac:dyDescent="0.3">
      <c r="A2139" t="str">
        <f t="shared" si="33"/>
        <v>22583303</v>
      </c>
      <c r="B2139" s="7" t="s">
        <v>1294</v>
      </c>
      <c r="C2139" s="7" t="s">
        <v>1379</v>
      </c>
      <c r="D2139" s="7" t="s">
        <v>22</v>
      </c>
      <c r="E2139" s="7" t="s">
        <v>482</v>
      </c>
      <c r="F2139" s="7" t="s">
        <v>483</v>
      </c>
      <c r="G2139" s="7" t="s">
        <v>247</v>
      </c>
      <c r="H2139" s="7" t="s">
        <v>248</v>
      </c>
      <c r="I2139" s="7" t="s">
        <v>699</v>
      </c>
      <c r="J2139" s="7" t="s">
        <v>700</v>
      </c>
      <c r="K2139" s="241">
        <v>2258</v>
      </c>
      <c r="L2139" s="7" t="s">
        <v>701</v>
      </c>
      <c r="M2139" s="241">
        <v>3303</v>
      </c>
      <c r="N2139" s="7" t="s">
        <v>706</v>
      </c>
    </row>
    <row r="2140" spans="1:14" x14ac:dyDescent="0.3">
      <c r="A2140" t="str">
        <f t="shared" si="33"/>
        <v>22584000</v>
      </c>
      <c r="B2140" s="7" t="s">
        <v>1294</v>
      </c>
      <c r="C2140" s="7" t="s">
        <v>1379</v>
      </c>
      <c r="D2140" s="7" t="s">
        <v>22</v>
      </c>
      <c r="E2140" s="7" t="e">
        <v>#N/A</v>
      </c>
      <c r="F2140" s="7" t="e">
        <v>#N/A</v>
      </c>
      <c r="G2140" s="7" t="e">
        <v>#N/A</v>
      </c>
      <c r="H2140" s="7" t="e">
        <v>#N/A</v>
      </c>
      <c r="I2140" s="7" t="s">
        <v>699</v>
      </c>
      <c r="J2140" s="7" t="s">
        <v>700</v>
      </c>
      <c r="K2140" s="241">
        <v>2258</v>
      </c>
      <c r="L2140" s="7" t="s">
        <v>701</v>
      </c>
      <c r="M2140" s="241">
        <v>4000</v>
      </c>
      <c r="N2140" s="7" t="s">
        <v>1349</v>
      </c>
    </row>
    <row r="2141" spans="1:14" x14ac:dyDescent="0.3">
      <c r="A2141" t="str">
        <f t="shared" si="33"/>
        <v>22585002</v>
      </c>
      <c r="B2141" s="7" t="s">
        <v>1351</v>
      </c>
      <c r="C2141" s="7" t="s">
        <v>1379</v>
      </c>
      <c r="D2141" s="7" t="s">
        <v>22</v>
      </c>
      <c r="E2141" s="7" t="s">
        <v>482</v>
      </c>
      <c r="F2141" s="7" t="s">
        <v>483</v>
      </c>
      <c r="G2141" s="7" t="s">
        <v>247</v>
      </c>
      <c r="H2141" s="7" t="s">
        <v>248</v>
      </c>
      <c r="I2141" s="7" t="s">
        <v>699</v>
      </c>
      <c r="J2141" s="7" t="s">
        <v>700</v>
      </c>
      <c r="K2141" s="241">
        <v>2258</v>
      </c>
      <c r="L2141" s="7" t="s">
        <v>701</v>
      </c>
      <c r="M2141" s="241">
        <v>5002</v>
      </c>
      <c r="N2141" s="7" t="s">
        <v>308</v>
      </c>
    </row>
    <row r="2142" spans="1:14" x14ac:dyDescent="0.3">
      <c r="A2142" t="str">
        <f t="shared" si="33"/>
        <v>22587130</v>
      </c>
      <c r="B2142" s="7" t="s">
        <v>1294</v>
      </c>
      <c r="C2142" s="7" t="s">
        <v>1379</v>
      </c>
      <c r="D2142" s="7" t="s">
        <v>22</v>
      </c>
      <c r="E2142" s="7" t="e">
        <v>#N/A</v>
      </c>
      <c r="F2142" s="7" t="e">
        <v>#N/A</v>
      </c>
      <c r="G2142" s="7" t="e">
        <v>#N/A</v>
      </c>
      <c r="H2142" s="7" t="e">
        <v>#N/A</v>
      </c>
      <c r="I2142" s="7" t="s">
        <v>699</v>
      </c>
      <c r="J2142" s="7" t="s">
        <v>700</v>
      </c>
      <c r="K2142" s="241">
        <v>2258</v>
      </c>
      <c r="L2142" s="7" t="s">
        <v>701</v>
      </c>
      <c r="M2142" s="241">
        <v>7130</v>
      </c>
      <c r="N2142" s="7" t="s">
        <v>589</v>
      </c>
    </row>
    <row r="2143" spans="1:14" x14ac:dyDescent="0.3">
      <c r="A2143" t="str">
        <f t="shared" si="33"/>
        <v>22588040</v>
      </c>
      <c r="B2143" s="7" t="s">
        <v>1294</v>
      </c>
      <c r="C2143" s="7" t="s">
        <v>1379</v>
      </c>
      <c r="D2143" s="7" t="s">
        <v>22</v>
      </c>
      <c r="E2143" s="7" t="s">
        <v>482</v>
      </c>
      <c r="F2143" s="7" t="s">
        <v>483</v>
      </c>
      <c r="G2143" s="7" t="s">
        <v>247</v>
      </c>
      <c r="H2143" s="7" t="s">
        <v>248</v>
      </c>
      <c r="I2143" s="7" t="s">
        <v>699</v>
      </c>
      <c r="J2143" s="7" t="s">
        <v>700</v>
      </c>
      <c r="K2143" s="241">
        <v>2258</v>
      </c>
      <c r="L2143" s="7" t="s">
        <v>701</v>
      </c>
      <c r="M2143" s="241">
        <v>8040</v>
      </c>
      <c r="N2143" s="7" t="s">
        <v>441</v>
      </c>
    </row>
    <row r="2144" spans="1:14" x14ac:dyDescent="0.3">
      <c r="A2144" t="str">
        <f t="shared" si="33"/>
        <v>22588501</v>
      </c>
      <c r="B2144" s="7" t="s">
        <v>1294</v>
      </c>
      <c r="C2144" s="7" t="s">
        <v>1379</v>
      </c>
      <c r="D2144" s="7" t="s">
        <v>22</v>
      </c>
      <c r="E2144" s="7" t="s">
        <v>482</v>
      </c>
      <c r="F2144" s="7" t="s">
        <v>483</v>
      </c>
      <c r="G2144" s="7" t="s">
        <v>247</v>
      </c>
      <c r="H2144" s="7" t="s">
        <v>248</v>
      </c>
      <c r="I2144" s="7" t="s">
        <v>699</v>
      </c>
      <c r="J2144" s="7" t="s">
        <v>700</v>
      </c>
      <c r="K2144" s="241">
        <v>2258</v>
      </c>
      <c r="L2144" s="7" t="s">
        <v>701</v>
      </c>
      <c r="M2144" s="241">
        <v>8501</v>
      </c>
      <c r="N2144" s="7" t="s">
        <v>707</v>
      </c>
    </row>
    <row r="2145" spans="1:14" x14ac:dyDescent="0.3">
      <c r="A2145" t="str">
        <f t="shared" si="33"/>
        <v>22588600</v>
      </c>
      <c r="B2145" s="7" t="s">
        <v>1294</v>
      </c>
      <c r="C2145" s="7" t="s">
        <v>1379</v>
      </c>
      <c r="D2145" s="7" t="s">
        <v>22</v>
      </c>
      <c r="E2145" s="7" t="e">
        <v>#N/A</v>
      </c>
      <c r="F2145" s="7" t="e">
        <v>#N/A</v>
      </c>
      <c r="G2145" s="7" t="e">
        <v>#N/A</v>
      </c>
      <c r="H2145" s="7" t="e">
        <v>#N/A</v>
      </c>
      <c r="I2145" s="7" t="s">
        <v>699</v>
      </c>
      <c r="J2145" s="7" t="s">
        <v>700</v>
      </c>
      <c r="K2145" s="241">
        <v>2258</v>
      </c>
      <c r="L2145" s="7" t="s">
        <v>701</v>
      </c>
      <c r="M2145" s="241">
        <v>8600</v>
      </c>
      <c r="N2145" s="7" t="s">
        <v>1886</v>
      </c>
    </row>
    <row r="2146" spans="1:14" x14ac:dyDescent="0.3">
      <c r="A2146" t="str">
        <f t="shared" si="33"/>
        <v>23841</v>
      </c>
      <c r="B2146" s="7" t="s">
        <v>1294</v>
      </c>
      <c r="C2146" s="7" t="s">
        <v>1379</v>
      </c>
      <c r="D2146" s="7" t="s">
        <v>22</v>
      </c>
      <c r="E2146" s="7" t="e">
        <v>#N/A</v>
      </c>
      <c r="F2146" s="7" t="e">
        <v>#N/A</v>
      </c>
      <c r="G2146" s="7" t="e">
        <v>#N/A</v>
      </c>
      <c r="H2146" s="7" t="e">
        <v>#N/A</v>
      </c>
      <c r="I2146" s="7" t="s">
        <v>699</v>
      </c>
      <c r="J2146" s="7" t="s">
        <v>700</v>
      </c>
      <c r="K2146" s="241">
        <v>2384</v>
      </c>
      <c r="L2146" s="7" t="s">
        <v>1918</v>
      </c>
      <c r="M2146" s="241">
        <v>1</v>
      </c>
      <c r="N2146" s="7" t="s">
        <v>158</v>
      </c>
    </row>
    <row r="2147" spans="1:14" x14ac:dyDescent="0.3">
      <c r="A2147" t="str">
        <f t="shared" si="33"/>
        <v>23847120</v>
      </c>
      <c r="B2147" s="7" t="s">
        <v>1294</v>
      </c>
      <c r="C2147" s="7" t="s">
        <v>1379</v>
      </c>
      <c r="D2147" s="7" t="s">
        <v>22</v>
      </c>
      <c r="E2147" s="7" t="e">
        <v>#N/A</v>
      </c>
      <c r="F2147" s="7" t="e">
        <v>#N/A</v>
      </c>
      <c r="G2147" s="7" t="e">
        <v>#N/A</v>
      </c>
      <c r="H2147" s="7" t="e">
        <v>#N/A</v>
      </c>
      <c r="I2147" s="7" t="s">
        <v>699</v>
      </c>
      <c r="J2147" s="7" t="s">
        <v>700</v>
      </c>
      <c r="K2147" s="241">
        <v>2384</v>
      </c>
      <c r="L2147" s="7" t="s">
        <v>1918</v>
      </c>
      <c r="M2147" s="241">
        <v>7120</v>
      </c>
      <c r="N2147" s="7" t="s">
        <v>52</v>
      </c>
    </row>
    <row r="2148" spans="1:14" x14ac:dyDescent="0.3">
      <c r="A2148" t="str">
        <f t="shared" si="33"/>
        <v>60225503</v>
      </c>
      <c r="B2148" s="7" t="s">
        <v>1321</v>
      </c>
      <c r="C2148" s="7"/>
      <c r="D2148" s="7"/>
      <c r="E2148" s="7" t="e">
        <v>#N/A</v>
      </c>
      <c r="F2148" s="7" t="e">
        <v>#N/A</v>
      </c>
      <c r="G2148" s="7" t="e">
        <v>#N/A</v>
      </c>
      <c r="H2148" s="7" t="e">
        <v>#N/A</v>
      </c>
      <c r="I2148" s="7" t="s">
        <v>1919</v>
      </c>
      <c r="J2148" s="7" t="s">
        <v>1920</v>
      </c>
      <c r="K2148" s="241">
        <v>6022</v>
      </c>
      <c r="L2148" s="7" t="s">
        <v>1920</v>
      </c>
      <c r="M2148" s="241">
        <v>5503</v>
      </c>
      <c r="N2148" s="7" t="s">
        <v>1540</v>
      </c>
    </row>
    <row r="2149" spans="1:14" x14ac:dyDescent="0.3">
      <c r="A2149" t="str">
        <f t="shared" si="33"/>
        <v>60226004</v>
      </c>
      <c r="B2149" s="7" t="s">
        <v>1321</v>
      </c>
      <c r="C2149" s="7"/>
      <c r="D2149" s="7"/>
      <c r="E2149" s="7" t="e">
        <v>#N/A</v>
      </c>
      <c r="F2149" s="7" t="e">
        <v>#N/A</v>
      </c>
      <c r="G2149" s="7" t="e">
        <v>#N/A</v>
      </c>
      <c r="H2149" s="7" t="e">
        <v>#N/A</v>
      </c>
      <c r="I2149" s="7" t="s">
        <v>1919</v>
      </c>
      <c r="J2149" s="7" t="s">
        <v>1920</v>
      </c>
      <c r="K2149" s="241">
        <v>6022</v>
      </c>
      <c r="L2149" s="7" t="s">
        <v>1920</v>
      </c>
      <c r="M2149" s="241">
        <v>6004</v>
      </c>
      <c r="N2149" s="7" t="s">
        <v>66</v>
      </c>
    </row>
    <row r="2150" spans="1:14" x14ac:dyDescent="0.3">
      <c r="A2150" t="str">
        <f t="shared" si="33"/>
        <v>61355507</v>
      </c>
      <c r="B2150" s="7" t="s">
        <v>1321</v>
      </c>
      <c r="C2150" s="7"/>
      <c r="D2150" s="7"/>
      <c r="E2150" s="7" t="e">
        <v>#N/A</v>
      </c>
      <c r="F2150" s="7" t="e">
        <v>#N/A</v>
      </c>
      <c r="G2150" s="7" t="e">
        <v>#N/A</v>
      </c>
      <c r="H2150" s="7" t="e">
        <v>#N/A</v>
      </c>
      <c r="I2150" s="7" t="s">
        <v>1342</v>
      </c>
      <c r="J2150" s="7" t="s">
        <v>1343</v>
      </c>
      <c r="K2150" s="241">
        <v>6135</v>
      </c>
      <c r="L2150" s="7" t="s">
        <v>1921</v>
      </c>
      <c r="M2150" s="241">
        <v>5507</v>
      </c>
      <c r="N2150" s="7" t="s">
        <v>1596</v>
      </c>
    </row>
    <row r="2151" spans="1:14" x14ac:dyDescent="0.3">
      <c r="A2151" t="str">
        <f t="shared" si="33"/>
        <v>61356004</v>
      </c>
      <c r="B2151" s="7" t="s">
        <v>1321</v>
      </c>
      <c r="C2151" s="7"/>
      <c r="D2151" s="7"/>
      <c r="E2151" s="7" t="e">
        <v>#N/A</v>
      </c>
      <c r="F2151" s="7" t="e">
        <v>#N/A</v>
      </c>
      <c r="G2151" s="7" t="e">
        <v>#N/A</v>
      </c>
      <c r="H2151" s="7" t="e">
        <v>#N/A</v>
      </c>
      <c r="I2151" s="7" t="s">
        <v>1342</v>
      </c>
      <c r="J2151" s="7" t="s">
        <v>1343</v>
      </c>
      <c r="K2151" s="241">
        <v>6135</v>
      </c>
      <c r="L2151" s="7" t="s">
        <v>1921</v>
      </c>
      <c r="M2151" s="241">
        <v>6004</v>
      </c>
      <c r="N2151" s="7" t="s">
        <v>66</v>
      </c>
    </row>
    <row r="2152" spans="1:14" x14ac:dyDescent="0.3">
      <c r="A2152" t="str">
        <f t="shared" si="33"/>
        <v>61358000</v>
      </c>
      <c r="B2152" s="7" t="s">
        <v>1321</v>
      </c>
      <c r="C2152" s="7"/>
      <c r="D2152" s="7"/>
      <c r="E2152" s="7" t="e">
        <v>#N/A</v>
      </c>
      <c r="F2152" s="7" t="e">
        <v>#N/A</v>
      </c>
      <c r="G2152" s="7" t="e">
        <v>#N/A</v>
      </c>
      <c r="H2152" s="7" t="e">
        <v>#N/A</v>
      </c>
      <c r="I2152" s="7" t="s">
        <v>1342</v>
      </c>
      <c r="J2152" s="7" t="s">
        <v>1343</v>
      </c>
      <c r="K2152" s="241">
        <v>6135</v>
      </c>
      <c r="L2152" s="7" t="s">
        <v>1921</v>
      </c>
      <c r="M2152" s="241">
        <v>8000</v>
      </c>
      <c r="N2152" s="7" t="s">
        <v>163</v>
      </c>
    </row>
    <row r="2153" spans="1:14" x14ac:dyDescent="0.3">
      <c r="A2153" t="str">
        <f t="shared" si="33"/>
        <v>23441007</v>
      </c>
      <c r="B2153" s="7" t="s">
        <v>1294</v>
      </c>
      <c r="C2153" s="7" t="s">
        <v>1337</v>
      </c>
      <c r="D2153" s="7" t="s">
        <v>22</v>
      </c>
      <c r="E2153" s="7" t="e">
        <v>#N/A</v>
      </c>
      <c r="F2153" s="7" t="e">
        <v>#N/A</v>
      </c>
      <c r="G2153" s="7" t="e">
        <v>#N/A</v>
      </c>
      <c r="H2153" s="7" t="e">
        <v>#N/A</v>
      </c>
      <c r="I2153" s="7" t="s">
        <v>708</v>
      </c>
      <c r="J2153" s="7" t="s">
        <v>709</v>
      </c>
      <c r="K2153" s="241">
        <v>2344</v>
      </c>
      <c r="L2153" s="7" t="s">
        <v>709</v>
      </c>
      <c r="M2153" s="241">
        <v>1007</v>
      </c>
      <c r="N2153" s="7" t="s">
        <v>539</v>
      </c>
    </row>
    <row r="2154" spans="1:14" x14ac:dyDescent="0.3">
      <c r="A2154" t="str">
        <f t="shared" si="33"/>
        <v>23447104</v>
      </c>
      <c r="B2154" s="7" t="s">
        <v>1294</v>
      </c>
      <c r="C2154" s="7" t="s">
        <v>1337</v>
      </c>
      <c r="D2154" s="7" t="s">
        <v>22</v>
      </c>
      <c r="E2154" s="7" t="e">
        <v>#N/A</v>
      </c>
      <c r="F2154" s="7" t="e">
        <v>#N/A</v>
      </c>
      <c r="G2154" s="7" t="e">
        <v>#N/A</v>
      </c>
      <c r="H2154" s="7" t="e">
        <v>#N/A</v>
      </c>
      <c r="I2154" s="7" t="s">
        <v>708</v>
      </c>
      <c r="J2154" s="7" t="s">
        <v>709</v>
      </c>
      <c r="K2154" s="241">
        <v>2344</v>
      </c>
      <c r="L2154" s="7" t="s">
        <v>709</v>
      </c>
      <c r="M2154" s="241">
        <v>7104</v>
      </c>
      <c r="N2154" s="7" t="s">
        <v>1384</v>
      </c>
    </row>
    <row r="2155" spans="1:14" x14ac:dyDescent="0.3">
      <c r="A2155" t="str">
        <f t="shared" si="33"/>
        <v>10022037</v>
      </c>
      <c r="B2155" s="7" t="s">
        <v>1294</v>
      </c>
      <c r="C2155" s="7" t="s">
        <v>1337</v>
      </c>
      <c r="D2155" s="7" t="s">
        <v>22</v>
      </c>
      <c r="E2155" s="7" t="e">
        <v>#N/A</v>
      </c>
      <c r="F2155" s="7" t="e">
        <v>#N/A</v>
      </c>
      <c r="G2155" s="7" t="e">
        <v>#N/A</v>
      </c>
      <c r="H2155" s="7" t="e">
        <v>#N/A</v>
      </c>
      <c r="I2155" s="7" t="s">
        <v>982</v>
      </c>
      <c r="J2155" s="7" t="s">
        <v>983</v>
      </c>
      <c r="K2155" s="241">
        <v>1002</v>
      </c>
      <c r="L2155" s="7" t="s">
        <v>983</v>
      </c>
      <c r="M2155" s="241">
        <v>2037</v>
      </c>
      <c r="N2155" s="7" t="s">
        <v>294</v>
      </c>
    </row>
    <row r="2156" spans="1:14" x14ac:dyDescent="0.3">
      <c r="A2156" t="str">
        <f t="shared" si="33"/>
        <v>10022045</v>
      </c>
      <c r="B2156" s="7" t="s">
        <v>1294</v>
      </c>
      <c r="C2156" s="7" t="s">
        <v>1337</v>
      </c>
      <c r="D2156" s="7" t="s">
        <v>22</v>
      </c>
      <c r="E2156" s="7" t="s">
        <v>482</v>
      </c>
      <c r="F2156" s="7" t="s">
        <v>483</v>
      </c>
      <c r="G2156" s="7" t="s">
        <v>955</v>
      </c>
      <c r="H2156" s="7" t="s">
        <v>956</v>
      </c>
      <c r="I2156" s="7" t="s">
        <v>982</v>
      </c>
      <c r="J2156" s="7" t="s">
        <v>983</v>
      </c>
      <c r="K2156" s="241">
        <v>1002</v>
      </c>
      <c r="L2156" s="7" t="s">
        <v>983</v>
      </c>
      <c r="M2156" s="241">
        <v>2045</v>
      </c>
      <c r="N2156" s="7" t="s">
        <v>170</v>
      </c>
    </row>
    <row r="2157" spans="1:14" x14ac:dyDescent="0.3">
      <c r="A2157" t="str">
        <f t="shared" si="33"/>
        <v>10022046</v>
      </c>
      <c r="B2157" s="7" t="s">
        <v>1294</v>
      </c>
      <c r="C2157" s="7" t="s">
        <v>1337</v>
      </c>
      <c r="D2157" s="7" t="s">
        <v>22</v>
      </c>
      <c r="E2157" s="7" t="e">
        <v>#N/A</v>
      </c>
      <c r="F2157" s="7" t="e">
        <v>#N/A</v>
      </c>
      <c r="G2157" s="7" t="e">
        <v>#N/A</v>
      </c>
      <c r="H2157" s="7" t="e">
        <v>#N/A</v>
      </c>
      <c r="I2157" s="7" t="s">
        <v>982</v>
      </c>
      <c r="J2157" s="7" t="s">
        <v>983</v>
      </c>
      <c r="K2157" s="241">
        <v>1002</v>
      </c>
      <c r="L2157" s="7" t="s">
        <v>983</v>
      </c>
      <c r="M2157" s="241">
        <v>2046</v>
      </c>
      <c r="N2157" s="7" t="s">
        <v>404</v>
      </c>
    </row>
    <row r="2158" spans="1:14" x14ac:dyDescent="0.3">
      <c r="A2158" t="str">
        <f t="shared" si="33"/>
        <v>10022067</v>
      </c>
      <c r="B2158" s="7" t="s">
        <v>1294</v>
      </c>
      <c r="C2158" s="7" t="s">
        <v>1337</v>
      </c>
      <c r="D2158" s="7" t="s">
        <v>22</v>
      </c>
      <c r="E2158" s="7" t="e">
        <v>#N/A</v>
      </c>
      <c r="F2158" s="7" t="e">
        <v>#N/A</v>
      </c>
      <c r="G2158" s="7" t="e">
        <v>#N/A</v>
      </c>
      <c r="H2158" s="7" t="e">
        <v>#N/A</v>
      </c>
      <c r="I2158" s="7" t="s">
        <v>982</v>
      </c>
      <c r="J2158" s="7" t="s">
        <v>983</v>
      </c>
      <c r="K2158" s="241">
        <v>1002</v>
      </c>
      <c r="L2158" s="7" t="s">
        <v>983</v>
      </c>
      <c r="M2158" s="241">
        <v>2067</v>
      </c>
      <c r="N2158" s="7" t="s">
        <v>162</v>
      </c>
    </row>
    <row r="2159" spans="1:14" x14ac:dyDescent="0.3">
      <c r="A2159" t="str">
        <f t="shared" si="33"/>
        <v>10022068</v>
      </c>
      <c r="B2159" s="7" t="s">
        <v>1294</v>
      </c>
      <c r="C2159" s="7" t="s">
        <v>1337</v>
      </c>
      <c r="D2159" s="7" t="s">
        <v>22</v>
      </c>
      <c r="E2159" s="7" t="e">
        <v>#N/A</v>
      </c>
      <c r="F2159" s="7" t="e">
        <v>#N/A</v>
      </c>
      <c r="G2159" s="7" t="e">
        <v>#N/A</v>
      </c>
      <c r="H2159" s="7" t="e">
        <v>#N/A</v>
      </c>
      <c r="I2159" s="7" t="s">
        <v>982</v>
      </c>
      <c r="J2159" s="7" t="s">
        <v>983</v>
      </c>
      <c r="K2159" s="241">
        <v>1002</v>
      </c>
      <c r="L2159" s="7" t="s">
        <v>983</v>
      </c>
      <c r="M2159" s="241">
        <v>2068</v>
      </c>
      <c r="N2159" s="7" t="s">
        <v>410</v>
      </c>
    </row>
    <row r="2160" spans="1:14" x14ac:dyDescent="0.3">
      <c r="A2160" t="str">
        <f t="shared" si="33"/>
        <v>10022078</v>
      </c>
      <c r="B2160" s="7" t="s">
        <v>1294</v>
      </c>
      <c r="C2160" s="7" t="s">
        <v>1337</v>
      </c>
      <c r="D2160" s="7" t="s">
        <v>22</v>
      </c>
      <c r="E2160" s="7" t="s">
        <v>482</v>
      </c>
      <c r="F2160" s="7" t="s">
        <v>483</v>
      </c>
      <c r="G2160" s="7" t="s">
        <v>955</v>
      </c>
      <c r="H2160" s="7" t="s">
        <v>956</v>
      </c>
      <c r="I2160" s="7" t="s">
        <v>982</v>
      </c>
      <c r="J2160" s="7" t="s">
        <v>983</v>
      </c>
      <c r="K2160" s="241">
        <v>1002</v>
      </c>
      <c r="L2160" s="7" t="s">
        <v>983</v>
      </c>
      <c r="M2160" s="241">
        <v>2078</v>
      </c>
      <c r="N2160" s="7" t="s">
        <v>284</v>
      </c>
    </row>
    <row r="2161" spans="1:14" x14ac:dyDescent="0.3">
      <c r="A2161" t="str">
        <f t="shared" si="33"/>
        <v>10022087</v>
      </c>
      <c r="B2161" s="7" t="s">
        <v>1294</v>
      </c>
      <c r="C2161" s="7" t="s">
        <v>1337</v>
      </c>
      <c r="D2161" s="7" t="s">
        <v>22</v>
      </c>
      <c r="E2161" s="7" t="e">
        <v>#N/A</v>
      </c>
      <c r="F2161" s="7" t="e">
        <v>#N/A</v>
      </c>
      <c r="G2161" s="7" t="e">
        <v>#N/A</v>
      </c>
      <c r="H2161" s="7" t="e">
        <v>#N/A</v>
      </c>
      <c r="I2161" s="7" t="s">
        <v>982</v>
      </c>
      <c r="J2161" s="7" t="s">
        <v>983</v>
      </c>
      <c r="K2161" s="241">
        <v>1002</v>
      </c>
      <c r="L2161" s="7" t="s">
        <v>983</v>
      </c>
      <c r="M2161" s="241">
        <v>2087</v>
      </c>
      <c r="N2161" s="7" t="s">
        <v>333</v>
      </c>
    </row>
    <row r="2162" spans="1:14" x14ac:dyDescent="0.3">
      <c r="A2162" t="str">
        <f t="shared" si="33"/>
        <v>10022100</v>
      </c>
      <c r="B2162" s="7" t="s">
        <v>1294</v>
      </c>
      <c r="C2162" s="7" t="s">
        <v>1337</v>
      </c>
      <c r="D2162" s="7" t="s">
        <v>22</v>
      </c>
      <c r="E2162" s="7" t="e">
        <v>#N/A</v>
      </c>
      <c r="F2162" s="7" t="e">
        <v>#N/A</v>
      </c>
      <c r="G2162" s="7" t="e">
        <v>#N/A</v>
      </c>
      <c r="H2162" s="7" t="e">
        <v>#N/A</v>
      </c>
      <c r="I2162" s="7" t="s">
        <v>982</v>
      </c>
      <c r="J2162" s="7" t="s">
        <v>983</v>
      </c>
      <c r="K2162" s="241">
        <v>1002</v>
      </c>
      <c r="L2162" s="7" t="s">
        <v>983</v>
      </c>
      <c r="M2162" s="241">
        <v>2100</v>
      </c>
      <c r="N2162" s="7" t="s">
        <v>1922</v>
      </c>
    </row>
    <row r="2163" spans="1:14" x14ac:dyDescent="0.3">
      <c r="A2163" t="str">
        <f t="shared" si="33"/>
        <v>10024000</v>
      </c>
      <c r="B2163" s="7" t="s">
        <v>1294</v>
      </c>
      <c r="C2163" s="7" t="s">
        <v>1337</v>
      </c>
      <c r="D2163" s="7" t="s">
        <v>22</v>
      </c>
      <c r="E2163" s="7" t="e">
        <v>#N/A</v>
      </c>
      <c r="F2163" s="7" t="e">
        <v>#N/A</v>
      </c>
      <c r="G2163" s="7" t="e">
        <v>#N/A</v>
      </c>
      <c r="H2163" s="7" t="e">
        <v>#N/A</v>
      </c>
      <c r="I2163" s="7" t="s">
        <v>982</v>
      </c>
      <c r="J2163" s="7" t="s">
        <v>983</v>
      </c>
      <c r="K2163" s="241">
        <v>1002</v>
      </c>
      <c r="L2163" s="7" t="s">
        <v>983</v>
      </c>
      <c r="M2163" s="241">
        <v>4000</v>
      </c>
      <c r="N2163" s="7" t="s">
        <v>1349</v>
      </c>
    </row>
    <row r="2164" spans="1:14" x14ac:dyDescent="0.3">
      <c r="A2164" t="str">
        <f t="shared" si="33"/>
        <v>10024005</v>
      </c>
      <c r="B2164" s="7" t="s">
        <v>1294</v>
      </c>
      <c r="C2164" s="7" t="s">
        <v>1337</v>
      </c>
      <c r="D2164" s="7" t="s">
        <v>22</v>
      </c>
      <c r="E2164" s="7" t="e">
        <v>#N/A</v>
      </c>
      <c r="F2164" s="7" t="e">
        <v>#N/A</v>
      </c>
      <c r="G2164" s="7" t="e">
        <v>#N/A</v>
      </c>
      <c r="H2164" s="7" t="e">
        <v>#N/A</v>
      </c>
      <c r="I2164" s="7" t="s">
        <v>982</v>
      </c>
      <c r="J2164" s="7" t="s">
        <v>983</v>
      </c>
      <c r="K2164" s="241">
        <v>1002</v>
      </c>
      <c r="L2164" s="7" t="s">
        <v>983</v>
      </c>
      <c r="M2164" s="241">
        <v>4005</v>
      </c>
      <c r="N2164" s="7" t="s">
        <v>1690</v>
      </c>
    </row>
    <row r="2165" spans="1:14" x14ac:dyDescent="0.3">
      <c r="A2165" t="str">
        <f t="shared" si="33"/>
        <v>10027000</v>
      </c>
      <c r="B2165" s="7" t="s">
        <v>1294</v>
      </c>
      <c r="C2165" s="7" t="s">
        <v>1337</v>
      </c>
      <c r="D2165" s="7" t="s">
        <v>22</v>
      </c>
      <c r="E2165" s="7" t="e">
        <v>#N/A</v>
      </c>
      <c r="F2165" s="7" t="e">
        <v>#N/A</v>
      </c>
      <c r="G2165" s="7" t="e">
        <v>#N/A</v>
      </c>
      <c r="H2165" s="7" t="e">
        <v>#N/A</v>
      </c>
      <c r="I2165" s="7" t="s">
        <v>982</v>
      </c>
      <c r="J2165" s="7" t="s">
        <v>983</v>
      </c>
      <c r="K2165" s="241">
        <v>1002</v>
      </c>
      <c r="L2165" s="7" t="s">
        <v>983</v>
      </c>
      <c r="M2165" s="241">
        <v>7000</v>
      </c>
      <c r="N2165" s="7" t="s">
        <v>44</v>
      </c>
    </row>
    <row r="2166" spans="1:14" x14ac:dyDescent="0.3">
      <c r="A2166" t="str">
        <f t="shared" si="33"/>
        <v>10028000</v>
      </c>
      <c r="B2166" s="7" t="s">
        <v>1294</v>
      </c>
      <c r="C2166" s="7" t="s">
        <v>1337</v>
      </c>
      <c r="D2166" s="7" t="s">
        <v>22</v>
      </c>
      <c r="E2166" s="7" t="s">
        <v>482</v>
      </c>
      <c r="F2166" s="7" t="s">
        <v>483</v>
      </c>
      <c r="G2166" s="7" t="s">
        <v>955</v>
      </c>
      <c r="H2166" s="7" t="s">
        <v>956</v>
      </c>
      <c r="I2166" s="7" t="s">
        <v>982</v>
      </c>
      <c r="J2166" s="7" t="s">
        <v>983</v>
      </c>
      <c r="K2166" s="241">
        <v>1002</v>
      </c>
      <c r="L2166" s="7" t="s">
        <v>983</v>
      </c>
      <c r="M2166" s="241">
        <v>8000</v>
      </c>
      <c r="N2166" s="7" t="s">
        <v>163</v>
      </c>
    </row>
    <row r="2167" spans="1:14" x14ac:dyDescent="0.3">
      <c r="A2167" t="str">
        <f t="shared" si="33"/>
        <v>10028088</v>
      </c>
      <c r="B2167" s="7" t="s">
        <v>1294</v>
      </c>
      <c r="C2167" s="7" t="s">
        <v>1337</v>
      </c>
      <c r="D2167" s="7" t="s">
        <v>22</v>
      </c>
      <c r="E2167" s="7" t="e">
        <v>#N/A</v>
      </c>
      <c r="F2167" s="7" t="e">
        <v>#N/A</v>
      </c>
      <c r="G2167" s="7" t="e">
        <v>#N/A</v>
      </c>
      <c r="H2167" s="7" t="e">
        <v>#N/A</v>
      </c>
      <c r="I2167" s="7" t="s">
        <v>982</v>
      </c>
      <c r="J2167" s="7" t="s">
        <v>983</v>
      </c>
      <c r="K2167" s="241">
        <v>1002</v>
      </c>
      <c r="L2167" s="7" t="s">
        <v>983</v>
      </c>
      <c r="M2167" s="241">
        <v>8088</v>
      </c>
      <c r="N2167" s="7" t="s">
        <v>1923</v>
      </c>
    </row>
    <row r="2168" spans="1:14" x14ac:dyDescent="0.3">
      <c r="A2168" t="str">
        <f t="shared" si="33"/>
        <v>10028108</v>
      </c>
      <c r="B2168" s="7" t="s">
        <v>1294</v>
      </c>
      <c r="C2168" s="7" t="s">
        <v>1337</v>
      </c>
      <c r="D2168" s="7" t="s">
        <v>22</v>
      </c>
      <c r="E2168" s="7" t="s">
        <v>482</v>
      </c>
      <c r="F2168" s="7" t="s">
        <v>483</v>
      </c>
      <c r="G2168" s="7" t="s">
        <v>955</v>
      </c>
      <c r="H2168" s="7" t="s">
        <v>956</v>
      </c>
      <c r="I2168" s="7" t="s">
        <v>982</v>
      </c>
      <c r="J2168" s="7" t="s">
        <v>983</v>
      </c>
      <c r="K2168" s="241">
        <v>1002</v>
      </c>
      <c r="L2168" s="7" t="s">
        <v>983</v>
      </c>
      <c r="M2168" s="241">
        <v>8108</v>
      </c>
      <c r="N2168" s="7" t="s">
        <v>984</v>
      </c>
    </row>
    <row r="2169" spans="1:14" x14ac:dyDescent="0.3">
      <c r="A2169" t="str">
        <f t="shared" si="33"/>
        <v>11158010</v>
      </c>
      <c r="B2169" s="7" t="s">
        <v>1294</v>
      </c>
      <c r="C2169" s="7" t="s">
        <v>1337</v>
      </c>
      <c r="D2169" s="7" t="s">
        <v>22</v>
      </c>
      <c r="E2169" s="7" t="s">
        <v>482</v>
      </c>
      <c r="F2169" s="7" t="s">
        <v>483</v>
      </c>
      <c r="G2169" s="7" t="s">
        <v>247</v>
      </c>
      <c r="H2169" s="7" t="s">
        <v>248</v>
      </c>
      <c r="I2169" s="7" t="s">
        <v>177</v>
      </c>
      <c r="J2169" s="7" t="s">
        <v>178</v>
      </c>
      <c r="K2169" s="241">
        <v>1115</v>
      </c>
      <c r="L2169" s="7" t="s">
        <v>755</v>
      </c>
      <c r="M2169" s="241">
        <v>8010</v>
      </c>
      <c r="N2169" s="7" t="s">
        <v>756</v>
      </c>
    </row>
    <row r="2170" spans="1:14" x14ac:dyDescent="0.3">
      <c r="A2170" t="str">
        <f t="shared" si="33"/>
        <v>11268010</v>
      </c>
      <c r="B2170" s="7" t="s">
        <v>1294</v>
      </c>
      <c r="C2170" s="7" t="s">
        <v>1337</v>
      </c>
      <c r="D2170" s="7" t="s">
        <v>22</v>
      </c>
      <c r="E2170" s="7" t="s">
        <v>482</v>
      </c>
      <c r="F2170" s="7" t="s">
        <v>483</v>
      </c>
      <c r="G2170" s="7" t="s">
        <v>247</v>
      </c>
      <c r="H2170" s="7" t="s">
        <v>248</v>
      </c>
      <c r="I2170" s="7" t="s">
        <v>177</v>
      </c>
      <c r="J2170" s="7" t="s">
        <v>178</v>
      </c>
      <c r="K2170" s="241">
        <v>1126</v>
      </c>
      <c r="L2170" s="7" t="s">
        <v>757</v>
      </c>
      <c r="M2170" s="241">
        <v>8010</v>
      </c>
      <c r="N2170" s="7" t="s">
        <v>756</v>
      </c>
    </row>
    <row r="2171" spans="1:14" x14ac:dyDescent="0.3">
      <c r="A2171" t="str">
        <f t="shared" si="33"/>
        <v>11902079</v>
      </c>
      <c r="B2171" s="7" t="s">
        <v>1294</v>
      </c>
      <c r="C2171" s="7" t="s">
        <v>1337</v>
      </c>
      <c r="D2171" s="7" t="s">
        <v>22</v>
      </c>
      <c r="E2171" s="7" t="e">
        <v>#N/A</v>
      </c>
      <c r="F2171" s="7" t="e">
        <v>#N/A</v>
      </c>
      <c r="G2171" s="7" t="e">
        <v>#N/A</v>
      </c>
      <c r="H2171" s="7" t="e">
        <v>#N/A</v>
      </c>
      <c r="I2171" s="7" t="s">
        <v>177</v>
      </c>
      <c r="J2171" s="7" t="s">
        <v>178</v>
      </c>
      <c r="K2171" s="241">
        <v>1190</v>
      </c>
      <c r="L2171" s="7" t="s">
        <v>1924</v>
      </c>
      <c r="M2171" s="241">
        <v>2079</v>
      </c>
      <c r="N2171" s="7" t="s">
        <v>35</v>
      </c>
    </row>
    <row r="2172" spans="1:14" x14ac:dyDescent="0.3">
      <c r="A2172" t="str">
        <f t="shared" si="33"/>
        <v>11907000</v>
      </c>
      <c r="B2172" s="7" t="s">
        <v>1294</v>
      </c>
      <c r="C2172" s="7" t="s">
        <v>1337</v>
      </c>
      <c r="D2172" s="7" t="s">
        <v>22</v>
      </c>
      <c r="E2172" s="7" t="e">
        <v>#N/A</v>
      </c>
      <c r="F2172" s="7" t="e">
        <v>#N/A</v>
      </c>
      <c r="G2172" s="7" t="e">
        <v>#N/A</v>
      </c>
      <c r="H2172" s="7" t="e">
        <v>#N/A</v>
      </c>
      <c r="I2172" s="7" t="s">
        <v>177</v>
      </c>
      <c r="J2172" s="7" t="s">
        <v>178</v>
      </c>
      <c r="K2172" s="241">
        <v>1190</v>
      </c>
      <c r="L2172" s="7" t="s">
        <v>1924</v>
      </c>
      <c r="M2172" s="241">
        <v>7000</v>
      </c>
      <c r="N2172" s="7" t="s">
        <v>44</v>
      </c>
    </row>
    <row r="2173" spans="1:14" x14ac:dyDescent="0.3">
      <c r="A2173" t="str">
        <f t="shared" si="33"/>
        <v>21602047</v>
      </c>
      <c r="B2173" s="7" t="s">
        <v>1294</v>
      </c>
      <c r="C2173" s="7" t="s">
        <v>1337</v>
      </c>
      <c r="D2173" s="7" t="s">
        <v>22</v>
      </c>
      <c r="E2173" s="7" t="e">
        <v>#N/A</v>
      </c>
      <c r="F2173" s="7" t="e">
        <v>#N/A</v>
      </c>
      <c r="G2173" s="7" t="e">
        <v>#N/A</v>
      </c>
      <c r="H2173" s="7" t="e">
        <v>#N/A</v>
      </c>
      <c r="I2173" s="7" t="s">
        <v>177</v>
      </c>
      <c r="J2173" s="7" t="s">
        <v>178</v>
      </c>
      <c r="K2173" s="241">
        <v>2160</v>
      </c>
      <c r="L2173" s="7" t="s">
        <v>768</v>
      </c>
      <c r="M2173" s="241">
        <v>2047</v>
      </c>
      <c r="N2173" s="7" t="s">
        <v>299</v>
      </c>
    </row>
    <row r="2174" spans="1:14" x14ac:dyDescent="0.3">
      <c r="A2174" t="str">
        <f t="shared" si="33"/>
        <v>21604000</v>
      </c>
      <c r="B2174" s="7" t="s">
        <v>1294</v>
      </c>
      <c r="C2174" s="7" t="s">
        <v>1337</v>
      </c>
      <c r="D2174" s="7" t="s">
        <v>22</v>
      </c>
      <c r="E2174" s="7" t="e">
        <v>#N/A</v>
      </c>
      <c r="F2174" s="7" t="e">
        <v>#N/A</v>
      </c>
      <c r="G2174" s="7" t="e">
        <v>#N/A</v>
      </c>
      <c r="H2174" s="7" t="e">
        <v>#N/A</v>
      </c>
      <c r="I2174" s="7" t="s">
        <v>177</v>
      </c>
      <c r="J2174" s="7" t="s">
        <v>178</v>
      </c>
      <c r="K2174" s="241">
        <v>2160</v>
      </c>
      <c r="L2174" s="7" t="s">
        <v>768</v>
      </c>
      <c r="M2174" s="241">
        <v>4000</v>
      </c>
      <c r="N2174" s="7" t="s">
        <v>1349</v>
      </c>
    </row>
    <row r="2175" spans="1:14" x14ac:dyDescent="0.3">
      <c r="A2175" t="str">
        <f t="shared" si="33"/>
        <v>21608500</v>
      </c>
      <c r="B2175" s="7" t="s">
        <v>1294</v>
      </c>
      <c r="C2175" s="7" t="s">
        <v>1337</v>
      </c>
      <c r="D2175" s="7" t="s">
        <v>22</v>
      </c>
      <c r="E2175" s="7" t="s">
        <v>482</v>
      </c>
      <c r="F2175" s="7" t="s">
        <v>483</v>
      </c>
      <c r="G2175" s="7" t="s">
        <v>247</v>
      </c>
      <c r="H2175" s="7" t="s">
        <v>248</v>
      </c>
      <c r="I2175" s="7" t="s">
        <v>177</v>
      </c>
      <c r="J2175" s="7" t="s">
        <v>178</v>
      </c>
      <c r="K2175" s="241">
        <v>2160</v>
      </c>
      <c r="L2175" s="7" t="s">
        <v>768</v>
      </c>
      <c r="M2175" s="241">
        <v>8500</v>
      </c>
      <c r="N2175" s="7" t="s">
        <v>362</v>
      </c>
    </row>
    <row r="2176" spans="1:14" x14ac:dyDescent="0.3">
      <c r="A2176" t="str">
        <f t="shared" si="33"/>
        <v>22008010</v>
      </c>
      <c r="B2176" s="7" t="s">
        <v>1294</v>
      </c>
      <c r="C2176" s="7" t="s">
        <v>1337</v>
      </c>
      <c r="D2176" s="7" t="s">
        <v>22</v>
      </c>
      <c r="E2176" s="7" t="e">
        <v>#N/A</v>
      </c>
      <c r="F2176" s="7" t="e">
        <v>#N/A</v>
      </c>
      <c r="G2176" s="7" t="e">
        <v>#N/A</v>
      </c>
      <c r="H2176" s="7" t="e">
        <v>#N/A</v>
      </c>
      <c r="I2176" s="7" t="s">
        <v>177</v>
      </c>
      <c r="J2176" s="7" t="s">
        <v>178</v>
      </c>
      <c r="K2176" s="241">
        <v>2200</v>
      </c>
      <c r="L2176" s="7" t="s">
        <v>769</v>
      </c>
      <c r="M2176" s="241">
        <v>8010</v>
      </c>
      <c r="N2176" s="7" t="s">
        <v>756</v>
      </c>
    </row>
    <row r="2177" spans="1:14" x14ac:dyDescent="0.3">
      <c r="A2177" t="str">
        <f t="shared" si="33"/>
        <v>22008500</v>
      </c>
      <c r="B2177" s="7" t="s">
        <v>1294</v>
      </c>
      <c r="C2177" s="7" t="s">
        <v>1337</v>
      </c>
      <c r="D2177" s="7" t="s">
        <v>22</v>
      </c>
      <c r="E2177" s="7" t="s">
        <v>482</v>
      </c>
      <c r="F2177" s="7" t="s">
        <v>483</v>
      </c>
      <c r="G2177" s="7" t="s">
        <v>247</v>
      </c>
      <c r="H2177" s="7" t="s">
        <v>248</v>
      </c>
      <c r="I2177" s="7" t="s">
        <v>177</v>
      </c>
      <c r="J2177" s="7" t="s">
        <v>178</v>
      </c>
      <c r="K2177" s="241">
        <v>2200</v>
      </c>
      <c r="L2177" s="7" t="s">
        <v>769</v>
      </c>
      <c r="M2177" s="241">
        <v>8500</v>
      </c>
      <c r="N2177" s="7" t="s">
        <v>362</v>
      </c>
    </row>
    <row r="2178" spans="1:14" x14ac:dyDescent="0.3">
      <c r="A2178" t="str">
        <f t="shared" si="33"/>
        <v>22018010</v>
      </c>
      <c r="B2178" s="7" t="s">
        <v>1294</v>
      </c>
      <c r="C2178" s="7" t="s">
        <v>1337</v>
      </c>
      <c r="D2178" s="7" t="s">
        <v>22</v>
      </c>
      <c r="E2178" s="7" t="e">
        <v>#N/A</v>
      </c>
      <c r="F2178" s="7" t="e">
        <v>#N/A</v>
      </c>
      <c r="G2178" s="7" t="e">
        <v>#N/A</v>
      </c>
      <c r="H2178" s="7" t="e">
        <v>#N/A</v>
      </c>
      <c r="I2178" s="7" t="s">
        <v>177</v>
      </c>
      <c r="J2178" s="7" t="s">
        <v>178</v>
      </c>
      <c r="K2178" s="241">
        <v>2201</v>
      </c>
      <c r="L2178" s="7" t="s">
        <v>770</v>
      </c>
      <c r="M2178" s="241">
        <v>8010</v>
      </c>
      <c r="N2178" s="7" t="s">
        <v>756</v>
      </c>
    </row>
    <row r="2179" spans="1:14" x14ac:dyDescent="0.3">
      <c r="A2179" t="str">
        <f t="shared" ref="A2179:A2242" si="34">K2179&amp;M2179</f>
        <v>22018500</v>
      </c>
      <c r="B2179" s="7" t="s">
        <v>1294</v>
      </c>
      <c r="C2179" s="7" t="s">
        <v>1337</v>
      </c>
      <c r="D2179" s="7" t="s">
        <v>22</v>
      </c>
      <c r="E2179" s="7" t="s">
        <v>482</v>
      </c>
      <c r="F2179" s="7" t="s">
        <v>483</v>
      </c>
      <c r="G2179" s="7" t="s">
        <v>247</v>
      </c>
      <c r="H2179" s="7" t="s">
        <v>248</v>
      </c>
      <c r="I2179" s="7" t="s">
        <v>177</v>
      </c>
      <c r="J2179" s="7" t="s">
        <v>178</v>
      </c>
      <c r="K2179" s="241">
        <v>2201</v>
      </c>
      <c r="L2179" s="7" t="s">
        <v>770</v>
      </c>
      <c r="M2179" s="241">
        <v>8500</v>
      </c>
      <c r="N2179" s="7" t="s">
        <v>362</v>
      </c>
    </row>
    <row r="2180" spans="1:14" x14ac:dyDescent="0.3">
      <c r="A2180" t="str">
        <f t="shared" si="34"/>
        <v>22022100</v>
      </c>
      <c r="B2180" s="7" t="s">
        <v>1294</v>
      </c>
      <c r="C2180" s="7" t="s">
        <v>1337</v>
      </c>
      <c r="D2180" s="7" t="s">
        <v>22</v>
      </c>
      <c r="E2180" s="7" t="e">
        <v>#N/A</v>
      </c>
      <c r="F2180" s="7" t="e">
        <v>#N/A</v>
      </c>
      <c r="G2180" s="7" t="e">
        <v>#N/A</v>
      </c>
      <c r="H2180" s="7" t="e">
        <v>#N/A</v>
      </c>
      <c r="I2180" s="7" t="s">
        <v>177</v>
      </c>
      <c r="J2180" s="7" t="s">
        <v>178</v>
      </c>
      <c r="K2180" s="241">
        <v>2202</v>
      </c>
      <c r="L2180" s="7" t="s">
        <v>771</v>
      </c>
      <c r="M2180" s="241">
        <v>2100</v>
      </c>
      <c r="N2180" s="7" t="s">
        <v>1922</v>
      </c>
    </row>
    <row r="2181" spans="1:14" x14ac:dyDescent="0.3">
      <c r="A2181" t="str">
        <f t="shared" si="34"/>
        <v>22028010</v>
      </c>
      <c r="B2181" s="7" t="s">
        <v>1294</v>
      </c>
      <c r="C2181" s="7" t="s">
        <v>1337</v>
      </c>
      <c r="D2181" s="7" t="s">
        <v>22</v>
      </c>
      <c r="E2181" s="7" t="e">
        <v>#N/A</v>
      </c>
      <c r="F2181" s="7" t="e">
        <v>#N/A</v>
      </c>
      <c r="G2181" s="7" t="e">
        <v>#N/A</v>
      </c>
      <c r="H2181" s="7" t="e">
        <v>#N/A</v>
      </c>
      <c r="I2181" s="7" t="s">
        <v>177</v>
      </c>
      <c r="J2181" s="7" t="s">
        <v>178</v>
      </c>
      <c r="K2181" s="241">
        <v>2202</v>
      </c>
      <c r="L2181" s="7" t="s">
        <v>771</v>
      </c>
      <c r="M2181" s="241">
        <v>8010</v>
      </c>
      <c r="N2181" s="7" t="s">
        <v>756</v>
      </c>
    </row>
    <row r="2182" spans="1:14" x14ac:dyDescent="0.3">
      <c r="A2182" t="str">
        <f t="shared" si="34"/>
        <v>22028500</v>
      </c>
      <c r="B2182" s="7" t="s">
        <v>1294</v>
      </c>
      <c r="C2182" s="7" t="s">
        <v>1337</v>
      </c>
      <c r="D2182" s="7" t="s">
        <v>22</v>
      </c>
      <c r="E2182" s="7" t="s">
        <v>482</v>
      </c>
      <c r="F2182" s="7" t="s">
        <v>483</v>
      </c>
      <c r="G2182" s="7" t="s">
        <v>247</v>
      </c>
      <c r="H2182" s="7" t="s">
        <v>248</v>
      </c>
      <c r="I2182" s="7" t="s">
        <v>177</v>
      </c>
      <c r="J2182" s="7" t="s">
        <v>178</v>
      </c>
      <c r="K2182" s="241">
        <v>2202</v>
      </c>
      <c r="L2182" s="7" t="s">
        <v>771</v>
      </c>
      <c r="M2182" s="241">
        <v>8500</v>
      </c>
      <c r="N2182" s="7" t="s">
        <v>362</v>
      </c>
    </row>
    <row r="2183" spans="1:14" x14ac:dyDescent="0.3">
      <c r="A2183" t="str">
        <f t="shared" si="34"/>
        <v>22038010</v>
      </c>
      <c r="B2183" s="7" t="s">
        <v>1294</v>
      </c>
      <c r="C2183" s="7" t="s">
        <v>1337</v>
      </c>
      <c r="D2183" s="7" t="s">
        <v>22</v>
      </c>
      <c r="E2183" s="7" t="e">
        <v>#N/A</v>
      </c>
      <c r="F2183" s="7" t="e">
        <v>#N/A</v>
      </c>
      <c r="G2183" s="7" t="e">
        <v>#N/A</v>
      </c>
      <c r="H2183" s="7" t="e">
        <v>#N/A</v>
      </c>
      <c r="I2183" s="7" t="s">
        <v>177</v>
      </c>
      <c r="J2183" s="7" t="s">
        <v>178</v>
      </c>
      <c r="K2183" s="241">
        <v>2203</v>
      </c>
      <c r="L2183" s="7" t="s">
        <v>772</v>
      </c>
      <c r="M2183" s="241">
        <v>8010</v>
      </c>
      <c r="N2183" s="7" t="s">
        <v>756</v>
      </c>
    </row>
    <row r="2184" spans="1:14" x14ac:dyDescent="0.3">
      <c r="A2184" t="str">
        <f t="shared" si="34"/>
        <v>22038500</v>
      </c>
      <c r="B2184" s="7" t="s">
        <v>1294</v>
      </c>
      <c r="C2184" s="7" t="s">
        <v>1337</v>
      </c>
      <c r="D2184" s="7" t="s">
        <v>22</v>
      </c>
      <c r="E2184" s="7" t="s">
        <v>482</v>
      </c>
      <c r="F2184" s="7" t="s">
        <v>483</v>
      </c>
      <c r="G2184" s="7" t="s">
        <v>247</v>
      </c>
      <c r="H2184" s="7" t="s">
        <v>248</v>
      </c>
      <c r="I2184" s="7" t="s">
        <v>177</v>
      </c>
      <c r="J2184" s="7" t="s">
        <v>178</v>
      </c>
      <c r="K2184" s="241">
        <v>2203</v>
      </c>
      <c r="L2184" s="7" t="s">
        <v>772</v>
      </c>
      <c r="M2184" s="241">
        <v>8500</v>
      </c>
      <c r="N2184" s="7" t="s">
        <v>362</v>
      </c>
    </row>
    <row r="2185" spans="1:14" x14ac:dyDescent="0.3">
      <c r="A2185" t="str">
        <f t="shared" si="34"/>
        <v>22048010</v>
      </c>
      <c r="B2185" s="7" t="s">
        <v>1294</v>
      </c>
      <c r="C2185" s="7" t="s">
        <v>1337</v>
      </c>
      <c r="D2185" s="7" t="s">
        <v>22</v>
      </c>
      <c r="E2185" s="7" t="e">
        <v>#N/A</v>
      </c>
      <c r="F2185" s="7" t="e">
        <v>#N/A</v>
      </c>
      <c r="G2185" s="7" t="e">
        <v>#N/A</v>
      </c>
      <c r="H2185" s="7" t="e">
        <v>#N/A</v>
      </c>
      <c r="I2185" s="7" t="s">
        <v>177</v>
      </c>
      <c r="J2185" s="7" t="s">
        <v>178</v>
      </c>
      <c r="K2185" s="241">
        <v>2204</v>
      </c>
      <c r="L2185" s="7" t="s">
        <v>773</v>
      </c>
      <c r="M2185" s="241">
        <v>8010</v>
      </c>
      <c r="N2185" s="7" t="s">
        <v>756</v>
      </c>
    </row>
    <row r="2186" spans="1:14" x14ac:dyDescent="0.3">
      <c r="A2186" t="str">
        <f t="shared" si="34"/>
        <v>22048500</v>
      </c>
      <c r="B2186" s="7" t="s">
        <v>1294</v>
      </c>
      <c r="C2186" s="7" t="s">
        <v>1337</v>
      </c>
      <c r="D2186" s="7" t="s">
        <v>22</v>
      </c>
      <c r="E2186" s="7" t="s">
        <v>482</v>
      </c>
      <c r="F2186" s="7" t="s">
        <v>483</v>
      </c>
      <c r="G2186" s="7" t="s">
        <v>247</v>
      </c>
      <c r="H2186" s="7" t="s">
        <v>248</v>
      </c>
      <c r="I2186" s="7" t="s">
        <v>177</v>
      </c>
      <c r="J2186" s="7" t="s">
        <v>178</v>
      </c>
      <c r="K2186" s="241">
        <v>2204</v>
      </c>
      <c r="L2186" s="7" t="s">
        <v>773</v>
      </c>
      <c r="M2186" s="241">
        <v>8500</v>
      </c>
      <c r="N2186" s="7" t="s">
        <v>362</v>
      </c>
    </row>
    <row r="2187" spans="1:14" x14ac:dyDescent="0.3">
      <c r="A2187" t="str">
        <f t="shared" si="34"/>
        <v>22058010</v>
      </c>
      <c r="B2187" s="7" t="s">
        <v>1294</v>
      </c>
      <c r="C2187" s="7" t="s">
        <v>1337</v>
      </c>
      <c r="D2187" s="7" t="s">
        <v>22</v>
      </c>
      <c r="E2187" s="7" t="e">
        <v>#N/A</v>
      </c>
      <c r="F2187" s="7" t="e">
        <v>#N/A</v>
      </c>
      <c r="G2187" s="7" t="e">
        <v>#N/A</v>
      </c>
      <c r="H2187" s="7" t="e">
        <v>#N/A</v>
      </c>
      <c r="I2187" s="7" t="s">
        <v>177</v>
      </c>
      <c r="J2187" s="7" t="s">
        <v>178</v>
      </c>
      <c r="K2187" s="241">
        <v>2205</v>
      </c>
      <c r="L2187" s="7" t="s">
        <v>774</v>
      </c>
      <c r="M2187" s="241">
        <v>8010</v>
      </c>
      <c r="N2187" s="7" t="s">
        <v>756</v>
      </c>
    </row>
    <row r="2188" spans="1:14" x14ac:dyDescent="0.3">
      <c r="A2188" t="str">
        <f t="shared" si="34"/>
        <v>22058500</v>
      </c>
      <c r="B2188" s="7" t="s">
        <v>1294</v>
      </c>
      <c r="C2188" s="7" t="s">
        <v>1337</v>
      </c>
      <c r="D2188" s="7" t="s">
        <v>22</v>
      </c>
      <c r="E2188" s="7" t="s">
        <v>482</v>
      </c>
      <c r="F2188" s="7" t="s">
        <v>483</v>
      </c>
      <c r="G2188" s="7" t="s">
        <v>247</v>
      </c>
      <c r="H2188" s="7" t="s">
        <v>248</v>
      </c>
      <c r="I2188" s="7" t="s">
        <v>177</v>
      </c>
      <c r="J2188" s="7" t="s">
        <v>178</v>
      </c>
      <c r="K2188" s="241">
        <v>2205</v>
      </c>
      <c r="L2188" s="7" t="s">
        <v>774</v>
      </c>
      <c r="M2188" s="241">
        <v>8500</v>
      </c>
      <c r="N2188" s="7" t="s">
        <v>362</v>
      </c>
    </row>
    <row r="2189" spans="1:14" x14ac:dyDescent="0.3">
      <c r="A2189" t="str">
        <f t="shared" si="34"/>
        <v>22068000</v>
      </c>
      <c r="B2189" s="7" t="s">
        <v>1294</v>
      </c>
      <c r="C2189" s="7" t="s">
        <v>1337</v>
      </c>
      <c r="D2189" s="7" t="s">
        <v>22</v>
      </c>
      <c r="E2189" s="7" t="e">
        <v>#N/A</v>
      </c>
      <c r="F2189" s="7" t="e">
        <v>#N/A</v>
      </c>
      <c r="G2189" s="7" t="e">
        <v>#N/A</v>
      </c>
      <c r="H2189" s="7" t="e">
        <v>#N/A</v>
      </c>
      <c r="I2189" s="7" t="s">
        <v>177</v>
      </c>
      <c r="J2189" s="7" t="s">
        <v>178</v>
      </c>
      <c r="K2189" s="241">
        <v>2206</v>
      </c>
      <c r="L2189" s="7" t="s">
        <v>775</v>
      </c>
      <c r="M2189" s="241">
        <v>8000</v>
      </c>
      <c r="N2189" s="7" t="s">
        <v>163</v>
      </c>
    </row>
    <row r="2190" spans="1:14" x14ac:dyDescent="0.3">
      <c r="A2190" t="str">
        <f t="shared" si="34"/>
        <v>22068010</v>
      </c>
      <c r="B2190" s="7" t="s">
        <v>1294</v>
      </c>
      <c r="C2190" s="7" t="s">
        <v>1337</v>
      </c>
      <c r="D2190" s="7" t="s">
        <v>22</v>
      </c>
      <c r="E2190" s="7" t="e">
        <v>#N/A</v>
      </c>
      <c r="F2190" s="7" t="e">
        <v>#N/A</v>
      </c>
      <c r="G2190" s="7" t="e">
        <v>#N/A</v>
      </c>
      <c r="H2190" s="7" t="e">
        <v>#N/A</v>
      </c>
      <c r="I2190" s="7" t="s">
        <v>177</v>
      </c>
      <c r="J2190" s="7" t="s">
        <v>178</v>
      </c>
      <c r="K2190" s="241">
        <v>2206</v>
      </c>
      <c r="L2190" s="7" t="s">
        <v>775</v>
      </c>
      <c r="M2190" s="241">
        <v>8010</v>
      </c>
      <c r="N2190" s="7" t="s">
        <v>756</v>
      </c>
    </row>
    <row r="2191" spans="1:14" x14ac:dyDescent="0.3">
      <c r="A2191" t="str">
        <f t="shared" si="34"/>
        <v>22068500</v>
      </c>
      <c r="B2191" s="7" t="s">
        <v>1294</v>
      </c>
      <c r="C2191" s="7" t="s">
        <v>1337</v>
      </c>
      <c r="D2191" s="7" t="s">
        <v>22</v>
      </c>
      <c r="E2191" s="7" t="s">
        <v>482</v>
      </c>
      <c r="F2191" s="7" t="s">
        <v>483</v>
      </c>
      <c r="G2191" s="7" t="s">
        <v>247</v>
      </c>
      <c r="H2191" s="7" t="s">
        <v>248</v>
      </c>
      <c r="I2191" s="7" t="s">
        <v>177</v>
      </c>
      <c r="J2191" s="7" t="s">
        <v>178</v>
      </c>
      <c r="K2191" s="241">
        <v>2206</v>
      </c>
      <c r="L2191" s="7" t="s">
        <v>775</v>
      </c>
      <c r="M2191" s="241">
        <v>8500</v>
      </c>
      <c r="N2191" s="7" t="s">
        <v>362</v>
      </c>
    </row>
    <row r="2192" spans="1:14" x14ac:dyDescent="0.3">
      <c r="A2192" t="str">
        <f t="shared" si="34"/>
        <v>22078010</v>
      </c>
      <c r="B2192" s="7" t="s">
        <v>1294</v>
      </c>
      <c r="C2192" s="7" t="s">
        <v>1337</v>
      </c>
      <c r="D2192" s="7" t="s">
        <v>22</v>
      </c>
      <c r="E2192" s="7" t="e">
        <v>#N/A</v>
      </c>
      <c r="F2192" s="7" t="e">
        <v>#N/A</v>
      </c>
      <c r="G2192" s="7" t="e">
        <v>#N/A</v>
      </c>
      <c r="H2192" s="7" t="e">
        <v>#N/A</v>
      </c>
      <c r="I2192" s="7" t="s">
        <v>177</v>
      </c>
      <c r="J2192" s="7" t="s">
        <v>178</v>
      </c>
      <c r="K2192" s="241">
        <v>2207</v>
      </c>
      <c r="L2192" s="7" t="s">
        <v>776</v>
      </c>
      <c r="M2192" s="241">
        <v>8010</v>
      </c>
      <c r="N2192" s="7" t="s">
        <v>756</v>
      </c>
    </row>
    <row r="2193" spans="1:14" x14ac:dyDescent="0.3">
      <c r="A2193" t="str">
        <f t="shared" si="34"/>
        <v>22078500</v>
      </c>
      <c r="B2193" s="7" t="s">
        <v>1294</v>
      </c>
      <c r="C2193" s="7" t="s">
        <v>1337</v>
      </c>
      <c r="D2193" s="7" t="s">
        <v>22</v>
      </c>
      <c r="E2193" s="7" t="s">
        <v>482</v>
      </c>
      <c r="F2193" s="7" t="s">
        <v>483</v>
      </c>
      <c r="G2193" s="7" t="s">
        <v>247</v>
      </c>
      <c r="H2193" s="7" t="s">
        <v>248</v>
      </c>
      <c r="I2193" s="7" t="s">
        <v>177</v>
      </c>
      <c r="J2193" s="7" t="s">
        <v>178</v>
      </c>
      <c r="K2193" s="241">
        <v>2207</v>
      </c>
      <c r="L2193" s="7" t="s">
        <v>776</v>
      </c>
      <c r="M2193" s="241">
        <v>8500</v>
      </c>
      <c r="N2193" s="7" t="s">
        <v>362</v>
      </c>
    </row>
    <row r="2194" spans="1:14" x14ac:dyDescent="0.3">
      <c r="A2194" t="str">
        <f t="shared" si="34"/>
        <v>22088010</v>
      </c>
      <c r="B2194" s="7" t="s">
        <v>1294</v>
      </c>
      <c r="C2194" s="7" t="s">
        <v>1337</v>
      </c>
      <c r="D2194" s="7" t="s">
        <v>22</v>
      </c>
      <c r="E2194" s="7" t="s">
        <v>482</v>
      </c>
      <c r="F2194" s="7" t="s">
        <v>483</v>
      </c>
      <c r="G2194" s="7" t="s">
        <v>247</v>
      </c>
      <c r="H2194" s="7" t="s">
        <v>248</v>
      </c>
      <c r="I2194" s="7" t="s">
        <v>177</v>
      </c>
      <c r="J2194" s="7" t="s">
        <v>178</v>
      </c>
      <c r="K2194" s="241">
        <v>2208</v>
      </c>
      <c r="L2194" s="7" t="s">
        <v>777</v>
      </c>
      <c r="M2194" s="241">
        <v>8010</v>
      </c>
      <c r="N2194" s="7" t="s">
        <v>756</v>
      </c>
    </row>
    <row r="2195" spans="1:14" x14ac:dyDescent="0.3">
      <c r="A2195" t="str">
        <f t="shared" si="34"/>
        <v>22098010</v>
      </c>
      <c r="B2195" s="7" t="s">
        <v>1294</v>
      </c>
      <c r="C2195" s="7" t="s">
        <v>1337</v>
      </c>
      <c r="D2195" s="7" t="s">
        <v>22</v>
      </c>
      <c r="E2195" s="7" t="s">
        <v>482</v>
      </c>
      <c r="F2195" s="7" t="s">
        <v>483</v>
      </c>
      <c r="G2195" s="7" t="s">
        <v>247</v>
      </c>
      <c r="H2195" s="7" t="s">
        <v>248</v>
      </c>
      <c r="I2195" s="7" t="s">
        <v>177</v>
      </c>
      <c r="J2195" s="7" t="s">
        <v>178</v>
      </c>
      <c r="K2195" s="241">
        <v>2209</v>
      </c>
      <c r="L2195" s="7" t="s">
        <v>778</v>
      </c>
      <c r="M2195" s="241">
        <v>8010</v>
      </c>
      <c r="N2195" s="7" t="s">
        <v>756</v>
      </c>
    </row>
    <row r="2196" spans="1:14" x14ac:dyDescent="0.3">
      <c r="A2196" t="str">
        <f t="shared" si="34"/>
        <v>22101000</v>
      </c>
      <c r="B2196" s="7" t="s">
        <v>1294</v>
      </c>
      <c r="C2196" s="7" t="s">
        <v>1337</v>
      </c>
      <c r="D2196" s="7" t="s">
        <v>22</v>
      </c>
      <c r="E2196" s="7" t="e">
        <v>#N/A</v>
      </c>
      <c r="F2196" s="7" t="e">
        <v>#N/A</v>
      </c>
      <c r="G2196" s="7" t="e">
        <v>#N/A</v>
      </c>
      <c r="H2196" s="7" t="e">
        <v>#N/A</v>
      </c>
      <c r="I2196" s="7" t="s">
        <v>177</v>
      </c>
      <c r="J2196" s="7" t="s">
        <v>178</v>
      </c>
      <c r="K2196" s="241">
        <v>2210</v>
      </c>
      <c r="L2196" s="7" t="s">
        <v>779</v>
      </c>
      <c r="M2196" s="241">
        <v>1000</v>
      </c>
      <c r="N2196" s="7" t="s">
        <v>427</v>
      </c>
    </row>
    <row r="2197" spans="1:14" x14ac:dyDescent="0.3">
      <c r="A2197" t="str">
        <f t="shared" si="34"/>
        <v>22101002</v>
      </c>
      <c r="B2197" s="7" t="s">
        <v>1294</v>
      </c>
      <c r="C2197" s="7" t="s">
        <v>1337</v>
      </c>
      <c r="D2197" s="7" t="s">
        <v>22</v>
      </c>
      <c r="E2197" s="7" t="e">
        <v>#N/A</v>
      </c>
      <c r="F2197" s="7" t="e">
        <v>#N/A</v>
      </c>
      <c r="G2197" s="7" t="e">
        <v>#N/A</v>
      </c>
      <c r="H2197" s="7" t="e">
        <v>#N/A</v>
      </c>
      <c r="I2197" s="7" t="s">
        <v>177</v>
      </c>
      <c r="J2197" s="7" t="s">
        <v>178</v>
      </c>
      <c r="K2197" s="241">
        <v>2210</v>
      </c>
      <c r="L2197" s="7" t="s">
        <v>779</v>
      </c>
      <c r="M2197" s="241">
        <v>1002</v>
      </c>
      <c r="N2197" s="7" t="s">
        <v>597</v>
      </c>
    </row>
    <row r="2198" spans="1:14" x14ac:dyDescent="0.3">
      <c r="A2198" t="str">
        <f t="shared" si="34"/>
        <v>22101007</v>
      </c>
      <c r="B2198" s="7" t="s">
        <v>1294</v>
      </c>
      <c r="C2198" s="7" t="s">
        <v>1337</v>
      </c>
      <c r="D2198" s="7" t="s">
        <v>22</v>
      </c>
      <c r="E2198" s="7" t="e">
        <v>#N/A</v>
      </c>
      <c r="F2198" s="7" t="e">
        <v>#N/A</v>
      </c>
      <c r="G2198" s="7" t="e">
        <v>#N/A</v>
      </c>
      <c r="H2198" s="7" t="e">
        <v>#N/A</v>
      </c>
      <c r="I2198" s="7" t="s">
        <v>177</v>
      </c>
      <c r="J2198" s="7" t="s">
        <v>178</v>
      </c>
      <c r="K2198" s="241">
        <v>2210</v>
      </c>
      <c r="L2198" s="7" t="s">
        <v>779</v>
      </c>
      <c r="M2198" s="241">
        <v>1007</v>
      </c>
      <c r="N2198" s="7" t="s">
        <v>539</v>
      </c>
    </row>
    <row r="2199" spans="1:14" x14ac:dyDescent="0.3">
      <c r="A2199" t="str">
        <f t="shared" si="34"/>
        <v>22101016</v>
      </c>
      <c r="B2199" s="7" t="s">
        <v>1294</v>
      </c>
      <c r="C2199" s="7" t="s">
        <v>1337</v>
      </c>
      <c r="D2199" s="7" t="s">
        <v>22</v>
      </c>
      <c r="E2199" s="7" t="e">
        <v>#N/A</v>
      </c>
      <c r="F2199" s="7" t="e">
        <v>#N/A</v>
      </c>
      <c r="G2199" s="7" t="e">
        <v>#N/A</v>
      </c>
      <c r="H2199" s="7" t="e">
        <v>#N/A</v>
      </c>
      <c r="I2199" s="7" t="s">
        <v>177</v>
      </c>
      <c r="J2199" s="7" t="s">
        <v>178</v>
      </c>
      <c r="K2199" s="241">
        <v>2210</v>
      </c>
      <c r="L2199" s="7" t="s">
        <v>779</v>
      </c>
      <c r="M2199" s="241">
        <v>1016</v>
      </c>
      <c r="N2199" s="7" t="s">
        <v>599</v>
      </c>
    </row>
    <row r="2200" spans="1:14" x14ac:dyDescent="0.3">
      <c r="A2200" t="str">
        <f t="shared" si="34"/>
        <v>22101031</v>
      </c>
      <c r="B2200" s="7" t="s">
        <v>1294</v>
      </c>
      <c r="C2200" s="7" t="s">
        <v>1337</v>
      </c>
      <c r="D2200" s="7" t="s">
        <v>22</v>
      </c>
      <c r="E2200" s="7" t="s">
        <v>482</v>
      </c>
      <c r="F2200" s="7" t="s">
        <v>483</v>
      </c>
      <c r="G2200" s="7" t="s">
        <v>247</v>
      </c>
      <c r="H2200" s="7" t="s">
        <v>248</v>
      </c>
      <c r="I2200" s="7" t="s">
        <v>177</v>
      </c>
      <c r="J2200" s="7" t="s">
        <v>178</v>
      </c>
      <c r="K2200" s="241">
        <v>2210</v>
      </c>
      <c r="L2200" s="7" t="s">
        <v>779</v>
      </c>
      <c r="M2200" s="241">
        <v>1031</v>
      </c>
      <c r="N2200" s="7" t="s">
        <v>529</v>
      </c>
    </row>
    <row r="2201" spans="1:14" x14ac:dyDescent="0.3">
      <c r="A2201" t="str">
        <f t="shared" si="34"/>
        <v>22101049</v>
      </c>
      <c r="B2201" s="7" t="s">
        <v>1294</v>
      </c>
      <c r="C2201" s="7" t="s">
        <v>1337</v>
      </c>
      <c r="D2201" s="7" t="s">
        <v>22</v>
      </c>
      <c r="E2201" s="7" t="s">
        <v>482</v>
      </c>
      <c r="F2201" s="7" t="s">
        <v>483</v>
      </c>
      <c r="G2201" s="7" t="s">
        <v>247</v>
      </c>
      <c r="H2201" s="7" t="s">
        <v>248</v>
      </c>
      <c r="I2201" s="7" t="s">
        <v>177</v>
      </c>
      <c r="J2201" s="7" t="s">
        <v>178</v>
      </c>
      <c r="K2201" s="241">
        <v>2210</v>
      </c>
      <c r="L2201" s="7" t="s">
        <v>779</v>
      </c>
      <c r="M2201" s="241">
        <v>1049</v>
      </c>
      <c r="N2201" s="7" t="s">
        <v>608</v>
      </c>
    </row>
    <row r="2202" spans="1:14" x14ac:dyDescent="0.3">
      <c r="A2202" t="str">
        <f t="shared" si="34"/>
        <v>22111000</v>
      </c>
      <c r="B2202" s="7" t="s">
        <v>1294</v>
      </c>
      <c r="C2202" s="7" t="s">
        <v>1337</v>
      </c>
      <c r="D2202" s="7" t="s">
        <v>22</v>
      </c>
      <c r="E2202" s="7" t="e">
        <v>#N/A</v>
      </c>
      <c r="F2202" s="7" t="e">
        <v>#N/A</v>
      </c>
      <c r="G2202" s="7" t="e">
        <v>#N/A</v>
      </c>
      <c r="H2202" s="7" t="e">
        <v>#N/A</v>
      </c>
      <c r="I2202" s="7" t="s">
        <v>177</v>
      </c>
      <c r="J2202" s="7" t="s">
        <v>178</v>
      </c>
      <c r="K2202" s="241">
        <v>2211</v>
      </c>
      <c r="L2202" s="7" t="s">
        <v>1925</v>
      </c>
      <c r="M2202" s="241">
        <v>1000</v>
      </c>
      <c r="N2202" s="7" t="s">
        <v>427</v>
      </c>
    </row>
    <row r="2203" spans="1:14" x14ac:dyDescent="0.3">
      <c r="A2203" t="str">
        <f t="shared" si="34"/>
        <v>22111016</v>
      </c>
      <c r="B2203" s="7" t="s">
        <v>1294</v>
      </c>
      <c r="C2203" s="7" t="s">
        <v>1337</v>
      </c>
      <c r="D2203" s="7" t="s">
        <v>22</v>
      </c>
      <c r="E2203" s="7" t="e">
        <v>#N/A</v>
      </c>
      <c r="F2203" s="7" t="e">
        <v>#N/A</v>
      </c>
      <c r="G2203" s="7" t="e">
        <v>#N/A</v>
      </c>
      <c r="H2203" s="7" t="e">
        <v>#N/A</v>
      </c>
      <c r="I2203" s="7" t="s">
        <v>177</v>
      </c>
      <c r="J2203" s="7" t="s">
        <v>178</v>
      </c>
      <c r="K2203" s="241">
        <v>2211</v>
      </c>
      <c r="L2203" s="7" t="s">
        <v>1925</v>
      </c>
      <c r="M2203" s="241">
        <v>1016</v>
      </c>
      <c r="N2203" s="7" t="s">
        <v>599</v>
      </c>
    </row>
    <row r="2204" spans="1:14" x14ac:dyDescent="0.3">
      <c r="A2204" t="str">
        <f t="shared" si="34"/>
        <v>22111042</v>
      </c>
      <c r="B2204" s="7" t="s">
        <v>1294</v>
      </c>
      <c r="C2204" s="7" t="s">
        <v>1337</v>
      </c>
      <c r="D2204" s="7" t="s">
        <v>22</v>
      </c>
      <c r="E2204" s="7" t="e">
        <v>#N/A</v>
      </c>
      <c r="F2204" s="7" t="e">
        <v>#N/A</v>
      </c>
      <c r="G2204" s="7" t="e">
        <v>#N/A</v>
      </c>
      <c r="H2204" s="7" t="e">
        <v>#N/A</v>
      </c>
      <c r="I2204" s="7" t="s">
        <v>177</v>
      </c>
      <c r="J2204" s="7" t="s">
        <v>178</v>
      </c>
      <c r="K2204" s="241">
        <v>2211</v>
      </c>
      <c r="L2204" s="7" t="s">
        <v>1925</v>
      </c>
      <c r="M2204" s="241">
        <v>1042</v>
      </c>
      <c r="N2204" s="7" t="s">
        <v>180</v>
      </c>
    </row>
    <row r="2205" spans="1:14" x14ac:dyDescent="0.3">
      <c r="A2205" t="str">
        <f t="shared" si="34"/>
        <v>22111045</v>
      </c>
      <c r="B2205" s="7" t="s">
        <v>1294</v>
      </c>
      <c r="C2205" s="7" t="s">
        <v>1337</v>
      </c>
      <c r="D2205" s="7" t="s">
        <v>22</v>
      </c>
      <c r="E2205" s="7" t="e">
        <v>#N/A</v>
      </c>
      <c r="F2205" s="7" t="e">
        <v>#N/A</v>
      </c>
      <c r="G2205" s="7" t="e">
        <v>#N/A</v>
      </c>
      <c r="H2205" s="7" t="e">
        <v>#N/A</v>
      </c>
      <c r="I2205" s="7" t="s">
        <v>177</v>
      </c>
      <c r="J2205" s="7" t="s">
        <v>178</v>
      </c>
      <c r="K2205" s="241">
        <v>2211</v>
      </c>
      <c r="L2205" s="7" t="s">
        <v>1925</v>
      </c>
      <c r="M2205" s="241">
        <v>1045</v>
      </c>
      <c r="N2205" s="7" t="s">
        <v>1392</v>
      </c>
    </row>
    <row r="2206" spans="1:14" x14ac:dyDescent="0.3">
      <c r="A2206" t="str">
        <f t="shared" si="34"/>
        <v>22121000</v>
      </c>
      <c r="B2206" s="7" t="s">
        <v>1294</v>
      </c>
      <c r="C2206" s="7" t="s">
        <v>1337</v>
      </c>
      <c r="D2206" s="7" t="s">
        <v>22</v>
      </c>
      <c r="E2206" s="7" t="e">
        <v>#N/A</v>
      </c>
      <c r="F2206" s="7" t="e">
        <v>#N/A</v>
      </c>
      <c r="G2206" s="7" t="e">
        <v>#N/A</v>
      </c>
      <c r="H2206" s="7" t="e">
        <v>#N/A</v>
      </c>
      <c r="I2206" s="7" t="s">
        <v>177</v>
      </c>
      <c r="J2206" s="7" t="s">
        <v>178</v>
      </c>
      <c r="K2206" s="241">
        <v>2212</v>
      </c>
      <c r="L2206" s="7" t="s">
        <v>780</v>
      </c>
      <c r="M2206" s="241">
        <v>1000</v>
      </c>
      <c r="N2206" s="7" t="s">
        <v>427</v>
      </c>
    </row>
    <row r="2207" spans="1:14" x14ac:dyDescent="0.3">
      <c r="A2207" t="str">
        <f t="shared" si="34"/>
        <v>22121007</v>
      </c>
      <c r="B2207" s="7" t="s">
        <v>1294</v>
      </c>
      <c r="C2207" s="7" t="s">
        <v>1337</v>
      </c>
      <c r="D2207" s="7" t="s">
        <v>22</v>
      </c>
      <c r="E2207" s="7" t="e">
        <v>#N/A</v>
      </c>
      <c r="F2207" s="7" t="e">
        <v>#N/A</v>
      </c>
      <c r="G2207" s="7" t="e">
        <v>#N/A</v>
      </c>
      <c r="H2207" s="7" t="e">
        <v>#N/A</v>
      </c>
      <c r="I2207" s="7" t="s">
        <v>177</v>
      </c>
      <c r="J2207" s="7" t="s">
        <v>178</v>
      </c>
      <c r="K2207" s="241">
        <v>2212</v>
      </c>
      <c r="L2207" s="7" t="s">
        <v>780</v>
      </c>
      <c r="M2207" s="241">
        <v>1007</v>
      </c>
      <c r="N2207" s="7" t="s">
        <v>539</v>
      </c>
    </row>
    <row r="2208" spans="1:14" x14ac:dyDescent="0.3">
      <c r="A2208" t="str">
        <f t="shared" si="34"/>
        <v>22121016</v>
      </c>
      <c r="B2208" s="7" t="s">
        <v>1294</v>
      </c>
      <c r="C2208" s="7" t="s">
        <v>1337</v>
      </c>
      <c r="D2208" s="7" t="s">
        <v>22</v>
      </c>
      <c r="E2208" s="7" t="s">
        <v>482</v>
      </c>
      <c r="F2208" s="7" t="s">
        <v>483</v>
      </c>
      <c r="G2208" s="7" t="s">
        <v>247</v>
      </c>
      <c r="H2208" s="7" t="s">
        <v>248</v>
      </c>
      <c r="I2208" s="7" t="s">
        <v>177</v>
      </c>
      <c r="J2208" s="7" t="s">
        <v>178</v>
      </c>
      <c r="K2208" s="241">
        <v>2212</v>
      </c>
      <c r="L2208" s="7" t="s">
        <v>780</v>
      </c>
      <c r="M2208" s="241">
        <v>1016</v>
      </c>
      <c r="N2208" s="7" t="s">
        <v>599</v>
      </c>
    </row>
    <row r="2209" spans="1:14" x14ac:dyDescent="0.3">
      <c r="A2209" t="str">
        <f t="shared" si="34"/>
        <v>22121022</v>
      </c>
      <c r="B2209" s="7" t="s">
        <v>1294</v>
      </c>
      <c r="C2209" s="7" t="s">
        <v>1337</v>
      </c>
      <c r="D2209" s="7" t="s">
        <v>22</v>
      </c>
      <c r="E2209" s="7" t="s">
        <v>482</v>
      </c>
      <c r="F2209" s="7" t="s">
        <v>483</v>
      </c>
      <c r="G2209" s="7" t="s">
        <v>247</v>
      </c>
      <c r="H2209" s="7" t="s">
        <v>248</v>
      </c>
      <c r="I2209" s="7" t="s">
        <v>177</v>
      </c>
      <c r="J2209" s="7" t="s">
        <v>178</v>
      </c>
      <c r="K2209" s="241">
        <v>2212</v>
      </c>
      <c r="L2209" s="7" t="s">
        <v>780</v>
      </c>
      <c r="M2209" s="241">
        <v>1022</v>
      </c>
      <c r="N2209" s="7" t="s">
        <v>602</v>
      </c>
    </row>
    <row r="2210" spans="1:14" x14ac:dyDescent="0.3">
      <c r="A2210" t="str">
        <f t="shared" si="34"/>
        <v>22121023</v>
      </c>
      <c r="B2210" s="7" t="s">
        <v>1294</v>
      </c>
      <c r="C2210" s="7" t="s">
        <v>1337</v>
      </c>
      <c r="D2210" s="7" t="s">
        <v>22</v>
      </c>
      <c r="E2210" s="7" t="s">
        <v>482</v>
      </c>
      <c r="F2210" s="7" t="s">
        <v>483</v>
      </c>
      <c r="G2210" s="7" t="s">
        <v>247</v>
      </c>
      <c r="H2210" s="7" t="s">
        <v>248</v>
      </c>
      <c r="I2210" s="7" t="s">
        <v>177</v>
      </c>
      <c r="J2210" s="7" t="s">
        <v>178</v>
      </c>
      <c r="K2210" s="241">
        <v>2212</v>
      </c>
      <c r="L2210" s="7" t="s">
        <v>780</v>
      </c>
      <c r="M2210" s="241">
        <v>1023</v>
      </c>
      <c r="N2210" s="7" t="s">
        <v>528</v>
      </c>
    </row>
    <row r="2211" spans="1:14" x14ac:dyDescent="0.3">
      <c r="A2211" t="str">
        <f t="shared" si="34"/>
        <v>22121030</v>
      </c>
      <c r="B2211" s="7" t="s">
        <v>1294</v>
      </c>
      <c r="C2211" s="7" t="s">
        <v>1337</v>
      </c>
      <c r="D2211" s="7" t="s">
        <v>22</v>
      </c>
      <c r="E2211" s="7" t="e">
        <v>#N/A</v>
      </c>
      <c r="F2211" s="7" t="e">
        <v>#N/A</v>
      </c>
      <c r="G2211" s="7" t="e">
        <v>#N/A</v>
      </c>
      <c r="H2211" s="7" t="e">
        <v>#N/A</v>
      </c>
      <c r="I2211" s="7" t="s">
        <v>177</v>
      </c>
      <c r="J2211" s="7" t="s">
        <v>178</v>
      </c>
      <c r="K2211" s="241">
        <v>2212</v>
      </c>
      <c r="L2211" s="7" t="s">
        <v>780</v>
      </c>
      <c r="M2211" s="241">
        <v>1030</v>
      </c>
      <c r="N2211" s="7" t="s">
        <v>1799</v>
      </c>
    </row>
    <row r="2212" spans="1:14" x14ac:dyDescent="0.3">
      <c r="A2212" t="str">
        <f t="shared" si="34"/>
        <v>22121031</v>
      </c>
      <c r="B2212" s="7" t="s">
        <v>1294</v>
      </c>
      <c r="C2212" s="7" t="s">
        <v>1337</v>
      </c>
      <c r="D2212" s="7" t="s">
        <v>22</v>
      </c>
      <c r="E2212" s="7" t="s">
        <v>482</v>
      </c>
      <c r="F2212" s="7" t="s">
        <v>483</v>
      </c>
      <c r="G2212" s="7" t="s">
        <v>247</v>
      </c>
      <c r="H2212" s="7" t="s">
        <v>248</v>
      </c>
      <c r="I2212" s="7" t="s">
        <v>177</v>
      </c>
      <c r="J2212" s="7" t="s">
        <v>178</v>
      </c>
      <c r="K2212" s="241">
        <v>2212</v>
      </c>
      <c r="L2212" s="7" t="s">
        <v>780</v>
      </c>
      <c r="M2212" s="241">
        <v>1031</v>
      </c>
      <c r="N2212" s="7" t="s">
        <v>529</v>
      </c>
    </row>
    <row r="2213" spans="1:14" x14ac:dyDescent="0.3">
      <c r="A2213" t="str">
        <f t="shared" si="34"/>
        <v>22121033</v>
      </c>
      <c r="B2213" s="7" t="s">
        <v>1294</v>
      </c>
      <c r="C2213" s="7" t="s">
        <v>1337</v>
      </c>
      <c r="D2213" s="7" t="s">
        <v>22</v>
      </c>
      <c r="E2213" s="7" t="e">
        <v>#N/A</v>
      </c>
      <c r="F2213" s="7" t="e">
        <v>#N/A</v>
      </c>
      <c r="G2213" s="7" t="e">
        <v>#N/A</v>
      </c>
      <c r="H2213" s="7" t="e">
        <v>#N/A</v>
      </c>
      <c r="I2213" s="7" t="s">
        <v>177</v>
      </c>
      <c r="J2213" s="7" t="s">
        <v>178</v>
      </c>
      <c r="K2213" s="241">
        <v>2212</v>
      </c>
      <c r="L2213" s="7" t="s">
        <v>780</v>
      </c>
      <c r="M2213" s="241">
        <v>1033</v>
      </c>
      <c r="N2213" s="7" t="s">
        <v>656</v>
      </c>
    </row>
    <row r="2214" spans="1:14" x14ac:dyDescent="0.3">
      <c r="A2214" t="str">
        <f t="shared" si="34"/>
        <v>22121042</v>
      </c>
      <c r="B2214" s="7" t="s">
        <v>1294</v>
      </c>
      <c r="C2214" s="7" t="s">
        <v>1337</v>
      </c>
      <c r="D2214" s="7" t="s">
        <v>22</v>
      </c>
      <c r="E2214" s="7" t="s">
        <v>482</v>
      </c>
      <c r="F2214" s="7" t="s">
        <v>483</v>
      </c>
      <c r="G2214" s="7" t="s">
        <v>247</v>
      </c>
      <c r="H2214" s="7" t="s">
        <v>248</v>
      </c>
      <c r="I2214" s="7" t="s">
        <v>177</v>
      </c>
      <c r="J2214" s="7" t="s">
        <v>178</v>
      </c>
      <c r="K2214" s="241">
        <v>2212</v>
      </c>
      <c r="L2214" s="7" t="s">
        <v>780</v>
      </c>
      <c r="M2214" s="241">
        <v>1042</v>
      </c>
      <c r="N2214" s="7" t="s">
        <v>180</v>
      </c>
    </row>
    <row r="2215" spans="1:14" x14ac:dyDescent="0.3">
      <c r="A2215" t="str">
        <f t="shared" si="34"/>
        <v>22121045</v>
      </c>
      <c r="B2215" s="7" t="s">
        <v>1294</v>
      </c>
      <c r="C2215" s="7" t="s">
        <v>1337</v>
      </c>
      <c r="D2215" s="7" t="s">
        <v>22</v>
      </c>
      <c r="E2215" s="7" t="e">
        <v>#N/A</v>
      </c>
      <c r="F2215" s="7" t="e">
        <v>#N/A</v>
      </c>
      <c r="G2215" s="7" t="e">
        <v>#N/A</v>
      </c>
      <c r="H2215" s="7" t="e">
        <v>#N/A</v>
      </c>
      <c r="I2215" s="7" t="s">
        <v>177</v>
      </c>
      <c r="J2215" s="7" t="s">
        <v>178</v>
      </c>
      <c r="K2215" s="241">
        <v>2212</v>
      </c>
      <c r="L2215" s="7" t="s">
        <v>780</v>
      </c>
      <c r="M2215" s="241">
        <v>1045</v>
      </c>
      <c r="N2215" s="7" t="s">
        <v>1392</v>
      </c>
    </row>
    <row r="2216" spans="1:14" x14ac:dyDescent="0.3">
      <c r="A2216" t="str">
        <f t="shared" si="34"/>
        <v>22121049</v>
      </c>
      <c r="B2216" s="7" t="s">
        <v>1294</v>
      </c>
      <c r="C2216" s="7" t="s">
        <v>1337</v>
      </c>
      <c r="D2216" s="7" t="s">
        <v>22</v>
      </c>
      <c r="E2216" s="7" t="e">
        <v>#N/A</v>
      </c>
      <c r="F2216" s="7" t="e">
        <v>#N/A</v>
      </c>
      <c r="G2216" s="7" t="e">
        <v>#N/A</v>
      </c>
      <c r="H2216" s="7" t="e">
        <v>#N/A</v>
      </c>
      <c r="I2216" s="7" t="s">
        <v>177</v>
      </c>
      <c r="J2216" s="7" t="s">
        <v>178</v>
      </c>
      <c r="K2216" s="241">
        <v>2212</v>
      </c>
      <c r="L2216" s="7" t="s">
        <v>780</v>
      </c>
      <c r="M2216" s="241">
        <v>1049</v>
      </c>
      <c r="N2216" s="7" t="s">
        <v>608</v>
      </c>
    </row>
    <row r="2217" spans="1:14" x14ac:dyDescent="0.3">
      <c r="A2217" t="str">
        <f t="shared" si="34"/>
        <v>22121050</v>
      </c>
      <c r="B2217" s="7" t="s">
        <v>1294</v>
      </c>
      <c r="C2217" s="7" t="s">
        <v>1337</v>
      </c>
      <c r="D2217" s="7" t="s">
        <v>22</v>
      </c>
      <c r="E2217" s="7" t="s">
        <v>482</v>
      </c>
      <c r="F2217" s="7" t="s">
        <v>483</v>
      </c>
      <c r="G2217" s="7" t="s">
        <v>247</v>
      </c>
      <c r="H2217" s="7" t="s">
        <v>248</v>
      </c>
      <c r="I2217" s="7" t="s">
        <v>177</v>
      </c>
      <c r="J2217" s="7" t="s">
        <v>178</v>
      </c>
      <c r="K2217" s="241">
        <v>2212</v>
      </c>
      <c r="L2217" s="7" t="s">
        <v>780</v>
      </c>
      <c r="M2217" s="241">
        <v>1050</v>
      </c>
      <c r="N2217" s="7" t="s">
        <v>609</v>
      </c>
    </row>
    <row r="2218" spans="1:14" x14ac:dyDescent="0.3">
      <c r="A2218" t="str">
        <f t="shared" si="34"/>
        <v>22122007</v>
      </c>
      <c r="B2218" s="7" t="s">
        <v>1294</v>
      </c>
      <c r="C2218" s="7" t="s">
        <v>1337</v>
      </c>
      <c r="D2218" s="7" t="s">
        <v>22</v>
      </c>
      <c r="E2218" s="7" t="e">
        <v>#N/A</v>
      </c>
      <c r="F2218" s="7" t="e">
        <v>#N/A</v>
      </c>
      <c r="G2218" s="7" t="e">
        <v>#N/A</v>
      </c>
      <c r="H2218" s="7" t="e">
        <v>#N/A</v>
      </c>
      <c r="I2218" s="7" t="s">
        <v>177</v>
      </c>
      <c r="J2218" s="7" t="s">
        <v>178</v>
      </c>
      <c r="K2218" s="241">
        <v>2212</v>
      </c>
      <c r="L2218" s="7" t="s">
        <v>780</v>
      </c>
      <c r="M2218" s="241">
        <v>2007</v>
      </c>
      <c r="N2218" s="7" t="s">
        <v>619</v>
      </c>
    </row>
    <row r="2219" spans="1:14" x14ac:dyDescent="0.3">
      <c r="A2219" t="str">
        <f t="shared" si="34"/>
        <v>22124000</v>
      </c>
      <c r="B2219" s="7" t="s">
        <v>1294</v>
      </c>
      <c r="C2219" s="7" t="s">
        <v>1337</v>
      </c>
      <c r="D2219" s="7" t="s">
        <v>22</v>
      </c>
      <c r="E2219" s="7" t="e">
        <v>#N/A</v>
      </c>
      <c r="F2219" s="7" t="e">
        <v>#N/A</v>
      </c>
      <c r="G2219" s="7" t="e">
        <v>#N/A</v>
      </c>
      <c r="H2219" s="7" t="e">
        <v>#N/A</v>
      </c>
      <c r="I2219" s="7" t="s">
        <v>177</v>
      </c>
      <c r="J2219" s="7" t="s">
        <v>178</v>
      </c>
      <c r="K2219" s="241">
        <v>2212</v>
      </c>
      <c r="L2219" s="7" t="s">
        <v>780</v>
      </c>
      <c r="M2219" s="241">
        <v>4000</v>
      </c>
      <c r="N2219" s="7" t="s">
        <v>1349</v>
      </c>
    </row>
    <row r="2220" spans="1:14" x14ac:dyDescent="0.3">
      <c r="A2220" t="str">
        <f t="shared" si="34"/>
        <v>22128040</v>
      </c>
      <c r="B2220" s="7" t="s">
        <v>1294</v>
      </c>
      <c r="C2220" s="7" t="s">
        <v>1337</v>
      </c>
      <c r="D2220" s="7" t="s">
        <v>22</v>
      </c>
      <c r="E2220" s="7" t="s">
        <v>482</v>
      </c>
      <c r="F2220" s="7" t="s">
        <v>483</v>
      </c>
      <c r="G2220" s="7" t="s">
        <v>247</v>
      </c>
      <c r="H2220" s="7" t="s">
        <v>248</v>
      </c>
      <c r="I2220" s="7" t="s">
        <v>177</v>
      </c>
      <c r="J2220" s="7" t="s">
        <v>178</v>
      </c>
      <c r="K2220" s="241">
        <v>2212</v>
      </c>
      <c r="L2220" s="7" t="s">
        <v>780</v>
      </c>
      <c r="M2220" s="241">
        <v>8040</v>
      </c>
      <c r="N2220" s="7" t="s">
        <v>441</v>
      </c>
    </row>
    <row r="2221" spans="1:14" x14ac:dyDescent="0.3">
      <c r="A2221" t="str">
        <f t="shared" si="34"/>
        <v>22128500</v>
      </c>
      <c r="B2221" s="7" t="s">
        <v>1294</v>
      </c>
      <c r="C2221" s="7" t="s">
        <v>1337</v>
      </c>
      <c r="D2221" s="7" t="s">
        <v>22</v>
      </c>
      <c r="E2221" s="7" t="s">
        <v>482</v>
      </c>
      <c r="F2221" s="7" t="s">
        <v>483</v>
      </c>
      <c r="G2221" s="7" t="s">
        <v>247</v>
      </c>
      <c r="H2221" s="7" t="s">
        <v>248</v>
      </c>
      <c r="I2221" s="7" t="s">
        <v>177</v>
      </c>
      <c r="J2221" s="7" t="s">
        <v>178</v>
      </c>
      <c r="K2221" s="241">
        <v>2212</v>
      </c>
      <c r="L2221" s="7" t="s">
        <v>780</v>
      </c>
      <c r="M2221" s="241">
        <v>8500</v>
      </c>
      <c r="N2221" s="7" t="s">
        <v>362</v>
      </c>
    </row>
    <row r="2222" spans="1:14" x14ac:dyDescent="0.3">
      <c r="A2222" t="str">
        <f t="shared" si="34"/>
        <v>22131005</v>
      </c>
      <c r="B2222" s="7" t="s">
        <v>1294</v>
      </c>
      <c r="C2222" s="7" t="s">
        <v>1337</v>
      </c>
      <c r="D2222" s="7" t="s">
        <v>22</v>
      </c>
      <c r="E2222" s="7" t="e">
        <v>#N/A</v>
      </c>
      <c r="F2222" s="7" t="e">
        <v>#N/A</v>
      </c>
      <c r="G2222" s="7" t="e">
        <v>#N/A</v>
      </c>
      <c r="H2222" s="7" t="e">
        <v>#N/A</v>
      </c>
      <c r="I2222" s="7" t="s">
        <v>177</v>
      </c>
      <c r="J2222" s="7" t="s">
        <v>178</v>
      </c>
      <c r="K2222" s="241">
        <v>2213</v>
      </c>
      <c r="L2222" s="7" t="s">
        <v>781</v>
      </c>
      <c r="M2222" s="241">
        <v>1005</v>
      </c>
      <c r="N2222" s="7" t="s">
        <v>997</v>
      </c>
    </row>
    <row r="2223" spans="1:14" x14ac:dyDescent="0.3">
      <c r="A2223" t="str">
        <f t="shared" si="34"/>
        <v>22131007</v>
      </c>
      <c r="B2223" s="7" t="s">
        <v>1294</v>
      </c>
      <c r="C2223" s="7" t="s">
        <v>1337</v>
      </c>
      <c r="D2223" s="7" t="s">
        <v>22</v>
      </c>
      <c r="E2223" s="7" t="s">
        <v>482</v>
      </c>
      <c r="F2223" s="7" t="s">
        <v>483</v>
      </c>
      <c r="G2223" s="7" t="s">
        <v>247</v>
      </c>
      <c r="H2223" s="7" t="s">
        <v>248</v>
      </c>
      <c r="I2223" s="7" t="s">
        <v>177</v>
      </c>
      <c r="J2223" s="7" t="s">
        <v>178</v>
      </c>
      <c r="K2223" s="241">
        <v>2213</v>
      </c>
      <c r="L2223" s="7" t="s">
        <v>781</v>
      </c>
      <c r="M2223" s="241">
        <v>1007</v>
      </c>
      <c r="N2223" s="7" t="s">
        <v>539</v>
      </c>
    </row>
    <row r="2224" spans="1:14" x14ac:dyDescent="0.3">
      <c r="A2224" t="str">
        <f t="shared" si="34"/>
        <v>22131016</v>
      </c>
      <c r="B2224" s="7" t="s">
        <v>1294</v>
      </c>
      <c r="C2224" s="7" t="s">
        <v>1337</v>
      </c>
      <c r="D2224" s="7" t="s">
        <v>22</v>
      </c>
      <c r="E2224" s="7" t="s">
        <v>482</v>
      </c>
      <c r="F2224" s="7" t="s">
        <v>483</v>
      </c>
      <c r="G2224" s="7" t="s">
        <v>247</v>
      </c>
      <c r="H2224" s="7" t="s">
        <v>248</v>
      </c>
      <c r="I2224" s="7" t="s">
        <v>177</v>
      </c>
      <c r="J2224" s="7" t="s">
        <v>178</v>
      </c>
      <c r="K2224" s="241">
        <v>2213</v>
      </c>
      <c r="L2224" s="7" t="s">
        <v>781</v>
      </c>
      <c r="M2224" s="241">
        <v>1016</v>
      </c>
      <c r="N2224" s="7" t="s">
        <v>599</v>
      </c>
    </row>
    <row r="2225" spans="1:14" x14ac:dyDescent="0.3">
      <c r="A2225" t="str">
        <f t="shared" si="34"/>
        <v>22131019</v>
      </c>
      <c r="B2225" s="7" t="s">
        <v>1294</v>
      </c>
      <c r="C2225" s="7" t="s">
        <v>1337</v>
      </c>
      <c r="D2225" s="7" t="s">
        <v>22</v>
      </c>
      <c r="E2225" s="7" t="s">
        <v>482</v>
      </c>
      <c r="F2225" s="7" t="s">
        <v>483</v>
      </c>
      <c r="G2225" s="7" t="s">
        <v>247</v>
      </c>
      <c r="H2225" s="7" t="s">
        <v>248</v>
      </c>
      <c r="I2225" s="7" t="s">
        <v>177</v>
      </c>
      <c r="J2225" s="7" t="s">
        <v>178</v>
      </c>
      <c r="K2225" s="241">
        <v>2213</v>
      </c>
      <c r="L2225" s="7" t="s">
        <v>781</v>
      </c>
      <c r="M2225" s="241">
        <v>1019</v>
      </c>
      <c r="N2225" s="7" t="s">
        <v>601</v>
      </c>
    </row>
    <row r="2226" spans="1:14" x14ac:dyDescent="0.3">
      <c r="A2226" t="str">
        <f t="shared" si="34"/>
        <v>22131042</v>
      </c>
      <c r="B2226" s="7" t="s">
        <v>1294</v>
      </c>
      <c r="C2226" s="7" t="s">
        <v>1337</v>
      </c>
      <c r="D2226" s="7" t="s">
        <v>22</v>
      </c>
      <c r="E2226" s="7" t="s">
        <v>482</v>
      </c>
      <c r="F2226" s="7" t="s">
        <v>483</v>
      </c>
      <c r="G2226" s="7" t="s">
        <v>247</v>
      </c>
      <c r="H2226" s="7" t="s">
        <v>248</v>
      </c>
      <c r="I2226" s="7" t="s">
        <v>177</v>
      </c>
      <c r="J2226" s="7" t="s">
        <v>178</v>
      </c>
      <c r="K2226" s="241">
        <v>2213</v>
      </c>
      <c r="L2226" s="7" t="s">
        <v>781</v>
      </c>
      <c r="M2226" s="241">
        <v>1042</v>
      </c>
      <c r="N2226" s="7" t="s">
        <v>180</v>
      </c>
    </row>
    <row r="2227" spans="1:14" x14ac:dyDescent="0.3">
      <c r="A2227" t="str">
        <f t="shared" si="34"/>
        <v>22131065</v>
      </c>
      <c r="B2227" s="7" t="s">
        <v>1294</v>
      </c>
      <c r="C2227" s="7" t="s">
        <v>1337</v>
      </c>
      <c r="D2227" s="7" t="s">
        <v>22</v>
      </c>
      <c r="E2227" s="7" t="s">
        <v>482</v>
      </c>
      <c r="F2227" s="7" t="s">
        <v>483</v>
      </c>
      <c r="G2227" s="7" t="s">
        <v>247</v>
      </c>
      <c r="H2227" s="7" t="s">
        <v>248</v>
      </c>
      <c r="I2227" s="7" t="s">
        <v>177</v>
      </c>
      <c r="J2227" s="7" t="s">
        <v>178</v>
      </c>
      <c r="K2227" s="241">
        <v>2213</v>
      </c>
      <c r="L2227" s="7" t="s">
        <v>781</v>
      </c>
      <c r="M2227" s="241">
        <v>1065</v>
      </c>
      <c r="N2227" s="7" t="s">
        <v>739</v>
      </c>
    </row>
    <row r="2228" spans="1:14" x14ac:dyDescent="0.3">
      <c r="A2228" t="str">
        <f t="shared" si="34"/>
        <v>22134000</v>
      </c>
      <c r="B2228" s="7" t="s">
        <v>1294</v>
      </c>
      <c r="C2228" s="7" t="s">
        <v>1337</v>
      </c>
      <c r="D2228" s="7" t="s">
        <v>22</v>
      </c>
      <c r="E2228" s="7" t="e">
        <v>#N/A</v>
      </c>
      <c r="F2228" s="7" t="e">
        <v>#N/A</v>
      </c>
      <c r="G2228" s="7" t="e">
        <v>#N/A</v>
      </c>
      <c r="H2228" s="7" t="e">
        <v>#N/A</v>
      </c>
      <c r="I2228" s="7" t="s">
        <v>177</v>
      </c>
      <c r="J2228" s="7" t="s">
        <v>178</v>
      </c>
      <c r="K2228" s="241">
        <v>2213</v>
      </c>
      <c r="L2228" s="7" t="s">
        <v>781</v>
      </c>
      <c r="M2228" s="241">
        <v>4000</v>
      </c>
      <c r="N2228" s="7" t="s">
        <v>1349</v>
      </c>
    </row>
    <row r="2229" spans="1:14" x14ac:dyDescent="0.3">
      <c r="A2229" t="str">
        <f t="shared" si="34"/>
        <v>22138040</v>
      </c>
      <c r="B2229" s="7" t="s">
        <v>1294</v>
      </c>
      <c r="C2229" s="7" t="s">
        <v>1337</v>
      </c>
      <c r="D2229" s="7" t="s">
        <v>22</v>
      </c>
      <c r="E2229" s="7" t="e">
        <v>#N/A</v>
      </c>
      <c r="F2229" s="7" t="e">
        <v>#N/A</v>
      </c>
      <c r="G2229" s="7" t="e">
        <v>#N/A</v>
      </c>
      <c r="H2229" s="7" t="e">
        <v>#N/A</v>
      </c>
      <c r="I2229" s="7" t="s">
        <v>177</v>
      </c>
      <c r="J2229" s="7" t="s">
        <v>178</v>
      </c>
      <c r="K2229" s="241">
        <v>2213</v>
      </c>
      <c r="L2229" s="7" t="s">
        <v>781</v>
      </c>
      <c r="M2229" s="241">
        <v>8040</v>
      </c>
      <c r="N2229" s="7" t="s">
        <v>441</v>
      </c>
    </row>
    <row r="2230" spans="1:14" x14ac:dyDescent="0.3">
      <c r="A2230" t="str">
        <f t="shared" si="34"/>
        <v>22138500</v>
      </c>
      <c r="B2230" s="7" t="s">
        <v>1294</v>
      </c>
      <c r="C2230" s="7" t="s">
        <v>1337</v>
      </c>
      <c r="D2230" s="7" t="s">
        <v>22</v>
      </c>
      <c r="E2230" s="7" t="s">
        <v>482</v>
      </c>
      <c r="F2230" s="7" t="s">
        <v>483</v>
      </c>
      <c r="G2230" s="7" t="s">
        <v>247</v>
      </c>
      <c r="H2230" s="7" t="s">
        <v>248</v>
      </c>
      <c r="I2230" s="7" t="s">
        <v>177</v>
      </c>
      <c r="J2230" s="7" t="s">
        <v>178</v>
      </c>
      <c r="K2230" s="241">
        <v>2213</v>
      </c>
      <c r="L2230" s="7" t="s">
        <v>781</v>
      </c>
      <c r="M2230" s="241">
        <v>8500</v>
      </c>
      <c r="N2230" s="7" t="s">
        <v>362</v>
      </c>
    </row>
    <row r="2231" spans="1:14" x14ac:dyDescent="0.3">
      <c r="A2231" t="str">
        <f t="shared" si="34"/>
        <v>22141000</v>
      </c>
      <c r="B2231" s="7" t="s">
        <v>1294</v>
      </c>
      <c r="C2231" s="7" t="s">
        <v>1337</v>
      </c>
      <c r="D2231" s="7" t="s">
        <v>22</v>
      </c>
      <c r="E2231" s="7" t="s">
        <v>482</v>
      </c>
      <c r="F2231" s="7" t="s">
        <v>483</v>
      </c>
      <c r="G2231" s="7" t="s">
        <v>247</v>
      </c>
      <c r="H2231" s="7" t="s">
        <v>248</v>
      </c>
      <c r="I2231" s="7" t="s">
        <v>177</v>
      </c>
      <c r="J2231" s="7" t="s">
        <v>178</v>
      </c>
      <c r="K2231" s="241">
        <v>2214</v>
      </c>
      <c r="L2231" s="7" t="s">
        <v>782</v>
      </c>
      <c r="M2231" s="241">
        <v>1000</v>
      </c>
      <c r="N2231" s="7" t="s">
        <v>427</v>
      </c>
    </row>
    <row r="2232" spans="1:14" x14ac:dyDescent="0.3">
      <c r="A2232" t="str">
        <f t="shared" si="34"/>
        <v>22141007</v>
      </c>
      <c r="B2232" s="7" t="s">
        <v>1294</v>
      </c>
      <c r="C2232" s="7" t="s">
        <v>1337</v>
      </c>
      <c r="D2232" s="7" t="s">
        <v>22</v>
      </c>
      <c r="E2232" s="7" t="s">
        <v>482</v>
      </c>
      <c r="F2232" s="7" t="s">
        <v>483</v>
      </c>
      <c r="G2232" s="7" t="s">
        <v>247</v>
      </c>
      <c r="H2232" s="7" t="s">
        <v>248</v>
      </c>
      <c r="I2232" s="7" t="s">
        <v>177</v>
      </c>
      <c r="J2232" s="7" t="s">
        <v>178</v>
      </c>
      <c r="K2232" s="241">
        <v>2214</v>
      </c>
      <c r="L2232" s="7" t="s">
        <v>782</v>
      </c>
      <c r="M2232" s="241">
        <v>1007</v>
      </c>
      <c r="N2232" s="7" t="s">
        <v>539</v>
      </c>
    </row>
    <row r="2233" spans="1:14" x14ac:dyDescent="0.3">
      <c r="A2233" t="str">
        <f t="shared" si="34"/>
        <v>22141016</v>
      </c>
      <c r="B2233" s="7" t="s">
        <v>1294</v>
      </c>
      <c r="C2233" s="7" t="s">
        <v>1337</v>
      </c>
      <c r="D2233" s="7" t="s">
        <v>22</v>
      </c>
      <c r="E2233" s="7" t="s">
        <v>482</v>
      </c>
      <c r="F2233" s="7" t="s">
        <v>483</v>
      </c>
      <c r="G2233" s="7" t="s">
        <v>247</v>
      </c>
      <c r="H2233" s="7" t="s">
        <v>248</v>
      </c>
      <c r="I2233" s="7" t="s">
        <v>177</v>
      </c>
      <c r="J2233" s="7" t="s">
        <v>178</v>
      </c>
      <c r="K2233" s="241">
        <v>2214</v>
      </c>
      <c r="L2233" s="7" t="s">
        <v>782</v>
      </c>
      <c r="M2233" s="241">
        <v>1016</v>
      </c>
      <c r="N2233" s="7" t="s">
        <v>599</v>
      </c>
    </row>
    <row r="2234" spans="1:14" x14ac:dyDescent="0.3">
      <c r="A2234" t="str">
        <f t="shared" si="34"/>
        <v>22141019</v>
      </c>
      <c r="B2234" s="7" t="s">
        <v>1294</v>
      </c>
      <c r="C2234" s="7" t="s">
        <v>1337</v>
      </c>
      <c r="D2234" s="7" t="s">
        <v>22</v>
      </c>
      <c r="E2234" s="7" t="s">
        <v>482</v>
      </c>
      <c r="F2234" s="7" t="s">
        <v>483</v>
      </c>
      <c r="G2234" s="7" t="s">
        <v>247</v>
      </c>
      <c r="H2234" s="7" t="s">
        <v>248</v>
      </c>
      <c r="I2234" s="7" t="s">
        <v>177</v>
      </c>
      <c r="J2234" s="7" t="s">
        <v>178</v>
      </c>
      <c r="K2234" s="241">
        <v>2214</v>
      </c>
      <c r="L2234" s="7" t="s">
        <v>782</v>
      </c>
      <c r="M2234" s="241">
        <v>1019</v>
      </c>
      <c r="N2234" s="7" t="s">
        <v>601</v>
      </c>
    </row>
    <row r="2235" spans="1:14" x14ac:dyDescent="0.3">
      <c r="A2235" t="str">
        <f t="shared" si="34"/>
        <v>22141022</v>
      </c>
      <c r="B2235" s="7" t="s">
        <v>1294</v>
      </c>
      <c r="C2235" s="7" t="s">
        <v>1337</v>
      </c>
      <c r="D2235" s="7" t="s">
        <v>22</v>
      </c>
      <c r="E2235" s="7" t="e">
        <v>#N/A</v>
      </c>
      <c r="F2235" s="7" t="e">
        <v>#N/A</v>
      </c>
      <c r="G2235" s="7" t="e">
        <v>#N/A</v>
      </c>
      <c r="H2235" s="7" t="e">
        <v>#N/A</v>
      </c>
      <c r="I2235" s="7" t="s">
        <v>177</v>
      </c>
      <c r="J2235" s="7" t="s">
        <v>178</v>
      </c>
      <c r="K2235" s="241">
        <v>2214</v>
      </c>
      <c r="L2235" s="7" t="s">
        <v>782</v>
      </c>
      <c r="M2235" s="241">
        <v>1022</v>
      </c>
      <c r="N2235" s="7" t="s">
        <v>602</v>
      </c>
    </row>
    <row r="2236" spans="1:14" x14ac:dyDescent="0.3">
      <c r="A2236" t="str">
        <f t="shared" si="34"/>
        <v>22141023</v>
      </c>
      <c r="B2236" s="7" t="s">
        <v>1294</v>
      </c>
      <c r="C2236" s="7" t="s">
        <v>1337</v>
      </c>
      <c r="D2236" s="7" t="s">
        <v>22</v>
      </c>
      <c r="E2236" s="7" t="e">
        <v>#N/A</v>
      </c>
      <c r="F2236" s="7" t="e">
        <v>#N/A</v>
      </c>
      <c r="G2236" s="7" t="e">
        <v>#N/A</v>
      </c>
      <c r="H2236" s="7" t="e">
        <v>#N/A</v>
      </c>
      <c r="I2236" s="7" t="s">
        <v>177</v>
      </c>
      <c r="J2236" s="7" t="s">
        <v>178</v>
      </c>
      <c r="K2236" s="241">
        <v>2214</v>
      </c>
      <c r="L2236" s="7" t="s">
        <v>782</v>
      </c>
      <c r="M2236" s="241">
        <v>1023</v>
      </c>
      <c r="N2236" s="7" t="s">
        <v>528</v>
      </c>
    </row>
    <row r="2237" spans="1:14" x14ac:dyDescent="0.3">
      <c r="A2237" t="str">
        <f t="shared" si="34"/>
        <v>22141030</v>
      </c>
      <c r="B2237" s="7" t="s">
        <v>1294</v>
      </c>
      <c r="C2237" s="7" t="s">
        <v>1337</v>
      </c>
      <c r="D2237" s="7" t="s">
        <v>22</v>
      </c>
      <c r="E2237" s="7" t="e">
        <v>#N/A</v>
      </c>
      <c r="F2237" s="7" t="e">
        <v>#N/A</v>
      </c>
      <c r="G2237" s="7" t="e">
        <v>#N/A</v>
      </c>
      <c r="H2237" s="7" t="e">
        <v>#N/A</v>
      </c>
      <c r="I2237" s="7" t="s">
        <v>177</v>
      </c>
      <c r="J2237" s="7" t="s">
        <v>178</v>
      </c>
      <c r="K2237" s="241">
        <v>2214</v>
      </c>
      <c r="L2237" s="7" t="s">
        <v>782</v>
      </c>
      <c r="M2237" s="241">
        <v>1030</v>
      </c>
      <c r="N2237" s="7" t="s">
        <v>1799</v>
      </c>
    </row>
    <row r="2238" spans="1:14" x14ac:dyDescent="0.3">
      <c r="A2238" t="str">
        <f t="shared" si="34"/>
        <v>22141033</v>
      </c>
      <c r="B2238" s="7" t="s">
        <v>1294</v>
      </c>
      <c r="C2238" s="7" t="s">
        <v>1337</v>
      </c>
      <c r="D2238" s="7" t="s">
        <v>22</v>
      </c>
      <c r="E2238" s="7" t="e">
        <v>#N/A</v>
      </c>
      <c r="F2238" s="7" t="e">
        <v>#N/A</v>
      </c>
      <c r="G2238" s="7" t="e">
        <v>#N/A</v>
      </c>
      <c r="H2238" s="7" t="e">
        <v>#N/A</v>
      </c>
      <c r="I2238" s="7" t="s">
        <v>177</v>
      </c>
      <c r="J2238" s="7" t="s">
        <v>178</v>
      </c>
      <c r="K2238" s="241">
        <v>2214</v>
      </c>
      <c r="L2238" s="7" t="s">
        <v>782</v>
      </c>
      <c r="M2238" s="241">
        <v>1033</v>
      </c>
      <c r="N2238" s="7" t="s">
        <v>656</v>
      </c>
    </row>
    <row r="2239" spans="1:14" x14ac:dyDescent="0.3">
      <c r="A2239" t="str">
        <f t="shared" si="34"/>
        <v>22141037</v>
      </c>
      <c r="B2239" s="7" t="s">
        <v>1294</v>
      </c>
      <c r="C2239" s="7" t="s">
        <v>1337</v>
      </c>
      <c r="D2239" s="7" t="s">
        <v>22</v>
      </c>
      <c r="E2239" s="7" t="e">
        <v>#N/A</v>
      </c>
      <c r="F2239" s="7" t="e">
        <v>#N/A</v>
      </c>
      <c r="G2239" s="7" t="e">
        <v>#N/A</v>
      </c>
      <c r="H2239" s="7" t="e">
        <v>#N/A</v>
      </c>
      <c r="I2239" s="7" t="s">
        <v>177</v>
      </c>
      <c r="J2239" s="7" t="s">
        <v>178</v>
      </c>
      <c r="K2239" s="241">
        <v>2214</v>
      </c>
      <c r="L2239" s="7" t="s">
        <v>782</v>
      </c>
      <c r="M2239" s="241">
        <v>1037</v>
      </c>
      <c r="N2239" s="7" t="s">
        <v>605</v>
      </c>
    </row>
    <row r="2240" spans="1:14" x14ac:dyDescent="0.3">
      <c r="A2240" t="str">
        <f t="shared" si="34"/>
        <v>22141042</v>
      </c>
      <c r="B2240" s="7" t="s">
        <v>1294</v>
      </c>
      <c r="C2240" s="7" t="s">
        <v>1337</v>
      </c>
      <c r="D2240" s="7" t="s">
        <v>22</v>
      </c>
      <c r="E2240" s="7" t="s">
        <v>482</v>
      </c>
      <c r="F2240" s="7" t="s">
        <v>483</v>
      </c>
      <c r="G2240" s="7" t="s">
        <v>247</v>
      </c>
      <c r="H2240" s="7" t="s">
        <v>248</v>
      </c>
      <c r="I2240" s="7" t="s">
        <v>177</v>
      </c>
      <c r="J2240" s="7" t="s">
        <v>178</v>
      </c>
      <c r="K2240" s="241">
        <v>2214</v>
      </c>
      <c r="L2240" s="7" t="s">
        <v>782</v>
      </c>
      <c r="M2240" s="241">
        <v>1042</v>
      </c>
      <c r="N2240" s="7" t="s">
        <v>180</v>
      </c>
    </row>
    <row r="2241" spans="1:14" x14ac:dyDescent="0.3">
      <c r="A2241" t="str">
        <f t="shared" si="34"/>
        <v>22141045</v>
      </c>
      <c r="B2241" s="7" t="s">
        <v>1294</v>
      </c>
      <c r="C2241" s="7" t="s">
        <v>1337</v>
      </c>
      <c r="D2241" s="7" t="s">
        <v>22</v>
      </c>
      <c r="E2241" s="7" t="e">
        <v>#N/A</v>
      </c>
      <c r="F2241" s="7" t="e">
        <v>#N/A</v>
      </c>
      <c r="G2241" s="7" t="e">
        <v>#N/A</v>
      </c>
      <c r="H2241" s="7" t="e">
        <v>#N/A</v>
      </c>
      <c r="I2241" s="7" t="s">
        <v>177</v>
      </c>
      <c r="J2241" s="7" t="s">
        <v>178</v>
      </c>
      <c r="K2241" s="241">
        <v>2214</v>
      </c>
      <c r="L2241" s="7" t="s">
        <v>782</v>
      </c>
      <c r="M2241" s="241">
        <v>1045</v>
      </c>
      <c r="N2241" s="7" t="s">
        <v>1392</v>
      </c>
    </row>
    <row r="2242" spans="1:14" x14ac:dyDescent="0.3">
      <c r="A2242" t="str">
        <f t="shared" si="34"/>
        <v>22141050</v>
      </c>
      <c r="B2242" s="7" t="s">
        <v>1294</v>
      </c>
      <c r="C2242" s="7" t="s">
        <v>1337</v>
      </c>
      <c r="D2242" s="7" t="s">
        <v>22</v>
      </c>
      <c r="E2242" s="7" t="s">
        <v>482</v>
      </c>
      <c r="F2242" s="7" t="s">
        <v>483</v>
      </c>
      <c r="G2242" s="7" t="s">
        <v>247</v>
      </c>
      <c r="H2242" s="7" t="s">
        <v>248</v>
      </c>
      <c r="I2242" s="7" t="s">
        <v>177</v>
      </c>
      <c r="J2242" s="7" t="s">
        <v>178</v>
      </c>
      <c r="K2242" s="241">
        <v>2214</v>
      </c>
      <c r="L2242" s="7" t="s">
        <v>782</v>
      </c>
      <c r="M2242" s="241">
        <v>1050</v>
      </c>
      <c r="N2242" s="7" t="s">
        <v>609</v>
      </c>
    </row>
    <row r="2243" spans="1:14" x14ac:dyDescent="0.3">
      <c r="A2243" t="str">
        <f t="shared" ref="A2243:A2306" si="35">K2243&amp;M2243</f>
        <v>22141065</v>
      </c>
      <c r="B2243" s="7" t="s">
        <v>1294</v>
      </c>
      <c r="C2243" s="7" t="s">
        <v>1337</v>
      </c>
      <c r="D2243" s="7" t="s">
        <v>22</v>
      </c>
      <c r="E2243" s="7" t="s">
        <v>482</v>
      </c>
      <c r="F2243" s="7" t="s">
        <v>483</v>
      </c>
      <c r="G2243" s="7" t="s">
        <v>247</v>
      </c>
      <c r="H2243" s="7" t="s">
        <v>248</v>
      </c>
      <c r="I2243" s="7" t="s">
        <v>177</v>
      </c>
      <c r="J2243" s="7" t="s">
        <v>178</v>
      </c>
      <c r="K2243" s="241">
        <v>2214</v>
      </c>
      <c r="L2243" s="7" t="s">
        <v>782</v>
      </c>
      <c r="M2243" s="241">
        <v>1065</v>
      </c>
      <c r="N2243" s="7" t="s">
        <v>739</v>
      </c>
    </row>
    <row r="2244" spans="1:14" x14ac:dyDescent="0.3">
      <c r="A2244" t="str">
        <f t="shared" si="35"/>
        <v>22142007</v>
      </c>
      <c r="B2244" s="7" t="s">
        <v>1294</v>
      </c>
      <c r="C2244" s="7" t="s">
        <v>1337</v>
      </c>
      <c r="D2244" s="7" t="s">
        <v>22</v>
      </c>
      <c r="E2244" s="7" t="e">
        <v>#N/A</v>
      </c>
      <c r="F2244" s="7" t="e">
        <v>#N/A</v>
      </c>
      <c r="G2244" s="7" t="e">
        <v>#N/A</v>
      </c>
      <c r="H2244" s="7" t="e">
        <v>#N/A</v>
      </c>
      <c r="I2244" s="7" t="s">
        <v>177</v>
      </c>
      <c r="J2244" s="7" t="s">
        <v>178</v>
      </c>
      <c r="K2244" s="241">
        <v>2214</v>
      </c>
      <c r="L2244" s="7" t="s">
        <v>782</v>
      </c>
      <c r="M2244" s="241">
        <v>2007</v>
      </c>
      <c r="N2244" s="7" t="s">
        <v>619</v>
      </c>
    </row>
    <row r="2245" spans="1:14" x14ac:dyDescent="0.3">
      <c r="A2245" t="str">
        <f t="shared" si="35"/>
        <v>22142045</v>
      </c>
      <c r="B2245" s="7" t="s">
        <v>1294</v>
      </c>
      <c r="C2245" s="7" t="s">
        <v>1337</v>
      </c>
      <c r="D2245" s="7" t="s">
        <v>22</v>
      </c>
      <c r="E2245" s="7" t="e">
        <v>#N/A</v>
      </c>
      <c r="F2245" s="7" t="e">
        <v>#N/A</v>
      </c>
      <c r="G2245" s="7" t="e">
        <v>#N/A</v>
      </c>
      <c r="H2245" s="7" t="e">
        <v>#N/A</v>
      </c>
      <c r="I2245" s="7" t="s">
        <v>177</v>
      </c>
      <c r="J2245" s="7" t="s">
        <v>178</v>
      </c>
      <c r="K2245" s="241">
        <v>2214</v>
      </c>
      <c r="L2245" s="7" t="s">
        <v>782</v>
      </c>
      <c r="M2245" s="241">
        <v>2045</v>
      </c>
      <c r="N2245" s="7" t="s">
        <v>170</v>
      </c>
    </row>
    <row r="2246" spans="1:14" x14ac:dyDescent="0.3">
      <c r="A2246" t="str">
        <f t="shared" si="35"/>
        <v>22142072</v>
      </c>
      <c r="B2246" s="7" t="s">
        <v>1294</v>
      </c>
      <c r="C2246" s="7" t="s">
        <v>1337</v>
      </c>
      <c r="D2246" s="7" t="s">
        <v>22</v>
      </c>
      <c r="E2246" s="7" t="e">
        <v>#N/A</v>
      </c>
      <c r="F2246" s="7" t="e">
        <v>#N/A</v>
      </c>
      <c r="G2246" s="7" t="e">
        <v>#N/A</v>
      </c>
      <c r="H2246" s="7" t="e">
        <v>#N/A</v>
      </c>
      <c r="I2246" s="7" t="s">
        <v>177</v>
      </c>
      <c r="J2246" s="7" t="s">
        <v>178</v>
      </c>
      <c r="K2246" s="241">
        <v>2214</v>
      </c>
      <c r="L2246" s="7" t="s">
        <v>782</v>
      </c>
      <c r="M2246" s="241">
        <v>2072</v>
      </c>
      <c r="N2246" s="7" t="s">
        <v>390</v>
      </c>
    </row>
    <row r="2247" spans="1:14" x14ac:dyDescent="0.3">
      <c r="A2247" t="str">
        <f t="shared" si="35"/>
        <v>22144000</v>
      </c>
      <c r="B2247" s="7" t="s">
        <v>1294</v>
      </c>
      <c r="C2247" s="7" t="s">
        <v>1337</v>
      </c>
      <c r="D2247" s="7" t="s">
        <v>22</v>
      </c>
      <c r="E2247" s="7" t="e">
        <v>#N/A</v>
      </c>
      <c r="F2247" s="7" t="e">
        <v>#N/A</v>
      </c>
      <c r="G2247" s="7" t="e">
        <v>#N/A</v>
      </c>
      <c r="H2247" s="7" t="e">
        <v>#N/A</v>
      </c>
      <c r="I2247" s="7" t="s">
        <v>177</v>
      </c>
      <c r="J2247" s="7" t="s">
        <v>178</v>
      </c>
      <c r="K2247" s="241">
        <v>2214</v>
      </c>
      <c r="L2247" s="7" t="s">
        <v>782</v>
      </c>
      <c r="M2247" s="241">
        <v>4000</v>
      </c>
      <c r="N2247" s="7" t="s">
        <v>1349</v>
      </c>
    </row>
    <row r="2248" spans="1:14" x14ac:dyDescent="0.3">
      <c r="A2248" t="str">
        <f t="shared" si="35"/>
        <v>22148500</v>
      </c>
      <c r="B2248" s="7" t="s">
        <v>1294</v>
      </c>
      <c r="C2248" s="7" t="s">
        <v>1337</v>
      </c>
      <c r="D2248" s="7" t="s">
        <v>22</v>
      </c>
      <c r="E2248" s="7" t="s">
        <v>482</v>
      </c>
      <c r="F2248" s="7" t="s">
        <v>483</v>
      </c>
      <c r="G2248" s="7" t="s">
        <v>247</v>
      </c>
      <c r="H2248" s="7" t="s">
        <v>248</v>
      </c>
      <c r="I2248" s="7" t="s">
        <v>177</v>
      </c>
      <c r="J2248" s="7" t="s">
        <v>178</v>
      </c>
      <c r="K2248" s="241">
        <v>2214</v>
      </c>
      <c r="L2248" s="7" t="s">
        <v>782</v>
      </c>
      <c r="M2248" s="241">
        <v>8500</v>
      </c>
      <c r="N2248" s="7" t="s">
        <v>362</v>
      </c>
    </row>
    <row r="2249" spans="1:14" x14ac:dyDescent="0.3">
      <c r="A2249" t="str">
        <f t="shared" si="35"/>
        <v>22151000</v>
      </c>
      <c r="B2249" s="7" t="s">
        <v>1294</v>
      </c>
      <c r="C2249" s="7" t="s">
        <v>1337</v>
      </c>
      <c r="D2249" s="7" t="s">
        <v>22</v>
      </c>
      <c r="E2249" s="7" t="s">
        <v>482</v>
      </c>
      <c r="F2249" s="7" t="s">
        <v>483</v>
      </c>
      <c r="G2249" s="7" t="s">
        <v>247</v>
      </c>
      <c r="H2249" s="7" t="s">
        <v>248</v>
      </c>
      <c r="I2249" s="7" t="s">
        <v>177</v>
      </c>
      <c r="J2249" s="7" t="s">
        <v>178</v>
      </c>
      <c r="K2249" s="241">
        <v>2215</v>
      </c>
      <c r="L2249" s="7" t="s">
        <v>783</v>
      </c>
      <c r="M2249" s="241">
        <v>1000</v>
      </c>
      <c r="N2249" s="7" t="s">
        <v>427</v>
      </c>
    </row>
    <row r="2250" spans="1:14" x14ac:dyDescent="0.3">
      <c r="A2250" t="str">
        <f t="shared" si="35"/>
        <v>22151004</v>
      </c>
      <c r="B2250" s="7" t="s">
        <v>1294</v>
      </c>
      <c r="C2250" s="7" t="s">
        <v>1337</v>
      </c>
      <c r="D2250" s="7" t="s">
        <v>22</v>
      </c>
      <c r="E2250" s="7" t="e">
        <v>#N/A</v>
      </c>
      <c r="F2250" s="7" t="e">
        <v>#N/A</v>
      </c>
      <c r="G2250" s="7" t="e">
        <v>#N/A</v>
      </c>
      <c r="H2250" s="7" t="e">
        <v>#N/A</v>
      </c>
      <c r="I2250" s="7" t="s">
        <v>177</v>
      </c>
      <c r="J2250" s="7" t="s">
        <v>178</v>
      </c>
      <c r="K2250" s="241">
        <v>2215</v>
      </c>
      <c r="L2250" s="7" t="s">
        <v>783</v>
      </c>
      <c r="M2250" s="241">
        <v>1004</v>
      </c>
      <c r="N2250" s="7" t="s">
        <v>1547</v>
      </c>
    </row>
    <row r="2251" spans="1:14" x14ac:dyDescent="0.3">
      <c r="A2251" t="str">
        <f t="shared" si="35"/>
        <v>22151007</v>
      </c>
      <c r="B2251" s="7" t="s">
        <v>1294</v>
      </c>
      <c r="C2251" s="7" t="s">
        <v>1337</v>
      </c>
      <c r="D2251" s="7" t="s">
        <v>22</v>
      </c>
      <c r="E2251" s="7" t="e">
        <v>#N/A</v>
      </c>
      <c r="F2251" s="7" t="e">
        <v>#N/A</v>
      </c>
      <c r="G2251" s="7" t="e">
        <v>#N/A</v>
      </c>
      <c r="H2251" s="7" t="e">
        <v>#N/A</v>
      </c>
      <c r="I2251" s="7" t="s">
        <v>177</v>
      </c>
      <c r="J2251" s="7" t="s">
        <v>178</v>
      </c>
      <c r="K2251" s="241">
        <v>2215</v>
      </c>
      <c r="L2251" s="7" t="s">
        <v>783</v>
      </c>
      <c r="M2251" s="241">
        <v>1007</v>
      </c>
      <c r="N2251" s="7" t="s">
        <v>539</v>
      </c>
    </row>
    <row r="2252" spans="1:14" x14ac:dyDescent="0.3">
      <c r="A2252" t="str">
        <f t="shared" si="35"/>
        <v>22151012</v>
      </c>
      <c r="B2252" s="7" t="s">
        <v>1294</v>
      </c>
      <c r="C2252" s="7" t="s">
        <v>1337</v>
      </c>
      <c r="D2252" s="7" t="s">
        <v>22</v>
      </c>
      <c r="E2252" s="7" t="e">
        <v>#N/A</v>
      </c>
      <c r="F2252" s="7" t="e">
        <v>#N/A</v>
      </c>
      <c r="G2252" s="7" t="e">
        <v>#N/A</v>
      </c>
      <c r="H2252" s="7" t="e">
        <v>#N/A</v>
      </c>
      <c r="I2252" s="7" t="s">
        <v>177</v>
      </c>
      <c r="J2252" s="7" t="s">
        <v>178</v>
      </c>
      <c r="K2252" s="241">
        <v>2215</v>
      </c>
      <c r="L2252" s="7" t="s">
        <v>783</v>
      </c>
      <c r="M2252" s="241">
        <v>1012</v>
      </c>
      <c r="N2252" s="7" t="s">
        <v>1926</v>
      </c>
    </row>
    <row r="2253" spans="1:14" x14ac:dyDescent="0.3">
      <c r="A2253" t="str">
        <f t="shared" si="35"/>
        <v>22151016</v>
      </c>
      <c r="B2253" s="7" t="s">
        <v>1294</v>
      </c>
      <c r="C2253" s="7" t="s">
        <v>1337</v>
      </c>
      <c r="D2253" s="7" t="s">
        <v>22</v>
      </c>
      <c r="E2253" s="7" t="e">
        <v>#N/A</v>
      </c>
      <c r="F2253" s="7" t="e">
        <v>#N/A</v>
      </c>
      <c r="G2253" s="7" t="e">
        <v>#N/A</v>
      </c>
      <c r="H2253" s="7" t="e">
        <v>#N/A</v>
      </c>
      <c r="I2253" s="7" t="s">
        <v>177</v>
      </c>
      <c r="J2253" s="7" t="s">
        <v>178</v>
      </c>
      <c r="K2253" s="241">
        <v>2215</v>
      </c>
      <c r="L2253" s="7" t="s">
        <v>783</v>
      </c>
      <c r="M2253" s="241">
        <v>1016</v>
      </c>
      <c r="N2253" s="7" t="s">
        <v>599</v>
      </c>
    </row>
    <row r="2254" spans="1:14" x14ac:dyDescent="0.3">
      <c r="A2254" t="str">
        <f t="shared" si="35"/>
        <v>22151042</v>
      </c>
      <c r="B2254" s="7" t="s">
        <v>1294</v>
      </c>
      <c r="C2254" s="7" t="s">
        <v>1337</v>
      </c>
      <c r="D2254" s="7" t="s">
        <v>22</v>
      </c>
      <c r="E2254" s="7" t="s">
        <v>482</v>
      </c>
      <c r="F2254" s="7" t="s">
        <v>483</v>
      </c>
      <c r="G2254" s="7" t="s">
        <v>247</v>
      </c>
      <c r="H2254" s="7" t="s">
        <v>248</v>
      </c>
      <c r="I2254" s="7" t="s">
        <v>177</v>
      </c>
      <c r="J2254" s="7" t="s">
        <v>178</v>
      </c>
      <c r="K2254" s="241">
        <v>2215</v>
      </c>
      <c r="L2254" s="7" t="s">
        <v>783</v>
      </c>
      <c r="M2254" s="241">
        <v>1042</v>
      </c>
      <c r="N2254" s="7" t="s">
        <v>180</v>
      </c>
    </row>
    <row r="2255" spans="1:14" x14ac:dyDescent="0.3">
      <c r="A2255" t="str">
        <f t="shared" si="35"/>
        <v>22152007</v>
      </c>
      <c r="B2255" s="7" t="s">
        <v>1294</v>
      </c>
      <c r="C2255" s="7" t="s">
        <v>1337</v>
      </c>
      <c r="D2255" s="7" t="s">
        <v>22</v>
      </c>
      <c r="E2255" s="7" t="e">
        <v>#N/A</v>
      </c>
      <c r="F2255" s="7" t="e">
        <v>#N/A</v>
      </c>
      <c r="G2255" s="7" t="e">
        <v>#N/A</v>
      </c>
      <c r="H2255" s="7" t="e">
        <v>#N/A</v>
      </c>
      <c r="I2255" s="7" t="s">
        <v>177</v>
      </c>
      <c r="J2255" s="7" t="s">
        <v>178</v>
      </c>
      <c r="K2255" s="241">
        <v>2215</v>
      </c>
      <c r="L2255" s="7" t="s">
        <v>783</v>
      </c>
      <c r="M2255" s="241">
        <v>2007</v>
      </c>
      <c r="N2255" s="7" t="s">
        <v>619</v>
      </c>
    </row>
    <row r="2256" spans="1:14" x14ac:dyDescent="0.3">
      <c r="A2256" t="str">
        <f t="shared" si="35"/>
        <v>22152079</v>
      </c>
      <c r="B2256" s="7" t="s">
        <v>1294</v>
      </c>
      <c r="C2256" s="7" t="s">
        <v>1337</v>
      </c>
      <c r="D2256" s="7" t="s">
        <v>22</v>
      </c>
      <c r="E2256" s="7" t="e">
        <v>#N/A</v>
      </c>
      <c r="F2256" s="7" t="e">
        <v>#N/A</v>
      </c>
      <c r="G2256" s="7" t="e">
        <v>#N/A</v>
      </c>
      <c r="H2256" s="7" t="e">
        <v>#N/A</v>
      </c>
      <c r="I2256" s="7" t="s">
        <v>177</v>
      </c>
      <c r="J2256" s="7" t="s">
        <v>178</v>
      </c>
      <c r="K2256" s="241">
        <v>2215</v>
      </c>
      <c r="L2256" s="7" t="s">
        <v>783</v>
      </c>
      <c r="M2256" s="241">
        <v>2079</v>
      </c>
      <c r="N2256" s="7" t="s">
        <v>35</v>
      </c>
    </row>
    <row r="2257" spans="1:14" x14ac:dyDescent="0.3">
      <c r="A2257" t="str">
        <f t="shared" si="35"/>
        <v>22158040</v>
      </c>
      <c r="B2257" s="7" t="s">
        <v>1294</v>
      </c>
      <c r="C2257" s="7" t="s">
        <v>1337</v>
      </c>
      <c r="D2257" s="7" t="s">
        <v>22</v>
      </c>
      <c r="E2257" s="7" t="s">
        <v>482</v>
      </c>
      <c r="F2257" s="7" t="s">
        <v>483</v>
      </c>
      <c r="G2257" s="7" t="s">
        <v>247</v>
      </c>
      <c r="H2257" s="7" t="s">
        <v>248</v>
      </c>
      <c r="I2257" s="7" t="s">
        <v>177</v>
      </c>
      <c r="J2257" s="7" t="s">
        <v>178</v>
      </c>
      <c r="K2257" s="241">
        <v>2215</v>
      </c>
      <c r="L2257" s="7" t="s">
        <v>783</v>
      </c>
      <c r="M2257" s="241">
        <v>8040</v>
      </c>
      <c r="N2257" s="7" t="s">
        <v>441</v>
      </c>
    </row>
    <row r="2258" spans="1:14" x14ac:dyDescent="0.3">
      <c r="A2258" t="str">
        <f t="shared" si="35"/>
        <v>22158500</v>
      </c>
      <c r="B2258" s="7" t="s">
        <v>1294</v>
      </c>
      <c r="C2258" s="7" t="s">
        <v>1337</v>
      </c>
      <c r="D2258" s="7" t="s">
        <v>22</v>
      </c>
      <c r="E2258" s="7" t="e">
        <v>#N/A</v>
      </c>
      <c r="F2258" s="7" t="e">
        <v>#N/A</v>
      </c>
      <c r="G2258" s="7" t="e">
        <v>#N/A</v>
      </c>
      <c r="H2258" s="7" t="e">
        <v>#N/A</v>
      </c>
      <c r="I2258" s="7" t="s">
        <v>177</v>
      </c>
      <c r="J2258" s="7" t="s">
        <v>178</v>
      </c>
      <c r="K2258" s="241">
        <v>2215</v>
      </c>
      <c r="L2258" s="7" t="s">
        <v>783</v>
      </c>
      <c r="M2258" s="241">
        <v>8500</v>
      </c>
      <c r="N2258" s="7" t="s">
        <v>362</v>
      </c>
    </row>
    <row r="2259" spans="1:14" x14ac:dyDescent="0.3">
      <c r="A2259" t="str">
        <f t="shared" si="35"/>
        <v>22161003</v>
      </c>
      <c r="B2259" s="7" t="s">
        <v>1294</v>
      </c>
      <c r="C2259" s="7" t="s">
        <v>1337</v>
      </c>
      <c r="D2259" s="7" t="s">
        <v>22</v>
      </c>
      <c r="E2259" s="7" t="s">
        <v>482</v>
      </c>
      <c r="F2259" s="7" t="s">
        <v>483</v>
      </c>
      <c r="G2259" s="7" t="s">
        <v>247</v>
      </c>
      <c r="H2259" s="7" t="s">
        <v>248</v>
      </c>
      <c r="I2259" s="7" t="s">
        <v>177</v>
      </c>
      <c r="J2259" s="7" t="s">
        <v>178</v>
      </c>
      <c r="K2259" s="241">
        <v>2216</v>
      </c>
      <c r="L2259" s="7" t="s">
        <v>784</v>
      </c>
      <c r="M2259" s="241">
        <v>1003</v>
      </c>
      <c r="N2259" s="7" t="s">
        <v>384</v>
      </c>
    </row>
    <row r="2260" spans="1:14" x14ac:dyDescent="0.3">
      <c r="A2260" t="str">
        <f t="shared" si="35"/>
        <v>22161016</v>
      </c>
      <c r="B2260" s="7" t="s">
        <v>1294</v>
      </c>
      <c r="C2260" s="7" t="s">
        <v>1337</v>
      </c>
      <c r="D2260" s="7" t="s">
        <v>22</v>
      </c>
      <c r="E2260" s="7" t="s">
        <v>482</v>
      </c>
      <c r="F2260" s="7" t="s">
        <v>483</v>
      </c>
      <c r="G2260" s="7" t="s">
        <v>247</v>
      </c>
      <c r="H2260" s="7" t="s">
        <v>248</v>
      </c>
      <c r="I2260" s="7" t="s">
        <v>177</v>
      </c>
      <c r="J2260" s="7" t="s">
        <v>178</v>
      </c>
      <c r="K2260" s="241">
        <v>2216</v>
      </c>
      <c r="L2260" s="7" t="s">
        <v>784</v>
      </c>
      <c r="M2260" s="241">
        <v>1016</v>
      </c>
      <c r="N2260" s="7" t="s">
        <v>599</v>
      </c>
    </row>
    <row r="2261" spans="1:14" x14ac:dyDescent="0.3">
      <c r="A2261" t="str">
        <f t="shared" si="35"/>
        <v>22161019</v>
      </c>
      <c r="B2261" s="7" t="s">
        <v>1294</v>
      </c>
      <c r="C2261" s="7" t="s">
        <v>1337</v>
      </c>
      <c r="D2261" s="7" t="s">
        <v>22</v>
      </c>
      <c r="E2261" s="7" t="s">
        <v>482</v>
      </c>
      <c r="F2261" s="7" t="s">
        <v>483</v>
      </c>
      <c r="G2261" s="7" t="s">
        <v>247</v>
      </c>
      <c r="H2261" s="7" t="s">
        <v>248</v>
      </c>
      <c r="I2261" s="7" t="s">
        <v>177</v>
      </c>
      <c r="J2261" s="7" t="s">
        <v>178</v>
      </c>
      <c r="K2261" s="241">
        <v>2216</v>
      </c>
      <c r="L2261" s="7" t="s">
        <v>784</v>
      </c>
      <c r="M2261" s="241">
        <v>1019</v>
      </c>
      <c r="N2261" s="7" t="s">
        <v>601</v>
      </c>
    </row>
    <row r="2262" spans="1:14" x14ac:dyDescent="0.3">
      <c r="A2262" t="str">
        <f t="shared" si="35"/>
        <v>22161049</v>
      </c>
      <c r="B2262" s="7" t="s">
        <v>1294</v>
      </c>
      <c r="C2262" s="7" t="s">
        <v>1337</v>
      </c>
      <c r="D2262" s="7" t="s">
        <v>22</v>
      </c>
      <c r="E2262" s="7" t="e">
        <v>#N/A</v>
      </c>
      <c r="F2262" s="7" t="e">
        <v>#N/A</v>
      </c>
      <c r="G2262" s="7" t="e">
        <v>#N/A</v>
      </c>
      <c r="H2262" s="7" t="e">
        <v>#N/A</v>
      </c>
      <c r="I2262" s="7" t="s">
        <v>177</v>
      </c>
      <c r="J2262" s="7" t="s">
        <v>178</v>
      </c>
      <c r="K2262" s="241">
        <v>2216</v>
      </c>
      <c r="L2262" s="7" t="s">
        <v>784</v>
      </c>
      <c r="M2262" s="241">
        <v>1049</v>
      </c>
      <c r="N2262" s="7" t="s">
        <v>608</v>
      </c>
    </row>
    <row r="2263" spans="1:14" x14ac:dyDescent="0.3">
      <c r="A2263" t="str">
        <f t="shared" si="35"/>
        <v>22161065</v>
      </c>
      <c r="B2263" s="7" t="s">
        <v>1294</v>
      </c>
      <c r="C2263" s="7" t="s">
        <v>1337</v>
      </c>
      <c r="D2263" s="7" t="s">
        <v>22</v>
      </c>
      <c r="E2263" s="7" t="s">
        <v>482</v>
      </c>
      <c r="F2263" s="7" t="s">
        <v>483</v>
      </c>
      <c r="G2263" s="7" t="s">
        <v>247</v>
      </c>
      <c r="H2263" s="7" t="s">
        <v>248</v>
      </c>
      <c r="I2263" s="7" t="s">
        <v>177</v>
      </c>
      <c r="J2263" s="7" t="s">
        <v>178</v>
      </c>
      <c r="K2263" s="241">
        <v>2216</v>
      </c>
      <c r="L2263" s="7" t="s">
        <v>784</v>
      </c>
      <c r="M2263" s="241">
        <v>1065</v>
      </c>
      <c r="N2263" s="7" t="s">
        <v>739</v>
      </c>
    </row>
    <row r="2264" spans="1:14" x14ac:dyDescent="0.3">
      <c r="A2264" t="str">
        <f t="shared" si="35"/>
        <v>22168500</v>
      </c>
      <c r="B2264" s="7" t="s">
        <v>1294</v>
      </c>
      <c r="C2264" s="7" t="s">
        <v>1337</v>
      </c>
      <c r="D2264" s="7" t="s">
        <v>22</v>
      </c>
      <c r="E2264" s="7" t="s">
        <v>482</v>
      </c>
      <c r="F2264" s="7" t="s">
        <v>483</v>
      </c>
      <c r="G2264" s="7" t="s">
        <v>247</v>
      </c>
      <c r="H2264" s="7" t="s">
        <v>248</v>
      </c>
      <c r="I2264" s="7" t="s">
        <v>177</v>
      </c>
      <c r="J2264" s="7" t="s">
        <v>178</v>
      </c>
      <c r="K2264" s="241">
        <v>2216</v>
      </c>
      <c r="L2264" s="7" t="s">
        <v>784</v>
      </c>
      <c r="M2264" s="241">
        <v>8500</v>
      </c>
      <c r="N2264" s="7" t="s">
        <v>362</v>
      </c>
    </row>
    <row r="2265" spans="1:14" x14ac:dyDescent="0.3">
      <c r="A2265" t="str">
        <f t="shared" si="35"/>
        <v>22451000</v>
      </c>
      <c r="B2265" s="7" t="s">
        <v>1294</v>
      </c>
      <c r="C2265" s="7" t="s">
        <v>1337</v>
      </c>
      <c r="D2265" s="7" t="s">
        <v>22</v>
      </c>
      <c r="E2265" s="7" t="e">
        <v>#N/A</v>
      </c>
      <c r="F2265" s="7" t="e">
        <v>#N/A</v>
      </c>
      <c r="G2265" s="7" t="e">
        <v>#N/A</v>
      </c>
      <c r="H2265" s="7" t="e">
        <v>#N/A</v>
      </c>
      <c r="I2265" s="7" t="s">
        <v>177</v>
      </c>
      <c r="J2265" s="7" t="s">
        <v>178</v>
      </c>
      <c r="K2265" s="241">
        <v>2245</v>
      </c>
      <c r="L2265" s="7" t="s">
        <v>1927</v>
      </c>
      <c r="M2265" s="241">
        <v>1000</v>
      </c>
      <c r="N2265" s="7" t="s">
        <v>427</v>
      </c>
    </row>
    <row r="2266" spans="1:14" x14ac:dyDescent="0.3">
      <c r="A2266" t="str">
        <f t="shared" si="35"/>
        <v>22451007</v>
      </c>
      <c r="B2266" s="7" t="s">
        <v>1294</v>
      </c>
      <c r="C2266" s="7" t="s">
        <v>1337</v>
      </c>
      <c r="D2266" s="7" t="s">
        <v>22</v>
      </c>
      <c r="E2266" s="7" t="e">
        <v>#N/A</v>
      </c>
      <c r="F2266" s="7" t="e">
        <v>#N/A</v>
      </c>
      <c r="G2266" s="7" t="e">
        <v>#N/A</v>
      </c>
      <c r="H2266" s="7" t="e">
        <v>#N/A</v>
      </c>
      <c r="I2266" s="7" t="s">
        <v>177</v>
      </c>
      <c r="J2266" s="7" t="s">
        <v>178</v>
      </c>
      <c r="K2266" s="241">
        <v>2245</v>
      </c>
      <c r="L2266" s="7" t="s">
        <v>1927</v>
      </c>
      <c r="M2266" s="241">
        <v>1007</v>
      </c>
      <c r="N2266" s="7" t="s">
        <v>539</v>
      </c>
    </row>
    <row r="2267" spans="1:14" x14ac:dyDescent="0.3">
      <c r="A2267" t="str">
        <f t="shared" si="35"/>
        <v>22454000</v>
      </c>
      <c r="B2267" s="7" t="s">
        <v>1294</v>
      </c>
      <c r="C2267" s="7" t="s">
        <v>1337</v>
      </c>
      <c r="D2267" s="7" t="s">
        <v>22</v>
      </c>
      <c r="E2267" s="7" t="e">
        <v>#N/A</v>
      </c>
      <c r="F2267" s="7" t="e">
        <v>#N/A</v>
      </c>
      <c r="G2267" s="7" t="e">
        <v>#N/A</v>
      </c>
      <c r="H2267" s="7" t="e">
        <v>#N/A</v>
      </c>
      <c r="I2267" s="7" t="s">
        <v>177</v>
      </c>
      <c r="J2267" s="7" t="s">
        <v>178</v>
      </c>
      <c r="K2267" s="241">
        <v>2245</v>
      </c>
      <c r="L2267" s="7" t="s">
        <v>1927</v>
      </c>
      <c r="M2267" s="241">
        <v>4000</v>
      </c>
      <c r="N2267" s="7" t="s">
        <v>1349</v>
      </c>
    </row>
    <row r="2268" spans="1:14" x14ac:dyDescent="0.3">
      <c r="A2268" t="str">
        <f t="shared" si="35"/>
        <v>22457000</v>
      </c>
      <c r="B2268" s="7" t="s">
        <v>1294</v>
      </c>
      <c r="C2268" s="7" t="s">
        <v>1337</v>
      </c>
      <c r="D2268" s="7" t="s">
        <v>22</v>
      </c>
      <c r="E2268" s="7" t="e">
        <v>#N/A</v>
      </c>
      <c r="F2268" s="7" t="e">
        <v>#N/A</v>
      </c>
      <c r="G2268" s="7" t="e">
        <v>#N/A</v>
      </c>
      <c r="H2268" s="7" t="e">
        <v>#N/A</v>
      </c>
      <c r="I2268" s="7" t="s">
        <v>177</v>
      </c>
      <c r="J2268" s="7" t="s">
        <v>178</v>
      </c>
      <c r="K2268" s="241">
        <v>2245</v>
      </c>
      <c r="L2268" s="7" t="s">
        <v>1927</v>
      </c>
      <c r="M2268" s="241">
        <v>7000</v>
      </c>
      <c r="N2268" s="7" t="s">
        <v>44</v>
      </c>
    </row>
    <row r="2269" spans="1:14" x14ac:dyDescent="0.3">
      <c r="A2269" t="str">
        <f t="shared" si="35"/>
        <v>22457120</v>
      </c>
      <c r="B2269" s="7" t="s">
        <v>1294</v>
      </c>
      <c r="C2269" s="7" t="s">
        <v>1337</v>
      </c>
      <c r="D2269" s="7" t="s">
        <v>22</v>
      </c>
      <c r="E2269" s="7" t="e">
        <v>#N/A</v>
      </c>
      <c r="F2269" s="7" t="e">
        <v>#N/A</v>
      </c>
      <c r="G2269" s="7" t="e">
        <v>#N/A</v>
      </c>
      <c r="H2269" s="7" t="e">
        <v>#N/A</v>
      </c>
      <c r="I2269" s="7" t="s">
        <v>177</v>
      </c>
      <c r="J2269" s="7" t="s">
        <v>178</v>
      </c>
      <c r="K2269" s="241">
        <v>2245</v>
      </c>
      <c r="L2269" s="7" t="s">
        <v>1927</v>
      </c>
      <c r="M2269" s="241">
        <v>7120</v>
      </c>
      <c r="N2269" s="7" t="s">
        <v>52</v>
      </c>
    </row>
    <row r="2270" spans="1:14" x14ac:dyDescent="0.3">
      <c r="A2270" t="str">
        <f t="shared" si="35"/>
        <v>23481000</v>
      </c>
      <c r="B2270" s="7" t="s">
        <v>1294</v>
      </c>
      <c r="C2270" s="7" t="s">
        <v>1337</v>
      </c>
      <c r="D2270" s="7" t="s">
        <v>22</v>
      </c>
      <c r="E2270" s="7" t="e">
        <v>#N/A</v>
      </c>
      <c r="F2270" s="7" t="e">
        <v>#N/A</v>
      </c>
      <c r="G2270" s="7" t="e">
        <v>#N/A</v>
      </c>
      <c r="H2270" s="7" t="e">
        <v>#N/A</v>
      </c>
      <c r="I2270" s="7" t="s">
        <v>177</v>
      </c>
      <c r="J2270" s="7" t="s">
        <v>178</v>
      </c>
      <c r="K2270" s="241">
        <v>2348</v>
      </c>
      <c r="L2270" s="7" t="s">
        <v>788</v>
      </c>
      <c r="M2270" s="241">
        <v>1000</v>
      </c>
      <c r="N2270" s="7" t="s">
        <v>427</v>
      </c>
    </row>
    <row r="2271" spans="1:14" x14ac:dyDescent="0.3">
      <c r="A2271" t="str">
        <f t="shared" si="35"/>
        <v>23481007</v>
      </c>
      <c r="B2271" s="7" t="s">
        <v>1294</v>
      </c>
      <c r="C2271" s="7" t="s">
        <v>1337</v>
      </c>
      <c r="D2271" s="7" t="s">
        <v>22</v>
      </c>
      <c r="E2271" s="7" t="e">
        <v>#N/A</v>
      </c>
      <c r="F2271" s="7" t="e">
        <v>#N/A</v>
      </c>
      <c r="G2271" s="7" t="e">
        <v>#N/A</v>
      </c>
      <c r="H2271" s="7" t="e">
        <v>#N/A</v>
      </c>
      <c r="I2271" s="7" t="s">
        <v>177</v>
      </c>
      <c r="J2271" s="7" t="s">
        <v>178</v>
      </c>
      <c r="K2271" s="241">
        <v>2348</v>
      </c>
      <c r="L2271" s="7" t="s">
        <v>788</v>
      </c>
      <c r="M2271" s="241">
        <v>1007</v>
      </c>
      <c r="N2271" s="7" t="s">
        <v>539</v>
      </c>
    </row>
    <row r="2272" spans="1:14" x14ac:dyDescent="0.3">
      <c r="A2272" t="str">
        <f t="shared" si="35"/>
        <v>23481016</v>
      </c>
      <c r="B2272" s="7" t="s">
        <v>1294</v>
      </c>
      <c r="C2272" s="7" t="s">
        <v>1337</v>
      </c>
      <c r="D2272" s="7" t="s">
        <v>22</v>
      </c>
      <c r="E2272" s="7" t="e">
        <v>#N/A</v>
      </c>
      <c r="F2272" s="7" t="e">
        <v>#N/A</v>
      </c>
      <c r="G2272" s="7" t="e">
        <v>#N/A</v>
      </c>
      <c r="H2272" s="7" t="e">
        <v>#N/A</v>
      </c>
      <c r="I2272" s="7" t="s">
        <v>177</v>
      </c>
      <c r="J2272" s="7" t="s">
        <v>178</v>
      </c>
      <c r="K2272" s="241">
        <v>2348</v>
      </c>
      <c r="L2272" s="7" t="s">
        <v>788</v>
      </c>
      <c r="M2272" s="241">
        <v>1016</v>
      </c>
      <c r="N2272" s="7" t="s">
        <v>599</v>
      </c>
    </row>
    <row r="2273" spans="1:14" x14ac:dyDescent="0.3">
      <c r="A2273" t="str">
        <f t="shared" si="35"/>
        <v>23481040</v>
      </c>
      <c r="B2273" s="7" t="s">
        <v>1294</v>
      </c>
      <c r="C2273" s="7" t="s">
        <v>1337</v>
      </c>
      <c r="D2273" s="7" t="s">
        <v>22</v>
      </c>
      <c r="E2273" s="7" t="e">
        <v>#N/A</v>
      </c>
      <c r="F2273" s="7" t="e">
        <v>#N/A</v>
      </c>
      <c r="G2273" s="7" t="e">
        <v>#N/A</v>
      </c>
      <c r="H2273" s="7" t="e">
        <v>#N/A</v>
      </c>
      <c r="I2273" s="7" t="s">
        <v>177</v>
      </c>
      <c r="J2273" s="7" t="s">
        <v>178</v>
      </c>
      <c r="K2273" s="241">
        <v>2348</v>
      </c>
      <c r="L2273" s="7" t="s">
        <v>788</v>
      </c>
      <c r="M2273" s="241">
        <v>1040</v>
      </c>
      <c r="N2273" s="7" t="s">
        <v>606</v>
      </c>
    </row>
    <row r="2274" spans="1:14" x14ac:dyDescent="0.3">
      <c r="A2274" t="str">
        <f t="shared" si="35"/>
        <v>23482094</v>
      </c>
      <c r="B2274" s="7" t="s">
        <v>1294</v>
      </c>
      <c r="C2274" s="7" t="s">
        <v>1337</v>
      </c>
      <c r="D2274" s="7" t="s">
        <v>22</v>
      </c>
      <c r="E2274" s="7" t="s">
        <v>482</v>
      </c>
      <c r="F2274" s="7" t="s">
        <v>483</v>
      </c>
      <c r="G2274" s="7" t="s">
        <v>247</v>
      </c>
      <c r="H2274" s="7" t="s">
        <v>248</v>
      </c>
      <c r="I2274" s="7" t="s">
        <v>177</v>
      </c>
      <c r="J2274" s="7" t="s">
        <v>178</v>
      </c>
      <c r="K2274" s="241">
        <v>2348</v>
      </c>
      <c r="L2274" s="7" t="s">
        <v>788</v>
      </c>
      <c r="M2274" s="241">
        <v>2094</v>
      </c>
      <c r="N2274" s="7" t="s">
        <v>702</v>
      </c>
    </row>
    <row r="2275" spans="1:14" x14ac:dyDescent="0.3">
      <c r="A2275" t="str">
        <f t="shared" si="35"/>
        <v>23801000</v>
      </c>
      <c r="B2275" s="7" t="s">
        <v>1294</v>
      </c>
      <c r="C2275" s="7" t="s">
        <v>1337</v>
      </c>
      <c r="D2275" s="7" t="s">
        <v>22</v>
      </c>
      <c r="E2275" s="7" t="e">
        <v>#N/A</v>
      </c>
      <c r="F2275" s="7" t="e">
        <v>#N/A</v>
      </c>
      <c r="G2275" s="7" t="e">
        <v>#N/A</v>
      </c>
      <c r="H2275" s="7" t="e">
        <v>#N/A</v>
      </c>
      <c r="I2275" s="7" t="s">
        <v>177</v>
      </c>
      <c r="J2275" s="7" t="s">
        <v>178</v>
      </c>
      <c r="K2275" s="241">
        <v>2380</v>
      </c>
      <c r="L2275" s="7" t="s">
        <v>789</v>
      </c>
      <c r="M2275" s="241">
        <v>1000</v>
      </c>
      <c r="N2275" s="7" t="s">
        <v>427</v>
      </c>
    </row>
    <row r="2276" spans="1:14" x14ac:dyDescent="0.3">
      <c r="A2276" t="str">
        <f t="shared" si="35"/>
        <v>23801042</v>
      </c>
      <c r="B2276" s="7" t="s">
        <v>1294</v>
      </c>
      <c r="C2276" s="7" t="s">
        <v>1337</v>
      </c>
      <c r="D2276" s="7" t="s">
        <v>22</v>
      </c>
      <c r="E2276" s="7" t="s">
        <v>482</v>
      </c>
      <c r="F2276" s="7" t="s">
        <v>483</v>
      </c>
      <c r="G2276" s="7" t="s">
        <v>247</v>
      </c>
      <c r="H2276" s="7" t="s">
        <v>248</v>
      </c>
      <c r="I2276" s="7" t="s">
        <v>177</v>
      </c>
      <c r="J2276" s="7" t="s">
        <v>178</v>
      </c>
      <c r="K2276" s="241">
        <v>2380</v>
      </c>
      <c r="L2276" s="7" t="s">
        <v>789</v>
      </c>
      <c r="M2276" s="241">
        <v>1042</v>
      </c>
      <c r="N2276" s="7" t="s">
        <v>180</v>
      </c>
    </row>
    <row r="2277" spans="1:14" x14ac:dyDescent="0.3">
      <c r="A2277" t="str">
        <f t="shared" si="35"/>
        <v>23805002</v>
      </c>
      <c r="B2277" s="7" t="s">
        <v>1351</v>
      </c>
      <c r="C2277" s="7" t="s">
        <v>1337</v>
      </c>
      <c r="D2277" s="7" t="s">
        <v>22</v>
      </c>
      <c r="E2277" s="7" t="s">
        <v>482</v>
      </c>
      <c r="F2277" s="7" t="s">
        <v>483</v>
      </c>
      <c r="G2277" s="7" t="s">
        <v>247</v>
      </c>
      <c r="H2277" s="7" t="s">
        <v>248</v>
      </c>
      <c r="I2277" s="7" t="s">
        <v>177</v>
      </c>
      <c r="J2277" s="7" t="s">
        <v>178</v>
      </c>
      <c r="K2277" s="241">
        <v>2380</v>
      </c>
      <c r="L2277" s="7" t="s">
        <v>789</v>
      </c>
      <c r="M2277" s="241">
        <v>5002</v>
      </c>
      <c r="N2277" s="7" t="s">
        <v>308</v>
      </c>
    </row>
    <row r="2278" spans="1:14" x14ac:dyDescent="0.3">
      <c r="A2278" t="str">
        <f t="shared" si="35"/>
        <v>23805006</v>
      </c>
      <c r="B2278" s="7" t="s">
        <v>1294</v>
      </c>
      <c r="C2278" s="7" t="s">
        <v>1337</v>
      </c>
      <c r="D2278" s="7" t="s">
        <v>22</v>
      </c>
      <c r="E2278" s="7" t="e">
        <v>#N/A</v>
      </c>
      <c r="F2278" s="7" t="e">
        <v>#N/A</v>
      </c>
      <c r="G2278" s="7" t="e">
        <v>#N/A</v>
      </c>
      <c r="H2278" s="7" t="e">
        <v>#N/A</v>
      </c>
      <c r="I2278" s="7" t="s">
        <v>177</v>
      </c>
      <c r="J2278" s="7" t="s">
        <v>178</v>
      </c>
      <c r="K2278" s="241">
        <v>2380</v>
      </c>
      <c r="L2278" s="7" t="s">
        <v>789</v>
      </c>
      <c r="M2278" s="241">
        <v>5006</v>
      </c>
      <c r="N2278" s="7" t="s">
        <v>736</v>
      </c>
    </row>
    <row r="2279" spans="1:14" x14ac:dyDescent="0.3">
      <c r="A2279" t="str">
        <f t="shared" si="35"/>
        <v>23807101</v>
      </c>
      <c r="B2279" s="7" t="s">
        <v>1294</v>
      </c>
      <c r="C2279" s="7" t="s">
        <v>1337</v>
      </c>
      <c r="D2279" s="7" t="s">
        <v>22</v>
      </c>
      <c r="E2279" s="7" t="e">
        <v>#N/A</v>
      </c>
      <c r="F2279" s="7" t="e">
        <v>#N/A</v>
      </c>
      <c r="G2279" s="7" t="e">
        <v>#N/A</v>
      </c>
      <c r="H2279" s="7" t="e">
        <v>#N/A</v>
      </c>
      <c r="I2279" s="7" t="s">
        <v>177</v>
      </c>
      <c r="J2279" s="7" t="s">
        <v>178</v>
      </c>
      <c r="K2279" s="241">
        <v>2380</v>
      </c>
      <c r="L2279" s="7" t="s">
        <v>789</v>
      </c>
      <c r="M2279" s="241">
        <v>7101</v>
      </c>
      <c r="N2279" s="7" t="s">
        <v>46</v>
      </c>
    </row>
    <row r="2280" spans="1:14" x14ac:dyDescent="0.3">
      <c r="A2280" t="str">
        <f t="shared" si="35"/>
        <v>23807140</v>
      </c>
      <c r="B2280" s="7" t="s">
        <v>1294</v>
      </c>
      <c r="C2280" s="7" t="s">
        <v>1337</v>
      </c>
      <c r="D2280" s="7" t="s">
        <v>22</v>
      </c>
      <c r="E2280" s="7" t="e">
        <v>#N/A</v>
      </c>
      <c r="F2280" s="7" t="e">
        <v>#N/A</v>
      </c>
      <c r="G2280" s="7" t="e">
        <v>#N/A</v>
      </c>
      <c r="H2280" s="7" t="e">
        <v>#N/A</v>
      </c>
      <c r="I2280" s="7" t="s">
        <v>177</v>
      </c>
      <c r="J2280" s="7" t="s">
        <v>178</v>
      </c>
      <c r="K2280" s="241">
        <v>2380</v>
      </c>
      <c r="L2280" s="7" t="s">
        <v>789</v>
      </c>
      <c r="M2280" s="241">
        <v>7140</v>
      </c>
      <c r="N2280" s="7" t="s">
        <v>1928</v>
      </c>
    </row>
    <row r="2281" spans="1:14" x14ac:dyDescent="0.3">
      <c r="A2281" t="str">
        <f t="shared" si="35"/>
        <v>23808040</v>
      </c>
      <c r="B2281" s="7" t="s">
        <v>1294</v>
      </c>
      <c r="C2281" s="7" t="s">
        <v>1337</v>
      </c>
      <c r="D2281" s="7" t="s">
        <v>22</v>
      </c>
      <c r="E2281" s="7" t="s">
        <v>482</v>
      </c>
      <c r="F2281" s="7" t="s">
        <v>483</v>
      </c>
      <c r="G2281" s="7" t="s">
        <v>247</v>
      </c>
      <c r="H2281" s="7" t="s">
        <v>248</v>
      </c>
      <c r="I2281" s="7" t="s">
        <v>177</v>
      </c>
      <c r="J2281" s="7" t="s">
        <v>178</v>
      </c>
      <c r="K2281" s="241">
        <v>2380</v>
      </c>
      <c r="L2281" s="7" t="s">
        <v>789</v>
      </c>
      <c r="M2281" s="241">
        <v>8040</v>
      </c>
      <c r="N2281" s="7" t="s">
        <v>441</v>
      </c>
    </row>
    <row r="2282" spans="1:14" x14ac:dyDescent="0.3">
      <c r="A2282" t="str">
        <f t="shared" si="35"/>
        <v>23808500</v>
      </c>
      <c r="B2282" s="7" t="s">
        <v>1294</v>
      </c>
      <c r="C2282" s="7" t="s">
        <v>1337</v>
      </c>
      <c r="D2282" s="7" t="s">
        <v>22</v>
      </c>
      <c r="E2282" s="7" t="s">
        <v>482</v>
      </c>
      <c r="F2282" s="7" t="s">
        <v>483</v>
      </c>
      <c r="G2282" s="7" t="s">
        <v>247</v>
      </c>
      <c r="H2282" s="7" t="s">
        <v>248</v>
      </c>
      <c r="I2282" s="7" t="s">
        <v>177</v>
      </c>
      <c r="J2282" s="7" t="s">
        <v>178</v>
      </c>
      <c r="K2282" s="241">
        <v>2380</v>
      </c>
      <c r="L2282" s="7" t="s">
        <v>789</v>
      </c>
      <c r="M2282" s="241">
        <v>8500</v>
      </c>
      <c r="N2282" s="7" t="s">
        <v>362</v>
      </c>
    </row>
    <row r="2283" spans="1:14" x14ac:dyDescent="0.3">
      <c r="A2283" t="str">
        <f t="shared" si="35"/>
        <v>30722045</v>
      </c>
      <c r="B2283" s="7" t="s">
        <v>1294</v>
      </c>
      <c r="C2283" s="7" t="s">
        <v>1337</v>
      </c>
      <c r="D2283" s="7" t="s">
        <v>22</v>
      </c>
      <c r="E2283" s="7" t="e">
        <v>#N/A</v>
      </c>
      <c r="F2283" s="7" t="e">
        <v>#N/A</v>
      </c>
      <c r="G2283" s="7" t="e">
        <v>#N/A</v>
      </c>
      <c r="H2283" s="7" t="e">
        <v>#N/A</v>
      </c>
      <c r="I2283" s="7" t="s">
        <v>177</v>
      </c>
      <c r="J2283" s="7" t="s">
        <v>178</v>
      </c>
      <c r="K2283" s="241">
        <v>3072</v>
      </c>
      <c r="L2283" s="7" t="s">
        <v>1929</v>
      </c>
      <c r="M2283" s="241">
        <v>2045</v>
      </c>
      <c r="N2283" s="7" t="s">
        <v>170</v>
      </c>
    </row>
    <row r="2284" spans="1:14" x14ac:dyDescent="0.3">
      <c r="A2284" t="str">
        <f t="shared" si="35"/>
        <v>30722079</v>
      </c>
      <c r="B2284" s="7" t="s">
        <v>1294</v>
      </c>
      <c r="C2284" s="7" t="s">
        <v>1337</v>
      </c>
      <c r="D2284" s="7" t="s">
        <v>22</v>
      </c>
      <c r="E2284" s="7" t="e">
        <v>#N/A</v>
      </c>
      <c r="F2284" s="7" t="e">
        <v>#N/A</v>
      </c>
      <c r="G2284" s="7" t="e">
        <v>#N/A</v>
      </c>
      <c r="H2284" s="7" t="e">
        <v>#N/A</v>
      </c>
      <c r="I2284" s="7" t="s">
        <v>177</v>
      </c>
      <c r="J2284" s="7" t="s">
        <v>178</v>
      </c>
      <c r="K2284" s="241">
        <v>3072</v>
      </c>
      <c r="L2284" s="7" t="s">
        <v>1929</v>
      </c>
      <c r="M2284" s="241">
        <v>2079</v>
      </c>
      <c r="N2284" s="7" t="s">
        <v>35</v>
      </c>
    </row>
    <row r="2285" spans="1:14" x14ac:dyDescent="0.3">
      <c r="A2285" t="str">
        <f t="shared" si="35"/>
        <v>30724000</v>
      </c>
      <c r="B2285" s="7" t="s">
        <v>1294</v>
      </c>
      <c r="C2285" s="7" t="s">
        <v>1337</v>
      </c>
      <c r="D2285" s="7" t="s">
        <v>22</v>
      </c>
      <c r="E2285" s="7" t="e">
        <v>#N/A</v>
      </c>
      <c r="F2285" s="7" t="e">
        <v>#N/A</v>
      </c>
      <c r="G2285" s="7" t="e">
        <v>#N/A</v>
      </c>
      <c r="H2285" s="7" t="e">
        <v>#N/A</v>
      </c>
      <c r="I2285" s="7" t="s">
        <v>177</v>
      </c>
      <c r="J2285" s="7" t="s">
        <v>178</v>
      </c>
      <c r="K2285" s="241">
        <v>3072</v>
      </c>
      <c r="L2285" s="7" t="s">
        <v>1929</v>
      </c>
      <c r="M2285" s="241">
        <v>4000</v>
      </c>
      <c r="N2285" s="7" t="s">
        <v>1349</v>
      </c>
    </row>
    <row r="2286" spans="1:14" x14ac:dyDescent="0.3">
      <c r="A2286" t="str">
        <f t="shared" si="35"/>
        <v>30727000</v>
      </c>
      <c r="B2286" s="7" t="s">
        <v>1294</v>
      </c>
      <c r="C2286" s="7" t="s">
        <v>1337</v>
      </c>
      <c r="D2286" s="7" t="s">
        <v>22</v>
      </c>
      <c r="E2286" s="7" t="e">
        <v>#N/A</v>
      </c>
      <c r="F2286" s="7" t="e">
        <v>#N/A</v>
      </c>
      <c r="G2286" s="7" t="e">
        <v>#N/A</v>
      </c>
      <c r="H2286" s="7" t="e">
        <v>#N/A</v>
      </c>
      <c r="I2286" s="7" t="s">
        <v>177</v>
      </c>
      <c r="J2286" s="7" t="s">
        <v>178</v>
      </c>
      <c r="K2286" s="241">
        <v>3072</v>
      </c>
      <c r="L2286" s="7" t="s">
        <v>1929</v>
      </c>
      <c r="M2286" s="241">
        <v>7000</v>
      </c>
      <c r="N2286" s="7" t="s">
        <v>44</v>
      </c>
    </row>
    <row r="2287" spans="1:14" x14ac:dyDescent="0.3">
      <c r="A2287" t="str">
        <f t="shared" si="35"/>
        <v>61441000</v>
      </c>
      <c r="B2287" s="7" t="s">
        <v>1321</v>
      </c>
      <c r="C2287" s="7" t="s">
        <v>1337</v>
      </c>
      <c r="D2287" s="7" t="s">
        <v>22</v>
      </c>
      <c r="E2287" s="7" t="e">
        <v>#N/A</v>
      </c>
      <c r="F2287" s="7" t="e">
        <v>#N/A</v>
      </c>
      <c r="G2287" s="7" t="e">
        <v>#N/A</v>
      </c>
      <c r="H2287" s="7" t="e">
        <v>#N/A</v>
      </c>
      <c r="I2287" s="7" t="s">
        <v>177</v>
      </c>
      <c r="J2287" s="7" t="s">
        <v>178</v>
      </c>
      <c r="K2287" s="241">
        <v>6144</v>
      </c>
      <c r="L2287" s="7" t="s">
        <v>263</v>
      </c>
      <c r="M2287" s="241">
        <v>1000</v>
      </c>
      <c r="N2287" s="7" t="s">
        <v>427</v>
      </c>
    </row>
    <row r="2288" spans="1:14" x14ac:dyDescent="0.3">
      <c r="A2288" t="str">
        <f t="shared" si="35"/>
        <v>61442000</v>
      </c>
      <c r="B2288" s="7" t="s">
        <v>1321</v>
      </c>
      <c r="C2288" s="7" t="s">
        <v>1337</v>
      </c>
      <c r="D2288" s="7" t="s">
        <v>22</v>
      </c>
      <c r="E2288" s="7" t="e">
        <v>#N/A</v>
      </c>
      <c r="F2288" s="7" t="e">
        <v>#N/A</v>
      </c>
      <c r="G2288" s="7" t="e">
        <v>#N/A</v>
      </c>
      <c r="H2288" s="7" t="e">
        <v>#N/A</v>
      </c>
      <c r="I2288" s="7" t="s">
        <v>177</v>
      </c>
      <c r="J2288" s="7" t="s">
        <v>178</v>
      </c>
      <c r="K2288" s="241">
        <v>6144</v>
      </c>
      <c r="L2288" s="7" t="s">
        <v>263</v>
      </c>
      <c r="M2288" s="241">
        <v>2000</v>
      </c>
      <c r="N2288" s="7" t="s">
        <v>271</v>
      </c>
    </row>
    <row r="2289" spans="1:14" x14ac:dyDescent="0.3">
      <c r="A2289" t="str">
        <f t="shared" si="35"/>
        <v>61445500</v>
      </c>
      <c r="B2289" s="7" t="s">
        <v>1321</v>
      </c>
      <c r="C2289" s="7" t="s">
        <v>1337</v>
      </c>
      <c r="D2289" s="7" t="s">
        <v>22</v>
      </c>
      <c r="E2289" s="7" t="e">
        <v>#N/A</v>
      </c>
      <c r="F2289" s="7" t="e">
        <v>#N/A</v>
      </c>
      <c r="G2289" s="7" t="e">
        <v>#N/A</v>
      </c>
      <c r="H2289" s="7" t="e">
        <v>#N/A</v>
      </c>
      <c r="I2289" s="7" t="s">
        <v>177</v>
      </c>
      <c r="J2289" s="7" t="s">
        <v>178</v>
      </c>
      <c r="K2289" s="241">
        <v>6144</v>
      </c>
      <c r="L2289" s="7" t="s">
        <v>263</v>
      </c>
      <c r="M2289" s="241">
        <v>5500</v>
      </c>
      <c r="N2289" s="7" t="s">
        <v>65</v>
      </c>
    </row>
    <row r="2290" spans="1:14" x14ac:dyDescent="0.3">
      <c r="A2290" t="str">
        <f t="shared" si="35"/>
        <v>61445502</v>
      </c>
      <c r="B2290" s="7" t="s">
        <v>1321</v>
      </c>
      <c r="C2290" s="7" t="s">
        <v>1337</v>
      </c>
      <c r="D2290" s="7" t="s">
        <v>22</v>
      </c>
      <c r="E2290" s="7">
        <v>0</v>
      </c>
      <c r="F2290" s="7">
        <v>0</v>
      </c>
      <c r="G2290" s="7" t="s">
        <v>260</v>
      </c>
      <c r="H2290" s="7" t="s">
        <v>261</v>
      </c>
      <c r="I2290" s="7" t="s">
        <v>177</v>
      </c>
      <c r="J2290" s="7" t="s">
        <v>178</v>
      </c>
      <c r="K2290" s="241">
        <v>6144</v>
      </c>
      <c r="L2290" s="7" t="s">
        <v>263</v>
      </c>
      <c r="M2290" s="241">
        <v>5502</v>
      </c>
      <c r="N2290" s="7" t="s">
        <v>63</v>
      </c>
    </row>
    <row r="2291" spans="1:14" x14ac:dyDescent="0.3">
      <c r="A2291" t="str">
        <f t="shared" si="35"/>
        <v>61445504</v>
      </c>
      <c r="B2291" s="7" t="s">
        <v>1321</v>
      </c>
      <c r="C2291" s="7" t="s">
        <v>1337</v>
      </c>
      <c r="D2291" s="7" t="s">
        <v>22</v>
      </c>
      <c r="E2291" s="7">
        <v>0</v>
      </c>
      <c r="F2291" s="7">
        <v>0</v>
      </c>
      <c r="G2291" s="7" t="s">
        <v>260</v>
      </c>
      <c r="H2291" s="7" t="s">
        <v>261</v>
      </c>
      <c r="I2291" s="7" t="s">
        <v>177</v>
      </c>
      <c r="J2291" s="7" t="s">
        <v>178</v>
      </c>
      <c r="K2291" s="241">
        <v>6144</v>
      </c>
      <c r="L2291" s="7" t="s">
        <v>263</v>
      </c>
      <c r="M2291" s="241">
        <v>5504</v>
      </c>
      <c r="N2291" s="7" t="s">
        <v>264</v>
      </c>
    </row>
    <row r="2292" spans="1:14" x14ac:dyDescent="0.3">
      <c r="A2292" t="str">
        <f t="shared" si="35"/>
        <v>61445509</v>
      </c>
      <c r="B2292" s="7" t="s">
        <v>1321</v>
      </c>
      <c r="C2292" s="7" t="s">
        <v>1337</v>
      </c>
      <c r="D2292" s="7" t="s">
        <v>22</v>
      </c>
      <c r="E2292" s="7">
        <v>0</v>
      </c>
      <c r="F2292" s="7">
        <v>0</v>
      </c>
      <c r="G2292" s="7" t="s">
        <v>260</v>
      </c>
      <c r="H2292" s="7" t="s">
        <v>261</v>
      </c>
      <c r="I2292" s="7" t="s">
        <v>177</v>
      </c>
      <c r="J2292" s="7" t="s">
        <v>178</v>
      </c>
      <c r="K2292" s="241">
        <v>6144</v>
      </c>
      <c r="L2292" s="7" t="s">
        <v>263</v>
      </c>
      <c r="M2292" s="241">
        <v>5509</v>
      </c>
      <c r="N2292" s="7" t="s">
        <v>265</v>
      </c>
    </row>
    <row r="2293" spans="1:14" x14ac:dyDescent="0.3">
      <c r="A2293" t="str">
        <f t="shared" si="35"/>
        <v>61446004</v>
      </c>
      <c r="B2293" s="7" t="s">
        <v>1321</v>
      </c>
      <c r="C2293" s="7" t="s">
        <v>1337</v>
      </c>
      <c r="D2293" s="7" t="s">
        <v>22</v>
      </c>
      <c r="E2293" s="7" t="e">
        <v>#N/A</v>
      </c>
      <c r="F2293" s="7" t="e">
        <v>#N/A</v>
      </c>
      <c r="G2293" s="7" t="e">
        <v>#N/A</v>
      </c>
      <c r="H2293" s="7" t="e">
        <v>#N/A</v>
      </c>
      <c r="I2293" s="7" t="s">
        <v>177</v>
      </c>
      <c r="J2293" s="7" t="s">
        <v>178</v>
      </c>
      <c r="K2293" s="241">
        <v>6144</v>
      </c>
      <c r="L2293" s="7" t="s">
        <v>263</v>
      </c>
      <c r="M2293" s="241">
        <v>6004</v>
      </c>
      <c r="N2293" s="7" t="s">
        <v>66</v>
      </c>
    </row>
    <row r="2294" spans="1:14" x14ac:dyDescent="0.3">
      <c r="A2294" t="str">
        <f t="shared" si="35"/>
        <v>20911501</v>
      </c>
      <c r="B2294" s="7" t="s">
        <v>1294</v>
      </c>
      <c r="C2294" s="7" t="s">
        <v>1345</v>
      </c>
      <c r="D2294" s="7" t="s">
        <v>22</v>
      </c>
      <c r="E2294" s="7" t="e">
        <v>#N/A</v>
      </c>
      <c r="F2294" s="7" t="e">
        <v>#N/A</v>
      </c>
      <c r="G2294" s="7" t="e">
        <v>#N/A</v>
      </c>
      <c r="H2294" s="7" t="e">
        <v>#N/A</v>
      </c>
      <c r="I2294" s="7" t="s">
        <v>790</v>
      </c>
      <c r="J2294" s="7" t="s">
        <v>791</v>
      </c>
      <c r="K2294" s="241">
        <v>2091</v>
      </c>
      <c r="L2294" s="7" t="s">
        <v>792</v>
      </c>
      <c r="M2294" s="241">
        <v>1501</v>
      </c>
      <c r="N2294" s="7" t="s">
        <v>1440</v>
      </c>
    </row>
    <row r="2295" spans="1:14" x14ac:dyDescent="0.3">
      <c r="A2295" t="str">
        <f t="shared" si="35"/>
        <v>20912045</v>
      </c>
      <c r="B2295" s="7" t="s">
        <v>1294</v>
      </c>
      <c r="C2295" s="7" t="s">
        <v>1345</v>
      </c>
      <c r="D2295" s="7" t="s">
        <v>22</v>
      </c>
      <c r="E2295" s="7" t="e">
        <v>#N/A</v>
      </c>
      <c r="F2295" s="7" t="e">
        <v>#N/A</v>
      </c>
      <c r="G2295" s="7" t="e">
        <v>#N/A</v>
      </c>
      <c r="H2295" s="7" t="e">
        <v>#N/A</v>
      </c>
      <c r="I2295" s="7" t="s">
        <v>790</v>
      </c>
      <c r="J2295" s="7" t="s">
        <v>791</v>
      </c>
      <c r="K2295" s="241">
        <v>2091</v>
      </c>
      <c r="L2295" s="7" t="s">
        <v>792</v>
      </c>
      <c r="M2295" s="241">
        <v>2045</v>
      </c>
      <c r="N2295" s="7" t="s">
        <v>170</v>
      </c>
    </row>
    <row r="2296" spans="1:14" x14ac:dyDescent="0.3">
      <c r="A2296" t="str">
        <f t="shared" si="35"/>
        <v>20912086</v>
      </c>
      <c r="B2296" s="7" t="s">
        <v>1294</v>
      </c>
      <c r="C2296" s="7" t="s">
        <v>1345</v>
      </c>
      <c r="D2296" s="7" t="s">
        <v>22</v>
      </c>
      <c r="E2296" s="7" t="e">
        <v>#N/A</v>
      </c>
      <c r="F2296" s="7" t="e">
        <v>#N/A</v>
      </c>
      <c r="G2296" s="7" t="e">
        <v>#N/A</v>
      </c>
      <c r="H2296" s="7" t="e">
        <v>#N/A</v>
      </c>
      <c r="I2296" s="7" t="s">
        <v>790</v>
      </c>
      <c r="J2296" s="7" t="s">
        <v>791</v>
      </c>
      <c r="K2296" s="241">
        <v>2091</v>
      </c>
      <c r="L2296" s="7" t="s">
        <v>792</v>
      </c>
      <c r="M2296" s="241">
        <v>2086</v>
      </c>
      <c r="N2296" s="7" t="s">
        <v>291</v>
      </c>
    </row>
    <row r="2297" spans="1:14" x14ac:dyDescent="0.3">
      <c r="A2297" t="str">
        <f t="shared" si="35"/>
        <v>20912123</v>
      </c>
      <c r="B2297" s="7" t="s">
        <v>1294</v>
      </c>
      <c r="C2297" s="7" t="s">
        <v>1345</v>
      </c>
      <c r="D2297" s="7" t="s">
        <v>22</v>
      </c>
      <c r="E2297" s="7" t="e">
        <v>#N/A</v>
      </c>
      <c r="F2297" s="7" t="e">
        <v>#N/A</v>
      </c>
      <c r="G2297" s="7" t="e">
        <v>#N/A</v>
      </c>
      <c r="H2297" s="7" t="e">
        <v>#N/A</v>
      </c>
      <c r="I2297" s="7" t="s">
        <v>790</v>
      </c>
      <c r="J2297" s="7" t="s">
        <v>791</v>
      </c>
      <c r="K2297" s="241">
        <v>2091</v>
      </c>
      <c r="L2297" s="7" t="s">
        <v>792</v>
      </c>
      <c r="M2297" s="241">
        <v>2123</v>
      </c>
      <c r="N2297" s="7" t="s">
        <v>1930</v>
      </c>
    </row>
    <row r="2298" spans="1:14" x14ac:dyDescent="0.3">
      <c r="A2298" t="str">
        <f t="shared" si="35"/>
        <v>20912124</v>
      </c>
      <c r="B2298" s="7" t="s">
        <v>1294</v>
      </c>
      <c r="C2298" s="7" t="s">
        <v>1345</v>
      </c>
      <c r="D2298" s="7" t="s">
        <v>22</v>
      </c>
      <c r="E2298" s="7" t="e">
        <v>#N/A</v>
      </c>
      <c r="F2298" s="7" t="e">
        <v>#N/A</v>
      </c>
      <c r="G2298" s="7" t="e">
        <v>#N/A</v>
      </c>
      <c r="H2298" s="7" t="e">
        <v>#N/A</v>
      </c>
      <c r="I2298" s="7" t="s">
        <v>790</v>
      </c>
      <c r="J2298" s="7" t="s">
        <v>791</v>
      </c>
      <c r="K2298" s="241">
        <v>2091</v>
      </c>
      <c r="L2298" s="7" t="s">
        <v>792</v>
      </c>
      <c r="M2298" s="241">
        <v>2124</v>
      </c>
      <c r="N2298" s="7" t="s">
        <v>1931</v>
      </c>
    </row>
    <row r="2299" spans="1:14" x14ac:dyDescent="0.3">
      <c r="A2299" t="str">
        <f t="shared" si="35"/>
        <v>20913000</v>
      </c>
      <c r="B2299" s="7" t="s">
        <v>1294</v>
      </c>
      <c r="C2299" s="7" t="s">
        <v>1345</v>
      </c>
      <c r="D2299" s="7" t="s">
        <v>22</v>
      </c>
      <c r="E2299" s="7" t="e">
        <v>#N/A</v>
      </c>
      <c r="F2299" s="7" t="e">
        <v>#N/A</v>
      </c>
      <c r="G2299" s="7" t="e">
        <v>#N/A</v>
      </c>
      <c r="H2299" s="7" t="e">
        <v>#N/A</v>
      </c>
      <c r="I2299" s="7" t="s">
        <v>790</v>
      </c>
      <c r="J2299" s="7" t="s">
        <v>791</v>
      </c>
      <c r="K2299" s="241">
        <v>2091</v>
      </c>
      <c r="L2299" s="7" t="s">
        <v>792</v>
      </c>
      <c r="M2299" s="241">
        <v>3000</v>
      </c>
      <c r="N2299" s="7" t="s">
        <v>1932</v>
      </c>
    </row>
    <row r="2300" spans="1:14" x14ac:dyDescent="0.3">
      <c r="A2300" t="str">
        <f t="shared" si="35"/>
        <v>20913001</v>
      </c>
      <c r="B2300" s="7" t="s">
        <v>1294</v>
      </c>
      <c r="C2300" s="7" t="s">
        <v>1345</v>
      </c>
      <c r="D2300" s="7" t="s">
        <v>22</v>
      </c>
      <c r="E2300" s="7" t="e">
        <v>#N/A</v>
      </c>
      <c r="F2300" s="7" t="e">
        <v>#N/A</v>
      </c>
      <c r="G2300" s="7" t="e">
        <v>#N/A</v>
      </c>
      <c r="H2300" s="7" t="e">
        <v>#N/A</v>
      </c>
      <c r="I2300" s="7" t="s">
        <v>790</v>
      </c>
      <c r="J2300" s="7" t="s">
        <v>791</v>
      </c>
      <c r="K2300" s="241">
        <v>2091</v>
      </c>
      <c r="L2300" s="7" t="s">
        <v>792</v>
      </c>
      <c r="M2300" s="241">
        <v>3001</v>
      </c>
      <c r="N2300" s="7" t="s">
        <v>1933</v>
      </c>
    </row>
    <row r="2301" spans="1:14" x14ac:dyDescent="0.3">
      <c r="A2301" t="str">
        <f t="shared" si="35"/>
        <v>20913005</v>
      </c>
      <c r="B2301" s="7" t="s">
        <v>1294</v>
      </c>
      <c r="C2301" s="7" t="s">
        <v>1345</v>
      </c>
      <c r="D2301" s="7" t="s">
        <v>22</v>
      </c>
      <c r="E2301" s="7" t="s">
        <v>482</v>
      </c>
      <c r="F2301" s="7" t="s">
        <v>483</v>
      </c>
      <c r="G2301" s="7" t="s">
        <v>247</v>
      </c>
      <c r="H2301" s="7" t="s">
        <v>248</v>
      </c>
      <c r="I2301" s="7" t="s">
        <v>790</v>
      </c>
      <c r="J2301" s="7" t="s">
        <v>791</v>
      </c>
      <c r="K2301" s="241">
        <v>2091</v>
      </c>
      <c r="L2301" s="7" t="s">
        <v>792</v>
      </c>
      <c r="M2301" s="241">
        <v>3005</v>
      </c>
      <c r="N2301" s="7" t="s">
        <v>793</v>
      </c>
    </row>
    <row r="2302" spans="1:14" x14ac:dyDescent="0.3">
      <c r="A2302" t="str">
        <f t="shared" si="35"/>
        <v>20913016</v>
      </c>
      <c r="B2302" s="7" t="s">
        <v>1294</v>
      </c>
      <c r="C2302" s="7" t="s">
        <v>1345</v>
      </c>
      <c r="D2302" s="7" t="s">
        <v>22</v>
      </c>
      <c r="E2302" s="7" t="s">
        <v>482</v>
      </c>
      <c r="F2302" s="7" t="s">
        <v>483</v>
      </c>
      <c r="G2302" s="7" t="s">
        <v>247</v>
      </c>
      <c r="H2302" s="7" t="s">
        <v>248</v>
      </c>
      <c r="I2302" s="7" t="s">
        <v>790</v>
      </c>
      <c r="J2302" s="7" t="s">
        <v>791</v>
      </c>
      <c r="K2302" s="241">
        <v>2091</v>
      </c>
      <c r="L2302" s="7" t="s">
        <v>792</v>
      </c>
      <c r="M2302" s="241">
        <v>3016</v>
      </c>
      <c r="N2302" s="7" t="s">
        <v>523</v>
      </c>
    </row>
    <row r="2303" spans="1:14" x14ac:dyDescent="0.3">
      <c r="A2303" t="str">
        <f t="shared" si="35"/>
        <v>20914000</v>
      </c>
      <c r="B2303" s="7" t="s">
        <v>1294</v>
      </c>
      <c r="C2303" s="7" t="s">
        <v>1345</v>
      </c>
      <c r="D2303" s="7" t="s">
        <v>22</v>
      </c>
      <c r="E2303" s="7" t="e">
        <v>#N/A</v>
      </c>
      <c r="F2303" s="7" t="e">
        <v>#N/A</v>
      </c>
      <c r="G2303" s="7" t="e">
        <v>#N/A</v>
      </c>
      <c r="H2303" s="7" t="e">
        <v>#N/A</v>
      </c>
      <c r="I2303" s="7" t="s">
        <v>790</v>
      </c>
      <c r="J2303" s="7" t="s">
        <v>791</v>
      </c>
      <c r="K2303" s="241">
        <v>2091</v>
      </c>
      <c r="L2303" s="7" t="s">
        <v>792</v>
      </c>
      <c r="M2303" s="241">
        <v>4000</v>
      </c>
      <c r="N2303" s="7" t="s">
        <v>1349</v>
      </c>
    </row>
    <row r="2304" spans="1:14" x14ac:dyDescent="0.3">
      <c r="A2304" t="str">
        <f t="shared" si="35"/>
        <v>20917508</v>
      </c>
      <c r="B2304" s="7" t="s">
        <v>1294</v>
      </c>
      <c r="C2304" s="7" t="s">
        <v>1345</v>
      </c>
      <c r="D2304" s="7" t="s">
        <v>22</v>
      </c>
      <c r="E2304" s="7" t="e">
        <v>#N/A</v>
      </c>
      <c r="F2304" s="7" t="e">
        <v>#N/A</v>
      </c>
      <c r="G2304" s="7" t="e">
        <v>#N/A</v>
      </c>
      <c r="H2304" s="7" t="e">
        <v>#N/A</v>
      </c>
      <c r="I2304" s="7" t="s">
        <v>790</v>
      </c>
      <c r="J2304" s="7" t="s">
        <v>791</v>
      </c>
      <c r="K2304" s="241">
        <v>2091</v>
      </c>
      <c r="L2304" s="7" t="s">
        <v>792</v>
      </c>
      <c r="M2304" s="241">
        <v>7508</v>
      </c>
      <c r="N2304" s="7" t="s">
        <v>1934</v>
      </c>
    </row>
    <row r="2305" spans="1:14" x14ac:dyDescent="0.3">
      <c r="A2305" t="str">
        <f t="shared" si="35"/>
        <v>20918026</v>
      </c>
      <c r="B2305" s="7" t="s">
        <v>1294</v>
      </c>
      <c r="C2305" s="7" t="s">
        <v>1345</v>
      </c>
      <c r="D2305" s="7" t="s">
        <v>22</v>
      </c>
      <c r="E2305" s="7" t="e">
        <v>#N/A</v>
      </c>
      <c r="F2305" s="7" t="e">
        <v>#N/A</v>
      </c>
      <c r="G2305" s="7" t="e">
        <v>#N/A</v>
      </c>
      <c r="H2305" s="7" t="e">
        <v>#N/A</v>
      </c>
      <c r="I2305" s="7" t="s">
        <v>790</v>
      </c>
      <c r="J2305" s="7" t="s">
        <v>791</v>
      </c>
      <c r="K2305" s="241">
        <v>2091</v>
      </c>
      <c r="L2305" s="7" t="s">
        <v>792</v>
      </c>
      <c r="M2305" s="241">
        <v>8026</v>
      </c>
      <c r="N2305" s="7" t="s">
        <v>1459</v>
      </c>
    </row>
    <row r="2306" spans="1:14" x14ac:dyDescent="0.3">
      <c r="A2306" t="str">
        <f t="shared" si="35"/>
        <v>20918093</v>
      </c>
      <c r="B2306" s="7" t="s">
        <v>1294</v>
      </c>
      <c r="C2306" s="7" t="s">
        <v>1345</v>
      </c>
      <c r="D2306" s="7" t="s">
        <v>22</v>
      </c>
      <c r="E2306" s="7" t="e">
        <v>#N/A</v>
      </c>
      <c r="F2306" s="7" t="e">
        <v>#N/A</v>
      </c>
      <c r="G2306" s="7" t="e">
        <v>#N/A</v>
      </c>
      <c r="H2306" s="7" t="e">
        <v>#N/A</v>
      </c>
      <c r="I2306" s="7" t="s">
        <v>790</v>
      </c>
      <c r="J2306" s="7" t="s">
        <v>791</v>
      </c>
      <c r="K2306" s="241">
        <v>2091</v>
      </c>
      <c r="L2306" s="7" t="s">
        <v>792</v>
      </c>
      <c r="M2306" s="241">
        <v>8093</v>
      </c>
      <c r="N2306" s="7" t="s">
        <v>1419</v>
      </c>
    </row>
    <row r="2307" spans="1:14" x14ac:dyDescent="0.3">
      <c r="A2307" t="str">
        <f t="shared" ref="A2307:A2370" si="36">K2307&amp;M2307</f>
        <v>20932086</v>
      </c>
      <c r="B2307" s="7" t="s">
        <v>1294</v>
      </c>
      <c r="C2307" s="7" t="s">
        <v>1345</v>
      </c>
      <c r="D2307" s="7" t="s">
        <v>22</v>
      </c>
      <c r="E2307" s="7" t="e">
        <v>#N/A</v>
      </c>
      <c r="F2307" s="7" t="e">
        <v>#N/A</v>
      </c>
      <c r="G2307" s="7" t="e">
        <v>#N/A</v>
      </c>
      <c r="H2307" s="7" t="e">
        <v>#N/A</v>
      </c>
      <c r="I2307" s="7" t="s">
        <v>790</v>
      </c>
      <c r="J2307" s="7" t="s">
        <v>791</v>
      </c>
      <c r="K2307" s="241">
        <v>2093</v>
      </c>
      <c r="L2307" s="7" t="s">
        <v>794</v>
      </c>
      <c r="M2307" s="241">
        <v>2086</v>
      </c>
      <c r="N2307" s="7" t="s">
        <v>291</v>
      </c>
    </row>
    <row r="2308" spans="1:14" x14ac:dyDescent="0.3">
      <c r="A2308" t="str">
        <f t="shared" si="36"/>
        <v>20933005</v>
      </c>
      <c r="B2308" s="7" t="s">
        <v>1294</v>
      </c>
      <c r="C2308" s="7" t="s">
        <v>1345</v>
      </c>
      <c r="D2308" s="7" t="s">
        <v>22</v>
      </c>
      <c r="E2308" s="7" t="s">
        <v>482</v>
      </c>
      <c r="F2308" s="7" t="s">
        <v>483</v>
      </c>
      <c r="G2308" s="7" t="s">
        <v>247</v>
      </c>
      <c r="H2308" s="7" t="s">
        <v>248</v>
      </c>
      <c r="I2308" s="7" t="s">
        <v>790</v>
      </c>
      <c r="J2308" s="7" t="s">
        <v>791</v>
      </c>
      <c r="K2308" s="241">
        <v>2093</v>
      </c>
      <c r="L2308" s="7" t="s">
        <v>794</v>
      </c>
      <c r="M2308" s="241">
        <v>3005</v>
      </c>
      <c r="N2308" s="7" t="s">
        <v>793</v>
      </c>
    </row>
    <row r="2309" spans="1:14" x14ac:dyDescent="0.3">
      <c r="A2309" t="str">
        <f t="shared" si="36"/>
        <v>20933016</v>
      </c>
      <c r="B2309" s="7" t="s">
        <v>1294</v>
      </c>
      <c r="C2309" s="7" t="s">
        <v>1345</v>
      </c>
      <c r="D2309" s="7" t="s">
        <v>22</v>
      </c>
      <c r="E2309" s="7" t="s">
        <v>482</v>
      </c>
      <c r="F2309" s="7" t="s">
        <v>483</v>
      </c>
      <c r="G2309" s="7" t="s">
        <v>247</v>
      </c>
      <c r="H2309" s="7" t="s">
        <v>248</v>
      </c>
      <c r="I2309" s="7" t="s">
        <v>790</v>
      </c>
      <c r="J2309" s="7" t="s">
        <v>791</v>
      </c>
      <c r="K2309" s="241">
        <v>2093</v>
      </c>
      <c r="L2309" s="7" t="s">
        <v>794</v>
      </c>
      <c r="M2309" s="241">
        <v>3016</v>
      </c>
      <c r="N2309" s="7" t="s">
        <v>523</v>
      </c>
    </row>
    <row r="2310" spans="1:14" x14ac:dyDescent="0.3">
      <c r="A2310" t="str">
        <f t="shared" si="36"/>
        <v>20934000</v>
      </c>
      <c r="B2310" s="7" t="s">
        <v>1294</v>
      </c>
      <c r="C2310" s="7" t="s">
        <v>1345</v>
      </c>
      <c r="D2310" s="7" t="s">
        <v>22</v>
      </c>
      <c r="E2310" s="7" t="e">
        <v>#N/A</v>
      </c>
      <c r="F2310" s="7" t="e">
        <v>#N/A</v>
      </c>
      <c r="G2310" s="7" t="e">
        <v>#N/A</v>
      </c>
      <c r="H2310" s="7" t="e">
        <v>#N/A</v>
      </c>
      <c r="I2310" s="7" t="s">
        <v>790</v>
      </c>
      <c r="J2310" s="7" t="s">
        <v>791</v>
      </c>
      <c r="K2310" s="241">
        <v>2093</v>
      </c>
      <c r="L2310" s="7" t="s">
        <v>794</v>
      </c>
      <c r="M2310" s="241">
        <v>4000</v>
      </c>
      <c r="N2310" s="7" t="s">
        <v>1349</v>
      </c>
    </row>
    <row r="2311" spans="1:14" x14ac:dyDescent="0.3">
      <c r="A2311" t="str">
        <f t="shared" si="36"/>
        <v>20938028</v>
      </c>
      <c r="B2311" s="7" t="s">
        <v>1294</v>
      </c>
      <c r="C2311" s="7" t="s">
        <v>1345</v>
      </c>
      <c r="D2311" s="7" t="s">
        <v>22</v>
      </c>
      <c r="E2311" s="7" t="s">
        <v>482</v>
      </c>
      <c r="F2311" s="7" t="s">
        <v>483</v>
      </c>
      <c r="G2311" s="7" t="s">
        <v>247</v>
      </c>
      <c r="H2311" s="7" t="s">
        <v>248</v>
      </c>
      <c r="I2311" s="7" t="s">
        <v>790</v>
      </c>
      <c r="J2311" s="7" t="s">
        <v>791</v>
      </c>
      <c r="K2311" s="241">
        <v>2093</v>
      </c>
      <c r="L2311" s="7" t="s">
        <v>794</v>
      </c>
      <c r="M2311" s="241">
        <v>8028</v>
      </c>
      <c r="N2311" s="7" t="s">
        <v>795</v>
      </c>
    </row>
    <row r="2312" spans="1:14" x14ac:dyDescent="0.3">
      <c r="A2312" t="str">
        <f t="shared" si="36"/>
        <v>20941101</v>
      </c>
      <c r="B2312" s="7" t="s">
        <v>1294</v>
      </c>
      <c r="C2312" s="7" t="s">
        <v>1345</v>
      </c>
      <c r="D2312" s="7" t="s">
        <v>22</v>
      </c>
      <c r="E2312" s="7" t="s">
        <v>482</v>
      </c>
      <c r="F2312" s="7" t="s">
        <v>483</v>
      </c>
      <c r="G2312" s="7" t="s">
        <v>247</v>
      </c>
      <c r="H2312" s="7" t="s">
        <v>248</v>
      </c>
      <c r="I2312" s="7" t="s">
        <v>790</v>
      </c>
      <c r="J2312" s="7" t="s">
        <v>791</v>
      </c>
      <c r="K2312" s="241">
        <v>2094</v>
      </c>
      <c r="L2312" s="7" t="s">
        <v>796</v>
      </c>
      <c r="M2312" s="241">
        <v>1101</v>
      </c>
      <c r="N2312" s="7" t="s">
        <v>797</v>
      </c>
    </row>
    <row r="2313" spans="1:14" x14ac:dyDescent="0.3">
      <c r="A2313" t="str">
        <f t="shared" si="36"/>
        <v>20944000</v>
      </c>
      <c r="B2313" s="7" t="s">
        <v>1294</v>
      </c>
      <c r="C2313" s="7" t="s">
        <v>1345</v>
      </c>
      <c r="D2313" s="7" t="s">
        <v>22</v>
      </c>
      <c r="E2313" s="7" t="e">
        <v>#N/A</v>
      </c>
      <c r="F2313" s="7" t="e">
        <v>#N/A</v>
      </c>
      <c r="G2313" s="7" t="e">
        <v>#N/A</v>
      </c>
      <c r="H2313" s="7" t="e">
        <v>#N/A</v>
      </c>
      <c r="I2313" s="7" t="s">
        <v>790</v>
      </c>
      <c r="J2313" s="7" t="s">
        <v>791</v>
      </c>
      <c r="K2313" s="241">
        <v>2094</v>
      </c>
      <c r="L2313" s="7" t="s">
        <v>796</v>
      </c>
      <c r="M2313" s="241">
        <v>4000</v>
      </c>
      <c r="N2313" s="7" t="s">
        <v>1349</v>
      </c>
    </row>
    <row r="2314" spans="1:14" x14ac:dyDescent="0.3">
      <c r="A2314" t="str">
        <f t="shared" si="36"/>
        <v>20948040</v>
      </c>
      <c r="B2314" s="7" t="s">
        <v>1294</v>
      </c>
      <c r="C2314" s="7" t="s">
        <v>1345</v>
      </c>
      <c r="D2314" s="7" t="s">
        <v>22</v>
      </c>
      <c r="E2314" s="7" t="s">
        <v>482</v>
      </c>
      <c r="F2314" s="7" t="s">
        <v>483</v>
      </c>
      <c r="G2314" s="7" t="s">
        <v>247</v>
      </c>
      <c r="H2314" s="7" t="s">
        <v>248</v>
      </c>
      <c r="I2314" s="7" t="s">
        <v>790</v>
      </c>
      <c r="J2314" s="7" t="s">
        <v>791</v>
      </c>
      <c r="K2314" s="241">
        <v>2094</v>
      </c>
      <c r="L2314" s="7" t="s">
        <v>796</v>
      </c>
      <c r="M2314" s="241">
        <v>8040</v>
      </c>
      <c r="N2314" s="7" t="s">
        <v>441</v>
      </c>
    </row>
    <row r="2315" spans="1:14" x14ac:dyDescent="0.3">
      <c r="A2315" t="str">
        <f t="shared" si="36"/>
        <v>20961007</v>
      </c>
      <c r="B2315" s="7" t="s">
        <v>1294</v>
      </c>
      <c r="C2315" s="7" t="s">
        <v>1345</v>
      </c>
      <c r="D2315" s="7" t="s">
        <v>22</v>
      </c>
      <c r="E2315" s="7" t="e">
        <v>#N/A</v>
      </c>
      <c r="F2315" s="7" t="e">
        <v>#N/A</v>
      </c>
      <c r="G2315" s="7" t="e">
        <v>#N/A</v>
      </c>
      <c r="H2315" s="7" t="e">
        <v>#N/A</v>
      </c>
      <c r="I2315" s="7" t="s">
        <v>790</v>
      </c>
      <c r="J2315" s="7" t="s">
        <v>791</v>
      </c>
      <c r="K2315" s="241">
        <v>2096</v>
      </c>
      <c r="L2315" s="7" t="s">
        <v>1935</v>
      </c>
      <c r="M2315" s="241">
        <v>1007</v>
      </c>
      <c r="N2315" s="7" t="s">
        <v>539</v>
      </c>
    </row>
    <row r="2316" spans="1:14" x14ac:dyDescent="0.3">
      <c r="A2316" t="str">
        <f t="shared" si="36"/>
        <v>20968040</v>
      </c>
      <c r="B2316" s="7" t="s">
        <v>1294</v>
      </c>
      <c r="C2316" s="7" t="s">
        <v>1345</v>
      </c>
      <c r="D2316" s="7" t="s">
        <v>22</v>
      </c>
      <c r="E2316" s="7" t="e">
        <v>#N/A</v>
      </c>
      <c r="F2316" s="7" t="e">
        <v>#N/A</v>
      </c>
      <c r="G2316" s="7" t="e">
        <v>#N/A</v>
      </c>
      <c r="H2316" s="7" t="e">
        <v>#N/A</v>
      </c>
      <c r="I2316" s="7" t="s">
        <v>790</v>
      </c>
      <c r="J2316" s="7" t="s">
        <v>791</v>
      </c>
      <c r="K2316" s="241">
        <v>2096</v>
      </c>
      <c r="L2316" s="7" t="s">
        <v>1935</v>
      </c>
      <c r="M2316" s="241">
        <v>8040</v>
      </c>
      <c r="N2316" s="7" t="s">
        <v>441</v>
      </c>
    </row>
    <row r="2317" spans="1:14" x14ac:dyDescent="0.3">
      <c r="A2317" t="str">
        <f t="shared" si="36"/>
        <v>20971000</v>
      </c>
      <c r="B2317" s="7" t="s">
        <v>1294</v>
      </c>
      <c r="C2317" s="7" t="s">
        <v>1345</v>
      </c>
      <c r="D2317" s="7" t="s">
        <v>22</v>
      </c>
      <c r="E2317" s="7" t="e">
        <v>#N/A</v>
      </c>
      <c r="F2317" s="7" t="e">
        <v>#N/A</v>
      </c>
      <c r="G2317" s="7" t="e">
        <v>#N/A</v>
      </c>
      <c r="H2317" s="7" t="e">
        <v>#N/A</v>
      </c>
      <c r="I2317" s="7" t="s">
        <v>790</v>
      </c>
      <c r="J2317" s="7" t="s">
        <v>791</v>
      </c>
      <c r="K2317" s="241">
        <v>2097</v>
      </c>
      <c r="L2317" s="7" t="s">
        <v>798</v>
      </c>
      <c r="M2317" s="241">
        <v>1000</v>
      </c>
      <c r="N2317" s="7" t="s">
        <v>427</v>
      </c>
    </row>
    <row r="2318" spans="1:14" x14ac:dyDescent="0.3">
      <c r="A2318" t="str">
        <f t="shared" si="36"/>
        <v>20971001</v>
      </c>
      <c r="B2318" s="7" t="s">
        <v>1294</v>
      </c>
      <c r="C2318" s="7" t="s">
        <v>1345</v>
      </c>
      <c r="D2318" s="7" t="s">
        <v>22</v>
      </c>
      <c r="E2318" s="7" t="e">
        <v>#N/A</v>
      </c>
      <c r="F2318" s="7" t="e">
        <v>#N/A</v>
      </c>
      <c r="G2318" s="7" t="e">
        <v>#N/A</v>
      </c>
      <c r="H2318" s="7" t="e">
        <v>#N/A</v>
      </c>
      <c r="I2318" s="7" t="s">
        <v>790</v>
      </c>
      <c r="J2318" s="7" t="s">
        <v>791</v>
      </c>
      <c r="K2318" s="241">
        <v>2097</v>
      </c>
      <c r="L2318" s="7" t="s">
        <v>798</v>
      </c>
      <c r="M2318" s="241">
        <v>1001</v>
      </c>
      <c r="N2318" s="7" t="s">
        <v>422</v>
      </c>
    </row>
    <row r="2319" spans="1:14" x14ac:dyDescent="0.3">
      <c r="A2319" t="str">
        <f t="shared" si="36"/>
        <v>20971004</v>
      </c>
      <c r="B2319" s="7" t="s">
        <v>1294</v>
      </c>
      <c r="C2319" s="7" t="s">
        <v>1345</v>
      </c>
      <c r="D2319" s="7" t="s">
        <v>22</v>
      </c>
      <c r="E2319" s="7" t="e">
        <v>#N/A</v>
      </c>
      <c r="F2319" s="7" t="e">
        <v>#N/A</v>
      </c>
      <c r="G2319" s="7" t="e">
        <v>#N/A</v>
      </c>
      <c r="H2319" s="7" t="e">
        <v>#N/A</v>
      </c>
      <c r="I2319" s="7" t="s">
        <v>790</v>
      </c>
      <c r="J2319" s="7" t="s">
        <v>791</v>
      </c>
      <c r="K2319" s="241">
        <v>2097</v>
      </c>
      <c r="L2319" s="7" t="s">
        <v>798</v>
      </c>
      <c r="M2319" s="241">
        <v>1004</v>
      </c>
      <c r="N2319" s="7" t="s">
        <v>1547</v>
      </c>
    </row>
    <row r="2320" spans="1:14" x14ac:dyDescent="0.3">
      <c r="A2320" t="str">
        <f t="shared" si="36"/>
        <v>20971005</v>
      </c>
      <c r="B2320" s="7" t="s">
        <v>1294</v>
      </c>
      <c r="C2320" s="7" t="s">
        <v>1345</v>
      </c>
      <c r="D2320" s="7" t="s">
        <v>22</v>
      </c>
      <c r="E2320" s="7" t="e">
        <v>#N/A</v>
      </c>
      <c r="F2320" s="7" t="e">
        <v>#N/A</v>
      </c>
      <c r="G2320" s="7" t="e">
        <v>#N/A</v>
      </c>
      <c r="H2320" s="7" t="e">
        <v>#N/A</v>
      </c>
      <c r="I2320" s="7" t="s">
        <v>790</v>
      </c>
      <c r="J2320" s="7" t="s">
        <v>791</v>
      </c>
      <c r="K2320" s="241">
        <v>2097</v>
      </c>
      <c r="L2320" s="7" t="s">
        <v>798</v>
      </c>
      <c r="M2320" s="241">
        <v>1005</v>
      </c>
      <c r="N2320" s="7" t="s">
        <v>997</v>
      </c>
    </row>
    <row r="2321" spans="1:14" x14ac:dyDescent="0.3">
      <c r="A2321" t="str">
        <f t="shared" si="36"/>
        <v>20971007</v>
      </c>
      <c r="B2321" s="7" t="s">
        <v>1294</v>
      </c>
      <c r="C2321" s="7" t="s">
        <v>1345</v>
      </c>
      <c r="D2321" s="7" t="s">
        <v>22</v>
      </c>
      <c r="E2321" s="7" t="e">
        <v>#N/A</v>
      </c>
      <c r="F2321" s="7" t="e">
        <v>#N/A</v>
      </c>
      <c r="G2321" s="7" t="e">
        <v>#N/A</v>
      </c>
      <c r="H2321" s="7" t="e">
        <v>#N/A</v>
      </c>
      <c r="I2321" s="7" t="s">
        <v>790</v>
      </c>
      <c r="J2321" s="7" t="s">
        <v>791</v>
      </c>
      <c r="K2321" s="241">
        <v>2097</v>
      </c>
      <c r="L2321" s="7" t="s">
        <v>798</v>
      </c>
      <c r="M2321" s="241">
        <v>1007</v>
      </c>
      <c r="N2321" s="7" t="s">
        <v>539</v>
      </c>
    </row>
    <row r="2322" spans="1:14" x14ac:dyDescent="0.3">
      <c r="A2322" t="str">
        <f t="shared" si="36"/>
        <v>20971016</v>
      </c>
      <c r="B2322" s="7" t="s">
        <v>1294</v>
      </c>
      <c r="C2322" s="7" t="s">
        <v>1345</v>
      </c>
      <c r="D2322" s="7" t="s">
        <v>22</v>
      </c>
      <c r="E2322" s="7" t="s">
        <v>482</v>
      </c>
      <c r="F2322" s="7" t="s">
        <v>483</v>
      </c>
      <c r="G2322" s="7" t="s">
        <v>247</v>
      </c>
      <c r="H2322" s="7" t="s">
        <v>248</v>
      </c>
      <c r="I2322" s="7" t="s">
        <v>790</v>
      </c>
      <c r="J2322" s="7" t="s">
        <v>791</v>
      </c>
      <c r="K2322" s="241">
        <v>2097</v>
      </c>
      <c r="L2322" s="7" t="s">
        <v>798</v>
      </c>
      <c r="M2322" s="241">
        <v>1016</v>
      </c>
      <c r="N2322" s="7" t="s">
        <v>599</v>
      </c>
    </row>
    <row r="2323" spans="1:14" x14ac:dyDescent="0.3">
      <c r="A2323" t="str">
        <f t="shared" si="36"/>
        <v>20971031</v>
      </c>
      <c r="B2323" s="7" t="s">
        <v>1294</v>
      </c>
      <c r="C2323" s="7" t="s">
        <v>1345</v>
      </c>
      <c r="D2323" s="7" t="s">
        <v>22</v>
      </c>
      <c r="E2323" s="7" t="e">
        <v>#N/A</v>
      </c>
      <c r="F2323" s="7" t="e">
        <v>#N/A</v>
      </c>
      <c r="G2323" s="7" t="e">
        <v>#N/A</v>
      </c>
      <c r="H2323" s="7" t="e">
        <v>#N/A</v>
      </c>
      <c r="I2323" s="7" t="s">
        <v>790</v>
      </c>
      <c r="J2323" s="7" t="s">
        <v>791</v>
      </c>
      <c r="K2323" s="241">
        <v>2097</v>
      </c>
      <c r="L2323" s="7" t="s">
        <v>798</v>
      </c>
      <c r="M2323" s="241">
        <v>1031</v>
      </c>
      <c r="N2323" s="7" t="s">
        <v>529</v>
      </c>
    </row>
    <row r="2324" spans="1:14" x14ac:dyDescent="0.3">
      <c r="A2324" t="str">
        <f t="shared" si="36"/>
        <v>20971042</v>
      </c>
      <c r="B2324" s="7" t="s">
        <v>1294</v>
      </c>
      <c r="C2324" s="7" t="s">
        <v>1345</v>
      </c>
      <c r="D2324" s="7" t="s">
        <v>22</v>
      </c>
      <c r="E2324" s="7" t="s">
        <v>482</v>
      </c>
      <c r="F2324" s="7" t="s">
        <v>483</v>
      </c>
      <c r="G2324" s="7" t="s">
        <v>247</v>
      </c>
      <c r="H2324" s="7" t="s">
        <v>248</v>
      </c>
      <c r="I2324" s="7" t="s">
        <v>790</v>
      </c>
      <c r="J2324" s="7" t="s">
        <v>791</v>
      </c>
      <c r="K2324" s="241">
        <v>2097</v>
      </c>
      <c r="L2324" s="7" t="s">
        <v>798</v>
      </c>
      <c r="M2324" s="241">
        <v>1042</v>
      </c>
      <c r="N2324" s="7" t="s">
        <v>180</v>
      </c>
    </row>
    <row r="2325" spans="1:14" x14ac:dyDescent="0.3">
      <c r="A2325" t="str">
        <f t="shared" si="36"/>
        <v>20971080</v>
      </c>
      <c r="B2325" s="7" t="s">
        <v>1294</v>
      </c>
      <c r="C2325" s="7" t="s">
        <v>1345</v>
      </c>
      <c r="D2325" s="7" t="s">
        <v>22</v>
      </c>
      <c r="E2325" s="7" t="e">
        <v>#N/A</v>
      </c>
      <c r="F2325" s="7" t="e">
        <v>#N/A</v>
      </c>
      <c r="G2325" s="7" t="e">
        <v>#N/A</v>
      </c>
      <c r="H2325" s="7" t="e">
        <v>#N/A</v>
      </c>
      <c r="I2325" s="7" t="s">
        <v>790</v>
      </c>
      <c r="J2325" s="7" t="s">
        <v>791</v>
      </c>
      <c r="K2325" s="241">
        <v>2097</v>
      </c>
      <c r="L2325" s="7" t="s">
        <v>798</v>
      </c>
      <c r="M2325" s="241">
        <v>1080</v>
      </c>
      <c r="N2325" s="7" t="s">
        <v>666</v>
      </c>
    </row>
    <row r="2326" spans="1:14" x14ac:dyDescent="0.3">
      <c r="A2326" t="str">
        <f t="shared" si="36"/>
        <v>20971081</v>
      </c>
      <c r="B2326" s="7" t="s">
        <v>1294</v>
      </c>
      <c r="C2326" s="7" t="s">
        <v>1345</v>
      </c>
      <c r="D2326" s="7" t="s">
        <v>22</v>
      </c>
      <c r="E2326" s="7" t="s">
        <v>482</v>
      </c>
      <c r="F2326" s="7" t="s">
        <v>483</v>
      </c>
      <c r="G2326" s="7" t="s">
        <v>247</v>
      </c>
      <c r="H2326" s="7" t="s">
        <v>248</v>
      </c>
      <c r="I2326" s="7" t="s">
        <v>790</v>
      </c>
      <c r="J2326" s="7" t="s">
        <v>791</v>
      </c>
      <c r="K2326" s="241">
        <v>2097</v>
      </c>
      <c r="L2326" s="7" t="s">
        <v>798</v>
      </c>
      <c r="M2326" s="241">
        <v>1081</v>
      </c>
      <c r="N2326" s="7" t="s">
        <v>799</v>
      </c>
    </row>
    <row r="2327" spans="1:14" x14ac:dyDescent="0.3">
      <c r="A2327" t="str">
        <f t="shared" si="36"/>
        <v>20971086</v>
      </c>
      <c r="B2327" s="7" t="s">
        <v>1294</v>
      </c>
      <c r="C2327" s="7" t="s">
        <v>1345</v>
      </c>
      <c r="D2327" s="7" t="s">
        <v>22</v>
      </c>
      <c r="E2327" s="7" t="e">
        <v>#N/A</v>
      </c>
      <c r="F2327" s="7" t="e">
        <v>#N/A</v>
      </c>
      <c r="G2327" s="7" t="e">
        <v>#N/A</v>
      </c>
      <c r="H2327" s="7" t="e">
        <v>#N/A</v>
      </c>
      <c r="I2327" s="7" t="s">
        <v>790</v>
      </c>
      <c r="J2327" s="7" t="s">
        <v>791</v>
      </c>
      <c r="K2327" s="241">
        <v>2097</v>
      </c>
      <c r="L2327" s="7" t="s">
        <v>798</v>
      </c>
      <c r="M2327" s="241">
        <v>1086</v>
      </c>
      <c r="N2327" s="7" t="s">
        <v>868</v>
      </c>
    </row>
    <row r="2328" spans="1:14" x14ac:dyDescent="0.3">
      <c r="A2328" t="str">
        <f t="shared" si="36"/>
        <v>20971101</v>
      </c>
      <c r="B2328" s="7" t="s">
        <v>1294</v>
      </c>
      <c r="C2328" s="7" t="s">
        <v>1345</v>
      </c>
      <c r="D2328" s="7" t="s">
        <v>22</v>
      </c>
      <c r="E2328" s="7" t="s">
        <v>482</v>
      </c>
      <c r="F2328" s="7" t="s">
        <v>483</v>
      </c>
      <c r="G2328" s="7" t="s">
        <v>247</v>
      </c>
      <c r="H2328" s="7" t="s">
        <v>248</v>
      </c>
      <c r="I2328" s="7" t="s">
        <v>790</v>
      </c>
      <c r="J2328" s="7" t="s">
        <v>791</v>
      </c>
      <c r="K2328" s="241">
        <v>2097</v>
      </c>
      <c r="L2328" s="7" t="s">
        <v>798</v>
      </c>
      <c r="M2328" s="241">
        <v>1101</v>
      </c>
      <c r="N2328" s="7" t="s">
        <v>797</v>
      </c>
    </row>
    <row r="2329" spans="1:14" x14ac:dyDescent="0.3">
      <c r="A2329" t="str">
        <f t="shared" si="36"/>
        <v>20971106</v>
      </c>
      <c r="B2329" s="7" t="s">
        <v>1294</v>
      </c>
      <c r="C2329" s="7" t="s">
        <v>1345</v>
      </c>
      <c r="D2329" s="7" t="s">
        <v>22</v>
      </c>
      <c r="E2329" s="7" t="e">
        <v>#N/A</v>
      </c>
      <c r="F2329" s="7" t="e">
        <v>#N/A</v>
      </c>
      <c r="G2329" s="7" t="e">
        <v>#N/A</v>
      </c>
      <c r="H2329" s="7" t="e">
        <v>#N/A</v>
      </c>
      <c r="I2329" s="7" t="s">
        <v>790</v>
      </c>
      <c r="J2329" s="7" t="s">
        <v>791</v>
      </c>
      <c r="K2329" s="241">
        <v>2097</v>
      </c>
      <c r="L2329" s="7" t="s">
        <v>798</v>
      </c>
      <c r="M2329" s="241">
        <v>1106</v>
      </c>
      <c r="N2329" s="7" t="s">
        <v>1936</v>
      </c>
    </row>
    <row r="2330" spans="1:14" x14ac:dyDescent="0.3">
      <c r="A2330" t="str">
        <f t="shared" si="36"/>
        <v>20971300</v>
      </c>
      <c r="B2330" s="7" t="s">
        <v>1294</v>
      </c>
      <c r="C2330" s="7" t="s">
        <v>1345</v>
      </c>
      <c r="D2330" s="7" t="s">
        <v>22</v>
      </c>
      <c r="E2330" s="7" t="s">
        <v>482</v>
      </c>
      <c r="F2330" s="7" t="s">
        <v>483</v>
      </c>
      <c r="G2330" s="7" t="s">
        <v>247</v>
      </c>
      <c r="H2330" s="7" t="s">
        <v>248</v>
      </c>
      <c r="I2330" s="7" t="s">
        <v>790</v>
      </c>
      <c r="J2330" s="7" t="s">
        <v>791</v>
      </c>
      <c r="K2330" s="241">
        <v>2097</v>
      </c>
      <c r="L2330" s="7" t="s">
        <v>798</v>
      </c>
      <c r="M2330" s="241">
        <v>1300</v>
      </c>
      <c r="N2330" s="7" t="s">
        <v>800</v>
      </c>
    </row>
    <row r="2331" spans="1:14" x14ac:dyDescent="0.3">
      <c r="A2331" t="str">
        <f t="shared" si="36"/>
        <v>20972000</v>
      </c>
      <c r="B2331" s="7" t="s">
        <v>1294</v>
      </c>
      <c r="C2331" s="7" t="s">
        <v>1345</v>
      </c>
      <c r="D2331" s="7" t="s">
        <v>22</v>
      </c>
      <c r="E2331" s="7" t="s">
        <v>482</v>
      </c>
      <c r="F2331" s="7" t="s">
        <v>483</v>
      </c>
      <c r="G2331" s="7" t="s">
        <v>247</v>
      </c>
      <c r="H2331" s="7" t="s">
        <v>248</v>
      </c>
      <c r="I2331" s="7" t="s">
        <v>790</v>
      </c>
      <c r="J2331" s="7" t="s">
        <v>791</v>
      </c>
      <c r="K2331" s="241">
        <v>2097</v>
      </c>
      <c r="L2331" s="7" t="s">
        <v>798</v>
      </c>
      <c r="M2331" s="241">
        <v>2000</v>
      </c>
      <c r="N2331" s="7" t="s">
        <v>271</v>
      </c>
    </row>
    <row r="2332" spans="1:14" x14ac:dyDescent="0.3">
      <c r="A2332" t="str">
        <f t="shared" si="36"/>
        <v>20972007</v>
      </c>
      <c r="B2332" s="7" t="s">
        <v>1294</v>
      </c>
      <c r="C2332" s="7" t="s">
        <v>1345</v>
      </c>
      <c r="D2332" s="7" t="s">
        <v>22</v>
      </c>
      <c r="E2332" s="7" t="e">
        <v>#N/A</v>
      </c>
      <c r="F2332" s="7" t="e">
        <v>#N/A</v>
      </c>
      <c r="G2332" s="7" t="e">
        <v>#N/A</v>
      </c>
      <c r="H2332" s="7" t="e">
        <v>#N/A</v>
      </c>
      <c r="I2332" s="7" t="s">
        <v>790</v>
      </c>
      <c r="J2332" s="7" t="s">
        <v>791</v>
      </c>
      <c r="K2332" s="241">
        <v>2097</v>
      </c>
      <c r="L2332" s="7" t="s">
        <v>798</v>
      </c>
      <c r="M2332" s="241">
        <v>2007</v>
      </c>
      <c r="N2332" s="7" t="s">
        <v>619</v>
      </c>
    </row>
    <row r="2333" spans="1:14" x14ac:dyDescent="0.3">
      <c r="A2333" t="str">
        <f t="shared" si="36"/>
        <v>20972045</v>
      </c>
      <c r="B2333" s="7" t="s">
        <v>1294</v>
      </c>
      <c r="C2333" s="7" t="s">
        <v>1345</v>
      </c>
      <c r="D2333" s="7" t="s">
        <v>22</v>
      </c>
      <c r="E2333" s="7" t="e">
        <v>#N/A</v>
      </c>
      <c r="F2333" s="7" t="e">
        <v>#N/A</v>
      </c>
      <c r="G2333" s="7" t="e">
        <v>#N/A</v>
      </c>
      <c r="H2333" s="7" t="e">
        <v>#N/A</v>
      </c>
      <c r="I2333" s="7" t="s">
        <v>790</v>
      </c>
      <c r="J2333" s="7" t="s">
        <v>791</v>
      </c>
      <c r="K2333" s="241">
        <v>2097</v>
      </c>
      <c r="L2333" s="7" t="s">
        <v>798</v>
      </c>
      <c r="M2333" s="241">
        <v>2045</v>
      </c>
      <c r="N2333" s="7" t="s">
        <v>170</v>
      </c>
    </row>
    <row r="2334" spans="1:14" x14ac:dyDescent="0.3">
      <c r="A2334" t="str">
        <f t="shared" si="36"/>
        <v>20972092</v>
      </c>
      <c r="B2334" s="7" t="s">
        <v>1294</v>
      </c>
      <c r="C2334" s="7" t="s">
        <v>1345</v>
      </c>
      <c r="D2334" s="7" t="s">
        <v>22</v>
      </c>
      <c r="E2334" s="7" t="e">
        <v>#N/A</v>
      </c>
      <c r="F2334" s="7" t="e">
        <v>#N/A</v>
      </c>
      <c r="G2334" s="7" t="e">
        <v>#N/A</v>
      </c>
      <c r="H2334" s="7" t="e">
        <v>#N/A</v>
      </c>
      <c r="I2334" s="7" t="s">
        <v>790</v>
      </c>
      <c r="J2334" s="7" t="s">
        <v>791</v>
      </c>
      <c r="K2334" s="241">
        <v>2097</v>
      </c>
      <c r="L2334" s="7" t="s">
        <v>798</v>
      </c>
      <c r="M2334" s="241">
        <v>2092</v>
      </c>
      <c r="N2334" s="7" t="s">
        <v>141</v>
      </c>
    </row>
    <row r="2335" spans="1:14" x14ac:dyDescent="0.3">
      <c r="A2335" t="str">
        <f t="shared" si="36"/>
        <v>20972210</v>
      </c>
      <c r="B2335" s="7" t="s">
        <v>1294</v>
      </c>
      <c r="C2335" s="7" t="s">
        <v>1345</v>
      </c>
      <c r="D2335" s="7" t="s">
        <v>22</v>
      </c>
      <c r="E2335" s="7" t="e">
        <v>#N/A</v>
      </c>
      <c r="F2335" s="7" t="e">
        <v>#N/A</v>
      </c>
      <c r="G2335" s="7" t="e">
        <v>#N/A</v>
      </c>
      <c r="H2335" s="7" t="e">
        <v>#N/A</v>
      </c>
      <c r="I2335" s="7" t="s">
        <v>790</v>
      </c>
      <c r="J2335" s="7" t="s">
        <v>791</v>
      </c>
      <c r="K2335" s="241">
        <v>2097</v>
      </c>
      <c r="L2335" s="7" t="s">
        <v>798</v>
      </c>
      <c r="M2335" s="241">
        <v>2210</v>
      </c>
      <c r="N2335" s="7" t="s">
        <v>52</v>
      </c>
    </row>
    <row r="2336" spans="1:14" x14ac:dyDescent="0.3">
      <c r="A2336" t="str">
        <f t="shared" si="36"/>
        <v>20974000</v>
      </c>
      <c r="B2336" s="7" t="s">
        <v>1294</v>
      </c>
      <c r="C2336" s="7" t="s">
        <v>1345</v>
      </c>
      <c r="D2336" s="7" t="s">
        <v>22</v>
      </c>
      <c r="E2336" s="7" t="e">
        <v>#N/A</v>
      </c>
      <c r="F2336" s="7" t="e">
        <v>#N/A</v>
      </c>
      <c r="G2336" s="7" t="e">
        <v>#N/A</v>
      </c>
      <c r="H2336" s="7" t="e">
        <v>#N/A</v>
      </c>
      <c r="I2336" s="7" t="s">
        <v>790</v>
      </c>
      <c r="J2336" s="7" t="s">
        <v>791</v>
      </c>
      <c r="K2336" s="241">
        <v>2097</v>
      </c>
      <c r="L2336" s="7" t="s">
        <v>798</v>
      </c>
      <c r="M2336" s="241">
        <v>4000</v>
      </c>
      <c r="N2336" s="7" t="s">
        <v>1349</v>
      </c>
    </row>
    <row r="2337" spans="1:14" x14ac:dyDescent="0.3">
      <c r="A2337" t="str">
        <f t="shared" si="36"/>
        <v>20975001</v>
      </c>
      <c r="B2337" s="7" t="s">
        <v>1294</v>
      </c>
      <c r="C2337" s="7" t="s">
        <v>1345</v>
      </c>
      <c r="D2337" s="7" t="s">
        <v>22</v>
      </c>
      <c r="E2337" s="7" t="e">
        <v>#N/A</v>
      </c>
      <c r="F2337" s="7" t="e">
        <v>#N/A</v>
      </c>
      <c r="G2337" s="7" t="e">
        <v>#N/A</v>
      </c>
      <c r="H2337" s="7" t="e">
        <v>#N/A</v>
      </c>
      <c r="I2337" s="7" t="s">
        <v>790</v>
      </c>
      <c r="J2337" s="7" t="s">
        <v>791</v>
      </c>
      <c r="K2337" s="241">
        <v>2097</v>
      </c>
      <c r="L2337" s="7" t="s">
        <v>798</v>
      </c>
      <c r="M2337" s="241">
        <v>5001</v>
      </c>
      <c r="N2337" s="7" t="s">
        <v>1937</v>
      </c>
    </row>
    <row r="2338" spans="1:14" x14ac:dyDescent="0.3">
      <c r="A2338" t="str">
        <f t="shared" si="36"/>
        <v>20975002</v>
      </c>
      <c r="B2338" s="7" t="s">
        <v>1351</v>
      </c>
      <c r="C2338" s="7" t="s">
        <v>1345</v>
      </c>
      <c r="D2338" s="7" t="s">
        <v>22</v>
      </c>
      <c r="E2338" s="7" t="s">
        <v>482</v>
      </c>
      <c r="F2338" s="7" t="s">
        <v>483</v>
      </c>
      <c r="G2338" s="7" t="s">
        <v>247</v>
      </c>
      <c r="H2338" s="7" t="s">
        <v>248</v>
      </c>
      <c r="I2338" s="7" t="s">
        <v>790</v>
      </c>
      <c r="J2338" s="7" t="s">
        <v>791</v>
      </c>
      <c r="K2338" s="241">
        <v>2097</v>
      </c>
      <c r="L2338" s="7" t="s">
        <v>798</v>
      </c>
      <c r="M2338" s="241">
        <v>5002</v>
      </c>
      <c r="N2338" s="7" t="s">
        <v>308</v>
      </c>
    </row>
    <row r="2339" spans="1:14" x14ac:dyDescent="0.3">
      <c r="A2339" t="str">
        <f t="shared" si="36"/>
        <v>20975006</v>
      </c>
      <c r="B2339" s="7" t="s">
        <v>1294</v>
      </c>
      <c r="C2339" s="7" t="s">
        <v>1345</v>
      </c>
      <c r="D2339" s="7" t="s">
        <v>22</v>
      </c>
      <c r="E2339" s="7" t="e">
        <v>#N/A</v>
      </c>
      <c r="F2339" s="7" t="e">
        <v>#N/A</v>
      </c>
      <c r="G2339" s="7" t="e">
        <v>#N/A</v>
      </c>
      <c r="H2339" s="7" t="e">
        <v>#N/A</v>
      </c>
      <c r="I2339" s="7" t="s">
        <v>790</v>
      </c>
      <c r="J2339" s="7" t="s">
        <v>791</v>
      </c>
      <c r="K2339" s="241">
        <v>2097</v>
      </c>
      <c r="L2339" s="7" t="s">
        <v>798</v>
      </c>
      <c r="M2339" s="241">
        <v>5006</v>
      </c>
      <c r="N2339" s="7" t="s">
        <v>736</v>
      </c>
    </row>
    <row r="2340" spans="1:14" x14ac:dyDescent="0.3">
      <c r="A2340" t="str">
        <f t="shared" si="36"/>
        <v>20977103</v>
      </c>
      <c r="B2340" s="7" t="s">
        <v>1294</v>
      </c>
      <c r="C2340" s="7" t="s">
        <v>1345</v>
      </c>
      <c r="D2340" s="7" t="s">
        <v>22</v>
      </c>
      <c r="E2340" s="7" t="e">
        <v>#N/A</v>
      </c>
      <c r="F2340" s="7" t="e">
        <v>#N/A</v>
      </c>
      <c r="G2340" s="7" t="e">
        <v>#N/A</v>
      </c>
      <c r="H2340" s="7" t="e">
        <v>#N/A</v>
      </c>
      <c r="I2340" s="7" t="s">
        <v>790</v>
      </c>
      <c r="J2340" s="7" t="s">
        <v>791</v>
      </c>
      <c r="K2340" s="241">
        <v>2097</v>
      </c>
      <c r="L2340" s="7" t="s">
        <v>798</v>
      </c>
      <c r="M2340" s="241">
        <v>7103</v>
      </c>
      <c r="N2340" s="7" t="s">
        <v>36</v>
      </c>
    </row>
    <row r="2341" spans="1:14" x14ac:dyDescent="0.3">
      <c r="A2341" t="str">
        <f t="shared" si="36"/>
        <v>20977120</v>
      </c>
      <c r="B2341" s="7" t="s">
        <v>1294</v>
      </c>
      <c r="C2341" s="7" t="s">
        <v>1345</v>
      </c>
      <c r="D2341" s="7" t="s">
        <v>22</v>
      </c>
      <c r="E2341" s="7" t="e">
        <v>#N/A</v>
      </c>
      <c r="F2341" s="7" t="e">
        <v>#N/A</v>
      </c>
      <c r="G2341" s="7" t="e">
        <v>#N/A</v>
      </c>
      <c r="H2341" s="7" t="e">
        <v>#N/A</v>
      </c>
      <c r="I2341" s="7" t="s">
        <v>790</v>
      </c>
      <c r="J2341" s="7" t="s">
        <v>791</v>
      </c>
      <c r="K2341" s="241">
        <v>2097</v>
      </c>
      <c r="L2341" s="7" t="s">
        <v>798</v>
      </c>
      <c r="M2341" s="241">
        <v>7120</v>
      </c>
      <c r="N2341" s="7" t="s">
        <v>52</v>
      </c>
    </row>
    <row r="2342" spans="1:14" x14ac:dyDescent="0.3">
      <c r="A2342" t="str">
        <f t="shared" si="36"/>
        <v>20977140</v>
      </c>
      <c r="B2342" s="7" t="s">
        <v>1294</v>
      </c>
      <c r="C2342" s="7" t="s">
        <v>1345</v>
      </c>
      <c r="D2342" s="7" t="s">
        <v>22</v>
      </c>
      <c r="E2342" s="7" t="e">
        <v>#N/A</v>
      </c>
      <c r="F2342" s="7" t="e">
        <v>#N/A</v>
      </c>
      <c r="G2342" s="7" t="e">
        <v>#N/A</v>
      </c>
      <c r="H2342" s="7" t="e">
        <v>#N/A</v>
      </c>
      <c r="I2342" s="7" t="s">
        <v>790</v>
      </c>
      <c r="J2342" s="7" t="s">
        <v>791</v>
      </c>
      <c r="K2342" s="241">
        <v>2097</v>
      </c>
      <c r="L2342" s="7" t="s">
        <v>798</v>
      </c>
      <c r="M2342" s="241">
        <v>7140</v>
      </c>
      <c r="N2342" s="7" t="s">
        <v>1928</v>
      </c>
    </row>
    <row r="2343" spans="1:14" x14ac:dyDescent="0.3">
      <c r="A2343" t="str">
        <f t="shared" si="36"/>
        <v>20977300</v>
      </c>
      <c r="B2343" s="7" t="s">
        <v>1294</v>
      </c>
      <c r="C2343" s="7" t="s">
        <v>1345</v>
      </c>
      <c r="D2343" s="7" t="s">
        <v>22</v>
      </c>
      <c r="E2343" s="7" t="e">
        <v>#N/A</v>
      </c>
      <c r="F2343" s="7" t="e">
        <v>#N/A</v>
      </c>
      <c r="G2343" s="7" t="e">
        <v>#N/A</v>
      </c>
      <c r="H2343" s="7" t="e">
        <v>#N/A</v>
      </c>
      <c r="I2343" s="7" t="s">
        <v>790</v>
      </c>
      <c r="J2343" s="7" t="s">
        <v>791</v>
      </c>
      <c r="K2343" s="241">
        <v>2097</v>
      </c>
      <c r="L2343" s="7" t="s">
        <v>798</v>
      </c>
      <c r="M2343" s="241">
        <v>7300</v>
      </c>
      <c r="N2343" s="7" t="s">
        <v>1938</v>
      </c>
    </row>
    <row r="2344" spans="1:14" x14ac:dyDescent="0.3">
      <c r="A2344" t="str">
        <f t="shared" si="36"/>
        <v>20978000</v>
      </c>
      <c r="B2344" s="7" t="s">
        <v>1294</v>
      </c>
      <c r="C2344" s="7" t="s">
        <v>1345</v>
      </c>
      <c r="D2344" s="7" t="s">
        <v>22</v>
      </c>
      <c r="E2344" s="7" t="e">
        <v>#N/A</v>
      </c>
      <c r="F2344" s="7" t="e">
        <v>#N/A</v>
      </c>
      <c r="G2344" s="7" t="e">
        <v>#N/A</v>
      </c>
      <c r="H2344" s="7" t="e">
        <v>#N/A</v>
      </c>
      <c r="I2344" s="7" t="s">
        <v>790</v>
      </c>
      <c r="J2344" s="7" t="s">
        <v>791</v>
      </c>
      <c r="K2344" s="241">
        <v>2097</v>
      </c>
      <c r="L2344" s="7" t="s">
        <v>798</v>
      </c>
      <c r="M2344" s="241">
        <v>8000</v>
      </c>
      <c r="N2344" s="7" t="s">
        <v>163</v>
      </c>
    </row>
    <row r="2345" spans="1:14" x14ac:dyDescent="0.3">
      <c r="A2345" t="str">
        <f t="shared" si="36"/>
        <v>20978040</v>
      </c>
      <c r="B2345" s="7" t="s">
        <v>1294</v>
      </c>
      <c r="C2345" s="7" t="s">
        <v>1345</v>
      </c>
      <c r="D2345" s="7" t="s">
        <v>22</v>
      </c>
      <c r="E2345" s="7" t="e">
        <v>#N/A</v>
      </c>
      <c r="F2345" s="7" t="e">
        <v>#N/A</v>
      </c>
      <c r="G2345" s="7" t="e">
        <v>#N/A</v>
      </c>
      <c r="H2345" s="7" t="e">
        <v>#N/A</v>
      </c>
      <c r="I2345" s="7" t="s">
        <v>790</v>
      </c>
      <c r="J2345" s="7" t="s">
        <v>791</v>
      </c>
      <c r="K2345" s="241">
        <v>2097</v>
      </c>
      <c r="L2345" s="7" t="s">
        <v>798</v>
      </c>
      <c r="M2345" s="241">
        <v>8040</v>
      </c>
      <c r="N2345" s="7" t="s">
        <v>441</v>
      </c>
    </row>
    <row r="2346" spans="1:14" x14ac:dyDescent="0.3">
      <c r="A2346" t="str">
        <f t="shared" si="36"/>
        <v>20978300</v>
      </c>
      <c r="B2346" s="7" t="s">
        <v>1294</v>
      </c>
      <c r="C2346" s="7" t="s">
        <v>1345</v>
      </c>
      <c r="D2346" s="7" t="s">
        <v>22</v>
      </c>
      <c r="E2346" s="7" t="s">
        <v>482</v>
      </c>
      <c r="F2346" s="7" t="s">
        <v>483</v>
      </c>
      <c r="G2346" s="7" t="s">
        <v>247</v>
      </c>
      <c r="H2346" s="7" t="s">
        <v>248</v>
      </c>
      <c r="I2346" s="7" t="s">
        <v>790</v>
      </c>
      <c r="J2346" s="7" t="s">
        <v>791</v>
      </c>
      <c r="K2346" s="241">
        <v>2097</v>
      </c>
      <c r="L2346" s="7" t="s">
        <v>798</v>
      </c>
      <c r="M2346" s="241">
        <v>8300</v>
      </c>
      <c r="N2346" s="7" t="s">
        <v>801</v>
      </c>
    </row>
    <row r="2347" spans="1:14" x14ac:dyDescent="0.3">
      <c r="A2347" t="str">
        <f t="shared" si="36"/>
        <v>20978500</v>
      </c>
      <c r="B2347" s="7" t="s">
        <v>1294</v>
      </c>
      <c r="C2347" s="7" t="s">
        <v>1345</v>
      </c>
      <c r="D2347" s="7" t="s">
        <v>22</v>
      </c>
      <c r="E2347" s="7" t="s">
        <v>482</v>
      </c>
      <c r="F2347" s="7" t="s">
        <v>483</v>
      </c>
      <c r="G2347" s="7" t="s">
        <v>247</v>
      </c>
      <c r="H2347" s="7" t="s">
        <v>248</v>
      </c>
      <c r="I2347" s="7" t="s">
        <v>790</v>
      </c>
      <c r="J2347" s="7" t="s">
        <v>791</v>
      </c>
      <c r="K2347" s="241">
        <v>2097</v>
      </c>
      <c r="L2347" s="7" t="s">
        <v>798</v>
      </c>
      <c r="M2347" s="241">
        <v>8500</v>
      </c>
      <c r="N2347" s="7" t="s">
        <v>362</v>
      </c>
    </row>
    <row r="2348" spans="1:14" x14ac:dyDescent="0.3">
      <c r="A2348" t="str">
        <f t="shared" si="36"/>
        <v>20991000</v>
      </c>
      <c r="B2348" s="7" t="s">
        <v>1294</v>
      </c>
      <c r="C2348" s="7" t="s">
        <v>1345</v>
      </c>
      <c r="D2348" s="7" t="s">
        <v>22</v>
      </c>
      <c r="E2348" s="7" t="e">
        <v>#N/A</v>
      </c>
      <c r="F2348" s="7" t="e">
        <v>#N/A</v>
      </c>
      <c r="G2348" s="7" t="e">
        <v>#N/A</v>
      </c>
      <c r="H2348" s="7" t="e">
        <v>#N/A</v>
      </c>
      <c r="I2348" s="7" t="s">
        <v>790</v>
      </c>
      <c r="J2348" s="7" t="s">
        <v>791</v>
      </c>
      <c r="K2348" s="241">
        <v>2099</v>
      </c>
      <c r="L2348" s="7" t="s">
        <v>802</v>
      </c>
      <c r="M2348" s="241">
        <v>1000</v>
      </c>
      <c r="N2348" s="7" t="s">
        <v>427</v>
      </c>
    </row>
    <row r="2349" spans="1:14" x14ac:dyDescent="0.3">
      <c r="A2349" t="str">
        <f t="shared" si="36"/>
        <v>20991001</v>
      </c>
      <c r="B2349" s="7" t="s">
        <v>1294</v>
      </c>
      <c r="C2349" s="7" t="s">
        <v>1345</v>
      </c>
      <c r="D2349" s="7" t="s">
        <v>22</v>
      </c>
      <c r="E2349" s="7" t="e">
        <v>#N/A</v>
      </c>
      <c r="F2349" s="7" t="e">
        <v>#N/A</v>
      </c>
      <c r="G2349" s="7" t="e">
        <v>#N/A</v>
      </c>
      <c r="H2349" s="7" t="e">
        <v>#N/A</v>
      </c>
      <c r="I2349" s="7" t="s">
        <v>790</v>
      </c>
      <c r="J2349" s="7" t="s">
        <v>791</v>
      </c>
      <c r="K2349" s="241">
        <v>2099</v>
      </c>
      <c r="L2349" s="7" t="s">
        <v>802</v>
      </c>
      <c r="M2349" s="241">
        <v>1001</v>
      </c>
      <c r="N2349" s="7" t="s">
        <v>422</v>
      </c>
    </row>
    <row r="2350" spans="1:14" x14ac:dyDescent="0.3">
      <c r="A2350" t="str">
        <f t="shared" si="36"/>
        <v>20991016</v>
      </c>
      <c r="B2350" s="7" t="s">
        <v>1294</v>
      </c>
      <c r="C2350" s="7" t="s">
        <v>1345</v>
      </c>
      <c r="D2350" s="7" t="s">
        <v>22</v>
      </c>
      <c r="E2350" s="7" t="e">
        <v>#N/A</v>
      </c>
      <c r="F2350" s="7" t="e">
        <v>#N/A</v>
      </c>
      <c r="G2350" s="7" t="e">
        <v>#N/A</v>
      </c>
      <c r="H2350" s="7" t="e">
        <v>#N/A</v>
      </c>
      <c r="I2350" s="7" t="s">
        <v>790</v>
      </c>
      <c r="J2350" s="7" t="s">
        <v>791</v>
      </c>
      <c r="K2350" s="241">
        <v>2099</v>
      </c>
      <c r="L2350" s="7" t="s">
        <v>802</v>
      </c>
      <c r="M2350" s="241">
        <v>1016</v>
      </c>
      <c r="N2350" s="7" t="s">
        <v>599</v>
      </c>
    </row>
    <row r="2351" spans="1:14" x14ac:dyDescent="0.3">
      <c r="A2351" t="str">
        <f t="shared" si="36"/>
        <v>20991017</v>
      </c>
      <c r="B2351" s="7" t="s">
        <v>1294</v>
      </c>
      <c r="C2351" s="7" t="s">
        <v>1345</v>
      </c>
      <c r="D2351" s="7" t="s">
        <v>22</v>
      </c>
      <c r="E2351" s="7" t="e">
        <v>#N/A</v>
      </c>
      <c r="F2351" s="7" t="e">
        <v>#N/A</v>
      </c>
      <c r="G2351" s="7" t="e">
        <v>#N/A</v>
      </c>
      <c r="H2351" s="7" t="e">
        <v>#N/A</v>
      </c>
      <c r="I2351" s="7" t="s">
        <v>790</v>
      </c>
      <c r="J2351" s="7" t="s">
        <v>791</v>
      </c>
      <c r="K2351" s="241">
        <v>2099</v>
      </c>
      <c r="L2351" s="7" t="s">
        <v>802</v>
      </c>
      <c r="M2351" s="241">
        <v>1017</v>
      </c>
      <c r="N2351" s="7" t="s">
        <v>1939</v>
      </c>
    </row>
    <row r="2352" spans="1:14" x14ac:dyDescent="0.3">
      <c r="A2352" t="str">
        <f t="shared" si="36"/>
        <v>20991026</v>
      </c>
      <c r="B2352" s="7" t="s">
        <v>1294</v>
      </c>
      <c r="C2352" s="7" t="s">
        <v>1345</v>
      </c>
      <c r="D2352" s="7" t="s">
        <v>22</v>
      </c>
      <c r="E2352" s="7" t="e">
        <v>#N/A</v>
      </c>
      <c r="F2352" s="7" t="e">
        <v>#N/A</v>
      </c>
      <c r="G2352" s="7" t="e">
        <v>#N/A</v>
      </c>
      <c r="H2352" s="7" t="e">
        <v>#N/A</v>
      </c>
      <c r="I2352" s="7" t="s">
        <v>790</v>
      </c>
      <c r="J2352" s="7" t="s">
        <v>791</v>
      </c>
      <c r="K2352" s="241">
        <v>2099</v>
      </c>
      <c r="L2352" s="7" t="s">
        <v>802</v>
      </c>
      <c r="M2352" s="241">
        <v>1026</v>
      </c>
      <c r="N2352" s="7" t="s">
        <v>604</v>
      </c>
    </row>
    <row r="2353" spans="1:14" x14ac:dyDescent="0.3">
      <c r="A2353" t="str">
        <f t="shared" si="36"/>
        <v>20991031</v>
      </c>
      <c r="B2353" s="7" t="s">
        <v>1294</v>
      </c>
      <c r="C2353" s="7" t="s">
        <v>1345</v>
      </c>
      <c r="D2353" s="7" t="s">
        <v>22</v>
      </c>
      <c r="E2353" s="7" t="e">
        <v>#N/A</v>
      </c>
      <c r="F2353" s="7" t="e">
        <v>#N/A</v>
      </c>
      <c r="G2353" s="7" t="e">
        <v>#N/A</v>
      </c>
      <c r="H2353" s="7" t="e">
        <v>#N/A</v>
      </c>
      <c r="I2353" s="7" t="s">
        <v>790</v>
      </c>
      <c r="J2353" s="7" t="s">
        <v>791</v>
      </c>
      <c r="K2353" s="241">
        <v>2099</v>
      </c>
      <c r="L2353" s="7" t="s">
        <v>802</v>
      </c>
      <c r="M2353" s="241">
        <v>1031</v>
      </c>
      <c r="N2353" s="7" t="s">
        <v>529</v>
      </c>
    </row>
    <row r="2354" spans="1:14" x14ac:dyDescent="0.3">
      <c r="A2354" t="str">
        <f t="shared" si="36"/>
        <v>20991042</v>
      </c>
      <c r="B2354" s="7" t="s">
        <v>1294</v>
      </c>
      <c r="C2354" s="7" t="s">
        <v>1345</v>
      </c>
      <c r="D2354" s="7" t="s">
        <v>22</v>
      </c>
      <c r="E2354" s="7" t="s">
        <v>482</v>
      </c>
      <c r="F2354" s="7" t="s">
        <v>483</v>
      </c>
      <c r="G2354" s="7" t="s">
        <v>247</v>
      </c>
      <c r="H2354" s="7" t="s">
        <v>248</v>
      </c>
      <c r="I2354" s="7" t="s">
        <v>790</v>
      </c>
      <c r="J2354" s="7" t="s">
        <v>791</v>
      </c>
      <c r="K2354" s="241">
        <v>2099</v>
      </c>
      <c r="L2354" s="7" t="s">
        <v>802</v>
      </c>
      <c r="M2354" s="241">
        <v>1042</v>
      </c>
      <c r="N2354" s="7" t="s">
        <v>180</v>
      </c>
    </row>
    <row r="2355" spans="1:14" x14ac:dyDescent="0.3">
      <c r="A2355" t="str">
        <f t="shared" si="36"/>
        <v>20991054</v>
      </c>
      <c r="B2355" s="7" t="s">
        <v>1294</v>
      </c>
      <c r="C2355" s="7" t="s">
        <v>1345</v>
      </c>
      <c r="D2355" s="7" t="s">
        <v>22</v>
      </c>
      <c r="E2355" s="7" t="s">
        <v>482</v>
      </c>
      <c r="F2355" s="7" t="s">
        <v>483</v>
      </c>
      <c r="G2355" s="7" t="s">
        <v>247</v>
      </c>
      <c r="H2355" s="7" t="s">
        <v>248</v>
      </c>
      <c r="I2355" s="7" t="s">
        <v>790</v>
      </c>
      <c r="J2355" s="7" t="s">
        <v>791</v>
      </c>
      <c r="K2355" s="241">
        <v>2099</v>
      </c>
      <c r="L2355" s="7" t="s">
        <v>802</v>
      </c>
      <c r="M2355" s="241">
        <v>1054</v>
      </c>
      <c r="N2355" s="7" t="s">
        <v>612</v>
      </c>
    </row>
    <row r="2356" spans="1:14" x14ac:dyDescent="0.3">
      <c r="A2356" t="str">
        <f t="shared" si="36"/>
        <v>20991101</v>
      </c>
      <c r="B2356" s="7" t="s">
        <v>1294</v>
      </c>
      <c r="C2356" s="7" t="s">
        <v>1345</v>
      </c>
      <c r="D2356" s="7" t="s">
        <v>22</v>
      </c>
      <c r="E2356" s="7" t="s">
        <v>482</v>
      </c>
      <c r="F2356" s="7" t="s">
        <v>483</v>
      </c>
      <c r="G2356" s="7" t="s">
        <v>247</v>
      </c>
      <c r="H2356" s="7" t="s">
        <v>248</v>
      </c>
      <c r="I2356" s="7" t="s">
        <v>790</v>
      </c>
      <c r="J2356" s="7" t="s">
        <v>791</v>
      </c>
      <c r="K2356" s="241">
        <v>2099</v>
      </c>
      <c r="L2356" s="7" t="s">
        <v>802</v>
      </c>
      <c r="M2356" s="241">
        <v>1101</v>
      </c>
      <c r="N2356" s="7" t="s">
        <v>797</v>
      </c>
    </row>
    <row r="2357" spans="1:14" x14ac:dyDescent="0.3">
      <c r="A2357" t="str">
        <f t="shared" si="36"/>
        <v>20992000</v>
      </c>
      <c r="B2357" s="7" t="s">
        <v>1294</v>
      </c>
      <c r="C2357" s="7" t="s">
        <v>1345</v>
      </c>
      <c r="D2357" s="7" t="s">
        <v>22</v>
      </c>
      <c r="E2357" s="7" t="s">
        <v>482</v>
      </c>
      <c r="F2357" s="7" t="s">
        <v>483</v>
      </c>
      <c r="G2357" s="7" t="s">
        <v>247</v>
      </c>
      <c r="H2357" s="7" t="s">
        <v>248</v>
      </c>
      <c r="I2357" s="7" t="s">
        <v>790</v>
      </c>
      <c r="J2357" s="7" t="s">
        <v>791</v>
      </c>
      <c r="K2357" s="241">
        <v>2099</v>
      </c>
      <c r="L2357" s="7" t="s">
        <v>802</v>
      </c>
      <c r="M2357" s="241">
        <v>2000</v>
      </c>
      <c r="N2357" s="7" t="s">
        <v>271</v>
      </c>
    </row>
    <row r="2358" spans="1:14" x14ac:dyDescent="0.3">
      <c r="A2358" t="str">
        <f t="shared" si="36"/>
        <v>20992177</v>
      </c>
      <c r="B2358" s="7" t="s">
        <v>1294</v>
      </c>
      <c r="C2358" s="7" t="s">
        <v>1345</v>
      </c>
      <c r="D2358" s="7" t="s">
        <v>22</v>
      </c>
      <c r="E2358" s="7" t="e">
        <v>#N/A</v>
      </c>
      <c r="F2358" s="7" t="e">
        <v>#N/A</v>
      </c>
      <c r="G2358" s="7" t="e">
        <v>#N/A</v>
      </c>
      <c r="H2358" s="7" t="e">
        <v>#N/A</v>
      </c>
      <c r="I2358" s="7" t="s">
        <v>790</v>
      </c>
      <c r="J2358" s="7" t="s">
        <v>791</v>
      </c>
      <c r="K2358" s="241">
        <v>2099</v>
      </c>
      <c r="L2358" s="7" t="s">
        <v>802</v>
      </c>
      <c r="M2358" s="241">
        <v>2177</v>
      </c>
      <c r="N2358" s="7" t="s">
        <v>1940</v>
      </c>
    </row>
    <row r="2359" spans="1:14" x14ac:dyDescent="0.3">
      <c r="A2359" t="str">
        <f t="shared" si="36"/>
        <v>20994000</v>
      </c>
      <c r="B2359" s="7" t="s">
        <v>1294</v>
      </c>
      <c r="C2359" s="7" t="s">
        <v>1345</v>
      </c>
      <c r="D2359" s="7" t="s">
        <v>22</v>
      </c>
      <c r="E2359" s="7" t="e">
        <v>#N/A</v>
      </c>
      <c r="F2359" s="7" t="e">
        <v>#N/A</v>
      </c>
      <c r="G2359" s="7" t="e">
        <v>#N/A</v>
      </c>
      <c r="H2359" s="7" t="e">
        <v>#N/A</v>
      </c>
      <c r="I2359" s="7" t="s">
        <v>790</v>
      </c>
      <c r="J2359" s="7" t="s">
        <v>791</v>
      </c>
      <c r="K2359" s="241">
        <v>2099</v>
      </c>
      <c r="L2359" s="7" t="s">
        <v>802</v>
      </c>
      <c r="M2359" s="241">
        <v>4000</v>
      </c>
      <c r="N2359" s="7" t="s">
        <v>1349</v>
      </c>
    </row>
    <row r="2360" spans="1:14" x14ac:dyDescent="0.3">
      <c r="A2360" t="str">
        <f t="shared" si="36"/>
        <v>20995002</v>
      </c>
      <c r="B2360" s="7" t="s">
        <v>1351</v>
      </c>
      <c r="C2360" s="7" t="s">
        <v>1345</v>
      </c>
      <c r="D2360" s="7" t="s">
        <v>22</v>
      </c>
      <c r="E2360" s="7" t="s">
        <v>482</v>
      </c>
      <c r="F2360" s="7" t="s">
        <v>483</v>
      </c>
      <c r="G2360" s="7" t="s">
        <v>247</v>
      </c>
      <c r="H2360" s="7" t="s">
        <v>248</v>
      </c>
      <c r="I2360" s="7" t="s">
        <v>790</v>
      </c>
      <c r="J2360" s="7" t="s">
        <v>791</v>
      </c>
      <c r="K2360" s="241">
        <v>2099</v>
      </c>
      <c r="L2360" s="7" t="s">
        <v>802</v>
      </c>
      <c r="M2360" s="241">
        <v>5002</v>
      </c>
      <c r="N2360" s="7" t="s">
        <v>308</v>
      </c>
    </row>
    <row r="2361" spans="1:14" x14ac:dyDescent="0.3">
      <c r="A2361" t="str">
        <f t="shared" si="36"/>
        <v>20995006</v>
      </c>
      <c r="B2361" s="7" t="s">
        <v>1294</v>
      </c>
      <c r="C2361" s="7" t="s">
        <v>1345</v>
      </c>
      <c r="D2361" s="7" t="s">
        <v>22</v>
      </c>
      <c r="E2361" s="7" t="e">
        <v>#N/A</v>
      </c>
      <c r="F2361" s="7" t="e">
        <v>#N/A</v>
      </c>
      <c r="G2361" s="7" t="e">
        <v>#N/A</v>
      </c>
      <c r="H2361" s="7" t="e">
        <v>#N/A</v>
      </c>
      <c r="I2361" s="7" t="s">
        <v>790</v>
      </c>
      <c r="J2361" s="7" t="s">
        <v>791</v>
      </c>
      <c r="K2361" s="241">
        <v>2099</v>
      </c>
      <c r="L2361" s="7" t="s">
        <v>802</v>
      </c>
      <c r="M2361" s="241">
        <v>5006</v>
      </c>
      <c r="N2361" s="7" t="s">
        <v>736</v>
      </c>
    </row>
    <row r="2362" spans="1:14" x14ac:dyDescent="0.3">
      <c r="A2362" t="str">
        <f t="shared" si="36"/>
        <v>20997140</v>
      </c>
      <c r="B2362" s="7" t="s">
        <v>1294</v>
      </c>
      <c r="C2362" s="7" t="s">
        <v>1345</v>
      </c>
      <c r="D2362" s="7" t="s">
        <v>22</v>
      </c>
      <c r="E2362" s="7" t="e">
        <v>#N/A</v>
      </c>
      <c r="F2362" s="7" t="e">
        <v>#N/A</v>
      </c>
      <c r="G2362" s="7" t="e">
        <v>#N/A</v>
      </c>
      <c r="H2362" s="7" t="e">
        <v>#N/A</v>
      </c>
      <c r="I2362" s="7" t="s">
        <v>790</v>
      </c>
      <c r="J2362" s="7" t="s">
        <v>791</v>
      </c>
      <c r="K2362" s="241">
        <v>2099</v>
      </c>
      <c r="L2362" s="7" t="s">
        <v>802</v>
      </c>
      <c r="M2362" s="241">
        <v>7140</v>
      </c>
      <c r="N2362" s="7" t="s">
        <v>1928</v>
      </c>
    </row>
    <row r="2363" spans="1:14" x14ac:dyDescent="0.3">
      <c r="A2363" t="str">
        <f t="shared" si="36"/>
        <v>20998040</v>
      </c>
      <c r="B2363" s="7" t="s">
        <v>1294</v>
      </c>
      <c r="C2363" s="7" t="s">
        <v>1345</v>
      </c>
      <c r="D2363" s="7" t="s">
        <v>22</v>
      </c>
      <c r="E2363" s="7" t="e">
        <v>#N/A</v>
      </c>
      <c r="F2363" s="7" t="e">
        <v>#N/A</v>
      </c>
      <c r="G2363" s="7" t="e">
        <v>#N/A</v>
      </c>
      <c r="H2363" s="7" t="e">
        <v>#N/A</v>
      </c>
      <c r="I2363" s="7" t="s">
        <v>790</v>
      </c>
      <c r="J2363" s="7" t="s">
        <v>791</v>
      </c>
      <c r="K2363" s="241">
        <v>2099</v>
      </c>
      <c r="L2363" s="7" t="s">
        <v>802</v>
      </c>
      <c r="M2363" s="241">
        <v>8040</v>
      </c>
      <c r="N2363" s="7" t="s">
        <v>441</v>
      </c>
    </row>
    <row r="2364" spans="1:14" x14ac:dyDescent="0.3">
      <c r="A2364" t="str">
        <f t="shared" si="36"/>
        <v>21001000</v>
      </c>
      <c r="B2364" s="7" t="s">
        <v>1294</v>
      </c>
      <c r="C2364" s="7" t="s">
        <v>1345</v>
      </c>
      <c r="D2364" s="7" t="s">
        <v>22</v>
      </c>
      <c r="E2364" s="7" t="e">
        <v>#N/A</v>
      </c>
      <c r="F2364" s="7" t="e">
        <v>#N/A</v>
      </c>
      <c r="G2364" s="7" t="e">
        <v>#N/A</v>
      </c>
      <c r="H2364" s="7" t="e">
        <v>#N/A</v>
      </c>
      <c r="I2364" s="7" t="s">
        <v>790</v>
      </c>
      <c r="J2364" s="7" t="s">
        <v>791</v>
      </c>
      <c r="K2364" s="241">
        <v>2100</v>
      </c>
      <c r="L2364" s="7" t="s">
        <v>1941</v>
      </c>
      <c r="M2364" s="241">
        <v>1000</v>
      </c>
      <c r="N2364" s="7" t="s">
        <v>427</v>
      </c>
    </row>
    <row r="2365" spans="1:14" x14ac:dyDescent="0.3">
      <c r="A2365" t="str">
        <f t="shared" si="36"/>
        <v>21004000</v>
      </c>
      <c r="B2365" s="7" t="s">
        <v>1294</v>
      </c>
      <c r="C2365" s="7" t="s">
        <v>1345</v>
      </c>
      <c r="D2365" s="7" t="s">
        <v>22</v>
      </c>
      <c r="E2365" s="7" t="e">
        <v>#N/A</v>
      </c>
      <c r="F2365" s="7" t="e">
        <v>#N/A</v>
      </c>
      <c r="G2365" s="7" t="e">
        <v>#N/A</v>
      </c>
      <c r="H2365" s="7" t="e">
        <v>#N/A</v>
      </c>
      <c r="I2365" s="7" t="s">
        <v>790</v>
      </c>
      <c r="J2365" s="7" t="s">
        <v>791</v>
      </c>
      <c r="K2365" s="241">
        <v>2100</v>
      </c>
      <c r="L2365" s="7" t="s">
        <v>1941</v>
      </c>
      <c r="M2365" s="241">
        <v>4000</v>
      </c>
      <c r="N2365" s="7" t="s">
        <v>1349</v>
      </c>
    </row>
    <row r="2366" spans="1:14" x14ac:dyDescent="0.3">
      <c r="A2366" t="str">
        <f t="shared" si="36"/>
        <v>21011000</v>
      </c>
      <c r="B2366" s="7" t="s">
        <v>1294</v>
      </c>
      <c r="C2366" s="7" t="s">
        <v>1345</v>
      </c>
      <c r="D2366" s="7" t="s">
        <v>22</v>
      </c>
      <c r="E2366" s="7" t="s">
        <v>482</v>
      </c>
      <c r="F2366" s="7" t="s">
        <v>483</v>
      </c>
      <c r="G2366" s="7" t="s">
        <v>247</v>
      </c>
      <c r="H2366" s="7" t="s">
        <v>248</v>
      </c>
      <c r="I2366" s="7" t="s">
        <v>790</v>
      </c>
      <c r="J2366" s="7" t="s">
        <v>791</v>
      </c>
      <c r="K2366" s="241">
        <v>2101</v>
      </c>
      <c r="L2366" s="7" t="s">
        <v>803</v>
      </c>
      <c r="M2366" s="241">
        <v>1000</v>
      </c>
      <c r="N2366" s="7" t="s">
        <v>427</v>
      </c>
    </row>
    <row r="2367" spans="1:14" x14ac:dyDescent="0.3">
      <c r="A2367" t="str">
        <f t="shared" si="36"/>
        <v>21011003</v>
      </c>
      <c r="B2367" s="7" t="s">
        <v>1294</v>
      </c>
      <c r="C2367" s="7" t="s">
        <v>1345</v>
      </c>
      <c r="D2367" s="7" t="s">
        <v>22</v>
      </c>
      <c r="E2367" s="7" t="e">
        <v>#N/A</v>
      </c>
      <c r="F2367" s="7" t="e">
        <v>#N/A</v>
      </c>
      <c r="G2367" s="7" t="e">
        <v>#N/A</v>
      </c>
      <c r="H2367" s="7" t="e">
        <v>#N/A</v>
      </c>
      <c r="I2367" s="7" t="s">
        <v>790</v>
      </c>
      <c r="J2367" s="7" t="s">
        <v>791</v>
      </c>
      <c r="K2367" s="241">
        <v>2101</v>
      </c>
      <c r="L2367" s="7" t="s">
        <v>803</v>
      </c>
      <c r="M2367" s="241">
        <v>1003</v>
      </c>
      <c r="N2367" s="7" t="s">
        <v>384</v>
      </c>
    </row>
    <row r="2368" spans="1:14" x14ac:dyDescent="0.3">
      <c r="A2368" t="str">
        <f t="shared" si="36"/>
        <v>21011007</v>
      </c>
      <c r="B2368" s="7" t="s">
        <v>1294</v>
      </c>
      <c r="C2368" s="7" t="s">
        <v>1345</v>
      </c>
      <c r="D2368" s="7" t="s">
        <v>22</v>
      </c>
      <c r="E2368" s="7" t="s">
        <v>482</v>
      </c>
      <c r="F2368" s="7" t="s">
        <v>483</v>
      </c>
      <c r="G2368" s="7" t="s">
        <v>247</v>
      </c>
      <c r="H2368" s="7" t="s">
        <v>248</v>
      </c>
      <c r="I2368" s="7" t="s">
        <v>790</v>
      </c>
      <c r="J2368" s="7" t="s">
        <v>791</v>
      </c>
      <c r="K2368" s="241">
        <v>2101</v>
      </c>
      <c r="L2368" s="7" t="s">
        <v>803</v>
      </c>
      <c r="M2368" s="241">
        <v>1007</v>
      </c>
      <c r="N2368" s="7" t="s">
        <v>539</v>
      </c>
    </row>
    <row r="2369" spans="1:14" x14ac:dyDescent="0.3">
      <c r="A2369" t="str">
        <f t="shared" si="36"/>
        <v>21011016</v>
      </c>
      <c r="B2369" s="7" t="s">
        <v>1294</v>
      </c>
      <c r="C2369" s="7" t="s">
        <v>1345</v>
      </c>
      <c r="D2369" s="7" t="s">
        <v>22</v>
      </c>
      <c r="E2369" s="7" t="e">
        <v>#N/A</v>
      </c>
      <c r="F2369" s="7" t="e">
        <v>#N/A</v>
      </c>
      <c r="G2369" s="7" t="e">
        <v>#N/A</v>
      </c>
      <c r="H2369" s="7" t="e">
        <v>#N/A</v>
      </c>
      <c r="I2369" s="7" t="s">
        <v>790</v>
      </c>
      <c r="J2369" s="7" t="s">
        <v>791</v>
      </c>
      <c r="K2369" s="241">
        <v>2101</v>
      </c>
      <c r="L2369" s="7" t="s">
        <v>803</v>
      </c>
      <c r="M2369" s="241">
        <v>1016</v>
      </c>
      <c r="N2369" s="7" t="s">
        <v>599</v>
      </c>
    </row>
    <row r="2370" spans="1:14" x14ac:dyDescent="0.3">
      <c r="A2370" t="str">
        <f t="shared" si="36"/>
        <v>21011018</v>
      </c>
      <c r="B2370" s="7" t="s">
        <v>1294</v>
      </c>
      <c r="C2370" s="7" t="s">
        <v>1345</v>
      </c>
      <c r="D2370" s="7" t="s">
        <v>22</v>
      </c>
      <c r="E2370" s="7" t="e">
        <v>#N/A</v>
      </c>
      <c r="F2370" s="7" t="e">
        <v>#N/A</v>
      </c>
      <c r="G2370" s="7" t="e">
        <v>#N/A</v>
      </c>
      <c r="H2370" s="7" t="e">
        <v>#N/A</v>
      </c>
      <c r="I2370" s="7" t="s">
        <v>790</v>
      </c>
      <c r="J2370" s="7" t="s">
        <v>791</v>
      </c>
      <c r="K2370" s="241">
        <v>2101</v>
      </c>
      <c r="L2370" s="7" t="s">
        <v>803</v>
      </c>
      <c r="M2370" s="241">
        <v>1018</v>
      </c>
      <c r="N2370" s="7" t="s">
        <v>600</v>
      </c>
    </row>
    <row r="2371" spans="1:14" x14ac:dyDescent="0.3">
      <c r="A2371" t="str">
        <f t="shared" ref="A2371:A2434" si="37">K2371&amp;M2371</f>
        <v>21011022</v>
      </c>
      <c r="B2371" s="7" t="s">
        <v>1294</v>
      </c>
      <c r="C2371" s="7" t="s">
        <v>1345</v>
      </c>
      <c r="D2371" s="7" t="s">
        <v>22</v>
      </c>
      <c r="E2371" s="7" t="e">
        <v>#N/A</v>
      </c>
      <c r="F2371" s="7" t="e">
        <v>#N/A</v>
      </c>
      <c r="G2371" s="7" t="e">
        <v>#N/A</v>
      </c>
      <c r="H2371" s="7" t="e">
        <v>#N/A</v>
      </c>
      <c r="I2371" s="7" t="s">
        <v>790</v>
      </c>
      <c r="J2371" s="7" t="s">
        <v>791</v>
      </c>
      <c r="K2371" s="241">
        <v>2101</v>
      </c>
      <c r="L2371" s="7" t="s">
        <v>803</v>
      </c>
      <c r="M2371" s="241">
        <v>1022</v>
      </c>
      <c r="N2371" s="7" t="s">
        <v>602</v>
      </c>
    </row>
    <row r="2372" spans="1:14" x14ac:dyDescent="0.3">
      <c r="A2372" t="str">
        <f t="shared" si="37"/>
        <v>21011026</v>
      </c>
      <c r="B2372" s="7" t="s">
        <v>1294</v>
      </c>
      <c r="C2372" s="7" t="s">
        <v>1345</v>
      </c>
      <c r="D2372" s="7" t="s">
        <v>22</v>
      </c>
      <c r="E2372" s="7" t="e">
        <v>#N/A</v>
      </c>
      <c r="F2372" s="7" t="e">
        <v>#N/A</v>
      </c>
      <c r="G2372" s="7" t="e">
        <v>#N/A</v>
      </c>
      <c r="H2372" s="7" t="e">
        <v>#N/A</v>
      </c>
      <c r="I2372" s="7" t="s">
        <v>790</v>
      </c>
      <c r="J2372" s="7" t="s">
        <v>791</v>
      </c>
      <c r="K2372" s="241">
        <v>2101</v>
      </c>
      <c r="L2372" s="7" t="s">
        <v>803</v>
      </c>
      <c r="M2372" s="241">
        <v>1026</v>
      </c>
      <c r="N2372" s="7" t="s">
        <v>604</v>
      </c>
    </row>
    <row r="2373" spans="1:14" x14ac:dyDescent="0.3">
      <c r="A2373" t="str">
        <f t="shared" si="37"/>
        <v>21011032</v>
      </c>
      <c r="B2373" s="7" t="s">
        <v>1294</v>
      </c>
      <c r="C2373" s="7" t="s">
        <v>1345</v>
      </c>
      <c r="D2373" s="7" t="s">
        <v>22</v>
      </c>
      <c r="E2373" s="7" t="e">
        <v>#N/A</v>
      </c>
      <c r="F2373" s="7" t="e">
        <v>#N/A</v>
      </c>
      <c r="G2373" s="7" t="e">
        <v>#N/A</v>
      </c>
      <c r="H2373" s="7" t="e">
        <v>#N/A</v>
      </c>
      <c r="I2373" s="7" t="s">
        <v>790</v>
      </c>
      <c r="J2373" s="7" t="s">
        <v>791</v>
      </c>
      <c r="K2373" s="241">
        <v>2101</v>
      </c>
      <c r="L2373" s="7" t="s">
        <v>803</v>
      </c>
      <c r="M2373" s="241">
        <v>1032</v>
      </c>
      <c r="N2373" s="7" t="s">
        <v>530</v>
      </c>
    </row>
    <row r="2374" spans="1:14" x14ac:dyDescent="0.3">
      <c r="A2374" t="str">
        <f t="shared" si="37"/>
        <v>21011036</v>
      </c>
      <c r="B2374" s="7" t="s">
        <v>1294</v>
      </c>
      <c r="C2374" s="7" t="s">
        <v>1345</v>
      </c>
      <c r="D2374" s="7" t="s">
        <v>22</v>
      </c>
      <c r="E2374" s="7" t="e">
        <v>#N/A</v>
      </c>
      <c r="F2374" s="7" t="e">
        <v>#N/A</v>
      </c>
      <c r="G2374" s="7" t="e">
        <v>#N/A</v>
      </c>
      <c r="H2374" s="7" t="e">
        <v>#N/A</v>
      </c>
      <c r="I2374" s="7" t="s">
        <v>790</v>
      </c>
      <c r="J2374" s="7" t="s">
        <v>791</v>
      </c>
      <c r="K2374" s="241">
        <v>2101</v>
      </c>
      <c r="L2374" s="7" t="s">
        <v>803</v>
      </c>
      <c r="M2374" s="241">
        <v>1036</v>
      </c>
      <c r="N2374" s="7" t="s">
        <v>1800</v>
      </c>
    </row>
    <row r="2375" spans="1:14" x14ac:dyDescent="0.3">
      <c r="A2375" t="str">
        <f t="shared" si="37"/>
        <v>21011037</v>
      </c>
      <c r="B2375" s="7" t="s">
        <v>1294</v>
      </c>
      <c r="C2375" s="7" t="s">
        <v>1345</v>
      </c>
      <c r="D2375" s="7" t="s">
        <v>22</v>
      </c>
      <c r="E2375" s="7" t="e">
        <v>#N/A</v>
      </c>
      <c r="F2375" s="7" t="e">
        <v>#N/A</v>
      </c>
      <c r="G2375" s="7" t="e">
        <v>#N/A</v>
      </c>
      <c r="H2375" s="7" t="e">
        <v>#N/A</v>
      </c>
      <c r="I2375" s="7" t="s">
        <v>790</v>
      </c>
      <c r="J2375" s="7" t="s">
        <v>791</v>
      </c>
      <c r="K2375" s="241">
        <v>2101</v>
      </c>
      <c r="L2375" s="7" t="s">
        <v>803</v>
      </c>
      <c r="M2375" s="241">
        <v>1037</v>
      </c>
      <c r="N2375" s="7" t="s">
        <v>605</v>
      </c>
    </row>
    <row r="2376" spans="1:14" x14ac:dyDescent="0.3">
      <c r="A2376" t="str">
        <f t="shared" si="37"/>
        <v>21011040</v>
      </c>
      <c r="B2376" s="7" t="s">
        <v>1294</v>
      </c>
      <c r="C2376" s="7" t="s">
        <v>1345</v>
      </c>
      <c r="D2376" s="7" t="s">
        <v>22</v>
      </c>
      <c r="E2376" s="7" t="e">
        <v>#N/A</v>
      </c>
      <c r="F2376" s="7" t="e">
        <v>#N/A</v>
      </c>
      <c r="G2376" s="7" t="e">
        <v>#N/A</v>
      </c>
      <c r="H2376" s="7" t="e">
        <v>#N/A</v>
      </c>
      <c r="I2376" s="7" t="s">
        <v>790</v>
      </c>
      <c r="J2376" s="7" t="s">
        <v>791</v>
      </c>
      <c r="K2376" s="241">
        <v>2101</v>
      </c>
      <c r="L2376" s="7" t="s">
        <v>803</v>
      </c>
      <c r="M2376" s="241">
        <v>1040</v>
      </c>
      <c r="N2376" s="7" t="s">
        <v>606</v>
      </c>
    </row>
    <row r="2377" spans="1:14" x14ac:dyDescent="0.3">
      <c r="A2377" t="str">
        <f t="shared" si="37"/>
        <v>21011041</v>
      </c>
      <c r="B2377" s="7" t="s">
        <v>1294</v>
      </c>
      <c r="C2377" s="7" t="s">
        <v>1345</v>
      </c>
      <c r="D2377" s="7" t="s">
        <v>22</v>
      </c>
      <c r="E2377" s="7" t="e">
        <v>#N/A</v>
      </c>
      <c r="F2377" s="7" t="e">
        <v>#N/A</v>
      </c>
      <c r="G2377" s="7" t="e">
        <v>#N/A</v>
      </c>
      <c r="H2377" s="7" t="e">
        <v>#N/A</v>
      </c>
      <c r="I2377" s="7" t="s">
        <v>790</v>
      </c>
      <c r="J2377" s="7" t="s">
        <v>791</v>
      </c>
      <c r="K2377" s="241">
        <v>2101</v>
      </c>
      <c r="L2377" s="7" t="s">
        <v>803</v>
      </c>
      <c r="M2377" s="241">
        <v>1041</v>
      </c>
      <c r="N2377" s="7" t="s">
        <v>607</v>
      </c>
    </row>
    <row r="2378" spans="1:14" x14ac:dyDescent="0.3">
      <c r="A2378" t="str">
        <f t="shared" si="37"/>
        <v>21011042</v>
      </c>
      <c r="B2378" s="7" t="s">
        <v>1294</v>
      </c>
      <c r="C2378" s="7" t="s">
        <v>1345</v>
      </c>
      <c r="D2378" s="7" t="s">
        <v>22</v>
      </c>
      <c r="E2378" s="7" t="s">
        <v>482</v>
      </c>
      <c r="F2378" s="7" t="s">
        <v>483</v>
      </c>
      <c r="G2378" s="7" t="s">
        <v>247</v>
      </c>
      <c r="H2378" s="7" t="s">
        <v>248</v>
      </c>
      <c r="I2378" s="7" t="s">
        <v>790</v>
      </c>
      <c r="J2378" s="7" t="s">
        <v>791</v>
      </c>
      <c r="K2378" s="241">
        <v>2101</v>
      </c>
      <c r="L2378" s="7" t="s">
        <v>803</v>
      </c>
      <c r="M2378" s="241">
        <v>1042</v>
      </c>
      <c r="N2378" s="7" t="s">
        <v>180</v>
      </c>
    </row>
    <row r="2379" spans="1:14" x14ac:dyDescent="0.3">
      <c r="A2379" t="str">
        <f t="shared" si="37"/>
        <v>21011050</v>
      </c>
      <c r="B2379" s="7" t="s">
        <v>1294</v>
      </c>
      <c r="C2379" s="7" t="s">
        <v>1345</v>
      </c>
      <c r="D2379" s="7" t="s">
        <v>22</v>
      </c>
      <c r="E2379" s="7" t="e">
        <v>#N/A</v>
      </c>
      <c r="F2379" s="7" t="e">
        <v>#N/A</v>
      </c>
      <c r="G2379" s="7" t="e">
        <v>#N/A</v>
      </c>
      <c r="H2379" s="7" t="e">
        <v>#N/A</v>
      </c>
      <c r="I2379" s="7" t="s">
        <v>790</v>
      </c>
      <c r="J2379" s="7" t="s">
        <v>791</v>
      </c>
      <c r="K2379" s="241">
        <v>2101</v>
      </c>
      <c r="L2379" s="7" t="s">
        <v>803</v>
      </c>
      <c r="M2379" s="241">
        <v>1050</v>
      </c>
      <c r="N2379" s="7" t="s">
        <v>609</v>
      </c>
    </row>
    <row r="2380" spans="1:14" x14ac:dyDescent="0.3">
      <c r="A2380" t="str">
        <f t="shared" si="37"/>
        <v>21011051</v>
      </c>
      <c r="B2380" s="7" t="s">
        <v>1294</v>
      </c>
      <c r="C2380" s="7" t="s">
        <v>1345</v>
      </c>
      <c r="D2380" s="7" t="s">
        <v>22</v>
      </c>
      <c r="E2380" s="7" t="e">
        <v>#N/A</v>
      </c>
      <c r="F2380" s="7" t="e">
        <v>#N/A</v>
      </c>
      <c r="G2380" s="7" t="e">
        <v>#N/A</v>
      </c>
      <c r="H2380" s="7" t="e">
        <v>#N/A</v>
      </c>
      <c r="I2380" s="7" t="s">
        <v>790</v>
      </c>
      <c r="J2380" s="7" t="s">
        <v>791</v>
      </c>
      <c r="K2380" s="241">
        <v>2101</v>
      </c>
      <c r="L2380" s="7" t="s">
        <v>803</v>
      </c>
      <c r="M2380" s="241">
        <v>1051</v>
      </c>
      <c r="N2380" s="7" t="s">
        <v>610</v>
      </c>
    </row>
    <row r="2381" spans="1:14" x14ac:dyDescent="0.3">
      <c r="A2381" t="str">
        <f t="shared" si="37"/>
        <v>21011054</v>
      </c>
      <c r="B2381" s="7" t="s">
        <v>1294</v>
      </c>
      <c r="C2381" s="7" t="s">
        <v>1345</v>
      </c>
      <c r="D2381" s="7" t="s">
        <v>22</v>
      </c>
      <c r="E2381" s="7" t="e">
        <v>#N/A</v>
      </c>
      <c r="F2381" s="7" t="e">
        <v>#N/A</v>
      </c>
      <c r="G2381" s="7" t="e">
        <v>#N/A</v>
      </c>
      <c r="H2381" s="7" t="e">
        <v>#N/A</v>
      </c>
      <c r="I2381" s="7" t="s">
        <v>790</v>
      </c>
      <c r="J2381" s="7" t="s">
        <v>791</v>
      </c>
      <c r="K2381" s="241">
        <v>2101</v>
      </c>
      <c r="L2381" s="7" t="s">
        <v>803</v>
      </c>
      <c r="M2381" s="241">
        <v>1054</v>
      </c>
      <c r="N2381" s="7" t="s">
        <v>612</v>
      </c>
    </row>
    <row r="2382" spans="1:14" x14ac:dyDescent="0.3">
      <c r="A2382" t="str">
        <f t="shared" si="37"/>
        <v>21011060</v>
      </c>
      <c r="B2382" s="7" t="s">
        <v>1294</v>
      </c>
      <c r="C2382" s="7" t="s">
        <v>1345</v>
      </c>
      <c r="D2382" s="7" t="s">
        <v>22</v>
      </c>
      <c r="E2382" s="7" t="e">
        <v>#N/A</v>
      </c>
      <c r="F2382" s="7" t="e">
        <v>#N/A</v>
      </c>
      <c r="G2382" s="7" t="e">
        <v>#N/A</v>
      </c>
      <c r="H2382" s="7" t="e">
        <v>#N/A</v>
      </c>
      <c r="I2382" s="7" t="s">
        <v>790</v>
      </c>
      <c r="J2382" s="7" t="s">
        <v>791</v>
      </c>
      <c r="K2382" s="241">
        <v>2101</v>
      </c>
      <c r="L2382" s="7" t="s">
        <v>803</v>
      </c>
      <c r="M2382" s="241">
        <v>1060</v>
      </c>
      <c r="N2382" s="7" t="s">
        <v>1802</v>
      </c>
    </row>
    <row r="2383" spans="1:14" x14ac:dyDescent="0.3">
      <c r="A2383" t="str">
        <f t="shared" si="37"/>
        <v>21011061</v>
      </c>
      <c r="B2383" s="7" t="s">
        <v>1294</v>
      </c>
      <c r="C2383" s="7" t="s">
        <v>1345</v>
      </c>
      <c r="D2383" s="7" t="s">
        <v>22</v>
      </c>
      <c r="E2383" s="7" t="e">
        <v>#N/A</v>
      </c>
      <c r="F2383" s="7" t="e">
        <v>#N/A</v>
      </c>
      <c r="G2383" s="7" t="e">
        <v>#N/A</v>
      </c>
      <c r="H2383" s="7" t="e">
        <v>#N/A</v>
      </c>
      <c r="I2383" s="7" t="s">
        <v>790</v>
      </c>
      <c r="J2383" s="7" t="s">
        <v>791</v>
      </c>
      <c r="K2383" s="241">
        <v>2101</v>
      </c>
      <c r="L2383" s="7" t="s">
        <v>803</v>
      </c>
      <c r="M2383" s="241">
        <v>1061</v>
      </c>
      <c r="N2383" s="7" t="s">
        <v>1803</v>
      </c>
    </row>
    <row r="2384" spans="1:14" x14ac:dyDescent="0.3">
      <c r="A2384" t="str">
        <f t="shared" si="37"/>
        <v>21011072</v>
      </c>
      <c r="B2384" s="7" t="s">
        <v>1294</v>
      </c>
      <c r="C2384" s="7" t="s">
        <v>1345</v>
      </c>
      <c r="D2384" s="7" t="s">
        <v>22</v>
      </c>
      <c r="E2384" s="7" t="e">
        <v>#N/A</v>
      </c>
      <c r="F2384" s="7" t="e">
        <v>#N/A</v>
      </c>
      <c r="G2384" s="7" t="e">
        <v>#N/A</v>
      </c>
      <c r="H2384" s="7" t="e">
        <v>#N/A</v>
      </c>
      <c r="I2384" s="7" t="s">
        <v>790</v>
      </c>
      <c r="J2384" s="7" t="s">
        <v>791</v>
      </c>
      <c r="K2384" s="241">
        <v>2101</v>
      </c>
      <c r="L2384" s="7" t="s">
        <v>803</v>
      </c>
      <c r="M2384" s="241">
        <v>1072</v>
      </c>
      <c r="N2384" s="7" t="s">
        <v>1942</v>
      </c>
    </row>
    <row r="2385" spans="1:14" x14ac:dyDescent="0.3">
      <c r="A2385" t="str">
        <f t="shared" si="37"/>
        <v>21011081</v>
      </c>
      <c r="B2385" s="7" t="s">
        <v>1294</v>
      </c>
      <c r="C2385" s="7" t="s">
        <v>1345</v>
      </c>
      <c r="D2385" s="7" t="s">
        <v>22</v>
      </c>
      <c r="E2385" s="7" t="s">
        <v>482</v>
      </c>
      <c r="F2385" s="7" t="s">
        <v>483</v>
      </c>
      <c r="G2385" s="7" t="s">
        <v>247</v>
      </c>
      <c r="H2385" s="7" t="s">
        <v>248</v>
      </c>
      <c r="I2385" s="7" t="s">
        <v>790</v>
      </c>
      <c r="J2385" s="7" t="s">
        <v>791</v>
      </c>
      <c r="K2385" s="241">
        <v>2101</v>
      </c>
      <c r="L2385" s="7" t="s">
        <v>803</v>
      </c>
      <c r="M2385" s="241">
        <v>1081</v>
      </c>
      <c r="N2385" s="7" t="s">
        <v>799</v>
      </c>
    </row>
    <row r="2386" spans="1:14" x14ac:dyDescent="0.3">
      <c r="A2386" t="str">
        <f t="shared" si="37"/>
        <v>21011107</v>
      </c>
      <c r="B2386" s="7" t="s">
        <v>1294</v>
      </c>
      <c r="C2386" s="7" t="s">
        <v>1345</v>
      </c>
      <c r="D2386" s="7" t="s">
        <v>22</v>
      </c>
      <c r="E2386" s="7" t="s">
        <v>482</v>
      </c>
      <c r="F2386" s="7" t="s">
        <v>483</v>
      </c>
      <c r="G2386" s="7" t="s">
        <v>247</v>
      </c>
      <c r="H2386" s="7" t="s">
        <v>248</v>
      </c>
      <c r="I2386" s="7" t="s">
        <v>790</v>
      </c>
      <c r="J2386" s="7" t="s">
        <v>791</v>
      </c>
      <c r="K2386" s="241">
        <v>2101</v>
      </c>
      <c r="L2386" s="7" t="s">
        <v>803</v>
      </c>
      <c r="M2386" s="241">
        <v>1107</v>
      </c>
      <c r="N2386" s="7" t="s">
        <v>804</v>
      </c>
    </row>
    <row r="2387" spans="1:14" x14ac:dyDescent="0.3">
      <c r="A2387" t="str">
        <f t="shared" si="37"/>
        <v>21011507</v>
      </c>
      <c r="B2387" s="7" t="s">
        <v>1294</v>
      </c>
      <c r="C2387" s="7" t="s">
        <v>1345</v>
      </c>
      <c r="D2387" s="7" t="s">
        <v>22</v>
      </c>
      <c r="E2387" s="7" t="e">
        <v>#N/A</v>
      </c>
      <c r="F2387" s="7" t="e">
        <v>#N/A</v>
      </c>
      <c r="G2387" s="7" t="e">
        <v>#N/A</v>
      </c>
      <c r="H2387" s="7" t="e">
        <v>#N/A</v>
      </c>
      <c r="I2387" s="7" t="s">
        <v>790</v>
      </c>
      <c r="J2387" s="7" t="s">
        <v>791</v>
      </c>
      <c r="K2387" s="241">
        <v>2101</v>
      </c>
      <c r="L2387" s="7" t="s">
        <v>803</v>
      </c>
      <c r="M2387" s="241">
        <v>1507</v>
      </c>
      <c r="N2387" s="7" t="s">
        <v>1811</v>
      </c>
    </row>
    <row r="2388" spans="1:14" x14ac:dyDescent="0.3">
      <c r="A2388" t="str">
        <f t="shared" si="37"/>
        <v>21012007</v>
      </c>
      <c r="B2388" s="7" t="s">
        <v>1294</v>
      </c>
      <c r="C2388" s="7" t="s">
        <v>1345</v>
      </c>
      <c r="D2388" s="7" t="s">
        <v>22</v>
      </c>
      <c r="E2388" s="7" t="e">
        <v>#N/A</v>
      </c>
      <c r="F2388" s="7" t="e">
        <v>#N/A</v>
      </c>
      <c r="G2388" s="7" t="e">
        <v>#N/A</v>
      </c>
      <c r="H2388" s="7" t="e">
        <v>#N/A</v>
      </c>
      <c r="I2388" s="7" t="s">
        <v>790</v>
      </c>
      <c r="J2388" s="7" t="s">
        <v>791</v>
      </c>
      <c r="K2388" s="241">
        <v>2101</v>
      </c>
      <c r="L2388" s="7" t="s">
        <v>803</v>
      </c>
      <c r="M2388" s="241">
        <v>2007</v>
      </c>
      <c r="N2388" s="7" t="s">
        <v>619</v>
      </c>
    </row>
    <row r="2389" spans="1:14" x14ac:dyDescent="0.3">
      <c r="A2389" t="str">
        <f t="shared" si="37"/>
        <v>21012055</v>
      </c>
      <c r="B2389" s="7" t="s">
        <v>1294</v>
      </c>
      <c r="C2389" s="7" t="s">
        <v>1345</v>
      </c>
      <c r="D2389" s="7" t="s">
        <v>22</v>
      </c>
      <c r="E2389" s="7" t="e">
        <v>#N/A</v>
      </c>
      <c r="F2389" s="7" t="e">
        <v>#N/A</v>
      </c>
      <c r="G2389" s="7" t="e">
        <v>#N/A</v>
      </c>
      <c r="H2389" s="7" t="e">
        <v>#N/A</v>
      </c>
      <c r="I2389" s="7" t="s">
        <v>790</v>
      </c>
      <c r="J2389" s="7" t="s">
        <v>791</v>
      </c>
      <c r="K2389" s="241">
        <v>2101</v>
      </c>
      <c r="L2389" s="7" t="s">
        <v>803</v>
      </c>
      <c r="M2389" s="241">
        <v>2055</v>
      </c>
      <c r="N2389" s="7" t="s">
        <v>431</v>
      </c>
    </row>
    <row r="2390" spans="1:14" x14ac:dyDescent="0.3">
      <c r="A2390" t="str">
        <f t="shared" si="37"/>
        <v>21013005</v>
      </c>
      <c r="B2390" s="7" t="s">
        <v>1294</v>
      </c>
      <c r="C2390" s="7" t="s">
        <v>1345</v>
      </c>
      <c r="D2390" s="7" t="s">
        <v>22</v>
      </c>
      <c r="E2390" s="7" t="s">
        <v>482</v>
      </c>
      <c r="F2390" s="7" t="s">
        <v>483</v>
      </c>
      <c r="G2390" s="7" t="s">
        <v>247</v>
      </c>
      <c r="H2390" s="7" t="s">
        <v>248</v>
      </c>
      <c r="I2390" s="7" t="s">
        <v>790</v>
      </c>
      <c r="J2390" s="7" t="s">
        <v>791</v>
      </c>
      <c r="K2390" s="241">
        <v>2101</v>
      </c>
      <c r="L2390" s="7" t="s">
        <v>803</v>
      </c>
      <c r="M2390" s="241">
        <v>3005</v>
      </c>
      <c r="N2390" s="7" t="s">
        <v>793</v>
      </c>
    </row>
    <row r="2391" spans="1:14" x14ac:dyDescent="0.3">
      <c r="A2391" t="str">
        <f t="shared" si="37"/>
        <v>21014000</v>
      </c>
      <c r="B2391" s="7" t="s">
        <v>1294</v>
      </c>
      <c r="C2391" s="7" t="s">
        <v>1345</v>
      </c>
      <c r="D2391" s="7" t="s">
        <v>22</v>
      </c>
      <c r="E2391" s="7" t="e">
        <v>#N/A</v>
      </c>
      <c r="F2391" s="7" t="e">
        <v>#N/A</v>
      </c>
      <c r="G2391" s="7" t="e">
        <v>#N/A</v>
      </c>
      <c r="H2391" s="7" t="e">
        <v>#N/A</v>
      </c>
      <c r="I2391" s="7" t="s">
        <v>790</v>
      </c>
      <c r="J2391" s="7" t="s">
        <v>791</v>
      </c>
      <c r="K2391" s="241">
        <v>2101</v>
      </c>
      <c r="L2391" s="7" t="s">
        <v>803</v>
      </c>
      <c r="M2391" s="241">
        <v>4000</v>
      </c>
      <c r="N2391" s="7" t="s">
        <v>1349</v>
      </c>
    </row>
    <row r="2392" spans="1:14" x14ac:dyDescent="0.3">
      <c r="A2392" t="str">
        <f t="shared" si="37"/>
        <v>21015002</v>
      </c>
      <c r="B2392" s="7" t="s">
        <v>1351</v>
      </c>
      <c r="C2392" s="7" t="s">
        <v>1345</v>
      </c>
      <c r="D2392" s="7" t="s">
        <v>22</v>
      </c>
      <c r="E2392" s="7" t="s">
        <v>482</v>
      </c>
      <c r="F2392" s="7" t="s">
        <v>483</v>
      </c>
      <c r="G2392" s="7" t="s">
        <v>247</v>
      </c>
      <c r="H2392" s="7" t="s">
        <v>248</v>
      </c>
      <c r="I2392" s="7" t="s">
        <v>790</v>
      </c>
      <c r="J2392" s="7" t="s">
        <v>791</v>
      </c>
      <c r="K2392" s="241">
        <v>2101</v>
      </c>
      <c r="L2392" s="7" t="s">
        <v>803</v>
      </c>
      <c r="M2392" s="241">
        <v>5002</v>
      </c>
      <c r="N2392" s="7" t="s">
        <v>308</v>
      </c>
    </row>
    <row r="2393" spans="1:14" x14ac:dyDescent="0.3">
      <c r="A2393" t="str">
        <f t="shared" si="37"/>
        <v>21015006</v>
      </c>
      <c r="B2393" s="7" t="s">
        <v>1294</v>
      </c>
      <c r="C2393" s="7" t="s">
        <v>1345</v>
      </c>
      <c r="D2393" s="7" t="s">
        <v>22</v>
      </c>
      <c r="E2393" s="7" t="e">
        <v>#N/A</v>
      </c>
      <c r="F2393" s="7" t="e">
        <v>#N/A</v>
      </c>
      <c r="G2393" s="7" t="e">
        <v>#N/A</v>
      </c>
      <c r="H2393" s="7" t="e">
        <v>#N/A</v>
      </c>
      <c r="I2393" s="7" t="s">
        <v>790</v>
      </c>
      <c r="J2393" s="7" t="s">
        <v>791</v>
      </c>
      <c r="K2393" s="241">
        <v>2101</v>
      </c>
      <c r="L2393" s="7" t="s">
        <v>803</v>
      </c>
      <c r="M2393" s="241">
        <v>5006</v>
      </c>
      <c r="N2393" s="7" t="s">
        <v>736</v>
      </c>
    </row>
    <row r="2394" spans="1:14" x14ac:dyDescent="0.3">
      <c r="A2394" t="str">
        <f t="shared" si="37"/>
        <v>21017103</v>
      </c>
      <c r="B2394" s="7" t="s">
        <v>1294</v>
      </c>
      <c r="C2394" s="7" t="s">
        <v>1345</v>
      </c>
      <c r="D2394" s="7" t="s">
        <v>22</v>
      </c>
      <c r="E2394" s="7" t="e">
        <v>#N/A</v>
      </c>
      <c r="F2394" s="7" t="e">
        <v>#N/A</v>
      </c>
      <c r="G2394" s="7" t="e">
        <v>#N/A</v>
      </c>
      <c r="H2394" s="7" t="e">
        <v>#N/A</v>
      </c>
      <c r="I2394" s="7" t="s">
        <v>790</v>
      </c>
      <c r="J2394" s="7" t="s">
        <v>791</v>
      </c>
      <c r="K2394" s="241">
        <v>2101</v>
      </c>
      <c r="L2394" s="7" t="s">
        <v>803</v>
      </c>
      <c r="M2394" s="241">
        <v>7103</v>
      </c>
      <c r="N2394" s="7" t="s">
        <v>36</v>
      </c>
    </row>
    <row r="2395" spans="1:14" x14ac:dyDescent="0.3">
      <c r="A2395" t="str">
        <f t="shared" si="37"/>
        <v>21017300</v>
      </c>
      <c r="B2395" s="7" t="s">
        <v>1294</v>
      </c>
      <c r="C2395" s="7" t="s">
        <v>1345</v>
      </c>
      <c r="D2395" s="7" t="s">
        <v>22</v>
      </c>
      <c r="E2395" s="7" t="e">
        <v>#N/A</v>
      </c>
      <c r="F2395" s="7" t="e">
        <v>#N/A</v>
      </c>
      <c r="G2395" s="7" t="e">
        <v>#N/A</v>
      </c>
      <c r="H2395" s="7" t="e">
        <v>#N/A</v>
      </c>
      <c r="I2395" s="7" t="s">
        <v>790</v>
      </c>
      <c r="J2395" s="7" t="s">
        <v>791</v>
      </c>
      <c r="K2395" s="241">
        <v>2101</v>
      </c>
      <c r="L2395" s="7" t="s">
        <v>803</v>
      </c>
      <c r="M2395" s="241">
        <v>7300</v>
      </c>
      <c r="N2395" s="7" t="s">
        <v>1938</v>
      </c>
    </row>
    <row r="2396" spans="1:14" x14ac:dyDescent="0.3">
      <c r="A2396" t="str">
        <f t="shared" si="37"/>
        <v>21018040</v>
      </c>
      <c r="B2396" s="7" t="s">
        <v>1294</v>
      </c>
      <c r="C2396" s="7" t="s">
        <v>1345</v>
      </c>
      <c r="D2396" s="7" t="s">
        <v>22</v>
      </c>
      <c r="E2396" s="7" t="e">
        <v>#N/A</v>
      </c>
      <c r="F2396" s="7" t="e">
        <v>#N/A</v>
      </c>
      <c r="G2396" s="7" t="e">
        <v>#N/A</v>
      </c>
      <c r="H2396" s="7" t="e">
        <v>#N/A</v>
      </c>
      <c r="I2396" s="7" t="s">
        <v>790</v>
      </c>
      <c r="J2396" s="7" t="s">
        <v>791</v>
      </c>
      <c r="K2396" s="241">
        <v>2101</v>
      </c>
      <c r="L2396" s="7" t="s">
        <v>803</v>
      </c>
      <c r="M2396" s="241">
        <v>8040</v>
      </c>
      <c r="N2396" s="7" t="s">
        <v>441</v>
      </c>
    </row>
    <row r="2397" spans="1:14" x14ac:dyDescent="0.3">
      <c r="A2397" t="str">
        <f t="shared" si="37"/>
        <v>21018055</v>
      </c>
      <c r="B2397" s="7" t="s">
        <v>1294</v>
      </c>
      <c r="C2397" s="7" t="s">
        <v>1345</v>
      </c>
      <c r="D2397" s="7" t="s">
        <v>22</v>
      </c>
      <c r="E2397" s="7" t="e">
        <v>#N/A</v>
      </c>
      <c r="F2397" s="7" t="e">
        <v>#N/A</v>
      </c>
      <c r="G2397" s="7" t="e">
        <v>#N/A</v>
      </c>
      <c r="H2397" s="7" t="e">
        <v>#N/A</v>
      </c>
      <c r="I2397" s="7" t="s">
        <v>790</v>
      </c>
      <c r="J2397" s="7" t="s">
        <v>791</v>
      </c>
      <c r="K2397" s="241">
        <v>2101</v>
      </c>
      <c r="L2397" s="7" t="s">
        <v>803</v>
      </c>
      <c r="M2397" s="241">
        <v>8055</v>
      </c>
      <c r="N2397" s="7" t="s">
        <v>814</v>
      </c>
    </row>
    <row r="2398" spans="1:14" x14ac:dyDescent="0.3">
      <c r="A2398" t="str">
        <f t="shared" si="37"/>
        <v>21018056</v>
      </c>
      <c r="B2398" s="7" t="s">
        <v>1294</v>
      </c>
      <c r="C2398" s="7" t="s">
        <v>1345</v>
      </c>
      <c r="D2398" s="7" t="s">
        <v>22</v>
      </c>
      <c r="E2398" s="7" t="e">
        <v>#N/A</v>
      </c>
      <c r="F2398" s="7" t="e">
        <v>#N/A</v>
      </c>
      <c r="G2398" s="7" t="e">
        <v>#N/A</v>
      </c>
      <c r="H2398" s="7" t="e">
        <v>#N/A</v>
      </c>
      <c r="I2398" s="7" t="s">
        <v>790</v>
      </c>
      <c r="J2398" s="7" t="s">
        <v>791</v>
      </c>
      <c r="K2398" s="241">
        <v>2101</v>
      </c>
      <c r="L2398" s="7" t="s">
        <v>803</v>
      </c>
      <c r="M2398" s="241">
        <v>8056</v>
      </c>
      <c r="N2398" s="7" t="s">
        <v>1476</v>
      </c>
    </row>
    <row r="2399" spans="1:14" x14ac:dyDescent="0.3">
      <c r="A2399" t="str">
        <f t="shared" si="37"/>
        <v>21018087</v>
      </c>
      <c r="B2399" s="7" t="s">
        <v>1294</v>
      </c>
      <c r="C2399" s="7" t="s">
        <v>1345</v>
      </c>
      <c r="D2399" s="7" t="s">
        <v>22</v>
      </c>
      <c r="E2399" s="7" t="s">
        <v>482</v>
      </c>
      <c r="F2399" s="7" t="s">
        <v>483</v>
      </c>
      <c r="G2399" s="7" t="s">
        <v>247</v>
      </c>
      <c r="H2399" s="7" t="s">
        <v>248</v>
      </c>
      <c r="I2399" s="7" t="s">
        <v>790</v>
      </c>
      <c r="J2399" s="7" t="s">
        <v>791</v>
      </c>
      <c r="K2399" s="241">
        <v>2101</v>
      </c>
      <c r="L2399" s="7" t="s">
        <v>803</v>
      </c>
      <c r="M2399" s="241">
        <v>8087</v>
      </c>
      <c r="N2399" s="7" t="s">
        <v>805</v>
      </c>
    </row>
    <row r="2400" spans="1:14" x14ac:dyDescent="0.3">
      <c r="A2400" t="str">
        <f t="shared" si="37"/>
        <v>21018500</v>
      </c>
      <c r="B2400" s="7" t="s">
        <v>1294</v>
      </c>
      <c r="C2400" s="7" t="s">
        <v>1345</v>
      </c>
      <c r="D2400" s="7" t="s">
        <v>22</v>
      </c>
      <c r="E2400" s="7" t="s">
        <v>482</v>
      </c>
      <c r="F2400" s="7" t="s">
        <v>483</v>
      </c>
      <c r="G2400" s="7" t="s">
        <v>247</v>
      </c>
      <c r="H2400" s="7" t="s">
        <v>248</v>
      </c>
      <c r="I2400" s="7" t="s">
        <v>790</v>
      </c>
      <c r="J2400" s="7" t="s">
        <v>791</v>
      </c>
      <c r="K2400" s="241">
        <v>2101</v>
      </c>
      <c r="L2400" s="7" t="s">
        <v>803</v>
      </c>
      <c r="M2400" s="241">
        <v>8500</v>
      </c>
      <c r="N2400" s="7" t="s">
        <v>362</v>
      </c>
    </row>
    <row r="2401" spans="1:14" x14ac:dyDescent="0.3">
      <c r="A2401" t="str">
        <f t="shared" si="37"/>
        <v>21301001</v>
      </c>
      <c r="B2401" s="7" t="s">
        <v>1294</v>
      </c>
      <c r="C2401" s="7" t="s">
        <v>1345</v>
      </c>
      <c r="D2401" s="7" t="s">
        <v>22</v>
      </c>
      <c r="E2401" s="7" t="e">
        <v>#N/A</v>
      </c>
      <c r="F2401" s="7" t="e">
        <v>#N/A</v>
      </c>
      <c r="G2401" s="7" t="e">
        <v>#N/A</v>
      </c>
      <c r="H2401" s="7" t="e">
        <v>#N/A</v>
      </c>
      <c r="I2401" s="7" t="s">
        <v>790</v>
      </c>
      <c r="J2401" s="7" t="s">
        <v>791</v>
      </c>
      <c r="K2401" s="241">
        <v>2130</v>
      </c>
      <c r="L2401" s="7" t="s">
        <v>806</v>
      </c>
      <c r="M2401" s="241">
        <v>1001</v>
      </c>
      <c r="N2401" s="7" t="s">
        <v>422</v>
      </c>
    </row>
    <row r="2402" spans="1:14" x14ac:dyDescent="0.3">
      <c r="A2402" t="str">
        <f t="shared" si="37"/>
        <v>21301080</v>
      </c>
      <c r="B2402" s="7" t="s">
        <v>1294</v>
      </c>
      <c r="C2402" s="7" t="s">
        <v>1345</v>
      </c>
      <c r="D2402" s="7" t="s">
        <v>22</v>
      </c>
      <c r="E2402" s="7" t="e">
        <v>#N/A</v>
      </c>
      <c r="F2402" s="7" t="e">
        <v>#N/A</v>
      </c>
      <c r="G2402" s="7" t="e">
        <v>#N/A</v>
      </c>
      <c r="H2402" s="7" t="e">
        <v>#N/A</v>
      </c>
      <c r="I2402" s="7" t="s">
        <v>790</v>
      </c>
      <c r="J2402" s="7" t="s">
        <v>791</v>
      </c>
      <c r="K2402" s="241">
        <v>2130</v>
      </c>
      <c r="L2402" s="7" t="s">
        <v>806</v>
      </c>
      <c r="M2402" s="241">
        <v>1080</v>
      </c>
      <c r="N2402" s="7" t="s">
        <v>666</v>
      </c>
    </row>
    <row r="2403" spans="1:14" x14ac:dyDescent="0.3">
      <c r="A2403" t="str">
        <f t="shared" si="37"/>
        <v>21301086</v>
      </c>
      <c r="B2403" s="7" t="s">
        <v>1294</v>
      </c>
      <c r="C2403" s="7" t="s">
        <v>1345</v>
      </c>
      <c r="D2403" s="7" t="s">
        <v>22</v>
      </c>
      <c r="E2403" s="7" t="e">
        <v>#N/A</v>
      </c>
      <c r="F2403" s="7" t="e">
        <v>#N/A</v>
      </c>
      <c r="G2403" s="7" t="e">
        <v>#N/A</v>
      </c>
      <c r="H2403" s="7" t="e">
        <v>#N/A</v>
      </c>
      <c r="I2403" s="7" t="s">
        <v>790</v>
      </c>
      <c r="J2403" s="7" t="s">
        <v>791</v>
      </c>
      <c r="K2403" s="241">
        <v>2130</v>
      </c>
      <c r="L2403" s="7" t="s">
        <v>806</v>
      </c>
      <c r="M2403" s="241">
        <v>1086</v>
      </c>
      <c r="N2403" s="7" t="s">
        <v>868</v>
      </c>
    </row>
    <row r="2404" spans="1:14" x14ac:dyDescent="0.3">
      <c r="A2404" t="str">
        <f t="shared" si="37"/>
        <v>21301150</v>
      </c>
      <c r="B2404" s="7" t="s">
        <v>1294</v>
      </c>
      <c r="C2404" s="7" t="s">
        <v>1345</v>
      </c>
      <c r="D2404" s="7" t="s">
        <v>22</v>
      </c>
      <c r="E2404" s="7" t="s">
        <v>482</v>
      </c>
      <c r="F2404" s="7" t="s">
        <v>483</v>
      </c>
      <c r="G2404" s="7" t="s">
        <v>247</v>
      </c>
      <c r="H2404" s="7" t="s">
        <v>248</v>
      </c>
      <c r="I2404" s="7" t="s">
        <v>790</v>
      </c>
      <c r="J2404" s="7" t="s">
        <v>791</v>
      </c>
      <c r="K2404" s="241">
        <v>2130</v>
      </c>
      <c r="L2404" s="7" t="s">
        <v>806</v>
      </c>
      <c r="M2404" s="241">
        <v>1150</v>
      </c>
      <c r="N2404" s="7" t="s">
        <v>807</v>
      </c>
    </row>
    <row r="2405" spans="1:14" x14ac:dyDescent="0.3">
      <c r="A2405" t="str">
        <f t="shared" si="37"/>
        <v>21301151</v>
      </c>
      <c r="B2405" s="7" t="s">
        <v>1294</v>
      </c>
      <c r="C2405" s="7" t="s">
        <v>1345</v>
      </c>
      <c r="D2405" s="7" t="s">
        <v>22</v>
      </c>
      <c r="E2405" s="7" t="s">
        <v>482</v>
      </c>
      <c r="F2405" s="7" t="s">
        <v>483</v>
      </c>
      <c r="G2405" s="7" t="s">
        <v>247</v>
      </c>
      <c r="H2405" s="7" t="s">
        <v>248</v>
      </c>
      <c r="I2405" s="7" t="s">
        <v>790</v>
      </c>
      <c r="J2405" s="7" t="s">
        <v>791</v>
      </c>
      <c r="K2405" s="241">
        <v>2130</v>
      </c>
      <c r="L2405" s="7" t="s">
        <v>806</v>
      </c>
      <c r="M2405" s="241">
        <v>1151</v>
      </c>
      <c r="N2405" s="7" t="s">
        <v>808</v>
      </c>
    </row>
    <row r="2406" spans="1:14" x14ac:dyDescent="0.3">
      <c r="A2406" t="str">
        <f t="shared" si="37"/>
        <v>21301152</v>
      </c>
      <c r="B2406" s="7" t="s">
        <v>1294</v>
      </c>
      <c r="C2406" s="7" t="s">
        <v>1345</v>
      </c>
      <c r="D2406" s="7" t="s">
        <v>22</v>
      </c>
      <c r="E2406" s="7" t="s">
        <v>482</v>
      </c>
      <c r="F2406" s="7" t="s">
        <v>483</v>
      </c>
      <c r="G2406" s="7" t="s">
        <v>247</v>
      </c>
      <c r="H2406" s="7" t="s">
        <v>248</v>
      </c>
      <c r="I2406" s="7" t="s">
        <v>790</v>
      </c>
      <c r="J2406" s="7" t="s">
        <v>791</v>
      </c>
      <c r="K2406" s="241">
        <v>2130</v>
      </c>
      <c r="L2406" s="7" t="s">
        <v>806</v>
      </c>
      <c r="M2406" s="241">
        <v>1152</v>
      </c>
      <c r="N2406" s="7" t="s">
        <v>809</v>
      </c>
    </row>
    <row r="2407" spans="1:14" x14ac:dyDescent="0.3">
      <c r="A2407" t="str">
        <f t="shared" si="37"/>
        <v>21301153</v>
      </c>
      <c r="B2407" s="7" t="s">
        <v>1294</v>
      </c>
      <c r="C2407" s="7" t="s">
        <v>1345</v>
      </c>
      <c r="D2407" s="7" t="s">
        <v>22</v>
      </c>
      <c r="E2407" s="7" t="s">
        <v>482</v>
      </c>
      <c r="F2407" s="7" t="s">
        <v>483</v>
      </c>
      <c r="G2407" s="7" t="s">
        <v>247</v>
      </c>
      <c r="H2407" s="7" t="s">
        <v>248</v>
      </c>
      <c r="I2407" s="7" t="s">
        <v>790</v>
      </c>
      <c r="J2407" s="7" t="s">
        <v>791</v>
      </c>
      <c r="K2407" s="241">
        <v>2130</v>
      </c>
      <c r="L2407" s="7" t="s">
        <v>806</v>
      </c>
      <c r="M2407" s="241">
        <v>1153</v>
      </c>
      <c r="N2407" s="7" t="s">
        <v>810</v>
      </c>
    </row>
    <row r="2408" spans="1:14" x14ac:dyDescent="0.3">
      <c r="A2408" t="str">
        <f t="shared" si="37"/>
        <v>21301154</v>
      </c>
      <c r="B2408" s="7" t="s">
        <v>1294</v>
      </c>
      <c r="C2408" s="7" t="s">
        <v>1345</v>
      </c>
      <c r="D2408" s="7" t="s">
        <v>22</v>
      </c>
      <c r="E2408" s="7" t="s">
        <v>482</v>
      </c>
      <c r="F2408" s="7" t="s">
        <v>483</v>
      </c>
      <c r="G2408" s="7" t="s">
        <v>247</v>
      </c>
      <c r="H2408" s="7" t="s">
        <v>248</v>
      </c>
      <c r="I2408" s="7" t="s">
        <v>790</v>
      </c>
      <c r="J2408" s="7" t="s">
        <v>791</v>
      </c>
      <c r="K2408" s="241">
        <v>2130</v>
      </c>
      <c r="L2408" s="7" t="s">
        <v>806</v>
      </c>
      <c r="M2408" s="241">
        <v>1154</v>
      </c>
      <c r="N2408" s="7" t="s">
        <v>811</v>
      </c>
    </row>
    <row r="2409" spans="1:14" x14ac:dyDescent="0.3">
      <c r="A2409" t="str">
        <f t="shared" si="37"/>
        <v>21301155</v>
      </c>
      <c r="B2409" s="7" t="s">
        <v>1294</v>
      </c>
      <c r="C2409" s="7" t="s">
        <v>1345</v>
      </c>
      <c r="D2409" s="7" t="s">
        <v>22</v>
      </c>
      <c r="E2409" s="7" t="s">
        <v>482</v>
      </c>
      <c r="F2409" s="7" t="s">
        <v>483</v>
      </c>
      <c r="G2409" s="7" t="s">
        <v>247</v>
      </c>
      <c r="H2409" s="7" t="s">
        <v>248</v>
      </c>
      <c r="I2409" s="7" t="s">
        <v>790</v>
      </c>
      <c r="J2409" s="7" t="s">
        <v>791</v>
      </c>
      <c r="K2409" s="241">
        <v>2130</v>
      </c>
      <c r="L2409" s="7" t="s">
        <v>806</v>
      </c>
      <c r="M2409" s="241">
        <v>1155</v>
      </c>
      <c r="N2409" s="7" t="s">
        <v>812</v>
      </c>
    </row>
    <row r="2410" spans="1:14" x14ac:dyDescent="0.3">
      <c r="A2410" t="str">
        <f t="shared" si="37"/>
        <v>21301156</v>
      </c>
      <c r="B2410" s="7" t="s">
        <v>1294</v>
      </c>
      <c r="C2410" s="7" t="s">
        <v>1345</v>
      </c>
      <c r="D2410" s="7" t="s">
        <v>22</v>
      </c>
      <c r="E2410" s="7" t="s">
        <v>482</v>
      </c>
      <c r="F2410" s="7" t="s">
        <v>483</v>
      </c>
      <c r="G2410" s="7" t="s">
        <v>247</v>
      </c>
      <c r="H2410" s="7" t="s">
        <v>248</v>
      </c>
      <c r="I2410" s="7" t="s">
        <v>790</v>
      </c>
      <c r="J2410" s="7" t="s">
        <v>791</v>
      </c>
      <c r="K2410" s="241">
        <v>2130</v>
      </c>
      <c r="L2410" s="7" t="s">
        <v>806</v>
      </c>
      <c r="M2410" s="241">
        <v>1156</v>
      </c>
      <c r="N2410" s="7" t="s">
        <v>813</v>
      </c>
    </row>
    <row r="2411" spans="1:14" x14ac:dyDescent="0.3">
      <c r="A2411" t="str">
        <f t="shared" si="37"/>
        <v>21304000</v>
      </c>
      <c r="B2411" s="7" t="s">
        <v>1294</v>
      </c>
      <c r="C2411" s="7" t="s">
        <v>1345</v>
      </c>
      <c r="D2411" s="7" t="s">
        <v>22</v>
      </c>
      <c r="E2411" s="7" t="e">
        <v>#N/A</v>
      </c>
      <c r="F2411" s="7" t="e">
        <v>#N/A</v>
      </c>
      <c r="G2411" s="7" t="e">
        <v>#N/A</v>
      </c>
      <c r="H2411" s="7" t="e">
        <v>#N/A</v>
      </c>
      <c r="I2411" s="7" t="s">
        <v>790</v>
      </c>
      <c r="J2411" s="7" t="s">
        <v>791</v>
      </c>
      <c r="K2411" s="241">
        <v>2130</v>
      </c>
      <c r="L2411" s="7" t="s">
        <v>806</v>
      </c>
      <c r="M2411" s="241">
        <v>4000</v>
      </c>
      <c r="N2411" s="7" t="s">
        <v>1349</v>
      </c>
    </row>
    <row r="2412" spans="1:14" x14ac:dyDescent="0.3">
      <c r="A2412" t="str">
        <f t="shared" si="37"/>
        <v>21307103</v>
      </c>
      <c r="B2412" s="7" t="s">
        <v>1294</v>
      </c>
      <c r="C2412" s="7" t="s">
        <v>1345</v>
      </c>
      <c r="D2412" s="7" t="s">
        <v>22</v>
      </c>
      <c r="E2412" s="7" t="e">
        <v>#N/A</v>
      </c>
      <c r="F2412" s="7" t="e">
        <v>#N/A</v>
      </c>
      <c r="G2412" s="7" t="e">
        <v>#N/A</v>
      </c>
      <c r="H2412" s="7" t="e">
        <v>#N/A</v>
      </c>
      <c r="I2412" s="7" t="s">
        <v>790</v>
      </c>
      <c r="J2412" s="7" t="s">
        <v>791</v>
      </c>
      <c r="K2412" s="241">
        <v>2130</v>
      </c>
      <c r="L2412" s="7" t="s">
        <v>806</v>
      </c>
      <c r="M2412" s="241">
        <v>7103</v>
      </c>
      <c r="N2412" s="7" t="s">
        <v>36</v>
      </c>
    </row>
    <row r="2413" spans="1:14" x14ac:dyDescent="0.3">
      <c r="A2413" t="str">
        <f t="shared" si="37"/>
        <v>21308055</v>
      </c>
      <c r="B2413" s="7" t="s">
        <v>1294</v>
      </c>
      <c r="C2413" s="7" t="s">
        <v>1345</v>
      </c>
      <c r="D2413" s="7" t="s">
        <v>22</v>
      </c>
      <c r="E2413" s="7" t="s">
        <v>482</v>
      </c>
      <c r="F2413" s="7" t="s">
        <v>483</v>
      </c>
      <c r="G2413" s="7" t="s">
        <v>247</v>
      </c>
      <c r="H2413" s="7" t="s">
        <v>248</v>
      </c>
      <c r="I2413" s="7" t="s">
        <v>790</v>
      </c>
      <c r="J2413" s="7" t="s">
        <v>791</v>
      </c>
      <c r="K2413" s="241">
        <v>2130</v>
      </c>
      <c r="L2413" s="7" t="s">
        <v>806</v>
      </c>
      <c r="M2413" s="241">
        <v>8055</v>
      </c>
      <c r="N2413" s="7" t="s">
        <v>814</v>
      </c>
    </row>
    <row r="2414" spans="1:14" x14ac:dyDescent="0.3">
      <c r="A2414" t="str">
        <f t="shared" si="37"/>
        <v>21308056</v>
      </c>
      <c r="B2414" s="7" t="s">
        <v>1294</v>
      </c>
      <c r="C2414" s="7" t="s">
        <v>1345</v>
      </c>
      <c r="D2414" s="7" t="s">
        <v>22</v>
      </c>
      <c r="E2414" s="7" t="e">
        <v>#N/A</v>
      </c>
      <c r="F2414" s="7" t="e">
        <v>#N/A</v>
      </c>
      <c r="G2414" s="7" t="e">
        <v>#N/A</v>
      </c>
      <c r="H2414" s="7" t="e">
        <v>#N/A</v>
      </c>
      <c r="I2414" s="7" t="s">
        <v>790</v>
      </c>
      <c r="J2414" s="7" t="s">
        <v>791</v>
      </c>
      <c r="K2414" s="241">
        <v>2130</v>
      </c>
      <c r="L2414" s="7" t="s">
        <v>806</v>
      </c>
      <c r="M2414" s="241">
        <v>8056</v>
      </c>
      <c r="N2414" s="7" t="s">
        <v>1476</v>
      </c>
    </row>
    <row r="2415" spans="1:14" x14ac:dyDescent="0.3">
      <c r="A2415" t="str">
        <f t="shared" si="37"/>
        <v>21308103</v>
      </c>
      <c r="B2415" s="7" t="s">
        <v>1294</v>
      </c>
      <c r="C2415" s="7" t="s">
        <v>1345</v>
      </c>
      <c r="D2415" s="7" t="s">
        <v>22</v>
      </c>
      <c r="E2415" s="7" t="s">
        <v>482</v>
      </c>
      <c r="F2415" s="7" t="s">
        <v>483</v>
      </c>
      <c r="G2415" s="7" t="s">
        <v>247</v>
      </c>
      <c r="H2415" s="7" t="s">
        <v>248</v>
      </c>
      <c r="I2415" s="7" t="s">
        <v>790</v>
      </c>
      <c r="J2415" s="7" t="s">
        <v>791</v>
      </c>
      <c r="K2415" s="241">
        <v>2130</v>
      </c>
      <c r="L2415" s="7" t="s">
        <v>806</v>
      </c>
      <c r="M2415" s="241">
        <v>8103</v>
      </c>
      <c r="N2415" s="7" t="s">
        <v>815</v>
      </c>
    </row>
    <row r="2416" spans="1:14" x14ac:dyDescent="0.3">
      <c r="A2416" t="str">
        <f t="shared" si="37"/>
        <v>21308500</v>
      </c>
      <c r="B2416" s="7" t="s">
        <v>1294</v>
      </c>
      <c r="C2416" s="7" t="s">
        <v>1345</v>
      </c>
      <c r="D2416" s="7" t="s">
        <v>22</v>
      </c>
      <c r="E2416" s="7" t="s">
        <v>482</v>
      </c>
      <c r="F2416" s="7" t="s">
        <v>483</v>
      </c>
      <c r="G2416" s="7" t="s">
        <v>247</v>
      </c>
      <c r="H2416" s="7" t="s">
        <v>248</v>
      </c>
      <c r="I2416" s="7" t="s">
        <v>790</v>
      </c>
      <c r="J2416" s="7" t="s">
        <v>791</v>
      </c>
      <c r="K2416" s="241">
        <v>2130</v>
      </c>
      <c r="L2416" s="7" t="s">
        <v>806</v>
      </c>
      <c r="M2416" s="241">
        <v>8500</v>
      </c>
      <c r="N2416" s="7" t="s">
        <v>362</v>
      </c>
    </row>
    <row r="2417" spans="1:14" x14ac:dyDescent="0.3">
      <c r="A2417" t="str">
        <f t="shared" si="37"/>
        <v>61555502</v>
      </c>
      <c r="B2417" s="7" t="s">
        <v>1321</v>
      </c>
      <c r="C2417" s="7"/>
      <c r="D2417" s="7"/>
      <c r="E2417" s="7" t="e">
        <v>#N/A</v>
      </c>
      <c r="F2417" s="7" t="e">
        <v>#N/A</v>
      </c>
      <c r="G2417" s="7" t="e">
        <v>#N/A</v>
      </c>
      <c r="H2417" s="7" t="e">
        <v>#N/A</v>
      </c>
      <c r="I2417" s="7" t="s">
        <v>790</v>
      </c>
      <c r="J2417" s="7" t="s">
        <v>791</v>
      </c>
      <c r="K2417" s="241">
        <v>6155</v>
      </c>
      <c r="L2417" s="7" t="s">
        <v>1943</v>
      </c>
      <c r="M2417" s="241">
        <v>5502</v>
      </c>
      <c r="N2417" s="7" t="s">
        <v>63</v>
      </c>
    </row>
    <row r="2418" spans="1:14" x14ac:dyDescent="0.3">
      <c r="A2418" t="str">
        <f t="shared" si="37"/>
        <v>61555550</v>
      </c>
      <c r="B2418" s="7" t="s">
        <v>1321</v>
      </c>
      <c r="C2418" s="7"/>
      <c r="D2418" s="7"/>
      <c r="E2418" s="7" t="e">
        <v>#N/A</v>
      </c>
      <c r="F2418" s="7" t="e">
        <v>#N/A</v>
      </c>
      <c r="G2418" s="7" t="e">
        <v>#N/A</v>
      </c>
      <c r="H2418" s="7" t="e">
        <v>#N/A</v>
      </c>
      <c r="I2418" s="7" t="s">
        <v>790</v>
      </c>
      <c r="J2418" s="7" t="s">
        <v>791</v>
      </c>
      <c r="K2418" s="241">
        <v>6155</v>
      </c>
      <c r="L2418" s="7" t="s">
        <v>1943</v>
      </c>
      <c r="M2418" s="241">
        <v>5550</v>
      </c>
      <c r="N2418" s="7" t="s">
        <v>259</v>
      </c>
    </row>
    <row r="2419" spans="1:14" x14ac:dyDescent="0.3">
      <c r="A2419" t="str">
        <f t="shared" si="37"/>
        <v>61556004</v>
      </c>
      <c r="B2419" s="7" t="s">
        <v>1321</v>
      </c>
      <c r="C2419" s="7"/>
      <c r="D2419" s="7"/>
      <c r="E2419" s="7" t="e">
        <v>#N/A</v>
      </c>
      <c r="F2419" s="7" t="e">
        <v>#N/A</v>
      </c>
      <c r="G2419" s="7" t="e">
        <v>#N/A</v>
      </c>
      <c r="H2419" s="7" t="e">
        <v>#N/A</v>
      </c>
      <c r="I2419" s="7" t="s">
        <v>790</v>
      </c>
      <c r="J2419" s="7" t="s">
        <v>791</v>
      </c>
      <c r="K2419" s="241">
        <v>6155</v>
      </c>
      <c r="L2419" s="7" t="s">
        <v>1943</v>
      </c>
      <c r="M2419" s="241">
        <v>6004</v>
      </c>
      <c r="N2419" s="7" t="s">
        <v>66</v>
      </c>
    </row>
    <row r="2420" spans="1:14" x14ac:dyDescent="0.3">
      <c r="A2420" t="str">
        <f t="shared" si="37"/>
        <v>103886003</v>
      </c>
      <c r="B2420" s="242" t="s">
        <v>1323</v>
      </c>
      <c r="C2420" s="242"/>
      <c r="D2420" s="242"/>
      <c r="E2420" s="7" t="e">
        <v>#N/A</v>
      </c>
      <c r="F2420" s="7" t="e">
        <v>#N/A</v>
      </c>
      <c r="G2420" s="7" t="e">
        <v>#N/A</v>
      </c>
      <c r="H2420" s="7" t="e">
        <v>#N/A</v>
      </c>
      <c r="I2420" s="7" t="s">
        <v>790</v>
      </c>
      <c r="J2420" s="7" t="s">
        <v>791</v>
      </c>
      <c r="K2420" s="241">
        <v>10388</v>
      </c>
      <c r="L2420" s="7" t="s">
        <v>1944</v>
      </c>
      <c r="M2420" s="241">
        <v>6003</v>
      </c>
      <c r="N2420" s="7" t="s">
        <v>89</v>
      </c>
    </row>
    <row r="2421" spans="1:14" x14ac:dyDescent="0.3">
      <c r="A2421" t="str">
        <f t="shared" si="37"/>
        <v>23221000</v>
      </c>
      <c r="B2421" s="7" t="s">
        <v>1294</v>
      </c>
      <c r="C2421" s="7" t="s">
        <v>958</v>
      </c>
      <c r="D2421" s="7" t="s">
        <v>22</v>
      </c>
      <c r="E2421" s="7" t="e">
        <v>#N/A</v>
      </c>
      <c r="F2421" s="7" t="e">
        <v>#N/A</v>
      </c>
      <c r="G2421" s="7" t="e">
        <v>#N/A</v>
      </c>
      <c r="H2421" s="7" t="e">
        <v>#N/A</v>
      </c>
      <c r="I2421" s="7" t="s">
        <v>993</v>
      </c>
      <c r="J2421" s="7" t="s">
        <v>994</v>
      </c>
      <c r="K2421" s="241">
        <v>2322</v>
      </c>
      <c r="L2421" s="7" t="s">
        <v>999</v>
      </c>
      <c r="M2421" s="241">
        <v>1000</v>
      </c>
      <c r="N2421" s="7" t="s">
        <v>427</v>
      </c>
    </row>
    <row r="2422" spans="1:14" x14ac:dyDescent="0.3">
      <c r="A2422" t="str">
        <f t="shared" si="37"/>
        <v>23221016</v>
      </c>
      <c r="B2422" s="7" t="s">
        <v>1294</v>
      </c>
      <c r="C2422" s="7" t="s">
        <v>958</v>
      </c>
      <c r="D2422" s="7" t="s">
        <v>22</v>
      </c>
      <c r="E2422" s="7" t="e">
        <v>#N/A</v>
      </c>
      <c r="F2422" s="7" t="e">
        <v>#N/A</v>
      </c>
      <c r="G2422" s="7" t="e">
        <v>#N/A</v>
      </c>
      <c r="H2422" s="7" t="e">
        <v>#N/A</v>
      </c>
      <c r="I2422" s="7" t="s">
        <v>993</v>
      </c>
      <c r="J2422" s="7" t="s">
        <v>994</v>
      </c>
      <c r="K2422" s="241">
        <v>2322</v>
      </c>
      <c r="L2422" s="7" t="s">
        <v>999</v>
      </c>
      <c r="M2422" s="241">
        <v>1016</v>
      </c>
      <c r="N2422" s="7" t="s">
        <v>599</v>
      </c>
    </row>
    <row r="2423" spans="1:14" x14ac:dyDescent="0.3">
      <c r="A2423" t="str">
        <f t="shared" si="37"/>
        <v>23221022</v>
      </c>
      <c r="B2423" s="7" t="s">
        <v>1294</v>
      </c>
      <c r="C2423" s="7" t="s">
        <v>958</v>
      </c>
      <c r="D2423" s="7" t="s">
        <v>22</v>
      </c>
      <c r="E2423" s="7" t="e">
        <v>#N/A</v>
      </c>
      <c r="F2423" s="7" t="e">
        <v>#N/A</v>
      </c>
      <c r="G2423" s="7" t="e">
        <v>#N/A</v>
      </c>
      <c r="H2423" s="7" t="e">
        <v>#N/A</v>
      </c>
      <c r="I2423" s="7" t="s">
        <v>993</v>
      </c>
      <c r="J2423" s="7" t="s">
        <v>994</v>
      </c>
      <c r="K2423" s="241">
        <v>2322</v>
      </c>
      <c r="L2423" s="7" t="s">
        <v>999</v>
      </c>
      <c r="M2423" s="241">
        <v>1022</v>
      </c>
      <c r="N2423" s="7" t="s">
        <v>602</v>
      </c>
    </row>
    <row r="2424" spans="1:14" x14ac:dyDescent="0.3">
      <c r="A2424" t="str">
        <f t="shared" si="37"/>
        <v>23221031</v>
      </c>
      <c r="B2424" s="7" t="s">
        <v>1294</v>
      </c>
      <c r="C2424" s="7" t="s">
        <v>958</v>
      </c>
      <c r="D2424" s="7" t="s">
        <v>22</v>
      </c>
      <c r="E2424" s="7" t="e">
        <v>#N/A</v>
      </c>
      <c r="F2424" s="7" t="e">
        <v>#N/A</v>
      </c>
      <c r="G2424" s="7" t="e">
        <v>#N/A</v>
      </c>
      <c r="H2424" s="7" t="e">
        <v>#N/A</v>
      </c>
      <c r="I2424" s="7" t="s">
        <v>993</v>
      </c>
      <c r="J2424" s="7" t="s">
        <v>994</v>
      </c>
      <c r="K2424" s="241">
        <v>2322</v>
      </c>
      <c r="L2424" s="7" t="s">
        <v>999</v>
      </c>
      <c r="M2424" s="241">
        <v>1031</v>
      </c>
      <c r="N2424" s="7" t="s">
        <v>529</v>
      </c>
    </row>
    <row r="2425" spans="1:14" x14ac:dyDescent="0.3">
      <c r="A2425" t="str">
        <f t="shared" si="37"/>
        <v>23221042</v>
      </c>
      <c r="B2425" s="7" t="s">
        <v>1294</v>
      </c>
      <c r="C2425" s="7" t="s">
        <v>958</v>
      </c>
      <c r="D2425" s="7" t="s">
        <v>22</v>
      </c>
      <c r="E2425" s="7" t="e">
        <v>#N/A</v>
      </c>
      <c r="F2425" s="7" t="e">
        <v>#N/A</v>
      </c>
      <c r="G2425" s="7" t="e">
        <v>#N/A</v>
      </c>
      <c r="H2425" s="7" t="e">
        <v>#N/A</v>
      </c>
      <c r="I2425" s="7" t="s">
        <v>993</v>
      </c>
      <c r="J2425" s="7" t="s">
        <v>994</v>
      </c>
      <c r="K2425" s="241">
        <v>2322</v>
      </c>
      <c r="L2425" s="7" t="s">
        <v>999</v>
      </c>
      <c r="M2425" s="241">
        <v>1042</v>
      </c>
      <c r="N2425" s="7" t="s">
        <v>180</v>
      </c>
    </row>
    <row r="2426" spans="1:14" x14ac:dyDescent="0.3">
      <c r="A2426" t="str">
        <f t="shared" si="37"/>
        <v>23222007</v>
      </c>
      <c r="B2426" s="7" t="s">
        <v>1294</v>
      </c>
      <c r="C2426" s="7" t="s">
        <v>958</v>
      </c>
      <c r="D2426" s="7" t="s">
        <v>22</v>
      </c>
      <c r="E2426" s="7" t="e">
        <v>#N/A</v>
      </c>
      <c r="F2426" s="7" t="e">
        <v>#N/A</v>
      </c>
      <c r="G2426" s="7" t="e">
        <v>#N/A</v>
      </c>
      <c r="H2426" s="7" t="e">
        <v>#N/A</v>
      </c>
      <c r="I2426" s="7" t="s">
        <v>993</v>
      </c>
      <c r="J2426" s="7" t="s">
        <v>994</v>
      </c>
      <c r="K2426" s="241">
        <v>2322</v>
      </c>
      <c r="L2426" s="7" t="s">
        <v>999</v>
      </c>
      <c r="M2426" s="241">
        <v>2007</v>
      </c>
      <c r="N2426" s="7" t="s">
        <v>619</v>
      </c>
    </row>
    <row r="2427" spans="1:14" x14ac:dyDescent="0.3">
      <c r="A2427" t="str">
        <f t="shared" si="37"/>
        <v>23222094</v>
      </c>
      <c r="B2427" s="7" t="s">
        <v>1294</v>
      </c>
      <c r="C2427" s="7" t="s">
        <v>958</v>
      </c>
      <c r="D2427" s="7" t="s">
        <v>22</v>
      </c>
      <c r="E2427" s="7" t="s">
        <v>482</v>
      </c>
      <c r="F2427" s="7" t="s">
        <v>483</v>
      </c>
      <c r="G2427" s="7" t="s">
        <v>955</v>
      </c>
      <c r="H2427" s="7" t="s">
        <v>956</v>
      </c>
      <c r="I2427" s="7" t="s">
        <v>993</v>
      </c>
      <c r="J2427" s="7" t="s">
        <v>994</v>
      </c>
      <c r="K2427" s="241">
        <v>2322</v>
      </c>
      <c r="L2427" s="7" t="s">
        <v>999</v>
      </c>
      <c r="M2427" s="241">
        <v>2094</v>
      </c>
      <c r="N2427" s="7" t="s">
        <v>702</v>
      </c>
    </row>
    <row r="2428" spans="1:14" x14ac:dyDescent="0.3">
      <c r="A2428" t="str">
        <f t="shared" si="37"/>
        <v>23228040</v>
      </c>
      <c r="B2428" s="7" t="s">
        <v>1294</v>
      </c>
      <c r="C2428" s="7" t="s">
        <v>958</v>
      </c>
      <c r="D2428" s="7" t="s">
        <v>22</v>
      </c>
      <c r="E2428" s="7" t="e">
        <v>#N/A</v>
      </c>
      <c r="F2428" s="7" t="e">
        <v>#N/A</v>
      </c>
      <c r="G2428" s="7" t="e">
        <v>#N/A</v>
      </c>
      <c r="H2428" s="7" t="e">
        <v>#N/A</v>
      </c>
      <c r="I2428" s="7" t="s">
        <v>993</v>
      </c>
      <c r="J2428" s="7" t="s">
        <v>994</v>
      </c>
      <c r="K2428" s="241">
        <v>2322</v>
      </c>
      <c r="L2428" s="7" t="s">
        <v>999</v>
      </c>
      <c r="M2428" s="241">
        <v>8040</v>
      </c>
      <c r="N2428" s="7" t="s">
        <v>441</v>
      </c>
    </row>
    <row r="2429" spans="1:14" x14ac:dyDescent="0.3">
      <c r="A2429" t="str">
        <f t="shared" si="37"/>
        <v>21671004</v>
      </c>
      <c r="B2429" s="7" t="s">
        <v>1294</v>
      </c>
      <c r="C2429" s="7" t="s">
        <v>1379</v>
      </c>
      <c r="D2429" s="7" t="s">
        <v>22</v>
      </c>
      <c r="E2429" s="7" t="e">
        <v>#N/A</v>
      </c>
      <c r="F2429" s="7" t="e">
        <v>#N/A</v>
      </c>
      <c r="G2429" s="7" t="e">
        <v>#N/A</v>
      </c>
      <c r="H2429" s="7" t="e">
        <v>#N/A</v>
      </c>
      <c r="I2429" s="7" t="s">
        <v>825</v>
      </c>
      <c r="J2429" s="7" t="s">
        <v>826</v>
      </c>
      <c r="K2429" s="241">
        <v>2167</v>
      </c>
      <c r="L2429" s="7" t="s">
        <v>827</v>
      </c>
      <c r="M2429" s="241">
        <v>1004</v>
      </c>
      <c r="N2429" s="7" t="s">
        <v>1547</v>
      </c>
    </row>
    <row r="2430" spans="1:14" x14ac:dyDescent="0.3">
      <c r="A2430" t="str">
        <f t="shared" si="37"/>
        <v>21671005</v>
      </c>
      <c r="B2430" s="7" t="s">
        <v>1294</v>
      </c>
      <c r="C2430" s="7" t="s">
        <v>1379</v>
      </c>
      <c r="D2430" s="7" t="s">
        <v>22</v>
      </c>
      <c r="E2430" s="7" t="e">
        <v>#N/A</v>
      </c>
      <c r="F2430" s="7" t="e">
        <v>#N/A</v>
      </c>
      <c r="G2430" s="7" t="e">
        <v>#N/A</v>
      </c>
      <c r="H2430" s="7" t="e">
        <v>#N/A</v>
      </c>
      <c r="I2430" s="7" t="s">
        <v>825</v>
      </c>
      <c r="J2430" s="7" t="s">
        <v>826</v>
      </c>
      <c r="K2430" s="241">
        <v>2167</v>
      </c>
      <c r="L2430" s="7" t="s">
        <v>827</v>
      </c>
      <c r="M2430" s="241">
        <v>1005</v>
      </c>
      <c r="N2430" s="7" t="s">
        <v>997</v>
      </c>
    </row>
    <row r="2431" spans="1:14" x14ac:dyDescent="0.3">
      <c r="A2431" t="str">
        <f t="shared" si="37"/>
        <v>21671006</v>
      </c>
      <c r="B2431" s="7" t="s">
        <v>1294</v>
      </c>
      <c r="C2431" s="7" t="s">
        <v>1379</v>
      </c>
      <c r="D2431" s="7" t="s">
        <v>22</v>
      </c>
      <c r="E2431" s="7" t="e">
        <v>#N/A</v>
      </c>
      <c r="F2431" s="7" t="e">
        <v>#N/A</v>
      </c>
      <c r="G2431" s="7" t="e">
        <v>#N/A</v>
      </c>
      <c r="H2431" s="7" t="e">
        <v>#N/A</v>
      </c>
      <c r="I2431" s="7" t="s">
        <v>825</v>
      </c>
      <c r="J2431" s="7" t="s">
        <v>826</v>
      </c>
      <c r="K2431" s="241">
        <v>2167</v>
      </c>
      <c r="L2431" s="7" t="s">
        <v>827</v>
      </c>
      <c r="M2431" s="241">
        <v>1006</v>
      </c>
      <c r="N2431" s="7" t="s">
        <v>953</v>
      </c>
    </row>
    <row r="2432" spans="1:14" x14ac:dyDescent="0.3">
      <c r="A2432" t="str">
        <f t="shared" si="37"/>
        <v>21671007</v>
      </c>
      <c r="B2432" s="7" t="s">
        <v>1294</v>
      </c>
      <c r="C2432" s="7" t="s">
        <v>1379</v>
      </c>
      <c r="D2432" s="7" t="s">
        <v>22</v>
      </c>
      <c r="E2432" s="7" t="s">
        <v>482</v>
      </c>
      <c r="F2432" s="7" t="s">
        <v>483</v>
      </c>
      <c r="G2432" s="7" t="s">
        <v>247</v>
      </c>
      <c r="H2432" s="7" t="s">
        <v>248</v>
      </c>
      <c r="I2432" s="7" t="s">
        <v>825</v>
      </c>
      <c r="J2432" s="7" t="s">
        <v>826</v>
      </c>
      <c r="K2432" s="241">
        <v>2167</v>
      </c>
      <c r="L2432" s="7" t="s">
        <v>827</v>
      </c>
      <c r="M2432" s="241">
        <v>1007</v>
      </c>
      <c r="N2432" s="7" t="s">
        <v>539</v>
      </c>
    </row>
    <row r="2433" spans="1:14" x14ac:dyDescent="0.3">
      <c r="A2433" t="str">
        <f t="shared" si="37"/>
        <v>21671020</v>
      </c>
      <c r="B2433" s="7" t="s">
        <v>1294</v>
      </c>
      <c r="C2433" s="7" t="s">
        <v>1379</v>
      </c>
      <c r="D2433" s="7" t="s">
        <v>22</v>
      </c>
      <c r="E2433" s="7" t="s">
        <v>482</v>
      </c>
      <c r="F2433" s="7" t="s">
        <v>483</v>
      </c>
      <c r="G2433" s="7" t="s">
        <v>247</v>
      </c>
      <c r="H2433" s="7" t="s">
        <v>248</v>
      </c>
      <c r="I2433" s="7" t="s">
        <v>825</v>
      </c>
      <c r="J2433" s="7" t="s">
        <v>826</v>
      </c>
      <c r="K2433" s="241">
        <v>2167</v>
      </c>
      <c r="L2433" s="7" t="s">
        <v>827</v>
      </c>
      <c r="M2433" s="241">
        <v>1020</v>
      </c>
      <c r="N2433" s="7" t="s">
        <v>828</v>
      </c>
    </row>
    <row r="2434" spans="1:14" x14ac:dyDescent="0.3">
      <c r="A2434" t="str">
        <f t="shared" si="37"/>
        <v>21671022</v>
      </c>
      <c r="B2434" s="7" t="s">
        <v>1294</v>
      </c>
      <c r="C2434" s="7" t="s">
        <v>1379</v>
      </c>
      <c r="D2434" s="7" t="s">
        <v>22</v>
      </c>
      <c r="E2434" s="7" t="s">
        <v>482</v>
      </c>
      <c r="F2434" s="7" t="s">
        <v>483</v>
      </c>
      <c r="G2434" s="7" t="s">
        <v>247</v>
      </c>
      <c r="H2434" s="7" t="s">
        <v>248</v>
      </c>
      <c r="I2434" s="7" t="s">
        <v>825</v>
      </c>
      <c r="J2434" s="7" t="s">
        <v>826</v>
      </c>
      <c r="K2434" s="241">
        <v>2167</v>
      </c>
      <c r="L2434" s="7" t="s">
        <v>827</v>
      </c>
      <c r="M2434" s="241">
        <v>1022</v>
      </c>
      <c r="N2434" s="7" t="s">
        <v>602</v>
      </c>
    </row>
    <row r="2435" spans="1:14" x14ac:dyDescent="0.3">
      <c r="A2435" t="str">
        <f t="shared" ref="A2435:A2498" si="38">K2435&amp;M2435</f>
        <v>21671029</v>
      </c>
      <c r="B2435" s="7" t="s">
        <v>1294</v>
      </c>
      <c r="C2435" s="7" t="s">
        <v>1379</v>
      </c>
      <c r="D2435" s="7" t="s">
        <v>22</v>
      </c>
      <c r="E2435" s="7" t="e">
        <v>#N/A</v>
      </c>
      <c r="F2435" s="7" t="e">
        <v>#N/A</v>
      </c>
      <c r="G2435" s="7" t="e">
        <v>#N/A</v>
      </c>
      <c r="H2435" s="7" t="e">
        <v>#N/A</v>
      </c>
      <c r="I2435" s="7" t="s">
        <v>825</v>
      </c>
      <c r="J2435" s="7" t="s">
        <v>826</v>
      </c>
      <c r="K2435" s="241">
        <v>2167</v>
      </c>
      <c r="L2435" s="7" t="s">
        <v>827</v>
      </c>
      <c r="M2435" s="241">
        <v>1029</v>
      </c>
      <c r="N2435" s="7" t="s">
        <v>151</v>
      </c>
    </row>
    <row r="2436" spans="1:14" x14ac:dyDescent="0.3">
      <c r="A2436" t="str">
        <f t="shared" si="38"/>
        <v>21671038</v>
      </c>
      <c r="B2436" s="7" t="s">
        <v>1294</v>
      </c>
      <c r="C2436" s="7" t="s">
        <v>1379</v>
      </c>
      <c r="D2436" s="7" t="s">
        <v>22</v>
      </c>
      <c r="E2436" s="7" t="s">
        <v>482</v>
      </c>
      <c r="F2436" s="7" t="s">
        <v>483</v>
      </c>
      <c r="G2436" s="7" t="s">
        <v>247</v>
      </c>
      <c r="H2436" s="7" t="s">
        <v>248</v>
      </c>
      <c r="I2436" s="7" t="s">
        <v>825</v>
      </c>
      <c r="J2436" s="7" t="s">
        <v>826</v>
      </c>
      <c r="K2436" s="241">
        <v>2167</v>
      </c>
      <c r="L2436" s="7" t="s">
        <v>827</v>
      </c>
      <c r="M2436" s="241">
        <v>1038</v>
      </c>
      <c r="N2436" s="7" t="s">
        <v>829</v>
      </c>
    </row>
    <row r="2437" spans="1:14" x14ac:dyDescent="0.3">
      <c r="A2437" t="str">
        <f t="shared" si="38"/>
        <v>21671058</v>
      </c>
      <c r="B2437" s="7" t="s">
        <v>1294</v>
      </c>
      <c r="C2437" s="7" t="s">
        <v>1379</v>
      </c>
      <c r="D2437" s="7" t="s">
        <v>22</v>
      </c>
      <c r="E2437" s="7" t="s">
        <v>482</v>
      </c>
      <c r="F2437" s="7" t="s">
        <v>483</v>
      </c>
      <c r="G2437" s="7" t="s">
        <v>247</v>
      </c>
      <c r="H2437" s="7" t="s">
        <v>248</v>
      </c>
      <c r="I2437" s="7" t="s">
        <v>825</v>
      </c>
      <c r="J2437" s="7" t="s">
        <v>826</v>
      </c>
      <c r="K2437" s="241">
        <v>2167</v>
      </c>
      <c r="L2437" s="7" t="s">
        <v>827</v>
      </c>
      <c r="M2437" s="241">
        <v>1058</v>
      </c>
      <c r="N2437" s="7" t="s">
        <v>830</v>
      </c>
    </row>
    <row r="2438" spans="1:14" x14ac:dyDescent="0.3">
      <c r="A2438" t="str">
        <f t="shared" si="38"/>
        <v>21671100</v>
      </c>
      <c r="B2438" s="7" t="s">
        <v>1294</v>
      </c>
      <c r="C2438" s="7" t="s">
        <v>1379</v>
      </c>
      <c r="D2438" s="7" t="s">
        <v>22</v>
      </c>
      <c r="E2438" s="7" t="s">
        <v>482</v>
      </c>
      <c r="F2438" s="7" t="s">
        <v>483</v>
      </c>
      <c r="G2438" s="7" t="s">
        <v>247</v>
      </c>
      <c r="H2438" s="7" t="s">
        <v>248</v>
      </c>
      <c r="I2438" s="7" t="s">
        <v>825</v>
      </c>
      <c r="J2438" s="7" t="s">
        <v>826</v>
      </c>
      <c r="K2438" s="241">
        <v>2167</v>
      </c>
      <c r="L2438" s="7" t="s">
        <v>827</v>
      </c>
      <c r="M2438" s="241">
        <v>1100</v>
      </c>
      <c r="N2438" s="7" t="s">
        <v>831</v>
      </c>
    </row>
    <row r="2439" spans="1:14" x14ac:dyDescent="0.3">
      <c r="A2439" t="str">
        <f t="shared" si="38"/>
        <v>21672000</v>
      </c>
      <c r="B2439" s="7" t="s">
        <v>1294</v>
      </c>
      <c r="C2439" s="7" t="s">
        <v>1379</v>
      </c>
      <c r="D2439" s="7" t="s">
        <v>22</v>
      </c>
      <c r="E2439" s="7" t="e">
        <v>#N/A</v>
      </c>
      <c r="F2439" s="7" t="e">
        <v>#N/A</v>
      </c>
      <c r="G2439" s="7" t="e">
        <v>#N/A</v>
      </c>
      <c r="H2439" s="7" t="e">
        <v>#N/A</v>
      </c>
      <c r="I2439" s="7" t="s">
        <v>825</v>
      </c>
      <c r="J2439" s="7" t="s">
        <v>826</v>
      </c>
      <c r="K2439" s="241">
        <v>2167</v>
      </c>
      <c r="L2439" s="7" t="s">
        <v>827</v>
      </c>
      <c r="M2439" s="241">
        <v>2000</v>
      </c>
      <c r="N2439" s="7" t="s">
        <v>271</v>
      </c>
    </row>
    <row r="2440" spans="1:14" x14ac:dyDescent="0.3">
      <c r="A2440" t="str">
        <f t="shared" si="38"/>
        <v>21672002</v>
      </c>
      <c r="B2440" s="7" t="s">
        <v>1294</v>
      </c>
      <c r="C2440" s="7" t="s">
        <v>1379</v>
      </c>
      <c r="D2440" s="7" t="s">
        <v>22</v>
      </c>
      <c r="E2440" s="7" t="e">
        <v>#N/A</v>
      </c>
      <c r="F2440" s="7" t="e">
        <v>#N/A</v>
      </c>
      <c r="G2440" s="7" t="e">
        <v>#N/A</v>
      </c>
      <c r="H2440" s="7" t="e">
        <v>#N/A</v>
      </c>
      <c r="I2440" s="7" t="s">
        <v>825</v>
      </c>
      <c r="J2440" s="7" t="s">
        <v>826</v>
      </c>
      <c r="K2440" s="241">
        <v>2167</v>
      </c>
      <c r="L2440" s="7" t="s">
        <v>827</v>
      </c>
      <c r="M2440" s="241">
        <v>2002</v>
      </c>
      <c r="N2440" s="7" t="s">
        <v>396</v>
      </c>
    </row>
    <row r="2441" spans="1:14" x14ac:dyDescent="0.3">
      <c r="A2441" t="str">
        <f t="shared" si="38"/>
        <v>21672015</v>
      </c>
      <c r="B2441" s="7" t="s">
        <v>1294</v>
      </c>
      <c r="C2441" s="7" t="s">
        <v>1379</v>
      </c>
      <c r="D2441" s="7" t="s">
        <v>22</v>
      </c>
      <c r="E2441" s="7" t="s">
        <v>482</v>
      </c>
      <c r="F2441" s="7" t="s">
        <v>483</v>
      </c>
      <c r="G2441" s="7" t="s">
        <v>247</v>
      </c>
      <c r="H2441" s="7" t="s">
        <v>248</v>
      </c>
      <c r="I2441" s="7" t="s">
        <v>825</v>
      </c>
      <c r="J2441" s="7" t="s">
        <v>826</v>
      </c>
      <c r="K2441" s="241">
        <v>2167</v>
      </c>
      <c r="L2441" s="7" t="s">
        <v>827</v>
      </c>
      <c r="M2441" s="241">
        <v>2015</v>
      </c>
      <c r="N2441" s="7" t="s">
        <v>278</v>
      </c>
    </row>
    <row r="2442" spans="1:14" x14ac:dyDescent="0.3">
      <c r="A2442" t="str">
        <f t="shared" si="38"/>
        <v>21672034</v>
      </c>
      <c r="B2442" s="7" t="s">
        <v>1294</v>
      </c>
      <c r="C2442" s="7" t="s">
        <v>1379</v>
      </c>
      <c r="D2442" s="7" t="s">
        <v>22</v>
      </c>
      <c r="E2442" s="7" t="e">
        <v>#N/A</v>
      </c>
      <c r="F2442" s="7" t="e">
        <v>#N/A</v>
      </c>
      <c r="G2442" s="7" t="e">
        <v>#N/A</v>
      </c>
      <c r="H2442" s="7" t="e">
        <v>#N/A</v>
      </c>
      <c r="I2442" s="7" t="s">
        <v>825</v>
      </c>
      <c r="J2442" s="7" t="s">
        <v>826</v>
      </c>
      <c r="K2442" s="241">
        <v>2167</v>
      </c>
      <c r="L2442" s="7" t="s">
        <v>827</v>
      </c>
      <c r="M2442" s="241">
        <v>2034</v>
      </c>
      <c r="N2442" s="7" t="s">
        <v>225</v>
      </c>
    </row>
    <row r="2443" spans="1:14" x14ac:dyDescent="0.3">
      <c r="A2443" t="str">
        <f t="shared" si="38"/>
        <v>21672045</v>
      </c>
      <c r="B2443" s="7" t="s">
        <v>1294</v>
      </c>
      <c r="C2443" s="7" t="s">
        <v>1379</v>
      </c>
      <c r="D2443" s="7" t="s">
        <v>22</v>
      </c>
      <c r="E2443" s="7" t="e">
        <v>#N/A</v>
      </c>
      <c r="F2443" s="7" t="e">
        <v>#N/A</v>
      </c>
      <c r="G2443" s="7" t="e">
        <v>#N/A</v>
      </c>
      <c r="H2443" s="7" t="e">
        <v>#N/A</v>
      </c>
      <c r="I2443" s="7" t="s">
        <v>825</v>
      </c>
      <c r="J2443" s="7" t="s">
        <v>826</v>
      </c>
      <c r="K2443" s="241">
        <v>2167</v>
      </c>
      <c r="L2443" s="7" t="s">
        <v>827</v>
      </c>
      <c r="M2443" s="241">
        <v>2045</v>
      </c>
      <c r="N2443" s="7" t="s">
        <v>170</v>
      </c>
    </row>
    <row r="2444" spans="1:14" x14ac:dyDescent="0.3">
      <c r="A2444" t="str">
        <f t="shared" si="38"/>
        <v>21672066</v>
      </c>
      <c r="B2444" s="7" t="s">
        <v>1294</v>
      </c>
      <c r="C2444" s="7" t="s">
        <v>1379</v>
      </c>
      <c r="D2444" s="7" t="s">
        <v>22</v>
      </c>
      <c r="E2444" s="7" t="e">
        <v>#N/A</v>
      </c>
      <c r="F2444" s="7" t="e">
        <v>#N/A</v>
      </c>
      <c r="G2444" s="7" t="e">
        <v>#N/A</v>
      </c>
      <c r="H2444" s="7" t="e">
        <v>#N/A</v>
      </c>
      <c r="I2444" s="7" t="s">
        <v>825</v>
      </c>
      <c r="J2444" s="7" t="s">
        <v>826</v>
      </c>
      <c r="K2444" s="241">
        <v>2167</v>
      </c>
      <c r="L2444" s="7" t="s">
        <v>827</v>
      </c>
      <c r="M2444" s="241">
        <v>2066</v>
      </c>
      <c r="N2444" s="7" t="s">
        <v>444</v>
      </c>
    </row>
    <row r="2445" spans="1:14" x14ac:dyDescent="0.3">
      <c r="A2445" t="str">
        <f t="shared" si="38"/>
        <v>21672067</v>
      </c>
      <c r="B2445" s="7" t="s">
        <v>1294</v>
      </c>
      <c r="C2445" s="7" t="s">
        <v>1379</v>
      </c>
      <c r="D2445" s="7" t="s">
        <v>22</v>
      </c>
      <c r="E2445" s="7" t="s">
        <v>482</v>
      </c>
      <c r="F2445" s="7" t="s">
        <v>483</v>
      </c>
      <c r="G2445" s="7" t="s">
        <v>247</v>
      </c>
      <c r="H2445" s="7" t="s">
        <v>248</v>
      </c>
      <c r="I2445" s="7" t="s">
        <v>825</v>
      </c>
      <c r="J2445" s="7" t="s">
        <v>826</v>
      </c>
      <c r="K2445" s="241">
        <v>2167</v>
      </c>
      <c r="L2445" s="7" t="s">
        <v>827</v>
      </c>
      <c r="M2445" s="241">
        <v>2067</v>
      </c>
      <c r="N2445" s="7" t="s">
        <v>162</v>
      </c>
    </row>
    <row r="2446" spans="1:14" x14ac:dyDescent="0.3">
      <c r="A2446" t="str">
        <f t="shared" si="38"/>
        <v>21672078</v>
      </c>
      <c r="B2446" s="7" t="s">
        <v>1294</v>
      </c>
      <c r="C2446" s="7" t="s">
        <v>1379</v>
      </c>
      <c r="D2446" s="7" t="s">
        <v>22</v>
      </c>
      <c r="E2446" s="7" t="s">
        <v>482</v>
      </c>
      <c r="F2446" s="7" t="s">
        <v>483</v>
      </c>
      <c r="G2446" s="7" t="s">
        <v>247</v>
      </c>
      <c r="H2446" s="7" t="s">
        <v>248</v>
      </c>
      <c r="I2446" s="7" t="s">
        <v>825</v>
      </c>
      <c r="J2446" s="7" t="s">
        <v>826</v>
      </c>
      <c r="K2446" s="241">
        <v>2167</v>
      </c>
      <c r="L2446" s="7" t="s">
        <v>827</v>
      </c>
      <c r="M2446" s="241">
        <v>2078</v>
      </c>
      <c r="N2446" s="7" t="s">
        <v>284</v>
      </c>
    </row>
    <row r="2447" spans="1:14" x14ac:dyDescent="0.3">
      <c r="A2447" t="str">
        <f t="shared" si="38"/>
        <v>21672086</v>
      </c>
      <c r="B2447" s="7" t="s">
        <v>1294</v>
      </c>
      <c r="C2447" s="7" t="s">
        <v>1379</v>
      </c>
      <c r="D2447" s="7" t="s">
        <v>22</v>
      </c>
      <c r="E2447" s="7" t="s">
        <v>482</v>
      </c>
      <c r="F2447" s="7" t="s">
        <v>483</v>
      </c>
      <c r="G2447" s="7" t="s">
        <v>247</v>
      </c>
      <c r="H2447" s="7" t="s">
        <v>248</v>
      </c>
      <c r="I2447" s="7" t="s">
        <v>825</v>
      </c>
      <c r="J2447" s="7" t="s">
        <v>826</v>
      </c>
      <c r="K2447" s="241">
        <v>2167</v>
      </c>
      <c r="L2447" s="7" t="s">
        <v>827</v>
      </c>
      <c r="M2447" s="241">
        <v>2086</v>
      </c>
      <c r="N2447" s="7" t="s">
        <v>291</v>
      </c>
    </row>
    <row r="2448" spans="1:14" x14ac:dyDescent="0.3">
      <c r="A2448" t="str">
        <f t="shared" si="38"/>
        <v>21672107</v>
      </c>
      <c r="B2448" s="7" t="s">
        <v>1294</v>
      </c>
      <c r="C2448" s="7" t="s">
        <v>1379</v>
      </c>
      <c r="D2448" s="7" t="s">
        <v>22</v>
      </c>
      <c r="E2448" s="7" t="e">
        <v>#N/A</v>
      </c>
      <c r="F2448" s="7" t="e">
        <v>#N/A</v>
      </c>
      <c r="G2448" s="7" t="e">
        <v>#N/A</v>
      </c>
      <c r="H2448" s="7" t="e">
        <v>#N/A</v>
      </c>
      <c r="I2448" s="7" t="s">
        <v>825</v>
      </c>
      <c r="J2448" s="7" t="s">
        <v>826</v>
      </c>
      <c r="K2448" s="241">
        <v>2167</v>
      </c>
      <c r="L2448" s="7" t="s">
        <v>827</v>
      </c>
      <c r="M2448" s="241">
        <v>2107</v>
      </c>
      <c r="N2448" s="7" t="s">
        <v>1945</v>
      </c>
    </row>
    <row r="2449" spans="1:14" x14ac:dyDescent="0.3">
      <c r="A2449" t="str">
        <f t="shared" si="38"/>
        <v>21672156</v>
      </c>
      <c r="B2449" s="7" t="s">
        <v>1294</v>
      </c>
      <c r="C2449" s="7" t="s">
        <v>1379</v>
      </c>
      <c r="D2449" s="7" t="s">
        <v>22</v>
      </c>
      <c r="E2449" s="7" t="s">
        <v>482</v>
      </c>
      <c r="F2449" s="7" t="s">
        <v>483</v>
      </c>
      <c r="G2449" s="7" t="s">
        <v>247</v>
      </c>
      <c r="H2449" s="7" t="s">
        <v>248</v>
      </c>
      <c r="I2449" s="7" t="s">
        <v>825</v>
      </c>
      <c r="J2449" s="7" t="s">
        <v>826</v>
      </c>
      <c r="K2449" s="241">
        <v>2167</v>
      </c>
      <c r="L2449" s="7" t="s">
        <v>827</v>
      </c>
      <c r="M2449" s="241">
        <v>2156</v>
      </c>
      <c r="N2449" s="7" t="s">
        <v>832</v>
      </c>
    </row>
    <row r="2450" spans="1:14" x14ac:dyDescent="0.3">
      <c r="A2450" t="str">
        <f t="shared" si="38"/>
        <v>21673004</v>
      </c>
      <c r="B2450" s="7" t="s">
        <v>1294</v>
      </c>
      <c r="C2450" s="7" t="s">
        <v>1379</v>
      </c>
      <c r="D2450" s="7" t="s">
        <v>22</v>
      </c>
      <c r="E2450" s="7" t="s">
        <v>482</v>
      </c>
      <c r="F2450" s="7" t="s">
        <v>483</v>
      </c>
      <c r="G2450" s="7" t="s">
        <v>247</v>
      </c>
      <c r="H2450" s="7" t="s">
        <v>248</v>
      </c>
      <c r="I2450" s="7" t="s">
        <v>825</v>
      </c>
      <c r="J2450" s="7" t="s">
        <v>826</v>
      </c>
      <c r="K2450" s="241">
        <v>2167</v>
      </c>
      <c r="L2450" s="7" t="s">
        <v>827</v>
      </c>
      <c r="M2450" s="241">
        <v>3004</v>
      </c>
      <c r="N2450" s="7" t="s">
        <v>833</v>
      </c>
    </row>
    <row r="2451" spans="1:14" x14ac:dyDescent="0.3">
      <c r="A2451" t="str">
        <f t="shared" si="38"/>
        <v>21673100</v>
      </c>
      <c r="B2451" s="7" t="s">
        <v>1294</v>
      </c>
      <c r="C2451" s="7" t="s">
        <v>1379</v>
      </c>
      <c r="D2451" s="7" t="s">
        <v>22</v>
      </c>
      <c r="E2451" s="7" t="s">
        <v>482</v>
      </c>
      <c r="F2451" s="7" t="s">
        <v>483</v>
      </c>
      <c r="G2451" s="7" t="s">
        <v>247</v>
      </c>
      <c r="H2451" s="7" t="s">
        <v>248</v>
      </c>
      <c r="I2451" s="7" t="s">
        <v>825</v>
      </c>
      <c r="J2451" s="7" t="s">
        <v>826</v>
      </c>
      <c r="K2451" s="241">
        <v>2167</v>
      </c>
      <c r="L2451" s="7" t="s">
        <v>827</v>
      </c>
      <c r="M2451" s="241">
        <v>3100</v>
      </c>
      <c r="N2451" s="7" t="s">
        <v>631</v>
      </c>
    </row>
    <row r="2452" spans="1:14" x14ac:dyDescent="0.3">
      <c r="A2452" t="str">
        <f t="shared" si="38"/>
        <v>21674000</v>
      </c>
      <c r="B2452" s="7" t="s">
        <v>1294</v>
      </c>
      <c r="C2452" s="7" t="s">
        <v>1379</v>
      </c>
      <c r="D2452" s="7" t="s">
        <v>22</v>
      </c>
      <c r="E2452" s="7" t="e">
        <v>#N/A</v>
      </c>
      <c r="F2452" s="7" t="e">
        <v>#N/A</v>
      </c>
      <c r="G2452" s="7" t="e">
        <v>#N/A</v>
      </c>
      <c r="H2452" s="7" t="e">
        <v>#N/A</v>
      </c>
      <c r="I2452" s="7" t="s">
        <v>825</v>
      </c>
      <c r="J2452" s="7" t="s">
        <v>826</v>
      </c>
      <c r="K2452" s="241">
        <v>2167</v>
      </c>
      <c r="L2452" s="7" t="s">
        <v>827</v>
      </c>
      <c r="M2452" s="241">
        <v>4000</v>
      </c>
      <c r="N2452" s="7" t="s">
        <v>1349</v>
      </c>
    </row>
    <row r="2453" spans="1:14" x14ac:dyDescent="0.3">
      <c r="A2453" t="str">
        <f t="shared" si="38"/>
        <v>21675002</v>
      </c>
      <c r="B2453" s="7" t="s">
        <v>1351</v>
      </c>
      <c r="C2453" s="7" t="s">
        <v>1379</v>
      </c>
      <c r="D2453" s="7" t="s">
        <v>22</v>
      </c>
      <c r="E2453" s="7" t="e">
        <v>#N/A</v>
      </c>
      <c r="F2453" s="7" t="e">
        <v>#N/A</v>
      </c>
      <c r="G2453" s="7" t="e">
        <v>#N/A</v>
      </c>
      <c r="H2453" s="7" t="e">
        <v>#N/A</v>
      </c>
      <c r="I2453" s="7" t="s">
        <v>825</v>
      </c>
      <c r="J2453" s="7" t="s">
        <v>826</v>
      </c>
      <c r="K2453" s="241">
        <v>2167</v>
      </c>
      <c r="L2453" s="7" t="s">
        <v>827</v>
      </c>
      <c r="M2453" s="241">
        <v>5002</v>
      </c>
      <c r="N2453" s="7" t="s">
        <v>308</v>
      </c>
    </row>
    <row r="2454" spans="1:14" x14ac:dyDescent="0.3">
      <c r="A2454" t="str">
        <f t="shared" si="38"/>
        <v>21675003</v>
      </c>
      <c r="B2454" s="7" t="s">
        <v>1294</v>
      </c>
      <c r="C2454" s="7" t="s">
        <v>1379</v>
      </c>
      <c r="D2454" s="7" t="s">
        <v>22</v>
      </c>
      <c r="E2454" s="7" t="e">
        <v>#N/A</v>
      </c>
      <c r="F2454" s="7" t="e">
        <v>#N/A</v>
      </c>
      <c r="G2454" s="7" t="e">
        <v>#N/A</v>
      </c>
      <c r="H2454" s="7" t="e">
        <v>#N/A</v>
      </c>
      <c r="I2454" s="7" t="s">
        <v>825</v>
      </c>
      <c r="J2454" s="7" t="s">
        <v>826</v>
      </c>
      <c r="K2454" s="241">
        <v>2167</v>
      </c>
      <c r="L2454" s="7" t="s">
        <v>827</v>
      </c>
      <c r="M2454" s="241">
        <v>5003</v>
      </c>
      <c r="N2454" s="7" t="s">
        <v>1395</v>
      </c>
    </row>
    <row r="2455" spans="1:14" x14ac:dyDescent="0.3">
      <c r="A2455" t="str">
        <f t="shared" si="38"/>
        <v>21675005</v>
      </c>
      <c r="B2455" s="7" t="s">
        <v>1294</v>
      </c>
      <c r="C2455" s="7" t="s">
        <v>1379</v>
      </c>
      <c r="D2455" s="7" t="s">
        <v>22</v>
      </c>
      <c r="E2455" s="7" t="e">
        <v>#N/A</v>
      </c>
      <c r="F2455" s="7" t="e">
        <v>#N/A</v>
      </c>
      <c r="G2455" s="7" t="e">
        <v>#N/A</v>
      </c>
      <c r="H2455" s="7" t="e">
        <v>#N/A</v>
      </c>
      <c r="I2455" s="7" t="s">
        <v>825</v>
      </c>
      <c r="J2455" s="7" t="s">
        <v>826</v>
      </c>
      <c r="K2455" s="241">
        <v>2167</v>
      </c>
      <c r="L2455" s="7" t="s">
        <v>827</v>
      </c>
      <c r="M2455" s="241">
        <v>5005</v>
      </c>
      <c r="N2455" s="7" t="s">
        <v>1530</v>
      </c>
    </row>
    <row r="2456" spans="1:14" x14ac:dyDescent="0.3">
      <c r="A2456" t="str">
        <f t="shared" si="38"/>
        <v>21675006</v>
      </c>
      <c r="B2456" s="7" t="s">
        <v>1294</v>
      </c>
      <c r="C2456" s="7" t="s">
        <v>1379</v>
      </c>
      <c r="D2456" s="7" t="s">
        <v>22</v>
      </c>
      <c r="E2456" s="7" t="e">
        <v>#N/A</v>
      </c>
      <c r="F2456" s="7" t="e">
        <v>#N/A</v>
      </c>
      <c r="G2456" s="7" t="e">
        <v>#N/A</v>
      </c>
      <c r="H2456" s="7" t="e">
        <v>#N/A</v>
      </c>
      <c r="I2456" s="7" t="s">
        <v>825</v>
      </c>
      <c r="J2456" s="7" t="s">
        <v>826</v>
      </c>
      <c r="K2456" s="241">
        <v>2167</v>
      </c>
      <c r="L2456" s="7" t="s">
        <v>827</v>
      </c>
      <c r="M2456" s="241">
        <v>5006</v>
      </c>
      <c r="N2456" s="7" t="s">
        <v>736</v>
      </c>
    </row>
    <row r="2457" spans="1:14" x14ac:dyDescent="0.3">
      <c r="A2457" t="str">
        <f t="shared" si="38"/>
        <v>21676509</v>
      </c>
      <c r="B2457" s="7" t="s">
        <v>1294</v>
      </c>
      <c r="C2457" s="7" t="s">
        <v>1379</v>
      </c>
      <c r="D2457" s="7" t="s">
        <v>22</v>
      </c>
      <c r="E2457" s="7" t="e">
        <v>#N/A</v>
      </c>
      <c r="F2457" s="7" t="e">
        <v>#N/A</v>
      </c>
      <c r="G2457" s="7" t="e">
        <v>#N/A</v>
      </c>
      <c r="H2457" s="7" t="e">
        <v>#N/A</v>
      </c>
      <c r="I2457" s="7" t="s">
        <v>825</v>
      </c>
      <c r="J2457" s="7" t="s">
        <v>826</v>
      </c>
      <c r="K2457" s="241">
        <v>2167</v>
      </c>
      <c r="L2457" s="7" t="s">
        <v>827</v>
      </c>
      <c r="M2457" s="241">
        <v>6509</v>
      </c>
      <c r="N2457" s="7" t="s">
        <v>1946</v>
      </c>
    </row>
    <row r="2458" spans="1:14" x14ac:dyDescent="0.3">
      <c r="A2458" t="str">
        <f t="shared" si="38"/>
        <v>21678029</v>
      </c>
      <c r="B2458" s="7" t="s">
        <v>1294</v>
      </c>
      <c r="C2458" s="7" t="s">
        <v>1379</v>
      </c>
      <c r="D2458" s="7" t="s">
        <v>22</v>
      </c>
      <c r="E2458" s="7" t="s">
        <v>482</v>
      </c>
      <c r="F2458" s="7" t="s">
        <v>483</v>
      </c>
      <c r="G2458" s="7" t="s">
        <v>247</v>
      </c>
      <c r="H2458" s="7" t="s">
        <v>248</v>
      </c>
      <c r="I2458" s="7" t="s">
        <v>825</v>
      </c>
      <c r="J2458" s="7" t="s">
        <v>826</v>
      </c>
      <c r="K2458" s="241">
        <v>2167</v>
      </c>
      <c r="L2458" s="7" t="s">
        <v>827</v>
      </c>
      <c r="M2458" s="241">
        <v>8029</v>
      </c>
      <c r="N2458" s="7" t="s">
        <v>834</v>
      </c>
    </row>
    <row r="2459" spans="1:14" x14ac:dyDescent="0.3">
      <c r="A2459" t="str">
        <f t="shared" si="38"/>
        <v>21678030</v>
      </c>
      <c r="B2459" s="7" t="s">
        <v>1294</v>
      </c>
      <c r="C2459" s="7" t="s">
        <v>1379</v>
      </c>
      <c r="D2459" s="7" t="s">
        <v>22</v>
      </c>
      <c r="E2459" s="7" t="s">
        <v>482</v>
      </c>
      <c r="F2459" s="7" t="s">
        <v>483</v>
      </c>
      <c r="G2459" s="7" t="s">
        <v>247</v>
      </c>
      <c r="H2459" s="7" t="s">
        <v>248</v>
      </c>
      <c r="I2459" s="7" t="s">
        <v>825</v>
      </c>
      <c r="J2459" s="7" t="s">
        <v>826</v>
      </c>
      <c r="K2459" s="241">
        <v>2167</v>
      </c>
      <c r="L2459" s="7" t="s">
        <v>827</v>
      </c>
      <c r="M2459" s="241">
        <v>8030</v>
      </c>
      <c r="N2459" s="7" t="s">
        <v>835</v>
      </c>
    </row>
    <row r="2460" spans="1:14" x14ac:dyDescent="0.3">
      <c r="A2460" t="str">
        <f t="shared" si="38"/>
        <v>21678031</v>
      </c>
      <c r="B2460" s="7" t="s">
        <v>1294</v>
      </c>
      <c r="C2460" s="7" t="s">
        <v>1379</v>
      </c>
      <c r="D2460" s="7" t="s">
        <v>22</v>
      </c>
      <c r="E2460" s="7" t="s">
        <v>482</v>
      </c>
      <c r="F2460" s="7" t="s">
        <v>483</v>
      </c>
      <c r="G2460" s="7" t="s">
        <v>247</v>
      </c>
      <c r="H2460" s="7" t="s">
        <v>248</v>
      </c>
      <c r="I2460" s="7" t="s">
        <v>825</v>
      </c>
      <c r="J2460" s="7" t="s">
        <v>826</v>
      </c>
      <c r="K2460" s="241">
        <v>2167</v>
      </c>
      <c r="L2460" s="7" t="s">
        <v>827</v>
      </c>
      <c r="M2460" s="241">
        <v>8031</v>
      </c>
      <c r="N2460" s="7" t="s">
        <v>836</v>
      </c>
    </row>
    <row r="2461" spans="1:14" x14ac:dyDescent="0.3">
      <c r="A2461" t="str">
        <f t="shared" si="38"/>
        <v>21678040</v>
      </c>
      <c r="B2461" s="7" t="s">
        <v>1294</v>
      </c>
      <c r="C2461" s="7" t="s">
        <v>1379</v>
      </c>
      <c r="D2461" s="7" t="s">
        <v>22</v>
      </c>
      <c r="E2461" s="7" t="e">
        <v>#N/A</v>
      </c>
      <c r="F2461" s="7" t="e">
        <v>#N/A</v>
      </c>
      <c r="G2461" s="7" t="e">
        <v>#N/A</v>
      </c>
      <c r="H2461" s="7" t="e">
        <v>#N/A</v>
      </c>
      <c r="I2461" s="7" t="s">
        <v>825</v>
      </c>
      <c r="J2461" s="7" t="s">
        <v>826</v>
      </c>
      <c r="K2461" s="241">
        <v>2167</v>
      </c>
      <c r="L2461" s="7" t="s">
        <v>827</v>
      </c>
      <c r="M2461" s="241">
        <v>8040</v>
      </c>
      <c r="N2461" s="7" t="s">
        <v>441</v>
      </c>
    </row>
    <row r="2462" spans="1:14" x14ac:dyDescent="0.3">
      <c r="A2462" t="str">
        <f t="shared" si="38"/>
        <v>21678080</v>
      </c>
      <c r="B2462" s="7" t="s">
        <v>1294</v>
      </c>
      <c r="C2462" s="7" t="s">
        <v>1379</v>
      </c>
      <c r="D2462" s="7" t="s">
        <v>22</v>
      </c>
      <c r="E2462" s="7" t="e">
        <v>#N/A</v>
      </c>
      <c r="F2462" s="7" t="e">
        <v>#N/A</v>
      </c>
      <c r="G2462" s="7" t="e">
        <v>#N/A</v>
      </c>
      <c r="H2462" s="7" t="e">
        <v>#N/A</v>
      </c>
      <c r="I2462" s="7" t="s">
        <v>825</v>
      </c>
      <c r="J2462" s="7" t="s">
        <v>826</v>
      </c>
      <c r="K2462" s="241">
        <v>2167</v>
      </c>
      <c r="L2462" s="7" t="s">
        <v>827</v>
      </c>
      <c r="M2462" s="241">
        <v>8080</v>
      </c>
      <c r="N2462" s="7" t="s">
        <v>1947</v>
      </c>
    </row>
    <row r="2463" spans="1:14" x14ac:dyDescent="0.3">
      <c r="A2463" t="str">
        <f t="shared" si="38"/>
        <v>21678500</v>
      </c>
      <c r="B2463" s="7" t="s">
        <v>1294</v>
      </c>
      <c r="C2463" s="7" t="s">
        <v>1379</v>
      </c>
      <c r="D2463" s="7" t="s">
        <v>22</v>
      </c>
      <c r="E2463" s="7" t="e">
        <v>#N/A</v>
      </c>
      <c r="F2463" s="7" t="e">
        <v>#N/A</v>
      </c>
      <c r="G2463" s="7" t="e">
        <v>#N/A</v>
      </c>
      <c r="H2463" s="7" t="e">
        <v>#N/A</v>
      </c>
      <c r="I2463" s="7" t="s">
        <v>825</v>
      </c>
      <c r="J2463" s="7" t="s">
        <v>826</v>
      </c>
      <c r="K2463" s="241">
        <v>2167</v>
      </c>
      <c r="L2463" s="7" t="s">
        <v>827</v>
      </c>
      <c r="M2463" s="241">
        <v>8500</v>
      </c>
      <c r="N2463" s="7" t="s">
        <v>362</v>
      </c>
    </row>
    <row r="2464" spans="1:14" x14ac:dyDescent="0.3">
      <c r="A2464" t="str">
        <f t="shared" si="38"/>
        <v>21731031</v>
      </c>
      <c r="B2464" s="7" t="s">
        <v>1294</v>
      </c>
      <c r="C2464" s="7" t="s">
        <v>1379</v>
      </c>
      <c r="D2464" s="7" t="s">
        <v>22</v>
      </c>
      <c r="E2464" s="7" t="s">
        <v>482</v>
      </c>
      <c r="F2464" s="7" t="s">
        <v>483</v>
      </c>
      <c r="G2464" s="7" t="s">
        <v>247</v>
      </c>
      <c r="H2464" s="7" t="s">
        <v>248</v>
      </c>
      <c r="I2464" s="7" t="s">
        <v>825</v>
      </c>
      <c r="J2464" s="7" t="s">
        <v>826</v>
      </c>
      <c r="K2464" s="241">
        <v>2173</v>
      </c>
      <c r="L2464" s="7" t="s">
        <v>837</v>
      </c>
      <c r="M2464" s="241">
        <v>1031</v>
      </c>
      <c r="N2464" s="7" t="s">
        <v>529</v>
      </c>
    </row>
    <row r="2465" spans="1:14" x14ac:dyDescent="0.3">
      <c r="A2465" t="str">
        <f t="shared" si="38"/>
        <v>21731032</v>
      </c>
      <c r="B2465" s="7" t="s">
        <v>1294</v>
      </c>
      <c r="C2465" s="7" t="s">
        <v>1379</v>
      </c>
      <c r="D2465" s="7" t="s">
        <v>22</v>
      </c>
      <c r="E2465" s="7" t="e">
        <v>#N/A</v>
      </c>
      <c r="F2465" s="7" t="e">
        <v>#N/A</v>
      </c>
      <c r="G2465" s="7" t="e">
        <v>#N/A</v>
      </c>
      <c r="H2465" s="7" t="e">
        <v>#N/A</v>
      </c>
      <c r="I2465" s="7" t="s">
        <v>825</v>
      </c>
      <c r="J2465" s="7" t="s">
        <v>826</v>
      </c>
      <c r="K2465" s="241">
        <v>2173</v>
      </c>
      <c r="L2465" s="7" t="s">
        <v>837</v>
      </c>
      <c r="M2465" s="241">
        <v>1032</v>
      </c>
      <c r="N2465" s="7" t="s">
        <v>530</v>
      </c>
    </row>
    <row r="2466" spans="1:14" x14ac:dyDescent="0.3">
      <c r="A2466" t="str">
        <f t="shared" si="38"/>
        <v>21731033</v>
      </c>
      <c r="B2466" s="7" t="s">
        <v>1294</v>
      </c>
      <c r="C2466" s="7" t="s">
        <v>1379</v>
      </c>
      <c r="D2466" s="7" t="s">
        <v>22</v>
      </c>
      <c r="E2466" s="7" t="e">
        <v>#N/A</v>
      </c>
      <c r="F2466" s="7" t="e">
        <v>#N/A</v>
      </c>
      <c r="G2466" s="7" t="e">
        <v>#N/A</v>
      </c>
      <c r="H2466" s="7" t="e">
        <v>#N/A</v>
      </c>
      <c r="I2466" s="7" t="s">
        <v>825</v>
      </c>
      <c r="J2466" s="7" t="s">
        <v>826</v>
      </c>
      <c r="K2466" s="241">
        <v>2173</v>
      </c>
      <c r="L2466" s="7" t="s">
        <v>837</v>
      </c>
      <c r="M2466" s="241">
        <v>1033</v>
      </c>
      <c r="N2466" s="7" t="s">
        <v>656</v>
      </c>
    </row>
    <row r="2467" spans="1:14" x14ac:dyDescent="0.3">
      <c r="A2467" t="str">
        <f t="shared" si="38"/>
        <v>21731049</v>
      </c>
      <c r="B2467" s="7" t="s">
        <v>1294</v>
      </c>
      <c r="C2467" s="7" t="s">
        <v>1379</v>
      </c>
      <c r="D2467" s="7" t="s">
        <v>22</v>
      </c>
      <c r="E2467" s="7" t="s">
        <v>482</v>
      </c>
      <c r="F2467" s="7" t="s">
        <v>483</v>
      </c>
      <c r="G2467" s="7" t="s">
        <v>247</v>
      </c>
      <c r="H2467" s="7" t="s">
        <v>248</v>
      </c>
      <c r="I2467" s="7" t="s">
        <v>825</v>
      </c>
      <c r="J2467" s="7" t="s">
        <v>826</v>
      </c>
      <c r="K2467" s="241">
        <v>2173</v>
      </c>
      <c r="L2467" s="7" t="s">
        <v>837</v>
      </c>
      <c r="M2467" s="241">
        <v>1049</v>
      </c>
      <c r="N2467" s="7" t="s">
        <v>608</v>
      </c>
    </row>
    <row r="2468" spans="1:14" x14ac:dyDescent="0.3">
      <c r="A2468" t="str">
        <f t="shared" si="38"/>
        <v>21735003</v>
      </c>
      <c r="B2468" s="7" t="s">
        <v>1294</v>
      </c>
      <c r="C2468" s="7" t="s">
        <v>1379</v>
      </c>
      <c r="D2468" s="7" t="s">
        <v>22</v>
      </c>
      <c r="E2468" s="7" t="e">
        <v>#N/A</v>
      </c>
      <c r="F2468" s="7" t="e">
        <v>#N/A</v>
      </c>
      <c r="G2468" s="7" t="e">
        <v>#N/A</v>
      </c>
      <c r="H2468" s="7" t="e">
        <v>#N/A</v>
      </c>
      <c r="I2468" s="7" t="s">
        <v>825</v>
      </c>
      <c r="J2468" s="7" t="s">
        <v>826</v>
      </c>
      <c r="K2468" s="241">
        <v>2173</v>
      </c>
      <c r="L2468" s="7" t="s">
        <v>837</v>
      </c>
      <c r="M2468" s="241">
        <v>5003</v>
      </c>
      <c r="N2468" s="7" t="s">
        <v>1395</v>
      </c>
    </row>
    <row r="2469" spans="1:14" x14ac:dyDescent="0.3">
      <c r="A2469" t="str">
        <f t="shared" si="38"/>
        <v>21738029</v>
      </c>
      <c r="B2469" s="7" t="s">
        <v>1294</v>
      </c>
      <c r="C2469" s="7" t="s">
        <v>1379</v>
      </c>
      <c r="D2469" s="7" t="s">
        <v>22</v>
      </c>
      <c r="E2469" s="7" t="s">
        <v>482</v>
      </c>
      <c r="F2469" s="7" t="s">
        <v>483</v>
      </c>
      <c r="G2469" s="7" t="s">
        <v>247</v>
      </c>
      <c r="H2469" s="7" t="s">
        <v>248</v>
      </c>
      <c r="I2469" s="7" t="s">
        <v>825</v>
      </c>
      <c r="J2469" s="7" t="s">
        <v>826</v>
      </c>
      <c r="K2469" s="241">
        <v>2173</v>
      </c>
      <c r="L2469" s="7" t="s">
        <v>837</v>
      </c>
      <c r="M2469" s="241">
        <v>8029</v>
      </c>
      <c r="N2469" s="7" t="s">
        <v>834</v>
      </c>
    </row>
    <row r="2470" spans="1:14" x14ac:dyDescent="0.3">
      <c r="A2470" t="str">
        <f t="shared" si="38"/>
        <v>21748029</v>
      </c>
      <c r="B2470" s="7" t="s">
        <v>1294</v>
      </c>
      <c r="C2470" s="7" t="s">
        <v>1379</v>
      </c>
      <c r="D2470" s="7" t="s">
        <v>22</v>
      </c>
      <c r="E2470" s="7" t="s">
        <v>482</v>
      </c>
      <c r="F2470" s="7" t="s">
        <v>483</v>
      </c>
      <c r="G2470" s="7" t="s">
        <v>247</v>
      </c>
      <c r="H2470" s="7" t="s">
        <v>248</v>
      </c>
      <c r="I2470" s="7" t="s">
        <v>825</v>
      </c>
      <c r="J2470" s="7" t="s">
        <v>826</v>
      </c>
      <c r="K2470" s="241">
        <v>2174</v>
      </c>
      <c r="L2470" s="7" t="s">
        <v>838</v>
      </c>
      <c r="M2470" s="241">
        <v>8029</v>
      </c>
      <c r="N2470" s="7" t="s">
        <v>834</v>
      </c>
    </row>
    <row r="2471" spans="1:14" x14ac:dyDescent="0.3">
      <c r="A2471" t="str">
        <f t="shared" si="38"/>
        <v>21751031</v>
      </c>
      <c r="B2471" s="7" t="s">
        <v>1294</v>
      </c>
      <c r="C2471" s="7" t="s">
        <v>1379</v>
      </c>
      <c r="D2471" s="7" t="s">
        <v>22</v>
      </c>
      <c r="E2471" s="7" t="s">
        <v>482</v>
      </c>
      <c r="F2471" s="7" t="s">
        <v>483</v>
      </c>
      <c r="G2471" s="7" t="s">
        <v>247</v>
      </c>
      <c r="H2471" s="7" t="s">
        <v>248</v>
      </c>
      <c r="I2471" s="7" t="s">
        <v>825</v>
      </c>
      <c r="J2471" s="7" t="s">
        <v>826</v>
      </c>
      <c r="K2471" s="241">
        <v>2175</v>
      </c>
      <c r="L2471" s="7" t="s">
        <v>839</v>
      </c>
      <c r="M2471" s="241">
        <v>1031</v>
      </c>
      <c r="N2471" s="7" t="s">
        <v>529</v>
      </c>
    </row>
    <row r="2472" spans="1:14" x14ac:dyDescent="0.3">
      <c r="A2472" t="str">
        <f t="shared" si="38"/>
        <v>21751033</v>
      </c>
      <c r="B2472" s="7" t="s">
        <v>1294</v>
      </c>
      <c r="C2472" s="7" t="s">
        <v>1379</v>
      </c>
      <c r="D2472" s="7" t="s">
        <v>22</v>
      </c>
      <c r="E2472" s="7" t="s">
        <v>482</v>
      </c>
      <c r="F2472" s="7" t="s">
        <v>483</v>
      </c>
      <c r="G2472" s="7" t="s">
        <v>247</v>
      </c>
      <c r="H2472" s="7" t="s">
        <v>248</v>
      </c>
      <c r="I2472" s="7" t="s">
        <v>825</v>
      </c>
      <c r="J2472" s="7" t="s">
        <v>826</v>
      </c>
      <c r="K2472" s="241">
        <v>2175</v>
      </c>
      <c r="L2472" s="7" t="s">
        <v>839</v>
      </c>
      <c r="M2472" s="241">
        <v>1033</v>
      </c>
      <c r="N2472" s="7" t="s">
        <v>656</v>
      </c>
    </row>
    <row r="2473" spans="1:14" x14ac:dyDescent="0.3">
      <c r="A2473" t="str">
        <f t="shared" si="38"/>
        <v>21751049</v>
      </c>
      <c r="B2473" s="7" t="s">
        <v>1294</v>
      </c>
      <c r="C2473" s="7" t="s">
        <v>1379</v>
      </c>
      <c r="D2473" s="7" t="s">
        <v>22</v>
      </c>
      <c r="E2473" s="7" t="s">
        <v>482</v>
      </c>
      <c r="F2473" s="7" t="s">
        <v>483</v>
      </c>
      <c r="G2473" s="7" t="s">
        <v>247</v>
      </c>
      <c r="H2473" s="7" t="s">
        <v>248</v>
      </c>
      <c r="I2473" s="7" t="s">
        <v>825</v>
      </c>
      <c r="J2473" s="7" t="s">
        <v>826</v>
      </c>
      <c r="K2473" s="241">
        <v>2175</v>
      </c>
      <c r="L2473" s="7" t="s">
        <v>839</v>
      </c>
      <c r="M2473" s="241">
        <v>1049</v>
      </c>
      <c r="N2473" s="7" t="s">
        <v>608</v>
      </c>
    </row>
    <row r="2474" spans="1:14" x14ac:dyDescent="0.3">
      <c r="A2474" t="str">
        <f t="shared" si="38"/>
        <v>21755003</v>
      </c>
      <c r="B2474" s="7" t="s">
        <v>1294</v>
      </c>
      <c r="C2474" s="7" t="s">
        <v>1379</v>
      </c>
      <c r="D2474" s="7" t="s">
        <v>22</v>
      </c>
      <c r="E2474" s="7" t="e">
        <v>#N/A</v>
      </c>
      <c r="F2474" s="7" t="e">
        <v>#N/A</v>
      </c>
      <c r="G2474" s="7" t="e">
        <v>#N/A</v>
      </c>
      <c r="H2474" s="7" t="e">
        <v>#N/A</v>
      </c>
      <c r="I2474" s="7" t="s">
        <v>825</v>
      </c>
      <c r="J2474" s="7" t="s">
        <v>826</v>
      </c>
      <c r="K2474" s="241">
        <v>2175</v>
      </c>
      <c r="L2474" s="7" t="s">
        <v>839</v>
      </c>
      <c r="M2474" s="241">
        <v>5003</v>
      </c>
      <c r="N2474" s="7" t="s">
        <v>1395</v>
      </c>
    </row>
    <row r="2475" spans="1:14" x14ac:dyDescent="0.3">
      <c r="A2475" t="str">
        <f t="shared" si="38"/>
        <v>21758000</v>
      </c>
      <c r="B2475" s="7" t="s">
        <v>1294</v>
      </c>
      <c r="C2475" s="7" t="s">
        <v>1379</v>
      </c>
      <c r="D2475" s="7" t="s">
        <v>22</v>
      </c>
      <c r="E2475" s="7" t="e">
        <v>#N/A</v>
      </c>
      <c r="F2475" s="7" t="e">
        <v>#N/A</v>
      </c>
      <c r="G2475" s="7" t="e">
        <v>#N/A</v>
      </c>
      <c r="H2475" s="7" t="e">
        <v>#N/A</v>
      </c>
      <c r="I2475" s="7" t="s">
        <v>825</v>
      </c>
      <c r="J2475" s="7" t="s">
        <v>826</v>
      </c>
      <c r="K2475" s="241">
        <v>2175</v>
      </c>
      <c r="L2475" s="7" t="s">
        <v>839</v>
      </c>
      <c r="M2475" s="241">
        <v>8000</v>
      </c>
      <c r="N2475" s="7" t="s">
        <v>163</v>
      </c>
    </row>
    <row r="2476" spans="1:14" x14ac:dyDescent="0.3">
      <c r="A2476" t="str">
        <f t="shared" si="38"/>
        <v>21758029</v>
      </c>
      <c r="B2476" s="7" t="s">
        <v>1294</v>
      </c>
      <c r="C2476" s="7" t="s">
        <v>1379</v>
      </c>
      <c r="D2476" s="7" t="s">
        <v>22</v>
      </c>
      <c r="E2476" s="7" t="s">
        <v>482</v>
      </c>
      <c r="F2476" s="7" t="s">
        <v>483</v>
      </c>
      <c r="G2476" s="7" t="s">
        <v>247</v>
      </c>
      <c r="H2476" s="7" t="s">
        <v>248</v>
      </c>
      <c r="I2476" s="7" t="s">
        <v>825</v>
      </c>
      <c r="J2476" s="7" t="s">
        <v>826</v>
      </c>
      <c r="K2476" s="241">
        <v>2175</v>
      </c>
      <c r="L2476" s="7" t="s">
        <v>839</v>
      </c>
      <c r="M2476" s="241">
        <v>8029</v>
      </c>
      <c r="N2476" s="7" t="s">
        <v>834</v>
      </c>
    </row>
    <row r="2477" spans="1:14" x14ac:dyDescent="0.3">
      <c r="A2477" t="str">
        <f t="shared" si="38"/>
        <v>21758040</v>
      </c>
      <c r="B2477" s="7" t="s">
        <v>1294</v>
      </c>
      <c r="C2477" s="7" t="s">
        <v>1379</v>
      </c>
      <c r="D2477" s="7" t="s">
        <v>22</v>
      </c>
      <c r="E2477" s="7" t="e">
        <v>#N/A</v>
      </c>
      <c r="F2477" s="7" t="e">
        <v>#N/A</v>
      </c>
      <c r="G2477" s="7" t="e">
        <v>#N/A</v>
      </c>
      <c r="H2477" s="7" t="e">
        <v>#N/A</v>
      </c>
      <c r="I2477" s="7" t="s">
        <v>825</v>
      </c>
      <c r="J2477" s="7" t="s">
        <v>826</v>
      </c>
      <c r="K2477" s="241">
        <v>2175</v>
      </c>
      <c r="L2477" s="7" t="s">
        <v>839</v>
      </c>
      <c r="M2477" s="241">
        <v>8040</v>
      </c>
      <c r="N2477" s="7" t="s">
        <v>441</v>
      </c>
    </row>
    <row r="2478" spans="1:14" x14ac:dyDescent="0.3">
      <c r="A2478" t="str">
        <f t="shared" si="38"/>
        <v>21768029</v>
      </c>
      <c r="B2478" s="7" t="s">
        <v>1294</v>
      </c>
      <c r="C2478" s="7" t="s">
        <v>1379</v>
      </c>
      <c r="D2478" s="7" t="s">
        <v>22</v>
      </c>
      <c r="E2478" s="7" t="s">
        <v>482</v>
      </c>
      <c r="F2478" s="7" t="s">
        <v>483</v>
      </c>
      <c r="G2478" s="7" t="s">
        <v>247</v>
      </c>
      <c r="H2478" s="7" t="s">
        <v>248</v>
      </c>
      <c r="I2478" s="7" t="s">
        <v>825</v>
      </c>
      <c r="J2478" s="7" t="s">
        <v>826</v>
      </c>
      <c r="K2478" s="241">
        <v>2176</v>
      </c>
      <c r="L2478" s="7" t="s">
        <v>840</v>
      </c>
      <c r="M2478" s="241">
        <v>8029</v>
      </c>
      <c r="N2478" s="7" t="s">
        <v>834</v>
      </c>
    </row>
    <row r="2479" spans="1:14" x14ac:dyDescent="0.3">
      <c r="A2479" t="str">
        <f t="shared" si="38"/>
        <v>21778029</v>
      </c>
      <c r="B2479" s="7" t="s">
        <v>1294</v>
      </c>
      <c r="C2479" s="7" t="s">
        <v>1379</v>
      </c>
      <c r="D2479" s="7" t="s">
        <v>22</v>
      </c>
      <c r="E2479" s="7" t="s">
        <v>482</v>
      </c>
      <c r="F2479" s="7" t="s">
        <v>483</v>
      </c>
      <c r="G2479" s="7" t="s">
        <v>247</v>
      </c>
      <c r="H2479" s="7" t="s">
        <v>248</v>
      </c>
      <c r="I2479" s="7" t="s">
        <v>825</v>
      </c>
      <c r="J2479" s="7" t="s">
        <v>826</v>
      </c>
      <c r="K2479" s="241">
        <v>2177</v>
      </c>
      <c r="L2479" s="7" t="s">
        <v>841</v>
      </c>
      <c r="M2479" s="241">
        <v>8029</v>
      </c>
      <c r="N2479" s="7" t="s">
        <v>834</v>
      </c>
    </row>
    <row r="2480" spans="1:14" x14ac:dyDescent="0.3">
      <c r="A2480" t="str">
        <f t="shared" si="38"/>
        <v>21781031</v>
      </c>
      <c r="B2480" s="7" t="s">
        <v>1294</v>
      </c>
      <c r="C2480" s="7" t="s">
        <v>1379</v>
      </c>
      <c r="D2480" s="7" t="s">
        <v>22</v>
      </c>
      <c r="E2480" s="7" t="s">
        <v>482</v>
      </c>
      <c r="F2480" s="7" t="s">
        <v>483</v>
      </c>
      <c r="G2480" s="7" t="s">
        <v>247</v>
      </c>
      <c r="H2480" s="7" t="s">
        <v>248</v>
      </c>
      <c r="I2480" s="7" t="s">
        <v>825</v>
      </c>
      <c r="J2480" s="7" t="s">
        <v>826</v>
      </c>
      <c r="K2480" s="241">
        <v>2178</v>
      </c>
      <c r="L2480" s="7" t="s">
        <v>842</v>
      </c>
      <c r="M2480" s="241">
        <v>1031</v>
      </c>
      <c r="N2480" s="7" t="s">
        <v>529</v>
      </c>
    </row>
    <row r="2481" spans="1:14" x14ac:dyDescent="0.3">
      <c r="A2481" t="str">
        <f t="shared" si="38"/>
        <v>21781033</v>
      </c>
      <c r="B2481" s="7" t="s">
        <v>1294</v>
      </c>
      <c r="C2481" s="7" t="s">
        <v>1379</v>
      </c>
      <c r="D2481" s="7" t="s">
        <v>22</v>
      </c>
      <c r="E2481" s="7" t="s">
        <v>482</v>
      </c>
      <c r="F2481" s="7" t="s">
        <v>483</v>
      </c>
      <c r="G2481" s="7" t="s">
        <v>247</v>
      </c>
      <c r="H2481" s="7" t="s">
        <v>248</v>
      </c>
      <c r="I2481" s="7" t="s">
        <v>825</v>
      </c>
      <c r="J2481" s="7" t="s">
        <v>826</v>
      </c>
      <c r="K2481" s="241">
        <v>2178</v>
      </c>
      <c r="L2481" s="7" t="s">
        <v>842</v>
      </c>
      <c r="M2481" s="241">
        <v>1033</v>
      </c>
      <c r="N2481" s="7" t="s">
        <v>656</v>
      </c>
    </row>
    <row r="2482" spans="1:14" x14ac:dyDescent="0.3">
      <c r="A2482" t="str">
        <f t="shared" si="38"/>
        <v>21781049</v>
      </c>
      <c r="B2482" s="7" t="s">
        <v>1294</v>
      </c>
      <c r="C2482" s="7" t="s">
        <v>1379</v>
      </c>
      <c r="D2482" s="7" t="s">
        <v>22</v>
      </c>
      <c r="E2482" s="7" t="s">
        <v>482</v>
      </c>
      <c r="F2482" s="7" t="s">
        <v>483</v>
      </c>
      <c r="G2482" s="7" t="s">
        <v>247</v>
      </c>
      <c r="H2482" s="7" t="s">
        <v>248</v>
      </c>
      <c r="I2482" s="7" t="s">
        <v>825</v>
      </c>
      <c r="J2482" s="7" t="s">
        <v>826</v>
      </c>
      <c r="K2482" s="241">
        <v>2178</v>
      </c>
      <c r="L2482" s="7" t="s">
        <v>842</v>
      </c>
      <c r="M2482" s="241">
        <v>1049</v>
      </c>
      <c r="N2482" s="7" t="s">
        <v>608</v>
      </c>
    </row>
    <row r="2483" spans="1:14" x14ac:dyDescent="0.3">
      <c r="A2483" t="str">
        <f t="shared" si="38"/>
        <v>21785003</v>
      </c>
      <c r="B2483" s="7" t="s">
        <v>1294</v>
      </c>
      <c r="C2483" s="7" t="s">
        <v>1379</v>
      </c>
      <c r="D2483" s="7" t="s">
        <v>22</v>
      </c>
      <c r="E2483" s="7" t="e">
        <v>#N/A</v>
      </c>
      <c r="F2483" s="7" t="e">
        <v>#N/A</v>
      </c>
      <c r="G2483" s="7" t="e">
        <v>#N/A</v>
      </c>
      <c r="H2483" s="7" t="e">
        <v>#N/A</v>
      </c>
      <c r="I2483" s="7" t="s">
        <v>825</v>
      </c>
      <c r="J2483" s="7" t="s">
        <v>826</v>
      </c>
      <c r="K2483" s="241">
        <v>2178</v>
      </c>
      <c r="L2483" s="7" t="s">
        <v>842</v>
      </c>
      <c r="M2483" s="241">
        <v>5003</v>
      </c>
      <c r="N2483" s="7" t="s">
        <v>1395</v>
      </c>
    </row>
    <row r="2484" spans="1:14" x14ac:dyDescent="0.3">
      <c r="A2484" t="str">
        <f t="shared" si="38"/>
        <v>21788029</v>
      </c>
      <c r="B2484" s="7" t="s">
        <v>1294</v>
      </c>
      <c r="C2484" s="7" t="s">
        <v>1379</v>
      </c>
      <c r="D2484" s="7" t="s">
        <v>22</v>
      </c>
      <c r="E2484" s="7" t="s">
        <v>482</v>
      </c>
      <c r="F2484" s="7" t="s">
        <v>483</v>
      </c>
      <c r="G2484" s="7" t="s">
        <v>247</v>
      </c>
      <c r="H2484" s="7" t="s">
        <v>248</v>
      </c>
      <c r="I2484" s="7" t="s">
        <v>825</v>
      </c>
      <c r="J2484" s="7" t="s">
        <v>826</v>
      </c>
      <c r="K2484" s="241">
        <v>2178</v>
      </c>
      <c r="L2484" s="7" t="s">
        <v>842</v>
      </c>
      <c r="M2484" s="241">
        <v>8029</v>
      </c>
      <c r="N2484" s="7" t="s">
        <v>834</v>
      </c>
    </row>
    <row r="2485" spans="1:14" x14ac:dyDescent="0.3">
      <c r="A2485" t="str">
        <f t="shared" si="38"/>
        <v>21791000</v>
      </c>
      <c r="B2485" s="7" t="s">
        <v>1294</v>
      </c>
      <c r="C2485" s="7" t="s">
        <v>1379</v>
      </c>
      <c r="D2485" s="7" t="s">
        <v>22</v>
      </c>
      <c r="E2485" s="7" t="e">
        <v>#N/A</v>
      </c>
      <c r="F2485" s="7" t="e">
        <v>#N/A</v>
      </c>
      <c r="G2485" s="7" t="e">
        <v>#N/A</v>
      </c>
      <c r="H2485" s="7" t="e">
        <v>#N/A</v>
      </c>
      <c r="I2485" s="7" t="s">
        <v>825</v>
      </c>
      <c r="J2485" s="7" t="s">
        <v>826</v>
      </c>
      <c r="K2485" s="241">
        <v>2179</v>
      </c>
      <c r="L2485" s="7" t="s">
        <v>843</v>
      </c>
      <c r="M2485" s="241">
        <v>1000</v>
      </c>
      <c r="N2485" s="7" t="s">
        <v>427</v>
      </c>
    </row>
    <row r="2486" spans="1:14" x14ac:dyDescent="0.3">
      <c r="A2486" t="str">
        <f t="shared" si="38"/>
        <v>21791016</v>
      </c>
      <c r="B2486" s="7" t="s">
        <v>1294</v>
      </c>
      <c r="C2486" s="7" t="s">
        <v>1379</v>
      </c>
      <c r="D2486" s="7" t="s">
        <v>22</v>
      </c>
      <c r="E2486" s="7" t="s">
        <v>482</v>
      </c>
      <c r="F2486" s="7" t="s">
        <v>483</v>
      </c>
      <c r="G2486" s="7" t="s">
        <v>247</v>
      </c>
      <c r="H2486" s="7" t="s">
        <v>248</v>
      </c>
      <c r="I2486" s="7" t="s">
        <v>825</v>
      </c>
      <c r="J2486" s="7" t="s">
        <v>826</v>
      </c>
      <c r="K2486" s="241">
        <v>2179</v>
      </c>
      <c r="L2486" s="7" t="s">
        <v>843</v>
      </c>
      <c r="M2486" s="241">
        <v>1016</v>
      </c>
      <c r="N2486" s="7" t="s">
        <v>599</v>
      </c>
    </row>
    <row r="2487" spans="1:14" x14ac:dyDescent="0.3">
      <c r="A2487" t="str">
        <f t="shared" si="38"/>
        <v>21791031</v>
      </c>
      <c r="B2487" s="7" t="s">
        <v>1294</v>
      </c>
      <c r="C2487" s="7" t="s">
        <v>1379</v>
      </c>
      <c r="D2487" s="7" t="s">
        <v>22</v>
      </c>
      <c r="E2487" s="7" t="s">
        <v>482</v>
      </c>
      <c r="F2487" s="7" t="s">
        <v>483</v>
      </c>
      <c r="G2487" s="7" t="s">
        <v>247</v>
      </c>
      <c r="H2487" s="7" t="s">
        <v>248</v>
      </c>
      <c r="I2487" s="7" t="s">
        <v>825</v>
      </c>
      <c r="J2487" s="7" t="s">
        <v>826</v>
      </c>
      <c r="K2487" s="241">
        <v>2179</v>
      </c>
      <c r="L2487" s="7" t="s">
        <v>843</v>
      </c>
      <c r="M2487" s="241">
        <v>1031</v>
      </c>
      <c r="N2487" s="7" t="s">
        <v>529</v>
      </c>
    </row>
    <row r="2488" spans="1:14" x14ac:dyDescent="0.3">
      <c r="A2488" t="str">
        <f t="shared" si="38"/>
        <v>21791033</v>
      </c>
      <c r="B2488" s="7" t="s">
        <v>1294</v>
      </c>
      <c r="C2488" s="7" t="s">
        <v>1379</v>
      </c>
      <c r="D2488" s="7" t="s">
        <v>22</v>
      </c>
      <c r="E2488" s="7" t="s">
        <v>482</v>
      </c>
      <c r="F2488" s="7" t="s">
        <v>483</v>
      </c>
      <c r="G2488" s="7" t="s">
        <v>247</v>
      </c>
      <c r="H2488" s="7" t="s">
        <v>248</v>
      </c>
      <c r="I2488" s="7" t="s">
        <v>825</v>
      </c>
      <c r="J2488" s="7" t="s">
        <v>826</v>
      </c>
      <c r="K2488" s="241">
        <v>2179</v>
      </c>
      <c r="L2488" s="7" t="s">
        <v>843</v>
      </c>
      <c r="M2488" s="241">
        <v>1033</v>
      </c>
      <c r="N2488" s="7" t="s">
        <v>656</v>
      </c>
    </row>
    <row r="2489" spans="1:14" x14ac:dyDescent="0.3">
      <c r="A2489" t="str">
        <f t="shared" si="38"/>
        <v>21795003</v>
      </c>
      <c r="B2489" s="7" t="s">
        <v>1294</v>
      </c>
      <c r="C2489" s="7" t="s">
        <v>1379</v>
      </c>
      <c r="D2489" s="7" t="s">
        <v>22</v>
      </c>
      <c r="E2489" s="7" t="e">
        <v>#N/A</v>
      </c>
      <c r="F2489" s="7" t="e">
        <v>#N/A</v>
      </c>
      <c r="G2489" s="7" t="e">
        <v>#N/A</v>
      </c>
      <c r="H2489" s="7" t="e">
        <v>#N/A</v>
      </c>
      <c r="I2489" s="7" t="s">
        <v>825</v>
      </c>
      <c r="J2489" s="7" t="s">
        <v>826</v>
      </c>
      <c r="K2489" s="241">
        <v>2179</v>
      </c>
      <c r="L2489" s="7" t="s">
        <v>843</v>
      </c>
      <c r="M2489" s="241">
        <v>5003</v>
      </c>
      <c r="N2489" s="7" t="s">
        <v>1395</v>
      </c>
    </row>
    <row r="2490" spans="1:14" x14ac:dyDescent="0.3">
      <c r="A2490" t="str">
        <f t="shared" si="38"/>
        <v>21798010</v>
      </c>
      <c r="B2490" s="7" t="s">
        <v>1294</v>
      </c>
      <c r="C2490" s="7" t="s">
        <v>1379</v>
      </c>
      <c r="D2490" s="7" t="s">
        <v>22</v>
      </c>
      <c r="E2490" s="7" t="e">
        <v>#N/A</v>
      </c>
      <c r="F2490" s="7" t="e">
        <v>#N/A</v>
      </c>
      <c r="G2490" s="7" t="e">
        <v>#N/A</v>
      </c>
      <c r="H2490" s="7" t="e">
        <v>#N/A</v>
      </c>
      <c r="I2490" s="7" t="s">
        <v>825</v>
      </c>
      <c r="J2490" s="7" t="s">
        <v>826</v>
      </c>
      <c r="K2490" s="241">
        <v>2179</v>
      </c>
      <c r="L2490" s="7" t="s">
        <v>843</v>
      </c>
      <c r="M2490" s="241">
        <v>8010</v>
      </c>
      <c r="N2490" s="7" t="s">
        <v>756</v>
      </c>
    </row>
    <row r="2491" spans="1:14" x14ac:dyDescent="0.3">
      <c r="A2491" t="str">
        <f t="shared" si="38"/>
        <v>21798025</v>
      </c>
      <c r="B2491" s="7" t="s">
        <v>1294</v>
      </c>
      <c r="C2491" s="7" t="s">
        <v>1379</v>
      </c>
      <c r="D2491" s="7" t="s">
        <v>22</v>
      </c>
      <c r="E2491" s="7" t="e">
        <v>#N/A</v>
      </c>
      <c r="F2491" s="7" t="e">
        <v>#N/A</v>
      </c>
      <c r="G2491" s="7" t="e">
        <v>#N/A</v>
      </c>
      <c r="H2491" s="7" t="e">
        <v>#N/A</v>
      </c>
      <c r="I2491" s="7" t="s">
        <v>825</v>
      </c>
      <c r="J2491" s="7" t="s">
        <v>826</v>
      </c>
      <c r="K2491" s="241">
        <v>2179</v>
      </c>
      <c r="L2491" s="7" t="s">
        <v>843</v>
      </c>
      <c r="M2491" s="241">
        <v>8025</v>
      </c>
      <c r="N2491" s="7" t="s">
        <v>1948</v>
      </c>
    </row>
    <row r="2492" spans="1:14" x14ac:dyDescent="0.3">
      <c r="A2492" t="str">
        <f t="shared" si="38"/>
        <v>21798029</v>
      </c>
      <c r="B2492" s="7" t="s">
        <v>1294</v>
      </c>
      <c r="C2492" s="7" t="s">
        <v>1379</v>
      </c>
      <c r="D2492" s="7" t="s">
        <v>22</v>
      </c>
      <c r="E2492" s="7" t="s">
        <v>482</v>
      </c>
      <c r="F2492" s="7" t="s">
        <v>483</v>
      </c>
      <c r="G2492" s="7" t="s">
        <v>247</v>
      </c>
      <c r="H2492" s="7" t="s">
        <v>248</v>
      </c>
      <c r="I2492" s="7" t="s">
        <v>825</v>
      </c>
      <c r="J2492" s="7" t="s">
        <v>826</v>
      </c>
      <c r="K2492" s="241">
        <v>2179</v>
      </c>
      <c r="L2492" s="7" t="s">
        <v>843</v>
      </c>
      <c r="M2492" s="241">
        <v>8029</v>
      </c>
      <c r="N2492" s="7" t="s">
        <v>834</v>
      </c>
    </row>
    <row r="2493" spans="1:14" x14ac:dyDescent="0.3">
      <c r="A2493" t="str">
        <f t="shared" si="38"/>
        <v>21798030</v>
      </c>
      <c r="B2493" s="7" t="s">
        <v>1294</v>
      </c>
      <c r="C2493" s="7" t="s">
        <v>1379</v>
      </c>
      <c r="D2493" s="7" t="s">
        <v>22</v>
      </c>
      <c r="E2493" s="7" t="s">
        <v>482</v>
      </c>
      <c r="F2493" s="7" t="s">
        <v>483</v>
      </c>
      <c r="G2493" s="7" t="s">
        <v>247</v>
      </c>
      <c r="H2493" s="7" t="s">
        <v>248</v>
      </c>
      <c r="I2493" s="7" t="s">
        <v>825</v>
      </c>
      <c r="J2493" s="7" t="s">
        <v>826</v>
      </c>
      <c r="K2493" s="241">
        <v>2179</v>
      </c>
      <c r="L2493" s="7" t="s">
        <v>843</v>
      </c>
      <c r="M2493" s="241">
        <v>8030</v>
      </c>
      <c r="N2493" s="7" t="s">
        <v>835</v>
      </c>
    </row>
    <row r="2494" spans="1:14" x14ac:dyDescent="0.3">
      <c r="A2494" t="str">
        <f t="shared" si="38"/>
        <v>21798031</v>
      </c>
      <c r="B2494" s="7" t="s">
        <v>1294</v>
      </c>
      <c r="C2494" s="7" t="s">
        <v>1379</v>
      </c>
      <c r="D2494" s="7" t="s">
        <v>22</v>
      </c>
      <c r="E2494" s="7" t="e">
        <v>#N/A</v>
      </c>
      <c r="F2494" s="7" t="e">
        <v>#N/A</v>
      </c>
      <c r="G2494" s="7" t="e">
        <v>#N/A</v>
      </c>
      <c r="H2494" s="7" t="e">
        <v>#N/A</v>
      </c>
      <c r="I2494" s="7" t="s">
        <v>825</v>
      </c>
      <c r="J2494" s="7" t="s">
        <v>826</v>
      </c>
      <c r="K2494" s="241">
        <v>2179</v>
      </c>
      <c r="L2494" s="7" t="s">
        <v>843</v>
      </c>
      <c r="M2494" s="241">
        <v>8031</v>
      </c>
      <c r="N2494" s="7" t="s">
        <v>836</v>
      </c>
    </row>
    <row r="2495" spans="1:14" x14ac:dyDescent="0.3">
      <c r="A2495" t="str">
        <f t="shared" si="38"/>
        <v>21801016</v>
      </c>
      <c r="B2495" s="7" t="s">
        <v>1294</v>
      </c>
      <c r="C2495" s="7" t="s">
        <v>1379</v>
      </c>
      <c r="D2495" s="7" t="s">
        <v>22</v>
      </c>
      <c r="E2495" s="7" t="e">
        <v>#N/A</v>
      </c>
      <c r="F2495" s="7" t="e">
        <v>#N/A</v>
      </c>
      <c r="G2495" s="7" t="e">
        <v>#N/A</v>
      </c>
      <c r="H2495" s="7" t="e">
        <v>#N/A</v>
      </c>
      <c r="I2495" s="7" t="s">
        <v>825</v>
      </c>
      <c r="J2495" s="7" t="s">
        <v>826</v>
      </c>
      <c r="K2495" s="241">
        <v>2180</v>
      </c>
      <c r="L2495" s="7" t="s">
        <v>844</v>
      </c>
      <c r="M2495" s="241">
        <v>1016</v>
      </c>
      <c r="N2495" s="7" t="s">
        <v>599</v>
      </c>
    </row>
    <row r="2496" spans="1:14" x14ac:dyDescent="0.3">
      <c r="A2496" t="str">
        <f t="shared" si="38"/>
        <v>21801031</v>
      </c>
      <c r="B2496" s="7" t="s">
        <v>1294</v>
      </c>
      <c r="C2496" s="7" t="s">
        <v>1379</v>
      </c>
      <c r="D2496" s="7" t="s">
        <v>22</v>
      </c>
      <c r="E2496" s="7" t="s">
        <v>482</v>
      </c>
      <c r="F2496" s="7" t="s">
        <v>483</v>
      </c>
      <c r="G2496" s="7" t="s">
        <v>247</v>
      </c>
      <c r="H2496" s="7" t="s">
        <v>248</v>
      </c>
      <c r="I2496" s="7" t="s">
        <v>825</v>
      </c>
      <c r="J2496" s="7" t="s">
        <v>826</v>
      </c>
      <c r="K2496" s="241">
        <v>2180</v>
      </c>
      <c r="L2496" s="7" t="s">
        <v>844</v>
      </c>
      <c r="M2496" s="241">
        <v>1031</v>
      </c>
      <c r="N2496" s="7" t="s">
        <v>529</v>
      </c>
    </row>
    <row r="2497" spans="1:14" x14ac:dyDescent="0.3">
      <c r="A2497" t="str">
        <f t="shared" si="38"/>
        <v>21811028</v>
      </c>
      <c r="B2497" s="7" t="s">
        <v>1294</v>
      </c>
      <c r="C2497" s="7" t="s">
        <v>1379</v>
      </c>
      <c r="D2497" s="7" t="s">
        <v>22</v>
      </c>
      <c r="E2497" s="7" t="e">
        <v>#N/A</v>
      </c>
      <c r="F2497" s="7" t="e">
        <v>#N/A</v>
      </c>
      <c r="G2497" s="7" t="e">
        <v>#N/A</v>
      </c>
      <c r="H2497" s="7" t="e">
        <v>#N/A</v>
      </c>
      <c r="I2497" s="7" t="s">
        <v>825</v>
      </c>
      <c r="J2497" s="7" t="s">
        <v>826</v>
      </c>
      <c r="K2497" s="241">
        <v>2181</v>
      </c>
      <c r="L2497" s="7" t="s">
        <v>1949</v>
      </c>
      <c r="M2497" s="241">
        <v>1028</v>
      </c>
      <c r="N2497" s="7" t="s">
        <v>362</v>
      </c>
    </row>
    <row r="2498" spans="1:14" x14ac:dyDescent="0.3">
      <c r="A2498" t="str">
        <f t="shared" si="38"/>
        <v>21811031</v>
      </c>
      <c r="B2498" s="7" t="s">
        <v>1294</v>
      </c>
      <c r="C2498" s="7" t="s">
        <v>1379</v>
      </c>
      <c r="D2498" s="7" t="s">
        <v>22</v>
      </c>
      <c r="E2498" s="7" t="e">
        <v>#N/A</v>
      </c>
      <c r="F2498" s="7" t="e">
        <v>#N/A</v>
      </c>
      <c r="G2498" s="7" t="e">
        <v>#N/A</v>
      </c>
      <c r="H2498" s="7" t="e">
        <v>#N/A</v>
      </c>
      <c r="I2498" s="7" t="s">
        <v>825</v>
      </c>
      <c r="J2498" s="7" t="s">
        <v>826</v>
      </c>
      <c r="K2498" s="241">
        <v>2181</v>
      </c>
      <c r="L2498" s="7" t="s">
        <v>1949</v>
      </c>
      <c r="M2498" s="241">
        <v>1031</v>
      </c>
      <c r="N2498" s="7" t="s">
        <v>529</v>
      </c>
    </row>
    <row r="2499" spans="1:14" x14ac:dyDescent="0.3">
      <c r="A2499" t="str">
        <f t="shared" ref="A2499:A2562" si="39">K2499&amp;M2499</f>
        <v>21811033</v>
      </c>
      <c r="B2499" s="7" t="s">
        <v>1294</v>
      </c>
      <c r="C2499" s="7" t="s">
        <v>1379</v>
      </c>
      <c r="D2499" s="7" t="s">
        <v>22</v>
      </c>
      <c r="E2499" s="7" t="e">
        <v>#N/A</v>
      </c>
      <c r="F2499" s="7" t="e">
        <v>#N/A</v>
      </c>
      <c r="G2499" s="7" t="e">
        <v>#N/A</v>
      </c>
      <c r="H2499" s="7" t="e">
        <v>#N/A</v>
      </c>
      <c r="I2499" s="7" t="s">
        <v>825</v>
      </c>
      <c r="J2499" s="7" t="s">
        <v>826</v>
      </c>
      <c r="K2499" s="241">
        <v>2181</v>
      </c>
      <c r="L2499" s="7" t="s">
        <v>1949</v>
      </c>
      <c r="M2499" s="241">
        <v>1033</v>
      </c>
      <c r="N2499" s="7" t="s">
        <v>656</v>
      </c>
    </row>
    <row r="2500" spans="1:14" x14ac:dyDescent="0.3">
      <c r="A2500" t="str">
        <f t="shared" si="39"/>
        <v>21948500</v>
      </c>
      <c r="B2500" s="7" t="s">
        <v>1294</v>
      </c>
      <c r="C2500" s="7" t="s">
        <v>1379</v>
      </c>
      <c r="D2500" s="7" t="s">
        <v>22</v>
      </c>
      <c r="E2500" s="7" t="e">
        <v>#N/A</v>
      </c>
      <c r="F2500" s="7" t="e">
        <v>#N/A</v>
      </c>
      <c r="G2500" s="7" t="e">
        <v>#N/A</v>
      </c>
      <c r="H2500" s="7" t="e">
        <v>#N/A</v>
      </c>
      <c r="I2500" s="7" t="s">
        <v>825</v>
      </c>
      <c r="J2500" s="7" t="s">
        <v>826</v>
      </c>
      <c r="K2500" s="241">
        <v>2194</v>
      </c>
      <c r="L2500" s="7" t="s">
        <v>1950</v>
      </c>
      <c r="M2500" s="241">
        <v>8500</v>
      </c>
      <c r="N2500" s="7" t="s">
        <v>362</v>
      </c>
    </row>
    <row r="2501" spans="1:14" x14ac:dyDescent="0.3">
      <c r="A2501" t="str">
        <f t="shared" si="39"/>
        <v>21958500</v>
      </c>
      <c r="B2501" s="7" t="s">
        <v>1294</v>
      </c>
      <c r="C2501" s="7" t="s">
        <v>1379</v>
      </c>
      <c r="D2501" s="7" t="s">
        <v>22</v>
      </c>
      <c r="E2501" s="7" t="s">
        <v>482</v>
      </c>
      <c r="F2501" s="7" t="s">
        <v>483</v>
      </c>
      <c r="G2501" s="7" t="s">
        <v>247</v>
      </c>
      <c r="H2501" s="7" t="s">
        <v>248</v>
      </c>
      <c r="I2501" s="7" t="s">
        <v>825</v>
      </c>
      <c r="J2501" s="7" t="s">
        <v>826</v>
      </c>
      <c r="K2501" s="241">
        <v>2195</v>
      </c>
      <c r="L2501" s="7" t="s">
        <v>845</v>
      </c>
      <c r="M2501" s="241">
        <v>8500</v>
      </c>
      <c r="N2501" s="7" t="s">
        <v>362</v>
      </c>
    </row>
    <row r="2502" spans="1:14" x14ac:dyDescent="0.3">
      <c r="A2502" t="str">
        <f t="shared" si="39"/>
        <v>21971033</v>
      </c>
      <c r="B2502" s="7" t="s">
        <v>1294</v>
      </c>
      <c r="C2502" s="7" t="s">
        <v>1379</v>
      </c>
      <c r="D2502" s="7" t="s">
        <v>22</v>
      </c>
      <c r="E2502" s="7" t="e">
        <v>#N/A</v>
      </c>
      <c r="F2502" s="7" t="e">
        <v>#N/A</v>
      </c>
      <c r="G2502" s="7" t="e">
        <v>#N/A</v>
      </c>
      <c r="H2502" s="7" t="e">
        <v>#N/A</v>
      </c>
      <c r="I2502" s="7" t="s">
        <v>825</v>
      </c>
      <c r="J2502" s="7" t="s">
        <v>826</v>
      </c>
      <c r="K2502" s="241">
        <v>2197</v>
      </c>
      <c r="L2502" s="7" t="s">
        <v>1951</v>
      </c>
      <c r="M2502" s="241">
        <v>1033</v>
      </c>
      <c r="N2502" s="7" t="s">
        <v>656</v>
      </c>
    </row>
    <row r="2503" spans="1:14" x14ac:dyDescent="0.3">
      <c r="A2503" t="str">
        <f t="shared" si="39"/>
        <v>21981031</v>
      </c>
      <c r="B2503" s="7" t="s">
        <v>1294</v>
      </c>
      <c r="C2503" s="7" t="s">
        <v>1379</v>
      </c>
      <c r="D2503" s="7" t="s">
        <v>22</v>
      </c>
      <c r="E2503" s="7" t="s">
        <v>482</v>
      </c>
      <c r="F2503" s="7" t="s">
        <v>483</v>
      </c>
      <c r="G2503" s="7" t="s">
        <v>247</v>
      </c>
      <c r="H2503" s="7" t="s">
        <v>248</v>
      </c>
      <c r="I2503" s="7" t="s">
        <v>825</v>
      </c>
      <c r="J2503" s="7" t="s">
        <v>826</v>
      </c>
      <c r="K2503" s="241">
        <v>2198</v>
      </c>
      <c r="L2503" s="7" t="s">
        <v>846</v>
      </c>
      <c r="M2503" s="241">
        <v>1031</v>
      </c>
      <c r="N2503" s="7" t="s">
        <v>529</v>
      </c>
    </row>
    <row r="2504" spans="1:14" x14ac:dyDescent="0.3">
      <c r="A2504" t="str">
        <f t="shared" si="39"/>
        <v>21981033</v>
      </c>
      <c r="B2504" s="7" t="s">
        <v>1294</v>
      </c>
      <c r="C2504" s="7" t="s">
        <v>1379</v>
      </c>
      <c r="D2504" s="7" t="s">
        <v>22</v>
      </c>
      <c r="E2504" s="7" t="e">
        <v>#N/A</v>
      </c>
      <c r="F2504" s="7" t="e">
        <v>#N/A</v>
      </c>
      <c r="G2504" s="7" t="e">
        <v>#N/A</v>
      </c>
      <c r="H2504" s="7" t="e">
        <v>#N/A</v>
      </c>
      <c r="I2504" s="7" t="s">
        <v>825</v>
      </c>
      <c r="J2504" s="7" t="s">
        <v>826</v>
      </c>
      <c r="K2504" s="241">
        <v>2198</v>
      </c>
      <c r="L2504" s="7" t="s">
        <v>846</v>
      </c>
      <c r="M2504" s="241">
        <v>1033</v>
      </c>
      <c r="N2504" s="7" t="s">
        <v>656</v>
      </c>
    </row>
    <row r="2505" spans="1:14" x14ac:dyDescent="0.3">
      <c r="A2505" t="str">
        <f t="shared" si="39"/>
        <v>21981049</v>
      </c>
      <c r="B2505" s="7" t="s">
        <v>1294</v>
      </c>
      <c r="C2505" s="7" t="s">
        <v>1379</v>
      </c>
      <c r="D2505" s="7" t="s">
        <v>22</v>
      </c>
      <c r="E2505" s="7" t="s">
        <v>482</v>
      </c>
      <c r="F2505" s="7" t="s">
        <v>483</v>
      </c>
      <c r="G2505" s="7" t="s">
        <v>247</v>
      </c>
      <c r="H2505" s="7" t="s">
        <v>248</v>
      </c>
      <c r="I2505" s="7" t="s">
        <v>825</v>
      </c>
      <c r="J2505" s="7" t="s">
        <v>826</v>
      </c>
      <c r="K2505" s="241">
        <v>2198</v>
      </c>
      <c r="L2505" s="7" t="s">
        <v>846</v>
      </c>
      <c r="M2505" s="241">
        <v>1049</v>
      </c>
      <c r="N2505" s="7" t="s">
        <v>608</v>
      </c>
    </row>
    <row r="2506" spans="1:14" x14ac:dyDescent="0.3">
      <c r="A2506" t="str">
        <f t="shared" si="39"/>
        <v>21988029</v>
      </c>
      <c r="B2506" s="7" t="s">
        <v>1294</v>
      </c>
      <c r="C2506" s="7" t="s">
        <v>1379</v>
      </c>
      <c r="D2506" s="7" t="s">
        <v>22</v>
      </c>
      <c r="E2506" s="7" t="s">
        <v>482</v>
      </c>
      <c r="F2506" s="7" t="s">
        <v>483</v>
      </c>
      <c r="G2506" s="7" t="s">
        <v>247</v>
      </c>
      <c r="H2506" s="7" t="s">
        <v>248</v>
      </c>
      <c r="I2506" s="7" t="s">
        <v>825</v>
      </c>
      <c r="J2506" s="7" t="s">
        <v>826</v>
      </c>
      <c r="K2506" s="241">
        <v>2198</v>
      </c>
      <c r="L2506" s="7" t="s">
        <v>846</v>
      </c>
      <c r="M2506" s="241">
        <v>8029</v>
      </c>
      <c r="N2506" s="7" t="s">
        <v>834</v>
      </c>
    </row>
    <row r="2507" spans="1:14" x14ac:dyDescent="0.3">
      <c r="A2507" t="str">
        <f t="shared" si="39"/>
        <v>21988030</v>
      </c>
      <c r="B2507" s="7" t="s">
        <v>1294</v>
      </c>
      <c r="C2507" s="7" t="s">
        <v>1379</v>
      </c>
      <c r="D2507" s="7" t="s">
        <v>22</v>
      </c>
      <c r="E2507" s="7" t="s">
        <v>482</v>
      </c>
      <c r="F2507" s="7" t="s">
        <v>483</v>
      </c>
      <c r="G2507" s="7" t="s">
        <v>247</v>
      </c>
      <c r="H2507" s="7" t="s">
        <v>248</v>
      </c>
      <c r="I2507" s="7" t="s">
        <v>825</v>
      </c>
      <c r="J2507" s="7" t="s">
        <v>826</v>
      </c>
      <c r="K2507" s="241">
        <v>2198</v>
      </c>
      <c r="L2507" s="7" t="s">
        <v>846</v>
      </c>
      <c r="M2507" s="241">
        <v>8030</v>
      </c>
      <c r="N2507" s="7" t="s">
        <v>835</v>
      </c>
    </row>
    <row r="2508" spans="1:14" x14ac:dyDescent="0.3">
      <c r="A2508" t="str">
        <f t="shared" si="39"/>
        <v>21991031</v>
      </c>
      <c r="B2508" s="7" t="s">
        <v>1294</v>
      </c>
      <c r="C2508" s="7" t="s">
        <v>1379</v>
      </c>
      <c r="D2508" s="7" t="s">
        <v>22</v>
      </c>
      <c r="E2508" s="7" t="e">
        <v>#N/A</v>
      </c>
      <c r="F2508" s="7" t="e">
        <v>#N/A</v>
      </c>
      <c r="G2508" s="7" t="e">
        <v>#N/A</v>
      </c>
      <c r="H2508" s="7" t="e">
        <v>#N/A</v>
      </c>
      <c r="I2508" s="7" t="s">
        <v>825</v>
      </c>
      <c r="J2508" s="7" t="s">
        <v>826</v>
      </c>
      <c r="K2508" s="241">
        <v>2199</v>
      </c>
      <c r="L2508" s="7" t="s">
        <v>847</v>
      </c>
      <c r="M2508" s="241">
        <v>1031</v>
      </c>
      <c r="N2508" s="7" t="s">
        <v>529</v>
      </c>
    </row>
    <row r="2509" spans="1:14" x14ac:dyDescent="0.3">
      <c r="A2509" t="str">
        <f t="shared" si="39"/>
        <v>21991042</v>
      </c>
      <c r="B2509" s="7" t="s">
        <v>1294</v>
      </c>
      <c r="C2509" s="7" t="s">
        <v>1379</v>
      </c>
      <c r="D2509" s="7" t="s">
        <v>22</v>
      </c>
      <c r="E2509" s="7" t="s">
        <v>482</v>
      </c>
      <c r="F2509" s="7" t="s">
        <v>483</v>
      </c>
      <c r="G2509" s="7" t="s">
        <v>247</v>
      </c>
      <c r="H2509" s="7" t="s">
        <v>248</v>
      </c>
      <c r="I2509" s="7" t="s">
        <v>825</v>
      </c>
      <c r="J2509" s="7" t="s">
        <v>826</v>
      </c>
      <c r="K2509" s="241">
        <v>2199</v>
      </c>
      <c r="L2509" s="7" t="s">
        <v>847</v>
      </c>
      <c r="M2509" s="241">
        <v>1042</v>
      </c>
      <c r="N2509" s="7" t="s">
        <v>180</v>
      </c>
    </row>
    <row r="2510" spans="1:14" x14ac:dyDescent="0.3">
      <c r="A2510" t="str">
        <f t="shared" si="39"/>
        <v>23758029</v>
      </c>
      <c r="B2510" s="7" t="s">
        <v>1294</v>
      </c>
      <c r="C2510" s="7" t="s">
        <v>1379</v>
      </c>
      <c r="D2510" s="7" t="s">
        <v>22</v>
      </c>
      <c r="E2510" s="7" t="s">
        <v>482</v>
      </c>
      <c r="F2510" s="7" t="s">
        <v>483</v>
      </c>
      <c r="G2510" s="7" t="s">
        <v>247</v>
      </c>
      <c r="H2510" s="7" t="s">
        <v>248</v>
      </c>
      <c r="I2510" s="7" t="s">
        <v>825</v>
      </c>
      <c r="J2510" s="7" t="s">
        <v>826</v>
      </c>
      <c r="K2510" s="241">
        <v>2375</v>
      </c>
      <c r="L2510" s="7" t="s">
        <v>848</v>
      </c>
      <c r="M2510" s="241">
        <v>8029</v>
      </c>
      <c r="N2510" s="7" t="s">
        <v>834</v>
      </c>
    </row>
    <row r="2511" spans="1:14" x14ac:dyDescent="0.3">
      <c r="A2511" t="str">
        <f t="shared" si="39"/>
        <v>23768029</v>
      </c>
      <c r="B2511" s="7" t="s">
        <v>1294</v>
      </c>
      <c r="C2511" s="7" t="s">
        <v>1379</v>
      </c>
      <c r="D2511" s="7" t="s">
        <v>22</v>
      </c>
      <c r="E2511" s="7" t="s">
        <v>482</v>
      </c>
      <c r="F2511" s="7" t="s">
        <v>483</v>
      </c>
      <c r="G2511" s="7" t="s">
        <v>247</v>
      </c>
      <c r="H2511" s="7" t="s">
        <v>248</v>
      </c>
      <c r="I2511" s="7" t="s">
        <v>825</v>
      </c>
      <c r="J2511" s="7" t="s">
        <v>826</v>
      </c>
      <c r="K2511" s="241">
        <v>2376</v>
      </c>
      <c r="L2511" s="7" t="s">
        <v>849</v>
      </c>
      <c r="M2511" s="241">
        <v>8029</v>
      </c>
      <c r="N2511" s="7" t="s">
        <v>834</v>
      </c>
    </row>
    <row r="2512" spans="1:14" x14ac:dyDescent="0.3">
      <c r="A2512" t="str">
        <f t="shared" si="39"/>
        <v>23778029</v>
      </c>
      <c r="B2512" s="7" t="s">
        <v>1294</v>
      </c>
      <c r="C2512" s="7" t="s">
        <v>1379</v>
      </c>
      <c r="D2512" s="7" t="s">
        <v>22</v>
      </c>
      <c r="E2512" s="7" t="s">
        <v>482</v>
      </c>
      <c r="F2512" s="7" t="s">
        <v>483</v>
      </c>
      <c r="G2512" s="7" t="s">
        <v>247</v>
      </c>
      <c r="H2512" s="7" t="s">
        <v>248</v>
      </c>
      <c r="I2512" s="7" t="s">
        <v>825</v>
      </c>
      <c r="J2512" s="7" t="s">
        <v>826</v>
      </c>
      <c r="K2512" s="241">
        <v>2377</v>
      </c>
      <c r="L2512" s="7" t="s">
        <v>850</v>
      </c>
      <c r="M2512" s="241">
        <v>8029</v>
      </c>
      <c r="N2512" s="7" t="s">
        <v>834</v>
      </c>
    </row>
    <row r="2513" spans="1:14" x14ac:dyDescent="0.3">
      <c r="A2513" t="str">
        <f t="shared" si="39"/>
        <v>21832107</v>
      </c>
      <c r="B2513" s="7" t="s">
        <v>1294</v>
      </c>
      <c r="C2513" s="7"/>
      <c r="D2513" s="7"/>
      <c r="E2513" s="7" t="e">
        <v>#N/A</v>
      </c>
      <c r="F2513" s="7" t="e">
        <v>#N/A</v>
      </c>
      <c r="G2513" s="7" t="e">
        <v>#N/A</v>
      </c>
      <c r="H2513" s="7" t="e">
        <v>#N/A</v>
      </c>
      <c r="I2513" s="7" t="s">
        <v>1952</v>
      </c>
      <c r="J2513" s="7" t="s">
        <v>1953</v>
      </c>
      <c r="K2513" s="241">
        <v>2183</v>
      </c>
      <c r="L2513" s="7" t="s">
        <v>1954</v>
      </c>
      <c r="M2513" s="241">
        <v>2107</v>
      </c>
      <c r="N2513" s="7" t="s">
        <v>1945</v>
      </c>
    </row>
    <row r="2514" spans="1:14" x14ac:dyDescent="0.3">
      <c r="A2514" t="str">
        <f t="shared" si="39"/>
        <v>21833004</v>
      </c>
      <c r="B2514" s="7" t="s">
        <v>1294</v>
      </c>
      <c r="C2514" s="7"/>
      <c r="D2514" s="7"/>
      <c r="E2514" s="7" t="e">
        <v>#N/A</v>
      </c>
      <c r="F2514" s="7" t="e">
        <v>#N/A</v>
      </c>
      <c r="G2514" s="7" t="e">
        <v>#N/A</v>
      </c>
      <c r="H2514" s="7" t="e">
        <v>#N/A</v>
      </c>
      <c r="I2514" s="7" t="s">
        <v>1952</v>
      </c>
      <c r="J2514" s="7" t="s">
        <v>1953</v>
      </c>
      <c r="K2514" s="241">
        <v>2183</v>
      </c>
      <c r="L2514" s="7" t="s">
        <v>1954</v>
      </c>
      <c r="M2514" s="241">
        <v>3004</v>
      </c>
      <c r="N2514" s="7" t="s">
        <v>833</v>
      </c>
    </row>
    <row r="2515" spans="1:14" x14ac:dyDescent="0.3">
      <c r="A2515" t="str">
        <f t="shared" si="39"/>
        <v>21834000</v>
      </c>
      <c r="B2515" s="7" t="s">
        <v>1294</v>
      </c>
      <c r="C2515" s="7"/>
      <c r="D2515" s="7"/>
      <c r="E2515" s="7" t="e">
        <v>#N/A</v>
      </c>
      <c r="F2515" s="7" t="e">
        <v>#N/A</v>
      </c>
      <c r="G2515" s="7" t="e">
        <v>#N/A</v>
      </c>
      <c r="H2515" s="7" t="e">
        <v>#N/A</v>
      </c>
      <c r="I2515" s="7" t="s">
        <v>1952</v>
      </c>
      <c r="J2515" s="7" t="s">
        <v>1953</v>
      </c>
      <c r="K2515" s="241">
        <v>2183</v>
      </c>
      <c r="L2515" s="7" t="s">
        <v>1954</v>
      </c>
      <c r="M2515" s="241">
        <v>4000</v>
      </c>
      <c r="N2515" s="7" t="s">
        <v>1349</v>
      </c>
    </row>
    <row r="2516" spans="1:14" x14ac:dyDescent="0.3">
      <c r="A2516" t="str">
        <f t="shared" si="39"/>
        <v>21834003</v>
      </c>
      <c r="B2516" s="7" t="s">
        <v>1294</v>
      </c>
      <c r="C2516" s="7"/>
      <c r="D2516" s="7"/>
      <c r="E2516" s="7" t="e">
        <v>#N/A</v>
      </c>
      <c r="F2516" s="7" t="e">
        <v>#N/A</v>
      </c>
      <c r="G2516" s="7" t="e">
        <v>#N/A</v>
      </c>
      <c r="H2516" s="7" t="e">
        <v>#N/A</v>
      </c>
      <c r="I2516" s="7" t="s">
        <v>1952</v>
      </c>
      <c r="J2516" s="7" t="s">
        <v>1953</v>
      </c>
      <c r="K2516" s="241">
        <v>2183</v>
      </c>
      <c r="L2516" s="7" t="s">
        <v>1954</v>
      </c>
      <c r="M2516" s="241">
        <v>4003</v>
      </c>
      <c r="N2516" s="7" t="s">
        <v>832</v>
      </c>
    </row>
    <row r="2517" spans="1:14" x14ac:dyDescent="0.3">
      <c r="A2517" t="str">
        <f t="shared" si="39"/>
        <v>21836006</v>
      </c>
      <c r="B2517" s="7" t="s">
        <v>1294</v>
      </c>
      <c r="C2517" s="7"/>
      <c r="D2517" s="7"/>
      <c r="E2517" s="7" t="e">
        <v>#N/A</v>
      </c>
      <c r="F2517" s="7" t="e">
        <v>#N/A</v>
      </c>
      <c r="G2517" s="7" t="e">
        <v>#N/A</v>
      </c>
      <c r="H2517" s="7" t="e">
        <v>#N/A</v>
      </c>
      <c r="I2517" s="7" t="s">
        <v>1952</v>
      </c>
      <c r="J2517" s="7" t="s">
        <v>1953</v>
      </c>
      <c r="K2517" s="241">
        <v>2183</v>
      </c>
      <c r="L2517" s="7" t="s">
        <v>1954</v>
      </c>
      <c r="M2517" s="241">
        <v>6006</v>
      </c>
      <c r="N2517" s="7" t="s">
        <v>68</v>
      </c>
    </row>
    <row r="2518" spans="1:14" x14ac:dyDescent="0.3">
      <c r="A2518" t="str">
        <f t="shared" si="39"/>
        <v>21838000</v>
      </c>
      <c r="B2518" s="7" t="s">
        <v>1294</v>
      </c>
      <c r="C2518" s="7"/>
      <c r="D2518" s="7"/>
      <c r="E2518" s="7" t="e">
        <v>#N/A</v>
      </c>
      <c r="F2518" s="7" t="e">
        <v>#N/A</v>
      </c>
      <c r="G2518" s="7" t="e">
        <v>#N/A</v>
      </c>
      <c r="H2518" s="7" t="e">
        <v>#N/A</v>
      </c>
      <c r="I2518" s="7" t="s">
        <v>1952</v>
      </c>
      <c r="J2518" s="7" t="s">
        <v>1953</v>
      </c>
      <c r="K2518" s="241">
        <v>2183</v>
      </c>
      <c r="L2518" s="7" t="s">
        <v>1954</v>
      </c>
      <c r="M2518" s="241">
        <v>8000</v>
      </c>
      <c r="N2518" s="7" t="s">
        <v>163</v>
      </c>
    </row>
    <row r="2519" spans="1:14" x14ac:dyDescent="0.3">
      <c r="A2519" t="str">
        <f t="shared" si="39"/>
        <v>21848031</v>
      </c>
      <c r="B2519" s="7" t="s">
        <v>1294</v>
      </c>
      <c r="C2519" s="7"/>
      <c r="D2519" s="7"/>
      <c r="E2519" s="7" t="e">
        <v>#N/A</v>
      </c>
      <c r="F2519" s="7" t="e">
        <v>#N/A</v>
      </c>
      <c r="G2519" s="7" t="e">
        <v>#N/A</v>
      </c>
      <c r="H2519" s="7" t="e">
        <v>#N/A</v>
      </c>
      <c r="I2519" s="7" t="s">
        <v>1952</v>
      </c>
      <c r="J2519" s="7" t="s">
        <v>1953</v>
      </c>
      <c r="K2519" s="241">
        <v>2184</v>
      </c>
      <c r="L2519" s="7" t="s">
        <v>1955</v>
      </c>
      <c r="M2519" s="241">
        <v>8031</v>
      </c>
      <c r="N2519" s="7" t="s">
        <v>836</v>
      </c>
    </row>
    <row r="2520" spans="1:14" x14ac:dyDescent="0.3">
      <c r="A2520" t="str">
        <f t="shared" si="39"/>
        <v>21848080</v>
      </c>
      <c r="B2520" s="7" t="s">
        <v>1294</v>
      </c>
      <c r="C2520" s="7"/>
      <c r="D2520" s="7"/>
      <c r="E2520" s="7" t="e">
        <v>#N/A</v>
      </c>
      <c r="F2520" s="7" t="e">
        <v>#N/A</v>
      </c>
      <c r="G2520" s="7" t="e">
        <v>#N/A</v>
      </c>
      <c r="H2520" s="7" t="e">
        <v>#N/A</v>
      </c>
      <c r="I2520" s="7" t="s">
        <v>1952</v>
      </c>
      <c r="J2520" s="7" t="s">
        <v>1953</v>
      </c>
      <c r="K2520" s="241">
        <v>2184</v>
      </c>
      <c r="L2520" s="7" t="s">
        <v>1955</v>
      </c>
      <c r="M2520" s="241">
        <v>8080</v>
      </c>
      <c r="N2520" s="7" t="s">
        <v>1947</v>
      </c>
    </row>
    <row r="2521" spans="1:14" x14ac:dyDescent="0.3">
      <c r="A2521" t="str">
        <f t="shared" si="39"/>
        <v>21858031</v>
      </c>
      <c r="B2521" s="7" t="s">
        <v>1294</v>
      </c>
      <c r="C2521" s="7"/>
      <c r="D2521" s="7"/>
      <c r="E2521" s="7" t="e">
        <v>#N/A</v>
      </c>
      <c r="F2521" s="7" t="e">
        <v>#N/A</v>
      </c>
      <c r="G2521" s="7" t="e">
        <v>#N/A</v>
      </c>
      <c r="H2521" s="7" t="e">
        <v>#N/A</v>
      </c>
      <c r="I2521" s="7" t="s">
        <v>1952</v>
      </c>
      <c r="J2521" s="7" t="s">
        <v>1953</v>
      </c>
      <c r="K2521" s="241">
        <v>2185</v>
      </c>
      <c r="L2521" s="7" t="s">
        <v>1956</v>
      </c>
      <c r="M2521" s="241">
        <v>8031</v>
      </c>
      <c r="N2521" s="7" t="s">
        <v>836</v>
      </c>
    </row>
    <row r="2522" spans="1:14" x14ac:dyDescent="0.3">
      <c r="A2522" t="str">
        <f t="shared" si="39"/>
        <v>21858080</v>
      </c>
      <c r="B2522" s="7" t="s">
        <v>1294</v>
      </c>
      <c r="C2522" s="7"/>
      <c r="D2522" s="7"/>
      <c r="E2522" s="7" t="e">
        <v>#N/A</v>
      </c>
      <c r="F2522" s="7" t="e">
        <v>#N/A</v>
      </c>
      <c r="G2522" s="7" t="e">
        <v>#N/A</v>
      </c>
      <c r="H2522" s="7" t="e">
        <v>#N/A</v>
      </c>
      <c r="I2522" s="7" t="s">
        <v>1952</v>
      </c>
      <c r="J2522" s="7" t="s">
        <v>1953</v>
      </c>
      <c r="K2522" s="241">
        <v>2185</v>
      </c>
      <c r="L2522" s="7" t="s">
        <v>1956</v>
      </c>
      <c r="M2522" s="241">
        <v>8080</v>
      </c>
      <c r="N2522" s="7" t="s">
        <v>1947</v>
      </c>
    </row>
    <row r="2523" spans="1:14" x14ac:dyDescent="0.3">
      <c r="A2523" t="str">
        <f t="shared" si="39"/>
        <v>21868031</v>
      </c>
      <c r="B2523" s="7" t="s">
        <v>1294</v>
      </c>
      <c r="C2523" s="7"/>
      <c r="D2523" s="7"/>
      <c r="E2523" s="7" t="e">
        <v>#N/A</v>
      </c>
      <c r="F2523" s="7" t="e">
        <v>#N/A</v>
      </c>
      <c r="G2523" s="7" t="e">
        <v>#N/A</v>
      </c>
      <c r="H2523" s="7" t="e">
        <v>#N/A</v>
      </c>
      <c r="I2523" s="7" t="s">
        <v>1952</v>
      </c>
      <c r="J2523" s="7" t="s">
        <v>1953</v>
      </c>
      <c r="K2523" s="241">
        <v>2186</v>
      </c>
      <c r="L2523" s="7" t="s">
        <v>1957</v>
      </c>
      <c r="M2523" s="241">
        <v>8031</v>
      </c>
      <c r="N2523" s="7" t="s">
        <v>836</v>
      </c>
    </row>
    <row r="2524" spans="1:14" x14ac:dyDescent="0.3">
      <c r="A2524" t="str">
        <f t="shared" si="39"/>
        <v>21868080</v>
      </c>
      <c r="B2524" s="7" t="s">
        <v>1294</v>
      </c>
      <c r="C2524" s="7"/>
      <c r="D2524" s="7"/>
      <c r="E2524" s="7" t="e">
        <v>#N/A</v>
      </c>
      <c r="F2524" s="7" t="e">
        <v>#N/A</v>
      </c>
      <c r="G2524" s="7" t="e">
        <v>#N/A</v>
      </c>
      <c r="H2524" s="7" t="e">
        <v>#N/A</v>
      </c>
      <c r="I2524" s="7" t="s">
        <v>1952</v>
      </c>
      <c r="J2524" s="7" t="s">
        <v>1953</v>
      </c>
      <c r="K2524" s="241">
        <v>2186</v>
      </c>
      <c r="L2524" s="7" t="s">
        <v>1957</v>
      </c>
      <c r="M2524" s="241">
        <v>8080</v>
      </c>
      <c r="N2524" s="7" t="s">
        <v>1947</v>
      </c>
    </row>
    <row r="2525" spans="1:14" x14ac:dyDescent="0.3">
      <c r="A2525" t="str">
        <f t="shared" si="39"/>
        <v>21878031</v>
      </c>
      <c r="B2525" s="7" t="s">
        <v>1294</v>
      </c>
      <c r="C2525" s="7"/>
      <c r="D2525" s="7"/>
      <c r="E2525" s="7" t="e">
        <v>#N/A</v>
      </c>
      <c r="F2525" s="7" t="e">
        <v>#N/A</v>
      </c>
      <c r="G2525" s="7" t="e">
        <v>#N/A</v>
      </c>
      <c r="H2525" s="7" t="e">
        <v>#N/A</v>
      </c>
      <c r="I2525" s="7" t="s">
        <v>1952</v>
      </c>
      <c r="J2525" s="7" t="s">
        <v>1953</v>
      </c>
      <c r="K2525" s="241">
        <v>2187</v>
      </c>
      <c r="L2525" s="7" t="s">
        <v>1958</v>
      </c>
      <c r="M2525" s="241">
        <v>8031</v>
      </c>
      <c r="N2525" s="7" t="s">
        <v>836</v>
      </c>
    </row>
    <row r="2526" spans="1:14" x14ac:dyDescent="0.3">
      <c r="A2526" t="str">
        <f t="shared" si="39"/>
        <v>21878080</v>
      </c>
      <c r="B2526" s="7" t="s">
        <v>1294</v>
      </c>
      <c r="C2526" s="7"/>
      <c r="D2526" s="7"/>
      <c r="E2526" s="7" t="e">
        <v>#N/A</v>
      </c>
      <c r="F2526" s="7" t="e">
        <v>#N/A</v>
      </c>
      <c r="G2526" s="7" t="e">
        <v>#N/A</v>
      </c>
      <c r="H2526" s="7" t="e">
        <v>#N/A</v>
      </c>
      <c r="I2526" s="7" t="s">
        <v>1952</v>
      </c>
      <c r="J2526" s="7" t="s">
        <v>1953</v>
      </c>
      <c r="K2526" s="241">
        <v>2187</v>
      </c>
      <c r="L2526" s="7" t="s">
        <v>1958</v>
      </c>
      <c r="M2526" s="241">
        <v>8080</v>
      </c>
      <c r="N2526" s="7" t="s">
        <v>1947</v>
      </c>
    </row>
    <row r="2527" spans="1:14" x14ac:dyDescent="0.3">
      <c r="A2527" t="str">
        <f t="shared" si="39"/>
        <v>21888031</v>
      </c>
      <c r="B2527" s="7" t="s">
        <v>1294</v>
      </c>
      <c r="C2527" s="7"/>
      <c r="D2527" s="7"/>
      <c r="E2527" s="7" t="e">
        <v>#N/A</v>
      </c>
      <c r="F2527" s="7" t="e">
        <v>#N/A</v>
      </c>
      <c r="G2527" s="7" t="e">
        <v>#N/A</v>
      </c>
      <c r="H2527" s="7" t="e">
        <v>#N/A</v>
      </c>
      <c r="I2527" s="7" t="s">
        <v>1952</v>
      </c>
      <c r="J2527" s="7" t="s">
        <v>1953</v>
      </c>
      <c r="K2527" s="241">
        <v>2188</v>
      </c>
      <c r="L2527" s="7" t="s">
        <v>1959</v>
      </c>
      <c r="M2527" s="241">
        <v>8031</v>
      </c>
      <c r="N2527" s="7" t="s">
        <v>836</v>
      </c>
    </row>
    <row r="2528" spans="1:14" x14ac:dyDescent="0.3">
      <c r="A2528" t="str">
        <f t="shared" si="39"/>
        <v>21888033</v>
      </c>
      <c r="B2528" s="7" t="s">
        <v>1294</v>
      </c>
      <c r="C2528" s="7"/>
      <c r="D2528" s="7"/>
      <c r="E2528" s="7" t="e">
        <v>#N/A</v>
      </c>
      <c r="F2528" s="7" t="e">
        <v>#N/A</v>
      </c>
      <c r="G2528" s="7" t="e">
        <v>#N/A</v>
      </c>
      <c r="H2528" s="7" t="e">
        <v>#N/A</v>
      </c>
      <c r="I2528" s="7" t="s">
        <v>1952</v>
      </c>
      <c r="J2528" s="7" t="s">
        <v>1953</v>
      </c>
      <c r="K2528" s="241">
        <v>2188</v>
      </c>
      <c r="L2528" s="7" t="s">
        <v>1959</v>
      </c>
      <c r="M2528" s="241">
        <v>8033</v>
      </c>
      <c r="N2528" s="7" t="s">
        <v>1960</v>
      </c>
    </row>
    <row r="2529" spans="1:14" x14ac:dyDescent="0.3">
      <c r="A2529" t="str">
        <f t="shared" si="39"/>
        <v>21241039</v>
      </c>
      <c r="B2529" s="7" t="s">
        <v>1294</v>
      </c>
      <c r="C2529" s="7" t="s">
        <v>1379</v>
      </c>
      <c r="D2529" s="7" t="s">
        <v>22</v>
      </c>
      <c r="E2529" s="7" t="s">
        <v>482</v>
      </c>
      <c r="F2529" s="7" t="s">
        <v>483</v>
      </c>
      <c r="G2529" s="7" t="s">
        <v>247</v>
      </c>
      <c r="H2529" s="7" t="s">
        <v>248</v>
      </c>
      <c r="I2529" s="7" t="s">
        <v>851</v>
      </c>
      <c r="J2529" s="7" t="s">
        <v>852</v>
      </c>
      <c r="K2529" s="241">
        <v>2124</v>
      </c>
      <c r="L2529" s="7" t="s">
        <v>853</v>
      </c>
      <c r="M2529" s="241">
        <v>1039</v>
      </c>
      <c r="N2529" s="7" t="s">
        <v>854</v>
      </c>
    </row>
    <row r="2530" spans="1:14" x14ac:dyDescent="0.3">
      <c r="A2530" t="str">
        <f t="shared" si="39"/>
        <v>21241063</v>
      </c>
      <c r="B2530" s="7" t="s">
        <v>1294</v>
      </c>
      <c r="C2530" s="7" t="s">
        <v>1379</v>
      </c>
      <c r="D2530" s="7" t="s">
        <v>22</v>
      </c>
      <c r="E2530" s="7" t="s">
        <v>482</v>
      </c>
      <c r="F2530" s="7" t="s">
        <v>483</v>
      </c>
      <c r="G2530" s="7" t="s">
        <v>247</v>
      </c>
      <c r="H2530" s="7" t="s">
        <v>248</v>
      </c>
      <c r="I2530" s="7" t="s">
        <v>851</v>
      </c>
      <c r="J2530" s="7" t="s">
        <v>852</v>
      </c>
      <c r="K2530" s="241">
        <v>2124</v>
      </c>
      <c r="L2530" s="7" t="s">
        <v>853</v>
      </c>
      <c r="M2530" s="241">
        <v>1063</v>
      </c>
      <c r="N2530" s="7" t="s">
        <v>855</v>
      </c>
    </row>
    <row r="2531" spans="1:14" x14ac:dyDescent="0.3">
      <c r="A2531" t="str">
        <f t="shared" si="39"/>
        <v>21241097</v>
      </c>
      <c r="B2531" s="7" t="s">
        <v>1294</v>
      </c>
      <c r="C2531" s="7" t="s">
        <v>1379</v>
      </c>
      <c r="D2531" s="7" t="s">
        <v>22</v>
      </c>
      <c r="E2531" s="7" t="s">
        <v>482</v>
      </c>
      <c r="F2531" s="7" t="s">
        <v>483</v>
      </c>
      <c r="G2531" s="7" t="s">
        <v>247</v>
      </c>
      <c r="H2531" s="7" t="s">
        <v>248</v>
      </c>
      <c r="I2531" s="7" t="s">
        <v>851</v>
      </c>
      <c r="J2531" s="7" t="s">
        <v>852</v>
      </c>
      <c r="K2531" s="241">
        <v>2124</v>
      </c>
      <c r="L2531" s="7" t="s">
        <v>853</v>
      </c>
      <c r="M2531" s="241">
        <v>1097</v>
      </c>
      <c r="N2531" s="7" t="s">
        <v>856</v>
      </c>
    </row>
    <row r="2532" spans="1:14" x14ac:dyDescent="0.3">
      <c r="A2532" t="str">
        <f t="shared" si="39"/>
        <v>21242019</v>
      </c>
      <c r="B2532" s="7" t="s">
        <v>1294</v>
      </c>
      <c r="C2532" s="7" t="s">
        <v>1379</v>
      </c>
      <c r="D2532" s="7" t="s">
        <v>22</v>
      </c>
      <c r="E2532" s="7" t="s">
        <v>482</v>
      </c>
      <c r="F2532" s="7" t="s">
        <v>483</v>
      </c>
      <c r="G2532" s="7" t="s">
        <v>247</v>
      </c>
      <c r="H2532" s="7" t="s">
        <v>248</v>
      </c>
      <c r="I2532" s="7" t="s">
        <v>851</v>
      </c>
      <c r="J2532" s="7" t="s">
        <v>852</v>
      </c>
      <c r="K2532" s="241">
        <v>2124</v>
      </c>
      <c r="L2532" s="7" t="s">
        <v>853</v>
      </c>
      <c r="M2532" s="241">
        <v>2019</v>
      </c>
      <c r="N2532" s="7" t="s">
        <v>495</v>
      </c>
    </row>
    <row r="2533" spans="1:14" x14ac:dyDescent="0.3">
      <c r="A2533" t="str">
        <f t="shared" si="39"/>
        <v>21242048</v>
      </c>
      <c r="B2533" s="7" t="s">
        <v>1294</v>
      </c>
      <c r="C2533" s="7" t="s">
        <v>1379</v>
      </c>
      <c r="D2533" s="7" t="s">
        <v>22</v>
      </c>
      <c r="E2533" s="7" t="e">
        <v>#N/A</v>
      </c>
      <c r="F2533" s="7" t="e">
        <v>#N/A</v>
      </c>
      <c r="G2533" s="7" t="e">
        <v>#N/A</v>
      </c>
      <c r="H2533" s="7" t="e">
        <v>#N/A</v>
      </c>
      <c r="I2533" s="7" t="s">
        <v>851</v>
      </c>
      <c r="J2533" s="7" t="s">
        <v>852</v>
      </c>
      <c r="K2533" s="241">
        <v>2124</v>
      </c>
      <c r="L2533" s="7" t="s">
        <v>853</v>
      </c>
      <c r="M2533" s="241">
        <v>2048</v>
      </c>
      <c r="N2533" s="7" t="s">
        <v>1961</v>
      </c>
    </row>
    <row r="2534" spans="1:14" x14ac:dyDescent="0.3">
      <c r="A2534" t="str">
        <f t="shared" si="39"/>
        <v>21242086</v>
      </c>
      <c r="B2534" s="7" t="s">
        <v>1294</v>
      </c>
      <c r="C2534" s="7" t="s">
        <v>1379</v>
      </c>
      <c r="D2534" s="7" t="s">
        <v>22</v>
      </c>
      <c r="E2534" s="7" t="e">
        <v>#N/A</v>
      </c>
      <c r="F2534" s="7" t="e">
        <v>#N/A</v>
      </c>
      <c r="G2534" s="7" t="e">
        <v>#N/A</v>
      </c>
      <c r="H2534" s="7" t="e">
        <v>#N/A</v>
      </c>
      <c r="I2534" s="7" t="s">
        <v>851</v>
      </c>
      <c r="J2534" s="7" t="s">
        <v>852</v>
      </c>
      <c r="K2534" s="241">
        <v>2124</v>
      </c>
      <c r="L2534" s="7" t="s">
        <v>853</v>
      </c>
      <c r="M2534" s="241">
        <v>2086</v>
      </c>
      <c r="N2534" s="7" t="s">
        <v>291</v>
      </c>
    </row>
    <row r="2535" spans="1:14" x14ac:dyDescent="0.3">
      <c r="A2535" t="str">
        <f t="shared" si="39"/>
        <v>21242094</v>
      </c>
      <c r="B2535" s="7" t="s">
        <v>1294</v>
      </c>
      <c r="C2535" s="7" t="s">
        <v>1379</v>
      </c>
      <c r="D2535" s="7" t="s">
        <v>22</v>
      </c>
      <c r="E2535" s="7" t="s">
        <v>482</v>
      </c>
      <c r="F2535" s="7" t="s">
        <v>483</v>
      </c>
      <c r="G2535" s="7" t="s">
        <v>247</v>
      </c>
      <c r="H2535" s="7" t="s">
        <v>248</v>
      </c>
      <c r="I2535" s="7" t="s">
        <v>851</v>
      </c>
      <c r="J2535" s="7" t="s">
        <v>852</v>
      </c>
      <c r="K2535" s="241">
        <v>2124</v>
      </c>
      <c r="L2535" s="7" t="s">
        <v>853</v>
      </c>
      <c r="M2535" s="241">
        <v>2094</v>
      </c>
      <c r="N2535" s="7" t="s">
        <v>702</v>
      </c>
    </row>
    <row r="2536" spans="1:14" x14ac:dyDescent="0.3">
      <c r="A2536" t="str">
        <f t="shared" si="39"/>
        <v>21242149</v>
      </c>
      <c r="B2536" s="7" t="s">
        <v>1294</v>
      </c>
      <c r="C2536" s="7" t="s">
        <v>1379</v>
      </c>
      <c r="D2536" s="7" t="s">
        <v>22</v>
      </c>
      <c r="E2536" s="7" t="e">
        <v>#N/A</v>
      </c>
      <c r="F2536" s="7" t="e">
        <v>#N/A</v>
      </c>
      <c r="G2536" s="7" t="e">
        <v>#N/A</v>
      </c>
      <c r="H2536" s="7" t="e">
        <v>#N/A</v>
      </c>
      <c r="I2536" s="7" t="s">
        <v>851</v>
      </c>
      <c r="J2536" s="7" t="s">
        <v>852</v>
      </c>
      <c r="K2536" s="241">
        <v>2124</v>
      </c>
      <c r="L2536" s="7" t="s">
        <v>853</v>
      </c>
      <c r="M2536" s="241">
        <v>2149</v>
      </c>
      <c r="N2536" s="7" t="s">
        <v>653</v>
      </c>
    </row>
    <row r="2537" spans="1:14" x14ac:dyDescent="0.3">
      <c r="A2537" t="str">
        <f t="shared" si="39"/>
        <v>21242237</v>
      </c>
      <c r="B2537" s="7" t="s">
        <v>1294</v>
      </c>
      <c r="C2537" s="7" t="s">
        <v>1379</v>
      </c>
      <c r="D2537" s="7" t="s">
        <v>22</v>
      </c>
      <c r="E2537" s="7" t="s">
        <v>482</v>
      </c>
      <c r="F2537" s="7" t="s">
        <v>483</v>
      </c>
      <c r="G2537" s="7" t="s">
        <v>247</v>
      </c>
      <c r="H2537" s="7" t="s">
        <v>248</v>
      </c>
      <c r="I2537" s="7" t="s">
        <v>851</v>
      </c>
      <c r="J2537" s="7" t="s">
        <v>852</v>
      </c>
      <c r="K2537" s="241">
        <v>2124</v>
      </c>
      <c r="L2537" s="7" t="s">
        <v>853</v>
      </c>
      <c r="M2537" s="241">
        <v>2237</v>
      </c>
      <c r="N2537" s="7" t="s">
        <v>857</v>
      </c>
    </row>
    <row r="2538" spans="1:14" x14ac:dyDescent="0.3">
      <c r="A2538" t="str">
        <f t="shared" si="39"/>
        <v>21244000</v>
      </c>
      <c r="B2538" s="7" t="s">
        <v>1294</v>
      </c>
      <c r="C2538" s="7" t="s">
        <v>1379</v>
      </c>
      <c r="D2538" s="7" t="s">
        <v>22</v>
      </c>
      <c r="E2538" s="7" t="e">
        <v>#N/A</v>
      </c>
      <c r="F2538" s="7" t="e">
        <v>#N/A</v>
      </c>
      <c r="G2538" s="7" t="e">
        <v>#N/A</v>
      </c>
      <c r="H2538" s="7" t="e">
        <v>#N/A</v>
      </c>
      <c r="I2538" s="7" t="s">
        <v>851</v>
      </c>
      <c r="J2538" s="7" t="s">
        <v>852</v>
      </c>
      <c r="K2538" s="241">
        <v>2124</v>
      </c>
      <c r="L2538" s="7" t="s">
        <v>853</v>
      </c>
      <c r="M2538" s="241">
        <v>4000</v>
      </c>
      <c r="N2538" s="7" t="s">
        <v>1349</v>
      </c>
    </row>
    <row r="2539" spans="1:14" x14ac:dyDescent="0.3">
      <c r="A2539" t="str">
        <f t="shared" si="39"/>
        <v>21245002</v>
      </c>
      <c r="B2539" s="7" t="s">
        <v>1351</v>
      </c>
      <c r="C2539" s="7" t="s">
        <v>1379</v>
      </c>
      <c r="D2539" s="7" t="s">
        <v>22</v>
      </c>
      <c r="E2539" s="7" t="s">
        <v>482</v>
      </c>
      <c r="F2539" s="7" t="s">
        <v>483</v>
      </c>
      <c r="G2539" s="7" t="s">
        <v>247</v>
      </c>
      <c r="H2539" s="7" t="s">
        <v>248</v>
      </c>
      <c r="I2539" s="7" t="s">
        <v>851</v>
      </c>
      <c r="J2539" s="7" t="s">
        <v>852</v>
      </c>
      <c r="K2539" s="241">
        <v>2124</v>
      </c>
      <c r="L2539" s="7" t="s">
        <v>853</v>
      </c>
      <c r="M2539" s="241">
        <v>5002</v>
      </c>
      <c r="N2539" s="7" t="s">
        <v>308</v>
      </c>
    </row>
    <row r="2540" spans="1:14" x14ac:dyDescent="0.3">
      <c r="A2540" t="str">
        <f t="shared" si="39"/>
        <v>21245005</v>
      </c>
      <c r="B2540" s="7" t="s">
        <v>1294</v>
      </c>
      <c r="C2540" s="7" t="s">
        <v>1379</v>
      </c>
      <c r="D2540" s="7" t="s">
        <v>22</v>
      </c>
      <c r="E2540" s="7" t="e">
        <v>#N/A</v>
      </c>
      <c r="F2540" s="7" t="e">
        <v>#N/A</v>
      </c>
      <c r="G2540" s="7" t="e">
        <v>#N/A</v>
      </c>
      <c r="H2540" s="7" t="e">
        <v>#N/A</v>
      </c>
      <c r="I2540" s="7" t="s">
        <v>851</v>
      </c>
      <c r="J2540" s="7" t="s">
        <v>852</v>
      </c>
      <c r="K2540" s="241">
        <v>2124</v>
      </c>
      <c r="L2540" s="7" t="s">
        <v>853</v>
      </c>
      <c r="M2540" s="241">
        <v>5005</v>
      </c>
      <c r="N2540" s="7" t="s">
        <v>1530</v>
      </c>
    </row>
    <row r="2541" spans="1:14" x14ac:dyDescent="0.3">
      <c r="A2541" t="str">
        <f t="shared" si="39"/>
        <v>21245006</v>
      </c>
      <c r="B2541" s="7" t="s">
        <v>1294</v>
      </c>
      <c r="C2541" s="7" t="s">
        <v>1379</v>
      </c>
      <c r="D2541" s="7" t="s">
        <v>22</v>
      </c>
      <c r="E2541" s="7" t="e">
        <v>#N/A</v>
      </c>
      <c r="F2541" s="7" t="e">
        <v>#N/A</v>
      </c>
      <c r="G2541" s="7" t="e">
        <v>#N/A</v>
      </c>
      <c r="H2541" s="7" t="e">
        <v>#N/A</v>
      </c>
      <c r="I2541" s="7" t="s">
        <v>851</v>
      </c>
      <c r="J2541" s="7" t="s">
        <v>852</v>
      </c>
      <c r="K2541" s="241">
        <v>2124</v>
      </c>
      <c r="L2541" s="7" t="s">
        <v>853</v>
      </c>
      <c r="M2541" s="241">
        <v>5006</v>
      </c>
      <c r="N2541" s="7" t="s">
        <v>736</v>
      </c>
    </row>
    <row r="2542" spans="1:14" x14ac:dyDescent="0.3">
      <c r="A2542" t="str">
        <f t="shared" si="39"/>
        <v>21245011</v>
      </c>
      <c r="B2542" s="7" t="s">
        <v>1294</v>
      </c>
      <c r="C2542" s="7" t="s">
        <v>1379</v>
      </c>
      <c r="D2542" s="7" t="s">
        <v>22</v>
      </c>
      <c r="E2542" s="7" t="e">
        <v>#N/A</v>
      </c>
      <c r="F2542" s="7" t="e">
        <v>#N/A</v>
      </c>
      <c r="G2542" s="7" t="e">
        <v>#N/A</v>
      </c>
      <c r="H2542" s="7" t="e">
        <v>#N/A</v>
      </c>
      <c r="I2542" s="7" t="s">
        <v>851</v>
      </c>
      <c r="J2542" s="7" t="s">
        <v>852</v>
      </c>
      <c r="K2542" s="241">
        <v>2124</v>
      </c>
      <c r="L2542" s="7" t="s">
        <v>853</v>
      </c>
      <c r="M2542" s="241">
        <v>5011</v>
      </c>
      <c r="N2542" s="7" t="s">
        <v>588</v>
      </c>
    </row>
    <row r="2543" spans="1:14" x14ac:dyDescent="0.3">
      <c r="A2543" t="str">
        <f t="shared" si="39"/>
        <v>21247000</v>
      </c>
      <c r="B2543" s="7" t="s">
        <v>1294</v>
      </c>
      <c r="C2543" s="7" t="s">
        <v>1379</v>
      </c>
      <c r="D2543" s="7" t="s">
        <v>22</v>
      </c>
      <c r="E2543" s="7" t="e">
        <v>#N/A</v>
      </c>
      <c r="F2543" s="7" t="e">
        <v>#N/A</v>
      </c>
      <c r="G2543" s="7" t="e">
        <v>#N/A</v>
      </c>
      <c r="H2543" s="7" t="e">
        <v>#N/A</v>
      </c>
      <c r="I2543" s="7" t="s">
        <v>851</v>
      </c>
      <c r="J2543" s="7" t="s">
        <v>852</v>
      </c>
      <c r="K2543" s="241">
        <v>2124</v>
      </c>
      <c r="L2543" s="7" t="s">
        <v>853</v>
      </c>
      <c r="M2543" s="241">
        <v>7000</v>
      </c>
      <c r="N2543" s="7" t="s">
        <v>44</v>
      </c>
    </row>
    <row r="2544" spans="1:14" x14ac:dyDescent="0.3">
      <c r="A2544" t="str">
        <f t="shared" si="39"/>
        <v>21247130</v>
      </c>
      <c r="B2544" s="7" t="s">
        <v>1294</v>
      </c>
      <c r="C2544" s="7" t="s">
        <v>1379</v>
      </c>
      <c r="D2544" s="7" t="s">
        <v>22</v>
      </c>
      <c r="E2544" s="7" t="e">
        <v>#N/A</v>
      </c>
      <c r="F2544" s="7" t="e">
        <v>#N/A</v>
      </c>
      <c r="G2544" s="7" t="e">
        <v>#N/A</v>
      </c>
      <c r="H2544" s="7" t="e">
        <v>#N/A</v>
      </c>
      <c r="I2544" s="7" t="s">
        <v>851</v>
      </c>
      <c r="J2544" s="7" t="s">
        <v>852</v>
      </c>
      <c r="K2544" s="241">
        <v>2124</v>
      </c>
      <c r="L2544" s="7" t="s">
        <v>853</v>
      </c>
      <c r="M2544" s="241">
        <v>7130</v>
      </c>
      <c r="N2544" s="7" t="s">
        <v>589</v>
      </c>
    </row>
    <row r="2545" spans="1:14" x14ac:dyDescent="0.3">
      <c r="A2545" t="str">
        <f t="shared" si="39"/>
        <v>21247140</v>
      </c>
      <c r="B2545" s="7" t="s">
        <v>1294</v>
      </c>
      <c r="C2545" s="7" t="s">
        <v>1379</v>
      </c>
      <c r="D2545" s="7" t="s">
        <v>22</v>
      </c>
      <c r="E2545" s="7" t="e">
        <v>#N/A</v>
      </c>
      <c r="F2545" s="7" t="e">
        <v>#N/A</v>
      </c>
      <c r="G2545" s="7" t="e">
        <v>#N/A</v>
      </c>
      <c r="H2545" s="7" t="e">
        <v>#N/A</v>
      </c>
      <c r="I2545" s="7" t="s">
        <v>851</v>
      </c>
      <c r="J2545" s="7" t="s">
        <v>852</v>
      </c>
      <c r="K2545" s="241">
        <v>2124</v>
      </c>
      <c r="L2545" s="7" t="s">
        <v>853</v>
      </c>
      <c r="M2545" s="241">
        <v>7140</v>
      </c>
      <c r="N2545" s="7" t="s">
        <v>1928</v>
      </c>
    </row>
    <row r="2546" spans="1:14" x14ac:dyDescent="0.3">
      <c r="A2546" t="str">
        <f t="shared" si="39"/>
        <v>21247200</v>
      </c>
      <c r="B2546" s="7" t="s">
        <v>1294</v>
      </c>
      <c r="C2546" s="7" t="s">
        <v>1379</v>
      </c>
      <c r="D2546" s="7" t="s">
        <v>22</v>
      </c>
      <c r="E2546" s="7" t="e">
        <v>#N/A</v>
      </c>
      <c r="F2546" s="7" t="e">
        <v>#N/A</v>
      </c>
      <c r="G2546" s="7" t="e">
        <v>#N/A</v>
      </c>
      <c r="H2546" s="7" t="e">
        <v>#N/A</v>
      </c>
      <c r="I2546" s="7" t="s">
        <v>851</v>
      </c>
      <c r="J2546" s="7" t="s">
        <v>852</v>
      </c>
      <c r="K2546" s="241">
        <v>2124</v>
      </c>
      <c r="L2546" s="7" t="s">
        <v>853</v>
      </c>
      <c r="M2546" s="241">
        <v>7200</v>
      </c>
      <c r="N2546" s="7" t="s">
        <v>255</v>
      </c>
    </row>
    <row r="2547" spans="1:14" x14ac:dyDescent="0.3">
      <c r="A2547" t="str">
        <f t="shared" si="39"/>
        <v>21248812</v>
      </c>
      <c r="B2547" s="7" t="s">
        <v>1294</v>
      </c>
      <c r="C2547" s="7" t="s">
        <v>1379</v>
      </c>
      <c r="D2547" s="7" t="s">
        <v>22</v>
      </c>
      <c r="E2547" s="7" t="e">
        <v>#N/A</v>
      </c>
      <c r="F2547" s="7" t="e">
        <v>#N/A</v>
      </c>
      <c r="G2547" s="7" t="e">
        <v>#N/A</v>
      </c>
      <c r="H2547" s="7" t="e">
        <v>#N/A</v>
      </c>
      <c r="I2547" s="7" t="s">
        <v>851</v>
      </c>
      <c r="J2547" s="7" t="s">
        <v>852</v>
      </c>
      <c r="K2547" s="241">
        <v>2124</v>
      </c>
      <c r="L2547" s="7" t="s">
        <v>853</v>
      </c>
      <c r="M2547" s="241">
        <v>8812</v>
      </c>
      <c r="N2547" s="7" t="s">
        <v>58</v>
      </c>
    </row>
    <row r="2548" spans="1:14" x14ac:dyDescent="0.3">
      <c r="A2548" t="str">
        <f t="shared" si="39"/>
        <v>21251005</v>
      </c>
      <c r="B2548" s="7" t="s">
        <v>1294</v>
      </c>
      <c r="C2548" s="7" t="s">
        <v>1379</v>
      </c>
      <c r="D2548" s="7" t="s">
        <v>22</v>
      </c>
      <c r="E2548" s="7" t="e">
        <v>#N/A</v>
      </c>
      <c r="F2548" s="7" t="e">
        <v>#N/A</v>
      </c>
      <c r="G2548" s="7" t="e">
        <v>#N/A</v>
      </c>
      <c r="H2548" s="7" t="e">
        <v>#N/A</v>
      </c>
      <c r="I2548" s="7" t="s">
        <v>851</v>
      </c>
      <c r="J2548" s="7" t="s">
        <v>852</v>
      </c>
      <c r="K2548" s="241">
        <v>2125</v>
      </c>
      <c r="L2548" s="7" t="s">
        <v>858</v>
      </c>
      <c r="M2548" s="241">
        <v>1005</v>
      </c>
      <c r="N2548" s="7" t="s">
        <v>997</v>
      </c>
    </row>
    <row r="2549" spans="1:14" x14ac:dyDescent="0.3">
      <c r="A2549" t="str">
        <f t="shared" si="39"/>
        <v>21251080</v>
      </c>
      <c r="B2549" s="7" t="s">
        <v>1294</v>
      </c>
      <c r="C2549" s="7" t="s">
        <v>1379</v>
      </c>
      <c r="D2549" s="7" t="s">
        <v>22</v>
      </c>
      <c r="E2549" s="7" t="e">
        <v>#N/A</v>
      </c>
      <c r="F2549" s="7" t="e">
        <v>#N/A</v>
      </c>
      <c r="G2549" s="7" t="e">
        <v>#N/A</v>
      </c>
      <c r="H2549" s="7" t="e">
        <v>#N/A</v>
      </c>
      <c r="I2549" s="7" t="s">
        <v>851</v>
      </c>
      <c r="J2549" s="7" t="s">
        <v>852</v>
      </c>
      <c r="K2549" s="241">
        <v>2125</v>
      </c>
      <c r="L2549" s="7" t="s">
        <v>858</v>
      </c>
      <c r="M2549" s="241">
        <v>1080</v>
      </c>
      <c r="N2549" s="7" t="s">
        <v>666</v>
      </c>
    </row>
    <row r="2550" spans="1:14" x14ac:dyDescent="0.3">
      <c r="A2550" t="str">
        <f t="shared" si="39"/>
        <v>21252037</v>
      </c>
      <c r="B2550" s="7" t="s">
        <v>1294</v>
      </c>
      <c r="C2550" s="7" t="s">
        <v>1379</v>
      </c>
      <c r="D2550" s="7" t="s">
        <v>22</v>
      </c>
      <c r="E2550" s="7" t="s">
        <v>482</v>
      </c>
      <c r="F2550" s="7" t="s">
        <v>483</v>
      </c>
      <c r="G2550" s="7" t="s">
        <v>247</v>
      </c>
      <c r="H2550" s="7" t="s">
        <v>248</v>
      </c>
      <c r="I2550" s="7" t="s">
        <v>851</v>
      </c>
      <c r="J2550" s="7" t="s">
        <v>852</v>
      </c>
      <c r="K2550" s="241">
        <v>2125</v>
      </c>
      <c r="L2550" s="7" t="s">
        <v>858</v>
      </c>
      <c r="M2550" s="241">
        <v>2037</v>
      </c>
      <c r="N2550" s="7" t="s">
        <v>294</v>
      </c>
    </row>
    <row r="2551" spans="1:14" x14ac:dyDescent="0.3">
      <c r="A2551" t="str">
        <f t="shared" si="39"/>
        <v>21252078</v>
      </c>
      <c r="B2551" s="7" t="s">
        <v>1294</v>
      </c>
      <c r="C2551" s="7" t="s">
        <v>1379</v>
      </c>
      <c r="D2551" s="7" t="s">
        <v>22</v>
      </c>
      <c r="E2551" s="7" t="e">
        <v>#N/A</v>
      </c>
      <c r="F2551" s="7" t="e">
        <v>#N/A</v>
      </c>
      <c r="G2551" s="7" t="e">
        <v>#N/A</v>
      </c>
      <c r="H2551" s="7" t="e">
        <v>#N/A</v>
      </c>
      <c r="I2551" s="7" t="s">
        <v>851</v>
      </c>
      <c r="J2551" s="7" t="s">
        <v>852</v>
      </c>
      <c r="K2551" s="241">
        <v>2125</v>
      </c>
      <c r="L2551" s="7" t="s">
        <v>858</v>
      </c>
      <c r="M2551" s="241">
        <v>2078</v>
      </c>
      <c r="N2551" s="7" t="s">
        <v>284</v>
      </c>
    </row>
    <row r="2552" spans="1:14" x14ac:dyDescent="0.3">
      <c r="A2552" t="str">
        <f t="shared" si="39"/>
        <v>21252086</v>
      </c>
      <c r="B2552" s="7" t="s">
        <v>1294</v>
      </c>
      <c r="C2552" s="7" t="s">
        <v>1379</v>
      </c>
      <c r="D2552" s="7" t="s">
        <v>22</v>
      </c>
      <c r="E2552" s="7" t="s">
        <v>482</v>
      </c>
      <c r="F2552" s="7" t="s">
        <v>483</v>
      </c>
      <c r="G2552" s="7" t="s">
        <v>247</v>
      </c>
      <c r="H2552" s="7" t="s">
        <v>248</v>
      </c>
      <c r="I2552" s="7" t="s">
        <v>851</v>
      </c>
      <c r="J2552" s="7" t="s">
        <v>852</v>
      </c>
      <c r="K2552" s="241">
        <v>2125</v>
      </c>
      <c r="L2552" s="7" t="s">
        <v>858</v>
      </c>
      <c r="M2552" s="241">
        <v>2086</v>
      </c>
      <c r="N2552" s="7" t="s">
        <v>291</v>
      </c>
    </row>
    <row r="2553" spans="1:14" x14ac:dyDescent="0.3">
      <c r="A2553" t="str">
        <f t="shared" si="39"/>
        <v>21258048</v>
      </c>
      <c r="B2553" s="7" t="s">
        <v>1294</v>
      </c>
      <c r="C2553" s="7" t="s">
        <v>1379</v>
      </c>
      <c r="D2553" s="7" t="s">
        <v>22</v>
      </c>
      <c r="E2553" s="7" t="s">
        <v>482</v>
      </c>
      <c r="F2553" s="7" t="s">
        <v>483</v>
      </c>
      <c r="G2553" s="7" t="s">
        <v>247</v>
      </c>
      <c r="H2553" s="7" t="s">
        <v>248</v>
      </c>
      <c r="I2553" s="7" t="s">
        <v>851</v>
      </c>
      <c r="J2553" s="7" t="s">
        <v>852</v>
      </c>
      <c r="K2553" s="241">
        <v>2125</v>
      </c>
      <c r="L2553" s="7" t="s">
        <v>858</v>
      </c>
      <c r="M2553" s="241">
        <v>8048</v>
      </c>
      <c r="N2553" s="7" t="s">
        <v>859</v>
      </c>
    </row>
    <row r="2554" spans="1:14" x14ac:dyDescent="0.3">
      <c r="A2554" t="str">
        <f t="shared" si="39"/>
        <v>21258049</v>
      </c>
      <c r="B2554" s="7" t="s">
        <v>1294</v>
      </c>
      <c r="C2554" s="7" t="s">
        <v>1379</v>
      </c>
      <c r="D2554" s="7" t="s">
        <v>22</v>
      </c>
      <c r="E2554" s="7" t="s">
        <v>482</v>
      </c>
      <c r="F2554" s="7" t="s">
        <v>483</v>
      </c>
      <c r="G2554" s="7" t="s">
        <v>247</v>
      </c>
      <c r="H2554" s="7" t="s">
        <v>248</v>
      </c>
      <c r="I2554" s="7" t="s">
        <v>851</v>
      </c>
      <c r="J2554" s="7" t="s">
        <v>852</v>
      </c>
      <c r="K2554" s="241">
        <v>2125</v>
      </c>
      <c r="L2554" s="7" t="s">
        <v>858</v>
      </c>
      <c r="M2554" s="241">
        <v>8049</v>
      </c>
      <c r="N2554" s="7" t="s">
        <v>860</v>
      </c>
    </row>
    <row r="2555" spans="1:14" x14ac:dyDescent="0.3">
      <c r="A2555" t="str">
        <f t="shared" si="39"/>
        <v>21258050</v>
      </c>
      <c r="B2555" s="7" t="s">
        <v>1294</v>
      </c>
      <c r="C2555" s="7" t="s">
        <v>1379</v>
      </c>
      <c r="D2555" s="7" t="s">
        <v>22</v>
      </c>
      <c r="E2555" s="7" t="s">
        <v>482</v>
      </c>
      <c r="F2555" s="7" t="s">
        <v>483</v>
      </c>
      <c r="G2555" s="7" t="s">
        <v>247</v>
      </c>
      <c r="H2555" s="7" t="s">
        <v>248</v>
      </c>
      <c r="I2555" s="7" t="s">
        <v>851</v>
      </c>
      <c r="J2555" s="7" t="s">
        <v>852</v>
      </c>
      <c r="K2555" s="241">
        <v>2125</v>
      </c>
      <c r="L2555" s="7" t="s">
        <v>858</v>
      </c>
      <c r="M2555" s="241">
        <v>8050</v>
      </c>
      <c r="N2555" s="7" t="s">
        <v>861</v>
      </c>
    </row>
    <row r="2556" spans="1:14" x14ac:dyDescent="0.3">
      <c r="A2556" t="str">
        <f t="shared" si="39"/>
        <v>21258051</v>
      </c>
      <c r="B2556" s="7" t="s">
        <v>1294</v>
      </c>
      <c r="C2556" s="7" t="s">
        <v>1379</v>
      </c>
      <c r="D2556" s="7" t="s">
        <v>22</v>
      </c>
      <c r="E2556" s="7" t="e">
        <v>#N/A</v>
      </c>
      <c r="F2556" s="7" t="e">
        <v>#N/A</v>
      </c>
      <c r="G2556" s="7" t="e">
        <v>#N/A</v>
      </c>
      <c r="H2556" s="7" t="e">
        <v>#N/A</v>
      </c>
      <c r="I2556" s="7" t="s">
        <v>851</v>
      </c>
      <c r="J2556" s="7" t="s">
        <v>852</v>
      </c>
      <c r="K2556" s="241">
        <v>2125</v>
      </c>
      <c r="L2556" s="7" t="s">
        <v>858</v>
      </c>
      <c r="M2556" s="241">
        <v>8051</v>
      </c>
      <c r="N2556" s="7" t="s">
        <v>1962</v>
      </c>
    </row>
    <row r="2557" spans="1:14" x14ac:dyDescent="0.3">
      <c r="A2557" t="str">
        <f t="shared" si="39"/>
        <v>21258053</v>
      </c>
      <c r="B2557" s="7" t="s">
        <v>1294</v>
      </c>
      <c r="C2557" s="7" t="s">
        <v>1379</v>
      </c>
      <c r="D2557" s="7" t="s">
        <v>22</v>
      </c>
      <c r="E2557" s="7" t="s">
        <v>482</v>
      </c>
      <c r="F2557" s="7" t="s">
        <v>483</v>
      </c>
      <c r="G2557" s="7" t="s">
        <v>247</v>
      </c>
      <c r="H2557" s="7" t="s">
        <v>248</v>
      </c>
      <c r="I2557" s="7" t="s">
        <v>851</v>
      </c>
      <c r="J2557" s="7" t="s">
        <v>852</v>
      </c>
      <c r="K2557" s="241">
        <v>2125</v>
      </c>
      <c r="L2557" s="7" t="s">
        <v>858</v>
      </c>
      <c r="M2557" s="241">
        <v>8053</v>
      </c>
      <c r="N2557" s="7" t="s">
        <v>862</v>
      </c>
    </row>
    <row r="2558" spans="1:14" x14ac:dyDescent="0.3">
      <c r="A2558" t="str">
        <f t="shared" si="39"/>
        <v>21258054</v>
      </c>
      <c r="B2558" s="7" t="s">
        <v>1294</v>
      </c>
      <c r="C2558" s="7" t="s">
        <v>1379</v>
      </c>
      <c r="D2558" s="7" t="s">
        <v>22</v>
      </c>
      <c r="E2558" s="7" t="s">
        <v>482</v>
      </c>
      <c r="F2558" s="7" t="s">
        <v>483</v>
      </c>
      <c r="G2558" s="7" t="s">
        <v>247</v>
      </c>
      <c r="H2558" s="7" t="s">
        <v>248</v>
      </c>
      <c r="I2558" s="7" t="s">
        <v>851</v>
      </c>
      <c r="J2558" s="7" t="s">
        <v>852</v>
      </c>
      <c r="K2558" s="241">
        <v>2125</v>
      </c>
      <c r="L2558" s="7" t="s">
        <v>858</v>
      </c>
      <c r="M2558" s="241">
        <v>8054</v>
      </c>
      <c r="N2558" s="7" t="s">
        <v>863</v>
      </c>
    </row>
    <row r="2559" spans="1:14" x14ac:dyDescent="0.3">
      <c r="A2559" t="str">
        <f t="shared" si="39"/>
        <v>21258056</v>
      </c>
      <c r="B2559" s="7" t="s">
        <v>1294</v>
      </c>
      <c r="C2559" s="7" t="s">
        <v>1379</v>
      </c>
      <c r="D2559" s="7" t="s">
        <v>22</v>
      </c>
      <c r="E2559" s="7" t="e">
        <v>#N/A</v>
      </c>
      <c r="F2559" s="7" t="e">
        <v>#N/A</v>
      </c>
      <c r="G2559" s="7" t="e">
        <v>#N/A</v>
      </c>
      <c r="H2559" s="7" t="e">
        <v>#N/A</v>
      </c>
      <c r="I2559" s="7" t="s">
        <v>851</v>
      </c>
      <c r="J2559" s="7" t="s">
        <v>852</v>
      </c>
      <c r="K2559" s="241">
        <v>2125</v>
      </c>
      <c r="L2559" s="7" t="s">
        <v>858</v>
      </c>
      <c r="M2559" s="241">
        <v>8056</v>
      </c>
      <c r="N2559" s="7" t="s">
        <v>1476</v>
      </c>
    </row>
    <row r="2560" spans="1:14" x14ac:dyDescent="0.3">
      <c r="A2560" t="str">
        <f t="shared" si="39"/>
        <v>21258057</v>
      </c>
      <c r="B2560" s="7" t="s">
        <v>1294</v>
      </c>
      <c r="C2560" s="7" t="s">
        <v>1379</v>
      </c>
      <c r="D2560" s="7" t="s">
        <v>22</v>
      </c>
      <c r="E2560" s="7" t="e">
        <v>#N/A</v>
      </c>
      <c r="F2560" s="7" t="e">
        <v>#N/A</v>
      </c>
      <c r="G2560" s="7" t="e">
        <v>#N/A</v>
      </c>
      <c r="H2560" s="7" t="e">
        <v>#N/A</v>
      </c>
      <c r="I2560" s="7" t="s">
        <v>851</v>
      </c>
      <c r="J2560" s="7" t="s">
        <v>852</v>
      </c>
      <c r="K2560" s="241">
        <v>2125</v>
      </c>
      <c r="L2560" s="7" t="s">
        <v>858</v>
      </c>
      <c r="M2560" s="241">
        <v>8057</v>
      </c>
      <c r="N2560" s="7" t="s">
        <v>1963</v>
      </c>
    </row>
    <row r="2561" spans="1:14" x14ac:dyDescent="0.3">
      <c r="A2561" t="str">
        <f t="shared" si="39"/>
        <v>21258058</v>
      </c>
      <c r="B2561" s="7" t="s">
        <v>1294</v>
      </c>
      <c r="C2561" s="7" t="s">
        <v>1379</v>
      </c>
      <c r="D2561" s="7" t="s">
        <v>22</v>
      </c>
      <c r="E2561" s="7" t="s">
        <v>482</v>
      </c>
      <c r="F2561" s="7" t="s">
        <v>483</v>
      </c>
      <c r="G2561" s="7" t="s">
        <v>247</v>
      </c>
      <c r="H2561" s="7" t="s">
        <v>248</v>
      </c>
      <c r="I2561" s="7" t="s">
        <v>851</v>
      </c>
      <c r="J2561" s="7" t="s">
        <v>852</v>
      </c>
      <c r="K2561" s="241">
        <v>2125</v>
      </c>
      <c r="L2561" s="7" t="s">
        <v>858</v>
      </c>
      <c r="M2561" s="241">
        <v>8058</v>
      </c>
      <c r="N2561" s="7" t="s">
        <v>864</v>
      </c>
    </row>
    <row r="2562" spans="1:14" x14ac:dyDescent="0.3">
      <c r="A2562" t="str">
        <f t="shared" si="39"/>
        <v>21258059</v>
      </c>
      <c r="B2562" s="7" t="s">
        <v>1294</v>
      </c>
      <c r="C2562" s="7" t="s">
        <v>1379</v>
      </c>
      <c r="D2562" s="7" t="s">
        <v>22</v>
      </c>
      <c r="E2562" s="7" t="s">
        <v>482</v>
      </c>
      <c r="F2562" s="7" t="s">
        <v>483</v>
      </c>
      <c r="G2562" s="7" t="s">
        <v>247</v>
      </c>
      <c r="H2562" s="7" t="s">
        <v>248</v>
      </c>
      <c r="I2562" s="7" t="s">
        <v>851</v>
      </c>
      <c r="J2562" s="7" t="s">
        <v>852</v>
      </c>
      <c r="K2562" s="241">
        <v>2125</v>
      </c>
      <c r="L2562" s="7" t="s">
        <v>858</v>
      </c>
      <c r="M2562" s="241">
        <v>8059</v>
      </c>
      <c r="N2562" s="7" t="s">
        <v>865</v>
      </c>
    </row>
    <row r="2563" spans="1:14" x14ac:dyDescent="0.3">
      <c r="A2563" t="str">
        <f t="shared" ref="A2563:A2626" si="40">K2563&amp;M2563</f>
        <v>21258068</v>
      </c>
      <c r="B2563" s="7" t="s">
        <v>1294</v>
      </c>
      <c r="C2563" s="7" t="s">
        <v>1379</v>
      </c>
      <c r="D2563" s="7" t="s">
        <v>22</v>
      </c>
      <c r="E2563" s="7" t="e">
        <v>#N/A</v>
      </c>
      <c r="F2563" s="7" t="e">
        <v>#N/A</v>
      </c>
      <c r="G2563" s="7" t="e">
        <v>#N/A</v>
      </c>
      <c r="H2563" s="7" t="e">
        <v>#N/A</v>
      </c>
      <c r="I2563" s="7" t="s">
        <v>851</v>
      </c>
      <c r="J2563" s="7" t="s">
        <v>852</v>
      </c>
      <c r="K2563" s="241">
        <v>2125</v>
      </c>
      <c r="L2563" s="7" t="s">
        <v>858</v>
      </c>
      <c r="M2563" s="241">
        <v>8068</v>
      </c>
      <c r="N2563" s="7" t="s">
        <v>1354</v>
      </c>
    </row>
    <row r="2564" spans="1:14" x14ac:dyDescent="0.3">
      <c r="A2564" t="str">
        <f t="shared" si="40"/>
        <v>21258069</v>
      </c>
      <c r="B2564" s="7" t="s">
        <v>1294</v>
      </c>
      <c r="C2564" s="7" t="s">
        <v>1379</v>
      </c>
      <c r="D2564" s="7" t="s">
        <v>22</v>
      </c>
      <c r="E2564" s="7" t="e">
        <v>#N/A</v>
      </c>
      <c r="F2564" s="7" t="e">
        <v>#N/A</v>
      </c>
      <c r="G2564" s="7" t="e">
        <v>#N/A</v>
      </c>
      <c r="H2564" s="7" t="e">
        <v>#N/A</v>
      </c>
      <c r="I2564" s="7" t="s">
        <v>851</v>
      </c>
      <c r="J2564" s="7" t="s">
        <v>852</v>
      </c>
      <c r="K2564" s="241">
        <v>2125</v>
      </c>
      <c r="L2564" s="7" t="s">
        <v>858</v>
      </c>
      <c r="M2564" s="241">
        <v>8069</v>
      </c>
      <c r="N2564" s="7" t="s">
        <v>1040</v>
      </c>
    </row>
    <row r="2565" spans="1:14" x14ac:dyDescent="0.3">
      <c r="A2565" t="str">
        <f t="shared" si="40"/>
        <v>21271005</v>
      </c>
      <c r="B2565" s="7" t="s">
        <v>1294</v>
      </c>
      <c r="C2565" s="7" t="s">
        <v>1379</v>
      </c>
      <c r="D2565" s="7" t="s">
        <v>22</v>
      </c>
      <c r="E2565" s="7" t="e">
        <v>#N/A</v>
      </c>
      <c r="F2565" s="7" t="e">
        <v>#N/A</v>
      </c>
      <c r="G2565" s="7" t="e">
        <v>#N/A</v>
      </c>
      <c r="H2565" s="7" t="e">
        <v>#N/A</v>
      </c>
      <c r="I2565" s="7" t="s">
        <v>851</v>
      </c>
      <c r="J2565" s="7" t="s">
        <v>852</v>
      </c>
      <c r="K2565" s="241">
        <v>2127</v>
      </c>
      <c r="L2565" s="7" t="s">
        <v>866</v>
      </c>
      <c r="M2565" s="241">
        <v>1005</v>
      </c>
      <c r="N2565" s="7" t="s">
        <v>997</v>
      </c>
    </row>
    <row r="2566" spans="1:14" x14ac:dyDescent="0.3">
      <c r="A2566" t="str">
        <f t="shared" si="40"/>
        <v>21271007</v>
      </c>
      <c r="B2566" s="7" t="s">
        <v>1294</v>
      </c>
      <c r="C2566" s="7" t="s">
        <v>1379</v>
      </c>
      <c r="D2566" s="7" t="s">
        <v>22</v>
      </c>
      <c r="E2566" s="7" t="s">
        <v>482</v>
      </c>
      <c r="F2566" s="7" t="s">
        <v>483</v>
      </c>
      <c r="G2566" s="7" t="s">
        <v>247</v>
      </c>
      <c r="H2566" s="7" t="s">
        <v>248</v>
      </c>
      <c r="I2566" s="7" t="s">
        <v>851</v>
      </c>
      <c r="J2566" s="7" t="s">
        <v>852</v>
      </c>
      <c r="K2566" s="241">
        <v>2127</v>
      </c>
      <c r="L2566" s="7" t="s">
        <v>866</v>
      </c>
      <c r="M2566" s="241">
        <v>1007</v>
      </c>
      <c r="N2566" s="7" t="s">
        <v>539</v>
      </c>
    </row>
    <row r="2567" spans="1:14" x14ac:dyDescent="0.3">
      <c r="A2567" t="str">
        <f t="shared" si="40"/>
        <v>21271080</v>
      </c>
      <c r="B2567" s="7" t="s">
        <v>1294</v>
      </c>
      <c r="C2567" s="7" t="s">
        <v>1379</v>
      </c>
      <c r="D2567" s="7" t="s">
        <v>22</v>
      </c>
      <c r="E2567" s="7" t="s">
        <v>482</v>
      </c>
      <c r="F2567" s="7" t="s">
        <v>483</v>
      </c>
      <c r="G2567" s="7" t="s">
        <v>247</v>
      </c>
      <c r="H2567" s="7" t="s">
        <v>248</v>
      </c>
      <c r="I2567" s="7" t="s">
        <v>851</v>
      </c>
      <c r="J2567" s="7" t="s">
        <v>852</v>
      </c>
      <c r="K2567" s="241">
        <v>2127</v>
      </c>
      <c r="L2567" s="7" t="s">
        <v>866</v>
      </c>
      <c r="M2567" s="241">
        <v>1080</v>
      </c>
      <c r="N2567" s="7" t="s">
        <v>666</v>
      </c>
    </row>
    <row r="2568" spans="1:14" x14ac:dyDescent="0.3">
      <c r="A2568" t="str">
        <f t="shared" si="40"/>
        <v>21287200</v>
      </c>
      <c r="B2568" s="7" t="s">
        <v>1294</v>
      </c>
      <c r="C2568" s="7" t="s">
        <v>1379</v>
      </c>
      <c r="D2568" s="7" t="s">
        <v>22</v>
      </c>
      <c r="E2568" s="7" t="e">
        <v>#N/A</v>
      </c>
      <c r="F2568" s="7" t="e">
        <v>#N/A</v>
      </c>
      <c r="G2568" s="7" t="e">
        <v>#N/A</v>
      </c>
      <c r="H2568" s="7" t="e">
        <v>#N/A</v>
      </c>
      <c r="I2568" s="7" t="s">
        <v>851</v>
      </c>
      <c r="J2568" s="7" t="s">
        <v>852</v>
      </c>
      <c r="K2568" s="241">
        <v>2128</v>
      </c>
      <c r="L2568" s="7" t="s">
        <v>1964</v>
      </c>
      <c r="M2568" s="241">
        <v>7200</v>
      </c>
      <c r="N2568" s="7" t="s">
        <v>255</v>
      </c>
    </row>
    <row r="2569" spans="1:14" x14ac:dyDescent="0.3">
      <c r="A2569" t="str">
        <f t="shared" si="40"/>
        <v>21291001</v>
      </c>
      <c r="B2569" s="7" t="s">
        <v>1294</v>
      </c>
      <c r="C2569" s="7" t="s">
        <v>1379</v>
      </c>
      <c r="D2569" s="7" t="s">
        <v>22</v>
      </c>
      <c r="E2569" s="7" t="e">
        <v>#N/A</v>
      </c>
      <c r="F2569" s="7" t="e">
        <v>#N/A</v>
      </c>
      <c r="G2569" s="7" t="e">
        <v>#N/A</v>
      </c>
      <c r="H2569" s="7" t="e">
        <v>#N/A</v>
      </c>
      <c r="I2569" s="7" t="s">
        <v>851</v>
      </c>
      <c r="J2569" s="7" t="s">
        <v>852</v>
      </c>
      <c r="K2569" s="241">
        <v>2129</v>
      </c>
      <c r="L2569" s="7" t="s">
        <v>867</v>
      </c>
      <c r="M2569" s="241">
        <v>1001</v>
      </c>
      <c r="N2569" s="7" t="s">
        <v>422</v>
      </c>
    </row>
    <row r="2570" spans="1:14" x14ac:dyDescent="0.3">
      <c r="A2570" t="str">
        <f t="shared" si="40"/>
        <v>21291005</v>
      </c>
      <c r="B2570" s="7" t="s">
        <v>1294</v>
      </c>
      <c r="C2570" s="7" t="s">
        <v>1379</v>
      </c>
      <c r="D2570" s="7" t="s">
        <v>22</v>
      </c>
      <c r="E2570" s="7" t="e">
        <v>#N/A</v>
      </c>
      <c r="F2570" s="7" t="e">
        <v>#N/A</v>
      </c>
      <c r="G2570" s="7" t="e">
        <v>#N/A</v>
      </c>
      <c r="H2570" s="7" t="e">
        <v>#N/A</v>
      </c>
      <c r="I2570" s="7" t="s">
        <v>851</v>
      </c>
      <c r="J2570" s="7" t="s">
        <v>852</v>
      </c>
      <c r="K2570" s="241">
        <v>2129</v>
      </c>
      <c r="L2570" s="7" t="s">
        <v>867</v>
      </c>
      <c r="M2570" s="241">
        <v>1005</v>
      </c>
      <c r="N2570" s="7" t="s">
        <v>997</v>
      </c>
    </row>
    <row r="2571" spans="1:14" x14ac:dyDescent="0.3">
      <c r="A2571" t="str">
        <f t="shared" si="40"/>
        <v>21291031</v>
      </c>
      <c r="B2571" s="7" t="s">
        <v>1294</v>
      </c>
      <c r="C2571" s="7" t="s">
        <v>1379</v>
      </c>
      <c r="D2571" s="7" t="s">
        <v>22</v>
      </c>
      <c r="E2571" s="7" t="e">
        <v>#N/A</v>
      </c>
      <c r="F2571" s="7" t="e">
        <v>#N/A</v>
      </c>
      <c r="G2571" s="7" t="e">
        <v>#N/A</v>
      </c>
      <c r="H2571" s="7" t="e">
        <v>#N/A</v>
      </c>
      <c r="I2571" s="7" t="s">
        <v>851</v>
      </c>
      <c r="J2571" s="7" t="s">
        <v>852</v>
      </c>
      <c r="K2571" s="241">
        <v>2129</v>
      </c>
      <c r="L2571" s="7" t="s">
        <v>867</v>
      </c>
      <c r="M2571" s="241">
        <v>1031</v>
      </c>
      <c r="N2571" s="7" t="s">
        <v>529</v>
      </c>
    </row>
    <row r="2572" spans="1:14" x14ac:dyDescent="0.3">
      <c r="A2572" t="str">
        <f t="shared" si="40"/>
        <v>21291041</v>
      </c>
      <c r="B2572" s="7" t="s">
        <v>1294</v>
      </c>
      <c r="C2572" s="7" t="s">
        <v>1379</v>
      </c>
      <c r="D2572" s="7" t="s">
        <v>22</v>
      </c>
      <c r="E2572" s="7" t="e">
        <v>#N/A</v>
      </c>
      <c r="F2572" s="7" t="e">
        <v>#N/A</v>
      </c>
      <c r="G2572" s="7" t="e">
        <v>#N/A</v>
      </c>
      <c r="H2572" s="7" t="e">
        <v>#N/A</v>
      </c>
      <c r="I2572" s="7" t="s">
        <v>851</v>
      </c>
      <c r="J2572" s="7" t="s">
        <v>852</v>
      </c>
      <c r="K2572" s="241">
        <v>2129</v>
      </c>
      <c r="L2572" s="7" t="s">
        <v>867</v>
      </c>
      <c r="M2572" s="241">
        <v>1041</v>
      </c>
      <c r="N2572" s="7" t="s">
        <v>607</v>
      </c>
    </row>
    <row r="2573" spans="1:14" x14ac:dyDescent="0.3">
      <c r="A2573" t="str">
        <f t="shared" si="40"/>
        <v>21291080</v>
      </c>
      <c r="B2573" s="7" t="s">
        <v>1294</v>
      </c>
      <c r="C2573" s="7" t="s">
        <v>1379</v>
      </c>
      <c r="D2573" s="7" t="s">
        <v>22</v>
      </c>
      <c r="E2573" s="7" t="e">
        <v>#N/A</v>
      </c>
      <c r="F2573" s="7" t="e">
        <v>#N/A</v>
      </c>
      <c r="G2573" s="7" t="e">
        <v>#N/A</v>
      </c>
      <c r="H2573" s="7" t="e">
        <v>#N/A</v>
      </c>
      <c r="I2573" s="7" t="s">
        <v>851</v>
      </c>
      <c r="J2573" s="7" t="s">
        <v>852</v>
      </c>
      <c r="K2573" s="241">
        <v>2129</v>
      </c>
      <c r="L2573" s="7" t="s">
        <v>867</v>
      </c>
      <c r="M2573" s="241">
        <v>1080</v>
      </c>
      <c r="N2573" s="7" t="s">
        <v>666</v>
      </c>
    </row>
    <row r="2574" spans="1:14" x14ac:dyDescent="0.3">
      <c r="A2574" t="str">
        <f t="shared" si="40"/>
        <v>21291084</v>
      </c>
      <c r="B2574" s="7" t="s">
        <v>1294</v>
      </c>
      <c r="C2574" s="7" t="s">
        <v>1379</v>
      </c>
      <c r="D2574" s="7" t="s">
        <v>22</v>
      </c>
      <c r="E2574" s="7" t="s">
        <v>482</v>
      </c>
      <c r="F2574" s="7" t="s">
        <v>483</v>
      </c>
      <c r="G2574" s="7" t="s">
        <v>247</v>
      </c>
      <c r="H2574" s="7" t="s">
        <v>248</v>
      </c>
      <c r="I2574" s="7" t="s">
        <v>851</v>
      </c>
      <c r="J2574" s="7" t="s">
        <v>852</v>
      </c>
      <c r="K2574" s="241">
        <v>2129</v>
      </c>
      <c r="L2574" s="7" t="s">
        <v>867</v>
      </c>
      <c r="M2574" s="241">
        <v>1084</v>
      </c>
      <c r="N2574" s="7" t="s">
        <v>616</v>
      </c>
    </row>
    <row r="2575" spans="1:14" x14ac:dyDescent="0.3">
      <c r="A2575" t="str">
        <f t="shared" si="40"/>
        <v>21291085</v>
      </c>
      <c r="B2575" s="7" t="s">
        <v>1294</v>
      </c>
      <c r="C2575" s="7" t="s">
        <v>1379</v>
      </c>
      <c r="D2575" s="7" t="s">
        <v>22</v>
      </c>
      <c r="E2575" s="7" t="e">
        <v>#N/A</v>
      </c>
      <c r="F2575" s="7" t="e">
        <v>#N/A</v>
      </c>
      <c r="G2575" s="7" t="e">
        <v>#N/A</v>
      </c>
      <c r="H2575" s="7" t="e">
        <v>#N/A</v>
      </c>
      <c r="I2575" s="7" t="s">
        <v>851</v>
      </c>
      <c r="J2575" s="7" t="s">
        <v>852</v>
      </c>
      <c r="K2575" s="241">
        <v>2129</v>
      </c>
      <c r="L2575" s="7" t="s">
        <v>867</v>
      </c>
      <c r="M2575" s="241">
        <v>1085</v>
      </c>
      <c r="N2575" s="7" t="s">
        <v>1885</v>
      </c>
    </row>
    <row r="2576" spans="1:14" x14ac:dyDescent="0.3">
      <c r="A2576" t="str">
        <f t="shared" si="40"/>
        <v>21291086</v>
      </c>
      <c r="B2576" s="7" t="s">
        <v>1294</v>
      </c>
      <c r="C2576" s="7" t="s">
        <v>1379</v>
      </c>
      <c r="D2576" s="7" t="s">
        <v>22</v>
      </c>
      <c r="E2576" s="7" t="s">
        <v>482</v>
      </c>
      <c r="F2576" s="7" t="s">
        <v>483</v>
      </c>
      <c r="G2576" s="7" t="s">
        <v>247</v>
      </c>
      <c r="H2576" s="7" t="s">
        <v>248</v>
      </c>
      <c r="I2576" s="7" t="s">
        <v>851</v>
      </c>
      <c r="J2576" s="7" t="s">
        <v>852</v>
      </c>
      <c r="K2576" s="241">
        <v>2129</v>
      </c>
      <c r="L2576" s="7" t="s">
        <v>867</v>
      </c>
      <c r="M2576" s="241">
        <v>1086</v>
      </c>
      <c r="N2576" s="7" t="s">
        <v>868</v>
      </c>
    </row>
    <row r="2577" spans="1:14" x14ac:dyDescent="0.3">
      <c r="A2577" t="str">
        <f t="shared" si="40"/>
        <v>21291087</v>
      </c>
      <c r="B2577" s="7" t="s">
        <v>1294</v>
      </c>
      <c r="C2577" s="7" t="s">
        <v>1379</v>
      </c>
      <c r="D2577" s="7" t="s">
        <v>22</v>
      </c>
      <c r="E2577" s="7" t="s">
        <v>482</v>
      </c>
      <c r="F2577" s="7" t="s">
        <v>483</v>
      </c>
      <c r="G2577" s="7" t="s">
        <v>247</v>
      </c>
      <c r="H2577" s="7" t="s">
        <v>248</v>
      </c>
      <c r="I2577" s="7" t="s">
        <v>851</v>
      </c>
      <c r="J2577" s="7" t="s">
        <v>852</v>
      </c>
      <c r="K2577" s="241">
        <v>2129</v>
      </c>
      <c r="L2577" s="7" t="s">
        <v>867</v>
      </c>
      <c r="M2577" s="241">
        <v>1087</v>
      </c>
      <c r="N2577" s="7" t="s">
        <v>869</v>
      </c>
    </row>
    <row r="2578" spans="1:14" x14ac:dyDescent="0.3">
      <c r="A2578" t="str">
        <f t="shared" si="40"/>
        <v>21291088</v>
      </c>
      <c r="B2578" s="7" t="s">
        <v>1294</v>
      </c>
      <c r="C2578" s="7" t="s">
        <v>1379</v>
      </c>
      <c r="D2578" s="7" t="s">
        <v>22</v>
      </c>
      <c r="E2578" s="7" t="s">
        <v>482</v>
      </c>
      <c r="F2578" s="7" t="s">
        <v>483</v>
      </c>
      <c r="G2578" s="7" t="s">
        <v>247</v>
      </c>
      <c r="H2578" s="7" t="s">
        <v>248</v>
      </c>
      <c r="I2578" s="7" t="s">
        <v>851</v>
      </c>
      <c r="J2578" s="7" t="s">
        <v>852</v>
      </c>
      <c r="K2578" s="241">
        <v>2129</v>
      </c>
      <c r="L2578" s="7" t="s">
        <v>867</v>
      </c>
      <c r="M2578" s="241">
        <v>1088</v>
      </c>
      <c r="N2578" s="7" t="s">
        <v>870</v>
      </c>
    </row>
    <row r="2579" spans="1:14" x14ac:dyDescent="0.3">
      <c r="A2579" t="str">
        <f t="shared" si="40"/>
        <v>21291090</v>
      </c>
      <c r="B2579" s="7" t="s">
        <v>1294</v>
      </c>
      <c r="C2579" s="7" t="s">
        <v>1379</v>
      </c>
      <c r="D2579" s="7" t="s">
        <v>22</v>
      </c>
      <c r="E2579" s="7" t="s">
        <v>482</v>
      </c>
      <c r="F2579" s="7" t="s">
        <v>483</v>
      </c>
      <c r="G2579" s="7" t="s">
        <v>247</v>
      </c>
      <c r="H2579" s="7" t="s">
        <v>248</v>
      </c>
      <c r="I2579" s="7" t="s">
        <v>851</v>
      </c>
      <c r="J2579" s="7" t="s">
        <v>852</v>
      </c>
      <c r="K2579" s="241">
        <v>2129</v>
      </c>
      <c r="L2579" s="7" t="s">
        <v>867</v>
      </c>
      <c r="M2579" s="241">
        <v>1090</v>
      </c>
      <c r="N2579" s="7" t="s">
        <v>871</v>
      </c>
    </row>
    <row r="2580" spans="1:14" x14ac:dyDescent="0.3">
      <c r="A2580" t="str">
        <f t="shared" si="40"/>
        <v>21291091</v>
      </c>
      <c r="B2580" s="7" t="s">
        <v>1294</v>
      </c>
      <c r="C2580" s="7" t="s">
        <v>1379</v>
      </c>
      <c r="D2580" s="7" t="s">
        <v>22</v>
      </c>
      <c r="E2580" s="7" t="s">
        <v>482</v>
      </c>
      <c r="F2580" s="7" t="s">
        <v>483</v>
      </c>
      <c r="G2580" s="7" t="s">
        <v>247</v>
      </c>
      <c r="H2580" s="7" t="s">
        <v>248</v>
      </c>
      <c r="I2580" s="7" t="s">
        <v>851</v>
      </c>
      <c r="J2580" s="7" t="s">
        <v>852</v>
      </c>
      <c r="K2580" s="241">
        <v>2129</v>
      </c>
      <c r="L2580" s="7" t="s">
        <v>867</v>
      </c>
      <c r="M2580" s="241">
        <v>1091</v>
      </c>
      <c r="N2580" s="7" t="s">
        <v>658</v>
      </c>
    </row>
    <row r="2581" spans="1:14" x14ac:dyDescent="0.3">
      <c r="A2581" t="str">
        <f t="shared" si="40"/>
        <v>21291092</v>
      </c>
      <c r="B2581" s="7" t="s">
        <v>1294</v>
      </c>
      <c r="C2581" s="7" t="s">
        <v>1379</v>
      </c>
      <c r="D2581" s="7" t="s">
        <v>22</v>
      </c>
      <c r="E2581" s="7" t="s">
        <v>482</v>
      </c>
      <c r="F2581" s="7" t="s">
        <v>483</v>
      </c>
      <c r="G2581" s="7" t="s">
        <v>247</v>
      </c>
      <c r="H2581" s="7" t="s">
        <v>248</v>
      </c>
      <c r="I2581" s="7" t="s">
        <v>851</v>
      </c>
      <c r="J2581" s="7" t="s">
        <v>852</v>
      </c>
      <c r="K2581" s="241">
        <v>2129</v>
      </c>
      <c r="L2581" s="7" t="s">
        <v>867</v>
      </c>
      <c r="M2581" s="241">
        <v>1092</v>
      </c>
      <c r="N2581" s="7" t="s">
        <v>659</v>
      </c>
    </row>
    <row r="2582" spans="1:14" x14ac:dyDescent="0.3">
      <c r="A2582" t="str">
        <f t="shared" si="40"/>
        <v>21291093</v>
      </c>
      <c r="B2582" s="7" t="s">
        <v>1294</v>
      </c>
      <c r="C2582" s="7" t="s">
        <v>1379</v>
      </c>
      <c r="D2582" s="7" t="s">
        <v>22</v>
      </c>
      <c r="E2582" s="7" t="s">
        <v>482</v>
      </c>
      <c r="F2582" s="7" t="s">
        <v>483</v>
      </c>
      <c r="G2582" s="7" t="s">
        <v>247</v>
      </c>
      <c r="H2582" s="7" t="s">
        <v>248</v>
      </c>
      <c r="I2582" s="7" t="s">
        <v>851</v>
      </c>
      <c r="J2582" s="7" t="s">
        <v>852</v>
      </c>
      <c r="K2582" s="241">
        <v>2129</v>
      </c>
      <c r="L2582" s="7" t="s">
        <v>867</v>
      </c>
      <c r="M2582" s="241">
        <v>1093</v>
      </c>
      <c r="N2582" s="7" t="s">
        <v>617</v>
      </c>
    </row>
    <row r="2583" spans="1:14" x14ac:dyDescent="0.3">
      <c r="A2583" t="str">
        <f t="shared" si="40"/>
        <v>21291094</v>
      </c>
      <c r="B2583" s="7" t="s">
        <v>1294</v>
      </c>
      <c r="C2583" s="7" t="s">
        <v>1379</v>
      </c>
      <c r="D2583" s="7" t="s">
        <v>22</v>
      </c>
      <c r="E2583" s="7" t="s">
        <v>482</v>
      </c>
      <c r="F2583" s="7" t="s">
        <v>483</v>
      </c>
      <c r="G2583" s="7" t="s">
        <v>247</v>
      </c>
      <c r="H2583" s="7" t="s">
        <v>248</v>
      </c>
      <c r="I2583" s="7" t="s">
        <v>851</v>
      </c>
      <c r="J2583" s="7" t="s">
        <v>852</v>
      </c>
      <c r="K2583" s="241">
        <v>2129</v>
      </c>
      <c r="L2583" s="7" t="s">
        <v>867</v>
      </c>
      <c r="M2583" s="241">
        <v>1094</v>
      </c>
      <c r="N2583" s="7" t="s">
        <v>872</v>
      </c>
    </row>
    <row r="2584" spans="1:14" x14ac:dyDescent="0.3">
      <c r="A2584" t="str">
        <f t="shared" si="40"/>
        <v>21291095</v>
      </c>
      <c r="B2584" s="7" t="s">
        <v>1294</v>
      </c>
      <c r="C2584" s="7" t="s">
        <v>1379</v>
      </c>
      <c r="D2584" s="7" t="s">
        <v>22</v>
      </c>
      <c r="E2584" s="7" t="s">
        <v>482</v>
      </c>
      <c r="F2584" s="7" t="s">
        <v>483</v>
      </c>
      <c r="G2584" s="7" t="s">
        <v>247</v>
      </c>
      <c r="H2584" s="7" t="s">
        <v>248</v>
      </c>
      <c r="I2584" s="7" t="s">
        <v>851</v>
      </c>
      <c r="J2584" s="7" t="s">
        <v>852</v>
      </c>
      <c r="K2584" s="241">
        <v>2129</v>
      </c>
      <c r="L2584" s="7" t="s">
        <v>867</v>
      </c>
      <c r="M2584" s="241">
        <v>1095</v>
      </c>
      <c r="N2584" s="7" t="s">
        <v>618</v>
      </c>
    </row>
    <row r="2585" spans="1:14" x14ac:dyDescent="0.3">
      <c r="A2585" t="str">
        <f t="shared" si="40"/>
        <v>21292094</v>
      </c>
      <c r="B2585" s="7" t="s">
        <v>1294</v>
      </c>
      <c r="C2585" s="7" t="s">
        <v>1379</v>
      </c>
      <c r="D2585" s="7" t="s">
        <v>22</v>
      </c>
      <c r="E2585" s="7" t="s">
        <v>482</v>
      </c>
      <c r="F2585" s="7" t="s">
        <v>483</v>
      </c>
      <c r="G2585" s="7" t="s">
        <v>247</v>
      </c>
      <c r="H2585" s="7" t="s">
        <v>248</v>
      </c>
      <c r="I2585" s="7" t="s">
        <v>851</v>
      </c>
      <c r="J2585" s="7" t="s">
        <v>852</v>
      </c>
      <c r="K2585" s="241">
        <v>2129</v>
      </c>
      <c r="L2585" s="7" t="s">
        <v>867</v>
      </c>
      <c r="M2585" s="241">
        <v>2094</v>
      </c>
      <c r="N2585" s="7" t="s">
        <v>702</v>
      </c>
    </row>
    <row r="2586" spans="1:14" x14ac:dyDescent="0.3">
      <c r="A2586" t="str">
        <f t="shared" si="40"/>
        <v>21292186</v>
      </c>
      <c r="B2586" s="7" t="s">
        <v>1294</v>
      </c>
      <c r="C2586" s="7" t="s">
        <v>1379</v>
      </c>
      <c r="D2586" s="7" t="s">
        <v>22</v>
      </c>
      <c r="E2586" s="7" t="s">
        <v>482</v>
      </c>
      <c r="F2586" s="7" t="s">
        <v>483</v>
      </c>
      <c r="G2586" s="7" t="s">
        <v>247</v>
      </c>
      <c r="H2586" s="7" t="s">
        <v>248</v>
      </c>
      <c r="I2586" s="7" t="s">
        <v>851</v>
      </c>
      <c r="J2586" s="7" t="s">
        <v>852</v>
      </c>
      <c r="K2586" s="241">
        <v>2129</v>
      </c>
      <c r="L2586" s="7" t="s">
        <v>867</v>
      </c>
      <c r="M2586" s="241">
        <v>2186</v>
      </c>
      <c r="N2586" s="7" t="s">
        <v>703</v>
      </c>
    </row>
    <row r="2587" spans="1:14" x14ac:dyDescent="0.3">
      <c r="A2587" t="str">
        <f t="shared" si="40"/>
        <v>21292200</v>
      </c>
      <c r="B2587" s="7" t="s">
        <v>1294</v>
      </c>
      <c r="C2587" s="7" t="s">
        <v>1379</v>
      </c>
      <c r="D2587" s="7" t="s">
        <v>22</v>
      </c>
      <c r="E2587" s="7" t="e">
        <v>#N/A</v>
      </c>
      <c r="F2587" s="7" t="e">
        <v>#N/A</v>
      </c>
      <c r="G2587" s="7" t="e">
        <v>#N/A</v>
      </c>
      <c r="H2587" s="7" t="e">
        <v>#N/A</v>
      </c>
      <c r="I2587" s="7" t="s">
        <v>851</v>
      </c>
      <c r="J2587" s="7" t="s">
        <v>852</v>
      </c>
      <c r="K2587" s="241">
        <v>2129</v>
      </c>
      <c r="L2587" s="7" t="s">
        <v>867</v>
      </c>
      <c r="M2587" s="241">
        <v>2200</v>
      </c>
      <c r="N2587" s="7" t="s">
        <v>398</v>
      </c>
    </row>
    <row r="2588" spans="1:14" x14ac:dyDescent="0.3">
      <c r="A2588" t="str">
        <f t="shared" si="40"/>
        <v>21295002</v>
      </c>
      <c r="B2588" s="7" t="s">
        <v>1351</v>
      </c>
      <c r="C2588" s="7" t="s">
        <v>1379</v>
      </c>
      <c r="D2588" s="7" t="s">
        <v>22</v>
      </c>
      <c r="E2588" s="7" t="e">
        <v>#N/A</v>
      </c>
      <c r="F2588" s="7" t="e">
        <v>#N/A</v>
      </c>
      <c r="G2588" s="7" t="e">
        <v>#N/A</v>
      </c>
      <c r="H2588" s="7" t="e">
        <v>#N/A</v>
      </c>
      <c r="I2588" s="7" t="s">
        <v>851</v>
      </c>
      <c r="J2588" s="7" t="s">
        <v>852</v>
      </c>
      <c r="K2588" s="241">
        <v>2129</v>
      </c>
      <c r="L2588" s="7" t="s">
        <v>867</v>
      </c>
      <c r="M2588" s="241">
        <v>5002</v>
      </c>
      <c r="N2588" s="7" t="s">
        <v>308</v>
      </c>
    </row>
    <row r="2589" spans="1:14" x14ac:dyDescent="0.3">
      <c r="A2589" t="str">
        <f t="shared" si="40"/>
        <v>21295006</v>
      </c>
      <c r="B2589" s="7" t="s">
        <v>1294</v>
      </c>
      <c r="C2589" s="7" t="s">
        <v>1379</v>
      </c>
      <c r="D2589" s="7" t="s">
        <v>22</v>
      </c>
      <c r="E2589" s="7" t="e">
        <v>#N/A</v>
      </c>
      <c r="F2589" s="7" t="e">
        <v>#N/A</v>
      </c>
      <c r="G2589" s="7" t="e">
        <v>#N/A</v>
      </c>
      <c r="H2589" s="7" t="e">
        <v>#N/A</v>
      </c>
      <c r="I2589" s="7" t="s">
        <v>851</v>
      </c>
      <c r="J2589" s="7" t="s">
        <v>852</v>
      </c>
      <c r="K2589" s="241">
        <v>2129</v>
      </c>
      <c r="L2589" s="7" t="s">
        <v>867</v>
      </c>
      <c r="M2589" s="241">
        <v>5006</v>
      </c>
      <c r="N2589" s="7" t="s">
        <v>736</v>
      </c>
    </row>
    <row r="2590" spans="1:14" x14ac:dyDescent="0.3">
      <c r="A2590" t="str">
        <f t="shared" si="40"/>
        <v>21297103</v>
      </c>
      <c r="B2590" s="7" t="s">
        <v>1294</v>
      </c>
      <c r="C2590" s="7" t="s">
        <v>1379</v>
      </c>
      <c r="D2590" s="7" t="s">
        <v>22</v>
      </c>
      <c r="E2590" s="7" t="s">
        <v>482</v>
      </c>
      <c r="F2590" s="7" t="s">
        <v>483</v>
      </c>
      <c r="G2590" s="7" t="s">
        <v>247</v>
      </c>
      <c r="H2590" s="7" t="s">
        <v>248</v>
      </c>
      <c r="I2590" s="7" t="s">
        <v>851</v>
      </c>
      <c r="J2590" s="7" t="s">
        <v>852</v>
      </c>
      <c r="K2590" s="241">
        <v>2129</v>
      </c>
      <c r="L2590" s="7" t="s">
        <v>867</v>
      </c>
      <c r="M2590" s="241">
        <v>7103</v>
      </c>
      <c r="N2590" s="7" t="s">
        <v>36</v>
      </c>
    </row>
    <row r="2591" spans="1:14" x14ac:dyDescent="0.3">
      <c r="A2591" t="str">
        <f t="shared" si="40"/>
        <v>21298040</v>
      </c>
      <c r="B2591" s="7" t="s">
        <v>1294</v>
      </c>
      <c r="C2591" s="7" t="s">
        <v>1379</v>
      </c>
      <c r="D2591" s="7" t="s">
        <v>22</v>
      </c>
      <c r="E2591" s="7" t="e">
        <v>#N/A</v>
      </c>
      <c r="F2591" s="7" t="e">
        <v>#N/A</v>
      </c>
      <c r="G2591" s="7" t="e">
        <v>#N/A</v>
      </c>
      <c r="H2591" s="7" t="e">
        <v>#N/A</v>
      </c>
      <c r="I2591" s="7" t="s">
        <v>851</v>
      </c>
      <c r="J2591" s="7" t="s">
        <v>852</v>
      </c>
      <c r="K2591" s="241">
        <v>2129</v>
      </c>
      <c r="L2591" s="7" t="s">
        <v>867</v>
      </c>
      <c r="M2591" s="241">
        <v>8040</v>
      </c>
      <c r="N2591" s="7" t="s">
        <v>441</v>
      </c>
    </row>
    <row r="2592" spans="1:14" x14ac:dyDescent="0.3">
      <c r="A2592" t="str">
        <f t="shared" si="40"/>
        <v>21298500</v>
      </c>
      <c r="B2592" s="7" t="s">
        <v>1294</v>
      </c>
      <c r="C2592" s="7" t="s">
        <v>1379</v>
      </c>
      <c r="D2592" s="7" t="s">
        <v>22</v>
      </c>
      <c r="E2592" s="7" t="e">
        <v>#N/A</v>
      </c>
      <c r="F2592" s="7" t="e">
        <v>#N/A</v>
      </c>
      <c r="G2592" s="7" t="e">
        <v>#N/A</v>
      </c>
      <c r="H2592" s="7" t="e">
        <v>#N/A</v>
      </c>
      <c r="I2592" s="7" t="s">
        <v>851</v>
      </c>
      <c r="J2592" s="7" t="s">
        <v>852</v>
      </c>
      <c r="K2592" s="241">
        <v>2129</v>
      </c>
      <c r="L2592" s="7" t="s">
        <v>867</v>
      </c>
      <c r="M2592" s="241">
        <v>8500</v>
      </c>
      <c r="N2592" s="7" t="s">
        <v>362</v>
      </c>
    </row>
    <row r="2593" spans="1:14" x14ac:dyDescent="0.3">
      <c r="A2593" t="str">
        <f t="shared" si="40"/>
        <v>21311152</v>
      </c>
      <c r="B2593" s="7" t="s">
        <v>1294</v>
      </c>
      <c r="C2593" s="7" t="s">
        <v>1379</v>
      </c>
      <c r="D2593" s="7" t="s">
        <v>22</v>
      </c>
      <c r="E2593" s="7" t="e">
        <v>#N/A</v>
      </c>
      <c r="F2593" s="7" t="e">
        <v>#N/A</v>
      </c>
      <c r="G2593" s="7" t="e">
        <v>#N/A</v>
      </c>
      <c r="H2593" s="7" t="e">
        <v>#N/A</v>
      </c>
      <c r="I2593" s="7" t="s">
        <v>851</v>
      </c>
      <c r="J2593" s="7" t="s">
        <v>852</v>
      </c>
      <c r="K2593" s="241">
        <v>2131</v>
      </c>
      <c r="L2593" s="7" t="s">
        <v>1965</v>
      </c>
      <c r="M2593" s="241">
        <v>1152</v>
      </c>
      <c r="N2593" s="7" t="s">
        <v>809</v>
      </c>
    </row>
    <row r="2594" spans="1:14" x14ac:dyDescent="0.3">
      <c r="A2594" t="str">
        <f t="shared" si="40"/>
        <v>21312210</v>
      </c>
      <c r="B2594" s="7" t="s">
        <v>1294</v>
      </c>
      <c r="C2594" s="7" t="s">
        <v>1379</v>
      </c>
      <c r="D2594" s="7" t="s">
        <v>22</v>
      </c>
      <c r="E2594" s="7" t="e">
        <v>#N/A</v>
      </c>
      <c r="F2594" s="7" t="e">
        <v>#N/A</v>
      </c>
      <c r="G2594" s="7" t="e">
        <v>#N/A</v>
      </c>
      <c r="H2594" s="7" t="e">
        <v>#N/A</v>
      </c>
      <c r="I2594" s="7" t="s">
        <v>851</v>
      </c>
      <c r="J2594" s="7" t="s">
        <v>852</v>
      </c>
      <c r="K2594" s="241">
        <v>2131</v>
      </c>
      <c r="L2594" s="7" t="s">
        <v>1965</v>
      </c>
      <c r="M2594" s="241">
        <v>2210</v>
      </c>
      <c r="N2594" s="7" t="s">
        <v>52</v>
      </c>
    </row>
    <row r="2595" spans="1:14" x14ac:dyDescent="0.3">
      <c r="A2595" t="str">
        <f t="shared" si="40"/>
        <v>21321001</v>
      </c>
      <c r="B2595" s="7" t="s">
        <v>1294</v>
      </c>
      <c r="C2595" s="7" t="s">
        <v>1379</v>
      </c>
      <c r="D2595" s="7" t="s">
        <v>22</v>
      </c>
      <c r="E2595" s="7" t="e">
        <v>#N/A</v>
      </c>
      <c r="F2595" s="7" t="e">
        <v>#N/A</v>
      </c>
      <c r="G2595" s="7" t="e">
        <v>#N/A</v>
      </c>
      <c r="H2595" s="7" t="e">
        <v>#N/A</v>
      </c>
      <c r="I2595" s="7" t="s">
        <v>851</v>
      </c>
      <c r="J2595" s="7" t="s">
        <v>852</v>
      </c>
      <c r="K2595" s="241">
        <v>2132</v>
      </c>
      <c r="L2595" s="7" t="s">
        <v>873</v>
      </c>
      <c r="M2595" s="241">
        <v>1001</v>
      </c>
      <c r="N2595" s="7" t="s">
        <v>422</v>
      </c>
    </row>
    <row r="2596" spans="1:14" x14ac:dyDescent="0.3">
      <c r="A2596" t="str">
        <f t="shared" si="40"/>
        <v>21321005</v>
      </c>
      <c r="B2596" s="7" t="s">
        <v>1294</v>
      </c>
      <c r="C2596" s="7" t="s">
        <v>1379</v>
      </c>
      <c r="D2596" s="7" t="s">
        <v>22</v>
      </c>
      <c r="E2596" s="7" t="e">
        <v>#N/A</v>
      </c>
      <c r="F2596" s="7" t="e">
        <v>#N/A</v>
      </c>
      <c r="G2596" s="7" t="e">
        <v>#N/A</v>
      </c>
      <c r="H2596" s="7" t="e">
        <v>#N/A</v>
      </c>
      <c r="I2596" s="7" t="s">
        <v>851</v>
      </c>
      <c r="J2596" s="7" t="s">
        <v>852</v>
      </c>
      <c r="K2596" s="241">
        <v>2132</v>
      </c>
      <c r="L2596" s="7" t="s">
        <v>873</v>
      </c>
      <c r="M2596" s="241">
        <v>1005</v>
      </c>
      <c r="N2596" s="7" t="s">
        <v>997</v>
      </c>
    </row>
    <row r="2597" spans="1:14" x14ac:dyDescent="0.3">
      <c r="A2597" t="str">
        <f t="shared" si="40"/>
        <v>21321087</v>
      </c>
      <c r="B2597" s="7" t="s">
        <v>1294</v>
      </c>
      <c r="C2597" s="7" t="s">
        <v>1379</v>
      </c>
      <c r="D2597" s="7" t="s">
        <v>22</v>
      </c>
      <c r="E2597" s="7" t="s">
        <v>482</v>
      </c>
      <c r="F2597" s="7" t="s">
        <v>483</v>
      </c>
      <c r="G2597" s="7" t="s">
        <v>247</v>
      </c>
      <c r="H2597" s="7" t="s">
        <v>248</v>
      </c>
      <c r="I2597" s="7" t="s">
        <v>851</v>
      </c>
      <c r="J2597" s="7" t="s">
        <v>852</v>
      </c>
      <c r="K2597" s="241">
        <v>2132</v>
      </c>
      <c r="L2597" s="7" t="s">
        <v>873</v>
      </c>
      <c r="M2597" s="241">
        <v>1087</v>
      </c>
      <c r="N2597" s="7" t="s">
        <v>869</v>
      </c>
    </row>
    <row r="2598" spans="1:14" x14ac:dyDescent="0.3">
      <c r="A2598" t="str">
        <f t="shared" si="40"/>
        <v>21321088</v>
      </c>
      <c r="B2598" s="7" t="s">
        <v>1294</v>
      </c>
      <c r="C2598" s="7" t="s">
        <v>1379</v>
      </c>
      <c r="D2598" s="7" t="s">
        <v>22</v>
      </c>
      <c r="E2598" s="7" t="e">
        <v>#N/A</v>
      </c>
      <c r="F2598" s="7" t="e">
        <v>#N/A</v>
      </c>
      <c r="G2598" s="7" t="e">
        <v>#N/A</v>
      </c>
      <c r="H2598" s="7" t="e">
        <v>#N/A</v>
      </c>
      <c r="I2598" s="7" t="s">
        <v>851</v>
      </c>
      <c r="J2598" s="7" t="s">
        <v>852</v>
      </c>
      <c r="K2598" s="241">
        <v>2132</v>
      </c>
      <c r="L2598" s="7" t="s">
        <v>873</v>
      </c>
      <c r="M2598" s="241">
        <v>1088</v>
      </c>
      <c r="N2598" s="7" t="s">
        <v>870</v>
      </c>
    </row>
    <row r="2599" spans="1:14" x14ac:dyDescent="0.3">
      <c r="A2599" t="str">
        <f t="shared" si="40"/>
        <v>21341000</v>
      </c>
      <c r="B2599" s="7" t="s">
        <v>1294</v>
      </c>
      <c r="C2599" s="7" t="s">
        <v>1379</v>
      </c>
      <c r="D2599" s="7" t="s">
        <v>22</v>
      </c>
      <c r="E2599" s="7" t="e">
        <v>#N/A</v>
      </c>
      <c r="F2599" s="7" t="e">
        <v>#N/A</v>
      </c>
      <c r="G2599" s="7" t="e">
        <v>#N/A</v>
      </c>
      <c r="H2599" s="7" t="e">
        <v>#N/A</v>
      </c>
      <c r="I2599" s="7" t="s">
        <v>851</v>
      </c>
      <c r="J2599" s="7" t="s">
        <v>852</v>
      </c>
      <c r="K2599" s="241">
        <v>2134</v>
      </c>
      <c r="L2599" s="7" t="s">
        <v>874</v>
      </c>
      <c r="M2599" s="241">
        <v>1000</v>
      </c>
      <c r="N2599" s="7" t="s">
        <v>427</v>
      </c>
    </row>
    <row r="2600" spans="1:14" x14ac:dyDescent="0.3">
      <c r="A2600" t="str">
        <f t="shared" si="40"/>
        <v>21341022</v>
      </c>
      <c r="B2600" s="7" t="s">
        <v>1294</v>
      </c>
      <c r="C2600" s="7" t="s">
        <v>1379</v>
      </c>
      <c r="D2600" s="7" t="s">
        <v>22</v>
      </c>
      <c r="E2600" s="7" t="s">
        <v>482</v>
      </c>
      <c r="F2600" s="7" t="s">
        <v>483</v>
      </c>
      <c r="G2600" s="7" t="s">
        <v>247</v>
      </c>
      <c r="H2600" s="7" t="s">
        <v>248</v>
      </c>
      <c r="I2600" s="7" t="s">
        <v>851</v>
      </c>
      <c r="J2600" s="7" t="s">
        <v>852</v>
      </c>
      <c r="K2600" s="241">
        <v>2134</v>
      </c>
      <c r="L2600" s="7" t="s">
        <v>874</v>
      </c>
      <c r="M2600" s="241">
        <v>1022</v>
      </c>
      <c r="N2600" s="7" t="s">
        <v>602</v>
      </c>
    </row>
    <row r="2601" spans="1:14" x14ac:dyDescent="0.3">
      <c r="A2601" t="str">
        <f t="shared" si="40"/>
        <v>21341037</v>
      </c>
      <c r="B2601" s="7" t="s">
        <v>1294</v>
      </c>
      <c r="C2601" s="7" t="s">
        <v>1379</v>
      </c>
      <c r="D2601" s="7" t="s">
        <v>22</v>
      </c>
      <c r="E2601" s="7" t="s">
        <v>482</v>
      </c>
      <c r="F2601" s="7" t="s">
        <v>483</v>
      </c>
      <c r="G2601" s="7" t="s">
        <v>247</v>
      </c>
      <c r="H2601" s="7" t="s">
        <v>248</v>
      </c>
      <c r="I2601" s="7" t="s">
        <v>851</v>
      </c>
      <c r="J2601" s="7" t="s">
        <v>852</v>
      </c>
      <c r="K2601" s="241">
        <v>2134</v>
      </c>
      <c r="L2601" s="7" t="s">
        <v>874</v>
      </c>
      <c r="M2601" s="241">
        <v>1037</v>
      </c>
      <c r="N2601" s="7" t="s">
        <v>605</v>
      </c>
    </row>
    <row r="2602" spans="1:14" x14ac:dyDescent="0.3">
      <c r="A2602" t="str">
        <f t="shared" si="40"/>
        <v>21341042</v>
      </c>
      <c r="B2602" s="7" t="s">
        <v>1294</v>
      </c>
      <c r="C2602" s="7" t="s">
        <v>1379</v>
      </c>
      <c r="D2602" s="7" t="s">
        <v>22</v>
      </c>
      <c r="E2602" s="7" t="s">
        <v>482</v>
      </c>
      <c r="F2602" s="7" t="s">
        <v>483</v>
      </c>
      <c r="G2602" s="7" t="s">
        <v>247</v>
      </c>
      <c r="H2602" s="7" t="s">
        <v>248</v>
      </c>
      <c r="I2602" s="7" t="s">
        <v>851</v>
      </c>
      <c r="J2602" s="7" t="s">
        <v>852</v>
      </c>
      <c r="K2602" s="241">
        <v>2134</v>
      </c>
      <c r="L2602" s="7" t="s">
        <v>874</v>
      </c>
      <c r="M2602" s="241">
        <v>1042</v>
      </c>
      <c r="N2602" s="7" t="s">
        <v>180</v>
      </c>
    </row>
    <row r="2603" spans="1:14" x14ac:dyDescent="0.3">
      <c r="A2603" t="str">
        <f t="shared" si="40"/>
        <v>21342007</v>
      </c>
      <c r="B2603" s="7" t="s">
        <v>1294</v>
      </c>
      <c r="C2603" s="7" t="s">
        <v>1379</v>
      </c>
      <c r="D2603" s="7" t="s">
        <v>22</v>
      </c>
      <c r="E2603" s="7" t="e">
        <v>#N/A</v>
      </c>
      <c r="F2603" s="7" t="e">
        <v>#N/A</v>
      </c>
      <c r="G2603" s="7" t="e">
        <v>#N/A</v>
      </c>
      <c r="H2603" s="7" t="e">
        <v>#N/A</v>
      </c>
      <c r="I2603" s="7" t="s">
        <v>851</v>
      </c>
      <c r="J2603" s="7" t="s">
        <v>852</v>
      </c>
      <c r="K2603" s="241">
        <v>2134</v>
      </c>
      <c r="L2603" s="7" t="s">
        <v>874</v>
      </c>
      <c r="M2603" s="241">
        <v>2007</v>
      </c>
      <c r="N2603" s="7" t="s">
        <v>619</v>
      </c>
    </row>
    <row r="2604" spans="1:14" x14ac:dyDescent="0.3">
      <c r="A2604" t="str">
        <f t="shared" si="40"/>
        <v>21344000</v>
      </c>
      <c r="B2604" s="7" t="s">
        <v>1294</v>
      </c>
      <c r="C2604" s="7" t="s">
        <v>1379</v>
      </c>
      <c r="D2604" s="7" t="s">
        <v>22</v>
      </c>
      <c r="E2604" s="7" t="e">
        <v>#N/A</v>
      </c>
      <c r="F2604" s="7" t="e">
        <v>#N/A</v>
      </c>
      <c r="G2604" s="7" t="e">
        <v>#N/A</v>
      </c>
      <c r="H2604" s="7" t="e">
        <v>#N/A</v>
      </c>
      <c r="I2604" s="7" t="s">
        <v>851</v>
      </c>
      <c r="J2604" s="7" t="s">
        <v>852</v>
      </c>
      <c r="K2604" s="241">
        <v>2134</v>
      </c>
      <c r="L2604" s="7" t="s">
        <v>874</v>
      </c>
      <c r="M2604" s="241">
        <v>4000</v>
      </c>
      <c r="N2604" s="7" t="s">
        <v>1349</v>
      </c>
    </row>
    <row r="2605" spans="1:14" x14ac:dyDescent="0.3">
      <c r="A2605" t="str">
        <f t="shared" si="40"/>
        <v>21351000</v>
      </c>
      <c r="B2605" s="7" t="s">
        <v>1294</v>
      </c>
      <c r="C2605" s="7" t="s">
        <v>1379</v>
      </c>
      <c r="D2605" s="7" t="s">
        <v>22</v>
      </c>
      <c r="E2605" s="7" t="e">
        <v>#N/A</v>
      </c>
      <c r="F2605" s="7" t="e">
        <v>#N/A</v>
      </c>
      <c r="G2605" s="7" t="e">
        <v>#N/A</v>
      </c>
      <c r="H2605" s="7" t="e">
        <v>#N/A</v>
      </c>
      <c r="I2605" s="7" t="s">
        <v>851</v>
      </c>
      <c r="J2605" s="7" t="s">
        <v>852</v>
      </c>
      <c r="K2605" s="241">
        <v>2135</v>
      </c>
      <c r="L2605" s="7" t="s">
        <v>875</v>
      </c>
      <c r="M2605" s="241">
        <v>1000</v>
      </c>
      <c r="N2605" s="7" t="s">
        <v>427</v>
      </c>
    </row>
    <row r="2606" spans="1:14" x14ac:dyDescent="0.3">
      <c r="A2606" t="str">
        <f t="shared" si="40"/>
        <v>21351042</v>
      </c>
      <c r="B2606" s="7" t="s">
        <v>1294</v>
      </c>
      <c r="C2606" s="7" t="s">
        <v>1379</v>
      </c>
      <c r="D2606" s="7" t="s">
        <v>22</v>
      </c>
      <c r="E2606" s="7" t="s">
        <v>482</v>
      </c>
      <c r="F2606" s="7" t="s">
        <v>483</v>
      </c>
      <c r="G2606" s="7" t="s">
        <v>247</v>
      </c>
      <c r="H2606" s="7" t="s">
        <v>248</v>
      </c>
      <c r="I2606" s="7" t="s">
        <v>851</v>
      </c>
      <c r="J2606" s="7" t="s">
        <v>852</v>
      </c>
      <c r="K2606" s="241">
        <v>2135</v>
      </c>
      <c r="L2606" s="7" t="s">
        <v>875</v>
      </c>
      <c r="M2606" s="241">
        <v>1042</v>
      </c>
      <c r="N2606" s="7" t="s">
        <v>180</v>
      </c>
    </row>
    <row r="2607" spans="1:14" x14ac:dyDescent="0.3">
      <c r="A2607" t="str">
        <f t="shared" si="40"/>
        <v>21381000</v>
      </c>
      <c r="B2607" s="7" t="s">
        <v>1294</v>
      </c>
      <c r="C2607" s="7" t="s">
        <v>1379</v>
      </c>
      <c r="D2607" s="7" t="s">
        <v>22</v>
      </c>
      <c r="E2607" s="7" t="e">
        <v>#N/A</v>
      </c>
      <c r="F2607" s="7" t="e">
        <v>#N/A</v>
      </c>
      <c r="G2607" s="7" t="e">
        <v>#N/A</v>
      </c>
      <c r="H2607" s="7" t="e">
        <v>#N/A</v>
      </c>
      <c r="I2607" s="7" t="s">
        <v>851</v>
      </c>
      <c r="J2607" s="7" t="s">
        <v>852</v>
      </c>
      <c r="K2607" s="241">
        <v>2138</v>
      </c>
      <c r="L2607" s="7" t="s">
        <v>876</v>
      </c>
      <c r="M2607" s="241">
        <v>1000</v>
      </c>
      <c r="N2607" s="7" t="s">
        <v>427</v>
      </c>
    </row>
    <row r="2608" spans="1:14" x14ac:dyDescent="0.3">
      <c r="A2608" t="str">
        <f t="shared" si="40"/>
        <v>21381007</v>
      </c>
      <c r="B2608" s="7" t="s">
        <v>1294</v>
      </c>
      <c r="C2608" s="7" t="s">
        <v>1379</v>
      </c>
      <c r="D2608" s="7" t="s">
        <v>22</v>
      </c>
      <c r="E2608" s="7" t="e">
        <v>#N/A</v>
      </c>
      <c r="F2608" s="7" t="e">
        <v>#N/A</v>
      </c>
      <c r="G2608" s="7" t="e">
        <v>#N/A</v>
      </c>
      <c r="H2608" s="7" t="e">
        <v>#N/A</v>
      </c>
      <c r="I2608" s="7" t="s">
        <v>851</v>
      </c>
      <c r="J2608" s="7" t="s">
        <v>852</v>
      </c>
      <c r="K2608" s="241">
        <v>2138</v>
      </c>
      <c r="L2608" s="7" t="s">
        <v>876</v>
      </c>
      <c r="M2608" s="241">
        <v>1007</v>
      </c>
      <c r="N2608" s="7" t="s">
        <v>539</v>
      </c>
    </row>
    <row r="2609" spans="1:14" x14ac:dyDescent="0.3">
      <c r="A2609" t="str">
        <f t="shared" si="40"/>
        <v>21381016</v>
      </c>
      <c r="B2609" s="7" t="s">
        <v>1294</v>
      </c>
      <c r="C2609" s="7" t="s">
        <v>1379</v>
      </c>
      <c r="D2609" s="7" t="s">
        <v>22</v>
      </c>
      <c r="E2609" s="7" t="s">
        <v>482</v>
      </c>
      <c r="F2609" s="7" t="s">
        <v>483</v>
      </c>
      <c r="G2609" s="7" t="s">
        <v>247</v>
      </c>
      <c r="H2609" s="7" t="s">
        <v>248</v>
      </c>
      <c r="I2609" s="7" t="s">
        <v>851</v>
      </c>
      <c r="J2609" s="7" t="s">
        <v>852</v>
      </c>
      <c r="K2609" s="241">
        <v>2138</v>
      </c>
      <c r="L2609" s="7" t="s">
        <v>876</v>
      </c>
      <c r="M2609" s="241">
        <v>1016</v>
      </c>
      <c r="N2609" s="7" t="s">
        <v>599</v>
      </c>
    </row>
    <row r="2610" spans="1:14" x14ac:dyDescent="0.3">
      <c r="A2610" t="str">
        <f t="shared" si="40"/>
        <v>21381022</v>
      </c>
      <c r="B2610" s="7" t="s">
        <v>1294</v>
      </c>
      <c r="C2610" s="7" t="s">
        <v>1379</v>
      </c>
      <c r="D2610" s="7" t="s">
        <v>22</v>
      </c>
      <c r="E2610" s="7" t="s">
        <v>482</v>
      </c>
      <c r="F2610" s="7" t="s">
        <v>483</v>
      </c>
      <c r="G2610" s="7" t="s">
        <v>247</v>
      </c>
      <c r="H2610" s="7" t="s">
        <v>248</v>
      </c>
      <c r="I2610" s="7" t="s">
        <v>851</v>
      </c>
      <c r="J2610" s="7" t="s">
        <v>852</v>
      </c>
      <c r="K2610" s="241">
        <v>2138</v>
      </c>
      <c r="L2610" s="7" t="s">
        <v>876</v>
      </c>
      <c r="M2610" s="241">
        <v>1022</v>
      </c>
      <c r="N2610" s="7" t="s">
        <v>602</v>
      </c>
    </row>
    <row r="2611" spans="1:14" x14ac:dyDescent="0.3">
      <c r="A2611" t="str">
        <f t="shared" si="40"/>
        <v>21381042</v>
      </c>
      <c r="B2611" s="7" t="s">
        <v>1294</v>
      </c>
      <c r="C2611" s="7" t="s">
        <v>1379</v>
      </c>
      <c r="D2611" s="7" t="s">
        <v>22</v>
      </c>
      <c r="E2611" s="7" t="s">
        <v>482</v>
      </c>
      <c r="F2611" s="7" t="s">
        <v>483</v>
      </c>
      <c r="G2611" s="7" t="s">
        <v>247</v>
      </c>
      <c r="H2611" s="7" t="s">
        <v>248</v>
      </c>
      <c r="I2611" s="7" t="s">
        <v>851</v>
      </c>
      <c r="J2611" s="7" t="s">
        <v>852</v>
      </c>
      <c r="K2611" s="241">
        <v>2138</v>
      </c>
      <c r="L2611" s="7" t="s">
        <v>876</v>
      </c>
      <c r="M2611" s="241">
        <v>1042</v>
      </c>
      <c r="N2611" s="7" t="s">
        <v>180</v>
      </c>
    </row>
    <row r="2612" spans="1:14" x14ac:dyDescent="0.3">
      <c r="A2612" t="str">
        <f t="shared" si="40"/>
        <v>21388500</v>
      </c>
      <c r="B2612" s="7" t="s">
        <v>1294</v>
      </c>
      <c r="C2612" s="7" t="s">
        <v>1379</v>
      </c>
      <c r="D2612" s="7" t="s">
        <v>22</v>
      </c>
      <c r="E2612" s="7" t="s">
        <v>482</v>
      </c>
      <c r="F2612" s="7" t="s">
        <v>483</v>
      </c>
      <c r="G2612" s="7" t="s">
        <v>247</v>
      </c>
      <c r="H2612" s="7" t="s">
        <v>248</v>
      </c>
      <c r="I2612" s="7" t="s">
        <v>851</v>
      </c>
      <c r="J2612" s="7" t="s">
        <v>852</v>
      </c>
      <c r="K2612" s="241">
        <v>2138</v>
      </c>
      <c r="L2612" s="7" t="s">
        <v>876</v>
      </c>
      <c r="M2612" s="241">
        <v>8500</v>
      </c>
      <c r="N2612" s="7" t="s">
        <v>362</v>
      </c>
    </row>
    <row r="2613" spans="1:14" x14ac:dyDescent="0.3">
      <c r="A2613" t="str">
        <f t="shared" si="40"/>
        <v>21391000</v>
      </c>
      <c r="B2613" s="7" t="s">
        <v>1294</v>
      </c>
      <c r="C2613" s="7" t="s">
        <v>1379</v>
      </c>
      <c r="D2613" s="7" t="s">
        <v>22</v>
      </c>
      <c r="E2613" s="7" t="s">
        <v>482</v>
      </c>
      <c r="F2613" s="7" t="s">
        <v>483</v>
      </c>
      <c r="G2613" s="7" t="s">
        <v>247</v>
      </c>
      <c r="H2613" s="7" t="s">
        <v>248</v>
      </c>
      <c r="I2613" s="7" t="s">
        <v>851</v>
      </c>
      <c r="J2613" s="7" t="s">
        <v>852</v>
      </c>
      <c r="K2613" s="241">
        <v>2139</v>
      </c>
      <c r="L2613" s="7" t="s">
        <v>877</v>
      </c>
      <c r="M2613" s="241">
        <v>1000</v>
      </c>
      <c r="N2613" s="7" t="s">
        <v>427</v>
      </c>
    </row>
    <row r="2614" spans="1:14" x14ac:dyDescent="0.3">
      <c r="A2614" t="str">
        <f t="shared" si="40"/>
        <v>21391007</v>
      </c>
      <c r="B2614" s="7" t="s">
        <v>1294</v>
      </c>
      <c r="C2614" s="7" t="s">
        <v>1379</v>
      </c>
      <c r="D2614" s="7" t="s">
        <v>22</v>
      </c>
      <c r="E2614" s="7" t="e">
        <v>#N/A</v>
      </c>
      <c r="F2614" s="7" t="e">
        <v>#N/A</v>
      </c>
      <c r="G2614" s="7" t="e">
        <v>#N/A</v>
      </c>
      <c r="H2614" s="7" t="e">
        <v>#N/A</v>
      </c>
      <c r="I2614" s="7" t="s">
        <v>851</v>
      </c>
      <c r="J2614" s="7" t="s">
        <v>852</v>
      </c>
      <c r="K2614" s="241">
        <v>2139</v>
      </c>
      <c r="L2614" s="7" t="s">
        <v>877</v>
      </c>
      <c r="M2614" s="241">
        <v>1007</v>
      </c>
      <c r="N2614" s="7" t="s">
        <v>539</v>
      </c>
    </row>
    <row r="2615" spans="1:14" x14ac:dyDescent="0.3">
      <c r="A2615" t="str">
        <f t="shared" si="40"/>
        <v>21401000</v>
      </c>
      <c r="B2615" s="7" t="s">
        <v>1294</v>
      </c>
      <c r="C2615" s="7" t="s">
        <v>1379</v>
      </c>
      <c r="D2615" s="7" t="s">
        <v>22</v>
      </c>
      <c r="E2615" s="7" t="s">
        <v>482</v>
      </c>
      <c r="F2615" s="7" t="s">
        <v>483</v>
      </c>
      <c r="G2615" s="7" t="s">
        <v>247</v>
      </c>
      <c r="H2615" s="7" t="s">
        <v>248</v>
      </c>
      <c r="I2615" s="7" t="s">
        <v>851</v>
      </c>
      <c r="J2615" s="7" t="s">
        <v>852</v>
      </c>
      <c r="K2615" s="241">
        <v>2140</v>
      </c>
      <c r="L2615" s="7" t="s">
        <v>878</v>
      </c>
      <c r="M2615" s="241">
        <v>1000</v>
      </c>
      <c r="N2615" s="7" t="s">
        <v>427</v>
      </c>
    </row>
    <row r="2616" spans="1:14" x14ac:dyDescent="0.3">
      <c r="A2616" t="str">
        <f t="shared" si="40"/>
        <v>21401001</v>
      </c>
      <c r="B2616" s="7" t="s">
        <v>1294</v>
      </c>
      <c r="C2616" s="7" t="s">
        <v>1379</v>
      </c>
      <c r="D2616" s="7" t="s">
        <v>22</v>
      </c>
      <c r="E2616" s="7" t="e">
        <v>#N/A</v>
      </c>
      <c r="F2616" s="7" t="e">
        <v>#N/A</v>
      </c>
      <c r="G2616" s="7" t="e">
        <v>#N/A</v>
      </c>
      <c r="H2616" s="7" t="e">
        <v>#N/A</v>
      </c>
      <c r="I2616" s="7" t="s">
        <v>851</v>
      </c>
      <c r="J2616" s="7" t="s">
        <v>852</v>
      </c>
      <c r="K2616" s="241">
        <v>2140</v>
      </c>
      <c r="L2616" s="7" t="s">
        <v>878</v>
      </c>
      <c r="M2616" s="241">
        <v>1001</v>
      </c>
      <c r="N2616" s="7" t="s">
        <v>422</v>
      </c>
    </row>
    <row r="2617" spans="1:14" x14ac:dyDescent="0.3">
      <c r="A2617" t="str">
        <f t="shared" si="40"/>
        <v>21401005</v>
      </c>
      <c r="B2617" s="7" t="s">
        <v>1294</v>
      </c>
      <c r="C2617" s="7" t="s">
        <v>1379</v>
      </c>
      <c r="D2617" s="7" t="s">
        <v>22</v>
      </c>
      <c r="E2617" s="7" t="e">
        <v>#N/A</v>
      </c>
      <c r="F2617" s="7" t="e">
        <v>#N/A</v>
      </c>
      <c r="G2617" s="7" t="e">
        <v>#N/A</v>
      </c>
      <c r="H2617" s="7" t="e">
        <v>#N/A</v>
      </c>
      <c r="I2617" s="7" t="s">
        <v>851</v>
      </c>
      <c r="J2617" s="7" t="s">
        <v>852</v>
      </c>
      <c r="K2617" s="241">
        <v>2140</v>
      </c>
      <c r="L2617" s="7" t="s">
        <v>878</v>
      </c>
      <c r="M2617" s="241">
        <v>1005</v>
      </c>
      <c r="N2617" s="7" t="s">
        <v>997</v>
      </c>
    </row>
    <row r="2618" spans="1:14" x14ac:dyDescent="0.3">
      <c r="A2618" t="str">
        <f t="shared" si="40"/>
        <v>21401022</v>
      </c>
      <c r="B2618" s="7" t="s">
        <v>1294</v>
      </c>
      <c r="C2618" s="7" t="s">
        <v>1379</v>
      </c>
      <c r="D2618" s="7" t="s">
        <v>22</v>
      </c>
      <c r="E2618" s="7" t="e">
        <v>#N/A</v>
      </c>
      <c r="F2618" s="7" t="e">
        <v>#N/A</v>
      </c>
      <c r="G2618" s="7" t="e">
        <v>#N/A</v>
      </c>
      <c r="H2618" s="7" t="e">
        <v>#N/A</v>
      </c>
      <c r="I2618" s="7" t="s">
        <v>851</v>
      </c>
      <c r="J2618" s="7" t="s">
        <v>852</v>
      </c>
      <c r="K2618" s="241">
        <v>2140</v>
      </c>
      <c r="L2618" s="7" t="s">
        <v>878</v>
      </c>
      <c r="M2618" s="241">
        <v>1022</v>
      </c>
      <c r="N2618" s="7" t="s">
        <v>602</v>
      </c>
    </row>
    <row r="2619" spans="1:14" x14ac:dyDescent="0.3">
      <c r="A2619" t="str">
        <f t="shared" si="40"/>
        <v>21401032</v>
      </c>
      <c r="B2619" s="7" t="s">
        <v>1294</v>
      </c>
      <c r="C2619" s="7" t="s">
        <v>1379</v>
      </c>
      <c r="D2619" s="7" t="s">
        <v>22</v>
      </c>
      <c r="E2619" s="7" t="s">
        <v>482</v>
      </c>
      <c r="F2619" s="7" t="s">
        <v>483</v>
      </c>
      <c r="G2619" s="7" t="s">
        <v>247</v>
      </c>
      <c r="H2619" s="7" t="s">
        <v>248</v>
      </c>
      <c r="I2619" s="7" t="s">
        <v>851</v>
      </c>
      <c r="J2619" s="7" t="s">
        <v>852</v>
      </c>
      <c r="K2619" s="241">
        <v>2140</v>
      </c>
      <c r="L2619" s="7" t="s">
        <v>878</v>
      </c>
      <c r="M2619" s="241">
        <v>1032</v>
      </c>
      <c r="N2619" s="7" t="s">
        <v>530</v>
      </c>
    </row>
    <row r="2620" spans="1:14" x14ac:dyDescent="0.3">
      <c r="A2620" t="str">
        <f t="shared" si="40"/>
        <v>21401080</v>
      </c>
      <c r="B2620" s="7" t="s">
        <v>1294</v>
      </c>
      <c r="C2620" s="7" t="s">
        <v>1379</v>
      </c>
      <c r="D2620" s="7" t="s">
        <v>22</v>
      </c>
      <c r="E2620" s="7" t="s">
        <v>482</v>
      </c>
      <c r="F2620" s="7" t="s">
        <v>483</v>
      </c>
      <c r="G2620" s="7" t="s">
        <v>247</v>
      </c>
      <c r="H2620" s="7" t="s">
        <v>248</v>
      </c>
      <c r="I2620" s="7" t="s">
        <v>851</v>
      </c>
      <c r="J2620" s="7" t="s">
        <v>852</v>
      </c>
      <c r="K2620" s="241">
        <v>2140</v>
      </c>
      <c r="L2620" s="7" t="s">
        <v>878</v>
      </c>
      <c r="M2620" s="241">
        <v>1080</v>
      </c>
      <c r="N2620" s="7" t="s">
        <v>666</v>
      </c>
    </row>
    <row r="2621" spans="1:14" x14ac:dyDescent="0.3">
      <c r="A2621" t="str">
        <f t="shared" si="40"/>
        <v>21401084</v>
      </c>
      <c r="B2621" s="7" t="s">
        <v>1294</v>
      </c>
      <c r="C2621" s="7" t="s">
        <v>1379</v>
      </c>
      <c r="D2621" s="7" t="s">
        <v>22</v>
      </c>
      <c r="E2621" s="7" t="s">
        <v>482</v>
      </c>
      <c r="F2621" s="7" t="s">
        <v>483</v>
      </c>
      <c r="G2621" s="7" t="s">
        <v>247</v>
      </c>
      <c r="H2621" s="7" t="s">
        <v>248</v>
      </c>
      <c r="I2621" s="7" t="s">
        <v>851</v>
      </c>
      <c r="J2621" s="7" t="s">
        <v>852</v>
      </c>
      <c r="K2621" s="241">
        <v>2140</v>
      </c>
      <c r="L2621" s="7" t="s">
        <v>878</v>
      </c>
      <c r="M2621" s="241">
        <v>1084</v>
      </c>
      <c r="N2621" s="7" t="s">
        <v>616</v>
      </c>
    </row>
    <row r="2622" spans="1:14" x14ac:dyDescent="0.3">
      <c r="A2622" t="str">
        <f t="shared" si="40"/>
        <v>21401085</v>
      </c>
      <c r="B2622" s="7" t="s">
        <v>1294</v>
      </c>
      <c r="C2622" s="7" t="s">
        <v>1379</v>
      </c>
      <c r="D2622" s="7" t="s">
        <v>22</v>
      </c>
      <c r="E2622" s="7" t="e">
        <v>#N/A</v>
      </c>
      <c r="F2622" s="7" t="e">
        <v>#N/A</v>
      </c>
      <c r="G2622" s="7" t="e">
        <v>#N/A</v>
      </c>
      <c r="H2622" s="7" t="e">
        <v>#N/A</v>
      </c>
      <c r="I2622" s="7" t="s">
        <v>851</v>
      </c>
      <c r="J2622" s="7" t="s">
        <v>852</v>
      </c>
      <c r="K2622" s="241">
        <v>2140</v>
      </c>
      <c r="L2622" s="7" t="s">
        <v>878</v>
      </c>
      <c r="M2622" s="241">
        <v>1085</v>
      </c>
      <c r="N2622" s="7" t="s">
        <v>1885</v>
      </c>
    </row>
    <row r="2623" spans="1:14" x14ac:dyDescent="0.3">
      <c r="A2623" t="str">
        <f t="shared" si="40"/>
        <v>21401093</v>
      </c>
      <c r="B2623" s="7" t="s">
        <v>1294</v>
      </c>
      <c r="C2623" s="7" t="s">
        <v>1379</v>
      </c>
      <c r="D2623" s="7" t="s">
        <v>22</v>
      </c>
      <c r="E2623" s="7" t="s">
        <v>482</v>
      </c>
      <c r="F2623" s="7" t="s">
        <v>483</v>
      </c>
      <c r="G2623" s="7" t="s">
        <v>247</v>
      </c>
      <c r="H2623" s="7" t="s">
        <v>248</v>
      </c>
      <c r="I2623" s="7" t="s">
        <v>851</v>
      </c>
      <c r="J2623" s="7" t="s">
        <v>852</v>
      </c>
      <c r="K2623" s="241">
        <v>2140</v>
      </c>
      <c r="L2623" s="7" t="s">
        <v>878</v>
      </c>
      <c r="M2623" s="241">
        <v>1093</v>
      </c>
      <c r="N2623" s="7" t="s">
        <v>617</v>
      </c>
    </row>
    <row r="2624" spans="1:14" x14ac:dyDescent="0.3">
      <c r="A2624" t="str">
        <f t="shared" si="40"/>
        <v>21401095</v>
      </c>
      <c r="B2624" s="7" t="s">
        <v>1294</v>
      </c>
      <c r="C2624" s="7" t="s">
        <v>1379</v>
      </c>
      <c r="D2624" s="7" t="s">
        <v>22</v>
      </c>
      <c r="E2624" s="7" t="s">
        <v>482</v>
      </c>
      <c r="F2624" s="7" t="s">
        <v>483</v>
      </c>
      <c r="G2624" s="7" t="s">
        <v>247</v>
      </c>
      <c r="H2624" s="7" t="s">
        <v>248</v>
      </c>
      <c r="I2624" s="7" t="s">
        <v>851</v>
      </c>
      <c r="J2624" s="7" t="s">
        <v>852</v>
      </c>
      <c r="K2624" s="241">
        <v>2140</v>
      </c>
      <c r="L2624" s="7" t="s">
        <v>878</v>
      </c>
      <c r="M2624" s="241">
        <v>1095</v>
      </c>
      <c r="N2624" s="7" t="s">
        <v>618</v>
      </c>
    </row>
    <row r="2625" spans="1:14" x14ac:dyDescent="0.3">
      <c r="A2625" t="str">
        <f t="shared" si="40"/>
        <v>21401096</v>
      </c>
      <c r="B2625" s="7" t="s">
        <v>1294</v>
      </c>
      <c r="C2625" s="7" t="s">
        <v>1379</v>
      </c>
      <c r="D2625" s="7" t="s">
        <v>22</v>
      </c>
      <c r="E2625" s="7" t="s">
        <v>482</v>
      </c>
      <c r="F2625" s="7" t="s">
        <v>483</v>
      </c>
      <c r="G2625" s="7" t="s">
        <v>247</v>
      </c>
      <c r="H2625" s="7" t="s">
        <v>248</v>
      </c>
      <c r="I2625" s="7" t="s">
        <v>851</v>
      </c>
      <c r="J2625" s="7" t="s">
        <v>852</v>
      </c>
      <c r="K2625" s="241">
        <v>2140</v>
      </c>
      <c r="L2625" s="7" t="s">
        <v>878</v>
      </c>
      <c r="M2625" s="241">
        <v>1096</v>
      </c>
      <c r="N2625" s="7" t="s">
        <v>660</v>
      </c>
    </row>
    <row r="2626" spans="1:14" x14ac:dyDescent="0.3">
      <c r="A2626" t="str">
        <f t="shared" si="40"/>
        <v>21401098</v>
      </c>
      <c r="B2626" s="7" t="s">
        <v>1294</v>
      </c>
      <c r="C2626" s="7" t="s">
        <v>1379</v>
      </c>
      <c r="D2626" s="7" t="s">
        <v>22</v>
      </c>
      <c r="E2626" s="7" t="s">
        <v>482</v>
      </c>
      <c r="F2626" s="7" t="s">
        <v>483</v>
      </c>
      <c r="G2626" s="7" t="s">
        <v>247</v>
      </c>
      <c r="H2626" s="7" t="s">
        <v>248</v>
      </c>
      <c r="I2626" s="7" t="s">
        <v>851</v>
      </c>
      <c r="J2626" s="7" t="s">
        <v>852</v>
      </c>
      <c r="K2626" s="241">
        <v>2140</v>
      </c>
      <c r="L2626" s="7" t="s">
        <v>878</v>
      </c>
      <c r="M2626" s="241">
        <v>1098</v>
      </c>
      <c r="N2626" s="7" t="s">
        <v>879</v>
      </c>
    </row>
    <row r="2627" spans="1:14" x14ac:dyDescent="0.3">
      <c r="A2627" t="str">
        <f t="shared" ref="A2627:A2690" si="41">K2627&amp;M2627</f>
        <v>21411042</v>
      </c>
      <c r="B2627" s="7" t="s">
        <v>1294</v>
      </c>
      <c r="C2627" s="7" t="s">
        <v>1379</v>
      </c>
      <c r="D2627" s="7" t="s">
        <v>22</v>
      </c>
      <c r="E2627" s="7" t="s">
        <v>482</v>
      </c>
      <c r="F2627" s="7" t="s">
        <v>483</v>
      </c>
      <c r="G2627" s="7" t="s">
        <v>247</v>
      </c>
      <c r="H2627" s="7" t="s">
        <v>248</v>
      </c>
      <c r="I2627" s="7" t="s">
        <v>851</v>
      </c>
      <c r="J2627" s="7" t="s">
        <v>852</v>
      </c>
      <c r="K2627" s="241">
        <v>2141</v>
      </c>
      <c r="L2627" s="7" t="s">
        <v>880</v>
      </c>
      <c r="M2627" s="241">
        <v>1042</v>
      </c>
      <c r="N2627" s="7" t="s">
        <v>180</v>
      </c>
    </row>
    <row r="2628" spans="1:14" x14ac:dyDescent="0.3">
      <c r="A2628" t="str">
        <f t="shared" si="41"/>
        <v>21418500</v>
      </c>
      <c r="B2628" s="7" t="s">
        <v>1294</v>
      </c>
      <c r="C2628" s="7" t="s">
        <v>1379</v>
      </c>
      <c r="D2628" s="7" t="s">
        <v>22</v>
      </c>
      <c r="E2628" s="7" t="s">
        <v>482</v>
      </c>
      <c r="F2628" s="7" t="s">
        <v>483</v>
      </c>
      <c r="G2628" s="7" t="s">
        <v>247</v>
      </c>
      <c r="H2628" s="7" t="s">
        <v>248</v>
      </c>
      <c r="I2628" s="7" t="s">
        <v>851</v>
      </c>
      <c r="J2628" s="7" t="s">
        <v>852</v>
      </c>
      <c r="K2628" s="241">
        <v>2141</v>
      </c>
      <c r="L2628" s="7" t="s">
        <v>880</v>
      </c>
      <c r="M2628" s="241">
        <v>8500</v>
      </c>
      <c r="N2628" s="7" t="s">
        <v>362</v>
      </c>
    </row>
    <row r="2629" spans="1:14" x14ac:dyDescent="0.3">
      <c r="A2629" t="str">
        <f t="shared" si="41"/>
        <v>21421001</v>
      </c>
      <c r="B2629" s="7" t="s">
        <v>1294</v>
      </c>
      <c r="C2629" s="7" t="s">
        <v>1379</v>
      </c>
      <c r="D2629" s="7" t="s">
        <v>22</v>
      </c>
      <c r="E2629" s="7" t="e">
        <v>#N/A</v>
      </c>
      <c r="F2629" s="7" t="e">
        <v>#N/A</v>
      </c>
      <c r="G2629" s="7" t="e">
        <v>#N/A</v>
      </c>
      <c r="H2629" s="7" t="e">
        <v>#N/A</v>
      </c>
      <c r="I2629" s="7" t="s">
        <v>851</v>
      </c>
      <c r="J2629" s="7" t="s">
        <v>852</v>
      </c>
      <c r="K2629" s="241">
        <v>2142</v>
      </c>
      <c r="L2629" s="7" t="s">
        <v>1966</v>
      </c>
      <c r="M2629" s="241">
        <v>1001</v>
      </c>
      <c r="N2629" s="7" t="s">
        <v>422</v>
      </c>
    </row>
    <row r="2630" spans="1:14" x14ac:dyDescent="0.3">
      <c r="A2630" t="str">
        <f t="shared" si="41"/>
        <v>21421080</v>
      </c>
      <c r="B2630" s="7" t="s">
        <v>1294</v>
      </c>
      <c r="C2630" s="7" t="s">
        <v>1379</v>
      </c>
      <c r="D2630" s="7" t="s">
        <v>22</v>
      </c>
      <c r="E2630" s="7" t="e">
        <v>#N/A</v>
      </c>
      <c r="F2630" s="7" t="e">
        <v>#N/A</v>
      </c>
      <c r="G2630" s="7" t="e">
        <v>#N/A</v>
      </c>
      <c r="H2630" s="7" t="e">
        <v>#N/A</v>
      </c>
      <c r="I2630" s="7" t="s">
        <v>851</v>
      </c>
      <c r="J2630" s="7" t="s">
        <v>852</v>
      </c>
      <c r="K2630" s="241">
        <v>2142</v>
      </c>
      <c r="L2630" s="7" t="s">
        <v>1966</v>
      </c>
      <c r="M2630" s="241">
        <v>1080</v>
      </c>
      <c r="N2630" s="7" t="s">
        <v>666</v>
      </c>
    </row>
    <row r="2631" spans="1:14" x14ac:dyDescent="0.3">
      <c r="A2631" t="str">
        <f t="shared" si="41"/>
        <v>21431001</v>
      </c>
      <c r="B2631" s="7" t="s">
        <v>1294</v>
      </c>
      <c r="C2631" s="7" t="s">
        <v>1379</v>
      </c>
      <c r="D2631" s="7" t="s">
        <v>22</v>
      </c>
      <c r="E2631" s="7" t="e">
        <v>#N/A</v>
      </c>
      <c r="F2631" s="7" t="e">
        <v>#N/A</v>
      </c>
      <c r="G2631" s="7" t="e">
        <v>#N/A</v>
      </c>
      <c r="H2631" s="7" t="e">
        <v>#N/A</v>
      </c>
      <c r="I2631" s="7" t="s">
        <v>851</v>
      </c>
      <c r="J2631" s="7" t="s">
        <v>852</v>
      </c>
      <c r="K2631" s="241">
        <v>2143</v>
      </c>
      <c r="L2631" s="7" t="s">
        <v>881</v>
      </c>
      <c r="M2631" s="241">
        <v>1001</v>
      </c>
      <c r="N2631" s="7" t="s">
        <v>422</v>
      </c>
    </row>
    <row r="2632" spans="1:14" x14ac:dyDescent="0.3">
      <c r="A2632" t="str">
        <f t="shared" si="41"/>
        <v>21431007</v>
      </c>
      <c r="B2632" s="7" t="s">
        <v>1294</v>
      </c>
      <c r="C2632" s="7" t="s">
        <v>1379</v>
      </c>
      <c r="D2632" s="7" t="s">
        <v>22</v>
      </c>
      <c r="E2632" s="7" t="e">
        <v>#N/A</v>
      </c>
      <c r="F2632" s="7" t="e">
        <v>#N/A</v>
      </c>
      <c r="G2632" s="7" t="e">
        <v>#N/A</v>
      </c>
      <c r="H2632" s="7" t="e">
        <v>#N/A</v>
      </c>
      <c r="I2632" s="7" t="s">
        <v>851</v>
      </c>
      <c r="J2632" s="7" t="s">
        <v>852</v>
      </c>
      <c r="K2632" s="241">
        <v>2143</v>
      </c>
      <c r="L2632" s="7" t="s">
        <v>881</v>
      </c>
      <c r="M2632" s="241">
        <v>1007</v>
      </c>
      <c r="N2632" s="7" t="s">
        <v>539</v>
      </c>
    </row>
    <row r="2633" spans="1:14" x14ac:dyDescent="0.3">
      <c r="A2633" t="str">
        <f t="shared" si="41"/>
        <v>21431057</v>
      </c>
      <c r="B2633" s="7" t="s">
        <v>1294</v>
      </c>
      <c r="C2633" s="7" t="s">
        <v>1379</v>
      </c>
      <c r="D2633" s="7" t="s">
        <v>22</v>
      </c>
      <c r="E2633" s="7" t="s">
        <v>482</v>
      </c>
      <c r="F2633" s="7" t="s">
        <v>483</v>
      </c>
      <c r="G2633" s="7" t="s">
        <v>247</v>
      </c>
      <c r="H2633" s="7" t="s">
        <v>248</v>
      </c>
      <c r="I2633" s="7" t="s">
        <v>851</v>
      </c>
      <c r="J2633" s="7" t="s">
        <v>852</v>
      </c>
      <c r="K2633" s="241">
        <v>2143</v>
      </c>
      <c r="L2633" s="7" t="s">
        <v>881</v>
      </c>
      <c r="M2633" s="241">
        <v>1057</v>
      </c>
      <c r="N2633" s="7" t="s">
        <v>882</v>
      </c>
    </row>
    <row r="2634" spans="1:14" x14ac:dyDescent="0.3">
      <c r="A2634" t="str">
        <f t="shared" si="41"/>
        <v>21431080</v>
      </c>
      <c r="B2634" s="7" t="s">
        <v>1294</v>
      </c>
      <c r="C2634" s="7" t="s">
        <v>1379</v>
      </c>
      <c r="D2634" s="7" t="s">
        <v>22</v>
      </c>
      <c r="E2634" s="7" t="s">
        <v>482</v>
      </c>
      <c r="F2634" s="7" t="s">
        <v>483</v>
      </c>
      <c r="G2634" s="7" t="s">
        <v>247</v>
      </c>
      <c r="H2634" s="7" t="s">
        <v>248</v>
      </c>
      <c r="I2634" s="7" t="s">
        <v>851</v>
      </c>
      <c r="J2634" s="7" t="s">
        <v>852</v>
      </c>
      <c r="K2634" s="241">
        <v>2143</v>
      </c>
      <c r="L2634" s="7" t="s">
        <v>881</v>
      </c>
      <c r="M2634" s="241">
        <v>1080</v>
      </c>
      <c r="N2634" s="7" t="s">
        <v>666</v>
      </c>
    </row>
    <row r="2635" spans="1:14" x14ac:dyDescent="0.3">
      <c r="A2635" t="str">
        <f t="shared" si="41"/>
        <v>21431089</v>
      </c>
      <c r="B2635" s="7" t="s">
        <v>1294</v>
      </c>
      <c r="C2635" s="7" t="s">
        <v>1379</v>
      </c>
      <c r="D2635" s="7" t="s">
        <v>22</v>
      </c>
      <c r="E2635" s="7" t="s">
        <v>482</v>
      </c>
      <c r="F2635" s="7" t="s">
        <v>483</v>
      </c>
      <c r="G2635" s="7" t="s">
        <v>247</v>
      </c>
      <c r="H2635" s="7" t="s">
        <v>248</v>
      </c>
      <c r="I2635" s="7" t="s">
        <v>851</v>
      </c>
      <c r="J2635" s="7" t="s">
        <v>852</v>
      </c>
      <c r="K2635" s="241">
        <v>2143</v>
      </c>
      <c r="L2635" s="7" t="s">
        <v>881</v>
      </c>
      <c r="M2635" s="241">
        <v>1089</v>
      </c>
      <c r="N2635" s="7" t="s">
        <v>679</v>
      </c>
    </row>
    <row r="2636" spans="1:14" x14ac:dyDescent="0.3">
      <c r="A2636" t="str">
        <f t="shared" si="41"/>
        <v>21432085</v>
      </c>
      <c r="B2636" s="7" t="s">
        <v>1294</v>
      </c>
      <c r="C2636" s="7" t="s">
        <v>1379</v>
      </c>
      <c r="D2636" s="7" t="s">
        <v>22</v>
      </c>
      <c r="E2636" s="7" t="s">
        <v>482</v>
      </c>
      <c r="F2636" s="7" t="s">
        <v>483</v>
      </c>
      <c r="G2636" s="7" t="s">
        <v>247</v>
      </c>
      <c r="H2636" s="7" t="s">
        <v>248</v>
      </c>
      <c r="I2636" s="7" t="s">
        <v>851</v>
      </c>
      <c r="J2636" s="7" t="s">
        <v>852</v>
      </c>
      <c r="K2636" s="241">
        <v>2143</v>
      </c>
      <c r="L2636" s="7" t="s">
        <v>881</v>
      </c>
      <c r="M2636" s="241">
        <v>2085</v>
      </c>
      <c r="N2636" s="7" t="s">
        <v>280</v>
      </c>
    </row>
    <row r="2637" spans="1:14" x14ac:dyDescent="0.3">
      <c r="A2637" t="str">
        <f t="shared" si="41"/>
        <v>21432094</v>
      </c>
      <c r="B2637" s="7" t="s">
        <v>1294</v>
      </c>
      <c r="C2637" s="7" t="s">
        <v>1379</v>
      </c>
      <c r="D2637" s="7" t="s">
        <v>22</v>
      </c>
      <c r="E2637" s="7" t="s">
        <v>482</v>
      </c>
      <c r="F2637" s="7" t="s">
        <v>483</v>
      </c>
      <c r="G2637" s="7" t="s">
        <v>247</v>
      </c>
      <c r="H2637" s="7" t="s">
        <v>248</v>
      </c>
      <c r="I2637" s="7" t="s">
        <v>851</v>
      </c>
      <c r="J2637" s="7" t="s">
        <v>852</v>
      </c>
      <c r="K2637" s="241">
        <v>2143</v>
      </c>
      <c r="L2637" s="7" t="s">
        <v>881</v>
      </c>
      <c r="M2637" s="241">
        <v>2094</v>
      </c>
      <c r="N2637" s="7" t="s">
        <v>702</v>
      </c>
    </row>
    <row r="2638" spans="1:14" x14ac:dyDescent="0.3">
      <c r="A2638" t="str">
        <f t="shared" si="41"/>
        <v>21432195</v>
      </c>
      <c r="B2638" s="7" t="s">
        <v>1294</v>
      </c>
      <c r="C2638" s="7" t="s">
        <v>1379</v>
      </c>
      <c r="D2638" s="7" t="s">
        <v>22</v>
      </c>
      <c r="E2638" s="7" t="e">
        <v>#N/A</v>
      </c>
      <c r="F2638" s="7" t="e">
        <v>#N/A</v>
      </c>
      <c r="G2638" s="7" t="e">
        <v>#N/A</v>
      </c>
      <c r="H2638" s="7" t="e">
        <v>#N/A</v>
      </c>
      <c r="I2638" s="7" t="s">
        <v>851</v>
      </c>
      <c r="J2638" s="7" t="s">
        <v>852</v>
      </c>
      <c r="K2638" s="241">
        <v>2143</v>
      </c>
      <c r="L2638" s="7" t="s">
        <v>881</v>
      </c>
      <c r="M2638" s="241">
        <v>2195</v>
      </c>
      <c r="N2638" s="7" t="s">
        <v>1967</v>
      </c>
    </row>
    <row r="2639" spans="1:14" x14ac:dyDescent="0.3">
      <c r="A2639" t="str">
        <f t="shared" si="41"/>
        <v>21432305</v>
      </c>
      <c r="B2639" s="7" t="s">
        <v>1294</v>
      </c>
      <c r="C2639" s="7" t="s">
        <v>1379</v>
      </c>
      <c r="D2639" s="7" t="s">
        <v>22</v>
      </c>
      <c r="E2639" s="7" t="e">
        <v>#N/A</v>
      </c>
      <c r="F2639" s="7" t="e">
        <v>#N/A</v>
      </c>
      <c r="G2639" s="7" t="e">
        <v>#N/A</v>
      </c>
      <c r="H2639" s="7" t="e">
        <v>#N/A</v>
      </c>
      <c r="I2639" s="7" t="s">
        <v>851</v>
      </c>
      <c r="J2639" s="7" t="s">
        <v>852</v>
      </c>
      <c r="K2639" s="241">
        <v>2143</v>
      </c>
      <c r="L2639" s="7" t="s">
        <v>881</v>
      </c>
      <c r="M2639" s="241">
        <v>2305</v>
      </c>
      <c r="N2639" s="7" t="s">
        <v>1968</v>
      </c>
    </row>
    <row r="2640" spans="1:14" x14ac:dyDescent="0.3">
      <c r="A2640" t="str">
        <f t="shared" si="41"/>
        <v>21434000</v>
      </c>
      <c r="B2640" s="7" t="s">
        <v>1294</v>
      </c>
      <c r="C2640" s="7" t="s">
        <v>1379</v>
      </c>
      <c r="D2640" s="7" t="s">
        <v>22</v>
      </c>
      <c r="E2640" s="7" t="e">
        <v>#N/A</v>
      </c>
      <c r="F2640" s="7" t="e">
        <v>#N/A</v>
      </c>
      <c r="G2640" s="7" t="e">
        <v>#N/A</v>
      </c>
      <c r="H2640" s="7" t="e">
        <v>#N/A</v>
      </c>
      <c r="I2640" s="7" t="s">
        <v>851</v>
      </c>
      <c r="J2640" s="7" t="s">
        <v>852</v>
      </c>
      <c r="K2640" s="241">
        <v>2143</v>
      </c>
      <c r="L2640" s="7" t="s">
        <v>881</v>
      </c>
      <c r="M2640" s="241">
        <v>4000</v>
      </c>
      <c r="N2640" s="7" t="s">
        <v>1349</v>
      </c>
    </row>
    <row r="2641" spans="1:14" x14ac:dyDescent="0.3">
      <c r="A2641" t="str">
        <f t="shared" si="41"/>
        <v>21437200</v>
      </c>
      <c r="B2641" s="7" t="s">
        <v>1294</v>
      </c>
      <c r="C2641" s="7" t="s">
        <v>1379</v>
      </c>
      <c r="D2641" s="7" t="s">
        <v>22</v>
      </c>
      <c r="E2641" s="7" t="e">
        <v>#N/A</v>
      </c>
      <c r="F2641" s="7" t="e">
        <v>#N/A</v>
      </c>
      <c r="G2641" s="7" t="e">
        <v>#N/A</v>
      </c>
      <c r="H2641" s="7" t="e">
        <v>#N/A</v>
      </c>
      <c r="I2641" s="7" t="s">
        <v>851</v>
      </c>
      <c r="J2641" s="7" t="s">
        <v>852</v>
      </c>
      <c r="K2641" s="241">
        <v>2143</v>
      </c>
      <c r="L2641" s="7" t="s">
        <v>881</v>
      </c>
      <c r="M2641" s="241">
        <v>7200</v>
      </c>
      <c r="N2641" s="7" t="s">
        <v>255</v>
      </c>
    </row>
    <row r="2642" spans="1:14" x14ac:dyDescent="0.3">
      <c r="A2642" t="str">
        <f t="shared" si="41"/>
        <v>21438000</v>
      </c>
      <c r="B2642" s="7" t="s">
        <v>1294</v>
      </c>
      <c r="C2642" s="7" t="s">
        <v>1379</v>
      </c>
      <c r="D2642" s="7" t="s">
        <v>22</v>
      </c>
      <c r="E2642" s="7" t="s">
        <v>482</v>
      </c>
      <c r="F2642" s="7" t="s">
        <v>483</v>
      </c>
      <c r="G2642" s="7" t="s">
        <v>247</v>
      </c>
      <c r="H2642" s="7" t="s">
        <v>248</v>
      </c>
      <c r="I2642" s="7" t="s">
        <v>851</v>
      </c>
      <c r="J2642" s="7" t="s">
        <v>852</v>
      </c>
      <c r="K2642" s="241">
        <v>2143</v>
      </c>
      <c r="L2642" s="7" t="s">
        <v>881</v>
      </c>
      <c r="M2642" s="241">
        <v>8000</v>
      </c>
      <c r="N2642" s="7" t="s">
        <v>163</v>
      </c>
    </row>
    <row r="2643" spans="1:14" x14ac:dyDescent="0.3">
      <c r="A2643" t="str">
        <f t="shared" si="41"/>
        <v>21491028</v>
      </c>
      <c r="B2643" s="7" t="s">
        <v>1294</v>
      </c>
      <c r="C2643" s="7" t="s">
        <v>1379</v>
      </c>
      <c r="D2643" s="7" t="s">
        <v>22</v>
      </c>
      <c r="E2643" s="7" t="s">
        <v>482</v>
      </c>
      <c r="F2643" s="7" t="s">
        <v>483</v>
      </c>
      <c r="G2643" s="7" t="s">
        <v>247</v>
      </c>
      <c r="H2643" s="7" t="s">
        <v>248</v>
      </c>
      <c r="I2643" s="7" t="s">
        <v>851</v>
      </c>
      <c r="J2643" s="7" t="s">
        <v>852</v>
      </c>
      <c r="K2643" s="241">
        <v>2149</v>
      </c>
      <c r="L2643" s="7" t="s">
        <v>883</v>
      </c>
      <c r="M2643" s="241">
        <v>1028</v>
      </c>
      <c r="N2643" s="7" t="s">
        <v>362</v>
      </c>
    </row>
    <row r="2644" spans="1:14" x14ac:dyDescent="0.3">
      <c r="A2644" t="str">
        <f t="shared" si="41"/>
        <v>21492094</v>
      </c>
      <c r="B2644" s="7" t="s">
        <v>1294</v>
      </c>
      <c r="C2644" s="7" t="s">
        <v>1379</v>
      </c>
      <c r="D2644" s="7" t="s">
        <v>22</v>
      </c>
      <c r="E2644" s="7" t="e">
        <v>#N/A</v>
      </c>
      <c r="F2644" s="7" t="e">
        <v>#N/A</v>
      </c>
      <c r="G2644" s="7" t="e">
        <v>#N/A</v>
      </c>
      <c r="H2644" s="7" t="e">
        <v>#N/A</v>
      </c>
      <c r="I2644" s="7" t="s">
        <v>851</v>
      </c>
      <c r="J2644" s="7" t="s">
        <v>852</v>
      </c>
      <c r="K2644" s="241">
        <v>2149</v>
      </c>
      <c r="L2644" s="7" t="s">
        <v>883</v>
      </c>
      <c r="M2644" s="241">
        <v>2094</v>
      </c>
      <c r="N2644" s="7" t="s">
        <v>702</v>
      </c>
    </row>
    <row r="2645" spans="1:14" x14ac:dyDescent="0.3">
      <c r="A2645" t="str">
        <f t="shared" si="41"/>
        <v>21534000</v>
      </c>
      <c r="B2645" s="7" t="s">
        <v>1294</v>
      </c>
      <c r="C2645" s="7" t="s">
        <v>1379</v>
      </c>
      <c r="D2645" s="7" t="s">
        <v>22</v>
      </c>
      <c r="E2645" s="7" t="e">
        <v>#N/A</v>
      </c>
      <c r="F2645" s="7" t="e">
        <v>#N/A</v>
      </c>
      <c r="G2645" s="7" t="e">
        <v>#N/A</v>
      </c>
      <c r="H2645" s="7" t="e">
        <v>#N/A</v>
      </c>
      <c r="I2645" s="7" t="s">
        <v>851</v>
      </c>
      <c r="J2645" s="7" t="s">
        <v>852</v>
      </c>
      <c r="K2645" s="241">
        <v>2153</v>
      </c>
      <c r="L2645" s="7" t="s">
        <v>1969</v>
      </c>
      <c r="M2645" s="241">
        <v>4000</v>
      </c>
      <c r="N2645" s="7" t="s">
        <v>1349</v>
      </c>
    </row>
    <row r="2646" spans="1:14" x14ac:dyDescent="0.3">
      <c r="A2646" t="str">
        <f t="shared" si="41"/>
        <v>21568040</v>
      </c>
      <c r="B2646" s="7" t="s">
        <v>1294</v>
      </c>
      <c r="C2646" s="7" t="s">
        <v>1379</v>
      </c>
      <c r="D2646" s="7" t="s">
        <v>22</v>
      </c>
      <c r="E2646" s="7" t="s">
        <v>482</v>
      </c>
      <c r="F2646" s="7" t="s">
        <v>483</v>
      </c>
      <c r="G2646" s="7" t="s">
        <v>247</v>
      </c>
      <c r="H2646" s="7" t="s">
        <v>248</v>
      </c>
      <c r="I2646" s="7" t="s">
        <v>851</v>
      </c>
      <c r="J2646" s="7" t="s">
        <v>852</v>
      </c>
      <c r="K2646" s="241">
        <v>2156</v>
      </c>
      <c r="L2646" s="7" t="s">
        <v>884</v>
      </c>
      <c r="M2646" s="241">
        <v>8040</v>
      </c>
      <c r="N2646" s="7" t="s">
        <v>441</v>
      </c>
    </row>
    <row r="2647" spans="1:14" x14ac:dyDescent="0.3">
      <c r="A2647" t="str">
        <f t="shared" si="41"/>
        <v>21584000</v>
      </c>
      <c r="B2647" s="7" t="s">
        <v>1294</v>
      </c>
      <c r="C2647" s="7" t="s">
        <v>1379</v>
      </c>
      <c r="D2647" s="7" t="s">
        <v>22</v>
      </c>
      <c r="E2647" s="7" t="e">
        <v>#N/A</v>
      </c>
      <c r="F2647" s="7" t="e">
        <v>#N/A</v>
      </c>
      <c r="G2647" s="7" t="e">
        <v>#N/A</v>
      </c>
      <c r="H2647" s="7" t="e">
        <v>#N/A</v>
      </c>
      <c r="I2647" s="7" t="s">
        <v>851</v>
      </c>
      <c r="J2647" s="7" t="s">
        <v>852</v>
      </c>
      <c r="K2647" s="241">
        <v>2158</v>
      </c>
      <c r="L2647" s="7" t="s">
        <v>885</v>
      </c>
      <c r="M2647" s="241">
        <v>4000</v>
      </c>
      <c r="N2647" s="7" t="s">
        <v>1349</v>
      </c>
    </row>
    <row r="2648" spans="1:14" x14ac:dyDescent="0.3">
      <c r="A2648" t="str">
        <f t="shared" si="41"/>
        <v>21588500</v>
      </c>
      <c r="B2648" s="7" t="s">
        <v>1294</v>
      </c>
      <c r="C2648" s="7" t="s">
        <v>1379</v>
      </c>
      <c r="D2648" s="7" t="s">
        <v>22</v>
      </c>
      <c r="E2648" s="7" t="s">
        <v>482</v>
      </c>
      <c r="F2648" s="7" t="s">
        <v>483</v>
      </c>
      <c r="G2648" s="7" t="s">
        <v>247</v>
      </c>
      <c r="H2648" s="7" t="s">
        <v>248</v>
      </c>
      <c r="I2648" s="7" t="s">
        <v>851</v>
      </c>
      <c r="J2648" s="7" t="s">
        <v>852</v>
      </c>
      <c r="K2648" s="241">
        <v>2158</v>
      </c>
      <c r="L2648" s="7" t="s">
        <v>885</v>
      </c>
      <c r="M2648" s="241">
        <v>8500</v>
      </c>
      <c r="N2648" s="7" t="s">
        <v>362</v>
      </c>
    </row>
    <row r="2649" spans="1:14" x14ac:dyDescent="0.3">
      <c r="A2649" t="str">
        <f t="shared" si="41"/>
        <v>23181000</v>
      </c>
      <c r="B2649" s="7" t="s">
        <v>1294</v>
      </c>
      <c r="C2649" s="7" t="s">
        <v>1379</v>
      </c>
      <c r="D2649" s="7" t="s">
        <v>22</v>
      </c>
      <c r="E2649" s="7" t="e">
        <v>#N/A</v>
      </c>
      <c r="F2649" s="7" t="e">
        <v>#N/A</v>
      </c>
      <c r="G2649" s="7" t="e">
        <v>#N/A</v>
      </c>
      <c r="H2649" s="7" t="e">
        <v>#N/A</v>
      </c>
      <c r="I2649" s="7" t="s">
        <v>851</v>
      </c>
      <c r="J2649" s="7" t="s">
        <v>852</v>
      </c>
      <c r="K2649" s="241">
        <v>2318</v>
      </c>
      <c r="L2649" s="7" t="s">
        <v>886</v>
      </c>
      <c r="M2649" s="241">
        <v>1000</v>
      </c>
      <c r="N2649" s="7" t="s">
        <v>427</v>
      </c>
    </row>
    <row r="2650" spans="1:14" x14ac:dyDescent="0.3">
      <c r="A2650" t="str">
        <f t="shared" si="41"/>
        <v>23182007</v>
      </c>
      <c r="B2650" s="7" t="s">
        <v>1294</v>
      </c>
      <c r="C2650" s="7" t="s">
        <v>1379</v>
      </c>
      <c r="D2650" s="7" t="s">
        <v>22</v>
      </c>
      <c r="E2650" s="7" t="e">
        <v>#N/A</v>
      </c>
      <c r="F2650" s="7" t="e">
        <v>#N/A</v>
      </c>
      <c r="G2650" s="7" t="e">
        <v>#N/A</v>
      </c>
      <c r="H2650" s="7" t="e">
        <v>#N/A</v>
      </c>
      <c r="I2650" s="7" t="s">
        <v>851</v>
      </c>
      <c r="J2650" s="7" t="s">
        <v>852</v>
      </c>
      <c r="K2650" s="241">
        <v>2318</v>
      </c>
      <c r="L2650" s="7" t="s">
        <v>886</v>
      </c>
      <c r="M2650" s="241">
        <v>2007</v>
      </c>
      <c r="N2650" s="7" t="s">
        <v>619</v>
      </c>
    </row>
    <row r="2651" spans="1:14" x14ac:dyDescent="0.3">
      <c r="A2651" t="str">
        <f t="shared" si="41"/>
        <v>23188040</v>
      </c>
      <c r="B2651" s="7" t="s">
        <v>1294</v>
      </c>
      <c r="C2651" s="7" t="s">
        <v>1379</v>
      </c>
      <c r="D2651" s="7" t="s">
        <v>22</v>
      </c>
      <c r="E2651" s="7" t="s">
        <v>482</v>
      </c>
      <c r="F2651" s="7" t="s">
        <v>483</v>
      </c>
      <c r="G2651" s="7" t="s">
        <v>247</v>
      </c>
      <c r="H2651" s="7" t="s">
        <v>248</v>
      </c>
      <c r="I2651" s="7" t="s">
        <v>851</v>
      </c>
      <c r="J2651" s="7" t="s">
        <v>852</v>
      </c>
      <c r="K2651" s="241">
        <v>2318</v>
      </c>
      <c r="L2651" s="7" t="s">
        <v>886</v>
      </c>
      <c r="M2651" s="241">
        <v>8040</v>
      </c>
      <c r="N2651" s="7" t="s">
        <v>441</v>
      </c>
    </row>
    <row r="2652" spans="1:14" x14ac:dyDescent="0.3">
      <c r="A2652" t="str">
        <f t="shared" si="41"/>
        <v>23872045</v>
      </c>
      <c r="B2652" s="7" t="s">
        <v>1294</v>
      </c>
      <c r="C2652" s="7" t="s">
        <v>1379</v>
      </c>
      <c r="D2652" s="7" t="s">
        <v>22</v>
      </c>
      <c r="E2652" s="7" t="e">
        <v>#N/A</v>
      </c>
      <c r="F2652" s="7" t="e">
        <v>#N/A</v>
      </c>
      <c r="G2652" s="7" t="e">
        <v>#N/A</v>
      </c>
      <c r="H2652" s="7" t="e">
        <v>#N/A</v>
      </c>
      <c r="I2652" s="7" t="s">
        <v>851</v>
      </c>
      <c r="J2652" s="7" t="s">
        <v>852</v>
      </c>
      <c r="K2652" s="241">
        <v>2387</v>
      </c>
      <c r="L2652" s="7" t="s">
        <v>1970</v>
      </c>
      <c r="M2652" s="241">
        <v>2045</v>
      </c>
      <c r="N2652" s="7" t="s">
        <v>170</v>
      </c>
    </row>
    <row r="2653" spans="1:14" x14ac:dyDescent="0.3">
      <c r="A2653" t="str">
        <f t="shared" si="41"/>
        <v>23878099</v>
      </c>
      <c r="B2653" s="7" t="s">
        <v>1294</v>
      </c>
      <c r="C2653" s="7" t="s">
        <v>1379</v>
      </c>
      <c r="D2653" s="7" t="s">
        <v>22</v>
      </c>
      <c r="E2653" s="7" t="e">
        <v>#N/A</v>
      </c>
      <c r="F2653" s="7" t="e">
        <v>#N/A</v>
      </c>
      <c r="G2653" s="7" t="e">
        <v>#N/A</v>
      </c>
      <c r="H2653" s="7" t="e">
        <v>#N/A</v>
      </c>
      <c r="I2653" s="7" t="s">
        <v>851</v>
      </c>
      <c r="J2653" s="7" t="s">
        <v>852</v>
      </c>
      <c r="K2653" s="241">
        <v>2387</v>
      </c>
      <c r="L2653" s="7" t="s">
        <v>1970</v>
      </c>
      <c r="M2653" s="241">
        <v>8099</v>
      </c>
      <c r="N2653" s="7" t="s">
        <v>1840</v>
      </c>
    </row>
    <row r="2654" spans="1:14" x14ac:dyDescent="0.3">
      <c r="A2654" t="str">
        <f t="shared" si="41"/>
        <v>24002045</v>
      </c>
      <c r="B2654" s="7" t="s">
        <v>1294</v>
      </c>
      <c r="C2654" s="7" t="s">
        <v>1379</v>
      </c>
      <c r="D2654" s="7" t="s">
        <v>22</v>
      </c>
      <c r="E2654" s="7" t="e">
        <v>#N/A</v>
      </c>
      <c r="F2654" s="7" t="e">
        <v>#N/A</v>
      </c>
      <c r="G2654" s="7" t="e">
        <v>#N/A</v>
      </c>
      <c r="H2654" s="7" t="e">
        <v>#N/A</v>
      </c>
      <c r="I2654" s="7" t="s">
        <v>851</v>
      </c>
      <c r="J2654" s="7" t="s">
        <v>852</v>
      </c>
      <c r="K2654" s="241">
        <v>2400</v>
      </c>
      <c r="L2654" s="7" t="s">
        <v>1971</v>
      </c>
      <c r="M2654" s="241">
        <v>2045</v>
      </c>
      <c r="N2654" s="7" t="s">
        <v>170</v>
      </c>
    </row>
    <row r="2655" spans="1:14" x14ac:dyDescent="0.3">
      <c r="A2655" t="str">
        <f t="shared" si="41"/>
        <v>24007200</v>
      </c>
      <c r="B2655" s="7" t="s">
        <v>1294</v>
      </c>
      <c r="C2655" s="7" t="s">
        <v>1379</v>
      </c>
      <c r="D2655" s="7" t="s">
        <v>22</v>
      </c>
      <c r="E2655" s="7" t="e">
        <v>#N/A</v>
      </c>
      <c r="F2655" s="7" t="e">
        <v>#N/A</v>
      </c>
      <c r="G2655" s="7" t="e">
        <v>#N/A</v>
      </c>
      <c r="H2655" s="7" t="e">
        <v>#N/A</v>
      </c>
      <c r="I2655" s="7" t="s">
        <v>851</v>
      </c>
      <c r="J2655" s="7" t="s">
        <v>852</v>
      </c>
      <c r="K2655" s="241">
        <v>2400</v>
      </c>
      <c r="L2655" s="7" t="s">
        <v>1971</v>
      </c>
      <c r="M2655" s="241">
        <v>7200</v>
      </c>
      <c r="N2655" s="7" t="s">
        <v>255</v>
      </c>
    </row>
    <row r="2656" spans="1:14" x14ac:dyDescent="0.3">
      <c r="A2656" t="str">
        <f t="shared" si="41"/>
        <v>24012045</v>
      </c>
      <c r="B2656" s="7" t="s">
        <v>1294</v>
      </c>
      <c r="C2656" s="7" t="s">
        <v>1379</v>
      </c>
      <c r="D2656" s="7" t="s">
        <v>22</v>
      </c>
      <c r="E2656" s="7" t="e">
        <v>#N/A</v>
      </c>
      <c r="F2656" s="7" t="e">
        <v>#N/A</v>
      </c>
      <c r="G2656" s="7" t="e">
        <v>#N/A</v>
      </c>
      <c r="H2656" s="7" t="e">
        <v>#N/A</v>
      </c>
      <c r="I2656" s="7" t="s">
        <v>851</v>
      </c>
      <c r="J2656" s="7" t="s">
        <v>852</v>
      </c>
      <c r="K2656" s="241">
        <v>2401</v>
      </c>
      <c r="L2656" s="7" t="s">
        <v>1972</v>
      </c>
      <c r="M2656" s="241">
        <v>2045</v>
      </c>
      <c r="N2656" s="7" t="s">
        <v>170</v>
      </c>
    </row>
    <row r="2657" spans="1:14" x14ac:dyDescent="0.3">
      <c r="A2657" t="str">
        <f t="shared" si="41"/>
        <v>24017200</v>
      </c>
      <c r="B2657" s="7" t="s">
        <v>1294</v>
      </c>
      <c r="C2657" s="7" t="s">
        <v>1379</v>
      </c>
      <c r="D2657" s="7" t="s">
        <v>22</v>
      </c>
      <c r="E2657" s="7" t="e">
        <v>#N/A</v>
      </c>
      <c r="F2657" s="7" t="e">
        <v>#N/A</v>
      </c>
      <c r="G2657" s="7" t="e">
        <v>#N/A</v>
      </c>
      <c r="H2657" s="7" t="e">
        <v>#N/A</v>
      </c>
      <c r="I2657" s="7" t="s">
        <v>851</v>
      </c>
      <c r="J2657" s="7" t="s">
        <v>852</v>
      </c>
      <c r="K2657" s="241">
        <v>2401</v>
      </c>
      <c r="L2657" s="7" t="s">
        <v>1972</v>
      </c>
      <c r="M2657" s="241">
        <v>7200</v>
      </c>
      <c r="N2657" s="7" t="s">
        <v>255</v>
      </c>
    </row>
    <row r="2658" spans="1:14" x14ac:dyDescent="0.3">
      <c r="A2658" t="str">
        <f t="shared" si="41"/>
        <v>24022305</v>
      </c>
      <c r="B2658" s="7" t="s">
        <v>1294</v>
      </c>
      <c r="C2658" s="7" t="s">
        <v>1379</v>
      </c>
      <c r="D2658" s="7" t="s">
        <v>22</v>
      </c>
      <c r="E2658" s="7" t="e">
        <v>#N/A</v>
      </c>
      <c r="F2658" s="7" t="e">
        <v>#N/A</v>
      </c>
      <c r="G2658" s="7" t="e">
        <v>#N/A</v>
      </c>
      <c r="H2658" s="7" t="e">
        <v>#N/A</v>
      </c>
      <c r="I2658" s="7" t="s">
        <v>851</v>
      </c>
      <c r="J2658" s="7" t="s">
        <v>852</v>
      </c>
      <c r="K2658" s="241">
        <v>2402</v>
      </c>
      <c r="L2658" s="7" t="s">
        <v>1973</v>
      </c>
      <c r="M2658" s="241">
        <v>2305</v>
      </c>
      <c r="N2658" s="7" t="s">
        <v>1968</v>
      </c>
    </row>
    <row r="2659" spans="1:14" x14ac:dyDescent="0.3">
      <c r="A2659" t="str">
        <f t="shared" si="41"/>
        <v>24032305</v>
      </c>
      <c r="B2659" s="7" t="s">
        <v>1294</v>
      </c>
      <c r="C2659" s="7" t="s">
        <v>1379</v>
      </c>
      <c r="D2659" s="7" t="s">
        <v>22</v>
      </c>
      <c r="E2659" s="7" t="e">
        <v>#N/A</v>
      </c>
      <c r="F2659" s="7" t="e">
        <v>#N/A</v>
      </c>
      <c r="G2659" s="7" t="e">
        <v>#N/A</v>
      </c>
      <c r="H2659" s="7" t="e">
        <v>#N/A</v>
      </c>
      <c r="I2659" s="7" t="s">
        <v>851</v>
      </c>
      <c r="J2659" s="7" t="s">
        <v>852</v>
      </c>
      <c r="K2659" s="241">
        <v>2403</v>
      </c>
      <c r="L2659" s="7" t="s">
        <v>1974</v>
      </c>
      <c r="M2659" s="241">
        <v>2305</v>
      </c>
      <c r="N2659" s="7" t="s">
        <v>1968</v>
      </c>
    </row>
    <row r="2660" spans="1:14" x14ac:dyDescent="0.3">
      <c r="A2660" t="str">
        <f t="shared" si="41"/>
        <v>24037200</v>
      </c>
      <c r="B2660" s="7" t="s">
        <v>1294</v>
      </c>
      <c r="C2660" s="7" t="s">
        <v>1379</v>
      </c>
      <c r="D2660" s="7" t="s">
        <v>22</v>
      </c>
      <c r="E2660" s="7" t="e">
        <v>#N/A</v>
      </c>
      <c r="F2660" s="7" t="e">
        <v>#N/A</v>
      </c>
      <c r="G2660" s="7" t="e">
        <v>#N/A</v>
      </c>
      <c r="H2660" s="7" t="e">
        <v>#N/A</v>
      </c>
      <c r="I2660" s="7" t="s">
        <v>851</v>
      </c>
      <c r="J2660" s="7" t="s">
        <v>852</v>
      </c>
      <c r="K2660" s="241">
        <v>2403</v>
      </c>
      <c r="L2660" s="7" t="s">
        <v>1974</v>
      </c>
      <c r="M2660" s="241">
        <v>7200</v>
      </c>
      <c r="N2660" s="7" t="s">
        <v>255</v>
      </c>
    </row>
    <row r="2661" spans="1:14" x14ac:dyDescent="0.3">
      <c r="A2661" t="str">
        <f t="shared" si="41"/>
        <v>24042045</v>
      </c>
      <c r="B2661" s="7" t="s">
        <v>1294</v>
      </c>
      <c r="C2661" s="7" t="s">
        <v>1379</v>
      </c>
      <c r="D2661" s="7" t="s">
        <v>22</v>
      </c>
      <c r="E2661" s="7" t="e">
        <v>#N/A</v>
      </c>
      <c r="F2661" s="7" t="e">
        <v>#N/A</v>
      </c>
      <c r="G2661" s="7" t="e">
        <v>#N/A</v>
      </c>
      <c r="H2661" s="7" t="e">
        <v>#N/A</v>
      </c>
      <c r="I2661" s="7" t="s">
        <v>851</v>
      </c>
      <c r="J2661" s="7" t="s">
        <v>852</v>
      </c>
      <c r="K2661" s="241">
        <v>2404</v>
      </c>
      <c r="L2661" s="7" t="s">
        <v>1975</v>
      </c>
      <c r="M2661" s="241">
        <v>2045</v>
      </c>
      <c r="N2661" s="7" t="s">
        <v>170</v>
      </c>
    </row>
    <row r="2662" spans="1:14" x14ac:dyDescent="0.3">
      <c r="A2662" t="str">
        <f t="shared" si="41"/>
        <v>24047200</v>
      </c>
      <c r="B2662" s="7" t="s">
        <v>1294</v>
      </c>
      <c r="C2662" s="7" t="s">
        <v>1379</v>
      </c>
      <c r="D2662" s="7" t="s">
        <v>22</v>
      </c>
      <c r="E2662" s="7" t="e">
        <v>#N/A</v>
      </c>
      <c r="F2662" s="7" t="e">
        <v>#N/A</v>
      </c>
      <c r="G2662" s="7" t="e">
        <v>#N/A</v>
      </c>
      <c r="H2662" s="7" t="e">
        <v>#N/A</v>
      </c>
      <c r="I2662" s="7" t="s">
        <v>851</v>
      </c>
      <c r="J2662" s="7" t="s">
        <v>852</v>
      </c>
      <c r="K2662" s="241">
        <v>2404</v>
      </c>
      <c r="L2662" s="7" t="s">
        <v>1975</v>
      </c>
      <c r="M2662" s="241">
        <v>7200</v>
      </c>
      <c r="N2662" s="7" t="s">
        <v>255</v>
      </c>
    </row>
    <row r="2663" spans="1:14" x14ac:dyDescent="0.3">
      <c r="A2663" t="str">
        <f t="shared" si="41"/>
        <v>26352092</v>
      </c>
      <c r="B2663" s="7" t="s">
        <v>1294</v>
      </c>
      <c r="C2663" s="7" t="s">
        <v>1379</v>
      </c>
      <c r="D2663" s="7" t="s">
        <v>22</v>
      </c>
      <c r="E2663" s="7" t="s">
        <v>482</v>
      </c>
      <c r="F2663" s="7" t="s">
        <v>483</v>
      </c>
      <c r="G2663" s="7" t="s">
        <v>247</v>
      </c>
      <c r="H2663" s="7" t="s">
        <v>248</v>
      </c>
      <c r="I2663" s="7" t="s">
        <v>851</v>
      </c>
      <c r="J2663" s="7" t="s">
        <v>852</v>
      </c>
      <c r="K2663" s="241">
        <v>2635</v>
      </c>
      <c r="L2663" s="7" t="s">
        <v>887</v>
      </c>
      <c r="M2663" s="241">
        <v>2092</v>
      </c>
      <c r="N2663" s="7" t="s">
        <v>141</v>
      </c>
    </row>
    <row r="2664" spans="1:14" x14ac:dyDescent="0.3">
      <c r="A2664" t="str">
        <f t="shared" si="41"/>
        <v>26357201</v>
      </c>
      <c r="B2664" s="7" t="s">
        <v>1294</v>
      </c>
      <c r="C2664" s="7" t="s">
        <v>1379</v>
      </c>
      <c r="D2664" s="7" t="s">
        <v>22</v>
      </c>
      <c r="E2664" s="7" t="s">
        <v>482</v>
      </c>
      <c r="F2664" s="7" t="s">
        <v>483</v>
      </c>
      <c r="G2664" s="7" t="s">
        <v>247</v>
      </c>
      <c r="H2664" s="7" t="s">
        <v>248</v>
      </c>
      <c r="I2664" s="7" t="s">
        <v>851</v>
      </c>
      <c r="J2664" s="7" t="s">
        <v>852</v>
      </c>
      <c r="K2664" s="241">
        <v>2635</v>
      </c>
      <c r="L2664" s="7" t="s">
        <v>887</v>
      </c>
      <c r="M2664" s="241">
        <v>7201</v>
      </c>
      <c r="N2664" s="7" t="s">
        <v>632</v>
      </c>
    </row>
    <row r="2665" spans="1:14" x14ac:dyDescent="0.3">
      <c r="A2665" t="str">
        <f t="shared" si="41"/>
        <v>26372092</v>
      </c>
      <c r="B2665" s="7" t="s">
        <v>1294</v>
      </c>
      <c r="C2665" s="7" t="s">
        <v>1379</v>
      </c>
      <c r="D2665" s="7" t="s">
        <v>22</v>
      </c>
      <c r="E2665" s="7" t="s">
        <v>482</v>
      </c>
      <c r="F2665" s="7" t="s">
        <v>483</v>
      </c>
      <c r="G2665" s="7" t="s">
        <v>247</v>
      </c>
      <c r="H2665" s="7" t="s">
        <v>248</v>
      </c>
      <c r="I2665" s="7" t="s">
        <v>851</v>
      </c>
      <c r="J2665" s="7" t="s">
        <v>852</v>
      </c>
      <c r="K2665" s="241">
        <v>2637</v>
      </c>
      <c r="L2665" s="7" t="s">
        <v>888</v>
      </c>
      <c r="M2665" s="241">
        <v>2092</v>
      </c>
      <c r="N2665" s="7" t="s">
        <v>141</v>
      </c>
    </row>
    <row r="2666" spans="1:14" x14ac:dyDescent="0.3">
      <c r="A2666" t="str">
        <f t="shared" si="41"/>
        <v>26377201</v>
      </c>
      <c r="B2666" s="7" t="s">
        <v>1294</v>
      </c>
      <c r="C2666" s="7" t="s">
        <v>1379</v>
      </c>
      <c r="D2666" s="7" t="s">
        <v>22</v>
      </c>
      <c r="E2666" s="7" t="s">
        <v>482</v>
      </c>
      <c r="F2666" s="7" t="s">
        <v>483</v>
      </c>
      <c r="G2666" s="7" t="s">
        <v>247</v>
      </c>
      <c r="H2666" s="7" t="s">
        <v>248</v>
      </c>
      <c r="I2666" s="7" t="s">
        <v>851</v>
      </c>
      <c r="J2666" s="7" t="s">
        <v>852</v>
      </c>
      <c r="K2666" s="241">
        <v>2637</v>
      </c>
      <c r="L2666" s="7" t="s">
        <v>888</v>
      </c>
      <c r="M2666" s="241">
        <v>7201</v>
      </c>
      <c r="N2666" s="7" t="s">
        <v>632</v>
      </c>
    </row>
    <row r="2667" spans="1:14" x14ac:dyDescent="0.3">
      <c r="A2667" t="str">
        <f t="shared" si="41"/>
        <v>60171022</v>
      </c>
      <c r="B2667" s="7" t="s">
        <v>1321</v>
      </c>
      <c r="C2667" s="7"/>
      <c r="D2667" s="7"/>
      <c r="E2667" s="7" t="e">
        <v>#N/A</v>
      </c>
      <c r="F2667" s="7" t="e">
        <v>#N/A</v>
      </c>
      <c r="G2667" s="7" t="e">
        <v>#N/A</v>
      </c>
      <c r="H2667" s="7" t="e">
        <v>#N/A</v>
      </c>
      <c r="I2667" s="7" t="s">
        <v>1976</v>
      </c>
      <c r="J2667" s="7" t="s">
        <v>1977</v>
      </c>
      <c r="K2667" s="241">
        <v>6017</v>
      </c>
      <c r="L2667" s="7" t="s">
        <v>1977</v>
      </c>
      <c r="M2667" s="241">
        <v>1022</v>
      </c>
      <c r="N2667" s="7" t="s">
        <v>602</v>
      </c>
    </row>
    <row r="2668" spans="1:14" x14ac:dyDescent="0.3">
      <c r="A2668" t="str">
        <f t="shared" si="41"/>
        <v>60175502</v>
      </c>
      <c r="B2668" s="7" t="s">
        <v>1321</v>
      </c>
      <c r="C2668" s="7"/>
      <c r="D2668" s="7"/>
      <c r="E2668" s="7" t="e">
        <v>#N/A</v>
      </c>
      <c r="F2668" s="7" t="e">
        <v>#N/A</v>
      </c>
      <c r="G2668" s="7" t="e">
        <v>#N/A</v>
      </c>
      <c r="H2668" s="7" t="e">
        <v>#N/A</v>
      </c>
      <c r="I2668" s="7" t="s">
        <v>1976</v>
      </c>
      <c r="J2668" s="7" t="s">
        <v>1977</v>
      </c>
      <c r="K2668" s="241">
        <v>6017</v>
      </c>
      <c r="L2668" s="7" t="s">
        <v>1977</v>
      </c>
      <c r="M2668" s="241">
        <v>5502</v>
      </c>
      <c r="N2668" s="7" t="s">
        <v>63</v>
      </c>
    </row>
    <row r="2669" spans="1:14" x14ac:dyDescent="0.3">
      <c r="A2669" t="str">
        <f t="shared" si="41"/>
        <v>60176004</v>
      </c>
      <c r="B2669" s="7" t="s">
        <v>1321</v>
      </c>
      <c r="C2669" s="7"/>
      <c r="D2669" s="7"/>
      <c r="E2669" s="7" t="e">
        <v>#N/A</v>
      </c>
      <c r="F2669" s="7" t="e">
        <v>#N/A</v>
      </c>
      <c r="G2669" s="7" t="e">
        <v>#N/A</v>
      </c>
      <c r="H2669" s="7" t="e">
        <v>#N/A</v>
      </c>
      <c r="I2669" s="7" t="s">
        <v>1976</v>
      </c>
      <c r="J2669" s="7" t="s">
        <v>1977</v>
      </c>
      <c r="K2669" s="241">
        <v>6017</v>
      </c>
      <c r="L2669" s="7" t="s">
        <v>1977</v>
      </c>
      <c r="M2669" s="241">
        <v>6004</v>
      </c>
      <c r="N2669" s="7" t="s">
        <v>66</v>
      </c>
    </row>
    <row r="2670" spans="1:14" x14ac:dyDescent="0.3">
      <c r="A2670" t="str">
        <f t="shared" si="41"/>
        <v>60162045</v>
      </c>
      <c r="B2670" s="7" t="s">
        <v>1321</v>
      </c>
      <c r="C2670" s="7"/>
      <c r="D2670" s="7"/>
      <c r="E2670" s="7" t="e">
        <v>#N/A</v>
      </c>
      <c r="F2670" s="7" t="e">
        <v>#N/A</v>
      </c>
      <c r="G2670" s="7" t="e">
        <v>#N/A</v>
      </c>
      <c r="H2670" s="7" t="e">
        <v>#N/A</v>
      </c>
      <c r="I2670" s="7" t="s">
        <v>1978</v>
      </c>
      <c r="J2670" s="7" t="s">
        <v>1979</v>
      </c>
      <c r="K2670" s="241">
        <v>6016</v>
      </c>
      <c r="L2670" s="7" t="s">
        <v>1979</v>
      </c>
      <c r="M2670" s="241">
        <v>2045</v>
      </c>
      <c r="N2670" s="7" t="s">
        <v>170</v>
      </c>
    </row>
    <row r="2671" spans="1:14" x14ac:dyDescent="0.3">
      <c r="A2671" t="str">
        <f t="shared" si="41"/>
        <v>60165502</v>
      </c>
      <c r="B2671" s="7" t="s">
        <v>1321</v>
      </c>
      <c r="C2671" s="7"/>
      <c r="D2671" s="7"/>
      <c r="E2671" s="7" t="e">
        <v>#N/A</v>
      </c>
      <c r="F2671" s="7" t="e">
        <v>#N/A</v>
      </c>
      <c r="G2671" s="7" t="e">
        <v>#N/A</v>
      </c>
      <c r="H2671" s="7" t="e">
        <v>#N/A</v>
      </c>
      <c r="I2671" s="7" t="s">
        <v>1978</v>
      </c>
      <c r="J2671" s="7" t="s">
        <v>1979</v>
      </c>
      <c r="K2671" s="241">
        <v>6016</v>
      </c>
      <c r="L2671" s="7" t="s">
        <v>1979</v>
      </c>
      <c r="M2671" s="241">
        <v>5502</v>
      </c>
      <c r="N2671" s="7" t="s">
        <v>63</v>
      </c>
    </row>
    <row r="2672" spans="1:14" x14ac:dyDescent="0.3">
      <c r="A2672" t="str">
        <f t="shared" si="41"/>
        <v>60165503</v>
      </c>
      <c r="B2672" s="7" t="s">
        <v>1321</v>
      </c>
      <c r="C2672" s="7"/>
      <c r="D2672" s="7"/>
      <c r="E2672" s="7" t="e">
        <v>#N/A</v>
      </c>
      <c r="F2672" s="7" t="e">
        <v>#N/A</v>
      </c>
      <c r="G2672" s="7" t="e">
        <v>#N/A</v>
      </c>
      <c r="H2672" s="7" t="e">
        <v>#N/A</v>
      </c>
      <c r="I2672" s="7" t="s">
        <v>1978</v>
      </c>
      <c r="J2672" s="7" t="s">
        <v>1979</v>
      </c>
      <c r="K2672" s="241">
        <v>6016</v>
      </c>
      <c r="L2672" s="7" t="s">
        <v>1979</v>
      </c>
      <c r="M2672" s="241">
        <v>5503</v>
      </c>
      <c r="N2672" s="7" t="s">
        <v>1540</v>
      </c>
    </row>
    <row r="2673" spans="1:14" x14ac:dyDescent="0.3">
      <c r="A2673" t="str">
        <f t="shared" si="41"/>
        <v>60165504</v>
      </c>
      <c r="B2673" s="7" t="s">
        <v>1321</v>
      </c>
      <c r="C2673" s="7"/>
      <c r="D2673" s="7"/>
      <c r="E2673" s="7" t="e">
        <v>#N/A</v>
      </c>
      <c r="F2673" s="7" t="e">
        <v>#N/A</v>
      </c>
      <c r="G2673" s="7" t="e">
        <v>#N/A</v>
      </c>
      <c r="H2673" s="7" t="e">
        <v>#N/A</v>
      </c>
      <c r="I2673" s="7" t="s">
        <v>1978</v>
      </c>
      <c r="J2673" s="7" t="s">
        <v>1979</v>
      </c>
      <c r="K2673" s="241">
        <v>6016</v>
      </c>
      <c r="L2673" s="7" t="s">
        <v>1979</v>
      </c>
      <c r="M2673" s="241">
        <v>5504</v>
      </c>
      <c r="N2673" s="7" t="s">
        <v>264</v>
      </c>
    </row>
    <row r="2674" spans="1:14" x14ac:dyDescent="0.3">
      <c r="A2674" t="str">
        <f t="shared" si="41"/>
        <v>60166004</v>
      </c>
      <c r="B2674" s="7" t="s">
        <v>1321</v>
      </c>
      <c r="C2674" s="7"/>
      <c r="D2674" s="7"/>
      <c r="E2674" s="7" t="e">
        <v>#N/A</v>
      </c>
      <c r="F2674" s="7" t="e">
        <v>#N/A</v>
      </c>
      <c r="G2674" s="7" t="e">
        <v>#N/A</v>
      </c>
      <c r="H2674" s="7" t="e">
        <v>#N/A</v>
      </c>
      <c r="I2674" s="7" t="s">
        <v>1978</v>
      </c>
      <c r="J2674" s="7" t="s">
        <v>1979</v>
      </c>
      <c r="K2674" s="241">
        <v>6016</v>
      </c>
      <c r="L2674" s="7" t="s">
        <v>1979</v>
      </c>
      <c r="M2674" s="241">
        <v>6004</v>
      </c>
      <c r="N2674" s="7" t="s">
        <v>66</v>
      </c>
    </row>
    <row r="2675" spans="1:14" x14ac:dyDescent="0.3">
      <c r="A2675" t="str">
        <f t="shared" si="41"/>
        <v>22521000</v>
      </c>
      <c r="B2675" s="7" t="s">
        <v>1294</v>
      </c>
      <c r="C2675" s="7" t="s">
        <v>1379</v>
      </c>
      <c r="D2675" s="7" t="s">
        <v>22</v>
      </c>
      <c r="E2675" s="7" t="e">
        <v>#N/A</v>
      </c>
      <c r="F2675" s="7" t="e">
        <v>#N/A</v>
      </c>
      <c r="G2675" s="7" t="e">
        <v>#N/A</v>
      </c>
      <c r="H2675" s="7" t="e">
        <v>#N/A</v>
      </c>
      <c r="I2675" s="7" t="s">
        <v>889</v>
      </c>
      <c r="J2675" s="7" t="s">
        <v>890</v>
      </c>
      <c r="K2675" s="241">
        <v>2252</v>
      </c>
      <c r="L2675" s="7" t="s">
        <v>891</v>
      </c>
      <c r="M2675" s="241">
        <v>1000</v>
      </c>
      <c r="N2675" s="7" t="s">
        <v>427</v>
      </c>
    </row>
    <row r="2676" spans="1:14" x14ac:dyDescent="0.3">
      <c r="A2676" t="str">
        <f t="shared" si="41"/>
        <v>22521004</v>
      </c>
      <c r="B2676" s="7" t="s">
        <v>1294</v>
      </c>
      <c r="C2676" s="7" t="s">
        <v>1379</v>
      </c>
      <c r="D2676" s="7" t="s">
        <v>22</v>
      </c>
      <c r="E2676" s="7" t="e">
        <v>#N/A</v>
      </c>
      <c r="F2676" s="7" t="e">
        <v>#N/A</v>
      </c>
      <c r="G2676" s="7" t="e">
        <v>#N/A</v>
      </c>
      <c r="H2676" s="7" t="e">
        <v>#N/A</v>
      </c>
      <c r="I2676" s="7" t="s">
        <v>889</v>
      </c>
      <c r="J2676" s="7" t="s">
        <v>890</v>
      </c>
      <c r="K2676" s="241">
        <v>2252</v>
      </c>
      <c r="L2676" s="7" t="s">
        <v>891</v>
      </c>
      <c r="M2676" s="241">
        <v>1004</v>
      </c>
      <c r="N2676" s="7" t="s">
        <v>1547</v>
      </c>
    </row>
    <row r="2677" spans="1:14" x14ac:dyDescent="0.3">
      <c r="A2677" t="str">
        <f t="shared" si="41"/>
        <v>22521007</v>
      </c>
      <c r="B2677" s="7" t="s">
        <v>1294</v>
      </c>
      <c r="C2677" s="7" t="s">
        <v>1379</v>
      </c>
      <c r="D2677" s="7" t="s">
        <v>22</v>
      </c>
      <c r="E2677" s="7" t="e">
        <v>#N/A</v>
      </c>
      <c r="F2677" s="7" t="e">
        <v>#N/A</v>
      </c>
      <c r="G2677" s="7" t="e">
        <v>#N/A</v>
      </c>
      <c r="H2677" s="7" t="e">
        <v>#N/A</v>
      </c>
      <c r="I2677" s="7" t="s">
        <v>889</v>
      </c>
      <c r="J2677" s="7" t="s">
        <v>890</v>
      </c>
      <c r="K2677" s="241">
        <v>2252</v>
      </c>
      <c r="L2677" s="7" t="s">
        <v>891</v>
      </c>
      <c r="M2677" s="241">
        <v>1007</v>
      </c>
      <c r="N2677" s="7" t="s">
        <v>539</v>
      </c>
    </row>
    <row r="2678" spans="1:14" x14ac:dyDescent="0.3">
      <c r="A2678" t="str">
        <f t="shared" si="41"/>
        <v>22521016</v>
      </c>
      <c r="B2678" s="7" t="s">
        <v>1294</v>
      </c>
      <c r="C2678" s="7" t="s">
        <v>1379</v>
      </c>
      <c r="D2678" s="7" t="s">
        <v>22</v>
      </c>
      <c r="E2678" s="7" t="e">
        <v>#N/A</v>
      </c>
      <c r="F2678" s="7" t="e">
        <v>#N/A</v>
      </c>
      <c r="G2678" s="7" t="e">
        <v>#N/A</v>
      </c>
      <c r="H2678" s="7" t="e">
        <v>#N/A</v>
      </c>
      <c r="I2678" s="7" t="s">
        <v>889</v>
      </c>
      <c r="J2678" s="7" t="s">
        <v>890</v>
      </c>
      <c r="K2678" s="241">
        <v>2252</v>
      </c>
      <c r="L2678" s="7" t="s">
        <v>891</v>
      </c>
      <c r="M2678" s="241">
        <v>1016</v>
      </c>
      <c r="N2678" s="7" t="s">
        <v>599</v>
      </c>
    </row>
    <row r="2679" spans="1:14" x14ac:dyDescent="0.3">
      <c r="A2679" t="str">
        <f t="shared" si="41"/>
        <v>22521039</v>
      </c>
      <c r="B2679" s="7" t="s">
        <v>1294</v>
      </c>
      <c r="C2679" s="7" t="s">
        <v>1379</v>
      </c>
      <c r="D2679" s="7" t="s">
        <v>22</v>
      </c>
      <c r="E2679" s="7" t="e">
        <v>#N/A</v>
      </c>
      <c r="F2679" s="7" t="e">
        <v>#N/A</v>
      </c>
      <c r="G2679" s="7" t="e">
        <v>#N/A</v>
      </c>
      <c r="H2679" s="7" t="e">
        <v>#N/A</v>
      </c>
      <c r="I2679" s="7" t="s">
        <v>889</v>
      </c>
      <c r="J2679" s="7" t="s">
        <v>890</v>
      </c>
      <c r="K2679" s="241">
        <v>2252</v>
      </c>
      <c r="L2679" s="7" t="s">
        <v>891</v>
      </c>
      <c r="M2679" s="241">
        <v>1039</v>
      </c>
      <c r="N2679" s="7" t="s">
        <v>854</v>
      </c>
    </row>
    <row r="2680" spans="1:14" x14ac:dyDescent="0.3">
      <c r="A2680" t="str">
        <f t="shared" si="41"/>
        <v>22521040</v>
      </c>
      <c r="B2680" s="7" t="s">
        <v>1294</v>
      </c>
      <c r="C2680" s="7" t="s">
        <v>1379</v>
      </c>
      <c r="D2680" s="7" t="s">
        <v>22</v>
      </c>
      <c r="E2680" s="7" t="e">
        <v>#N/A</v>
      </c>
      <c r="F2680" s="7" t="e">
        <v>#N/A</v>
      </c>
      <c r="G2680" s="7" t="e">
        <v>#N/A</v>
      </c>
      <c r="H2680" s="7" t="e">
        <v>#N/A</v>
      </c>
      <c r="I2680" s="7" t="s">
        <v>889</v>
      </c>
      <c r="J2680" s="7" t="s">
        <v>890</v>
      </c>
      <c r="K2680" s="241">
        <v>2252</v>
      </c>
      <c r="L2680" s="7" t="s">
        <v>891</v>
      </c>
      <c r="M2680" s="241">
        <v>1040</v>
      </c>
      <c r="N2680" s="7" t="s">
        <v>606</v>
      </c>
    </row>
    <row r="2681" spans="1:14" x14ac:dyDescent="0.3">
      <c r="A2681" t="str">
        <f t="shared" si="41"/>
        <v>22521041</v>
      </c>
      <c r="B2681" s="7" t="s">
        <v>1294</v>
      </c>
      <c r="C2681" s="7" t="s">
        <v>1379</v>
      </c>
      <c r="D2681" s="7" t="s">
        <v>22</v>
      </c>
      <c r="E2681" s="7" t="e">
        <v>#N/A</v>
      </c>
      <c r="F2681" s="7" t="e">
        <v>#N/A</v>
      </c>
      <c r="G2681" s="7" t="e">
        <v>#N/A</v>
      </c>
      <c r="H2681" s="7" t="e">
        <v>#N/A</v>
      </c>
      <c r="I2681" s="7" t="s">
        <v>889</v>
      </c>
      <c r="J2681" s="7" t="s">
        <v>890</v>
      </c>
      <c r="K2681" s="241">
        <v>2252</v>
      </c>
      <c r="L2681" s="7" t="s">
        <v>891</v>
      </c>
      <c r="M2681" s="241">
        <v>1041</v>
      </c>
      <c r="N2681" s="7" t="s">
        <v>607</v>
      </c>
    </row>
    <row r="2682" spans="1:14" x14ac:dyDescent="0.3">
      <c r="A2682" t="str">
        <f t="shared" si="41"/>
        <v>22521045</v>
      </c>
      <c r="B2682" s="7" t="s">
        <v>1294</v>
      </c>
      <c r="C2682" s="7" t="s">
        <v>1379</v>
      </c>
      <c r="D2682" s="7" t="s">
        <v>22</v>
      </c>
      <c r="E2682" s="7" t="e">
        <v>#N/A</v>
      </c>
      <c r="F2682" s="7" t="e">
        <v>#N/A</v>
      </c>
      <c r="G2682" s="7" t="e">
        <v>#N/A</v>
      </c>
      <c r="H2682" s="7" t="e">
        <v>#N/A</v>
      </c>
      <c r="I2682" s="7" t="s">
        <v>889</v>
      </c>
      <c r="J2682" s="7" t="s">
        <v>890</v>
      </c>
      <c r="K2682" s="241">
        <v>2252</v>
      </c>
      <c r="L2682" s="7" t="s">
        <v>891</v>
      </c>
      <c r="M2682" s="241">
        <v>1045</v>
      </c>
      <c r="N2682" s="7" t="s">
        <v>1392</v>
      </c>
    </row>
    <row r="2683" spans="1:14" x14ac:dyDescent="0.3">
      <c r="A2683" t="str">
        <f t="shared" si="41"/>
        <v>22522002</v>
      </c>
      <c r="B2683" s="7" t="s">
        <v>1294</v>
      </c>
      <c r="C2683" s="7" t="s">
        <v>1379</v>
      </c>
      <c r="D2683" s="7" t="s">
        <v>22</v>
      </c>
      <c r="E2683" s="7" t="e">
        <v>#N/A</v>
      </c>
      <c r="F2683" s="7" t="e">
        <v>#N/A</v>
      </c>
      <c r="G2683" s="7" t="e">
        <v>#N/A</v>
      </c>
      <c r="H2683" s="7" t="e">
        <v>#N/A</v>
      </c>
      <c r="I2683" s="7" t="s">
        <v>889</v>
      </c>
      <c r="J2683" s="7" t="s">
        <v>890</v>
      </c>
      <c r="K2683" s="241">
        <v>2252</v>
      </c>
      <c r="L2683" s="7" t="s">
        <v>891</v>
      </c>
      <c r="M2683" s="241">
        <v>2002</v>
      </c>
      <c r="N2683" s="7" t="s">
        <v>396</v>
      </c>
    </row>
    <row r="2684" spans="1:14" x14ac:dyDescent="0.3">
      <c r="A2684" t="str">
        <f t="shared" si="41"/>
        <v>22522019</v>
      </c>
      <c r="B2684" s="7" t="s">
        <v>1294</v>
      </c>
      <c r="C2684" s="7" t="s">
        <v>1379</v>
      </c>
      <c r="D2684" s="7" t="s">
        <v>22</v>
      </c>
      <c r="E2684" s="7" t="s">
        <v>482</v>
      </c>
      <c r="F2684" s="7" t="s">
        <v>483</v>
      </c>
      <c r="G2684" s="7" t="s">
        <v>247</v>
      </c>
      <c r="H2684" s="7" t="s">
        <v>248</v>
      </c>
      <c r="I2684" s="7" t="s">
        <v>889</v>
      </c>
      <c r="J2684" s="7" t="s">
        <v>890</v>
      </c>
      <c r="K2684" s="241">
        <v>2252</v>
      </c>
      <c r="L2684" s="7" t="s">
        <v>891</v>
      </c>
      <c r="M2684" s="241">
        <v>2019</v>
      </c>
      <c r="N2684" s="7" t="s">
        <v>495</v>
      </c>
    </row>
    <row r="2685" spans="1:14" x14ac:dyDescent="0.3">
      <c r="A2685" t="str">
        <f t="shared" si="41"/>
        <v>22522022</v>
      </c>
      <c r="B2685" s="7" t="s">
        <v>1294</v>
      </c>
      <c r="C2685" s="7" t="s">
        <v>1379</v>
      </c>
      <c r="D2685" s="7" t="s">
        <v>22</v>
      </c>
      <c r="E2685" s="7" t="s">
        <v>482</v>
      </c>
      <c r="F2685" s="7" t="s">
        <v>483</v>
      </c>
      <c r="G2685" s="7" t="s">
        <v>247</v>
      </c>
      <c r="H2685" s="7" t="s">
        <v>248</v>
      </c>
      <c r="I2685" s="7" t="s">
        <v>889</v>
      </c>
      <c r="J2685" s="7" t="s">
        <v>890</v>
      </c>
      <c r="K2685" s="241">
        <v>2252</v>
      </c>
      <c r="L2685" s="7" t="s">
        <v>891</v>
      </c>
      <c r="M2685" s="241">
        <v>2022</v>
      </c>
      <c r="N2685" s="7" t="s">
        <v>892</v>
      </c>
    </row>
    <row r="2686" spans="1:14" x14ac:dyDescent="0.3">
      <c r="A2686" t="str">
        <f t="shared" si="41"/>
        <v>22522029</v>
      </c>
      <c r="B2686" s="7" t="s">
        <v>1294</v>
      </c>
      <c r="C2686" s="7" t="s">
        <v>1379</v>
      </c>
      <c r="D2686" s="7" t="s">
        <v>22</v>
      </c>
      <c r="E2686" s="7" t="s">
        <v>482</v>
      </c>
      <c r="F2686" s="7" t="s">
        <v>483</v>
      </c>
      <c r="G2686" s="7" t="s">
        <v>247</v>
      </c>
      <c r="H2686" s="7" t="s">
        <v>248</v>
      </c>
      <c r="I2686" s="7" t="s">
        <v>889</v>
      </c>
      <c r="J2686" s="7" t="s">
        <v>890</v>
      </c>
      <c r="K2686" s="241">
        <v>2252</v>
      </c>
      <c r="L2686" s="7" t="s">
        <v>891</v>
      </c>
      <c r="M2686" s="241">
        <v>2029</v>
      </c>
      <c r="N2686" s="7" t="s">
        <v>893</v>
      </c>
    </row>
    <row r="2687" spans="1:14" x14ac:dyDescent="0.3">
      <c r="A2687" t="str">
        <f t="shared" si="41"/>
        <v>22522086</v>
      </c>
      <c r="B2687" s="7" t="s">
        <v>1294</v>
      </c>
      <c r="C2687" s="7" t="s">
        <v>1379</v>
      </c>
      <c r="D2687" s="7" t="s">
        <v>22</v>
      </c>
      <c r="E2687" s="7" t="s">
        <v>482</v>
      </c>
      <c r="F2687" s="7" t="s">
        <v>483</v>
      </c>
      <c r="G2687" s="7" t="s">
        <v>247</v>
      </c>
      <c r="H2687" s="7" t="s">
        <v>248</v>
      </c>
      <c r="I2687" s="7" t="s">
        <v>889</v>
      </c>
      <c r="J2687" s="7" t="s">
        <v>890</v>
      </c>
      <c r="K2687" s="241">
        <v>2252</v>
      </c>
      <c r="L2687" s="7" t="s">
        <v>891</v>
      </c>
      <c r="M2687" s="241">
        <v>2086</v>
      </c>
      <c r="N2687" s="7" t="s">
        <v>291</v>
      </c>
    </row>
    <row r="2688" spans="1:14" x14ac:dyDescent="0.3">
      <c r="A2688" t="str">
        <f t="shared" si="41"/>
        <v>22522233</v>
      </c>
      <c r="B2688" s="7" t="s">
        <v>1294</v>
      </c>
      <c r="C2688" s="7" t="s">
        <v>1379</v>
      </c>
      <c r="D2688" s="7" t="s">
        <v>22</v>
      </c>
      <c r="E2688" s="7" t="e">
        <v>#N/A</v>
      </c>
      <c r="F2688" s="7" t="e">
        <v>#N/A</v>
      </c>
      <c r="G2688" s="7" t="e">
        <v>#N/A</v>
      </c>
      <c r="H2688" s="7" t="e">
        <v>#N/A</v>
      </c>
      <c r="I2688" s="7" t="s">
        <v>889</v>
      </c>
      <c r="J2688" s="7" t="s">
        <v>890</v>
      </c>
      <c r="K2688" s="241">
        <v>2252</v>
      </c>
      <c r="L2688" s="7" t="s">
        <v>891</v>
      </c>
      <c r="M2688" s="241">
        <v>2233</v>
      </c>
      <c r="N2688" s="7" t="s">
        <v>1915</v>
      </c>
    </row>
    <row r="2689" spans="1:14" x14ac:dyDescent="0.3">
      <c r="A2689" t="str">
        <f t="shared" si="41"/>
        <v>22524000</v>
      </c>
      <c r="B2689" s="7" t="s">
        <v>1294</v>
      </c>
      <c r="C2689" s="7" t="s">
        <v>1379</v>
      </c>
      <c r="D2689" s="7" t="s">
        <v>22</v>
      </c>
      <c r="E2689" s="7" t="e">
        <v>#N/A</v>
      </c>
      <c r="F2689" s="7" t="e">
        <v>#N/A</v>
      </c>
      <c r="G2689" s="7" t="e">
        <v>#N/A</v>
      </c>
      <c r="H2689" s="7" t="e">
        <v>#N/A</v>
      </c>
      <c r="I2689" s="7" t="s">
        <v>889</v>
      </c>
      <c r="J2689" s="7" t="s">
        <v>890</v>
      </c>
      <c r="K2689" s="241">
        <v>2252</v>
      </c>
      <c r="L2689" s="7" t="s">
        <v>891</v>
      </c>
      <c r="M2689" s="241">
        <v>4000</v>
      </c>
      <c r="N2689" s="7" t="s">
        <v>1349</v>
      </c>
    </row>
    <row r="2690" spans="1:14" x14ac:dyDescent="0.3">
      <c r="A2690" t="str">
        <f t="shared" si="41"/>
        <v>22528040</v>
      </c>
      <c r="B2690" s="7" t="s">
        <v>1294</v>
      </c>
      <c r="C2690" s="7" t="s">
        <v>1379</v>
      </c>
      <c r="D2690" s="7" t="s">
        <v>22</v>
      </c>
      <c r="E2690" s="7" t="s">
        <v>482</v>
      </c>
      <c r="F2690" s="7" t="s">
        <v>483</v>
      </c>
      <c r="G2690" s="7" t="s">
        <v>247</v>
      </c>
      <c r="H2690" s="7" t="s">
        <v>248</v>
      </c>
      <c r="I2690" s="7" t="s">
        <v>889</v>
      </c>
      <c r="J2690" s="7" t="s">
        <v>890</v>
      </c>
      <c r="K2690" s="241">
        <v>2252</v>
      </c>
      <c r="L2690" s="7" t="s">
        <v>891</v>
      </c>
      <c r="M2690" s="241">
        <v>8040</v>
      </c>
      <c r="N2690" s="7" t="s">
        <v>441</v>
      </c>
    </row>
    <row r="2691" spans="1:14" x14ac:dyDescent="0.3">
      <c r="A2691" t="str">
        <f t="shared" ref="A2691:A2754" si="42">K2691&amp;M2691</f>
        <v>22528086</v>
      </c>
      <c r="B2691" s="7" t="s">
        <v>1294</v>
      </c>
      <c r="C2691" s="7" t="s">
        <v>1379</v>
      </c>
      <c r="D2691" s="7" t="s">
        <v>22</v>
      </c>
      <c r="E2691" s="7" t="s">
        <v>482</v>
      </c>
      <c r="F2691" s="7" t="s">
        <v>483</v>
      </c>
      <c r="G2691" s="7" t="s">
        <v>247</v>
      </c>
      <c r="H2691" s="7" t="s">
        <v>248</v>
      </c>
      <c r="I2691" s="7" t="s">
        <v>889</v>
      </c>
      <c r="J2691" s="7" t="s">
        <v>890</v>
      </c>
      <c r="K2691" s="241">
        <v>2252</v>
      </c>
      <c r="L2691" s="7" t="s">
        <v>891</v>
      </c>
      <c r="M2691" s="241">
        <v>8086</v>
      </c>
      <c r="N2691" s="7" t="s">
        <v>894</v>
      </c>
    </row>
    <row r="2692" spans="1:14" x14ac:dyDescent="0.3">
      <c r="A2692" t="str">
        <f t="shared" si="42"/>
        <v>22541001</v>
      </c>
      <c r="B2692" s="7" t="s">
        <v>1294</v>
      </c>
      <c r="C2692" s="7" t="s">
        <v>1379</v>
      </c>
      <c r="D2692" s="7" t="s">
        <v>22</v>
      </c>
      <c r="E2692" s="7" t="e">
        <v>#N/A</v>
      </c>
      <c r="F2692" s="7" t="e">
        <v>#N/A</v>
      </c>
      <c r="G2692" s="7" t="e">
        <v>#N/A</v>
      </c>
      <c r="H2692" s="7" t="e">
        <v>#N/A</v>
      </c>
      <c r="I2692" s="7" t="s">
        <v>889</v>
      </c>
      <c r="J2692" s="7" t="s">
        <v>890</v>
      </c>
      <c r="K2692" s="241">
        <v>2254</v>
      </c>
      <c r="L2692" s="7" t="s">
        <v>1980</v>
      </c>
      <c r="M2692" s="241">
        <v>1001</v>
      </c>
      <c r="N2692" s="7" t="s">
        <v>422</v>
      </c>
    </row>
    <row r="2693" spans="1:14" x14ac:dyDescent="0.3">
      <c r="A2693" t="str">
        <f t="shared" si="42"/>
        <v>22541080</v>
      </c>
      <c r="B2693" s="7" t="s">
        <v>1294</v>
      </c>
      <c r="C2693" s="7" t="s">
        <v>1379</v>
      </c>
      <c r="D2693" s="7" t="s">
        <v>22</v>
      </c>
      <c r="E2693" s="7" t="e">
        <v>#N/A</v>
      </c>
      <c r="F2693" s="7" t="e">
        <v>#N/A</v>
      </c>
      <c r="G2693" s="7" t="e">
        <v>#N/A</v>
      </c>
      <c r="H2693" s="7" t="e">
        <v>#N/A</v>
      </c>
      <c r="I2693" s="7" t="s">
        <v>889</v>
      </c>
      <c r="J2693" s="7" t="s">
        <v>890</v>
      </c>
      <c r="K2693" s="241">
        <v>2254</v>
      </c>
      <c r="L2693" s="7" t="s">
        <v>1980</v>
      </c>
      <c r="M2693" s="241">
        <v>1080</v>
      </c>
      <c r="N2693" s="7" t="s">
        <v>666</v>
      </c>
    </row>
    <row r="2694" spans="1:14" x14ac:dyDescent="0.3">
      <c r="A2694" t="str">
        <f t="shared" si="42"/>
        <v>22551000</v>
      </c>
      <c r="B2694" s="7" t="s">
        <v>1294</v>
      </c>
      <c r="C2694" s="7" t="s">
        <v>1379</v>
      </c>
      <c r="D2694" s="7" t="s">
        <v>22</v>
      </c>
      <c r="E2694" s="7" t="e">
        <v>#N/A</v>
      </c>
      <c r="F2694" s="7" t="e">
        <v>#N/A</v>
      </c>
      <c r="G2694" s="7" t="e">
        <v>#N/A</v>
      </c>
      <c r="H2694" s="7" t="e">
        <v>#N/A</v>
      </c>
      <c r="I2694" s="7" t="s">
        <v>889</v>
      </c>
      <c r="J2694" s="7" t="s">
        <v>890</v>
      </c>
      <c r="K2694" s="241">
        <v>2255</v>
      </c>
      <c r="L2694" s="7" t="s">
        <v>895</v>
      </c>
      <c r="M2694" s="241">
        <v>1000</v>
      </c>
      <c r="N2694" s="7" t="s">
        <v>427</v>
      </c>
    </row>
    <row r="2695" spans="1:14" x14ac:dyDescent="0.3">
      <c r="A2695" t="str">
        <f t="shared" si="42"/>
        <v>22551016</v>
      </c>
      <c r="B2695" s="7" t="s">
        <v>1294</v>
      </c>
      <c r="C2695" s="7" t="s">
        <v>1379</v>
      </c>
      <c r="D2695" s="7" t="s">
        <v>22</v>
      </c>
      <c r="E2695" s="7" t="s">
        <v>482</v>
      </c>
      <c r="F2695" s="7" t="s">
        <v>483</v>
      </c>
      <c r="G2695" s="7" t="s">
        <v>247</v>
      </c>
      <c r="H2695" s="7" t="s">
        <v>248</v>
      </c>
      <c r="I2695" s="7" t="s">
        <v>889</v>
      </c>
      <c r="J2695" s="7" t="s">
        <v>890</v>
      </c>
      <c r="K2695" s="241">
        <v>2255</v>
      </c>
      <c r="L2695" s="7" t="s">
        <v>895</v>
      </c>
      <c r="M2695" s="241">
        <v>1016</v>
      </c>
      <c r="N2695" s="7" t="s">
        <v>599</v>
      </c>
    </row>
    <row r="2696" spans="1:14" x14ac:dyDescent="0.3">
      <c r="A2696" t="str">
        <f t="shared" si="42"/>
        <v>22551022</v>
      </c>
      <c r="B2696" s="7" t="s">
        <v>1294</v>
      </c>
      <c r="C2696" s="7" t="s">
        <v>1379</v>
      </c>
      <c r="D2696" s="7" t="s">
        <v>22</v>
      </c>
      <c r="E2696" s="7" t="e">
        <v>#N/A</v>
      </c>
      <c r="F2696" s="7" t="e">
        <v>#N/A</v>
      </c>
      <c r="G2696" s="7" t="e">
        <v>#N/A</v>
      </c>
      <c r="H2696" s="7" t="e">
        <v>#N/A</v>
      </c>
      <c r="I2696" s="7" t="s">
        <v>889</v>
      </c>
      <c r="J2696" s="7" t="s">
        <v>890</v>
      </c>
      <c r="K2696" s="241">
        <v>2255</v>
      </c>
      <c r="L2696" s="7" t="s">
        <v>895</v>
      </c>
      <c r="M2696" s="241">
        <v>1022</v>
      </c>
      <c r="N2696" s="7" t="s">
        <v>602</v>
      </c>
    </row>
    <row r="2697" spans="1:14" x14ac:dyDescent="0.3">
      <c r="A2697" t="str">
        <f t="shared" si="42"/>
        <v>22571000</v>
      </c>
      <c r="B2697" s="7" t="s">
        <v>1294</v>
      </c>
      <c r="C2697" s="7" t="s">
        <v>1379</v>
      </c>
      <c r="D2697" s="7" t="s">
        <v>22</v>
      </c>
      <c r="E2697" s="7" t="e">
        <v>#N/A</v>
      </c>
      <c r="F2697" s="7" t="e">
        <v>#N/A</v>
      </c>
      <c r="G2697" s="7" t="e">
        <v>#N/A</v>
      </c>
      <c r="H2697" s="7" t="e">
        <v>#N/A</v>
      </c>
      <c r="I2697" s="7" t="s">
        <v>889</v>
      </c>
      <c r="J2697" s="7" t="s">
        <v>890</v>
      </c>
      <c r="K2697" s="241">
        <v>2257</v>
      </c>
      <c r="L2697" s="7" t="s">
        <v>896</v>
      </c>
      <c r="M2697" s="241">
        <v>1000</v>
      </c>
      <c r="N2697" s="7" t="s">
        <v>427</v>
      </c>
    </row>
    <row r="2698" spans="1:14" x14ac:dyDescent="0.3">
      <c r="A2698" t="str">
        <f t="shared" si="42"/>
        <v>22571007</v>
      </c>
      <c r="B2698" s="7" t="s">
        <v>1294</v>
      </c>
      <c r="C2698" s="7" t="s">
        <v>1379</v>
      </c>
      <c r="D2698" s="7" t="s">
        <v>22</v>
      </c>
      <c r="E2698" s="7" t="e">
        <v>#N/A</v>
      </c>
      <c r="F2698" s="7" t="e">
        <v>#N/A</v>
      </c>
      <c r="G2698" s="7" t="e">
        <v>#N/A</v>
      </c>
      <c r="H2698" s="7" t="e">
        <v>#N/A</v>
      </c>
      <c r="I2698" s="7" t="s">
        <v>889</v>
      </c>
      <c r="J2698" s="7" t="s">
        <v>890</v>
      </c>
      <c r="K2698" s="241">
        <v>2257</v>
      </c>
      <c r="L2698" s="7" t="s">
        <v>896</v>
      </c>
      <c r="M2698" s="241">
        <v>1007</v>
      </c>
      <c r="N2698" s="7" t="s">
        <v>539</v>
      </c>
    </row>
    <row r="2699" spans="1:14" x14ac:dyDescent="0.3">
      <c r="A2699" t="str">
        <f t="shared" si="42"/>
        <v>22571022</v>
      </c>
      <c r="B2699" s="7" t="s">
        <v>1294</v>
      </c>
      <c r="C2699" s="7" t="s">
        <v>1379</v>
      </c>
      <c r="D2699" s="7" t="s">
        <v>22</v>
      </c>
      <c r="E2699" s="7" t="s">
        <v>482</v>
      </c>
      <c r="F2699" s="7" t="s">
        <v>483</v>
      </c>
      <c r="G2699" s="7" t="s">
        <v>247</v>
      </c>
      <c r="H2699" s="7" t="s">
        <v>248</v>
      </c>
      <c r="I2699" s="7" t="s">
        <v>889</v>
      </c>
      <c r="J2699" s="7" t="s">
        <v>890</v>
      </c>
      <c r="K2699" s="241">
        <v>2257</v>
      </c>
      <c r="L2699" s="7" t="s">
        <v>896</v>
      </c>
      <c r="M2699" s="241">
        <v>1022</v>
      </c>
      <c r="N2699" s="7" t="s">
        <v>602</v>
      </c>
    </row>
    <row r="2700" spans="1:14" x14ac:dyDescent="0.3">
      <c r="A2700" t="str">
        <f t="shared" si="42"/>
        <v>22572004</v>
      </c>
      <c r="B2700" s="7" t="s">
        <v>1294</v>
      </c>
      <c r="C2700" s="7" t="s">
        <v>1379</v>
      </c>
      <c r="D2700" s="7" t="s">
        <v>22</v>
      </c>
      <c r="E2700" s="7" t="e">
        <v>#N/A</v>
      </c>
      <c r="F2700" s="7" t="e">
        <v>#N/A</v>
      </c>
      <c r="G2700" s="7" t="e">
        <v>#N/A</v>
      </c>
      <c r="H2700" s="7" t="e">
        <v>#N/A</v>
      </c>
      <c r="I2700" s="7" t="s">
        <v>889</v>
      </c>
      <c r="J2700" s="7" t="s">
        <v>890</v>
      </c>
      <c r="K2700" s="241">
        <v>2257</v>
      </c>
      <c r="L2700" s="7" t="s">
        <v>896</v>
      </c>
      <c r="M2700" s="241">
        <v>2004</v>
      </c>
      <c r="N2700" s="7" t="s">
        <v>1981</v>
      </c>
    </row>
    <row r="2701" spans="1:14" x14ac:dyDescent="0.3">
      <c r="A2701" t="str">
        <f t="shared" si="42"/>
        <v>22572055</v>
      </c>
      <c r="B2701" s="7" t="s">
        <v>1294</v>
      </c>
      <c r="C2701" s="7" t="s">
        <v>1379</v>
      </c>
      <c r="D2701" s="7" t="s">
        <v>22</v>
      </c>
      <c r="E2701" s="7" t="e">
        <v>#N/A</v>
      </c>
      <c r="F2701" s="7" t="e">
        <v>#N/A</v>
      </c>
      <c r="G2701" s="7" t="e">
        <v>#N/A</v>
      </c>
      <c r="H2701" s="7" t="e">
        <v>#N/A</v>
      </c>
      <c r="I2701" s="7" t="s">
        <v>889</v>
      </c>
      <c r="J2701" s="7" t="s">
        <v>890</v>
      </c>
      <c r="K2701" s="241">
        <v>2257</v>
      </c>
      <c r="L2701" s="7" t="s">
        <v>896</v>
      </c>
      <c r="M2701" s="241">
        <v>2055</v>
      </c>
      <c r="N2701" s="7" t="s">
        <v>431</v>
      </c>
    </row>
    <row r="2702" spans="1:14" x14ac:dyDescent="0.3">
      <c r="A2702" t="str">
        <f t="shared" si="42"/>
        <v>22614000</v>
      </c>
      <c r="B2702" s="7" t="s">
        <v>1294</v>
      </c>
      <c r="C2702" s="7" t="s">
        <v>1379</v>
      </c>
      <c r="D2702" s="7" t="s">
        <v>22</v>
      </c>
      <c r="E2702" s="7" t="e">
        <v>#N/A</v>
      </c>
      <c r="F2702" s="7" t="e">
        <v>#N/A</v>
      </c>
      <c r="G2702" s="7" t="e">
        <v>#N/A</v>
      </c>
      <c r="H2702" s="7" t="e">
        <v>#N/A</v>
      </c>
      <c r="I2702" s="7" t="s">
        <v>889</v>
      </c>
      <c r="J2702" s="7" t="s">
        <v>890</v>
      </c>
      <c r="K2702" s="241">
        <v>2261</v>
      </c>
      <c r="L2702" s="7" t="s">
        <v>1982</v>
      </c>
      <c r="M2702" s="241">
        <v>4000</v>
      </c>
      <c r="N2702" s="7" t="s">
        <v>1349</v>
      </c>
    </row>
    <row r="2703" spans="1:14" x14ac:dyDescent="0.3">
      <c r="A2703" t="str">
        <f t="shared" si="42"/>
        <v>23231000</v>
      </c>
      <c r="B2703" s="7" t="s">
        <v>1294</v>
      </c>
      <c r="C2703" s="7" t="s">
        <v>1379</v>
      </c>
      <c r="D2703" s="7" t="s">
        <v>22</v>
      </c>
      <c r="E2703" s="7" t="e">
        <v>#N/A</v>
      </c>
      <c r="F2703" s="7" t="e">
        <v>#N/A</v>
      </c>
      <c r="G2703" s="7" t="e">
        <v>#N/A</v>
      </c>
      <c r="H2703" s="7" t="e">
        <v>#N/A</v>
      </c>
      <c r="I2703" s="7" t="s">
        <v>889</v>
      </c>
      <c r="J2703" s="7" t="s">
        <v>890</v>
      </c>
      <c r="K2703" s="241">
        <v>2323</v>
      </c>
      <c r="L2703" s="7" t="s">
        <v>897</v>
      </c>
      <c r="M2703" s="241">
        <v>1000</v>
      </c>
      <c r="N2703" s="7" t="s">
        <v>427</v>
      </c>
    </row>
    <row r="2704" spans="1:14" x14ac:dyDescent="0.3">
      <c r="A2704" t="str">
        <f t="shared" si="42"/>
        <v>23231042</v>
      </c>
      <c r="B2704" s="7" t="s">
        <v>1294</v>
      </c>
      <c r="C2704" s="7" t="s">
        <v>1379</v>
      </c>
      <c r="D2704" s="7" t="s">
        <v>22</v>
      </c>
      <c r="E2704" s="7" t="e">
        <v>#N/A</v>
      </c>
      <c r="F2704" s="7" t="e">
        <v>#N/A</v>
      </c>
      <c r="G2704" s="7" t="e">
        <v>#N/A</v>
      </c>
      <c r="H2704" s="7" t="e">
        <v>#N/A</v>
      </c>
      <c r="I2704" s="7" t="s">
        <v>889</v>
      </c>
      <c r="J2704" s="7" t="s">
        <v>890</v>
      </c>
      <c r="K2704" s="241">
        <v>2323</v>
      </c>
      <c r="L2704" s="7" t="s">
        <v>897</v>
      </c>
      <c r="M2704" s="241">
        <v>1042</v>
      </c>
      <c r="N2704" s="7" t="s">
        <v>180</v>
      </c>
    </row>
    <row r="2705" spans="1:14" x14ac:dyDescent="0.3">
      <c r="A2705" t="str">
        <f t="shared" si="42"/>
        <v>23232094</v>
      </c>
      <c r="B2705" s="7" t="s">
        <v>1294</v>
      </c>
      <c r="C2705" s="7" t="s">
        <v>1379</v>
      </c>
      <c r="D2705" s="7" t="s">
        <v>22</v>
      </c>
      <c r="E2705" s="7" t="s">
        <v>482</v>
      </c>
      <c r="F2705" s="7" t="s">
        <v>483</v>
      </c>
      <c r="G2705" s="7" t="s">
        <v>247</v>
      </c>
      <c r="H2705" s="7" t="s">
        <v>248</v>
      </c>
      <c r="I2705" s="7" t="s">
        <v>889</v>
      </c>
      <c r="J2705" s="7" t="s">
        <v>890</v>
      </c>
      <c r="K2705" s="241">
        <v>2323</v>
      </c>
      <c r="L2705" s="7" t="s">
        <v>897</v>
      </c>
      <c r="M2705" s="241">
        <v>2094</v>
      </c>
      <c r="N2705" s="7" t="s">
        <v>702</v>
      </c>
    </row>
    <row r="2706" spans="1:14" x14ac:dyDescent="0.3">
      <c r="A2706" t="str">
        <f t="shared" si="42"/>
        <v>23238040</v>
      </c>
      <c r="B2706" s="7" t="s">
        <v>1294</v>
      </c>
      <c r="C2706" s="7" t="s">
        <v>1379</v>
      </c>
      <c r="D2706" s="7" t="s">
        <v>22</v>
      </c>
      <c r="E2706" s="7" t="e">
        <v>#N/A</v>
      </c>
      <c r="F2706" s="7" t="e">
        <v>#N/A</v>
      </c>
      <c r="G2706" s="7" t="e">
        <v>#N/A</v>
      </c>
      <c r="H2706" s="7" t="e">
        <v>#N/A</v>
      </c>
      <c r="I2706" s="7" t="s">
        <v>889</v>
      </c>
      <c r="J2706" s="7" t="s">
        <v>890</v>
      </c>
      <c r="K2706" s="241">
        <v>2323</v>
      </c>
      <c r="L2706" s="7" t="s">
        <v>897</v>
      </c>
      <c r="M2706" s="241">
        <v>8040</v>
      </c>
      <c r="N2706" s="7" t="s">
        <v>441</v>
      </c>
    </row>
    <row r="2707" spans="1:14" x14ac:dyDescent="0.3">
      <c r="A2707" t="str">
        <f t="shared" si="42"/>
        <v>2311</v>
      </c>
      <c r="B2707" s="7" t="s">
        <v>1294</v>
      </c>
      <c r="C2707" s="7" t="s">
        <v>1379</v>
      </c>
      <c r="D2707" s="7" t="s">
        <v>1356</v>
      </c>
      <c r="E2707" s="7" t="s">
        <v>482</v>
      </c>
      <c r="F2707" s="7" t="s">
        <v>483</v>
      </c>
      <c r="G2707" s="7" t="s">
        <v>247</v>
      </c>
      <c r="H2707" s="7" t="s">
        <v>248</v>
      </c>
      <c r="I2707" s="7" t="s">
        <v>898</v>
      </c>
      <c r="J2707" s="7" t="s">
        <v>899</v>
      </c>
      <c r="K2707" s="241">
        <v>231</v>
      </c>
      <c r="L2707" s="7" t="s">
        <v>900</v>
      </c>
      <c r="M2707" s="241">
        <v>1</v>
      </c>
      <c r="N2707" s="7" t="s">
        <v>158</v>
      </c>
    </row>
    <row r="2708" spans="1:14" x14ac:dyDescent="0.3">
      <c r="A2708" t="str">
        <f t="shared" si="42"/>
        <v>2313</v>
      </c>
      <c r="B2708" s="7" t="s">
        <v>1294</v>
      </c>
      <c r="C2708" s="7" t="s">
        <v>1379</v>
      </c>
      <c r="D2708" s="7" t="s">
        <v>1356</v>
      </c>
      <c r="E2708" s="7" t="s">
        <v>482</v>
      </c>
      <c r="F2708" s="7" t="s">
        <v>483</v>
      </c>
      <c r="G2708" s="7" t="s">
        <v>247</v>
      </c>
      <c r="H2708" s="7" t="s">
        <v>248</v>
      </c>
      <c r="I2708" s="7" t="s">
        <v>898</v>
      </c>
      <c r="J2708" s="7" t="s">
        <v>899</v>
      </c>
      <c r="K2708" s="241">
        <v>231</v>
      </c>
      <c r="L2708" s="7" t="s">
        <v>900</v>
      </c>
      <c r="M2708" s="241">
        <v>3</v>
      </c>
      <c r="N2708" s="7" t="s">
        <v>277</v>
      </c>
    </row>
    <row r="2709" spans="1:14" x14ac:dyDescent="0.3">
      <c r="A2709" t="str">
        <f t="shared" si="42"/>
        <v>2315</v>
      </c>
      <c r="B2709" s="7" t="s">
        <v>1294</v>
      </c>
      <c r="C2709" s="7" t="s">
        <v>1379</v>
      </c>
      <c r="D2709" s="7" t="s">
        <v>1356</v>
      </c>
      <c r="E2709" s="7" t="s">
        <v>482</v>
      </c>
      <c r="F2709" s="7" t="s">
        <v>483</v>
      </c>
      <c r="G2709" s="7" t="s">
        <v>247</v>
      </c>
      <c r="H2709" s="7" t="s">
        <v>248</v>
      </c>
      <c r="I2709" s="7" t="s">
        <v>898</v>
      </c>
      <c r="J2709" s="7" t="s">
        <v>899</v>
      </c>
      <c r="K2709" s="241">
        <v>231</v>
      </c>
      <c r="L2709" s="7" t="s">
        <v>900</v>
      </c>
      <c r="M2709" s="241">
        <v>5</v>
      </c>
      <c r="N2709" s="7" t="s">
        <v>1441</v>
      </c>
    </row>
    <row r="2710" spans="1:14" x14ac:dyDescent="0.3">
      <c r="A2710" t="str">
        <f t="shared" si="42"/>
        <v>2316</v>
      </c>
      <c r="B2710" s="7" t="s">
        <v>1294</v>
      </c>
      <c r="C2710" s="7" t="s">
        <v>1379</v>
      </c>
      <c r="D2710" s="7" t="s">
        <v>1356</v>
      </c>
      <c r="E2710" s="7" t="s">
        <v>482</v>
      </c>
      <c r="F2710" s="7" t="s">
        <v>483</v>
      </c>
      <c r="G2710" s="7" t="s">
        <v>247</v>
      </c>
      <c r="H2710" s="7" t="s">
        <v>248</v>
      </c>
      <c r="I2710" s="7" t="s">
        <v>898</v>
      </c>
      <c r="J2710" s="7" t="s">
        <v>899</v>
      </c>
      <c r="K2710" s="241">
        <v>231</v>
      </c>
      <c r="L2710" s="7" t="s">
        <v>900</v>
      </c>
      <c r="M2710" s="241">
        <v>6</v>
      </c>
      <c r="N2710" s="7" t="s">
        <v>402</v>
      </c>
    </row>
    <row r="2711" spans="1:14" x14ac:dyDescent="0.3">
      <c r="A2711" t="str">
        <f t="shared" si="42"/>
        <v>2318</v>
      </c>
      <c r="B2711" s="7" t="s">
        <v>1294</v>
      </c>
      <c r="C2711" s="7" t="s">
        <v>1379</v>
      </c>
      <c r="D2711" s="7" t="s">
        <v>1356</v>
      </c>
      <c r="E2711" s="7" t="s">
        <v>482</v>
      </c>
      <c r="F2711" s="7" t="s">
        <v>483</v>
      </c>
      <c r="G2711" s="7" t="s">
        <v>247</v>
      </c>
      <c r="H2711" s="7" t="s">
        <v>248</v>
      </c>
      <c r="I2711" s="7" t="s">
        <v>898</v>
      </c>
      <c r="J2711" s="7" t="s">
        <v>899</v>
      </c>
      <c r="K2711" s="241">
        <v>231</v>
      </c>
      <c r="L2711" s="7" t="s">
        <v>900</v>
      </c>
      <c r="M2711" s="241">
        <v>8</v>
      </c>
      <c r="N2711" s="7" t="s">
        <v>159</v>
      </c>
    </row>
    <row r="2712" spans="1:14" x14ac:dyDescent="0.3">
      <c r="A2712" t="str">
        <f t="shared" si="42"/>
        <v>2319</v>
      </c>
      <c r="B2712" s="7" t="s">
        <v>1294</v>
      </c>
      <c r="C2712" s="7" t="s">
        <v>1379</v>
      </c>
      <c r="D2712" s="7" t="s">
        <v>1356</v>
      </c>
      <c r="E2712" s="7" t="s">
        <v>482</v>
      </c>
      <c r="F2712" s="7" t="s">
        <v>483</v>
      </c>
      <c r="G2712" s="7" t="s">
        <v>247</v>
      </c>
      <c r="H2712" s="7" t="s">
        <v>248</v>
      </c>
      <c r="I2712" s="7" t="s">
        <v>898</v>
      </c>
      <c r="J2712" s="7" t="s">
        <v>899</v>
      </c>
      <c r="K2712" s="241">
        <v>231</v>
      </c>
      <c r="L2712" s="7" t="s">
        <v>900</v>
      </c>
      <c r="M2712" s="241">
        <v>9</v>
      </c>
      <c r="N2712" s="7" t="s">
        <v>464</v>
      </c>
    </row>
    <row r="2713" spans="1:14" x14ac:dyDescent="0.3">
      <c r="A2713" t="str">
        <f t="shared" si="42"/>
        <v>23135</v>
      </c>
      <c r="B2713" s="7" t="s">
        <v>1294</v>
      </c>
      <c r="C2713" s="7" t="s">
        <v>1379</v>
      </c>
      <c r="D2713" s="7" t="s">
        <v>1356</v>
      </c>
      <c r="E2713" s="7" t="s">
        <v>482</v>
      </c>
      <c r="F2713" s="7" t="s">
        <v>483</v>
      </c>
      <c r="G2713" s="7" t="s">
        <v>247</v>
      </c>
      <c r="H2713" s="7" t="s">
        <v>248</v>
      </c>
      <c r="I2713" s="7" t="s">
        <v>898</v>
      </c>
      <c r="J2713" s="7" t="s">
        <v>899</v>
      </c>
      <c r="K2713" s="241">
        <v>231</v>
      </c>
      <c r="L2713" s="7" t="s">
        <v>900</v>
      </c>
      <c r="M2713" s="241">
        <v>35</v>
      </c>
      <c r="N2713" s="7" t="s">
        <v>1346</v>
      </c>
    </row>
    <row r="2714" spans="1:14" x14ac:dyDescent="0.3">
      <c r="A2714" t="str">
        <f t="shared" si="42"/>
        <v>23160</v>
      </c>
      <c r="B2714" s="7" t="s">
        <v>1294</v>
      </c>
      <c r="C2714" s="7" t="s">
        <v>1379</v>
      </c>
      <c r="D2714" s="7" t="s">
        <v>1356</v>
      </c>
      <c r="E2714" s="7" t="s">
        <v>482</v>
      </c>
      <c r="F2714" s="7" t="s">
        <v>483</v>
      </c>
      <c r="G2714" s="7" t="s">
        <v>247</v>
      </c>
      <c r="H2714" s="7" t="s">
        <v>248</v>
      </c>
      <c r="I2714" s="7" t="s">
        <v>898</v>
      </c>
      <c r="J2714" s="7" t="s">
        <v>899</v>
      </c>
      <c r="K2714" s="241">
        <v>231</v>
      </c>
      <c r="L2714" s="7" t="s">
        <v>900</v>
      </c>
      <c r="M2714" s="241">
        <v>60</v>
      </c>
      <c r="N2714" s="7" t="s">
        <v>311</v>
      </c>
    </row>
    <row r="2715" spans="1:14" x14ac:dyDescent="0.3">
      <c r="A2715" t="str">
        <f t="shared" si="42"/>
        <v>2311500</v>
      </c>
      <c r="B2715" s="7" t="s">
        <v>1294</v>
      </c>
      <c r="C2715" s="7" t="s">
        <v>1379</v>
      </c>
      <c r="D2715" s="7" t="s">
        <v>1356</v>
      </c>
      <c r="E2715" s="7" t="s">
        <v>482</v>
      </c>
      <c r="F2715" s="7" t="s">
        <v>483</v>
      </c>
      <c r="G2715" s="7" t="s">
        <v>247</v>
      </c>
      <c r="H2715" s="7" t="s">
        <v>248</v>
      </c>
      <c r="I2715" s="7" t="s">
        <v>898</v>
      </c>
      <c r="J2715" s="7" t="s">
        <v>899</v>
      </c>
      <c r="K2715" s="241">
        <v>231</v>
      </c>
      <c r="L2715" s="7" t="s">
        <v>900</v>
      </c>
      <c r="M2715" s="241">
        <v>1500</v>
      </c>
      <c r="N2715" s="7" t="s">
        <v>1551</v>
      </c>
    </row>
    <row r="2716" spans="1:14" x14ac:dyDescent="0.3">
      <c r="A2716" t="str">
        <f t="shared" si="42"/>
        <v>2311504</v>
      </c>
      <c r="B2716" s="7" t="s">
        <v>1294</v>
      </c>
      <c r="C2716" s="7" t="s">
        <v>1379</v>
      </c>
      <c r="D2716" s="7" t="s">
        <v>1356</v>
      </c>
      <c r="E2716" s="7" t="s">
        <v>482</v>
      </c>
      <c r="F2716" s="7" t="s">
        <v>483</v>
      </c>
      <c r="G2716" s="7" t="s">
        <v>247</v>
      </c>
      <c r="H2716" s="7" t="s">
        <v>248</v>
      </c>
      <c r="I2716" s="7" t="s">
        <v>898</v>
      </c>
      <c r="J2716" s="7" t="s">
        <v>899</v>
      </c>
      <c r="K2716" s="241">
        <v>231</v>
      </c>
      <c r="L2716" s="7" t="s">
        <v>900</v>
      </c>
      <c r="M2716" s="241">
        <v>1504</v>
      </c>
      <c r="N2716" s="7" t="s">
        <v>161</v>
      </c>
    </row>
    <row r="2717" spans="1:14" x14ac:dyDescent="0.3">
      <c r="A2717" t="str">
        <f t="shared" si="42"/>
        <v>2312000</v>
      </c>
      <c r="B2717" s="7" t="s">
        <v>1294</v>
      </c>
      <c r="C2717" s="7" t="s">
        <v>1379</v>
      </c>
      <c r="D2717" s="7" t="s">
        <v>1356</v>
      </c>
      <c r="E2717" s="7" t="s">
        <v>482</v>
      </c>
      <c r="F2717" s="7" t="s">
        <v>483</v>
      </c>
      <c r="G2717" s="7" t="s">
        <v>247</v>
      </c>
      <c r="H2717" s="7" t="s">
        <v>248</v>
      </c>
      <c r="I2717" s="7" t="s">
        <v>898</v>
      </c>
      <c r="J2717" s="7" t="s">
        <v>899</v>
      </c>
      <c r="K2717" s="241">
        <v>231</v>
      </c>
      <c r="L2717" s="7" t="s">
        <v>900</v>
      </c>
      <c r="M2717" s="241">
        <v>2000</v>
      </c>
      <c r="N2717" s="7" t="s">
        <v>271</v>
      </c>
    </row>
    <row r="2718" spans="1:14" x14ac:dyDescent="0.3">
      <c r="A2718" t="str">
        <f t="shared" si="42"/>
        <v>2312005</v>
      </c>
      <c r="B2718" s="7" t="s">
        <v>1294</v>
      </c>
      <c r="C2718" s="7" t="s">
        <v>1379</v>
      </c>
      <c r="D2718" s="7" t="s">
        <v>1356</v>
      </c>
      <c r="E2718" s="7" t="s">
        <v>482</v>
      </c>
      <c r="F2718" s="7" t="s">
        <v>483</v>
      </c>
      <c r="G2718" s="7" t="s">
        <v>247</v>
      </c>
      <c r="H2718" s="7" t="s">
        <v>248</v>
      </c>
      <c r="I2718" s="7" t="s">
        <v>898</v>
      </c>
      <c r="J2718" s="7" t="s">
        <v>899</v>
      </c>
      <c r="K2718" s="241">
        <v>231</v>
      </c>
      <c r="L2718" s="7" t="s">
        <v>900</v>
      </c>
      <c r="M2718" s="241">
        <v>2005</v>
      </c>
      <c r="N2718" s="7" t="s">
        <v>352</v>
      </c>
    </row>
    <row r="2719" spans="1:14" x14ac:dyDescent="0.3">
      <c r="A2719" t="str">
        <f t="shared" si="42"/>
        <v>2312016</v>
      </c>
      <c r="B2719" s="7" t="s">
        <v>1294</v>
      </c>
      <c r="C2719" s="7" t="s">
        <v>1379</v>
      </c>
      <c r="D2719" s="7" t="s">
        <v>1356</v>
      </c>
      <c r="E2719" s="7" t="s">
        <v>482</v>
      </c>
      <c r="F2719" s="7" t="s">
        <v>483</v>
      </c>
      <c r="G2719" s="7" t="s">
        <v>247</v>
      </c>
      <c r="H2719" s="7" t="s">
        <v>248</v>
      </c>
      <c r="I2719" s="7" t="s">
        <v>898</v>
      </c>
      <c r="J2719" s="7" t="s">
        <v>899</v>
      </c>
      <c r="K2719" s="241">
        <v>231</v>
      </c>
      <c r="L2719" s="7" t="s">
        <v>900</v>
      </c>
      <c r="M2719" s="241">
        <v>2016</v>
      </c>
      <c r="N2719" s="7" t="s">
        <v>169</v>
      </c>
    </row>
    <row r="2720" spans="1:14" x14ac:dyDescent="0.3">
      <c r="A2720" t="str">
        <f t="shared" si="42"/>
        <v>2312037</v>
      </c>
      <c r="B2720" s="7" t="s">
        <v>1294</v>
      </c>
      <c r="C2720" s="7" t="s">
        <v>1379</v>
      </c>
      <c r="D2720" s="7" t="s">
        <v>1356</v>
      </c>
      <c r="E2720" s="7" t="s">
        <v>482</v>
      </c>
      <c r="F2720" s="7" t="s">
        <v>483</v>
      </c>
      <c r="G2720" s="7" t="s">
        <v>247</v>
      </c>
      <c r="H2720" s="7" t="s">
        <v>248</v>
      </c>
      <c r="I2720" s="7" t="s">
        <v>898</v>
      </c>
      <c r="J2720" s="7" t="s">
        <v>899</v>
      </c>
      <c r="K2720" s="241">
        <v>231</v>
      </c>
      <c r="L2720" s="7" t="s">
        <v>900</v>
      </c>
      <c r="M2720" s="241">
        <v>2037</v>
      </c>
      <c r="N2720" s="7" t="s">
        <v>294</v>
      </c>
    </row>
    <row r="2721" spans="1:14" x14ac:dyDescent="0.3">
      <c r="A2721" t="str">
        <f t="shared" si="42"/>
        <v>2312055</v>
      </c>
      <c r="B2721" s="7" t="s">
        <v>1294</v>
      </c>
      <c r="C2721" s="7" t="s">
        <v>1379</v>
      </c>
      <c r="D2721" s="7" t="s">
        <v>1356</v>
      </c>
      <c r="E2721" s="7" t="s">
        <v>482</v>
      </c>
      <c r="F2721" s="7" t="s">
        <v>483</v>
      </c>
      <c r="G2721" s="7" t="s">
        <v>247</v>
      </c>
      <c r="H2721" s="7" t="s">
        <v>248</v>
      </c>
      <c r="I2721" s="7" t="s">
        <v>898</v>
      </c>
      <c r="J2721" s="7" t="s">
        <v>899</v>
      </c>
      <c r="K2721" s="241">
        <v>231</v>
      </c>
      <c r="L2721" s="7" t="s">
        <v>900</v>
      </c>
      <c r="M2721" s="241">
        <v>2055</v>
      </c>
      <c r="N2721" s="7" t="s">
        <v>431</v>
      </c>
    </row>
    <row r="2722" spans="1:14" x14ac:dyDescent="0.3">
      <c r="A2722" t="str">
        <f t="shared" si="42"/>
        <v>2312057</v>
      </c>
      <c r="B2722" s="7" t="s">
        <v>1294</v>
      </c>
      <c r="C2722" s="7" t="s">
        <v>1379</v>
      </c>
      <c r="D2722" s="7" t="s">
        <v>1356</v>
      </c>
      <c r="E2722" s="7" t="s">
        <v>482</v>
      </c>
      <c r="F2722" s="7" t="s">
        <v>483</v>
      </c>
      <c r="G2722" s="7" t="s">
        <v>247</v>
      </c>
      <c r="H2722" s="7" t="s">
        <v>248</v>
      </c>
      <c r="I2722" s="7" t="s">
        <v>898</v>
      </c>
      <c r="J2722" s="7" t="s">
        <v>899</v>
      </c>
      <c r="K2722" s="241">
        <v>231</v>
      </c>
      <c r="L2722" s="7" t="s">
        <v>900</v>
      </c>
      <c r="M2722" s="241">
        <v>2057</v>
      </c>
      <c r="N2722" s="7" t="s">
        <v>474</v>
      </c>
    </row>
    <row r="2723" spans="1:14" x14ac:dyDescent="0.3">
      <c r="A2723" t="str">
        <f t="shared" si="42"/>
        <v>2312066</v>
      </c>
      <c r="B2723" s="7" t="s">
        <v>1294</v>
      </c>
      <c r="C2723" s="7" t="s">
        <v>1379</v>
      </c>
      <c r="D2723" s="7" t="s">
        <v>1356</v>
      </c>
      <c r="E2723" s="7" t="s">
        <v>482</v>
      </c>
      <c r="F2723" s="7" t="s">
        <v>483</v>
      </c>
      <c r="G2723" s="7" t="s">
        <v>247</v>
      </c>
      <c r="H2723" s="7" t="s">
        <v>248</v>
      </c>
      <c r="I2723" s="7" t="s">
        <v>898</v>
      </c>
      <c r="J2723" s="7" t="s">
        <v>899</v>
      </c>
      <c r="K2723" s="241">
        <v>231</v>
      </c>
      <c r="L2723" s="7" t="s">
        <v>900</v>
      </c>
      <c r="M2723" s="241">
        <v>2066</v>
      </c>
      <c r="N2723" s="7" t="s">
        <v>444</v>
      </c>
    </row>
    <row r="2724" spans="1:14" x14ac:dyDescent="0.3">
      <c r="A2724" t="str">
        <f t="shared" si="42"/>
        <v>2312067</v>
      </c>
      <c r="B2724" s="7" t="s">
        <v>1294</v>
      </c>
      <c r="C2724" s="7" t="s">
        <v>1379</v>
      </c>
      <c r="D2724" s="7" t="s">
        <v>1356</v>
      </c>
      <c r="E2724" s="7" t="s">
        <v>482</v>
      </c>
      <c r="F2724" s="7" t="s">
        <v>483</v>
      </c>
      <c r="G2724" s="7" t="s">
        <v>247</v>
      </c>
      <c r="H2724" s="7" t="s">
        <v>248</v>
      </c>
      <c r="I2724" s="7" t="s">
        <v>898</v>
      </c>
      <c r="J2724" s="7" t="s">
        <v>899</v>
      </c>
      <c r="K2724" s="241">
        <v>231</v>
      </c>
      <c r="L2724" s="7" t="s">
        <v>900</v>
      </c>
      <c r="M2724" s="241">
        <v>2067</v>
      </c>
      <c r="N2724" s="7" t="s">
        <v>162</v>
      </c>
    </row>
    <row r="2725" spans="1:14" x14ac:dyDescent="0.3">
      <c r="A2725" t="str">
        <f t="shared" si="42"/>
        <v>2312070</v>
      </c>
      <c r="B2725" s="7" t="s">
        <v>1294</v>
      </c>
      <c r="C2725" s="7" t="s">
        <v>1379</v>
      </c>
      <c r="D2725" s="7" t="s">
        <v>1356</v>
      </c>
      <c r="E2725" s="7" t="s">
        <v>482</v>
      </c>
      <c r="F2725" s="7" t="s">
        <v>483</v>
      </c>
      <c r="G2725" s="7" t="s">
        <v>247</v>
      </c>
      <c r="H2725" s="7" t="s">
        <v>248</v>
      </c>
      <c r="I2725" s="7" t="s">
        <v>898</v>
      </c>
      <c r="J2725" s="7" t="s">
        <v>899</v>
      </c>
      <c r="K2725" s="241">
        <v>231</v>
      </c>
      <c r="L2725" s="7" t="s">
        <v>900</v>
      </c>
      <c r="M2725" s="241">
        <v>2070</v>
      </c>
      <c r="N2725" s="7" t="s">
        <v>279</v>
      </c>
    </row>
    <row r="2726" spans="1:14" x14ac:dyDescent="0.3">
      <c r="A2726" t="str">
        <f t="shared" si="42"/>
        <v>2312073</v>
      </c>
      <c r="B2726" s="7" t="s">
        <v>1294</v>
      </c>
      <c r="C2726" s="7" t="s">
        <v>1379</v>
      </c>
      <c r="D2726" s="7" t="s">
        <v>1356</v>
      </c>
      <c r="E2726" s="7" t="s">
        <v>482</v>
      </c>
      <c r="F2726" s="7" t="s">
        <v>483</v>
      </c>
      <c r="G2726" s="7" t="s">
        <v>247</v>
      </c>
      <c r="H2726" s="7" t="s">
        <v>248</v>
      </c>
      <c r="I2726" s="7" t="s">
        <v>898</v>
      </c>
      <c r="J2726" s="7" t="s">
        <v>899</v>
      </c>
      <c r="K2726" s="241">
        <v>231</v>
      </c>
      <c r="L2726" s="7" t="s">
        <v>900</v>
      </c>
      <c r="M2726" s="241">
        <v>2073</v>
      </c>
      <c r="N2726" s="7" t="s">
        <v>377</v>
      </c>
    </row>
    <row r="2727" spans="1:14" x14ac:dyDescent="0.3">
      <c r="A2727" t="str">
        <f t="shared" si="42"/>
        <v>2312076</v>
      </c>
      <c r="B2727" s="7" t="s">
        <v>1294</v>
      </c>
      <c r="C2727" s="7" t="s">
        <v>1379</v>
      </c>
      <c r="D2727" s="7" t="s">
        <v>1356</v>
      </c>
      <c r="E2727" s="7" t="s">
        <v>482</v>
      </c>
      <c r="F2727" s="7" t="s">
        <v>483</v>
      </c>
      <c r="G2727" s="7" t="s">
        <v>247</v>
      </c>
      <c r="H2727" s="7" t="s">
        <v>248</v>
      </c>
      <c r="I2727" s="7" t="s">
        <v>898</v>
      </c>
      <c r="J2727" s="7" t="s">
        <v>899</v>
      </c>
      <c r="K2727" s="241">
        <v>231</v>
      </c>
      <c r="L2727" s="7" t="s">
        <v>900</v>
      </c>
      <c r="M2727" s="241">
        <v>2076</v>
      </c>
      <c r="N2727" s="7" t="s">
        <v>509</v>
      </c>
    </row>
    <row r="2728" spans="1:14" x14ac:dyDescent="0.3">
      <c r="A2728" t="str">
        <f t="shared" si="42"/>
        <v>2312078</v>
      </c>
      <c r="B2728" s="7" t="s">
        <v>1294</v>
      </c>
      <c r="C2728" s="7" t="s">
        <v>1379</v>
      </c>
      <c r="D2728" s="7" t="s">
        <v>1356</v>
      </c>
      <c r="E2728" s="7" t="s">
        <v>482</v>
      </c>
      <c r="F2728" s="7" t="s">
        <v>483</v>
      </c>
      <c r="G2728" s="7" t="s">
        <v>247</v>
      </c>
      <c r="H2728" s="7" t="s">
        <v>248</v>
      </c>
      <c r="I2728" s="7" t="s">
        <v>898</v>
      </c>
      <c r="J2728" s="7" t="s">
        <v>899</v>
      </c>
      <c r="K2728" s="241">
        <v>231</v>
      </c>
      <c r="L2728" s="7" t="s">
        <v>900</v>
      </c>
      <c r="M2728" s="241">
        <v>2078</v>
      </c>
      <c r="N2728" s="7" t="s">
        <v>284</v>
      </c>
    </row>
    <row r="2729" spans="1:14" x14ac:dyDescent="0.3">
      <c r="A2729" t="str">
        <f t="shared" si="42"/>
        <v>2312085</v>
      </c>
      <c r="B2729" s="7" t="s">
        <v>1294</v>
      </c>
      <c r="C2729" s="7" t="s">
        <v>1379</v>
      </c>
      <c r="D2729" s="7" t="s">
        <v>1356</v>
      </c>
      <c r="E2729" s="7" t="s">
        <v>482</v>
      </c>
      <c r="F2729" s="7" t="s">
        <v>483</v>
      </c>
      <c r="G2729" s="7" t="s">
        <v>247</v>
      </c>
      <c r="H2729" s="7" t="s">
        <v>248</v>
      </c>
      <c r="I2729" s="7" t="s">
        <v>898</v>
      </c>
      <c r="J2729" s="7" t="s">
        <v>899</v>
      </c>
      <c r="K2729" s="241">
        <v>231</v>
      </c>
      <c r="L2729" s="7" t="s">
        <v>900</v>
      </c>
      <c r="M2729" s="241">
        <v>2085</v>
      </c>
      <c r="N2729" s="7" t="s">
        <v>280</v>
      </c>
    </row>
    <row r="2730" spans="1:14" x14ac:dyDescent="0.3">
      <c r="A2730" t="str">
        <f t="shared" si="42"/>
        <v>2314004</v>
      </c>
      <c r="B2730" s="7" t="s">
        <v>1294</v>
      </c>
      <c r="C2730" s="7" t="s">
        <v>1379</v>
      </c>
      <c r="D2730" s="7" t="s">
        <v>1356</v>
      </c>
      <c r="E2730" s="7" t="s">
        <v>482</v>
      </c>
      <c r="F2730" s="7" t="s">
        <v>483</v>
      </c>
      <c r="G2730" s="7" t="s">
        <v>247</v>
      </c>
      <c r="H2730" s="7" t="s">
        <v>248</v>
      </c>
      <c r="I2730" s="7" t="s">
        <v>898</v>
      </c>
      <c r="J2730" s="7" t="s">
        <v>899</v>
      </c>
      <c r="K2730" s="241">
        <v>231</v>
      </c>
      <c r="L2730" s="7" t="s">
        <v>900</v>
      </c>
      <c r="M2730" s="241">
        <v>4004</v>
      </c>
      <c r="N2730" s="7" t="s">
        <v>1357</v>
      </c>
    </row>
    <row r="2731" spans="1:14" x14ac:dyDescent="0.3">
      <c r="A2731" t="str">
        <f t="shared" si="42"/>
        <v>2314008</v>
      </c>
      <c r="B2731" s="7" t="s">
        <v>1294</v>
      </c>
      <c r="C2731" s="7" t="s">
        <v>1379</v>
      </c>
      <c r="D2731" s="7" t="s">
        <v>1356</v>
      </c>
      <c r="E2731" s="7" t="s">
        <v>482</v>
      </c>
      <c r="F2731" s="7" t="s">
        <v>483</v>
      </c>
      <c r="G2731" s="7" t="s">
        <v>247</v>
      </c>
      <c r="H2731" s="7" t="s">
        <v>248</v>
      </c>
      <c r="I2731" s="7" t="s">
        <v>898</v>
      </c>
      <c r="J2731" s="7" t="s">
        <v>899</v>
      </c>
      <c r="K2731" s="241">
        <v>231</v>
      </c>
      <c r="L2731" s="7" t="s">
        <v>900</v>
      </c>
      <c r="M2731" s="241">
        <v>4008</v>
      </c>
      <c r="N2731" s="7" t="s">
        <v>1358</v>
      </c>
    </row>
    <row r="2732" spans="1:14" x14ac:dyDescent="0.3">
      <c r="A2732" t="str">
        <f t="shared" si="42"/>
        <v>2314009</v>
      </c>
      <c r="B2732" s="7" t="s">
        <v>1294</v>
      </c>
      <c r="C2732" s="7" t="s">
        <v>1379</v>
      </c>
      <c r="D2732" s="7" t="s">
        <v>1356</v>
      </c>
      <c r="E2732" s="7" t="s">
        <v>482</v>
      </c>
      <c r="F2732" s="7" t="s">
        <v>483</v>
      </c>
      <c r="G2732" s="7" t="s">
        <v>247</v>
      </c>
      <c r="H2732" s="7" t="s">
        <v>248</v>
      </c>
      <c r="I2732" s="7" t="s">
        <v>898</v>
      </c>
      <c r="J2732" s="7" t="s">
        <v>899</v>
      </c>
      <c r="K2732" s="241">
        <v>231</v>
      </c>
      <c r="L2732" s="7" t="s">
        <v>900</v>
      </c>
      <c r="M2732" s="241">
        <v>4009</v>
      </c>
      <c r="N2732" s="7" t="s">
        <v>1350</v>
      </c>
    </row>
    <row r="2733" spans="1:14" x14ac:dyDescent="0.3">
      <c r="A2733" t="str">
        <f t="shared" si="42"/>
        <v>2316021</v>
      </c>
      <c r="B2733" s="7" t="s">
        <v>1294</v>
      </c>
      <c r="C2733" s="7" t="s">
        <v>1379</v>
      </c>
      <c r="D2733" s="7" t="s">
        <v>1356</v>
      </c>
      <c r="E2733" s="7" t="s">
        <v>482</v>
      </c>
      <c r="F2733" s="7" t="s">
        <v>483</v>
      </c>
      <c r="G2733" s="7" t="s">
        <v>247</v>
      </c>
      <c r="H2733" s="7" t="s">
        <v>248</v>
      </c>
      <c r="I2733" s="7" t="s">
        <v>898</v>
      </c>
      <c r="J2733" s="7" t="s">
        <v>899</v>
      </c>
      <c r="K2733" s="241">
        <v>231</v>
      </c>
      <c r="L2733" s="7" t="s">
        <v>900</v>
      </c>
      <c r="M2733" s="241">
        <v>6021</v>
      </c>
      <c r="N2733" s="7" t="s">
        <v>1444</v>
      </c>
    </row>
    <row r="2734" spans="1:14" x14ac:dyDescent="0.3">
      <c r="A2734" t="str">
        <f t="shared" si="42"/>
        <v>2317103</v>
      </c>
      <c r="B2734" s="7" t="s">
        <v>1294</v>
      </c>
      <c r="C2734" s="7" t="s">
        <v>1379</v>
      </c>
      <c r="D2734" s="7" t="s">
        <v>1356</v>
      </c>
      <c r="E2734" s="7" t="s">
        <v>482</v>
      </c>
      <c r="F2734" s="7" t="s">
        <v>483</v>
      </c>
      <c r="G2734" s="7" t="s">
        <v>247</v>
      </c>
      <c r="H2734" s="7" t="s">
        <v>248</v>
      </c>
      <c r="I2734" s="7" t="s">
        <v>898</v>
      </c>
      <c r="J2734" s="7" t="s">
        <v>899</v>
      </c>
      <c r="K2734" s="241">
        <v>231</v>
      </c>
      <c r="L2734" s="7" t="s">
        <v>900</v>
      </c>
      <c r="M2734" s="241">
        <v>7103</v>
      </c>
      <c r="N2734" s="7" t="s">
        <v>36</v>
      </c>
    </row>
    <row r="2735" spans="1:14" x14ac:dyDescent="0.3">
      <c r="A2735" t="str">
        <f t="shared" si="42"/>
        <v>2318000</v>
      </c>
      <c r="B2735" s="7" t="s">
        <v>1294</v>
      </c>
      <c r="C2735" s="7" t="s">
        <v>1379</v>
      </c>
      <c r="D2735" s="7" t="s">
        <v>1356</v>
      </c>
      <c r="E2735" s="7" t="s">
        <v>482</v>
      </c>
      <c r="F2735" s="7" t="s">
        <v>483</v>
      </c>
      <c r="G2735" s="7" t="s">
        <v>247</v>
      </c>
      <c r="H2735" s="7" t="s">
        <v>248</v>
      </c>
      <c r="I2735" s="7" t="s">
        <v>898</v>
      </c>
      <c r="J2735" s="7" t="s">
        <v>899</v>
      </c>
      <c r="K2735" s="241">
        <v>231</v>
      </c>
      <c r="L2735" s="7" t="s">
        <v>900</v>
      </c>
      <c r="M2735" s="241">
        <v>8000</v>
      </c>
      <c r="N2735" s="7" t="s">
        <v>163</v>
      </c>
    </row>
    <row r="2736" spans="1:14" x14ac:dyDescent="0.3">
      <c r="A2736" t="str">
        <f t="shared" si="42"/>
        <v>22654000</v>
      </c>
      <c r="B2736" s="7" t="s">
        <v>1294</v>
      </c>
      <c r="C2736" s="7" t="s">
        <v>1379</v>
      </c>
      <c r="D2736" s="7" t="s">
        <v>22</v>
      </c>
      <c r="E2736" s="7" t="e">
        <v>#N/A</v>
      </c>
      <c r="F2736" s="7" t="e">
        <v>#N/A</v>
      </c>
      <c r="G2736" s="7" t="e">
        <v>#N/A</v>
      </c>
      <c r="H2736" s="7" t="e">
        <v>#N/A</v>
      </c>
      <c r="I2736" s="7" t="s">
        <v>901</v>
      </c>
      <c r="J2736" s="7" t="s">
        <v>902</v>
      </c>
      <c r="K2736" s="241">
        <v>2265</v>
      </c>
      <c r="L2736" s="7" t="s">
        <v>902</v>
      </c>
      <c r="M2736" s="241">
        <v>4000</v>
      </c>
      <c r="N2736" s="7" t="s">
        <v>1349</v>
      </c>
    </row>
    <row r="2737" spans="1:14" x14ac:dyDescent="0.3">
      <c r="A2737" t="str">
        <f t="shared" si="42"/>
        <v>22661000</v>
      </c>
      <c r="B2737" s="7" t="s">
        <v>1294</v>
      </c>
      <c r="C2737" s="7" t="s">
        <v>1379</v>
      </c>
      <c r="D2737" s="7" t="s">
        <v>22</v>
      </c>
      <c r="E2737" s="7" t="s">
        <v>482</v>
      </c>
      <c r="F2737" s="7" t="s">
        <v>483</v>
      </c>
      <c r="G2737" s="7" t="s">
        <v>247</v>
      </c>
      <c r="H2737" s="7" t="s">
        <v>248</v>
      </c>
      <c r="I2737" s="7" t="s">
        <v>901</v>
      </c>
      <c r="J2737" s="7" t="s">
        <v>902</v>
      </c>
      <c r="K2737" s="241">
        <v>2266</v>
      </c>
      <c r="L2737" s="7" t="s">
        <v>902</v>
      </c>
      <c r="M2737" s="241">
        <v>1000</v>
      </c>
      <c r="N2737" s="7" t="s">
        <v>427</v>
      </c>
    </row>
    <row r="2738" spans="1:14" x14ac:dyDescent="0.3">
      <c r="A2738" t="str">
        <f t="shared" si="42"/>
        <v>22661002</v>
      </c>
      <c r="B2738" s="7" t="s">
        <v>1294</v>
      </c>
      <c r="C2738" s="7" t="s">
        <v>1379</v>
      </c>
      <c r="D2738" s="7" t="s">
        <v>22</v>
      </c>
      <c r="E2738" s="7" t="e">
        <v>#N/A</v>
      </c>
      <c r="F2738" s="7" t="e">
        <v>#N/A</v>
      </c>
      <c r="G2738" s="7" t="e">
        <v>#N/A</v>
      </c>
      <c r="H2738" s="7" t="e">
        <v>#N/A</v>
      </c>
      <c r="I2738" s="7" t="s">
        <v>901</v>
      </c>
      <c r="J2738" s="7" t="s">
        <v>902</v>
      </c>
      <c r="K2738" s="241">
        <v>2266</v>
      </c>
      <c r="L2738" s="7" t="s">
        <v>902</v>
      </c>
      <c r="M2738" s="241">
        <v>1002</v>
      </c>
      <c r="N2738" s="7" t="s">
        <v>597</v>
      </c>
    </row>
    <row r="2739" spans="1:14" x14ac:dyDescent="0.3">
      <c r="A2739" t="str">
        <f t="shared" si="42"/>
        <v>22661007</v>
      </c>
      <c r="B2739" s="7" t="s">
        <v>1294</v>
      </c>
      <c r="C2739" s="7" t="s">
        <v>1379</v>
      </c>
      <c r="D2739" s="7" t="s">
        <v>22</v>
      </c>
      <c r="E2739" s="7" t="e">
        <v>#N/A</v>
      </c>
      <c r="F2739" s="7" t="e">
        <v>#N/A</v>
      </c>
      <c r="G2739" s="7" t="e">
        <v>#N/A</v>
      </c>
      <c r="H2739" s="7" t="e">
        <v>#N/A</v>
      </c>
      <c r="I2739" s="7" t="s">
        <v>901</v>
      </c>
      <c r="J2739" s="7" t="s">
        <v>902</v>
      </c>
      <c r="K2739" s="241">
        <v>2266</v>
      </c>
      <c r="L2739" s="7" t="s">
        <v>902</v>
      </c>
      <c r="M2739" s="241">
        <v>1007</v>
      </c>
      <c r="N2739" s="7" t="s">
        <v>539</v>
      </c>
    </row>
    <row r="2740" spans="1:14" x14ac:dyDescent="0.3">
      <c r="A2740" t="str">
        <f t="shared" si="42"/>
        <v>22661016</v>
      </c>
      <c r="B2740" s="7" t="s">
        <v>1294</v>
      </c>
      <c r="C2740" s="7" t="s">
        <v>1379</v>
      </c>
      <c r="D2740" s="7" t="s">
        <v>22</v>
      </c>
      <c r="E2740" s="7" t="e">
        <v>#N/A</v>
      </c>
      <c r="F2740" s="7" t="e">
        <v>#N/A</v>
      </c>
      <c r="G2740" s="7" t="e">
        <v>#N/A</v>
      </c>
      <c r="H2740" s="7" t="e">
        <v>#N/A</v>
      </c>
      <c r="I2740" s="7" t="s">
        <v>901</v>
      </c>
      <c r="J2740" s="7" t="s">
        <v>902</v>
      </c>
      <c r="K2740" s="241">
        <v>2266</v>
      </c>
      <c r="L2740" s="7" t="s">
        <v>902</v>
      </c>
      <c r="M2740" s="241">
        <v>1016</v>
      </c>
      <c r="N2740" s="7" t="s">
        <v>599</v>
      </c>
    </row>
    <row r="2741" spans="1:14" x14ac:dyDescent="0.3">
      <c r="A2741" t="str">
        <f t="shared" si="42"/>
        <v>22661019</v>
      </c>
      <c r="B2741" s="7" t="s">
        <v>1294</v>
      </c>
      <c r="C2741" s="7" t="s">
        <v>1379</v>
      </c>
      <c r="D2741" s="7" t="s">
        <v>22</v>
      </c>
      <c r="E2741" s="7" t="e">
        <v>#N/A</v>
      </c>
      <c r="F2741" s="7" t="e">
        <v>#N/A</v>
      </c>
      <c r="G2741" s="7" t="e">
        <v>#N/A</v>
      </c>
      <c r="H2741" s="7" t="e">
        <v>#N/A</v>
      </c>
      <c r="I2741" s="7" t="s">
        <v>901</v>
      </c>
      <c r="J2741" s="7" t="s">
        <v>902</v>
      </c>
      <c r="K2741" s="241">
        <v>2266</v>
      </c>
      <c r="L2741" s="7" t="s">
        <v>902</v>
      </c>
      <c r="M2741" s="241">
        <v>1019</v>
      </c>
      <c r="N2741" s="7" t="s">
        <v>601</v>
      </c>
    </row>
    <row r="2742" spans="1:14" x14ac:dyDescent="0.3">
      <c r="A2742" t="str">
        <f t="shared" si="42"/>
        <v>22661022</v>
      </c>
      <c r="B2742" s="7" t="s">
        <v>1294</v>
      </c>
      <c r="C2742" s="7" t="s">
        <v>1379</v>
      </c>
      <c r="D2742" s="7" t="s">
        <v>22</v>
      </c>
      <c r="E2742" s="7" t="e">
        <v>#N/A</v>
      </c>
      <c r="F2742" s="7" t="e">
        <v>#N/A</v>
      </c>
      <c r="G2742" s="7" t="e">
        <v>#N/A</v>
      </c>
      <c r="H2742" s="7" t="e">
        <v>#N/A</v>
      </c>
      <c r="I2742" s="7" t="s">
        <v>901</v>
      </c>
      <c r="J2742" s="7" t="s">
        <v>902</v>
      </c>
      <c r="K2742" s="241">
        <v>2266</v>
      </c>
      <c r="L2742" s="7" t="s">
        <v>902</v>
      </c>
      <c r="M2742" s="241">
        <v>1022</v>
      </c>
      <c r="N2742" s="7" t="s">
        <v>602</v>
      </c>
    </row>
    <row r="2743" spans="1:14" x14ac:dyDescent="0.3">
      <c r="A2743" t="str">
        <f t="shared" si="42"/>
        <v>22661028</v>
      </c>
      <c r="B2743" s="7" t="s">
        <v>1294</v>
      </c>
      <c r="C2743" s="7" t="s">
        <v>1379</v>
      </c>
      <c r="D2743" s="7" t="s">
        <v>22</v>
      </c>
      <c r="E2743" s="7" t="e">
        <v>#N/A</v>
      </c>
      <c r="F2743" s="7" t="e">
        <v>#N/A</v>
      </c>
      <c r="G2743" s="7" t="e">
        <v>#N/A</v>
      </c>
      <c r="H2743" s="7" t="e">
        <v>#N/A</v>
      </c>
      <c r="I2743" s="7" t="s">
        <v>901</v>
      </c>
      <c r="J2743" s="7" t="s">
        <v>902</v>
      </c>
      <c r="K2743" s="241">
        <v>2266</v>
      </c>
      <c r="L2743" s="7" t="s">
        <v>902</v>
      </c>
      <c r="M2743" s="241">
        <v>1028</v>
      </c>
      <c r="N2743" s="7" t="s">
        <v>362</v>
      </c>
    </row>
    <row r="2744" spans="1:14" x14ac:dyDescent="0.3">
      <c r="A2744" t="str">
        <f t="shared" si="42"/>
        <v>22661035</v>
      </c>
      <c r="B2744" s="7" t="s">
        <v>1294</v>
      </c>
      <c r="C2744" s="7" t="s">
        <v>1379</v>
      </c>
      <c r="D2744" s="7" t="s">
        <v>22</v>
      </c>
      <c r="E2744" s="7" t="e">
        <v>#N/A</v>
      </c>
      <c r="F2744" s="7" t="e">
        <v>#N/A</v>
      </c>
      <c r="G2744" s="7" t="e">
        <v>#N/A</v>
      </c>
      <c r="H2744" s="7" t="e">
        <v>#N/A</v>
      </c>
      <c r="I2744" s="7" t="s">
        <v>901</v>
      </c>
      <c r="J2744" s="7" t="s">
        <v>902</v>
      </c>
      <c r="K2744" s="241">
        <v>2266</v>
      </c>
      <c r="L2744" s="7" t="s">
        <v>902</v>
      </c>
      <c r="M2744" s="241">
        <v>1035</v>
      </c>
      <c r="N2744" s="7" t="s">
        <v>1983</v>
      </c>
    </row>
    <row r="2745" spans="1:14" x14ac:dyDescent="0.3">
      <c r="A2745" t="str">
        <f t="shared" si="42"/>
        <v>22661040</v>
      </c>
      <c r="B2745" s="7" t="s">
        <v>1294</v>
      </c>
      <c r="C2745" s="7" t="s">
        <v>1379</v>
      </c>
      <c r="D2745" s="7" t="s">
        <v>22</v>
      </c>
      <c r="E2745" s="7" t="e">
        <v>#N/A</v>
      </c>
      <c r="F2745" s="7" t="e">
        <v>#N/A</v>
      </c>
      <c r="G2745" s="7" t="e">
        <v>#N/A</v>
      </c>
      <c r="H2745" s="7" t="e">
        <v>#N/A</v>
      </c>
      <c r="I2745" s="7" t="s">
        <v>901</v>
      </c>
      <c r="J2745" s="7" t="s">
        <v>902</v>
      </c>
      <c r="K2745" s="241">
        <v>2266</v>
      </c>
      <c r="L2745" s="7" t="s">
        <v>902</v>
      </c>
      <c r="M2745" s="241">
        <v>1040</v>
      </c>
      <c r="N2745" s="7" t="s">
        <v>606</v>
      </c>
    </row>
    <row r="2746" spans="1:14" x14ac:dyDescent="0.3">
      <c r="A2746" t="str">
        <f t="shared" si="42"/>
        <v>22661042</v>
      </c>
      <c r="B2746" s="7" t="s">
        <v>1294</v>
      </c>
      <c r="C2746" s="7" t="s">
        <v>1379</v>
      </c>
      <c r="D2746" s="7" t="s">
        <v>22</v>
      </c>
      <c r="E2746" s="7" t="e">
        <v>#N/A</v>
      </c>
      <c r="F2746" s="7" t="e">
        <v>#N/A</v>
      </c>
      <c r="G2746" s="7" t="e">
        <v>#N/A</v>
      </c>
      <c r="H2746" s="7" t="e">
        <v>#N/A</v>
      </c>
      <c r="I2746" s="7" t="s">
        <v>901</v>
      </c>
      <c r="J2746" s="7" t="s">
        <v>902</v>
      </c>
      <c r="K2746" s="241">
        <v>2266</v>
      </c>
      <c r="L2746" s="7" t="s">
        <v>902</v>
      </c>
      <c r="M2746" s="241">
        <v>1042</v>
      </c>
      <c r="N2746" s="7" t="s">
        <v>180</v>
      </c>
    </row>
    <row r="2747" spans="1:14" x14ac:dyDescent="0.3">
      <c r="A2747" t="str">
        <f t="shared" si="42"/>
        <v>22661082</v>
      </c>
      <c r="B2747" s="7" t="s">
        <v>1294</v>
      </c>
      <c r="C2747" s="7" t="s">
        <v>1379</v>
      </c>
      <c r="D2747" s="7" t="s">
        <v>22</v>
      </c>
      <c r="E2747" s="7" t="s">
        <v>482</v>
      </c>
      <c r="F2747" s="7" t="s">
        <v>483</v>
      </c>
      <c r="G2747" s="7" t="s">
        <v>247</v>
      </c>
      <c r="H2747" s="7" t="s">
        <v>248</v>
      </c>
      <c r="I2747" s="7" t="s">
        <v>901</v>
      </c>
      <c r="J2747" s="7" t="s">
        <v>902</v>
      </c>
      <c r="K2747" s="241">
        <v>2266</v>
      </c>
      <c r="L2747" s="7" t="s">
        <v>902</v>
      </c>
      <c r="M2747" s="241">
        <v>1082</v>
      </c>
      <c r="N2747" s="7" t="s">
        <v>615</v>
      </c>
    </row>
    <row r="2748" spans="1:14" x14ac:dyDescent="0.3">
      <c r="A2748" t="str">
        <f t="shared" si="42"/>
        <v>22662007</v>
      </c>
      <c r="B2748" s="7" t="s">
        <v>1294</v>
      </c>
      <c r="C2748" s="7" t="s">
        <v>1379</v>
      </c>
      <c r="D2748" s="7" t="s">
        <v>22</v>
      </c>
      <c r="E2748" s="7" t="e">
        <v>#N/A</v>
      </c>
      <c r="F2748" s="7" t="e">
        <v>#N/A</v>
      </c>
      <c r="G2748" s="7" t="e">
        <v>#N/A</v>
      </c>
      <c r="H2748" s="7" t="e">
        <v>#N/A</v>
      </c>
      <c r="I2748" s="7" t="s">
        <v>901</v>
      </c>
      <c r="J2748" s="7" t="s">
        <v>902</v>
      </c>
      <c r="K2748" s="241">
        <v>2266</v>
      </c>
      <c r="L2748" s="7" t="s">
        <v>902</v>
      </c>
      <c r="M2748" s="241">
        <v>2007</v>
      </c>
      <c r="N2748" s="7" t="s">
        <v>619</v>
      </c>
    </row>
    <row r="2749" spans="1:14" x14ac:dyDescent="0.3">
      <c r="A2749" t="str">
        <f t="shared" si="42"/>
        <v>22662079</v>
      </c>
      <c r="B2749" s="7" t="s">
        <v>1294</v>
      </c>
      <c r="C2749" s="7" t="s">
        <v>1379</v>
      </c>
      <c r="D2749" s="7" t="s">
        <v>22</v>
      </c>
      <c r="E2749" s="7" t="s">
        <v>482</v>
      </c>
      <c r="F2749" s="7" t="s">
        <v>483</v>
      </c>
      <c r="G2749" s="7" t="s">
        <v>247</v>
      </c>
      <c r="H2749" s="7" t="s">
        <v>248</v>
      </c>
      <c r="I2749" s="7" t="s">
        <v>901</v>
      </c>
      <c r="J2749" s="7" t="s">
        <v>902</v>
      </c>
      <c r="K2749" s="241">
        <v>2266</v>
      </c>
      <c r="L2749" s="7" t="s">
        <v>902</v>
      </c>
      <c r="M2749" s="241">
        <v>2079</v>
      </c>
      <c r="N2749" s="7" t="s">
        <v>35</v>
      </c>
    </row>
    <row r="2750" spans="1:14" x14ac:dyDescent="0.3">
      <c r="A2750" t="str">
        <f t="shared" si="42"/>
        <v>22662092</v>
      </c>
      <c r="B2750" s="7" t="s">
        <v>1294</v>
      </c>
      <c r="C2750" s="7" t="s">
        <v>1379</v>
      </c>
      <c r="D2750" s="7" t="s">
        <v>22</v>
      </c>
      <c r="E2750" s="7" t="e">
        <v>#N/A</v>
      </c>
      <c r="F2750" s="7" t="e">
        <v>#N/A</v>
      </c>
      <c r="G2750" s="7" t="e">
        <v>#N/A</v>
      </c>
      <c r="H2750" s="7" t="e">
        <v>#N/A</v>
      </c>
      <c r="I2750" s="7" t="s">
        <v>901</v>
      </c>
      <c r="J2750" s="7" t="s">
        <v>902</v>
      </c>
      <c r="K2750" s="241">
        <v>2266</v>
      </c>
      <c r="L2750" s="7" t="s">
        <v>902</v>
      </c>
      <c r="M2750" s="241">
        <v>2092</v>
      </c>
      <c r="N2750" s="7" t="s">
        <v>141</v>
      </c>
    </row>
    <row r="2751" spans="1:14" x14ac:dyDescent="0.3">
      <c r="A2751" t="str">
        <f t="shared" si="42"/>
        <v>22662189</v>
      </c>
      <c r="B2751" s="7" t="s">
        <v>1294</v>
      </c>
      <c r="C2751" s="7" t="s">
        <v>1379</v>
      </c>
      <c r="D2751" s="7" t="s">
        <v>22</v>
      </c>
      <c r="E2751" s="7" t="s">
        <v>482</v>
      </c>
      <c r="F2751" s="7" t="s">
        <v>483</v>
      </c>
      <c r="G2751" s="7" t="s">
        <v>247</v>
      </c>
      <c r="H2751" s="7" t="s">
        <v>248</v>
      </c>
      <c r="I2751" s="7" t="s">
        <v>901</v>
      </c>
      <c r="J2751" s="7" t="s">
        <v>902</v>
      </c>
      <c r="K2751" s="241">
        <v>2266</v>
      </c>
      <c r="L2751" s="7" t="s">
        <v>902</v>
      </c>
      <c r="M2751" s="241">
        <v>2189</v>
      </c>
      <c r="N2751" s="7" t="s">
        <v>903</v>
      </c>
    </row>
    <row r="2752" spans="1:14" x14ac:dyDescent="0.3">
      <c r="A2752" t="str">
        <f t="shared" si="42"/>
        <v>22664000</v>
      </c>
      <c r="B2752" s="7" t="s">
        <v>1294</v>
      </c>
      <c r="C2752" s="7" t="s">
        <v>1379</v>
      </c>
      <c r="D2752" s="7" t="s">
        <v>22</v>
      </c>
      <c r="E2752" s="7" t="e">
        <v>#N/A</v>
      </c>
      <c r="F2752" s="7" t="e">
        <v>#N/A</v>
      </c>
      <c r="G2752" s="7" t="e">
        <v>#N/A</v>
      </c>
      <c r="H2752" s="7" t="e">
        <v>#N/A</v>
      </c>
      <c r="I2752" s="7" t="s">
        <v>901</v>
      </c>
      <c r="J2752" s="7" t="s">
        <v>902</v>
      </c>
      <c r="K2752" s="241">
        <v>2266</v>
      </c>
      <c r="L2752" s="7" t="s">
        <v>902</v>
      </c>
      <c r="M2752" s="241">
        <v>4000</v>
      </c>
      <c r="N2752" s="7" t="s">
        <v>1349</v>
      </c>
    </row>
    <row r="2753" spans="1:14" x14ac:dyDescent="0.3">
      <c r="A2753" t="str">
        <f t="shared" si="42"/>
        <v>22665002</v>
      </c>
      <c r="B2753" s="7" t="s">
        <v>1351</v>
      </c>
      <c r="C2753" s="7" t="s">
        <v>1379</v>
      </c>
      <c r="D2753" s="7" t="s">
        <v>22</v>
      </c>
      <c r="E2753" s="7" t="s">
        <v>482</v>
      </c>
      <c r="F2753" s="7" t="s">
        <v>483</v>
      </c>
      <c r="G2753" s="7" t="s">
        <v>247</v>
      </c>
      <c r="H2753" s="7" t="s">
        <v>248</v>
      </c>
      <c r="I2753" s="7" t="s">
        <v>901</v>
      </c>
      <c r="J2753" s="7" t="s">
        <v>902</v>
      </c>
      <c r="K2753" s="241">
        <v>2266</v>
      </c>
      <c r="L2753" s="7" t="s">
        <v>902</v>
      </c>
      <c r="M2753" s="241">
        <v>5002</v>
      </c>
      <c r="N2753" s="7" t="s">
        <v>308</v>
      </c>
    </row>
    <row r="2754" spans="1:14" x14ac:dyDescent="0.3">
      <c r="A2754" t="str">
        <f t="shared" si="42"/>
        <v>22665003</v>
      </c>
      <c r="B2754" s="7" t="s">
        <v>1294</v>
      </c>
      <c r="C2754" s="7" t="s">
        <v>1379</v>
      </c>
      <c r="D2754" s="7" t="s">
        <v>22</v>
      </c>
      <c r="E2754" s="7" t="e">
        <v>#N/A</v>
      </c>
      <c r="F2754" s="7" t="e">
        <v>#N/A</v>
      </c>
      <c r="G2754" s="7" t="e">
        <v>#N/A</v>
      </c>
      <c r="H2754" s="7" t="e">
        <v>#N/A</v>
      </c>
      <c r="I2754" s="7" t="s">
        <v>901</v>
      </c>
      <c r="J2754" s="7" t="s">
        <v>902</v>
      </c>
      <c r="K2754" s="241">
        <v>2266</v>
      </c>
      <c r="L2754" s="7" t="s">
        <v>902</v>
      </c>
      <c r="M2754" s="241">
        <v>5003</v>
      </c>
      <c r="N2754" s="7" t="s">
        <v>1395</v>
      </c>
    </row>
    <row r="2755" spans="1:14" x14ac:dyDescent="0.3">
      <c r="A2755" t="str">
        <f t="shared" ref="A2755:A2818" si="43">K2755&amp;M2755</f>
        <v>22665006</v>
      </c>
      <c r="B2755" s="7" t="s">
        <v>1294</v>
      </c>
      <c r="C2755" s="7" t="s">
        <v>1379</v>
      </c>
      <c r="D2755" s="7" t="s">
        <v>22</v>
      </c>
      <c r="E2755" s="7" t="e">
        <v>#N/A</v>
      </c>
      <c r="F2755" s="7" t="e">
        <v>#N/A</v>
      </c>
      <c r="G2755" s="7" t="e">
        <v>#N/A</v>
      </c>
      <c r="H2755" s="7" t="e">
        <v>#N/A</v>
      </c>
      <c r="I2755" s="7" t="s">
        <v>901</v>
      </c>
      <c r="J2755" s="7" t="s">
        <v>902</v>
      </c>
      <c r="K2755" s="241">
        <v>2266</v>
      </c>
      <c r="L2755" s="7" t="s">
        <v>902</v>
      </c>
      <c r="M2755" s="241">
        <v>5006</v>
      </c>
      <c r="N2755" s="7" t="s">
        <v>736</v>
      </c>
    </row>
    <row r="2756" spans="1:14" x14ac:dyDescent="0.3">
      <c r="A2756" t="str">
        <f t="shared" si="43"/>
        <v>22671000</v>
      </c>
      <c r="B2756" s="7" t="s">
        <v>1294</v>
      </c>
      <c r="C2756" s="7" t="s">
        <v>1379</v>
      </c>
      <c r="D2756" s="7" t="s">
        <v>22</v>
      </c>
      <c r="E2756" s="7" t="s">
        <v>482</v>
      </c>
      <c r="F2756" s="7" t="s">
        <v>483</v>
      </c>
      <c r="G2756" s="7" t="s">
        <v>247</v>
      </c>
      <c r="H2756" s="7" t="s">
        <v>248</v>
      </c>
      <c r="I2756" s="7" t="s">
        <v>901</v>
      </c>
      <c r="J2756" s="7" t="s">
        <v>902</v>
      </c>
      <c r="K2756" s="241">
        <v>2267</v>
      </c>
      <c r="L2756" s="7" t="s">
        <v>904</v>
      </c>
      <c r="M2756" s="241">
        <v>1000</v>
      </c>
      <c r="N2756" s="7" t="s">
        <v>427</v>
      </c>
    </row>
    <row r="2757" spans="1:14" x14ac:dyDescent="0.3">
      <c r="A2757" t="str">
        <f t="shared" si="43"/>
        <v>22671002</v>
      </c>
      <c r="B2757" s="7" t="s">
        <v>1294</v>
      </c>
      <c r="C2757" s="7" t="s">
        <v>1379</v>
      </c>
      <c r="D2757" s="7" t="s">
        <v>22</v>
      </c>
      <c r="E2757" s="7" t="s">
        <v>482</v>
      </c>
      <c r="F2757" s="7" t="s">
        <v>483</v>
      </c>
      <c r="G2757" s="7" t="s">
        <v>247</v>
      </c>
      <c r="H2757" s="7" t="s">
        <v>248</v>
      </c>
      <c r="I2757" s="7" t="s">
        <v>901</v>
      </c>
      <c r="J2757" s="7" t="s">
        <v>902</v>
      </c>
      <c r="K2757" s="241">
        <v>2267</v>
      </c>
      <c r="L2757" s="7" t="s">
        <v>904</v>
      </c>
      <c r="M2757" s="241">
        <v>1002</v>
      </c>
      <c r="N2757" s="7" t="s">
        <v>597</v>
      </c>
    </row>
    <row r="2758" spans="1:14" x14ac:dyDescent="0.3">
      <c r="A2758" t="str">
        <f t="shared" si="43"/>
        <v>22671016</v>
      </c>
      <c r="B2758" s="7" t="s">
        <v>1294</v>
      </c>
      <c r="C2758" s="7" t="s">
        <v>1379</v>
      </c>
      <c r="D2758" s="7" t="s">
        <v>22</v>
      </c>
      <c r="E2758" s="7" t="s">
        <v>482</v>
      </c>
      <c r="F2758" s="7" t="s">
        <v>483</v>
      </c>
      <c r="G2758" s="7" t="s">
        <v>247</v>
      </c>
      <c r="H2758" s="7" t="s">
        <v>248</v>
      </c>
      <c r="I2758" s="7" t="s">
        <v>901</v>
      </c>
      <c r="J2758" s="7" t="s">
        <v>902</v>
      </c>
      <c r="K2758" s="241">
        <v>2267</v>
      </c>
      <c r="L2758" s="7" t="s">
        <v>904</v>
      </c>
      <c r="M2758" s="241">
        <v>1016</v>
      </c>
      <c r="N2758" s="7" t="s">
        <v>599</v>
      </c>
    </row>
    <row r="2759" spans="1:14" x14ac:dyDescent="0.3">
      <c r="A2759" t="str">
        <f t="shared" si="43"/>
        <v>22671019</v>
      </c>
      <c r="B2759" s="7" t="s">
        <v>1294</v>
      </c>
      <c r="C2759" s="7" t="s">
        <v>1379</v>
      </c>
      <c r="D2759" s="7" t="s">
        <v>22</v>
      </c>
      <c r="E2759" s="7" t="e">
        <v>#N/A</v>
      </c>
      <c r="F2759" s="7" t="e">
        <v>#N/A</v>
      </c>
      <c r="G2759" s="7" t="e">
        <v>#N/A</v>
      </c>
      <c r="H2759" s="7" t="e">
        <v>#N/A</v>
      </c>
      <c r="I2759" s="7" t="s">
        <v>901</v>
      </c>
      <c r="J2759" s="7" t="s">
        <v>902</v>
      </c>
      <c r="K2759" s="241">
        <v>2267</v>
      </c>
      <c r="L2759" s="7" t="s">
        <v>904</v>
      </c>
      <c r="M2759" s="241">
        <v>1019</v>
      </c>
      <c r="N2759" s="7" t="s">
        <v>601</v>
      </c>
    </row>
    <row r="2760" spans="1:14" x14ac:dyDescent="0.3">
      <c r="A2760" t="str">
        <f t="shared" si="43"/>
        <v>22671022</v>
      </c>
      <c r="B2760" s="7" t="s">
        <v>1294</v>
      </c>
      <c r="C2760" s="7" t="s">
        <v>1379</v>
      </c>
      <c r="D2760" s="7" t="s">
        <v>22</v>
      </c>
      <c r="E2760" s="7" t="s">
        <v>482</v>
      </c>
      <c r="F2760" s="7" t="s">
        <v>483</v>
      </c>
      <c r="G2760" s="7" t="s">
        <v>247</v>
      </c>
      <c r="H2760" s="7" t="s">
        <v>248</v>
      </c>
      <c r="I2760" s="7" t="s">
        <v>901</v>
      </c>
      <c r="J2760" s="7" t="s">
        <v>902</v>
      </c>
      <c r="K2760" s="241">
        <v>2267</v>
      </c>
      <c r="L2760" s="7" t="s">
        <v>904</v>
      </c>
      <c r="M2760" s="241">
        <v>1022</v>
      </c>
      <c r="N2760" s="7" t="s">
        <v>602</v>
      </c>
    </row>
    <row r="2761" spans="1:14" x14ac:dyDescent="0.3">
      <c r="A2761" t="str">
        <f t="shared" si="43"/>
        <v>22671023</v>
      </c>
      <c r="B2761" s="7" t="s">
        <v>1294</v>
      </c>
      <c r="C2761" s="7" t="s">
        <v>1379</v>
      </c>
      <c r="D2761" s="7" t="s">
        <v>22</v>
      </c>
      <c r="E2761" s="7" t="s">
        <v>482</v>
      </c>
      <c r="F2761" s="7" t="s">
        <v>483</v>
      </c>
      <c r="G2761" s="7" t="s">
        <v>247</v>
      </c>
      <c r="H2761" s="7" t="s">
        <v>248</v>
      </c>
      <c r="I2761" s="7" t="s">
        <v>901</v>
      </c>
      <c r="J2761" s="7" t="s">
        <v>902</v>
      </c>
      <c r="K2761" s="241">
        <v>2267</v>
      </c>
      <c r="L2761" s="7" t="s">
        <v>904</v>
      </c>
      <c r="M2761" s="241">
        <v>1023</v>
      </c>
      <c r="N2761" s="7" t="s">
        <v>528</v>
      </c>
    </row>
    <row r="2762" spans="1:14" x14ac:dyDescent="0.3">
      <c r="A2762" t="str">
        <f t="shared" si="43"/>
        <v>22671026</v>
      </c>
      <c r="B2762" s="7" t="s">
        <v>1294</v>
      </c>
      <c r="C2762" s="7" t="s">
        <v>1379</v>
      </c>
      <c r="D2762" s="7" t="s">
        <v>22</v>
      </c>
      <c r="E2762" s="7" t="s">
        <v>482</v>
      </c>
      <c r="F2762" s="7" t="s">
        <v>483</v>
      </c>
      <c r="G2762" s="7" t="s">
        <v>247</v>
      </c>
      <c r="H2762" s="7" t="s">
        <v>248</v>
      </c>
      <c r="I2762" s="7" t="s">
        <v>901</v>
      </c>
      <c r="J2762" s="7" t="s">
        <v>902</v>
      </c>
      <c r="K2762" s="241">
        <v>2267</v>
      </c>
      <c r="L2762" s="7" t="s">
        <v>904</v>
      </c>
      <c r="M2762" s="241">
        <v>1026</v>
      </c>
      <c r="N2762" s="7" t="s">
        <v>604</v>
      </c>
    </row>
    <row r="2763" spans="1:14" x14ac:dyDescent="0.3">
      <c r="A2763" t="str">
        <f t="shared" si="43"/>
        <v>22671031</v>
      </c>
      <c r="B2763" s="7" t="s">
        <v>1294</v>
      </c>
      <c r="C2763" s="7" t="s">
        <v>1379</v>
      </c>
      <c r="D2763" s="7" t="s">
        <v>22</v>
      </c>
      <c r="E2763" s="7" t="s">
        <v>482</v>
      </c>
      <c r="F2763" s="7" t="s">
        <v>483</v>
      </c>
      <c r="G2763" s="7" t="s">
        <v>247</v>
      </c>
      <c r="H2763" s="7" t="s">
        <v>248</v>
      </c>
      <c r="I2763" s="7" t="s">
        <v>901</v>
      </c>
      <c r="J2763" s="7" t="s">
        <v>902</v>
      </c>
      <c r="K2763" s="241">
        <v>2267</v>
      </c>
      <c r="L2763" s="7" t="s">
        <v>904</v>
      </c>
      <c r="M2763" s="241">
        <v>1031</v>
      </c>
      <c r="N2763" s="7" t="s">
        <v>529</v>
      </c>
    </row>
    <row r="2764" spans="1:14" x14ac:dyDescent="0.3">
      <c r="A2764" t="str">
        <f t="shared" si="43"/>
        <v>22671032</v>
      </c>
      <c r="B2764" s="7" t="s">
        <v>1294</v>
      </c>
      <c r="C2764" s="7" t="s">
        <v>1379</v>
      </c>
      <c r="D2764" s="7" t="s">
        <v>22</v>
      </c>
      <c r="E2764" s="7" t="s">
        <v>482</v>
      </c>
      <c r="F2764" s="7" t="s">
        <v>483</v>
      </c>
      <c r="G2764" s="7" t="s">
        <v>247</v>
      </c>
      <c r="H2764" s="7" t="s">
        <v>248</v>
      </c>
      <c r="I2764" s="7" t="s">
        <v>901</v>
      </c>
      <c r="J2764" s="7" t="s">
        <v>902</v>
      </c>
      <c r="K2764" s="241">
        <v>2267</v>
      </c>
      <c r="L2764" s="7" t="s">
        <v>904</v>
      </c>
      <c r="M2764" s="241">
        <v>1032</v>
      </c>
      <c r="N2764" s="7" t="s">
        <v>530</v>
      </c>
    </row>
    <row r="2765" spans="1:14" x14ac:dyDescent="0.3">
      <c r="A2765" t="str">
        <f t="shared" si="43"/>
        <v>22671033</v>
      </c>
      <c r="B2765" s="7" t="s">
        <v>1294</v>
      </c>
      <c r="C2765" s="7" t="s">
        <v>1379</v>
      </c>
      <c r="D2765" s="7" t="s">
        <v>22</v>
      </c>
      <c r="E2765" s="7" t="e">
        <v>#N/A</v>
      </c>
      <c r="F2765" s="7" t="e">
        <v>#N/A</v>
      </c>
      <c r="G2765" s="7" t="e">
        <v>#N/A</v>
      </c>
      <c r="H2765" s="7" t="e">
        <v>#N/A</v>
      </c>
      <c r="I2765" s="7" t="s">
        <v>901</v>
      </c>
      <c r="J2765" s="7" t="s">
        <v>902</v>
      </c>
      <c r="K2765" s="241">
        <v>2267</v>
      </c>
      <c r="L2765" s="7" t="s">
        <v>904</v>
      </c>
      <c r="M2765" s="241">
        <v>1033</v>
      </c>
      <c r="N2765" s="7" t="s">
        <v>656</v>
      </c>
    </row>
    <row r="2766" spans="1:14" x14ac:dyDescent="0.3">
      <c r="A2766" t="str">
        <f t="shared" si="43"/>
        <v>22671040</v>
      </c>
      <c r="B2766" s="7" t="s">
        <v>1294</v>
      </c>
      <c r="C2766" s="7" t="s">
        <v>1379</v>
      </c>
      <c r="D2766" s="7" t="s">
        <v>22</v>
      </c>
      <c r="E2766" s="7" t="s">
        <v>482</v>
      </c>
      <c r="F2766" s="7" t="s">
        <v>483</v>
      </c>
      <c r="G2766" s="7" t="s">
        <v>247</v>
      </c>
      <c r="H2766" s="7" t="s">
        <v>248</v>
      </c>
      <c r="I2766" s="7" t="s">
        <v>901</v>
      </c>
      <c r="J2766" s="7" t="s">
        <v>902</v>
      </c>
      <c r="K2766" s="241">
        <v>2267</v>
      </c>
      <c r="L2766" s="7" t="s">
        <v>904</v>
      </c>
      <c r="M2766" s="241">
        <v>1040</v>
      </c>
      <c r="N2766" s="7" t="s">
        <v>606</v>
      </c>
    </row>
    <row r="2767" spans="1:14" x14ac:dyDescent="0.3">
      <c r="A2767" t="str">
        <f t="shared" si="43"/>
        <v>22671042</v>
      </c>
      <c r="B2767" s="7" t="s">
        <v>1294</v>
      </c>
      <c r="C2767" s="7" t="s">
        <v>1379</v>
      </c>
      <c r="D2767" s="7" t="s">
        <v>22</v>
      </c>
      <c r="E2767" s="7" t="s">
        <v>482</v>
      </c>
      <c r="F2767" s="7" t="s">
        <v>483</v>
      </c>
      <c r="G2767" s="7" t="s">
        <v>247</v>
      </c>
      <c r="H2767" s="7" t="s">
        <v>248</v>
      </c>
      <c r="I2767" s="7" t="s">
        <v>901</v>
      </c>
      <c r="J2767" s="7" t="s">
        <v>902</v>
      </c>
      <c r="K2767" s="241">
        <v>2267</v>
      </c>
      <c r="L2767" s="7" t="s">
        <v>904</v>
      </c>
      <c r="M2767" s="241">
        <v>1042</v>
      </c>
      <c r="N2767" s="7" t="s">
        <v>180</v>
      </c>
    </row>
    <row r="2768" spans="1:14" x14ac:dyDescent="0.3">
      <c r="A2768" t="str">
        <f t="shared" si="43"/>
        <v>22671045</v>
      </c>
      <c r="B2768" s="7" t="s">
        <v>1294</v>
      </c>
      <c r="C2768" s="7" t="s">
        <v>1379</v>
      </c>
      <c r="D2768" s="7" t="s">
        <v>22</v>
      </c>
      <c r="E2768" s="7" t="e">
        <v>#N/A</v>
      </c>
      <c r="F2768" s="7" t="e">
        <v>#N/A</v>
      </c>
      <c r="G2768" s="7" t="e">
        <v>#N/A</v>
      </c>
      <c r="H2768" s="7" t="e">
        <v>#N/A</v>
      </c>
      <c r="I2768" s="7" t="s">
        <v>901</v>
      </c>
      <c r="J2768" s="7" t="s">
        <v>902</v>
      </c>
      <c r="K2768" s="241">
        <v>2267</v>
      </c>
      <c r="L2768" s="7" t="s">
        <v>904</v>
      </c>
      <c r="M2768" s="241">
        <v>1045</v>
      </c>
      <c r="N2768" s="7" t="s">
        <v>1392</v>
      </c>
    </row>
    <row r="2769" spans="1:14" x14ac:dyDescent="0.3">
      <c r="A2769" t="str">
        <f t="shared" si="43"/>
        <v>22671046</v>
      </c>
      <c r="B2769" s="7" t="s">
        <v>1294</v>
      </c>
      <c r="C2769" s="7" t="s">
        <v>1379</v>
      </c>
      <c r="D2769" s="7" t="s">
        <v>22</v>
      </c>
      <c r="E2769" s="7" t="e">
        <v>#N/A</v>
      </c>
      <c r="F2769" s="7" t="e">
        <v>#N/A</v>
      </c>
      <c r="G2769" s="7" t="e">
        <v>#N/A</v>
      </c>
      <c r="H2769" s="7" t="e">
        <v>#N/A</v>
      </c>
      <c r="I2769" s="7" t="s">
        <v>901</v>
      </c>
      <c r="J2769" s="7" t="s">
        <v>902</v>
      </c>
      <c r="K2769" s="241">
        <v>2267</v>
      </c>
      <c r="L2769" s="7" t="s">
        <v>904</v>
      </c>
      <c r="M2769" s="241">
        <v>1046</v>
      </c>
      <c r="N2769" s="7" t="s">
        <v>1416</v>
      </c>
    </row>
    <row r="2770" spans="1:14" x14ac:dyDescent="0.3">
      <c r="A2770" t="str">
        <f t="shared" si="43"/>
        <v>22671047</v>
      </c>
      <c r="B2770" s="7" t="s">
        <v>1294</v>
      </c>
      <c r="C2770" s="7" t="s">
        <v>1379</v>
      </c>
      <c r="D2770" s="7" t="s">
        <v>22</v>
      </c>
      <c r="E2770" s="7" t="e">
        <v>#N/A</v>
      </c>
      <c r="F2770" s="7" t="e">
        <v>#N/A</v>
      </c>
      <c r="G2770" s="7" t="e">
        <v>#N/A</v>
      </c>
      <c r="H2770" s="7" t="e">
        <v>#N/A</v>
      </c>
      <c r="I2770" s="7" t="s">
        <v>901</v>
      </c>
      <c r="J2770" s="7" t="s">
        <v>902</v>
      </c>
      <c r="K2770" s="241">
        <v>2267</v>
      </c>
      <c r="L2770" s="7" t="s">
        <v>904</v>
      </c>
      <c r="M2770" s="241">
        <v>1047</v>
      </c>
      <c r="N2770" s="7" t="s">
        <v>1820</v>
      </c>
    </row>
    <row r="2771" spans="1:14" x14ac:dyDescent="0.3">
      <c r="A2771" t="str">
        <f t="shared" si="43"/>
        <v>22671049</v>
      </c>
      <c r="B2771" s="7" t="s">
        <v>1294</v>
      </c>
      <c r="C2771" s="7" t="s">
        <v>1379</v>
      </c>
      <c r="D2771" s="7" t="s">
        <v>22</v>
      </c>
      <c r="E2771" s="7" t="s">
        <v>482</v>
      </c>
      <c r="F2771" s="7" t="s">
        <v>483</v>
      </c>
      <c r="G2771" s="7" t="s">
        <v>247</v>
      </c>
      <c r="H2771" s="7" t="s">
        <v>248</v>
      </c>
      <c r="I2771" s="7" t="s">
        <v>901</v>
      </c>
      <c r="J2771" s="7" t="s">
        <v>902</v>
      </c>
      <c r="K2771" s="241">
        <v>2267</v>
      </c>
      <c r="L2771" s="7" t="s">
        <v>904</v>
      </c>
      <c r="M2771" s="241">
        <v>1049</v>
      </c>
      <c r="N2771" s="7" t="s">
        <v>608</v>
      </c>
    </row>
    <row r="2772" spans="1:14" x14ac:dyDescent="0.3">
      <c r="A2772" t="str">
        <f t="shared" si="43"/>
        <v>22671064</v>
      </c>
      <c r="B2772" s="7" t="s">
        <v>1294</v>
      </c>
      <c r="C2772" s="7" t="s">
        <v>1379</v>
      </c>
      <c r="D2772" s="7" t="s">
        <v>22</v>
      </c>
      <c r="E2772" s="7" t="e">
        <v>#N/A</v>
      </c>
      <c r="F2772" s="7" t="e">
        <v>#N/A</v>
      </c>
      <c r="G2772" s="7" t="e">
        <v>#N/A</v>
      </c>
      <c r="H2772" s="7" t="e">
        <v>#N/A</v>
      </c>
      <c r="I2772" s="7" t="s">
        <v>901</v>
      </c>
      <c r="J2772" s="7" t="s">
        <v>902</v>
      </c>
      <c r="K2772" s="241">
        <v>2267</v>
      </c>
      <c r="L2772" s="7" t="s">
        <v>904</v>
      </c>
      <c r="M2772" s="241">
        <v>1064</v>
      </c>
      <c r="N2772" s="7" t="s">
        <v>1804</v>
      </c>
    </row>
    <row r="2773" spans="1:14" x14ac:dyDescent="0.3">
      <c r="A2773" t="str">
        <f t="shared" si="43"/>
        <v>22671065</v>
      </c>
      <c r="B2773" s="7" t="s">
        <v>1294</v>
      </c>
      <c r="C2773" s="7" t="s">
        <v>1379</v>
      </c>
      <c r="D2773" s="7" t="s">
        <v>22</v>
      </c>
      <c r="E2773" s="7" t="e">
        <v>#N/A</v>
      </c>
      <c r="F2773" s="7" t="e">
        <v>#N/A</v>
      </c>
      <c r="G2773" s="7" t="e">
        <v>#N/A</v>
      </c>
      <c r="H2773" s="7" t="e">
        <v>#N/A</v>
      </c>
      <c r="I2773" s="7" t="s">
        <v>901</v>
      </c>
      <c r="J2773" s="7" t="s">
        <v>902</v>
      </c>
      <c r="K2773" s="241">
        <v>2267</v>
      </c>
      <c r="L2773" s="7" t="s">
        <v>904</v>
      </c>
      <c r="M2773" s="241">
        <v>1065</v>
      </c>
      <c r="N2773" s="7" t="s">
        <v>739</v>
      </c>
    </row>
    <row r="2774" spans="1:14" x14ac:dyDescent="0.3">
      <c r="A2774" t="str">
        <f t="shared" si="43"/>
        <v>22672007</v>
      </c>
      <c r="B2774" s="7" t="s">
        <v>1294</v>
      </c>
      <c r="C2774" s="7" t="s">
        <v>1379</v>
      </c>
      <c r="D2774" s="7" t="s">
        <v>22</v>
      </c>
      <c r="E2774" s="7" t="e">
        <v>#N/A</v>
      </c>
      <c r="F2774" s="7" t="e">
        <v>#N/A</v>
      </c>
      <c r="G2774" s="7" t="e">
        <v>#N/A</v>
      </c>
      <c r="H2774" s="7" t="e">
        <v>#N/A</v>
      </c>
      <c r="I2774" s="7" t="s">
        <v>901</v>
      </c>
      <c r="J2774" s="7" t="s">
        <v>902</v>
      </c>
      <c r="K2774" s="241">
        <v>2267</v>
      </c>
      <c r="L2774" s="7" t="s">
        <v>904</v>
      </c>
      <c r="M2774" s="241">
        <v>2007</v>
      </c>
      <c r="N2774" s="7" t="s">
        <v>619</v>
      </c>
    </row>
    <row r="2775" spans="1:14" x14ac:dyDescent="0.3">
      <c r="A2775" t="str">
        <f t="shared" si="43"/>
        <v>22674000</v>
      </c>
      <c r="B2775" s="7" t="s">
        <v>1294</v>
      </c>
      <c r="C2775" s="7" t="s">
        <v>1379</v>
      </c>
      <c r="D2775" s="7" t="s">
        <v>22</v>
      </c>
      <c r="E2775" s="7" t="e">
        <v>#N/A</v>
      </c>
      <c r="F2775" s="7" t="e">
        <v>#N/A</v>
      </c>
      <c r="G2775" s="7" t="e">
        <v>#N/A</v>
      </c>
      <c r="H2775" s="7" t="e">
        <v>#N/A</v>
      </c>
      <c r="I2775" s="7" t="s">
        <v>901</v>
      </c>
      <c r="J2775" s="7" t="s">
        <v>902</v>
      </c>
      <c r="K2775" s="241">
        <v>2267</v>
      </c>
      <c r="L2775" s="7" t="s">
        <v>904</v>
      </c>
      <c r="M2775" s="241">
        <v>4000</v>
      </c>
      <c r="N2775" s="7" t="s">
        <v>1349</v>
      </c>
    </row>
    <row r="2776" spans="1:14" x14ac:dyDescent="0.3">
      <c r="A2776" t="str">
        <f t="shared" si="43"/>
        <v>22677101</v>
      </c>
      <c r="B2776" s="7" t="s">
        <v>1294</v>
      </c>
      <c r="C2776" s="7" t="s">
        <v>1379</v>
      </c>
      <c r="D2776" s="7" t="s">
        <v>22</v>
      </c>
      <c r="E2776" s="7" t="e">
        <v>#N/A</v>
      </c>
      <c r="F2776" s="7" t="e">
        <v>#N/A</v>
      </c>
      <c r="G2776" s="7" t="e">
        <v>#N/A</v>
      </c>
      <c r="H2776" s="7" t="e">
        <v>#N/A</v>
      </c>
      <c r="I2776" s="7" t="s">
        <v>901</v>
      </c>
      <c r="J2776" s="7" t="s">
        <v>902</v>
      </c>
      <c r="K2776" s="241">
        <v>2267</v>
      </c>
      <c r="L2776" s="7" t="s">
        <v>904</v>
      </c>
      <c r="M2776" s="241">
        <v>7101</v>
      </c>
      <c r="N2776" s="7" t="s">
        <v>46</v>
      </c>
    </row>
    <row r="2777" spans="1:14" x14ac:dyDescent="0.3">
      <c r="A2777" t="str">
        <f t="shared" si="43"/>
        <v>22691000</v>
      </c>
      <c r="B2777" s="7" t="s">
        <v>1294</v>
      </c>
      <c r="C2777" s="7" t="s">
        <v>1379</v>
      </c>
      <c r="D2777" s="7" t="s">
        <v>22</v>
      </c>
      <c r="E2777" s="7" t="s">
        <v>482</v>
      </c>
      <c r="F2777" s="7" t="s">
        <v>483</v>
      </c>
      <c r="G2777" s="7" t="s">
        <v>247</v>
      </c>
      <c r="H2777" s="7" t="s">
        <v>248</v>
      </c>
      <c r="I2777" s="7" t="s">
        <v>901</v>
      </c>
      <c r="J2777" s="7" t="s">
        <v>902</v>
      </c>
      <c r="K2777" s="241">
        <v>2269</v>
      </c>
      <c r="L2777" s="7" t="s">
        <v>905</v>
      </c>
      <c r="M2777" s="241">
        <v>1000</v>
      </c>
      <c r="N2777" s="7" t="s">
        <v>427</v>
      </c>
    </row>
    <row r="2778" spans="1:14" x14ac:dyDescent="0.3">
      <c r="A2778" t="str">
        <f t="shared" si="43"/>
        <v>22691002</v>
      </c>
      <c r="B2778" s="7" t="s">
        <v>1294</v>
      </c>
      <c r="C2778" s="7" t="s">
        <v>1379</v>
      </c>
      <c r="D2778" s="7" t="s">
        <v>22</v>
      </c>
      <c r="E2778" s="7" t="s">
        <v>482</v>
      </c>
      <c r="F2778" s="7" t="s">
        <v>483</v>
      </c>
      <c r="G2778" s="7" t="s">
        <v>247</v>
      </c>
      <c r="H2778" s="7" t="s">
        <v>248</v>
      </c>
      <c r="I2778" s="7" t="s">
        <v>901</v>
      </c>
      <c r="J2778" s="7" t="s">
        <v>902</v>
      </c>
      <c r="K2778" s="241">
        <v>2269</v>
      </c>
      <c r="L2778" s="7" t="s">
        <v>905</v>
      </c>
      <c r="M2778" s="241">
        <v>1002</v>
      </c>
      <c r="N2778" s="7" t="s">
        <v>597</v>
      </c>
    </row>
    <row r="2779" spans="1:14" x14ac:dyDescent="0.3">
      <c r="A2779" t="str">
        <f t="shared" si="43"/>
        <v>22691016</v>
      </c>
      <c r="B2779" s="7" t="s">
        <v>1294</v>
      </c>
      <c r="C2779" s="7" t="s">
        <v>1379</v>
      </c>
      <c r="D2779" s="7" t="s">
        <v>22</v>
      </c>
      <c r="E2779" s="7" t="s">
        <v>482</v>
      </c>
      <c r="F2779" s="7" t="s">
        <v>483</v>
      </c>
      <c r="G2779" s="7" t="s">
        <v>247</v>
      </c>
      <c r="H2779" s="7" t="s">
        <v>248</v>
      </c>
      <c r="I2779" s="7" t="s">
        <v>901</v>
      </c>
      <c r="J2779" s="7" t="s">
        <v>902</v>
      </c>
      <c r="K2779" s="241">
        <v>2269</v>
      </c>
      <c r="L2779" s="7" t="s">
        <v>905</v>
      </c>
      <c r="M2779" s="241">
        <v>1016</v>
      </c>
      <c r="N2779" s="7" t="s">
        <v>599</v>
      </c>
    </row>
    <row r="2780" spans="1:14" x14ac:dyDescent="0.3">
      <c r="A2780" t="str">
        <f t="shared" si="43"/>
        <v>22691022</v>
      </c>
      <c r="B2780" s="7" t="s">
        <v>1294</v>
      </c>
      <c r="C2780" s="7" t="s">
        <v>1379</v>
      </c>
      <c r="D2780" s="7" t="s">
        <v>22</v>
      </c>
      <c r="E2780" s="7" t="s">
        <v>482</v>
      </c>
      <c r="F2780" s="7" t="s">
        <v>483</v>
      </c>
      <c r="G2780" s="7" t="s">
        <v>247</v>
      </c>
      <c r="H2780" s="7" t="s">
        <v>248</v>
      </c>
      <c r="I2780" s="7" t="s">
        <v>901</v>
      </c>
      <c r="J2780" s="7" t="s">
        <v>902</v>
      </c>
      <c r="K2780" s="241">
        <v>2269</v>
      </c>
      <c r="L2780" s="7" t="s">
        <v>905</v>
      </c>
      <c r="M2780" s="241">
        <v>1022</v>
      </c>
      <c r="N2780" s="7" t="s">
        <v>602</v>
      </c>
    </row>
    <row r="2781" spans="1:14" x14ac:dyDescent="0.3">
      <c r="A2781" t="str">
        <f t="shared" si="43"/>
        <v>22691026</v>
      </c>
      <c r="B2781" s="7" t="s">
        <v>1294</v>
      </c>
      <c r="C2781" s="7" t="s">
        <v>1379</v>
      </c>
      <c r="D2781" s="7" t="s">
        <v>22</v>
      </c>
      <c r="E2781" s="7" t="s">
        <v>482</v>
      </c>
      <c r="F2781" s="7" t="s">
        <v>483</v>
      </c>
      <c r="G2781" s="7" t="s">
        <v>247</v>
      </c>
      <c r="H2781" s="7" t="s">
        <v>248</v>
      </c>
      <c r="I2781" s="7" t="s">
        <v>901</v>
      </c>
      <c r="J2781" s="7" t="s">
        <v>902</v>
      </c>
      <c r="K2781" s="241">
        <v>2269</v>
      </c>
      <c r="L2781" s="7" t="s">
        <v>905</v>
      </c>
      <c r="M2781" s="241">
        <v>1026</v>
      </c>
      <c r="N2781" s="7" t="s">
        <v>604</v>
      </c>
    </row>
    <row r="2782" spans="1:14" x14ac:dyDescent="0.3">
      <c r="A2782" t="str">
        <f t="shared" si="43"/>
        <v>22691031</v>
      </c>
      <c r="B2782" s="7" t="s">
        <v>1294</v>
      </c>
      <c r="C2782" s="7" t="s">
        <v>1379</v>
      </c>
      <c r="D2782" s="7" t="s">
        <v>22</v>
      </c>
      <c r="E2782" s="7" t="s">
        <v>482</v>
      </c>
      <c r="F2782" s="7" t="s">
        <v>483</v>
      </c>
      <c r="G2782" s="7" t="s">
        <v>247</v>
      </c>
      <c r="H2782" s="7" t="s">
        <v>248</v>
      </c>
      <c r="I2782" s="7" t="s">
        <v>901</v>
      </c>
      <c r="J2782" s="7" t="s">
        <v>902</v>
      </c>
      <c r="K2782" s="241">
        <v>2269</v>
      </c>
      <c r="L2782" s="7" t="s">
        <v>905</v>
      </c>
      <c r="M2782" s="241">
        <v>1031</v>
      </c>
      <c r="N2782" s="7" t="s">
        <v>529</v>
      </c>
    </row>
    <row r="2783" spans="1:14" x14ac:dyDescent="0.3">
      <c r="A2783" t="str">
        <f t="shared" si="43"/>
        <v>22691032</v>
      </c>
      <c r="B2783" s="7" t="s">
        <v>1294</v>
      </c>
      <c r="C2783" s="7" t="s">
        <v>1379</v>
      </c>
      <c r="D2783" s="7" t="s">
        <v>22</v>
      </c>
      <c r="E2783" s="7" t="s">
        <v>482</v>
      </c>
      <c r="F2783" s="7" t="s">
        <v>483</v>
      </c>
      <c r="G2783" s="7" t="s">
        <v>247</v>
      </c>
      <c r="H2783" s="7" t="s">
        <v>248</v>
      </c>
      <c r="I2783" s="7" t="s">
        <v>901</v>
      </c>
      <c r="J2783" s="7" t="s">
        <v>902</v>
      </c>
      <c r="K2783" s="241">
        <v>2269</v>
      </c>
      <c r="L2783" s="7" t="s">
        <v>905</v>
      </c>
      <c r="M2783" s="241">
        <v>1032</v>
      </c>
      <c r="N2783" s="7" t="s">
        <v>530</v>
      </c>
    </row>
    <row r="2784" spans="1:14" x14ac:dyDescent="0.3">
      <c r="A2784" t="str">
        <f t="shared" si="43"/>
        <v>22691033</v>
      </c>
      <c r="B2784" s="7" t="s">
        <v>1294</v>
      </c>
      <c r="C2784" s="7" t="s">
        <v>1379</v>
      </c>
      <c r="D2784" s="7" t="s">
        <v>22</v>
      </c>
      <c r="E2784" s="7" t="e">
        <v>#N/A</v>
      </c>
      <c r="F2784" s="7" t="e">
        <v>#N/A</v>
      </c>
      <c r="G2784" s="7" t="e">
        <v>#N/A</v>
      </c>
      <c r="H2784" s="7" t="e">
        <v>#N/A</v>
      </c>
      <c r="I2784" s="7" t="s">
        <v>901</v>
      </c>
      <c r="J2784" s="7" t="s">
        <v>902</v>
      </c>
      <c r="K2784" s="241">
        <v>2269</v>
      </c>
      <c r="L2784" s="7" t="s">
        <v>905</v>
      </c>
      <c r="M2784" s="241">
        <v>1033</v>
      </c>
      <c r="N2784" s="7" t="s">
        <v>656</v>
      </c>
    </row>
    <row r="2785" spans="1:14" x14ac:dyDescent="0.3">
      <c r="A2785" t="str">
        <f t="shared" si="43"/>
        <v>22691040</v>
      </c>
      <c r="B2785" s="7" t="s">
        <v>1294</v>
      </c>
      <c r="C2785" s="7" t="s">
        <v>1379</v>
      </c>
      <c r="D2785" s="7" t="s">
        <v>22</v>
      </c>
      <c r="E2785" s="7" t="s">
        <v>482</v>
      </c>
      <c r="F2785" s="7" t="s">
        <v>483</v>
      </c>
      <c r="G2785" s="7" t="s">
        <v>247</v>
      </c>
      <c r="H2785" s="7" t="s">
        <v>248</v>
      </c>
      <c r="I2785" s="7" t="s">
        <v>901</v>
      </c>
      <c r="J2785" s="7" t="s">
        <v>902</v>
      </c>
      <c r="K2785" s="241">
        <v>2269</v>
      </c>
      <c r="L2785" s="7" t="s">
        <v>905</v>
      </c>
      <c r="M2785" s="241">
        <v>1040</v>
      </c>
      <c r="N2785" s="7" t="s">
        <v>606</v>
      </c>
    </row>
    <row r="2786" spans="1:14" x14ac:dyDescent="0.3">
      <c r="A2786" t="str">
        <f t="shared" si="43"/>
        <v>22691042</v>
      </c>
      <c r="B2786" s="7" t="s">
        <v>1294</v>
      </c>
      <c r="C2786" s="7" t="s">
        <v>1379</v>
      </c>
      <c r="D2786" s="7" t="s">
        <v>22</v>
      </c>
      <c r="E2786" s="7" t="s">
        <v>482</v>
      </c>
      <c r="F2786" s="7" t="s">
        <v>483</v>
      </c>
      <c r="G2786" s="7" t="s">
        <v>247</v>
      </c>
      <c r="H2786" s="7" t="s">
        <v>248</v>
      </c>
      <c r="I2786" s="7" t="s">
        <v>901</v>
      </c>
      <c r="J2786" s="7" t="s">
        <v>902</v>
      </c>
      <c r="K2786" s="241">
        <v>2269</v>
      </c>
      <c r="L2786" s="7" t="s">
        <v>905</v>
      </c>
      <c r="M2786" s="241">
        <v>1042</v>
      </c>
      <c r="N2786" s="7" t="s">
        <v>180</v>
      </c>
    </row>
    <row r="2787" spans="1:14" x14ac:dyDescent="0.3">
      <c r="A2787" t="str">
        <f t="shared" si="43"/>
        <v>22691045</v>
      </c>
      <c r="B2787" s="7" t="s">
        <v>1294</v>
      </c>
      <c r="C2787" s="7" t="s">
        <v>1379</v>
      </c>
      <c r="D2787" s="7" t="s">
        <v>22</v>
      </c>
      <c r="E2787" s="7" t="e">
        <v>#N/A</v>
      </c>
      <c r="F2787" s="7" t="e">
        <v>#N/A</v>
      </c>
      <c r="G2787" s="7" t="e">
        <v>#N/A</v>
      </c>
      <c r="H2787" s="7" t="e">
        <v>#N/A</v>
      </c>
      <c r="I2787" s="7" t="s">
        <v>901</v>
      </c>
      <c r="J2787" s="7" t="s">
        <v>902</v>
      </c>
      <c r="K2787" s="241">
        <v>2269</v>
      </c>
      <c r="L2787" s="7" t="s">
        <v>905</v>
      </c>
      <c r="M2787" s="241">
        <v>1045</v>
      </c>
      <c r="N2787" s="7" t="s">
        <v>1392</v>
      </c>
    </row>
    <row r="2788" spans="1:14" x14ac:dyDescent="0.3">
      <c r="A2788" t="str">
        <f t="shared" si="43"/>
        <v>22691046</v>
      </c>
      <c r="B2788" s="7" t="s">
        <v>1294</v>
      </c>
      <c r="C2788" s="7" t="s">
        <v>1379</v>
      </c>
      <c r="D2788" s="7" t="s">
        <v>22</v>
      </c>
      <c r="E2788" s="7" t="e">
        <v>#N/A</v>
      </c>
      <c r="F2788" s="7" t="e">
        <v>#N/A</v>
      </c>
      <c r="G2788" s="7" t="e">
        <v>#N/A</v>
      </c>
      <c r="H2788" s="7" t="e">
        <v>#N/A</v>
      </c>
      <c r="I2788" s="7" t="s">
        <v>901</v>
      </c>
      <c r="J2788" s="7" t="s">
        <v>902</v>
      </c>
      <c r="K2788" s="241">
        <v>2269</v>
      </c>
      <c r="L2788" s="7" t="s">
        <v>905</v>
      </c>
      <c r="M2788" s="241">
        <v>1046</v>
      </c>
      <c r="N2788" s="7" t="s">
        <v>1416</v>
      </c>
    </row>
    <row r="2789" spans="1:14" x14ac:dyDescent="0.3">
      <c r="A2789" t="str">
        <f t="shared" si="43"/>
        <v>22691047</v>
      </c>
      <c r="B2789" s="7" t="s">
        <v>1294</v>
      </c>
      <c r="C2789" s="7" t="s">
        <v>1379</v>
      </c>
      <c r="D2789" s="7" t="s">
        <v>22</v>
      </c>
      <c r="E2789" s="7" t="e">
        <v>#N/A</v>
      </c>
      <c r="F2789" s="7" t="e">
        <v>#N/A</v>
      </c>
      <c r="G2789" s="7" t="e">
        <v>#N/A</v>
      </c>
      <c r="H2789" s="7" t="e">
        <v>#N/A</v>
      </c>
      <c r="I2789" s="7" t="s">
        <v>901</v>
      </c>
      <c r="J2789" s="7" t="s">
        <v>902</v>
      </c>
      <c r="K2789" s="241">
        <v>2269</v>
      </c>
      <c r="L2789" s="7" t="s">
        <v>905</v>
      </c>
      <c r="M2789" s="241">
        <v>1047</v>
      </c>
      <c r="N2789" s="7" t="s">
        <v>1820</v>
      </c>
    </row>
    <row r="2790" spans="1:14" x14ac:dyDescent="0.3">
      <c r="A2790" t="str">
        <f t="shared" si="43"/>
        <v>22691064</v>
      </c>
      <c r="B2790" s="7" t="s">
        <v>1294</v>
      </c>
      <c r="C2790" s="7" t="s">
        <v>1379</v>
      </c>
      <c r="D2790" s="7" t="s">
        <v>22</v>
      </c>
      <c r="E2790" s="7" t="e">
        <v>#N/A</v>
      </c>
      <c r="F2790" s="7" t="e">
        <v>#N/A</v>
      </c>
      <c r="G2790" s="7" t="e">
        <v>#N/A</v>
      </c>
      <c r="H2790" s="7" t="e">
        <v>#N/A</v>
      </c>
      <c r="I2790" s="7" t="s">
        <v>901</v>
      </c>
      <c r="J2790" s="7" t="s">
        <v>902</v>
      </c>
      <c r="K2790" s="241">
        <v>2269</v>
      </c>
      <c r="L2790" s="7" t="s">
        <v>905</v>
      </c>
      <c r="M2790" s="241">
        <v>1064</v>
      </c>
      <c r="N2790" s="7" t="s">
        <v>1804</v>
      </c>
    </row>
    <row r="2791" spans="1:14" x14ac:dyDescent="0.3">
      <c r="A2791" t="str">
        <f t="shared" si="43"/>
        <v>22691065</v>
      </c>
      <c r="B2791" s="7" t="s">
        <v>1294</v>
      </c>
      <c r="C2791" s="7" t="s">
        <v>1379</v>
      </c>
      <c r="D2791" s="7" t="s">
        <v>22</v>
      </c>
      <c r="E2791" s="7" t="e">
        <v>#N/A</v>
      </c>
      <c r="F2791" s="7" t="e">
        <v>#N/A</v>
      </c>
      <c r="G2791" s="7" t="e">
        <v>#N/A</v>
      </c>
      <c r="H2791" s="7" t="e">
        <v>#N/A</v>
      </c>
      <c r="I2791" s="7" t="s">
        <v>901</v>
      </c>
      <c r="J2791" s="7" t="s">
        <v>902</v>
      </c>
      <c r="K2791" s="241">
        <v>2269</v>
      </c>
      <c r="L2791" s="7" t="s">
        <v>905</v>
      </c>
      <c r="M2791" s="241">
        <v>1065</v>
      </c>
      <c r="N2791" s="7" t="s">
        <v>739</v>
      </c>
    </row>
    <row r="2792" spans="1:14" x14ac:dyDescent="0.3">
      <c r="A2792" t="str">
        <f t="shared" si="43"/>
        <v>22692007</v>
      </c>
      <c r="B2792" s="7" t="s">
        <v>1294</v>
      </c>
      <c r="C2792" s="7" t="s">
        <v>1379</v>
      </c>
      <c r="D2792" s="7" t="s">
        <v>22</v>
      </c>
      <c r="E2792" s="7" t="e">
        <v>#N/A</v>
      </c>
      <c r="F2792" s="7" t="e">
        <v>#N/A</v>
      </c>
      <c r="G2792" s="7" t="e">
        <v>#N/A</v>
      </c>
      <c r="H2792" s="7" t="e">
        <v>#N/A</v>
      </c>
      <c r="I2792" s="7" t="s">
        <v>901</v>
      </c>
      <c r="J2792" s="7" t="s">
        <v>902</v>
      </c>
      <c r="K2792" s="241">
        <v>2269</v>
      </c>
      <c r="L2792" s="7" t="s">
        <v>905</v>
      </c>
      <c r="M2792" s="241">
        <v>2007</v>
      </c>
      <c r="N2792" s="7" t="s">
        <v>619</v>
      </c>
    </row>
    <row r="2793" spans="1:14" x14ac:dyDescent="0.3">
      <c r="A2793" t="str">
        <f t="shared" si="43"/>
        <v>22694000</v>
      </c>
      <c r="B2793" s="7" t="s">
        <v>1294</v>
      </c>
      <c r="C2793" s="7" t="s">
        <v>1379</v>
      </c>
      <c r="D2793" s="7" t="s">
        <v>22</v>
      </c>
      <c r="E2793" s="7" t="e">
        <v>#N/A</v>
      </c>
      <c r="F2793" s="7" t="e">
        <v>#N/A</v>
      </c>
      <c r="G2793" s="7" t="e">
        <v>#N/A</v>
      </c>
      <c r="H2793" s="7" t="e">
        <v>#N/A</v>
      </c>
      <c r="I2793" s="7" t="s">
        <v>901</v>
      </c>
      <c r="J2793" s="7" t="s">
        <v>902</v>
      </c>
      <c r="K2793" s="241">
        <v>2269</v>
      </c>
      <c r="L2793" s="7" t="s">
        <v>905</v>
      </c>
      <c r="M2793" s="241">
        <v>4000</v>
      </c>
      <c r="N2793" s="7" t="s">
        <v>1349</v>
      </c>
    </row>
    <row r="2794" spans="1:14" x14ac:dyDescent="0.3">
      <c r="A2794" t="str">
        <f t="shared" si="43"/>
        <v>22697101</v>
      </c>
      <c r="B2794" s="7" t="s">
        <v>1294</v>
      </c>
      <c r="C2794" s="7" t="s">
        <v>1379</v>
      </c>
      <c r="D2794" s="7" t="s">
        <v>22</v>
      </c>
      <c r="E2794" s="7" t="e">
        <v>#N/A</v>
      </c>
      <c r="F2794" s="7" t="e">
        <v>#N/A</v>
      </c>
      <c r="G2794" s="7" t="e">
        <v>#N/A</v>
      </c>
      <c r="H2794" s="7" t="e">
        <v>#N/A</v>
      </c>
      <c r="I2794" s="7" t="s">
        <v>901</v>
      </c>
      <c r="J2794" s="7" t="s">
        <v>902</v>
      </c>
      <c r="K2794" s="241">
        <v>2269</v>
      </c>
      <c r="L2794" s="7" t="s">
        <v>905</v>
      </c>
      <c r="M2794" s="241">
        <v>7101</v>
      </c>
      <c r="N2794" s="7" t="s">
        <v>46</v>
      </c>
    </row>
    <row r="2795" spans="1:14" x14ac:dyDescent="0.3">
      <c r="A2795" t="str">
        <f t="shared" si="43"/>
        <v>22701000</v>
      </c>
      <c r="B2795" s="7" t="s">
        <v>1294</v>
      </c>
      <c r="C2795" s="7" t="s">
        <v>1379</v>
      </c>
      <c r="D2795" s="7" t="s">
        <v>22</v>
      </c>
      <c r="E2795" s="7" t="e">
        <v>#N/A</v>
      </c>
      <c r="F2795" s="7" t="e">
        <v>#N/A</v>
      </c>
      <c r="G2795" s="7" t="e">
        <v>#N/A</v>
      </c>
      <c r="H2795" s="7" t="e">
        <v>#N/A</v>
      </c>
      <c r="I2795" s="7" t="s">
        <v>901</v>
      </c>
      <c r="J2795" s="7" t="s">
        <v>902</v>
      </c>
      <c r="K2795" s="241">
        <v>2270</v>
      </c>
      <c r="L2795" s="7" t="s">
        <v>1984</v>
      </c>
      <c r="M2795" s="241">
        <v>1000</v>
      </c>
      <c r="N2795" s="7" t="s">
        <v>427</v>
      </c>
    </row>
    <row r="2796" spans="1:14" x14ac:dyDescent="0.3">
      <c r="A2796" t="str">
        <f t="shared" si="43"/>
        <v>22701016</v>
      </c>
      <c r="B2796" s="7" t="s">
        <v>1294</v>
      </c>
      <c r="C2796" s="7" t="s">
        <v>1379</v>
      </c>
      <c r="D2796" s="7" t="s">
        <v>22</v>
      </c>
      <c r="E2796" s="7" t="e">
        <v>#N/A</v>
      </c>
      <c r="F2796" s="7" t="e">
        <v>#N/A</v>
      </c>
      <c r="G2796" s="7" t="e">
        <v>#N/A</v>
      </c>
      <c r="H2796" s="7" t="e">
        <v>#N/A</v>
      </c>
      <c r="I2796" s="7" t="s">
        <v>901</v>
      </c>
      <c r="J2796" s="7" t="s">
        <v>902</v>
      </c>
      <c r="K2796" s="241">
        <v>2270</v>
      </c>
      <c r="L2796" s="7" t="s">
        <v>1984</v>
      </c>
      <c r="M2796" s="241">
        <v>1016</v>
      </c>
      <c r="N2796" s="7" t="s">
        <v>599</v>
      </c>
    </row>
    <row r="2797" spans="1:14" x14ac:dyDescent="0.3">
      <c r="A2797" t="str">
        <f t="shared" si="43"/>
        <v>22701022</v>
      </c>
      <c r="B2797" s="7" t="s">
        <v>1294</v>
      </c>
      <c r="C2797" s="7" t="s">
        <v>1379</v>
      </c>
      <c r="D2797" s="7" t="s">
        <v>22</v>
      </c>
      <c r="E2797" s="7" t="e">
        <v>#N/A</v>
      </c>
      <c r="F2797" s="7" t="e">
        <v>#N/A</v>
      </c>
      <c r="G2797" s="7" t="e">
        <v>#N/A</v>
      </c>
      <c r="H2797" s="7" t="e">
        <v>#N/A</v>
      </c>
      <c r="I2797" s="7" t="s">
        <v>901</v>
      </c>
      <c r="J2797" s="7" t="s">
        <v>902</v>
      </c>
      <c r="K2797" s="241">
        <v>2270</v>
      </c>
      <c r="L2797" s="7" t="s">
        <v>1984</v>
      </c>
      <c r="M2797" s="241">
        <v>1022</v>
      </c>
      <c r="N2797" s="7" t="s">
        <v>602</v>
      </c>
    </row>
    <row r="2798" spans="1:14" x14ac:dyDescent="0.3">
      <c r="A2798" t="str">
        <f t="shared" si="43"/>
        <v>22701026</v>
      </c>
      <c r="B2798" s="7" t="s">
        <v>1294</v>
      </c>
      <c r="C2798" s="7" t="s">
        <v>1379</v>
      </c>
      <c r="D2798" s="7" t="s">
        <v>22</v>
      </c>
      <c r="E2798" s="7" t="e">
        <v>#N/A</v>
      </c>
      <c r="F2798" s="7" t="e">
        <v>#N/A</v>
      </c>
      <c r="G2798" s="7" t="e">
        <v>#N/A</v>
      </c>
      <c r="H2798" s="7" t="e">
        <v>#N/A</v>
      </c>
      <c r="I2798" s="7" t="s">
        <v>901</v>
      </c>
      <c r="J2798" s="7" t="s">
        <v>902</v>
      </c>
      <c r="K2798" s="241">
        <v>2270</v>
      </c>
      <c r="L2798" s="7" t="s">
        <v>1984</v>
      </c>
      <c r="M2798" s="241">
        <v>1026</v>
      </c>
      <c r="N2798" s="7" t="s">
        <v>604</v>
      </c>
    </row>
    <row r="2799" spans="1:14" x14ac:dyDescent="0.3">
      <c r="A2799" t="str">
        <f t="shared" si="43"/>
        <v>22701031</v>
      </c>
      <c r="B2799" s="7" t="s">
        <v>1294</v>
      </c>
      <c r="C2799" s="7" t="s">
        <v>1379</v>
      </c>
      <c r="D2799" s="7" t="s">
        <v>22</v>
      </c>
      <c r="E2799" s="7" t="e">
        <v>#N/A</v>
      </c>
      <c r="F2799" s="7" t="e">
        <v>#N/A</v>
      </c>
      <c r="G2799" s="7" t="e">
        <v>#N/A</v>
      </c>
      <c r="H2799" s="7" t="e">
        <v>#N/A</v>
      </c>
      <c r="I2799" s="7" t="s">
        <v>901</v>
      </c>
      <c r="J2799" s="7" t="s">
        <v>902</v>
      </c>
      <c r="K2799" s="241">
        <v>2270</v>
      </c>
      <c r="L2799" s="7" t="s">
        <v>1984</v>
      </c>
      <c r="M2799" s="241">
        <v>1031</v>
      </c>
      <c r="N2799" s="7" t="s">
        <v>529</v>
      </c>
    </row>
    <row r="2800" spans="1:14" x14ac:dyDescent="0.3">
      <c r="A2800" t="str">
        <f t="shared" si="43"/>
        <v>22701032</v>
      </c>
      <c r="B2800" s="7" t="s">
        <v>1294</v>
      </c>
      <c r="C2800" s="7" t="s">
        <v>1379</v>
      </c>
      <c r="D2800" s="7" t="s">
        <v>22</v>
      </c>
      <c r="E2800" s="7" t="e">
        <v>#N/A</v>
      </c>
      <c r="F2800" s="7" t="e">
        <v>#N/A</v>
      </c>
      <c r="G2800" s="7" t="e">
        <v>#N/A</v>
      </c>
      <c r="H2800" s="7" t="e">
        <v>#N/A</v>
      </c>
      <c r="I2800" s="7" t="s">
        <v>901</v>
      </c>
      <c r="J2800" s="7" t="s">
        <v>902</v>
      </c>
      <c r="K2800" s="241">
        <v>2270</v>
      </c>
      <c r="L2800" s="7" t="s">
        <v>1984</v>
      </c>
      <c r="M2800" s="241">
        <v>1032</v>
      </c>
      <c r="N2800" s="7" t="s">
        <v>530</v>
      </c>
    </row>
    <row r="2801" spans="1:14" x14ac:dyDescent="0.3">
      <c r="A2801" t="str">
        <f t="shared" si="43"/>
        <v>22701033</v>
      </c>
      <c r="B2801" s="7" t="s">
        <v>1294</v>
      </c>
      <c r="C2801" s="7" t="s">
        <v>1379</v>
      </c>
      <c r="D2801" s="7" t="s">
        <v>22</v>
      </c>
      <c r="E2801" s="7" t="e">
        <v>#N/A</v>
      </c>
      <c r="F2801" s="7" t="e">
        <v>#N/A</v>
      </c>
      <c r="G2801" s="7" t="e">
        <v>#N/A</v>
      </c>
      <c r="H2801" s="7" t="e">
        <v>#N/A</v>
      </c>
      <c r="I2801" s="7" t="s">
        <v>901</v>
      </c>
      <c r="J2801" s="7" t="s">
        <v>902</v>
      </c>
      <c r="K2801" s="241">
        <v>2270</v>
      </c>
      <c r="L2801" s="7" t="s">
        <v>1984</v>
      </c>
      <c r="M2801" s="241">
        <v>1033</v>
      </c>
      <c r="N2801" s="7" t="s">
        <v>656</v>
      </c>
    </row>
    <row r="2802" spans="1:14" x14ac:dyDescent="0.3">
      <c r="A2802" t="str">
        <f t="shared" si="43"/>
        <v>22701042</v>
      </c>
      <c r="B2802" s="7" t="s">
        <v>1294</v>
      </c>
      <c r="C2802" s="7" t="s">
        <v>1379</v>
      </c>
      <c r="D2802" s="7" t="s">
        <v>22</v>
      </c>
      <c r="E2802" s="7" t="e">
        <v>#N/A</v>
      </c>
      <c r="F2802" s="7" t="e">
        <v>#N/A</v>
      </c>
      <c r="G2802" s="7" t="e">
        <v>#N/A</v>
      </c>
      <c r="H2802" s="7" t="e">
        <v>#N/A</v>
      </c>
      <c r="I2802" s="7" t="s">
        <v>901</v>
      </c>
      <c r="J2802" s="7" t="s">
        <v>902</v>
      </c>
      <c r="K2802" s="241">
        <v>2270</v>
      </c>
      <c r="L2802" s="7" t="s">
        <v>1984</v>
      </c>
      <c r="M2802" s="241">
        <v>1042</v>
      </c>
      <c r="N2802" s="7" t="s">
        <v>180</v>
      </c>
    </row>
    <row r="2803" spans="1:14" x14ac:dyDescent="0.3">
      <c r="A2803" t="str">
        <f t="shared" si="43"/>
        <v>22701045</v>
      </c>
      <c r="B2803" s="7" t="s">
        <v>1294</v>
      </c>
      <c r="C2803" s="7" t="s">
        <v>1379</v>
      </c>
      <c r="D2803" s="7" t="s">
        <v>22</v>
      </c>
      <c r="E2803" s="7" t="e">
        <v>#N/A</v>
      </c>
      <c r="F2803" s="7" t="e">
        <v>#N/A</v>
      </c>
      <c r="G2803" s="7" t="e">
        <v>#N/A</v>
      </c>
      <c r="H2803" s="7" t="e">
        <v>#N/A</v>
      </c>
      <c r="I2803" s="7" t="s">
        <v>901</v>
      </c>
      <c r="J2803" s="7" t="s">
        <v>902</v>
      </c>
      <c r="K2803" s="241">
        <v>2270</v>
      </c>
      <c r="L2803" s="7" t="s">
        <v>1984</v>
      </c>
      <c r="M2803" s="241">
        <v>1045</v>
      </c>
      <c r="N2803" s="7" t="s">
        <v>1392</v>
      </c>
    </row>
    <row r="2804" spans="1:14" x14ac:dyDescent="0.3">
      <c r="A2804" t="str">
        <f t="shared" si="43"/>
        <v>22701046</v>
      </c>
      <c r="B2804" s="7" t="s">
        <v>1294</v>
      </c>
      <c r="C2804" s="7" t="s">
        <v>1379</v>
      </c>
      <c r="D2804" s="7" t="s">
        <v>22</v>
      </c>
      <c r="E2804" s="7" t="e">
        <v>#N/A</v>
      </c>
      <c r="F2804" s="7" t="e">
        <v>#N/A</v>
      </c>
      <c r="G2804" s="7" t="e">
        <v>#N/A</v>
      </c>
      <c r="H2804" s="7" t="e">
        <v>#N/A</v>
      </c>
      <c r="I2804" s="7" t="s">
        <v>901</v>
      </c>
      <c r="J2804" s="7" t="s">
        <v>902</v>
      </c>
      <c r="K2804" s="241">
        <v>2270</v>
      </c>
      <c r="L2804" s="7" t="s">
        <v>1984</v>
      </c>
      <c r="M2804" s="241">
        <v>1046</v>
      </c>
      <c r="N2804" s="7" t="s">
        <v>1416</v>
      </c>
    </row>
    <row r="2805" spans="1:14" x14ac:dyDescent="0.3">
      <c r="A2805" t="str">
        <f t="shared" si="43"/>
        <v>22701047</v>
      </c>
      <c r="B2805" s="7" t="s">
        <v>1294</v>
      </c>
      <c r="C2805" s="7" t="s">
        <v>1379</v>
      </c>
      <c r="D2805" s="7" t="s">
        <v>22</v>
      </c>
      <c r="E2805" s="7" t="e">
        <v>#N/A</v>
      </c>
      <c r="F2805" s="7" t="e">
        <v>#N/A</v>
      </c>
      <c r="G2805" s="7" t="e">
        <v>#N/A</v>
      </c>
      <c r="H2805" s="7" t="e">
        <v>#N/A</v>
      </c>
      <c r="I2805" s="7" t="s">
        <v>901</v>
      </c>
      <c r="J2805" s="7" t="s">
        <v>902</v>
      </c>
      <c r="K2805" s="241">
        <v>2270</v>
      </c>
      <c r="L2805" s="7" t="s">
        <v>1984</v>
      </c>
      <c r="M2805" s="241">
        <v>1047</v>
      </c>
      <c r="N2805" s="7" t="s">
        <v>1820</v>
      </c>
    </row>
    <row r="2806" spans="1:14" x14ac:dyDescent="0.3">
      <c r="A2806" t="str">
        <f t="shared" si="43"/>
        <v>22702007</v>
      </c>
      <c r="B2806" s="7" t="s">
        <v>1294</v>
      </c>
      <c r="C2806" s="7" t="s">
        <v>1379</v>
      </c>
      <c r="D2806" s="7" t="s">
        <v>22</v>
      </c>
      <c r="E2806" s="7" t="e">
        <v>#N/A</v>
      </c>
      <c r="F2806" s="7" t="e">
        <v>#N/A</v>
      </c>
      <c r="G2806" s="7" t="e">
        <v>#N/A</v>
      </c>
      <c r="H2806" s="7" t="e">
        <v>#N/A</v>
      </c>
      <c r="I2806" s="7" t="s">
        <v>901</v>
      </c>
      <c r="J2806" s="7" t="s">
        <v>902</v>
      </c>
      <c r="K2806" s="241">
        <v>2270</v>
      </c>
      <c r="L2806" s="7" t="s">
        <v>1984</v>
      </c>
      <c r="M2806" s="241">
        <v>2007</v>
      </c>
      <c r="N2806" s="7" t="s">
        <v>619</v>
      </c>
    </row>
    <row r="2807" spans="1:14" x14ac:dyDescent="0.3">
      <c r="A2807" t="str">
        <f t="shared" si="43"/>
        <v>22704000</v>
      </c>
      <c r="B2807" s="7" t="s">
        <v>1294</v>
      </c>
      <c r="C2807" s="7" t="s">
        <v>1379</v>
      </c>
      <c r="D2807" s="7" t="s">
        <v>22</v>
      </c>
      <c r="E2807" s="7" t="e">
        <v>#N/A</v>
      </c>
      <c r="F2807" s="7" t="e">
        <v>#N/A</v>
      </c>
      <c r="G2807" s="7" t="e">
        <v>#N/A</v>
      </c>
      <c r="H2807" s="7" t="e">
        <v>#N/A</v>
      </c>
      <c r="I2807" s="7" t="s">
        <v>901</v>
      </c>
      <c r="J2807" s="7" t="s">
        <v>902</v>
      </c>
      <c r="K2807" s="241">
        <v>2270</v>
      </c>
      <c r="L2807" s="7" t="s">
        <v>1984</v>
      </c>
      <c r="M2807" s="241">
        <v>4000</v>
      </c>
      <c r="N2807" s="7" t="s">
        <v>1349</v>
      </c>
    </row>
    <row r="2808" spans="1:14" x14ac:dyDescent="0.3">
      <c r="A2808" t="str">
        <f t="shared" si="43"/>
        <v>22711000</v>
      </c>
      <c r="B2808" s="7" t="s">
        <v>1294</v>
      </c>
      <c r="C2808" s="7" t="s">
        <v>1379</v>
      </c>
      <c r="D2808" s="7" t="s">
        <v>22</v>
      </c>
      <c r="E2808" s="7" t="e">
        <v>#N/A</v>
      </c>
      <c r="F2808" s="7" t="e">
        <v>#N/A</v>
      </c>
      <c r="G2808" s="7" t="e">
        <v>#N/A</v>
      </c>
      <c r="H2808" s="7" t="e">
        <v>#N/A</v>
      </c>
      <c r="I2808" s="7" t="s">
        <v>901</v>
      </c>
      <c r="J2808" s="7" t="s">
        <v>902</v>
      </c>
      <c r="K2808" s="241">
        <v>2271</v>
      </c>
      <c r="L2808" s="7" t="s">
        <v>906</v>
      </c>
      <c r="M2808" s="241">
        <v>1000</v>
      </c>
      <c r="N2808" s="7" t="s">
        <v>427</v>
      </c>
    </row>
    <row r="2809" spans="1:14" x14ac:dyDescent="0.3">
      <c r="A2809" t="str">
        <f t="shared" si="43"/>
        <v>22711002</v>
      </c>
      <c r="B2809" s="7" t="s">
        <v>1294</v>
      </c>
      <c r="C2809" s="7" t="s">
        <v>1379</v>
      </c>
      <c r="D2809" s="7" t="s">
        <v>22</v>
      </c>
      <c r="E2809" s="7" t="s">
        <v>482</v>
      </c>
      <c r="F2809" s="7" t="s">
        <v>483</v>
      </c>
      <c r="G2809" s="7" t="s">
        <v>247</v>
      </c>
      <c r="H2809" s="7" t="s">
        <v>248</v>
      </c>
      <c r="I2809" s="7" t="s">
        <v>901</v>
      </c>
      <c r="J2809" s="7" t="s">
        <v>902</v>
      </c>
      <c r="K2809" s="241">
        <v>2271</v>
      </c>
      <c r="L2809" s="7" t="s">
        <v>906</v>
      </c>
      <c r="M2809" s="241">
        <v>1002</v>
      </c>
      <c r="N2809" s="7" t="s">
        <v>597</v>
      </c>
    </row>
    <row r="2810" spans="1:14" x14ac:dyDescent="0.3">
      <c r="A2810" t="str">
        <f t="shared" si="43"/>
        <v>22711016</v>
      </c>
      <c r="B2810" s="7" t="s">
        <v>1294</v>
      </c>
      <c r="C2810" s="7" t="s">
        <v>1379</v>
      </c>
      <c r="D2810" s="7" t="s">
        <v>22</v>
      </c>
      <c r="E2810" s="7" t="e">
        <v>#N/A</v>
      </c>
      <c r="F2810" s="7" t="e">
        <v>#N/A</v>
      </c>
      <c r="G2810" s="7" t="e">
        <v>#N/A</v>
      </c>
      <c r="H2810" s="7" t="e">
        <v>#N/A</v>
      </c>
      <c r="I2810" s="7" t="s">
        <v>901</v>
      </c>
      <c r="J2810" s="7" t="s">
        <v>902</v>
      </c>
      <c r="K2810" s="241">
        <v>2271</v>
      </c>
      <c r="L2810" s="7" t="s">
        <v>906</v>
      </c>
      <c r="M2810" s="241">
        <v>1016</v>
      </c>
      <c r="N2810" s="7" t="s">
        <v>599</v>
      </c>
    </row>
    <row r="2811" spans="1:14" x14ac:dyDescent="0.3">
      <c r="A2811" t="str">
        <f t="shared" si="43"/>
        <v>22711022</v>
      </c>
      <c r="B2811" s="7" t="s">
        <v>1294</v>
      </c>
      <c r="C2811" s="7" t="s">
        <v>1379</v>
      </c>
      <c r="D2811" s="7" t="s">
        <v>22</v>
      </c>
      <c r="E2811" s="7" t="e">
        <v>#N/A</v>
      </c>
      <c r="F2811" s="7" t="e">
        <v>#N/A</v>
      </c>
      <c r="G2811" s="7" t="e">
        <v>#N/A</v>
      </c>
      <c r="H2811" s="7" t="e">
        <v>#N/A</v>
      </c>
      <c r="I2811" s="7" t="s">
        <v>901</v>
      </c>
      <c r="J2811" s="7" t="s">
        <v>902</v>
      </c>
      <c r="K2811" s="241">
        <v>2271</v>
      </c>
      <c r="L2811" s="7" t="s">
        <v>906</v>
      </c>
      <c r="M2811" s="241">
        <v>1022</v>
      </c>
      <c r="N2811" s="7" t="s">
        <v>602</v>
      </c>
    </row>
    <row r="2812" spans="1:14" x14ac:dyDescent="0.3">
      <c r="A2812" t="str">
        <f t="shared" si="43"/>
        <v>22711026</v>
      </c>
      <c r="B2812" s="7" t="s">
        <v>1294</v>
      </c>
      <c r="C2812" s="7" t="s">
        <v>1379</v>
      </c>
      <c r="D2812" s="7" t="s">
        <v>22</v>
      </c>
      <c r="E2812" s="7" t="s">
        <v>482</v>
      </c>
      <c r="F2812" s="7" t="s">
        <v>483</v>
      </c>
      <c r="G2812" s="7" t="s">
        <v>247</v>
      </c>
      <c r="H2812" s="7" t="s">
        <v>248</v>
      </c>
      <c r="I2812" s="7" t="s">
        <v>901</v>
      </c>
      <c r="J2812" s="7" t="s">
        <v>902</v>
      </c>
      <c r="K2812" s="241">
        <v>2271</v>
      </c>
      <c r="L2812" s="7" t="s">
        <v>906</v>
      </c>
      <c r="M2812" s="241">
        <v>1026</v>
      </c>
      <c r="N2812" s="7" t="s">
        <v>604</v>
      </c>
    </row>
    <row r="2813" spans="1:14" x14ac:dyDescent="0.3">
      <c r="A2813" t="str">
        <f t="shared" si="43"/>
        <v>22711031</v>
      </c>
      <c r="B2813" s="7" t="s">
        <v>1294</v>
      </c>
      <c r="C2813" s="7" t="s">
        <v>1379</v>
      </c>
      <c r="D2813" s="7" t="s">
        <v>22</v>
      </c>
      <c r="E2813" s="7" t="e">
        <v>#N/A</v>
      </c>
      <c r="F2813" s="7" t="e">
        <v>#N/A</v>
      </c>
      <c r="G2813" s="7" t="e">
        <v>#N/A</v>
      </c>
      <c r="H2813" s="7" t="e">
        <v>#N/A</v>
      </c>
      <c r="I2813" s="7" t="s">
        <v>901</v>
      </c>
      <c r="J2813" s="7" t="s">
        <v>902</v>
      </c>
      <c r="K2813" s="241">
        <v>2271</v>
      </c>
      <c r="L2813" s="7" t="s">
        <v>906</v>
      </c>
      <c r="M2813" s="241">
        <v>1031</v>
      </c>
      <c r="N2813" s="7" t="s">
        <v>529</v>
      </c>
    </row>
    <row r="2814" spans="1:14" x14ac:dyDescent="0.3">
      <c r="A2814" t="str">
        <f t="shared" si="43"/>
        <v>22711032</v>
      </c>
      <c r="B2814" s="7" t="s">
        <v>1294</v>
      </c>
      <c r="C2814" s="7" t="s">
        <v>1379</v>
      </c>
      <c r="D2814" s="7" t="s">
        <v>22</v>
      </c>
      <c r="E2814" s="7" t="e">
        <v>#N/A</v>
      </c>
      <c r="F2814" s="7" t="e">
        <v>#N/A</v>
      </c>
      <c r="G2814" s="7" t="e">
        <v>#N/A</v>
      </c>
      <c r="H2814" s="7" t="e">
        <v>#N/A</v>
      </c>
      <c r="I2814" s="7" t="s">
        <v>901</v>
      </c>
      <c r="J2814" s="7" t="s">
        <v>902</v>
      </c>
      <c r="K2814" s="241">
        <v>2271</v>
      </c>
      <c r="L2814" s="7" t="s">
        <v>906</v>
      </c>
      <c r="M2814" s="241">
        <v>1032</v>
      </c>
      <c r="N2814" s="7" t="s">
        <v>530</v>
      </c>
    </row>
    <row r="2815" spans="1:14" x14ac:dyDescent="0.3">
      <c r="A2815" t="str">
        <f t="shared" si="43"/>
        <v>22711033</v>
      </c>
      <c r="B2815" s="7" t="s">
        <v>1294</v>
      </c>
      <c r="C2815" s="7" t="s">
        <v>1379</v>
      </c>
      <c r="D2815" s="7" t="s">
        <v>22</v>
      </c>
      <c r="E2815" s="7" t="e">
        <v>#N/A</v>
      </c>
      <c r="F2815" s="7" t="e">
        <v>#N/A</v>
      </c>
      <c r="G2815" s="7" t="e">
        <v>#N/A</v>
      </c>
      <c r="H2815" s="7" t="e">
        <v>#N/A</v>
      </c>
      <c r="I2815" s="7" t="s">
        <v>901</v>
      </c>
      <c r="J2815" s="7" t="s">
        <v>902</v>
      </c>
      <c r="K2815" s="241">
        <v>2271</v>
      </c>
      <c r="L2815" s="7" t="s">
        <v>906</v>
      </c>
      <c r="M2815" s="241">
        <v>1033</v>
      </c>
      <c r="N2815" s="7" t="s">
        <v>656</v>
      </c>
    </row>
    <row r="2816" spans="1:14" x14ac:dyDescent="0.3">
      <c r="A2816" t="str">
        <f t="shared" si="43"/>
        <v>22711040</v>
      </c>
      <c r="B2816" s="7" t="s">
        <v>1294</v>
      </c>
      <c r="C2816" s="7" t="s">
        <v>1379</v>
      </c>
      <c r="D2816" s="7" t="s">
        <v>22</v>
      </c>
      <c r="E2816" s="7" t="s">
        <v>482</v>
      </c>
      <c r="F2816" s="7" t="s">
        <v>483</v>
      </c>
      <c r="G2816" s="7" t="s">
        <v>247</v>
      </c>
      <c r="H2816" s="7" t="s">
        <v>248</v>
      </c>
      <c r="I2816" s="7" t="s">
        <v>901</v>
      </c>
      <c r="J2816" s="7" t="s">
        <v>902</v>
      </c>
      <c r="K2816" s="241">
        <v>2271</v>
      </c>
      <c r="L2816" s="7" t="s">
        <v>906</v>
      </c>
      <c r="M2816" s="241">
        <v>1040</v>
      </c>
      <c r="N2816" s="7" t="s">
        <v>606</v>
      </c>
    </row>
    <row r="2817" spans="1:14" x14ac:dyDescent="0.3">
      <c r="A2817" t="str">
        <f t="shared" si="43"/>
        <v>22711042</v>
      </c>
      <c r="B2817" s="7" t="s">
        <v>1294</v>
      </c>
      <c r="C2817" s="7" t="s">
        <v>1379</v>
      </c>
      <c r="D2817" s="7" t="s">
        <v>22</v>
      </c>
      <c r="E2817" s="7" t="e">
        <v>#N/A</v>
      </c>
      <c r="F2817" s="7" t="e">
        <v>#N/A</v>
      </c>
      <c r="G2817" s="7" t="e">
        <v>#N/A</v>
      </c>
      <c r="H2817" s="7" t="e">
        <v>#N/A</v>
      </c>
      <c r="I2817" s="7" t="s">
        <v>901</v>
      </c>
      <c r="J2817" s="7" t="s">
        <v>902</v>
      </c>
      <c r="K2817" s="241">
        <v>2271</v>
      </c>
      <c r="L2817" s="7" t="s">
        <v>906</v>
      </c>
      <c r="M2817" s="241">
        <v>1042</v>
      </c>
      <c r="N2817" s="7" t="s">
        <v>180</v>
      </c>
    </row>
    <row r="2818" spans="1:14" x14ac:dyDescent="0.3">
      <c r="A2818" t="str">
        <f t="shared" si="43"/>
        <v>22711060</v>
      </c>
      <c r="B2818" s="7" t="s">
        <v>1294</v>
      </c>
      <c r="C2818" s="7" t="s">
        <v>1379</v>
      </c>
      <c r="D2818" s="7" t="s">
        <v>22</v>
      </c>
      <c r="E2818" s="7" t="e">
        <v>#N/A</v>
      </c>
      <c r="F2818" s="7" t="e">
        <v>#N/A</v>
      </c>
      <c r="G2818" s="7" t="e">
        <v>#N/A</v>
      </c>
      <c r="H2818" s="7" t="e">
        <v>#N/A</v>
      </c>
      <c r="I2818" s="7" t="s">
        <v>901</v>
      </c>
      <c r="J2818" s="7" t="s">
        <v>902</v>
      </c>
      <c r="K2818" s="241">
        <v>2271</v>
      </c>
      <c r="L2818" s="7" t="s">
        <v>906</v>
      </c>
      <c r="M2818" s="241">
        <v>1060</v>
      </c>
      <c r="N2818" s="7" t="s">
        <v>1802</v>
      </c>
    </row>
    <row r="2819" spans="1:14" x14ac:dyDescent="0.3">
      <c r="A2819" t="str">
        <f t="shared" ref="A2819:A2882" si="44">K2819&amp;M2819</f>
        <v>22711064</v>
      </c>
      <c r="B2819" s="7" t="s">
        <v>1294</v>
      </c>
      <c r="C2819" s="7" t="s">
        <v>1379</v>
      </c>
      <c r="D2819" s="7" t="s">
        <v>22</v>
      </c>
      <c r="E2819" s="7" t="e">
        <v>#N/A</v>
      </c>
      <c r="F2819" s="7" t="e">
        <v>#N/A</v>
      </c>
      <c r="G2819" s="7" t="e">
        <v>#N/A</v>
      </c>
      <c r="H2819" s="7" t="e">
        <v>#N/A</v>
      </c>
      <c r="I2819" s="7" t="s">
        <v>901</v>
      </c>
      <c r="J2819" s="7" t="s">
        <v>902</v>
      </c>
      <c r="K2819" s="241">
        <v>2271</v>
      </c>
      <c r="L2819" s="7" t="s">
        <v>906</v>
      </c>
      <c r="M2819" s="241">
        <v>1064</v>
      </c>
      <c r="N2819" s="7" t="s">
        <v>1804</v>
      </c>
    </row>
    <row r="2820" spans="1:14" x14ac:dyDescent="0.3">
      <c r="A2820" t="str">
        <f t="shared" si="44"/>
        <v>22711065</v>
      </c>
      <c r="B2820" s="7" t="s">
        <v>1294</v>
      </c>
      <c r="C2820" s="7" t="s">
        <v>1379</v>
      </c>
      <c r="D2820" s="7" t="s">
        <v>22</v>
      </c>
      <c r="E2820" s="7" t="e">
        <v>#N/A</v>
      </c>
      <c r="F2820" s="7" t="e">
        <v>#N/A</v>
      </c>
      <c r="G2820" s="7" t="e">
        <v>#N/A</v>
      </c>
      <c r="H2820" s="7" t="e">
        <v>#N/A</v>
      </c>
      <c r="I2820" s="7" t="s">
        <v>901</v>
      </c>
      <c r="J2820" s="7" t="s">
        <v>902</v>
      </c>
      <c r="K2820" s="241">
        <v>2271</v>
      </c>
      <c r="L2820" s="7" t="s">
        <v>906</v>
      </c>
      <c r="M2820" s="241">
        <v>1065</v>
      </c>
      <c r="N2820" s="7" t="s">
        <v>739</v>
      </c>
    </row>
    <row r="2821" spans="1:14" x14ac:dyDescent="0.3">
      <c r="A2821" t="str">
        <f t="shared" si="44"/>
        <v>22712007</v>
      </c>
      <c r="B2821" s="7" t="s">
        <v>1294</v>
      </c>
      <c r="C2821" s="7" t="s">
        <v>1379</v>
      </c>
      <c r="D2821" s="7" t="s">
        <v>22</v>
      </c>
      <c r="E2821" s="7" t="e">
        <v>#N/A</v>
      </c>
      <c r="F2821" s="7" t="e">
        <v>#N/A</v>
      </c>
      <c r="G2821" s="7" t="e">
        <v>#N/A</v>
      </c>
      <c r="H2821" s="7" t="e">
        <v>#N/A</v>
      </c>
      <c r="I2821" s="7" t="s">
        <v>901</v>
      </c>
      <c r="J2821" s="7" t="s">
        <v>902</v>
      </c>
      <c r="K2821" s="241">
        <v>2271</v>
      </c>
      <c r="L2821" s="7" t="s">
        <v>906</v>
      </c>
      <c r="M2821" s="241">
        <v>2007</v>
      </c>
      <c r="N2821" s="7" t="s">
        <v>619</v>
      </c>
    </row>
    <row r="2822" spans="1:14" x14ac:dyDescent="0.3">
      <c r="A2822" t="str">
        <f t="shared" si="44"/>
        <v>22712094</v>
      </c>
      <c r="B2822" s="7" t="s">
        <v>1294</v>
      </c>
      <c r="C2822" s="7" t="s">
        <v>1379</v>
      </c>
      <c r="D2822" s="7" t="s">
        <v>22</v>
      </c>
      <c r="E2822" s="7" t="s">
        <v>482</v>
      </c>
      <c r="F2822" s="7" t="s">
        <v>483</v>
      </c>
      <c r="G2822" s="7" t="s">
        <v>247</v>
      </c>
      <c r="H2822" s="7" t="s">
        <v>248</v>
      </c>
      <c r="I2822" s="7" t="s">
        <v>901</v>
      </c>
      <c r="J2822" s="7" t="s">
        <v>902</v>
      </c>
      <c r="K2822" s="241">
        <v>2271</v>
      </c>
      <c r="L2822" s="7" t="s">
        <v>906</v>
      </c>
      <c r="M2822" s="241">
        <v>2094</v>
      </c>
      <c r="N2822" s="7" t="s">
        <v>702</v>
      </c>
    </row>
    <row r="2823" spans="1:14" x14ac:dyDescent="0.3">
      <c r="A2823" t="str">
        <f t="shared" si="44"/>
        <v>22714000</v>
      </c>
      <c r="B2823" s="7" t="s">
        <v>1294</v>
      </c>
      <c r="C2823" s="7" t="s">
        <v>1379</v>
      </c>
      <c r="D2823" s="7" t="s">
        <v>22</v>
      </c>
      <c r="E2823" s="7" t="e">
        <v>#N/A</v>
      </c>
      <c r="F2823" s="7" t="e">
        <v>#N/A</v>
      </c>
      <c r="G2823" s="7" t="e">
        <v>#N/A</v>
      </c>
      <c r="H2823" s="7" t="e">
        <v>#N/A</v>
      </c>
      <c r="I2823" s="7" t="s">
        <v>901</v>
      </c>
      <c r="J2823" s="7" t="s">
        <v>902</v>
      </c>
      <c r="K2823" s="241">
        <v>2271</v>
      </c>
      <c r="L2823" s="7" t="s">
        <v>906</v>
      </c>
      <c r="M2823" s="241">
        <v>4000</v>
      </c>
      <c r="N2823" s="7" t="s">
        <v>1349</v>
      </c>
    </row>
    <row r="2824" spans="1:14" x14ac:dyDescent="0.3">
      <c r="A2824" t="str">
        <f t="shared" si="44"/>
        <v>22718040</v>
      </c>
      <c r="B2824" s="7" t="s">
        <v>1294</v>
      </c>
      <c r="C2824" s="7" t="s">
        <v>1379</v>
      </c>
      <c r="D2824" s="7" t="s">
        <v>22</v>
      </c>
      <c r="E2824" s="7" t="e">
        <v>#N/A</v>
      </c>
      <c r="F2824" s="7" t="e">
        <v>#N/A</v>
      </c>
      <c r="G2824" s="7" t="e">
        <v>#N/A</v>
      </c>
      <c r="H2824" s="7" t="e">
        <v>#N/A</v>
      </c>
      <c r="I2824" s="7" t="s">
        <v>901</v>
      </c>
      <c r="J2824" s="7" t="s">
        <v>902</v>
      </c>
      <c r="K2824" s="241">
        <v>2271</v>
      </c>
      <c r="L2824" s="7" t="s">
        <v>906</v>
      </c>
      <c r="M2824" s="241">
        <v>8040</v>
      </c>
      <c r="N2824" s="7" t="s">
        <v>441</v>
      </c>
    </row>
    <row r="2825" spans="1:14" x14ac:dyDescent="0.3">
      <c r="A2825" t="str">
        <f t="shared" si="44"/>
        <v>22721000</v>
      </c>
      <c r="B2825" s="7" t="s">
        <v>1294</v>
      </c>
      <c r="C2825" s="7" t="s">
        <v>1379</v>
      </c>
      <c r="D2825" s="7" t="s">
        <v>22</v>
      </c>
      <c r="E2825" s="7" t="e">
        <v>#N/A</v>
      </c>
      <c r="F2825" s="7" t="e">
        <v>#N/A</v>
      </c>
      <c r="G2825" s="7" t="e">
        <v>#N/A</v>
      </c>
      <c r="H2825" s="7" t="e">
        <v>#N/A</v>
      </c>
      <c r="I2825" s="7" t="s">
        <v>901</v>
      </c>
      <c r="J2825" s="7" t="s">
        <v>902</v>
      </c>
      <c r="K2825" s="241">
        <v>2272</v>
      </c>
      <c r="L2825" s="7" t="s">
        <v>907</v>
      </c>
      <c r="M2825" s="241">
        <v>1000</v>
      </c>
      <c r="N2825" s="7" t="s">
        <v>427</v>
      </c>
    </row>
    <row r="2826" spans="1:14" x14ac:dyDescent="0.3">
      <c r="A2826" t="str">
        <f t="shared" si="44"/>
        <v>22721002</v>
      </c>
      <c r="B2826" s="7" t="s">
        <v>1294</v>
      </c>
      <c r="C2826" s="7" t="s">
        <v>1379</v>
      </c>
      <c r="D2826" s="7" t="s">
        <v>22</v>
      </c>
      <c r="E2826" s="7" t="s">
        <v>482</v>
      </c>
      <c r="F2826" s="7" t="s">
        <v>483</v>
      </c>
      <c r="G2826" s="7" t="s">
        <v>247</v>
      </c>
      <c r="H2826" s="7" t="s">
        <v>248</v>
      </c>
      <c r="I2826" s="7" t="s">
        <v>901</v>
      </c>
      <c r="J2826" s="7" t="s">
        <v>902</v>
      </c>
      <c r="K2826" s="241">
        <v>2272</v>
      </c>
      <c r="L2826" s="7" t="s">
        <v>907</v>
      </c>
      <c r="M2826" s="241">
        <v>1002</v>
      </c>
      <c r="N2826" s="7" t="s">
        <v>597</v>
      </c>
    </row>
    <row r="2827" spans="1:14" x14ac:dyDescent="0.3">
      <c r="A2827" t="str">
        <f t="shared" si="44"/>
        <v>22721016</v>
      </c>
      <c r="B2827" s="7" t="s">
        <v>1294</v>
      </c>
      <c r="C2827" s="7" t="s">
        <v>1379</v>
      </c>
      <c r="D2827" s="7" t="s">
        <v>22</v>
      </c>
      <c r="E2827" s="7" t="s">
        <v>482</v>
      </c>
      <c r="F2827" s="7" t="s">
        <v>483</v>
      </c>
      <c r="G2827" s="7" t="s">
        <v>247</v>
      </c>
      <c r="H2827" s="7" t="s">
        <v>248</v>
      </c>
      <c r="I2827" s="7" t="s">
        <v>901</v>
      </c>
      <c r="J2827" s="7" t="s">
        <v>902</v>
      </c>
      <c r="K2827" s="241">
        <v>2272</v>
      </c>
      <c r="L2827" s="7" t="s">
        <v>907</v>
      </c>
      <c r="M2827" s="241">
        <v>1016</v>
      </c>
      <c r="N2827" s="7" t="s">
        <v>599</v>
      </c>
    </row>
    <row r="2828" spans="1:14" x14ac:dyDescent="0.3">
      <c r="A2828" t="str">
        <f t="shared" si="44"/>
        <v>22721022</v>
      </c>
      <c r="B2828" s="7" t="s">
        <v>1294</v>
      </c>
      <c r="C2828" s="7" t="s">
        <v>1379</v>
      </c>
      <c r="D2828" s="7" t="s">
        <v>22</v>
      </c>
      <c r="E2828" s="7" t="e">
        <v>#N/A</v>
      </c>
      <c r="F2828" s="7" t="e">
        <v>#N/A</v>
      </c>
      <c r="G2828" s="7" t="e">
        <v>#N/A</v>
      </c>
      <c r="H2828" s="7" t="e">
        <v>#N/A</v>
      </c>
      <c r="I2828" s="7" t="s">
        <v>901</v>
      </c>
      <c r="J2828" s="7" t="s">
        <v>902</v>
      </c>
      <c r="K2828" s="241">
        <v>2272</v>
      </c>
      <c r="L2828" s="7" t="s">
        <v>907</v>
      </c>
      <c r="M2828" s="241">
        <v>1022</v>
      </c>
      <c r="N2828" s="7" t="s">
        <v>602</v>
      </c>
    </row>
    <row r="2829" spans="1:14" x14ac:dyDescent="0.3">
      <c r="A2829" t="str">
        <f t="shared" si="44"/>
        <v>22721026</v>
      </c>
      <c r="B2829" s="7" t="s">
        <v>1294</v>
      </c>
      <c r="C2829" s="7" t="s">
        <v>1379</v>
      </c>
      <c r="D2829" s="7" t="s">
        <v>22</v>
      </c>
      <c r="E2829" s="7" t="s">
        <v>482</v>
      </c>
      <c r="F2829" s="7" t="s">
        <v>483</v>
      </c>
      <c r="G2829" s="7" t="s">
        <v>247</v>
      </c>
      <c r="H2829" s="7" t="s">
        <v>248</v>
      </c>
      <c r="I2829" s="7" t="s">
        <v>901</v>
      </c>
      <c r="J2829" s="7" t="s">
        <v>902</v>
      </c>
      <c r="K2829" s="241">
        <v>2272</v>
      </c>
      <c r="L2829" s="7" t="s">
        <v>907</v>
      </c>
      <c r="M2829" s="241">
        <v>1026</v>
      </c>
      <c r="N2829" s="7" t="s">
        <v>604</v>
      </c>
    </row>
    <row r="2830" spans="1:14" x14ac:dyDescent="0.3">
      <c r="A2830" t="str">
        <f t="shared" si="44"/>
        <v>22721031</v>
      </c>
      <c r="B2830" s="7" t="s">
        <v>1294</v>
      </c>
      <c r="C2830" s="7" t="s">
        <v>1379</v>
      </c>
      <c r="D2830" s="7" t="s">
        <v>22</v>
      </c>
      <c r="E2830" s="7" t="e">
        <v>#N/A</v>
      </c>
      <c r="F2830" s="7" t="e">
        <v>#N/A</v>
      </c>
      <c r="G2830" s="7" t="e">
        <v>#N/A</v>
      </c>
      <c r="H2830" s="7" t="e">
        <v>#N/A</v>
      </c>
      <c r="I2830" s="7" t="s">
        <v>901</v>
      </c>
      <c r="J2830" s="7" t="s">
        <v>902</v>
      </c>
      <c r="K2830" s="241">
        <v>2272</v>
      </c>
      <c r="L2830" s="7" t="s">
        <v>907</v>
      </c>
      <c r="M2830" s="241">
        <v>1031</v>
      </c>
      <c r="N2830" s="7" t="s">
        <v>529</v>
      </c>
    </row>
    <row r="2831" spans="1:14" x14ac:dyDescent="0.3">
      <c r="A2831" t="str">
        <f t="shared" si="44"/>
        <v>22721032</v>
      </c>
      <c r="B2831" s="7" t="s">
        <v>1294</v>
      </c>
      <c r="C2831" s="7" t="s">
        <v>1379</v>
      </c>
      <c r="D2831" s="7" t="s">
        <v>22</v>
      </c>
      <c r="E2831" s="7" t="e">
        <v>#N/A</v>
      </c>
      <c r="F2831" s="7" t="e">
        <v>#N/A</v>
      </c>
      <c r="G2831" s="7" t="e">
        <v>#N/A</v>
      </c>
      <c r="H2831" s="7" t="e">
        <v>#N/A</v>
      </c>
      <c r="I2831" s="7" t="s">
        <v>901</v>
      </c>
      <c r="J2831" s="7" t="s">
        <v>902</v>
      </c>
      <c r="K2831" s="241">
        <v>2272</v>
      </c>
      <c r="L2831" s="7" t="s">
        <v>907</v>
      </c>
      <c r="M2831" s="241">
        <v>1032</v>
      </c>
      <c r="N2831" s="7" t="s">
        <v>530</v>
      </c>
    </row>
    <row r="2832" spans="1:14" x14ac:dyDescent="0.3">
      <c r="A2832" t="str">
        <f t="shared" si="44"/>
        <v>22721033</v>
      </c>
      <c r="B2832" s="7" t="s">
        <v>1294</v>
      </c>
      <c r="C2832" s="7" t="s">
        <v>1379</v>
      </c>
      <c r="D2832" s="7" t="s">
        <v>22</v>
      </c>
      <c r="E2832" s="7" t="e">
        <v>#N/A</v>
      </c>
      <c r="F2832" s="7" t="e">
        <v>#N/A</v>
      </c>
      <c r="G2832" s="7" t="e">
        <v>#N/A</v>
      </c>
      <c r="H2832" s="7" t="e">
        <v>#N/A</v>
      </c>
      <c r="I2832" s="7" t="s">
        <v>901</v>
      </c>
      <c r="J2832" s="7" t="s">
        <v>902</v>
      </c>
      <c r="K2832" s="241">
        <v>2272</v>
      </c>
      <c r="L2832" s="7" t="s">
        <v>907</v>
      </c>
      <c r="M2832" s="241">
        <v>1033</v>
      </c>
      <c r="N2832" s="7" t="s">
        <v>656</v>
      </c>
    </row>
    <row r="2833" spans="1:14" x14ac:dyDescent="0.3">
      <c r="A2833" t="str">
        <f t="shared" si="44"/>
        <v>22721040</v>
      </c>
      <c r="B2833" s="7" t="s">
        <v>1294</v>
      </c>
      <c r="C2833" s="7" t="s">
        <v>1379</v>
      </c>
      <c r="D2833" s="7" t="s">
        <v>22</v>
      </c>
      <c r="E2833" s="7" t="s">
        <v>482</v>
      </c>
      <c r="F2833" s="7" t="s">
        <v>483</v>
      </c>
      <c r="G2833" s="7" t="s">
        <v>247</v>
      </c>
      <c r="H2833" s="7" t="s">
        <v>248</v>
      </c>
      <c r="I2833" s="7" t="s">
        <v>901</v>
      </c>
      <c r="J2833" s="7" t="s">
        <v>902</v>
      </c>
      <c r="K2833" s="241">
        <v>2272</v>
      </c>
      <c r="L2833" s="7" t="s">
        <v>907</v>
      </c>
      <c r="M2833" s="241">
        <v>1040</v>
      </c>
      <c r="N2833" s="7" t="s">
        <v>606</v>
      </c>
    </row>
    <row r="2834" spans="1:14" x14ac:dyDescent="0.3">
      <c r="A2834" t="str">
        <f t="shared" si="44"/>
        <v>22721042</v>
      </c>
      <c r="B2834" s="7" t="s">
        <v>1294</v>
      </c>
      <c r="C2834" s="7" t="s">
        <v>1379</v>
      </c>
      <c r="D2834" s="7" t="s">
        <v>22</v>
      </c>
      <c r="E2834" s="7" t="e">
        <v>#N/A</v>
      </c>
      <c r="F2834" s="7" t="e">
        <v>#N/A</v>
      </c>
      <c r="G2834" s="7" t="e">
        <v>#N/A</v>
      </c>
      <c r="H2834" s="7" t="e">
        <v>#N/A</v>
      </c>
      <c r="I2834" s="7" t="s">
        <v>901</v>
      </c>
      <c r="J2834" s="7" t="s">
        <v>902</v>
      </c>
      <c r="K2834" s="241">
        <v>2272</v>
      </c>
      <c r="L2834" s="7" t="s">
        <v>907</v>
      </c>
      <c r="M2834" s="241">
        <v>1042</v>
      </c>
      <c r="N2834" s="7" t="s">
        <v>180</v>
      </c>
    </row>
    <row r="2835" spans="1:14" x14ac:dyDescent="0.3">
      <c r="A2835" t="str">
        <f t="shared" si="44"/>
        <v>22721046</v>
      </c>
      <c r="B2835" s="7" t="s">
        <v>1294</v>
      </c>
      <c r="C2835" s="7" t="s">
        <v>1379</v>
      </c>
      <c r="D2835" s="7" t="s">
        <v>22</v>
      </c>
      <c r="E2835" s="7" t="e">
        <v>#N/A</v>
      </c>
      <c r="F2835" s="7" t="e">
        <v>#N/A</v>
      </c>
      <c r="G2835" s="7" t="e">
        <v>#N/A</v>
      </c>
      <c r="H2835" s="7" t="e">
        <v>#N/A</v>
      </c>
      <c r="I2835" s="7" t="s">
        <v>901</v>
      </c>
      <c r="J2835" s="7" t="s">
        <v>902</v>
      </c>
      <c r="K2835" s="241">
        <v>2272</v>
      </c>
      <c r="L2835" s="7" t="s">
        <v>907</v>
      </c>
      <c r="M2835" s="241">
        <v>1046</v>
      </c>
      <c r="N2835" s="7" t="s">
        <v>1416</v>
      </c>
    </row>
    <row r="2836" spans="1:14" x14ac:dyDescent="0.3">
      <c r="A2836" t="str">
        <f t="shared" si="44"/>
        <v>22721064</v>
      </c>
      <c r="B2836" s="7" t="s">
        <v>1294</v>
      </c>
      <c r="C2836" s="7" t="s">
        <v>1379</v>
      </c>
      <c r="D2836" s="7" t="s">
        <v>22</v>
      </c>
      <c r="E2836" s="7" t="e">
        <v>#N/A</v>
      </c>
      <c r="F2836" s="7" t="e">
        <v>#N/A</v>
      </c>
      <c r="G2836" s="7" t="e">
        <v>#N/A</v>
      </c>
      <c r="H2836" s="7" t="e">
        <v>#N/A</v>
      </c>
      <c r="I2836" s="7" t="s">
        <v>901</v>
      </c>
      <c r="J2836" s="7" t="s">
        <v>902</v>
      </c>
      <c r="K2836" s="241">
        <v>2272</v>
      </c>
      <c r="L2836" s="7" t="s">
        <v>907</v>
      </c>
      <c r="M2836" s="241">
        <v>1064</v>
      </c>
      <c r="N2836" s="7" t="s">
        <v>1804</v>
      </c>
    </row>
    <row r="2837" spans="1:14" x14ac:dyDescent="0.3">
      <c r="A2837" t="str">
        <f t="shared" si="44"/>
        <v>22721065</v>
      </c>
      <c r="B2837" s="7" t="s">
        <v>1294</v>
      </c>
      <c r="C2837" s="7" t="s">
        <v>1379</v>
      </c>
      <c r="D2837" s="7" t="s">
        <v>22</v>
      </c>
      <c r="E2837" s="7" t="e">
        <v>#N/A</v>
      </c>
      <c r="F2837" s="7" t="e">
        <v>#N/A</v>
      </c>
      <c r="G2837" s="7" t="e">
        <v>#N/A</v>
      </c>
      <c r="H2837" s="7" t="e">
        <v>#N/A</v>
      </c>
      <c r="I2837" s="7" t="s">
        <v>901</v>
      </c>
      <c r="J2837" s="7" t="s">
        <v>902</v>
      </c>
      <c r="K2837" s="241">
        <v>2272</v>
      </c>
      <c r="L2837" s="7" t="s">
        <v>907</v>
      </c>
      <c r="M2837" s="241">
        <v>1065</v>
      </c>
      <c r="N2837" s="7" t="s">
        <v>739</v>
      </c>
    </row>
    <row r="2838" spans="1:14" x14ac:dyDescent="0.3">
      <c r="A2838" t="str">
        <f t="shared" si="44"/>
        <v>22722007</v>
      </c>
      <c r="B2838" s="7" t="s">
        <v>1294</v>
      </c>
      <c r="C2838" s="7" t="s">
        <v>1379</v>
      </c>
      <c r="D2838" s="7" t="s">
        <v>22</v>
      </c>
      <c r="E2838" s="7" t="e">
        <v>#N/A</v>
      </c>
      <c r="F2838" s="7" t="e">
        <v>#N/A</v>
      </c>
      <c r="G2838" s="7" t="e">
        <v>#N/A</v>
      </c>
      <c r="H2838" s="7" t="e">
        <v>#N/A</v>
      </c>
      <c r="I2838" s="7" t="s">
        <v>901</v>
      </c>
      <c r="J2838" s="7" t="s">
        <v>902</v>
      </c>
      <c r="K2838" s="241">
        <v>2272</v>
      </c>
      <c r="L2838" s="7" t="s">
        <v>907</v>
      </c>
      <c r="M2838" s="241">
        <v>2007</v>
      </c>
      <c r="N2838" s="7" t="s">
        <v>619</v>
      </c>
    </row>
    <row r="2839" spans="1:14" x14ac:dyDescent="0.3">
      <c r="A2839" t="str">
        <f t="shared" si="44"/>
        <v>22722094</v>
      </c>
      <c r="B2839" s="7" t="s">
        <v>1294</v>
      </c>
      <c r="C2839" s="7" t="s">
        <v>1379</v>
      </c>
      <c r="D2839" s="7" t="s">
        <v>22</v>
      </c>
      <c r="E2839" s="7" t="s">
        <v>482</v>
      </c>
      <c r="F2839" s="7" t="s">
        <v>483</v>
      </c>
      <c r="G2839" s="7" t="s">
        <v>247</v>
      </c>
      <c r="H2839" s="7" t="s">
        <v>248</v>
      </c>
      <c r="I2839" s="7" t="s">
        <v>901</v>
      </c>
      <c r="J2839" s="7" t="s">
        <v>902</v>
      </c>
      <c r="K2839" s="241">
        <v>2272</v>
      </c>
      <c r="L2839" s="7" t="s">
        <v>907</v>
      </c>
      <c r="M2839" s="241">
        <v>2094</v>
      </c>
      <c r="N2839" s="7" t="s">
        <v>702</v>
      </c>
    </row>
    <row r="2840" spans="1:14" x14ac:dyDescent="0.3">
      <c r="A2840" t="str">
        <f t="shared" si="44"/>
        <v>22724000</v>
      </c>
      <c r="B2840" s="7" t="s">
        <v>1294</v>
      </c>
      <c r="C2840" s="7" t="s">
        <v>1379</v>
      </c>
      <c r="D2840" s="7" t="s">
        <v>22</v>
      </c>
      <c r="E2840" s="7" t="e">
        <v>#N/A</v>
      </c>
      <c r="F2840" s="7" t="e">
        <v>#N/A</v>
      </c>
      <c r="G2840" s="7" t="e">
        <v>#N/A</v>
      </c>
      <c r="H2840" s="7" t="e">
        <v>#N/A</v>
      </c>
      <c r="I2840" s="7" t="s">
        <v>901</v>
      </c>
      <c r="J2840" s="7" t="s">
        <v>902</v>
      </c>
      <c r="K2840" s="241">
        <v>2272</v>
      </c>
      <c r="L2840" s="7" t="s">
        <v>907</v>
      </c>
      <c r="M2840" s="241">
        <v>4000</v>
      </c>
      <c r="N2840" s="7" t="s">
        <v>1349</v>
      </c>
    </row>
    <row r="2841" spans="1:14" x14ac:dyDescent="0.3">
      <c r="A2841" t="str">
        <f t="shared" si="44"/>
        <v>22728040</v>
      </c>
      <c r="B2841" s="7" t="s">
        <v>1294</v>
      </c>
      <c r="C2841" s="7" t="s">
        <v>1379</v>
      </c>
      <c r="D2841" s="7" t="s">
        <v>22</v>
      </c>
      <c r="E2841" s="7" t="e">
        <v>#N/A</v>
      </c>
      <c r="F2841" s="7" t="e">
        <v>#N/A</v>
      </c>
      <c r="G2841" s="7" t="e">
        <v>#N/A</v>
      </c>
      <c r="H2841" s="7" t="e">
        <v>#N/A</v>
      </c>
      <c r="I2841" s="7" t="s">
        <v>901</v>
      </c>
      <c r="J2841" s="7" t="s">
        <v>902</v>
      </c>
      <c r="K2841" s="241">
        <v>2272</v>
      </c>
      <c r="L2841" s="7" t="s">
        <v>907</v>
      </c>
      <c r="M2841" s="241">
        <v>8040</v>
      </c>
      <c r="N2841" s="7" t="s">
        <v>441</v>
      </c>
    </row>
    <row r="2842" spans="1:14" x14ac:dyDescent="0.3">
      <c r="A2842" t="str">
        <f t="shared" si="44"/>
        <v>22731000</v>
      </c>
      <c r="B2842" s="7" t="s">
        <v>1294</v>
      </c>
      <c r="C2842" s="7" t="s">
        <v>1379</v>
      </c>
      <c r="D2842" s="7" t="s">
        <v>22</v>
      </c>
      <c r="E2842" s="7" t="s">
        <v>482</v>
      </c>
      <c r="F2842" s="7" t="s">
        <v>483</v>
      </c>
      <c r="G2842" s="7" t="s">
        <v>247</v>
      </c>
      <c r="H2842" s="7" t="s">
        <v>248</v>
      </c>
      <c r="I2842" s="7" t="s">
        <v>901</v>
      </c>
      <c r="J2842" s="7" t="s">
        <v>902</v>
      </c>
      <c r="K2842" s="241">
        <v>2273</v>
      </c>
      <c r="L2842" s="7" t="s">
        <v>908</v>
      </c>
      <c r="M2842" s="241">
        <v>1000</v>
      </c>
      <c r="N2842" s="7" t="s">
        <v>427</v>
      </c>
    </row>
    <row r="2843" spans="1:14" x14ac:dyDescent="0.3">
      <c r="A2843" t="str">
        <f t="shared" si="44"/>
        <v>22731002</v>
      </c>
      <c r="B2843" s="7" t="s">
        <v>1294</v>
      </c>
      <c r="C2843" s="7" t="s">
        <v>1379</v>
      </c>
      <c r="D2843" s="7" t="s">
        <v>22</v>
      </c>
      <c r="E2843" s="7" t="s">
        <v>482</v>
      </c>
      <c r="F2843" s="7" t="s">
        <v>483</v>
      </c>
      <c r="G2843" s="7" t="s">
        <v>247</v>
      </c>
      <c r="H2843" s="7" t="s">
        <v>248</v>
      </c>
      <c r="I2843" s="7" t="s">
        <v>901</v>
      </c>
      <c r="J2843" s="7" t="s">
        <v>902</v>
      </c>
      <c r="K2843" s="241">
        <v>2273</v>
      </c>
      <c r="L2843" s="7" t="s">
        <v>908</v>
      </c>
      <c r="M2843" s="241">
        <v>1002</v>
      </c>
      <c r="N2843" s="7" t="s">
        <v>597</v>
      </c>
    </row>
    <row r="2844" spans="1:14" x14ac:dyDescent="0.3">
      <c r="A2844" t="str">
        <f t="shared" si="44"/>
        <v>22731016</v>
      </c>
      <c r="B2844" s="7" t="s">
        <v>1294</v>
      </c>
      <c r="C2844" s="7" t="s">
        <v>1379</v>
      </c>
      <c r="D2844" s="7" t="s">
        <v>22</v>
      </c>
      <c r="E2844" s="7" t="s">
        <v>482</v>
      </c>
      <c r="F2844" s="7" t="s">
        <v>483</v>
      </c>
      <c r="G2844" s="7" t="s">
        <v>247</v>
      </c>
      <c r="H2844" s="7" t="s">
        <v>248</v>
      </c>
      <c r="I2844" s="7" t="s">
        <v>901</v>
      </c>
      <c r="J2844" s="7" t="s">
        <v>902</v>
      </c>
      <c r="K2844" s="241">
        <v>2273</v>
      </c>
      <c r="L2844" s="7" t="s">
        <v>908</v>
      </c>
      <c r="M2844" s="241">
        <v>1016</v>
      </c>
      <c r="N2844" s="7" t="s">
        <v>599</v>
      </c>
    </row>
    <row r="2845" spans="1:14" x14ac:dyDescent="0.3">
      <c r="A2845" t="str">
        <f t="shared" si="44"/>
        <v>22731022</v>
      </c>
      <c r="B2845" s="7" t="s">
        <v>1294</v>
      </c>
      <c r="C2845" s="7" t="s">
        <v>1379</v>
      </c>
      <c r="D2845" s="7" t="s">
        <v>22</v>
      </c>
      <c r="E2845" s="7" t="s">
        <v>482</v>
      </c>
      <c r="F2845" s="7" t="s">
        <v>483</v>
      </c>
      <c r="G2845" s="7" t="s">
        <v>247</v>
      </c>
      <c r="H2845" s="7" t="s">
        <v>248</v>
      </c>
      <c r="I2845" s="7" t="s">
        <v>901</v>
      </c>
      <c r="J2845" s="7" t="s">
        <v>902</v>
      </c>
      <c r="K2845" s="241">
        <v>2273</v>
      </c>
      <c r="L2845" s="7" t="s">
        <v>908</v>
      </c>
      <c r="M2845" s="241">
        <v>1022</v>
      </c>
      <c r="N2845" s="7" t="s">
        <v>602</v>
      </c>
    </row>
    <row r="2846" spans="1:14" x14ac:dyDescent="0.3">
      <c r="A2846" t="str">
        <f t="shared" si="44"/>
        <v>22731025</v>
      </c>
      <c r="B2846" s="7" t="s">
        <v>1294</v>
      </c>
      <c r="C2846" s="7" t="s">
        <v>1379</v>
      </c>
      <c r="D2846" s="7" t="s">
        <v>22</v>
      </c>
      <c r="E2846" s="7" t="e">
        <v>#N/A</v>
      </c>
      <c r="F2846" s="7" t="e">
        <v>#N/A</v>
      </c>
      <c r="G2846" s="7" t="e">
        <v>#N/A</v>
      </c>
      <c r="H2846" s="7" t="e">
        <v>#N/A</v>
      </c>
      <c r="I2846" s="7" t="s">
        <v>901</v>
      </c>
      <c r="J2846" s="7" t="s">
        <v>902</v>
      </c>
      <c r="K2846" s="241">
        <v>2273</v>
      </c>
      <c r="L2846" s="7" t="s">
        <v>908</v>
      </c>
      <c r="M2846" s="241">
        <v>1025</v>
      </c>
      <c r="N2846" s="7" t="s">
        <v>603</v>
      </c>
    </row>
    <row r="2847" spans="1:14" x14ac:dyDescent="0.3">
      <c r="A2847" t="str">
        <f t="shared" si="44"/>
        <v>22731026</v>
      </c>
      <c r="B2847" s="7" t="s">
        <v>1294</v>
      </c>
      <c r="C2847" s="7" t="s">
        <v>1379</v>
      </c>
      <c r="D2847" s="7" t="s">
        <v>22</v>
      </c>
      <c r="E2847" s="7" t="s">
        <v>482</v>
      </c>
      <c r="F2847" s="7" t="s">
        <v>483</v>
      </c>
      <c r="G2847" s="7" t="s">
        <v>247</v>
      </c>
      <c r="H2847" s="7" t="s">
        <v>248</v>
      </c>
      <c r="I2847" s="7" t="s">
        <v>901</v>
      </c>
      <c r="J2847" s="7" t="s">
        <v>902</v>
      </c>
      <c r="K2847" s="241">
        <v>2273</v>
      </c>
      <c r="L2847" s="7" t="s">
        <v>908</v>
      </c>
      <c r="M2847" s="241">
        <v>1026</v>
      </c>
      <c r="N2847" s="7" t="s">
        <v>604</v>
      </c>
    </row>
    <row r="2848" spans="1:14" x14ac:dyDescent="0.3">
      <c r="A2848" t="str">
        <f t="shared" si="44"/>
        <v>22731031</v>
      </c>
      <c r="B2848" s="7" t="s">
        <v>1294</v>
      </c>
      <c r="C2848" s="7" t="s">
        <v>1379</v>
      </c>
      <c r="D2848" s="7" t="s">
        <v>22</v>
      </c>
      <c r="E2848" s="7" t="s">
        <v>482</v>
      </c>
      <c r="F2848" s="7" t="s">
        <v>483</v>
      </c>
      <c r="G2848" s="7" t="s">
        <v>247</v>
      </c>
      <c r="H2848" s="7" t="s">
        <v>248</v>
      </c>
      <c r="I2848" s="7" t="s">
        <v>901</v>
      </c>
      <c r="J2848" s="7" t="s">
        <v>902</v>
      </c>
      <c r="K2848" s="241">
        <v>2273</v>
      </c>
      <c r="L2848" s="7" t="s">
        <v>908</v>
      </c>
      <c r="M2848" s="241">
        <v>1031</v>
      </c>
      <c r="N2848" s="7" t="s">
        <v>529</v>
      </c>
    </row>
    <row r="2849" spans="1:14" x14ac:dyDescent="0.3">
      <c r="A2849" t="str">
        <f t="shared" si="44"/>
        <v>22731032</v>
      </c>
      <c r="B2849" s="7" t="s">
        <v>1294</v>
      </c>
      <c r="C2849" s="7" t="s">
        <v>1379</v>
      </c>
      <c r="D2849" s="7" t="s">
        <v>22</v>
      </c>
      <c r="E2849" s="7" t="s">
        <v>482</v>
      </c>
      <c r="F2849" s="7" t="s">
        <v>483</v>
      </c>
      <c r="G2849" s="7" t="s">
        <v>247</v>
      </c>
      <c r="H2849" s="7" t="s">
        <v>248</v>
      </c>
      <c r="I2849" s="7" t="s">
        <v>901</v>
      </c>
      <c r="J2849" s="7" t="s">
        <v>902</v>
      </c>
      <c r="K2849" s="241">
        <v>2273</v>
      </c>
      <c r="L2849" s="7" t="s">
        <v>908</v>
      </c>
      <c r="M2849" s="241">
        <v>1032</v>
      </c>
      <c r="N2849" s="7" t="s">
        <v>530</v>
      </c>
    </row>
    <row r="2850" spans="1:14" x14ac:dyDescent="0.3">
      <c r="A2850" t="str">
        <f t="shared" si="44"/>
        <v>22731033</v>
      </c>
      <c r="B2850" s="7" t="s">
        <v>1294</v>
      </c>
      <c r="C2850" s="7" t="s">
        <v>1379</v>
      </c>
      <c r="D2850" s="7" t="s">
        <v>22</v>
      </c>
      <c r="E2850" s="7" t="e">
        <v>#N/A</v>
      </c>
      <c r="F2850" s="7" t="e">
        <v>#N/A</v>
      </c>
      <c r="G2850" s="7" t="e">
        <v>#N/A</v>
      </c>
      <c r="H2850" s="7" t="e">
        <v>#N/A</v>
      </c>
      <c r="I2850" s="7" t="s">
        <v>901</v>
      </c>
      <c r="J2850" s="7" t="s">
        <v>902</v>
      </c>
      <c r="K2850" s="241">
        <v>2273</v>
      </c>
      <c r="L2850" s="7" t="s">
        <v>908</v>
      </c>
      <c r="M2850" s="241">
        <v>1033</v>
      </c>
      <c r="N2850" s="7" t="s">
        <v>656</v>
      </c>
    </row>
    <row r="2851" spans="1:14" x14ac:dyDescent="0.3">
      <c r="A2851" t="str">
        <f t="shared" si="44"/>
        <v>22731040</v>
      </c>
      <c r="B2851" s="7" t="s">
        <v>1294</v>
      </c>
      <c r="C2851" s="7" t="s">
        <v>1379</v>
      </c>
      <c r="D2851" s="7" t="s">
        <v>22</v>
      </c>
      <c r="E2851" s="7" t="s">
        <v>482</v>
      </c>
      <c r="F2851" s="7" t="s">
        <v>483</v>
      </c>
      <c r="G2851" s="7" t="s">
        <v>247</v>
      </c>
      <c r="H2851" s="7" t="s">
        <v>248</v>
      </c>
      <c r="I2851" s="7" t="s">
        <v>901</v>
      </c>
      <c r="J2851" s="7" t="s">
        <v>902</v>
      </c>
      <c r="K2851" s="241">
        <v>2273</v>
      </c>
      <c r="L2851" s="7" t="s">
        <v>908</v>
      </c>
      <c r="M2851" s="241">
        <v>1040</v>
      </c>
      <c r="N2851" s="7" t="s">
        <v>606</v>
      </c>
    </row>
    <row r="2852" spans="1:14" x14ac:dyDescent="0.3">
      <c r="A2852" t="str">
        <f t="shared" si="44"/>
        <v>22731042</v>
      </c>
      <c r="B2852" s="7" t="s">
        <v>1294</v>
      </c>
      <c r="C2852" s="7" t="s">
        <v>1379</v>
      </c>
      <c r="D2852" s="7" t="s">
        <v>22</v>
      </c>
      <c r="E2852" s="7" t="s">
        <v>482</v>
      </c>
      <c r="F2852" s="7" t="s">
        <v>483</v>
      </c>
      <c r="G2852" s="7" t="s">
        <v>247</v>
      </c>
      <c r="H2852" s="7" t="s">
        <v>248</v>
      </c>
      <c r="I2852" s="7" t="s">
        <v>901</v>
      </c>
      <c r="J2852" s="7" t="s">
        <v>902</v>
      </c>
      <c r="K2852" s="241">
        <v>2273</v>
      </c>
      <c r="L2852" s="7" t="s">
        <v>908</v>
      </c>
      <c r="M2852" s="241">
        <v>1042</v>
      </c>
      <c r="N2852" s="7" t="s">
        <v>180</v>
      </c>
    </row>
    <row r="2853" spans="1:14" x14ac:dyDescent="0.3">
      <c r="A2853" t="str">
        <f t="shared" si="44"/>
        <v>22731045</v>
      </c>
      <c r="B2853" s="7" t="s">
        <v>1294</v>
      </c>
      <c r="C2853" s="7" t="s">
        <v>1379</v>
      </c>
      <c r="D2853" s="7" t="s">
        <v>22</v>
      </c>
      <c r="E2853" s="7" t="e">
        <v>#N/A</v>
      </c>
      <c r="F2853" s="7" t="e">
        <v>#N/A</v>
      </c>
      <c r="G2853" s="7" t="e">
        <v>#N/A</v>
      </c>
      <c r="H2853" s="7" t="e">
        <v>#N/A</v>
      </c>
      <c r="I2853" s="7" t="s">
        <v>901</v>
      </c>
      <c r="J2853" s="7" t="s">
        <v>902</v>
      </c>
      <c r="K2853" s="241">
        <v>2273</v>
      </c>
      <c r="L2853" s="7" t="s">
        <v>908</v>
      </c>
      <c r="M2853" s="241">
        <v>1045</v>
      </c>
      <c r="N2853" s="7" t="s">
        <v>1392</v>
      </c>
    </row>
    <row r="2854" spans="1:14" x14ac:dyDescent="0.3">
      <c r="A2854" t="str">
        <f t="shared" si="44"/>
        <v>22731051</v>
      </c>
      <c r="B2854" s="7" t="s">
        <v>1294</v>
      </c>
      <c r="C2854" s="7" t="s">
        <v>1379</v>
      </c>
      <c r="D2854" s="7" t="s">
        <v>22</v>
      </c>
      <c r="E2854" s="7" t="e">
        <v>#N/A</v>
      </c>
      <c r="F2854" s="7" t="e">
        <v>#N/A</v>
      </c>
      <c r="G2854" s="7" t="e">
        <v>#N/A</v>
      </c>
      <c r="H2854" s="7" t="e">
        <v>#N/A</v>
      </c>
      <c r="I2854" s="7" t="s">
        <v>901</v>
      </c>
      <c r="J2854" s="7" t="s">
        <v>902</v>
      </c>
      <c r="K2854" s="241">
        <v>2273</v>
      </c>
      <c r="L2854" s="7" t="s">
        <v>908</v>
      </c>
      <c r="M2854" s="241">
        <v>1051</v>
      </c>
      <c r="N2854" s="7" t="s">
        <v>610</v>
      </c>
    </row>
    <row r="2855" spans="1:14" x14ac:dyDescent="0.3">
      <c r="A2855" t="str">
        <f t="shared" si="44"/>
        <v>22731064</v>
      </c>
      <c r="B2855" s="7" t="s">
        <v>1294</v>
      </c>
      <c r="C2855" s="7" t="s">
        <v>1379</v>
      </c>
      <c r="D2855" s="7" t="s">
        <v>22</v>
      </c>
      <c r="E2855" s="7" t="e">
        <v>#N/A</v>
      </c>
      <c r="F2855" s="7" t="e">
        <v>#N/A</v>
      </c>
      <c r="G2855" s="7" t="e">
        <v>#N/A</v>
      </c>
      <c r="H2855" s="7" t="e">
        <v>#N/A</v>
      </c>
      <c r="I2855" s="7" t="s">
        <v>901</v>
      </c>
      <c r="J2855" s="7" t="s">
        <v>902</v>
      </c>
      <c r="K2855" s="241">
        <v>2273</v>
      </c>
      <c r="L2855" s="7" t="s">
        <v>908</v>
      </c>
      <c r="M2855" s="241">
        <v>1064</v>
      </c>
      <c r="N2855" s="7" t="s">
        <v>1804</v>
      </c>
    </row>
    <row r="2856" spans="1:14" x14ac:dyDescent="0.3">
      <c r="A2856" t="str">
        <f t="shared" si="44"/>
        <v>22731065</v>
      </c>
      <c r="B2856" s="7" t="s">
        <v>1294</v>
      </c>
      <c r="C2856" s="7" t="s">
        <v>1379</v>
      </c>
      <c r="D2856" s="7" t="s">
        <v>22</v>
      </c>
      <c r="E2856" s="7" t="e">
        <v>#N/A</v>
      </c>
      <c r="F2856" s="7" t="e">
        <v>#N/A</v>
      </c>
      <c r="G2856" s="7" t="e">
        <v>#N/A</v>
      </c>
      <c r="H2856" s="7" t="e">
        <v>#N/A</v>
      </c>
      <c r="I2856" s="7" t="s">
        <v>901</v>
      </c>
      <c r="J2856" s="7" t="s">
        <v>902</v>
      </c>
      <c r="K2856" s="241">
        <v>2273</v>
      </c>
      <c r="L2856" s="7" t="s">
        <v>908</v>
      </c>
      <c r="M2856" s="241">
        <v>1065</v>
      </c>
      <c r="N2856" s="7" t="s">
        <v>739</v>
      </c>
    </row>
    <row r="2857" spans="1:14" x14ac:dyDescent="0.3">
      <c r="A2857" t="str">
        <f t="shared" si="44"/>
        <v>22732007</v>
      </c>
      <c r="B2857" s="7" t="s">
        <v>1294</v>
      </c>
      <c r="C2857" s="7" t="s">
        <v>1379</v>
      </c>
      <c r="D2857" s="7" t="s">
        <v>22</v>
      </c>
      <c r="E2857" s="7" t="e">
        <v>#N/A</v>
      </c>
      <c r="F2857" s="7" t="e">
        <v>#N/A</v>
      </c>
      <c r="G2857" s="7" t="e">
        <v>#N/A</v>
      </c>
      <c r="H2857" s="7" t="e">
        <v>#N/A</v>
      </c>
      <c r="I2857" s="7" t="s">
        <v>901</v>
      </c>
      <c r="J2857" s="7" t="s">
        <v>902</v>
      </c>
      <c r="K2857" s="241">
        <v>2273</v>
      </c>
      <c r="L2857" s="7" t="s">
        <v>908</v>
      </c>
      <c r="M2857" s="241">
        <v>2007</v>
      </c>
      <c r="N2857" s="7" t="s">
        <v>619</v>
      </c>
    </row>
    <row r="2858" spans="1:14" x14ac:dyDescent="0.3">
      <c r="A2858" t="str">
        <f t="shared" si="44"/>
        <v>22732047</v>
      </c>
      <c r="B2858" s="7" t="s">
        <v>1294</v>
      </c>
      <c r="C2858" s="7" t="s">
        <v>1379</v>
      </c>
      <c r="D2858" s="7" t="s">
        <v>22</v>
      </c>
      <c r="E2858" s="7" t="e">
        <v>#N/A</v>
      </c>
      <c r="F2858" s="7" t="e">
        <v>#N/A</v>
      </c>
      <c r="G2858" s="7" t="e">
        <v>#N/A</v>
      </c>
      <c r="H2858" s="7" t="e">
        <v>#N/A</v>
      </c>
      <c r="I2858" s="7" t="s">
        <v>901</v>
      </c>
      <c r="J2858" s="7" t="s">
        <v>902</v>
      </c>
      <c r="K2858" s="241">
        <v>2273</v>
      </c>
      <c r="L2858" s="7" t="s">
        <v>908</v>
      </c>
      <c r="M2858" s="241">
        <v>2047</v>
      </c>
      <c r="N2858" s="7" t="s">
        <v>299</v>
      </c>
    </row>
    <row r="2859" spans="1:14" x14ac:dyDescent="0.3">
      <c r="A2859" t="str">
        <f t="shared" si="44"/>
        <v>22732094</v>
      </c>
      <c r="B2859" s="7" t="s">
        <v>1294</v>
      </c>
      <c r="C2859" s="7" t="s">
        <v>1379</v>
      </c>
      <c r="D2859" s="7" t="s">
        <v>22</v>
      </c>
      <c r="E2859" s="7" t="s">
        <v>482</v>
      </c>
      <c r="F2859" s="7" t="s">
        <v>483</v>
      </c>
      <c r="G2859" s="7" t="s">
        <v>247</v>
      </c>
      <c r="H2859" s="7" t="s">
        <v>248</v>
      </c>
      <c r="I2859" s="7" t="s">
        <v>901</v>
      </c>
      <c r="J2859" s="7" t="s">
        <v>902</v>
      </c>
      <c r="K2859" s="241">
        <v>2273</v>
      </c>
      <c r="L2859" s="7" t="s">
        <v>908</v>
      </c>
      <c r="M2859" s="241">
        <v>2094</v>
      </c>
      <c r="N2859" s="7" t="s">
        <v>702</v>
      </c>
    </row>
    <row r="2860" spans="1:14" x14ac:dyDescent="0.3">
      <c r="A2860" t="str">
        <f t="shared" si="44"/>
        <v>22734000</v>
      </c>
      <c r="B2860" s="7" t="s">
        <v>1294</v>
      </c>
      <c r="C2860" s="7" t="s">
        <v>1379</v>
      </c>
      <c r="D2860" s="7" t="s">
        <v>22</v>
      </c>
      <c r="E2860" s="7" t="e">
        <v>#N/A</v>
      </c>
      <c r="F2860" s="7" t="e">
        <v>#N/A</v>
      </c>
      <c r="G2860" s="7" t="e">
        <v>#N/A</v>
      </c>
      <c r="H2860" s="7" t="e">
        <v>#N/A</v>
      </c>
      <c r="I2860" s="7" t="s">
        <v>901</v>
      </c>
      <c r="J2860" s="7" t="s">
        <v>902</v>
      </c>
      <c r="K2860" s="241">
        <v>2273</v>
      </c>
      <c r="L2860" s="7" t="s">
        <v>908</v>
      </c>
      <c r="M2860" s="241">
        <v>4000</v>
      </c>
      <c r="N2860" s="7" t="s">
        <v>1349</v>
      </c>
    </row>
    <row r="2861" spans="1:14" x14ac:dyDescent="0.3">
      <c r="A2861" t="str">
        <f t="shared" si="44"/>
        <v>22738000</v>
      </c>
      <c r="B2861" s="7" t="s">
        <v>1294</v>
      </c>
      <c r="C2861" s="7" t="s">
        <v>1379</v>
      </c>
      <c r="D2861" s="7" t="s">
        <v>22</v>
      </c>
      <c r="E2861" s="7" t="e">
        <v>#N/A</v>
      </c>
      <c r="F2861" s="7" t="e">
        <v>#N/A</v>
      </c>
      <c r="G2861" s="7" t="e">
        <v>#N/A</v>
      </c>
      <c r="H2861" s="7" t="e">
        <v>#N/A</v>
      </c>
      <c r="I2861" s="7" t="s">
        <v>901</v>
      </c>
      <c r="J2861" s="7" t="s">
        <v>902</v>
      </c>
      <c r="K2861" s="241">
        <v>2273</v>
      </c>
      <c r="L2861" s="7" t="s">
        <v>908</v>
      </c>
      <c r="M2861" s="241">
        <v>8000</v>
      </c>
      <c r="N2861" s="7" t="s">
        <v>163</v>
      </c>
    </row>
    <row r="2862" spans="1:14" x14ac:dyDescent="0.3">
      <c r="A2862" t="str">
        <f t="shared" si="44"/>
        <v>22738040</v>
      </c>
      <c r="B2862" s="7" t="s">
        <v>1294</v>
      </c>
      <c r="C2862" s="7" t="s">
        <v>1379</v>
      </c>
      <c r="D2862" s="7" t="s">
        <v>22</v>
      </c>
      <c r="E2862" s="7" t="e">
        <v>#N/A</v>
      </c>
      <c r="F2862" s="7" t="e">
        <v>#N/A</v>
      </c>
      <c r="G2862" s="7" t="e">
        <v>#N/A</v>
      </c>
      <c r="H2862" s="7" t="e">
        <v>#N/A</v>
      </c>
      <c r="I2862" s="7" t="s">
        <v>901</v>
      </c>
      <c r="J2862" s="7" t="s">
        <v>902</v>
      </c>
      <c r="K2862" s="241">
        <v>2273</v>
      </c>
      <c r="L2862" s="7" t="s">
        <v>908</v>
      </c>
      <c r="M2862" s="241">
        <v>8040</v>
      </c>
      <c r="N2862" s="7" t="s">
        <v>441</v>
      </c>
    </row>
    <row r="2863" spans="1:14" x14ac:dyDescent="0.3">
      <c r="A2863" t="str">
        <f t="shared" si="44"/>
        <v>22738602</v>
      </c>
      <c r="B2863" s="7" t="s">
        <v>1294</v>
      </c>
      <c r="C2863" s="7" t="s">
        <v>1379</v>
      </c>
      <c r="D2863" s="7" t="s">
        <v>22</v>
      </c>
      <c r="E2863" s="7" t="e">
        <v>#N/A</v>
      </c>
      <c r="F2863" s="7" t="e">
        <v>#N/A</v>
      </c>
      <c r="G2863" s="7" t="e">
        <v>#N/A</v>
      </c>
      <c r="H2863" s="7" t="e">
        <v>#N/A</v>
      </c>
      <c r="I2863" s="7" t="s">
        <v>901</v>
      </c>
      <c r="J2863" s="7" t="s">
        <v>902</v>
      </c>
      <c r="K2863" s="241">
        <v>2273</v>
      </c>
      <c r="L2863" s="7" t="s">
        <v>908</v>
      </c>
      <c r="M2863" s="241">
        <v>8602</v>
      </c>
      <c r="N2863" s="7" t="s">
        <v>365</v>
      </c>
    </row>
    <row r="2864" spans="1:14" x14ac:dyDescent="0.3">
      <c r="A2864" t="str">
        <f t="shared" si="44"/>
        <v>22741000</v>
      </c>
      <c r="B2864" s="7" t="s">
        <v>1294</v>
      </c>
      <c r="C2864" s="7" t="s">
        <v>1379</v>
      </c>
      <c r="D2864" s="7" t="s">
        <v>22</v>
      </c>
      <c r="E2864" s="7" t="e">
        <v>#N/A</v>
      </c>
      <c r="F2864" s="7" t="e">
        <v>#N/A</v>
      </c>
      <c r="G2864" s="7" t="e">
        <v>#N/A</v>
      </c>
      <c r="H2864" s="7" t="e">
        <v>#N/A</v>
      </c>
      <c r="I2864" s="7" t="s">
        <v>901</v>
      </c>
      <c r="J2864" s="7" t="s">
        <v>902</v>
      </c>
      <c r="K2864" s="241">
        <v>2274</v>
      </c>
      <c r="L2864" s="7" t="s">
        <v>909</v>
      </c>
      <c r="M2864" s="241">
        <v>1000</v>
      </c>
      <c r="N2864" s="7" t="s">
        <v>427</v>
      </c>
    </row>
    <row r="2865" spans="1:14" x14ac:dyDescent="0.3">
      <c r="A2865" t="str">
        <f t="shared" si="44"/>
        <v>22741002</v>
      </c>
      <c r="B2865" s="7" t="s">
        <v>1294</v>
      </c>
      <c r="C2865" s="7" t="s">
        <v>1379</v>
      </c>
      <c r="D2865" s="7" t="s">
        <v>22</v>
      </c>
      <c r="E2865" s="7" t="s">
        <v>482</v>
      </c>
      <c r="F2865" s="7" t="s">
        <v>483</v>
      </c>
      <c r="G2865" s="7" t="s">
        <v>247</v>
      </c>
      <c r="H2865" s="7" t="s">
        <v>248</v>
      </c>
      <c r="I2865" s="7" t="s">
        <v>901</v>
      </c>
      <c r="J2865" s="7" t="s">
        <v>902</v>
      </c>
      <c r="K2865" s="241">
        <v>2274</v>
      </c>
      <c r="L2865" s="7" t="s">
        <v>909</v>
      </c>
      <c r="M2865" s="241">
        <v>1002</v>
      </c>
      <c r="N2865" s="7" t="s">
        <v>597</v>
      </c>
    </row>
    <row r="2866" spans="1:14" x14ac:dyDescent="0.3">
      <c r="A2866" t="str">
        <f t="shared" si="44"/>
        <v>22741007</v>
      </c>
      <c r="B2866" s="7" t="s">
        <v>1294</v>
      </c>
      <c r="C2866" s="7" t="s">
        <v>1379</v>
      </c>
      <c r="D2866" s="7" t="s">
        <v>22</v>
      </c>
      <c r="E2866" s="7" t="e">
        <v>#N/A</v>
      </c>
      <c r="F2866" s="7" t="e">
        <v>#N/A</v>
      </c>
      <c r="G2866" s="7" t="e">
        <v>#N/A</v>
      </c>
      <c r="H2866" s="7" t="e">
        <v>#N/A</v>
      </c>
      <c r="I2866" s="7" t="s">
        <v>901</v>
      </c>
      <c r="J2866" s="7" t="s">
        <v>902</v>
      </c>
      <c r="K2866" s="241">
        <v>2274</v>
      </c>
      <c r="L2866" s="7" t="s">
        <v>909</v>
      </c>
      <c r="M2866" s="241">
        <v>1007</v>
      </c>
      <c r="N2866" s="7" t="s">
        <v>539</v>
      </c>
    </row>
    <row r="2867" spans="1:14" x14ac:dyDescent="0.3">
      <c r="A2867" t="str">
        <f t="shared" si="44"/>
        <v>22741016</v>
      </c>
      <c r="B2867" s="7" t="s">
        <v>1294</v>
      </c>
      <c r="C2867" s="7" t="s">
        <v>1379</v>
      </c>
      <c r="D2867" s="7" t="s">
        <v>22</v>
      </c>
      <c r="E2867" s="7" t="e">
        <v>#N/A</v>
      </c>
      <c r="F2867" s="7" t="e">
        <v>#N/A</v>
      </c>
      <c r="G2867" s="7" t="e">
        <v>#N/A</v>
      </c>
      <c r="H2867" s="7" t="e">
        <v>#N/A</v>
      </c>
      <c r="I2867" s="7" t="s">
        <v>901</v>
      </c>
      <c r="J2867" s="7" t="s">
        <v>902</v>
      </c>
      <c r="K2867" s="241">
        <v>2274</v>
      </c>
      <c r="L2867" s="7" t="s">
        <v>909</v>
      </c>
      <c r="M2867" s="241">
        <v>1016</v>
      </c>
      <c r="N2867" s="7" t="s">
        <v>599</v>
      </c>
    </row>
    <row r="2868" spans="1:14" x14ac:dyDescent="0.3">
      <c r="A2868" t="str">
        <f t="shared" si="44"/>
        <v>22741022</v>
      </c>
      <c r="B2868" s="7" t="s">
        <v>1294</v>
      </c>
      <c r="C2868" s="7" t="s">
        <v>1379</v>
      </c>
      <c r="D2868" s="7" t="s">
        <v>22</v>
      </c>
      <c r="E2868" s="7" t="e">
        <v>#N/A</v>
      </c>
      <c r="F2868" s="7" t="e">
        <v>#N/A</v>
      </c>
      <c r="G2868" s="7" t="e">
        <v>#N/A</v>
      </c>
      <c r="H2868" s="7" t="e">
        <v>#N/A</v>
      </c>
      <c r="I2868" s="7" t="s">
        <v>901</v>
      </c>
      <c r="J2868" s="7" t="s">
        <v>902</v>
      </c>
      <c r="K2868" s="241">
        <v>2274</v>
      </c>
      <c r="L2868" s="7" t="s">
        <v>909</v>
      </c>
      <c r="M2868" s="241">
        <v>1022</v>
      </c>
      <c r="N2868" s="7" t="s">
        <v>602</v>
      </c>
    </row>
    <row r="2869" spans="1:14" x14ac:dyDescent="0.3">
      <c r="A2869" t="str">
        <f t="shared" si="44"/>
        <v>22741026</v>
      </c>
      <c r="B2869" s="7" t="s">
        <v>1294</v>
      </c>
      <c r="C2869" s="7" t="s">
        <v>1379</v>
      </c>
      <c r="D2869" s="7" t="s">
        <v>22</v>
      </c>
      <c r="E2869" s="7" t="e">
        <v>#N/A</v>
      </c>
      <c r="F2869" s="7" t="e">
        <v>#N/A</v>
      </c>
      <c r="G2869" s="7" t="e">
        <v>#N/A</v>
      </c>
      <c r="H2869" s="7" t="e">
        <v>#N/A</v>
      </c>
      <c r="I2869" s="7" t="s">
        <v>901</v>
      </c>
      <c r="J2869" s="7" t="s">
        <v>902</v>
      </c>
      <c r="K2869" s="241">
        <v>2274</v>
      </c>
      <c r="L2869" s="7" t="s">
        <v>909</v>
      </c>
      <c r="M2869" s="241">
        <v>1026</v>
      </c>
      <c r="N2869" s="7" t="s">
        <v>604</v>
      </c>
    </row>
    <row r="2870" spans="1:14" x14ac:dyDescent="0.3">
      <c r="A2870" t="str">
        <f t="shared" si="44"/>
        <v>22741031</v>
      </c>
      <c r="B2870" s="7" t="s">
        <v>1294</v>
      </c>
      <c r="C2870" s="7" t="s">
        <v>1379</v>
      </c>
      <c r="D2870" s="7" t="s">
        <v>22</v>
      </c>
      <c r="E2870" s="7" t="e">
        <v>#N/A</v>
      </c>
      <c r="F2870" s="7" t="e">
        <v>#N/A</v>
      </c>
      <c r="G2870" s="7" t="e">
        <v>#N/A</v>
      </c>
      <c r="H2870" s="7" t="e">
        <v>#N/A</v>
      </c>
      <c r="I2870" s="7" t="s">
        <v>901</v>
      </c>
      <c r="J2870" s="7" t="s">
        <v>902</v>
      </c>
      <c r="K2870" s="241">
        <v>2274</v>
      </c>
      <c r="L2870" s="7" t="s">
        <v>909</v>
      </c>
      <c r="M2870" s="241">
        <v>1031</v>
      </c>
      <c r="N2870" s="7" t="s">
        <v>529</v>
      </c>
    </row>
    <row r="2871" spans="1:14" x14ac:dyDescent="0.3">
      <c r="A2871" t="str">
        <f t="shared" si="44"/>
        <v>22741032</v>
      </c>
      <c r="B2871" s="7" t="s">
        <v>1294</v>
      </c>
      <c r="C2871" s="7" t="s">
        <v>1379</v>
      </c>
      <c r="D2871" s="7" t="s">
        <v>22</v>
      </c>
      <c r="E2871" s="7" t="e">
        <v>#N/A</v>
      </c>
      <c r="F2871" s="7" t="e">
        <v>#N/A</v>
      </c>
      <c r="G2871" s="7" t="e">
        <v>#N/A</v>
      </c>
      <c r="H2871" s="7" t="e">
        <v>#N/A</v>
      </c>
      <c r="I2871" s="7" t="s">
        <v>901</v>
      </c>
      <c r="J2871" s="7" t="s">
        <v>902</v>
      </c>
      <c r="K2871" s="241">
        <v>2274</v>
      </c>
      <c r="L2871" s="7" t="s">
        <v>909</v>
      </c>
      <c r="M2871" s="241">
        <v>1032</v>
      </c>
      <c r="N2871" s="7" t="s">
        <v>530</v>
      </c>
    </row>
    <row r="2872" spans="1:14" x14ac:dyDescent="0.3">
      <c r="A2872" t="str">
        <f t="shared" si="44"/>
        <v>22741033</v>
      </c>
      <c r="B2872" s="7" t="s">
        <v>1294</v>
      </c>
      <c r="C2872" s="7" t="s">
        <v>1379</v>
      </c>
      <c r="D2872" s="7" t="s">
        <v>22</v>
      </c>
      <c r="E2872" s="7" t="e">
        <v>#N/A</v>
      </c>
      <c r="F2872" s="7" t="e">
        <v>#N/A</v>
      </c>
      <c r="G2872" s="7" t="e">
        <v>#N/A</v>
      </c>
      <c r="H2872" s="7" t="e">
        <v>#N/A</v>
      </c>
      <c r="I2872" s="7" t="s">
        <v>901</v>
      </c>
      <c r="J2872" s="7" t="s">
        <v>902</v>
      </c>
      <c r="K2872" s="241">
        <v>2274</v>
      </c>
      <c r="L2872" s="7" t="s">
        <v>909</v>
      </c>
      <c r="M2872" s="241">
        <v>1033</v>
      </c>
      <c r="N2872" s="7" t="s">
        <v>656</v>
      </c>
    </row>
    <row r="2873" spans="1:14" x14ac:dyDescent="0.3">
      <c r="A2873" t="str">
        <f t="shared" si="44"/>
        <v>22741040</v>
      </c>
      <c r="B2873" s="7" t="s">
        <v>1294</v>
      </c>
      <c r="C2873" s="7" t="s">
        <v>1379</v>
      </c>
      <c r="D2873" s="7" t="s">
        <v>22</v>
      </c>
      <c r="E2873" s="7" t="s">
        <v>482</v>
      </c>
      <c r="F2873" s="7" t="s">
        <v>483</v>
      </c>
      <c r="G2873" s="7" t="s">
        <v>247</v>
      </c>
      <c r="H2873" s="7" t="s">
        <v>248</v>
      </c>
      <c r="I2873" s="7" t="s">
        <v>901</v>
      </c>
      <c r="J2873" s="7" t="s">
        <v>902</v>
      </c>
      <c r="K2873" s="241">
        <v>2274</v>
      </c>
      <c r="L2873" s="7" t="s">
        <v>909</v>
      </c>
      <c r="M2873" s="241">
        <v>1040</v>
      </c>
      <c r="N2873" s="7" t="s">
        <v>606</v>
      </c>
    </row>
    <row r="2874" spans="1:14" x14ac:dyDescent="0.3">
      <c r="A2874" t="str">
        <f t="shared" si="44"/>
        <v>22741042</v>
      </c>
      <c r="B2874" s="7" t="s">
        <v>1294</v>
      </c>
      <c r="C2874" s="7" t="s">
        <v>1379</v>
      </c>
      <c r="D2874" s="7" t="s">
        <v>22</v>
      </c>
      <c r="E2874" s="7" t="e">
        <v>#N/A</v>
      </c>
      <c r="F2874" s="7" t="e">
        <v>#N/A</v>
      </c>
      <c r="G2874" s="7" t="e">
        <v>#N/A</v>
      </c>
      <c r="H2874" s="7" t="e">
        <v>#N/A</v>
      </c>
      <c r="I2874" s="7" t="s">
        <v>901</v>
      </c>
      <c r="J2874" s="7" t="s">
        <v>902</v>
      </c>
      <c r="K2874" s="241">
        <v>2274</v>
      </c>
      <c r="L2874" s="7" t="s">
        <v>909</v>
      </c>
      <c r="M2874" s="241">
        <v>1042</v>
      </c>
      <c r="N2874" s="7" t="s">
        <v>180</v>
      </c>
    </row>
    <row r="2875" spans="1:14" x14ac:dyDescent="0.3">
      <c r="A2875" t="str">
        <f t="shared" si="44"/>
        <v>22741060</v>
      </c>
      <c r="B2875" s="7" t="s">
        <v>1294</v>
      </c>
      <c r="C2875" s="7" t="s">
        <v>1379</v>
      </c>
      <c r="D2875" s="7" t="s">
        <v>22</v>
      </c>
      <c r="E2875" s="7" t="e">
        <v>#N/A</v>
      </c>
      <c r="F2875" s="7" t="e">
        <v>#N/A</v>
      </c>
      <c r="G2875" s="7" t="e">
        <v>#N/A</v>
      </c>
      <c r="H2875" s="7" t="e">
        <v>#N/A</v>
      </c>
      <c r="I2875" s="7" t="s">
        <v>901</v>
      </c>
      <c r="J2875" s="7" t="s">
        <v>902</v>
      </c>
      <c r="K2875" s="241">
        <v>2274</v>
      </c>
      <c r="L2875" s="7" t="s">
        <v>909</v>
      </c>
      <c r="M2875" s="241">
        <v>1060</v>
      </c>
      <c r="N2875" s="7" t="s">
        <v>1802</v>
      </c>
    </row>
    <row r="2876" spans="1:14" x14ac:dyDescent="0.3">
      <c r="A2876" t="str">
        <f t="shared" si="44"/>
        <v>22741064</v>
      </c>
      <c r="B2876" s="7" t="s">
        <v>1294</v>
      </c>
      <c r="C2876" s="7" t="s">
        <v>1379</v>
      </c>
      <c r="D2876" s="7" t="s">
        <v>22</v>
      </c>
      <c r="E2876" s="7" t="e">
        <v>#N/A</v>
      </c>
      <c r="F2876" s="7" t="e">
        <v>#N/A</v>
      </c>
      <c r="G2876" s="7" t="e">
        <v>#N/A</v>
      </c>
      <c r="H2876" s="7" t="e">
        <v>#N/A</v>
      </c>
      <c r="I2876" s="7" t="s">
        <v>901</v>
      </c>
      <c r="J2876" s="7" t="s">
        <v>902</v>
      </c>
      <c r="K2876" s="241">
        <v>2274</v>
      </c>
      <c r="L2876" s="7" t="s">
        <v>909</v>
      </c>
      <c r="M2876" s="241">
        <v>1064</v>
      </c>
      <c r="N2876" s="7" t="s">
        <v>1804</v>
      </c>
    </row>
    <row r="2877" spans="1:14" x14ac:dyDescent="0.3">
      <c r="A2877" t="str">
        <f t="shared" si="44"/>
        <v>22741065</v>
      </c>
      <c r="B2877" s="7" t="s">
        <v>1294</v>
      </c>
      <c r="C2877" s="7" t="s">
        <v>1379</v>
      </c>
      <c r="D2877" s="7" t="s">
        <v>22</v>
      </c>
      <c r="E2877" s="7" t="e">
        <v>#N/A</v>
      </c>
      <c r="F2877" s="7" t="e">
        <v>#N/A</v>
      </c>
      <c r="G2877" s="7" t="e">
        <v>#N/A</v>
      </c>
      <c r="H2877" s="7" t="e">
        <v>#N/A</v>
      </c>
      <c r="I2877" s="7" t="s">
        <v>901</v>
      </c>
      <c r="J2877" s="7" t="s">
        <v>902</v>
      </c>
      <c r="K2877" s="241">
        <v>2274</v>
      </c>
      <c r="L2877" s="7" t="s">
        <v>909</v>
      </c>
      <c r="M2877" s="241">
        <v>1065</v>
      </c>
      <c r="N2877" s="7" t="s">
        <v>739</v>
      </c>
    </row>
    <row r="2878" spans="1:14" x14ac:dyDescent="0.3">
      <c r="A2878" t="str">
        <f t="shared" si="44"/>
        <v>22742007</v>
      </c>
      <c r="B2878" s="7" t="s">
        <v>1294</v>
      </c>
      <c r="C2878" s="7" t="s">
        <v>1379</v>
      </c>
      <c r="D2878" s="7" t="s">
        <v>22</v>
      </c>
      <c r="E2878" s="7" t="e">
        <v>#N/A</v>
      </c>
      <c r="F2878" s="7" t="e">
        <v>#N/A</v>
      </c>
      <c r="G2878" s="7" t="e">
        <v>#N/A</v>
      </c>
      <c r="H2878" s="7" t="e">
        <v>#N/A</v>
      </c>
      <c r="I2878" s="7" t="s">
        <v>901</v>
      </c>
      <c r="J2878" s="7" t="s">
        <v>902</v>
      </c>
      <c r="K2878" s="241">
        <v>2274</v>
      </c>
      <c r="L2878" s="7" t="s">
        <v>909</v>
      </c>
      <c r="M2878" s="241">
        <v>2007</v>
      </c>
      <c r="N2878" s="7" t="s">
        <v>619</v>
      </c>
    </row>
    <row r="2879" spans="1:14" x14ac:dyDescent="0.3">
      <c r="A2879" t="str">
        <f t="shared" si="44"/>
        <v>22742079</v>
      </c>
      <c r="B2879" s="7" t="s">
        <v>1294</v>
      </c>
      <c r="C2879" s="7" t="s">
        <v>1379</v>
      </c>
      <c r="D2879" s="7" t="s">
        <v>22</v>
      </c>
      <c r="E2879" s="7" t="e">
        <v>#N/A</v>
      </c>
      <c r="F2879" s="7" t="e">
        <v>#N/A</v>
      </c>
      <c r="G2879" s="7" t="e">
        <v>#N/A</v>
      </c>
      <c r="H2879" s="7" t="e">
        <v>#N/A</v>
      </c>
      <c r="I2879" s="7" t="s">
        <v>901</v>
      </c>
      <c r="J2879" s="7" t="s">
        <v>902</v>
      </c>
      <c r="K2879" s="241">
        <v>2274</v>
      </c>
      <c r="L2879" s="7" t="s">
        <v>909</v>
      </c>
      <c r="M2879" s="241">
        <v>2079</v>
      </c>
      <c r="N2879" s="7" t="s">
        <v>35</v>
      </c>
    </row>
    <row r="2880" spans="1:14" x14ac:dyDescent="0.3">
      <c r="A2880" t="str">
        <f t="shared" si="44"/>
        <v>22742094</v>
      </c>
      <c r="B2880" s="7" t="s">
        <v>1294</v>
      </c>
      <c r="C2880" s="7" t="s">
        <v>1379</v>
      </c>
      <c r="D2880" s="7" t="s">
        <v>22</v>
      </c>
      <c r="E2880" s="7" t="s">
        <v>482</v>
      </c>
      <c r="F2880" s="7" t="s">
        <v>483</v>
      </c>
      <c r="G2880" s="7" t="s">
        <v>247</v>
      </c>
      <c r="H2880" s="7" t="s">
        <v>248</v>
      </c>
      <c r="I2880" s="7" t="s">
        <v>901</v>
      </c>
      <c r="J2880" s="7" t="s">
        <v>902</v>
      </c>
      <c r="K2880" s="241">
        <v>2274</v>
      </c>
      <c r="L2880" s="7" t="s">
        <v>909</v>
      </c>
      <c r="M2880" s="241">
        <v>2094</v>
      </c>
      <c r="N2880" s="7" t="s">
        <v>702</v>
      </c>
    </row>
    <row r="2881" spans="1:14" x14ac:dyDescent="0.3">
      <c r="A2881" t="str">
        <f t="shared" si="44"/>
        <v>22744000</v>
      </c>
      <c r="B2881" s="7" t="s">
        <v>1294</v>
      </c>
      <c r="C2881" s="7" t="s">
        <v>1379</v>
      </c>
      <c r="D2881" s="7" t="s">
        <v>22</v>
      </c>
      <c r="E2881" s="7" t="e">
        <v>#N/A</v>
      </c>
      <c r="F2881" s="7" t="e">
        <v>#N/A</v>
      </c>
      <c r="G2881" s="7" t="e">
        <v>#N/A</v>
      </c>
      <c r="H2881" s="7" t="e">
        <v>#N/A</v>
      </c>
      <c r="I2881" s="7" t="s">
        <v>901</v>
      </c>
      <c r="J2881" s="7" t="s">
        <v>902</v>
      </c>
      <c r="K2881" s="241">
        <v>2274</v>
      </c>
      <c r="L2881" s="7" t="s">
        <v>909</v>
      </c>
      <c r="M2881" s="241">
        <v>4000</v>
      </c>
      <c r="N2881" s="7" t="s">
        <v>1349</v>
      </c>
    </row>
    <row r="2882" spans="1:14" x14ac:dyDescent="0.3">
      <c r="A2882" t="str">
        <f t="shared" si="44"/>
        <v>22751000</v>
      </c>
      <c r="B2882" s="7" t="s">
        <v>1294</v>
      </c>
      <c r="C2882" s="7" t="s">
        <v>1379</v>
      </c>
      <c r="D2882" s="7" t="s">
        <v>22</v>
      </c>
      <c r="E2882" s="7" t="e">
        <v>#N/A</v>
      </c>
      <c r="F2882" s="7" t="e">
        <v>#N/A</v>
      </c>
      <c r="G2882" s="7" t="e">
        <v>#N/A</v>
      </c>
      <c r="H2882" s="7" t="e">
        <v>#N/A</v>
      </c>
      <c r="I2882" s="7" t="s">
        <v>901</v>
      </c>
      <c r="J2882" s="7" t="s">
        <v>902</v>
      </c>
      <c r="K2882" s="241">
        <v>2275</v>
      </c>
      <c r="L2882" s="7" t="s">
        <v>1985</v>
      </c>
      <c r="M2882" s="241">
        <v>1000</v>
      </c>
      <c r="N2882" s="7" t="s">
        <v>427</v>
      </c>
    </row>
    <row r="2883" spans="1:14" x14ac:dyDescent="0.3">
      <c r="A2883" t="str">
        <f t="shared" ref="A2883:A2946" si="45">K2883&amp;M2883</f>
        <v>22751016</v>
      </c>
      <c r="B2883" s="7" t="s">
        <v>1294</v>
      </c>
      <c r="C2883" s="7" t="s">
        <v>1379</v>
      </c>
      <c r="D2883" s="7" t="s">
        <v>22</v>
      </c>
      <c r="E2883" s="7" t="e">
        <v>#N/A</v>
      </c>
      <c r="F2883" s="7" t="e">
        <v>#N/A</v>
      </c>
      <c r="G2883" s="7" t="e">
        <v>#N/A</v>
      </c>
      <c r="H2883" s="7" t="e">
        <v>#N/A</v>
      </c>
      <c r="I2883" s="7" t="s">
        <v>901</v>
      </c>
      <c r="J2883" s="7" t="s">
        <v>902</v>
      </c>
      <c r="K2883" s="241">
        <v>2275</v>
      </c>
      <c r="L2883" s="7" t="s">
        <v>1985</v>
      </c>
      <c r="M2883" s="241">
        <v>1016</v>
      </c>
      <c r="N2883" s="7" t="s">
        <v>599</v>
      </c>
    </row>
    <row r="2884" spans="1:14" x14ac:dyDescent="0.3">
      <c r="A2884" t="str">
        <f t="shared" si="45"/>
        <v>22751022</v>
      </c>
      <c r="B2884" s="7" t="s">
        <v>1294</v>
      </c>
      <c r="C2884" s="7" t="s">
        <v>1379</v>
      </c>
      <c r="D2884" s="7" t="s">
        <v>22</v>
      </c>
      <c r="E2884" s="7" t="e">
        <v>#N/A</v>
      </c>
      <c r="F2884" s="7" t="e">
        <v>#N/A</v>
      </c>
      <c r="G2884" s="7" t="e">
        <v>#N/A</v>
      </c>
      <c r="H2884" s="7" t="e">
        <v>#N/A</v>
      </c>
      <c r="I2884" s="7" t="s">
        <v>901</v>
      </c>
      <c r="J2884" s="7" t="s">
        <v>902</v>
      </c>
      <c r="K2884" s="241">
        <v>2275</v>
      </c>
      <c r="L2884" s="7" t="s">
        <v>1985</v>
      </c>
      <c r="M2884" s="241">
        <v>1022</v>
      </c>
      <c r="N2884" s="7" t="s">
        <v>602</v>
      </c>
    </row>
    <row r="2885" spans="1:14" x14ac:dyDescent="0.3">
      <c r="A2885" t="str">
        <f t="shared" si="45"/>
        <v>22751031</v>
      </c>
      <c r="B2885" s="7" t="s">
        <v>1294</v>
      </c>
      <c r="C2885" s="7" t="s">
        <v>1379</v>
      </c>
      <c r="D2885" s="7" t="s">
        <v>22</v>
      </c>
      <c r="E2885" s="7" t="e">
        <v>#N/A</v>
      </c>
      <c r="F2885" s="7" t="e">
        <v>#N/A</v>
      </c>
      <c r="G2885" s="7" t="e">
        <v>#N/A</v>
      </c>
      <c r="H2885" s="7" t="e">
        <v>#N/A</v>
      </c>
      <c r="I2885" s="7" t="s">
        <v>901</v>
      </c>
      <c r="J2885" s="7" t="s">
        <v>902</v>
      </c>
      <c r="K2885" s="241">
        <v>2275</v>
      </c>
      <c r="L2885" s="7" t="s">
        <v>1985</v>
      </c>
      <c r="M2885" s="241">
        <v>1031</v>
      </c>
      <c r="N2885" s="7" t="s">
        <v>529</v>
      </c>
    </row>
    <row r="2886" spans="1:14" x14ac:dyDescent="0.3">
      <c r="A2886" t="str">
        <f t="shared" si="45"/>
        <v>22751032</v>
      </c>
      <c r="B2886" s="7" t="s">
        <v>1294</v>
      </c>
      <c r="C2886" s="7" t="s">
        <v>1379</v>
      </c>
      <c r="D2886" s="7" t="s">
        <v>22</v>
      </c>
      <c r="E2886" s="7" t="e">
        <v>#N/A</v>
      </c>
      <c r="F2886" s="7" t="e">
        <v>#N/A</v>
      </c>
      <c r="G2886" s="7" t="e">
        <v>#N/A</v>
      </c>
      <c r="H2886" s="7" t="e">
        <v>#N/A</v>
      </c>
      <c r="I2886" s="7" t="s">
        <v>901</v>
      </c>
      <c r="J2886" s="7" t="s">
        <v>902</v>
      </c>
      <c r="K2886" s="241">
        <v>2275</v>
      </c>
      <c r="L2886" s="7" t="s">
        <v>1985</v>
      </c>
      <c r="M2886" s="241">
        <v>1032</v>
      </c>
      <c r="N2886" s="7" t="s">
        <v>530</v>
      </c>
    </row>
    <row r="2887" spans="1:14" x14ac:dyDescent="0.3">
      <c r="A2887" t="str">
        <f t="shared" si="45"/>
        <v>22751033</v>
      </c>
      <c r="B2887" s="7" t="s">
        <v>1294</v>
      </c>
      <c r="C2887" s="7" t="s">
        <v>1379</v>
      </c>
      <c r="D2887" s="7" t="s">
        <v>22</v>
      </c>
      <c r="E2887" s="7" t="e">
        <v>#N/A</v>
      </c>
      <c r="F2887" s="7" t="e">
        <v>#N/A</v>
      </c>
      <c r="G2887" s="7" t="e">
        <v>#N/A</v>
      </c>
      <c r="H2887" s="7" t="e">
        <v>#N/A</v>
      </c>
      <c r="I2887" s="7" t="s">
        <v>901</v>
      </c>
      <c r="J2887" s="7" t="s">
        <v>902</v>
      </c>
      <c r="K2887" s="241">
        <v>2275</v>
      </c>
      <c r="L2887" s="7" t="s">
        <v>1985</v>
      </c>
      <c r="M2887" s="241">
        <v>1033</v>
      </c>
      <c r="N2887" s="7" t="s">
        <v>656</v>
      </c>
    </row>
    <row r="2888" spans="1:14" x14ac:dyDescent="0.3">
      <c r="A2888" t="str">
        <f t="shared" si="45"/>
        <v>22751042</v>
      </c>
      <c r="B2888" s="7" t="s">
        <v>1294</v>
      </c>
      <c r="C2888" s="7" t="s">
        <v>1379</v>
      </c>
      <c r="D2888" s="7" t="s">
        <v>22</v>
      </c>
      <c r="E2888" s="7" t="e">
        <v>#N/A</v>
      </c>
      <c r="F2888" s="7" t="e">
        <v>#N/A</v>
      </c>
      <c r="G2888" s="7" t="e">
        <v>#N/A</v>
      </c>
      <c r="H2888" s="7" t="e">
        <v>#N/A</v>
      </c>
      <c r="I2888" s="7" t="s">
        <v>901</v>
      </c>
      <c r="J2888" s="7" t="s">
        <v>902</v>
      </c>
      <c r="K2888" s="241">
        <v>2275</v>
      </c>
      <c r="L2888" s="7" t="s">
        <v>1985</v>
      </c>
      <c r="M2888" s="241">
        <v>1042</v>
      </c>
      <c r="N2888" s="7" t="s">
        <v>180</v>
      </c>
    </row>
    <row r="2889" spans="1:14" x14ac:dyDescent="0.3">
      <c r="A2889" t="str">
        <f t="shared" si="45"/>
        <v>22751046</v>
      </c>
      <c r="B2889" s="7" t="s">
        <v>1294</v>
      </c>
      <c r="C2889" s="7" t="s">
        <v>1379</v>
      </c>
      <c r="D2889" s="7" t="s">
        <v>22</v>
      </c>
      <c r="E2889" s="7" t="e">
        <v>#N/A</v>
      </c>
      <c r="F2889" s="7" t="e">
        <v>#N/A</v>
      </c>
      <c r="G2889" s="7" t="e">
        <v>#N/A</v>
      </c>
      <c r="H2889" s="7" t="e">
        <v>#N/A</v>
      </c>
      <c r="I2889" s="7" t="s">
        <v>901</v>
      </c>
      <c r="J2889" s="7" t="s">
        <v>902</v>
      </c>
      <c r="K2889" s="241">
        <v>2275</v>
      </c>
      <c r="L2889" s="7" t="s">
        <v>1985</v>
      </c>
      <c r="M2889" s="241">
        <v>1046</v>
      </c>
      <c r="N2889" s="7" t="s">
        <v>1416</v>
      </c>
    </row>
    <row r="2890" spans="1:14" x14ac:dyDescent="0.3">
      <c r="A2890" t="str">
        <f t="shared" si="45"/>
        <v>22752007</v>
      </c>
      <c r="B2890" s="7" t="s">
        <v>1294</v>
      </c>
      <c r="C2890" s="7" t="s">
        <v>1379</v>
      </c>
      <c r="D2890" s="7" t="s">
        <v>22</v>
      </c>
      <c r="E2890" s="7" t="e">
        <v>#N/A</v>
      </c>
      <c r="F2890" s="7" t="e">
        <v>#N/A</v>
      </c>
      <c r="G2890" s="7" t="e">
        <v>#N/A</v>
      </c>
      <c r="H2890" s="7" t="e">
        <v>#N/A</v>
      </c>
      <c r="I2890" s="7" t="s">
        <v>901</v>
      </c>
      <c r="J2890" s="7" t="s">
        <v>902</v>
      </c>
      <c r="K2890" s="241">
        <v>2275</v>
      </c>
      <c r="L2890" s="7" t="s">
        <v>1985</v>
      </c>
      <c r="M2890" s="241">
        <v>2007</v>
      </c>
      <c r="N2890" s="7" t="s">
        <v>619</v>
      </c>
    </row>
    <row r="2891" spans="1:14" x14ac:dyDescent="0.3">
      <c r="A2891" t="str">
        <f t="shared" si="45"/>
        <v>22754000</v>
      </c>
      <c r="B2891" s="7" t="s">
        <v>1294</v>
      </c>
      <c r="C2891" s="7" t="s">
        <v>1379</v>
      </c>
      <c r="D2891" s="7" t="s">
        <v>22</v>
      </c>
      <c r="E2891" s="7" t="e">
        <v>#N/A</v>
      </c>
      <c r="F2891" s="7" t="e">
        <v>#N/A</v>
      </c>
      <c r="G2891" s="7" t="e">
        <v>#N/A</v>
      </c>
      <c r="H2891" s="7" t="e">
        <v>#N/A</v>
      </c>
      <c r="I2891" s="7" t="s">
        <v>901</v>
      </c>
      <c r="J2891" s="7" t="s">
        <v>902</v>
      </c>
      <c r="K2891" s="241">
        <v>2275</v>
      </c>
      <c r="L2891" s="7" t="s">
        <v>1985</v>
      </c>
      <c r="M2891" s="241">
        <v>4000</v>
      </c>
      <c r="N2891" s="7" t="s">
        <v>1349</v>
      </c>
    </row>
    <row r="2892" spans="1:14" x14ac:dyDescent="0.3">
      <c r="A2892" t="str">
        <f t="shared" si="45"/>
        <v>22761000</v>
      </c>
      <c r="B2892" s="7" t="s">
        <v>1294</v>
      </c>
      <c r="C2892" s="7" t="s">
        <v>1379</v>
      </c>
      <c r="D2892" s="7" t="s">
        <v>22</v>
      </c>
      <c r="E2892" s="7" t="e">
        <v>#N/A</v>
      </c>
      <c r="F2892" s="7" t="e">
        <v>#N/A</v>
      </c>
      <c r="G2892" s="7" t="e">
        <v>#N/A</v>
      </c>
      <c r="H2892" s="7" t="e">
        <v>#N/A</v>
      </c>
      <c r="I2892" s="7" t="s">
        <v>901</v>
      </c>
      <c r="J2892" s="7" t="s">
        <v>902</v>
      </c>
      <c r="K2892" s="241">
        <v>2276</v>
      </c>
      <c r="L2892" s="7" t="s">
        <v>1986</v>
      </c>
      <c r="M2892" s="241">
        <v>1000</v>
      </c>
      <c r="N2892" s="7" t="s">
        <v>427</v>
      </c>
    </row>
    <row r="2893" spans="1:14" x14ac:dyDescent="0.3">
      <c r="A2893" t="str">
        <f t="shared" si="45"/>
        <v>22761028</v>
      </c>
      <c r="B2893" s="7" t="s">
        <v>1294</v>
      </c>
      <c r="C2893" s="7" t="s">
        <v>1379</v>
      </c>
      <c r="D2893" s="7" t="s">
        <v>22</v>
      </c>
      <c r="E2893" s="7" t="e">
        <v>#N/A</v>
      </c>
      <c r="F2893" s="7" t="e">
        <v>#N/A</v>
      </c>
      <c r="G2893" s="7" t="e">
        <v>#N/A</v>
      </c>
      <c r="H2893" s="7" t="e">
        <v>#N/A</v>
      </c>
      <c r="I2893" s="7" t="s">
        <v>901</v>
      </c>
      <c r="J2893" s="7" t="s">
        <v>902</v>
      </c>
      <c r="K2893" s="241">
        <v>2276</v>
      </c>
      <c r="L2893" s="7" t="s">
        <v>1986</v>
      </c>
      <c r="M2893" s="241">
        <v>1028</v>
      </c>
      <c r="N2893" s="7" t="s">
        <v>362</v>
      </c>
    </row>
    <row r="2894" spans="1:14" x14ac:dyDescent="0.3">
      <c r="A2894" t="str">
        <f t="shared" si="45"/>
        <v>22771000</v>
      </c>
      <c r="B2894" s="7" t="s">
        <v>1294</v>
      </c>
      <c r="C2894" s="7" t="s">
        <v>1379</v>
      </c>
      <c r="D2894" s="7" t="s">
        <v>22</v>
      </c>
      <c r="E2894" s="7" t="s">
        <v>482</v>
      </c>
      <c r="F2894" s="7" t="s">
        <v>483</v>
      </c>
      <c r="G2894" s="7" t="s">
        <v>247</v>
      </c>
      <c r="H2894" s="7" t="s">
        <v>248</v>
      </c>
      <c r="I2894" s="7" t="s">
        <v>901</v>
      </c>
      <c r="J2894" s="7" t="s">
        <v>902</v>
      </c>
      <c r="K2894" s="241">
        <v>2277</v>
      </c>
      <c r="L2894" s="7" t="s">
        <v>910</v>
      </c>
      <c r="M2894" s="241">
        <v>1000</v>
      </c>
      <c r="N2894" s="7" t="s">
        <v>427</v>
      </c>
    </row>
    <row r="2895" spans="1:14" x14ac:dyDescent="0.3">
      <c r="A2895" t="str">
        <f t="shared" si="45"/>
        <v>22771002</v>
      </c>
      <c r="B2895" s="7" t="s">
        <v>1294</v>
      </c>
      <c r="C2895" s="7" t="s">
        <v>1379</v>
      </c>
      <c r="D2895" s="7" t="s">
        <v>22</v>
      </c>
      <c r="E2895" s="7" t="s">
        <v>482</v>
      </c>
      <c r="F2895" s="7" t="s">
        <v>483</v>
      </c>
      <c r="G2895" s="7" t="s">
        <v>247</v>
      </c>
      <c r="H2895" s="7" t="s">
        <v>248</v>
      </c>
      <c r="I2895" s="7" t="s">
        <v>901</v>
      </c>
      <c r="J2895" s="7" t="s">
        <v>902</v>
      </c>
      <c r="K2895" s="241">
        <v>2277</v>
      </c>
      <c r="L2895" s="7" t="s">
        <v>910</v>
      </c>
      <c r="M2895" s="241">
        <v>1002</v>
      </c>
      <c r="N2895" s="7" t="s">
        <v>597</v>
      </c>
    </row>
    <row r="2896" spans="1:14" x14ac:dyDescent="0.3">
      <c r="A2896" t="str">
        <f t="shared" si="45"/>
        <v>22771007</v>
      </c>
      <c r="B2896" s="7" t="s">
        <v>1294</v>
      </c>
      <c r="C2896" s="7" t="s">
        <v>1379</v>
      </c>
      <c r="D2896" s="7" t="s">
        <v>22</v>
      </c>
      <c r="E2896" s="7" t="e">
        <v>#N/A</v>
      </c>
      <c r="F2896" s="7" t="e">
        <v>#N/A</v>
      </c>
      <c r="G2896" s="7" t="e">
        <v>#N/A</v>
      </c>
      <c r="H2896" s="7" t="e">
        <v>#N/A</v>
      </c>
      <c r="I2896" s="7" t="s">
        <v>901</v>
      </c>
      <c r="J2896" s="7" t="s">
        <v>902</v>
      </c>
      <c r="K2896" s="241">
        <v>2277</v>
      </c>
      <c r="L2896" s="7" t="s">
        <v>910</v>
      </c>
      <c r="M2896" s="241">
        <v>1007</v>
      </c>
      <c r="N2896" s="7" t="s">
        <v>539</v>
      </c>
    </row>
    <row r="2897" spans="1:14" x14ac:dyDescent="0.3">
      <c r="A2897" t="str">
        <f t="shared" si="45"/>
        <v>22771016</v>
      </c>
      <c r="B2897" s="7" t="s">
        <v>1294</v>
      </c>
      <c r="C2897" s="7" t="s">
        <v>1379</v>
      </c>
      <c r="D2897" s="7" t="s">
        <v>22</v>
      </c>
      <c r="E2897" s="7" t="e">
        <v>#N/A</v>
      </c>
      <c r="F2897" s="7" t="e">
        <v>#N/A</v>
      </c>
      <c r="G2897" s="7" t="e">
        <v>#N/A</v>
      </c>
      <c r="H2897" s="7" t="e">
        <v>#N/A</v>
      </c>
      <c r="I2897" s="7" t="s">
        <v>901</v>
      </c>
      <c r="J2897" s="7" t="s">
        <v>902</v>
      </c>
      <c r="K2897" s="241">
        <v>2277</v>
      </c>
      <c r="L2897" s="7" t="s">
        <v>910</v>
      </c>
      <c r="M2897" s="241">
        <v>1016</v>
      </c>
      <c r="N2897" s="7" t="s">
        <v>599</v>
      </c>
    </row>
    <row r="2898" spans="1:14" x14ac:dyDescent="0.3">
      <c r="A2898" t="str">
        <f t="shared" si="45"/>
        <v>22771022</v>
      </c>
      <c r="B2898" s="7" t="s">
        <v>1294</v>
      </c>
      <c r="C2898" s="7" t="s">
        <v>1379</v>
      </c>
      <c r="D2898" s="7" t="s">
        <v>22</v>
      </c>
      <c r="E2898" s="7" t="s">
        <v>482</v>
      </c>
      <c r="F2898" s="7" t="s">
        <v>483</v>
      </c>
      <c r="G2898" s="7" t="s">
        <v>247</v>
      </c>
      <c r="H2898" s="7" t="s">
        <v>248</v>
      </c>
      <c r="I2898" s="7" t="s">
        <v>901</v>
      </c>
      <c r="J2898" s="7" t="s">
        <v>902</v>
      </c>
      <c r="K2898" s="241">
        <v>2277</v>
      </c>
      <c r="L2898" s="7" t="s">
        <v>910</v>
      </c>
      <c r="M2898" s="241">
        <v>1022</v>
      </c>
      <c r="N2898" s="7" t="s">
        <v>602</v>
      </c>
    </row>
    <row r="2899" spans="1:14" x14ac:dyDescent="0.3">
      <c r="A2899" t="str">
        <f t="shared" si="45"/>
        <v>22771026</v>
      </c>
      <c r="B2899" s="7" t="s">
        <v>1294</v>
      </c>
      <c r="C2899" s="7" t="s">
        <v>1379</v>
      </c>
      <c r="D2899" s="7" t="s">
        <v>22</v>
      </c>
      <c r="E2899" s="7" t="s">
        <v>482</v>
      </c>
      <c r="F2899" s="7" t="s">
        <v>483</v>
      </c>
      <c r="G2899" s="7" t="s">
        <v>247</v>
      </c>
      <c r="H2899" s="7" t="s">
        <v>248</v>
      </c>
      <c r="I2899" s="7" t="s">
        <v>901</v>
      </c>
      <c r="J2899" s="7" t="s">
        <v>902</v>
      </c>
      <c r="K2899" s="241">
        <v>2277</v>
      </c>
      <c r="L2899" s="7" t="s">
        <v>910</v>
      </c>
      <c r="M2899" s="241">
        <v>1026</v>
      </c>
      <c r="N2899" s="7" t="s">
        <v>604</v>
      </c>
    </row>
    <row r="2900" spans="1:14" x14ac:dyDescent="0.3">
      <c r="A2900" t="str">
        <f t="shared" si="45"/>
        <v>22771031</v>
      </c>
      <c r="B2900" s="7" t="s">
        <v>1294</v>
      </c>
      <c r="C2900" s="7" t="s">
        <v>1379</v>
      </c>
      <c r="D2900" s="7" t="s">
        <v>22</v>
      </c>
      <c r="E2900" s="7" t="s">
        <v>482</v>
      </c>
      <c r="F2900" s="7" t="s">
        <v>483</v>
      </c>
      <c r="G2900" s="7" t="s">
        <v>247</v>
      </c>
      <c r="H2900" s="7" t="s">
        <v>248</v>
      </c>
      <c r="I2900" s="7" t="s">
        <v>901</v>
      </c>
      <c r="J2900" s="7" t="s">
        <v>902</v>
      </c>
      <c r="K2900" s="241">
        <v>2277</v>
      </c>
      <c r="L2900" s="7" t="s">
        <v>910</v>
      </c>
      <c r="M2900" s="241">
        <v>1031</v>
      </c>
      <c r="N2900" s="7" t="s">
        <v>529</v>
      </c>
    </row>
    <row r="2901" spans="1:14" x14ac:dyDescent="0.3">
      <c r="A2901" t="str">
        <f t="shared" si="45"/>
        <v>22771032</v>
      </c>
      <c r="B2901" s="7" t="s">
        <v>1294</v>
      </c>
      <c r="C2901" s="7" t="s">
        <v>1379</v>
      </c>
      <c r="D2901" s="7" t="s">
        <v>22</v>
      </c>
      <c r="E2901" s="7" t="s">
        <v>482</v>
      </c>
      <c r="F2901" s="7" t="s">
        <v>483</v>
      </c>
      <c r="G2901" s="7" t="s">
        <v>247</v>
      </c>
      <c r="H2901" s="7" t="s">
        <v>248</v>
      </c>
      <c r="I2901" s="7" t="s">
        <v>901</v>
      </c>
      <c r="J2901" s="7" t="s">
        <v>902</v>
      </c>
      <c r="K2901" s="241">
        <v>2277</v>
      </c>
      <c r="L2901" s="7" t="s">
        <v>910</v>
      </c>
      <c r="M2901" s="241">
        <v>1032</v>
      </c>
      <c r="N2901" s="7" t="s">
        <v>530</v>
      </c>
    </row>
    <row r="2902" spans="1:14" x14ac:dyDescent="0.3">
      <c r="A2902" t="str">
        <f t="shared" si="45"/>
        <v>22771033</v>
      </c>
      <c r="B2902" s="7" t="s">
        <v>1294</v>
      </c>
      <c r="C2902" s="7" t="s">
        <v>1379</v>
      </c>
      <c r="D2902" s="7" t="s">
        <v>22</v>
      </c>
      <c r="E2902" s="7" t="e">
        <v>#N/A</v>
      </c>
      <c r="F2902" s="7" t="e">
        <v>#N/A</v>
      </c>
      <c r="G2902" s="7" t="e">
        <v>#N/A</v>
      </c>
      <c r="H2902" s="7" t="e">
        <v>#N/A</v>
      </c>
      <c r="I2902" s="7" t="s">
        <v>901</v>
      </c>
      <c r="J2902" s="7" t="s">
        <v>902</v>
      </c>
      <c r="K2902" s="241">
        <v>2277</v>
      </c>
      <c r="L2902" s="7" t="s">
        <v>910</v>
      </c>
      <c r="M2902" s="241">
        <v>1033</v>
      </c>
      <c r="N2902" s="7" t="s">
        <v>656</v>
      </c>
    </row>
    <row r="2903" spans="1:14" x14ac:dyDescent="0.3">
      <c r="A2903" t="str">
        <f t="shared" si="45"/>
        <v>22771040</v>
      </c>
      <c r="B2903" s="7" t="s">
        <v>1294</v>
      </c>
      <c r="C2903" s="7" t="s">
        <v>1379</v>
      </c>
      <c r="D2903" s="7" t="s">
        <v>22</v>
      </c>
      <c r="E2903" s="7" t="s">
        <v>482</v>
      </c>
      <c r="F2903" s="7" t="s">
        <v>483</v>
      </c>
      <c r="G2903" s="7" t="s">
        <v>247</v>
      </c>
      <c r="H2903" s="7" t="s">
        <v>248</v>
      </c>
      <c r="I2903" s="7" t="s">
        <v>901</v>
      </c>
      <c r="J2903" s="7" t="s">
        <v>902</v>
      </c>
      <c r="K2903" s="241">
        <v>2277</v>
      </c>
      <c r="L2903" s="7" t="s">
        <v>910</v>
      </c>
      <c r="M2903" s="241">
        <v>1040</v>
      </c>
      <c r="N2903" s="7" t="s">
        <v>606</v>
      </c>
    </row>
    <row r="2904" spans="1:14" x14ac:dyDescent="0.3">
      <c r="A2904" t="str">
        <f t="shared" si="45"/>
        <v>22771042</v>
      </c>
      <c r="B2904" s="7" t="s">
        <v>1294</v>
      </c>
      <c r="C2904" s="7" t="s">
        <v>1379</v>
      </c>
      <c r="D2904" s="7" t="s">
        <v>22</v>
      </c>
      <c r="E2904" s="7" t="s">
        <v>482</v>
      </c>
      <c r="F2904" s="7" t="s">
        <v>483</v>
      </c>
      <c r="G2904" s="7" t="s">
        <v>247</v>
      </c>
      <c r="H2904" s="7" t="s">
        <v>248</v>
      </c>
      <c r="I2904" s="7" t="s">
        <v>901</v>
      </c>
      <c r="J2904" s="7" t="s">
        <v>902</v>
      </c>
      <c r="K2904" s="241">
        <v>2277</v>
      </c>
      <c r="L2904" s="7" t="s">
        <v>910</v>
      </c>
      <c r="M2904" s="241">
        <v>1042</v>
      </c>
      <c r="N2904" s="7" t="s">
        <v>180</v>
      </c>
    </row>
    <row r="2905" spans="1:14" x14ac:dyDescent="0.3">
      <c r="A2905" t="str">
        <f t="shared" si="45"/>
        <v>22771064</v>
      </c>
      <c r="B2905" s="7" t="s">
        <v>1294</v>
      </c>
      <c r="C2905" s="7" t="s">
        <v>1379</v>
      </c>
      <c r="D2905" s="7" t="s">
        <v>22</v>
      </c>
      <c r="E2905" s="7" t="e">
        <v>#N/A</v>
      </c>
      <c r="F2905" s="7" t="e">
        <v>#N/A</v>
      </c>
      <c r="G2905" s="7" t="e">
        <v>#N/A</v>
      </c>
      <c r="H2905" s="7" t="e">
        <v>#N/A</v>
      </c>
      <c r="I2905" s="7" t="s">
        <v>901</v>
      </c>
      <c r="J2905" s="7" t="s">
        <v>902</v>
      </c>
      <c r="K2905" s="241">
        <v>2277</v>
      </c>
      <c r="L2905" s="7" t="s">
        <v>910</v>
      </c>
      <c r="M2905" s="241">
        <v>1064</v>
      </c>
      <c r="N2905" s="7" t="s">
        <v>1804</v>
      </c>
    </row>
    <row r="2906" spans="1:14" x14ac:dyDescent="0.3">
      <c r="A2906" t="str">
        <f t="shared" si="45"/>
        <v>22771065</v>
      </c>
      <c r="B2906" s="7" t="s">
        <v>1294</v>
      </c>
      <c r="C2906" s="7" t="s">
        <v>1379</v>
      </c>
      <c r="D2906" s="7" t="s">
        <v>22</v>
      </c>
      <c r="E2906" s="7" t="e">
        <v>#N/A</v>
      </c>
      <c r="F2906" s="7" t="e">
        <v>#N/A</v>
      </c>
      <c r="G2906" s="7" t="e">
        <v>#N/A</v>
      </c>
      <c r="H2906" s="7" t="e">
        <v>#N/A</v>
      </c>
      <c r="I2906" s="7" t="s">
        <v>901</v>
      </c>
      <c r="J2906" s="7" t="s">
        <v>902</v>
      </c>
      <c r="K2906" s="241">
        <v>2277</v>
      </c>
      <c r="L2906" s="7" t="s">
        <v>910</v>
      </c>
      <c r="M2906" s="241">
        <v>1065</v>
      </c>
      <c r="N2906" s="7" t="s">
        <v>739</v>
      </c>
    </row>
    <row r="2907" spans="1:14" x14ac:dyDescent="0.3">
      <c r="A2907" t="str">
        <f t="shared" si="45"/>
        <v>22772007</v>
      </c>
      <c r="B2907" s="7" t="s">
        <v>1294</v>
      </c>
      <c r="C2907" s="7" t="s">
        <v>1379</v>
      </c>
      <c r="D2907" s="7" t="s">
        <v>22</v>
      </c>
      <c r="E2907" s="7" t="e">
        <v>#N/A</v>
      </c>
      <c r="F2907" s="7" t="e">
        <v>#N/A</v>
      </c>
      <c r="G2907" s="7" t="e">
        <v>#N/A</v>
      </c>
      <c r="H2907" s="7" t="e">
        <v>#N/A</v>
      </c>
      <c r="I2907" s="7" t="s">
        <v>901</v>
      </c>
      <c r="J2907" s="7" t="s">
        <v>902</v>
      </c>
      <c r="K2907" s="241">
        <v>2277</v>
      </c>
      <c r="L2907" s="7" t="s">
        <v>910</v>
      </c>
      <c r="M2907" s="241">
        <v>2007</v>
      </c>
      <c r="N2907" s="7" t="s">
        <v>619</v>
      </c>
    </row>
    <row r="2908" spans="1:14" x14ac:dyDescent="0.3">
      <c r="A2908" t="str">
        <f t="shared" si="45"/>
        <v>22772094</v>
      </c>
      <c r="B2908" s="7" t="s">
        <v>1294</v>
      </c>
      <c r="C2908" s="7" t="s">
        <v>1379</v>
      </c>
      <c r="D2908" s="7" t="s">
        <v>22</v>
      </c>
      <c r="E2908" s="7" t="s">
        <v>482</v>
      </c>
      <c r="F2908" s="7" t="s">
        <v>483</v>
      </c>
      <c r="G2908" s="7" t="s">
        <v>247</v>
      </c>
      <c r="H2908" s="7" t="s">
        <v>248</v>
      </c>
      <c r="I2908" s="7" t="s">
        <v>901</v>
      </c>
      <c r="J2908" s="7" t="s">
        <v>902</v>
      </c>
      <c r="K2908" s="241">
        <v>2277</v>
      </c>
      <c r="L2908" s="7" t="s">
        <v>910</v>
      </c>
      <c r="M2908" s="241">
        <v>2094</v>
      </c>
      <c r="N2908" s="7" t="s">
        <v>702</v>
      </c>
    </row>
    <row r="2909" spans="1:14" x14ac:dyDescent="0.3">
      <c r="A2909" t="str">
        <f t="shared" si="45"/>
        <v>22774000</v>
      </c>
      <c r="B2909" s="7" t="s">
        <v>1294</v>
      </c>
      <c r="C2909" s="7" t="s">
        <v>1379</v>
      </c>
      <c r="D2909" s="7" t="s">
        <v>22</v>
      </c>
      <c r="E2909" s="7" t="e">
        <v>#N/A</v>
      </c>
      <c r="F2909" s="7" t="e">
        <v>#N/A</v>
      </c>
      <c r="G2909" s="7" t="e">
        <v>#N/A</v>
      </c>
      <c r="H2909" s="7" t="e">
        <v>#N/A</v>
      </c>
      <c r="I2909" s="7" t="s">
        <v>901</v>
      </c>
      <c r="J2909" s="7" t="s">
        <v>902</v>
      </c>
      <c r="K2909" s="241">
        <v>2277</v>
      </c>
      <c r="L2909" s="7" t="s">
        <v>910</v>
      </c>
      <c r="M2909" s="241">
        <v>4000</v>
      </c>
      <c r="N2909" s="7" t="s">
        <v>1349</v>
      </c>
    </row>
    <row r="2910" spans="1:14" x14ac:dyDescent="0.3">
      <c r="A2910" t="str">
        <f t="shared" si="45"/>
        <v>22781000</v>
      </c>
      <c r="B2910" s="7" t="s">
        <v>1294</v>
      </c>
      <c r="C2910" s="7" t="s">
        <v>1379</v>
      </c>
      <c r="D2910" s="7" t="s">
        <v>22</v>
      </c>
      <c r="E2910" s="7" t="e">
        <v>#N/A</v>
      </c>
      <c r="F2910" s="7" t="e">
        <v>#N/A</v>
      </c>
      <c r="G2910" s="7" t="e">
        <v>#N/A</v>
      </c>
      <c r="H2910" s="7" t="e">
        <v>#N/A</v>
      </c>
      <c r="I2910" s="7" t="s">
        <v>901</v>
      </c>
      <c r="J2910" s="7" t="s">
        <v>902</v>
      </c>
      <c r="K2910" s="241">
        <v>2278</v>
      </c>
      <c r="L2910" s="7" t="s">
        <v>1987</v>
      </c>
      <c r="M2910" s="241">
        <v>1000</v>
      </c>
      <c r="N2910" s="7" t="s">
        <v>427</v>
      </c>
    </row>
    <row r="2911" spans="1:14" x14ac:dyDescent="0.3">
      <c r="A2911" t="str">
        <f t="shared" si="45"/>
        <v>22781016</v>
      </c>
      <c r="B2911" s="7" t="s">
        <v>1294</v>
      </c>
      <c r="C2911" s="7" t="s">
        <v>1379</v>
      </c>
      <c r="D2911" s="7" t="s">
        <v>22</v>
      </c>
      <c r="E2911" s="7" t="e">
        <v>#N/A</v>
      </c>
      <c r="F2911" s="7" t="e">
        <v>#N/A</v>
      </c>
      <c r="G2911" s="7" t="e">
        <v>#N/A</v>
      </c>
      <c r="H2911" s="7" t="e">
        <v>#N/A</v>
      </c>
      <c r="I2911" s="7" t="s">
        <v>901</v>
      </c>
      <c r="J2911" s="7" t="s">
        <v>902</v>
      </c>
      <c r="K2911" s="241">
        <v>2278</v>
      </c>
      <c r="L2911" s="7" t="s">
        <v>1987</v>
      </c>
      <c r="M2911" s="241">
        <v>1016</v>
      </c>
      <c r="N2911" s="7" t="s">
        <v>599</v>
      </c>
    </row>
    <row r="2912" spans="1:14" x14ac:dyDescent="0.3">
      <c r="A2912" t="str">
        <f t="shared" si="45"/>
        <v>22781022</v>
      </c>
      <c r="B2912" s="7" t="s">
        <v>1294</v>
      </c>
      <c r="C2912" s="7" t="s">
        <v>1379</v>
      </c>
      <c r="D2912" s="7" t="s">
        <v>22</v>
      </c>
      <c r="E2912" s="7" t="e">
        <v>#N/A</v>
      </c>
      <c r="F2912" s="7" t="e">
        <v>#N/A</v>
      </c>
      <c r="G2912" s="7" t="e">
        <v>#N/A</v>
      </c>
      <c r="H2912" s="7" t="e">
        <v>#N/A</v>
      </c>
      <c r="I2912" s="7" t="s">
        <v>901</v>
      </c>
      <c r="J2912" s="7" t="s">
        <v>902</v>
      </c>
      <c r="K2912" s="241">
        <v>2278</v>
      </c>
      <c r="L2912" s="7" t="s">
        <v>1987</v>
      </c>
      <c r="M2912" s="241">
        <v>1022</v>
      </c>
      <c r="N2912" s="7" t="s">
        <v>602</v>
      </c>
    </row>
    <row r="2913" spans="1:14" x14ac:dyDescent="0.3">
      <c r="A2913" t="str">
        <f t="shared" si="45"/>
        <v>22781031</v>
      </c>
      <c r="B2913" s="7" t="s">
        <v>1294</v>
      </c>
      <c r="C2913" s="7" t="s">
        <v>1379</v>
      </c>
      <c r="D2913" s="7" t="s">
        <v>22</v>
      </c>
      <c r="E2913" s="7" t="e">
        <v>#N/A</v>
      </c>
      <c r="F2913" s="7" t="e">
        <v>#N/A</v>
      </c>
      <c r="G2913" s="7" t="e">
        <v>#N/A</v>
      </c>
      <c r="H2913" s="7" t="e">
        <v>#N/A</v>
      </c>
      <c r="I2913" s="7" t="s">
        <v>901</v>
      </c>
      <c r="J2913" s="7" t="s">
        <v>902</v>
      </c>
      <c r="K2913" s="241">
        <v>2278</v>
      </c>
      <c r="L2913" s="7" t="s">
        <v>1987</v>
      </c>
      <c r="M2913" s="241">
        <v>1031</v>
      </c>
      <c r="N2913" s="7" t="s">
        <v>529</v>
      </c>
    </row>
    <row r="2914" spans="1:14" x14ac:dyDescent="0.3">
      <c r="A2914" t="str">
        <f t="shared" si="45"/>
        <v>22781033</v>
      </c>
      <c r="B2914" s="7" t="s">
        <v>1294</v>
      </c>
      <c r="C2914" s="7" t="s">
        <v>1379</v>
      </c>
      <c r="D2914" s="7" t="s">
        <v>22</v>
      </c>
      <c r="E2914" s="7" t="e">
        <v>#N/A</v>
      </c>
      <c r="F2914" s="7" t="e">
        <v>#N/A</v>
      </c>
      <c r="G2914" s="7" t="e">
        <v>#N/A</v>
      </c>
      <c r="H2914" s="7" t="e">
        <v>#N/A</v>
      </c>
      <c r="I2914" s="7" t="s">
        <v>901</v>
      </c>
      <c r="J2914" s="7" t="s">
        <v>902</v>
      </c>
      <c r="K2914" s="241">
        <v>2278</v>
      </c>
      <c r="L2914" s="7" t="s">
        <v>1987</v>
      </c>
      <c r="M2914" s="241">
        <v>1033</v>
      </c>
      <c r="N2914" s="7" t="s">
        <v>656</v>
      </c>
    </row>
    <row r="2915" spans="1:14" x14ac:dyDescent="0.3">
      <c r="A2915" t="str">
        <f t="shared" si="45"/>
        <v>22781042</v>
      </c>
      <c r="B2915" s="7" t="s">
        <v>1294</v>
      </c>
      <c r="C2915" s="7" t="s">
        <v>1379</v>
      </c>
      <c r="D2915" s="7" t="s">
        <v>22</v>
      </c>
      <c r="E2915" s="7" t="e">
        <v>#N/A</v>
      </c>
      <c r="F2915" s="7" t="e">
        <v>#N/A</v>
      </c>
      <c r="G2915" s="7" t="e">
        <v>#N/A</v>
      </c>
      <c r="H2915" s="7" t="e">
        <v>#N/A</v>
      </c>
      <c r="I2915" s="7" t="s">
        <v>901</v>
      </c>
      <c r="J2915" s="7" t="s">
        <v>902</v>
      </c>
      <c r="K2915" s="241">
        <v>2278</v>
      </c>
      <c r="L2915" s="7" t="s">
        <v>1987</v>
      </c>
      <c r="M2915" s="241">
        <v>1042</v>
      </c>
      <c r="N2915" s="7" t="s">
        <v>180</v>
      </c>
    </row>
    <row r="2916" spans="1:14" x14ac:dyDescent="0.3">
      <c r="A2916" t="str">
        <f t="shared" si="45"/>
        <v>22781046</v>
      </c>
      <c r="B2916" s="7" t="s">
        <v>1294</v>
      </c>
      <c r="C2916" s="7" t="s">
        <v>1379</v>
      </c>
      <c r="D2916" s="7" t="s">
        <v>22</v>
      </c>
      <c r="E2916" s="7" t="e">
        <v>#N/A</v>
      </c>
      <c r="F2916" s="7" t="e">
        <v>#N/A</v>
      </c>
      <c r="G2916" s="7" t="e">
        <v>#N/A</v>
      </c>
      <c r="H2916" s="7" t="e">
        <v>#N/A</v>
      </c>
      <c r="I2916" s="7" t="s">
        <v>901</v>
      </c>
      <c r="J2916" s="7" t="s">
        <v>902</v>
      </c>
      <c r="K2916" s="241">
        <v>2278</v>
      </c>
      <c r="L2916" s="7" t="s">
        <v>1987</v>
      </c>
      <c r="M2916" s="241">
        <v>1046</v>
      </c>
      <c r="N2916" s="7" t="s">
        <v>1416</v>
      </c>
    </row>
    <row r="2917" spans="1:14" x14ac:dyDescent="0.3">
      <c r="A2917" t="str">
        <f t="shared" si="45"/>
        <v>22782007</v>
      </c>
      <c r="B2917" s="7" t="s">
        <v>1294</v>
      </c>
      <c r="C2917" s="7" t="s">
        <v>1379</v>
      </c>
      <c r="D2917" s="7" t="s">
        <v>22</v>
      </c>
      <c r="E2917" s="7" t="e">
        <v>#N/A</v>
      </c>
      <c r="F2917" s="7" t="e">
        <v>#N/A</v>
      </c>
      <c r="G2917" s="7" t="e">
        <v>#N/A</v>
      </c>
      <c r="H2917" s="7" t="e">
        <v>#N/A</v>
      </c>
      <c r="I2917" s="7" t="s">
        <v>901</v>
      </c>
      <c r="J2917" s="7" t="s">
        <v>902</v>
      </c>
      <c r="K2917" s="241">
        <v>2278</v>
      </c>
      <c r="L2917" s="7" t="s">
        <v>1987</v>
      </c>
      <c r="M2917" s="241">
        <v>2007</v>
      </c>
      <c r="N2917" s="7" t="s">
        <v>619</v>
      </c>
    </row>
    <row r="2918" spans="1:14" x14ac:dyDescent="0.3">
      <c r="A2918" t="str">
        <f t="shared" si="45"/>
        <v>22784000</v>
      </c>
      <c r="B2918" s="7" t="s">
        <v>1294</v>
      </c>
      <c r="C2918" s="7" t="s">
        <v>1379</v>
      </c>
      <c r="D2918" s="7" t="s">
        <v>22</v>
      </c>
      <c r="E2918" s="7" t="e">
        <v>#N/A</v>
      </c>
      <c r="F2918" s="7" t="e">
        <v>#N/A</v>
      </c>
      <c r="G2918" s="7" t="e">
        <v>#N/A</v>
      </c>
      <c r="H2918" s="7" t="e">
        <v>#N/A</v>
      </c>
      <c r="I2918" s="7" t="s">
        <v>901</v>
      </c>
      <c r="J2918" s="7" t="s">
        <v>902</v>
      </c>
      <c r="K2918" s="241">
        <v>2278</v>
      </c>
      <c r="L2918" s="7" t="s">
        <v>1987</v>
      </c>
      <c r="M2918" s="241">
        <v>4000</v>
      </c>
      <c r="N2918" s="7" t="s">
        <v>1349</v>
      </c>
    </row>
    <row r="2919" spans="1:14" x14ac:dyDescent="0.3">
      <c r="A2919" t="str">
        <f t="shared" si="45"/>
        <v>22791000</v>
      </c>
      <c r="B2919" s="7" t="s">
        <v>1294</v>
      </c>
      <c r="C2919" s="7" t="s">
        <v>1379</v>
      </c>
      <c r="D2919" s="7" t="s">
        <v>22</v>
      </c>
      <c r="E2919" s="7" t="s">
        <v>482</v>
      </c>
      <c r="F2919" s="7" t="s">
        <v>483</v>
      </c>
      <c r="G2919" s="7" t="s">
        <v>247</v>
      </c>
      <c r="H2919" s="7" t="s">
        <v>248</v>
      </c>
      <c r="I2919" s="7" t="s">
        <v>901</v>
      </c>
      <c r="J2919" s="7" t="s">
        <v>902</v>
      </c>
      <c r="K2919" s="241">
        <v>2279</v>
      </c>
      <c r="L2919" s="7" t="s">
        <v>911</v>
      </c>
      <c r="M2919" s="241">
        <v>1000</v>
      </c>
      <c r="N2919" s="7" t="s">
        <v>427</v>
      </c>
    </row>
    <row r="2920" spans="1:14" x14ac:dyDescent="0.3">
      <c r="A2920" t="str">
        <f t="shared" si="45"/>
        <v>22791002</v>
      </c>
      <c r="B2920" s="7" t="s">
        <v>1294</v>
      </c>
      <c r="C2920" s="7" t="s">
        <v>1379</v>
      </c>
      <c r="D2920" s="7" t="s">
        <v>22</v>
      </c>
      <c r="E2920" s="7" t="s">
        <v>482</v>
      </c>
      <c r="F2920" s="7" t="s">
        <v>483</v>
      </c>
      <c r="G2920" s="7" t="s">
        <v>247</v>
      </c>
      <c r="H2920" s="7" t="s">
        <v>248</v>
      </c>
      <c r="I2920" s="7" t="s">
        <v>901</v>
      </c>
      <c r="J2920" s="7" t="s">
        <v>902</v>
      </c>
      <c r="K2920" s="241">
        <v>2279</v>
      </c>
      <c r="L2920" s="7" t="s">
        <v>911</v>
      </c>
      <c r="M2920" s="241">
        <v>1002</v>
      </c>
      <c r="N2920" s="7" t="s">
        <v>597</v>
      </c>
    </row>
    <row r="2921" spans="1:14" x14ac:dyDescent="0.3">
      <c r="A2921" t="str">
        <f t="shared" si="45"/>
        <v>22791016</v>
      </c>
      <c r="B2921" s="7" t="s">
        <v>1294</v>
      </c>
      <c r="C2921" s="7" t="s">
        <v>1379</v>
      </c>
      <c r="D2921" s="7" t="s">
        <v>22</v>
      </c>
      <c r="E2921" s="7" t="s">
        <v>482</v>
      </c>
      <c r="F2921" s="7" t="s">
        <v>483</v>
      </c>
      <c r="G2921" s="7" t="s">
        <v>247</v>
      </c>
      <c r="H2921" s="7" t="s">
        <v>248</v>
      </c>
      <c r="I2921" s="7" t="s">
        <v>901</v>
      </c>
      <c r="J2921" s="7" t="s">
        <v>902</v>
      </c>
      <c r="K2921" s="241">
        <v>2279</v>
      </c>
      <c r="L2921" s="7" t="s">
        <v>911</v>
      </c>
      <c r="M2921" s="241">
        <v>1016</v>
      </c>
      <c r="N2921" s="7" t="s">
        <v>599</v>
      </c>
    </row>
    <row r="2922" spans="1:14" x14ac:dyDescent="0.3">
      <c r="A2922" t="str">
        <f t="shared" si="45"/>
        <v>22791022</v>
      </c>
      <c r="B2922" s="7" t="s">
        <v>1294</v>
      </c>
      <c r="C2922" s="7" t="s">
        <v>1379</v>
      </c>
      <c r="D2922" s="7" t="s">
        <v>22</v>
      </c>
      <c r="E2922" s="7" t="s">
        <v>482</v>
      </c>
      <c r="F2922" s="7" t="s">
        <v>483</v>
      </c>
      <c r="G2922" s="7" t="s">
        <v>247</v>
      </c>
      <c r="H2922" s="7" t="s">
        <v>248</v>
      </c>
      <c r="I2922" s="7" t="s">
        <v>901</v>
      </c>
      <c r="J2922" s="7" t="s">
        <v>902</v>
      </c>
      <c r="K2922" s="241">
        <v>2279</v>
      </c>
      <c r="L2922" s="7" t="s">
        <v>911</v>
      </c>
      <c r="M2922" s="241">
        <v>1022</v>
      </c>
      <c r="N2922" s="7" t="s">
        <v>602</v>
      </c>
    </row>
    <row r="2923" spans="1:14" x14ac:dyDescent="0.3">
      <c r="A2923" t="str">
        <f t="shared" si="45"/>
        <v>22791026</v>
      </c>
      <c r="B2923" s="7" t="s">
        <v>1294</v>
      </c>
      <c r="C2923" s="7" t="s">
        <v>1379</v>
      </c>
      <c r="D2923" s="7" t="s">
        <v>22</v>
      </c>
      <c r="E2923" s="7" t="s">
        <v>482</v>
      </c>
      <c r="F2923" s="7" t="s">
        <v>483</v>
      </c>
      <c r="G2923" s="7" t="s">
        <v>247</v>
      </c>
      <c r="H2923" s="7" t="s">
        <v>248</v>
      </c>
      <c r="I2923" s="7" t="s">
        <v>901</v>
      </c>
      <c r="J2923" s="7" t="s">
        <v>902</v>
      </c>
      <c r="K2923" s="241">
        <v>2279</v>
      </c>
      <c r="L2923" s="7" t="s">
        <v>911</v>
      </c>
      <c r="M2923" s="241">
        <v>1026</v>
      </c>
      <c r="N2923" s="7" t="s">
        <v>604</v>
      </c>
    </row>
    <row r="2924" spans="1:14" x14ac:dyDescent="0.3">
      <c r="A2924" t="str">
        <f t="shared" si="45"/>
        <v>22791031</v>
      </c>
      <c r="B2924" s="7" t="s">
        <v>1294</v>
      </c>
      <c r="C2924" s="7" t="s">
        <v>1379</v>
      </c>
      <c r="D2924" s="7" t="s">
        <v>22</v>
      </c>
      <c r="E2924" s="7" t="s">
        <v>482</v>
      </c>
      <c r="F2924" s="7" t="s">
        <v>483</v>
      </c>
      <c r="G2924" s="7" t="s">
        <v>247</v>
      </c>
      <c r="H2924" s="7" t="s">
        <v>248</v>
      </c>
      <c r="I2924" s="7" t="s">
        <v>901</v>
      </c>
      <c r="J2924" s="7" t="s">
        <v>902</v>
      </c>
      <c r="K2924" s="241">
        <v>2279</v>
      </c>
      <c r="L2924" s="7" t="s">
        <v>911</v>
      </c>
      <c r="M2924" s="241">
        <v>1031</v>
      </c>
      <c r="N2924" s="7" t="s">
        <v>529</v>
      </c>
    </row>
    <row r="2925" spans="1:14" x14ac:dyDescent="0.3">
      <c r="A2925" t="str">
        <f t="shared" si="45"/>
        <v>22791032</v>
      </c>
      <c r="B2925" s="7" t="s">
        <v>1294</v>
      </c>
      <c r="C2925" s="7" t="s">
        <v>1379</v>
      </c>
      <c r="D2925" s="7" t="s">
        <v>22</v>
      </c>
      <c r="E2925" s="7" t="s">
        <v>482</v>
      </c>
      <c r="F2925" s="7" t="s">
        <v>483</v>
      </c>
      <c r="G2925" s="7" t="s">
        <v>247</v>
      </c>
      <c r="H2925" s="7" t="s">
        <v>248</v>
      </c>
      <c r="I2925" s="7" t="s">
        <v>901</v>
      </c>
      <c r="J2925" s="7" t="s">
        <v>902</v>
      </c>
      <c r="K2925" s="241">
        <v>2279</v>
      </c>
      <c r="L2925" s="7" t="s">
        <v>911</v>
      </c>
      <c r="M2925" s="241">
        <v>1032</v>
      </c>
      <c r="N2925" s="7" t="s">
        <v>530</v>
      </c>
    </row>
    <row r="2926" spans="1:14" x14ac:dyDescent="0.3">
      <c r="A2926" t="str">
        <f t="shared" si="45"/>
        <v>22791033</v>
      </c>
      <c r="B2926" s="7" t="s">
        <v>1294</v>
      </c>
      <c r="C2926" s="7" t="s">
        <v>1379</v>
      </c>
      <c r="D2926" s="7" t="s">
        <v>22</v>
      </c>
      <c r="E2926" s="7" t="e">
        <v>#N/A</v>
      </c>
      <c r="F2926" s="7" t="e">
        <v>#N/A</v>
      </c>
      <c r="G2926" s="7" t="e">
        <v>#N/A</v>
      </c>
      <c r="H2926" s="7" t="e">
        <v>#N/A</v>
      </c>
      <c r="I2926" s="7" t="s">
        <v>901</v>
      </c>
      <c r="J2926" s="7" t="s">
        <v>902</v>
      </c>
      <c r="K2926" s="241">
        <v>2279</v>
      </c>
      <c r="L2926" s="7" t="s">
        <v>911</v>
      </c>
      <c r="M2926" s="241">
        <v>1033</v>
      </c>
      <c r="N2926" s="7" t="s">
        <v>656</v>
      </c>
    </row>
    <row r="2927" spans="1:14" x14ac:dyDescent="0.3">
      <c r="A2927" t="str">
        <f t="shared" si="45"/>
        <v>22791040</v>
      </c>
      <c r="B2927" s="7" t="s">
        <v>1294</v>
      </c>
      <c r="C2927" s="7" t="s">
        <v>1379</v>
      </c>
      <c r="D2927" s="7" t="s">
        <v>22</v>
      </c>
      <c r="E2927" s="7" t="s">
        <v>482</v>
      </c>
      <c r="F2927" s="7" t="s">
        <v>483</v>
      </c>
      <c r="G2927" s="7" t="s">
        <v>247</v>
      </c>
      <c r="H2927" s="7" t="s">
        <v>248</v>
      </c>
      <c r="I2927" s="7" t="s">
        <v>901</v>
      </c>
      <c r="J2927" s="7" t="s">
        <v>902</v>
      </c>
      <c r="K2927" s="241">
        <v>2279</v>
      </c>
      <c r="L2927" s="7" t="s">
        <v>911</v>
      </c>
      <c r="M2927" s="241">
        <v>1040</v>
      </c>
      <c r="N2927" s="7" t="s">
        <v>606</v>
      </c>
    </row>
    <row r="2928" spans="1:14" x14ac:dyDescent="0.3">
      <c r="A2928" t="str">
        <f t="shared" si="45"/>
        <v>22791042</v>
      </c>
      <c r="B2928" s="7" t="s">
        <v>1294</v>
      </c>
      <c r="C2928" s="7" t="s">
        <v>1379</v>
      </c>
      <c r="D2928" s="7" t="s">
        <v>22</v>
      </c>
      <c r="E2928" s="7" t="s">
        <v>482</v>
      </c>
      <c r="F2928" s="7" t="s">
        <v>483</v>
      </c>
      <c r="G2928" s="7" t="s">
        <v>247</v>
      </c>
      <c r="H2928" s="7" t="s">
        <v>248</v>
      </c>
      <c r="I2928" s="7" t="s">
        <v>901</v>
      </c>
      <c r="J2928" s="7" t="s">
        <v>902</v>
      </c>
      <c r="K2928" s="241">
        <v>2279</v>
      </c>
      <c r="L2928" s="7" t="s">
        <v>911</v>
      </c>
      <c r="M2928" s="241">
        <v>1042</v>
      </c>
      <c r="N2928" s="7" t="s">
        <v>180</v>
      </c>
    </row>
    <row r="2929" spans="1:14" x14ac:dyDescent="0.3">
      <c r="A2929" t="str">
        <f t="shared" si="45"/>
        <v>22791045</v>
      </c>
      <c r="B2929" s="7" t="s">
        <v>1294</v>
      </c>
      <c r="C2929" s="7" t="s">
        <v>1379</v>
      </c>
      <c r="D2929" s="7" t="s">
        <v>22</v>
      </c>
      <c r="E2929" s="7" t="e">
        <v>#N/A</v>
      </c>
      <c r="F2929" s="7" t="e">
        <v>#N/A</v>
      </c>
      <c r="G2929" s="7" t="e">
        <v>#N/A</v>
      </c>
      <c r="H2929" s="7" t="e">
        <v>#N/A</v>
      </c>
      <c r="I2929" s="7" t="s">
        <v>901</v>
      </c>
      <c r="J2929" s="7" t="s">
        <v>902</v>
      </c>
      <c r="K2929" s="241">
        <v>2279</v>
      </c>
      <c r="L2929" s="7" t="s">
        <v>911</v>
      </c>
      <c r="M2929" s="241">
        <v>1045</v>
      </c>
      <c r="N2929" s="7" t="s">
        <v>1392</v>
      </c>
    </row>
    <row r="2930" spans="1:14" x14ac:dyDescent="0.3">
      <c r="A2930" t="str">
        <f t="shared" si="45"/>
        <v>22791046</v>
      </c>
      <c r="B2930" s="7" t="s">
        <v>1294</v>
      </c>
      <c r="C2930" s="7" t="s">
        <v>1379</v>
      </c>
      <c r="D2930" s="7" t="s">
        <v>22</v>
      </c>
      <c r="E2930" s="7" t="e">
        <v>#N/A</v>
      </c>
      <c r="F2930" s="7" t="e">
        <v>#N/A</v>
      </c>
      <c r="G2930" s="7" t="e">
        <v>#N/A</v>
      </c>
      <c r="H2930" s="7" t="e">
        <v>#N/A</v>
      </c>
      <c r="I2930" s="7" t="s">
        <v>901</v>
      </c>
      <c r="J2930" s="7" t="s">
        <v>902</v>
      </c>
      <c r="K2930" s="241">
        <v>2279</v>
      </c>
      <c r="L2930" s="7" t="s">
        <v>911</v>
      </c>
      <c r="M2930" s="241">
        <v>1046</v>
      </c>
      <c r="N2930" s="7" t="s">
        <v>1416</v>
      </c>
    </row>
    <row r="2931" spans="1:14" x14ac:dyDescent="0.3">
      <c r="A2931" t="str">
        <f t="shared" si="45"/>
        <v>22791064</v>
      </c>
      <c r="B2931" s="7" t="s">
        <v>1294</v>
      </c>
      <c r="C2931" s="7" t="s">
        <v>1379</v>
      </c>
      <c r="D2931" s="7" t="s">
        <v>22</v>
      </c>
      <c r="E2931" s="7" t="e">
        <v>#N/A</v>
      </c>
      <c r="F2931" s="7" t="e">
        <v>#N/A</v>
      </c>
      <c r="G2931" s="7" t="e">
        <v>#N/A</v>
      </c>
      <c r="H2931" s="7" t="e">
        <v>#N/A</v>
      </c>
      <c r="I2931" s="7" t="s">
        <v>901</v>
      </c>
      <c r="J2931" s="7" t="s">
        <v>902</v>
      </c>
      <c r="K2931" s="241">
        <v>2279</v>
      </c>
      <c r="L2931" s="7" t="s">
        <v>911</v>
      </c>
      <c r="M2931" s="241">
        <v>1064</v>
      </c>
      <c r="N2931" s="7" t="s">
        <v>1804</v>
      </c>
    </row>
    <row r="2932" spans="1:14" x14ac:dyDescent="0.3">
      <c r="A2932" t="str">
        <f t="shared" si="45"/>
        <v>22791065</v>
      </c>
      <c r="B2932" s="7" t="s">
        <v>1294</v>
      </c>
      <c r="C2932" s="7" t="s">
        <v>1379</v>
      </c>
      <c r="D2932" s="7" t="s">
        <v>22</v>
      </c>
      <c r="E2932" s="7" t="e">
        <v>#N/A</v>
      </c>
      <c r="F2932" s="7" t="e">
        <v>#N/A</v>
      </c>
      <c r="G2932" s="7" t="e">
        <v>#N/A</v>
      </c>
      <c r="H2932" s="7" t="e">
        <v>#N/A</v>
      </c>
      <c r="I2932" s="7" t="s">
        <v>901</v>
      </c>
      <c r="J2932" s="7" t="s">
        <v>902</v>
      </c>
      <c r="K2932" s="241">
        <v>2279</v>
      </c>
      <c r="L2932" s="7" t="s">
        <v>911</v>
      </c>
      <c r="M2932" s="241">
        <v>1065</v>
      </c>
      <c r="N2932" s="7" t="s">
        <v>739</v>
      </c>
    </row>
    <row r="2933" spans="1:14" x14ac:dyDescent="0.3">
      <c r="A2933" t="str">
        <f t="shared" si="45"/>
        <v>22792007</v>
      </c>
      <c r="B2933" s="7" t="s">
        <v>1294</v>
      </c>
      <c r="C2933" s="7" t="s">
        <v>1379</v>
      </c>
      <c r="D2933" s="7" t="s">
        <v>22</v>
      </c>
      <c r="E2933" s="7" t="e">
        <v>#N/A</v>
      </c>
      <c r="F2933" s="7" t="e">
        <v>#N/A</v>
      </c>
      <c r="G2933" s="7" t="e">
        <v>#N/A</v>
      </c>
      <c r="H2933" s="7" t="e">
        <v>#N/A</v>
      </c>
      <c r="I2933" s="7" t="s">
        <v>901</v>
      </c>
      <c r="J2933" s="7" t="s">
        <v>902</v>
      </c>
      <c r="K2933" s="241">
        <v>2279</v>
      </c>
      <c r="L2933" s="7" t="s">
        <v>911</v>
      </c>
      <c r="M2933" s="241">
        <v>2007</v>
      </c>
      <c r="N2933" s="7" t="s">
        <v>619</v>
      </c>
    </row>
    <row r="2934" spans="1:14" x14ac:dyDescent="0.3">
      <c r="A2934" t="str">
        <f t="shared" si="45"/>
        <v>22794000</v>
      </c>
      <c r="B2934" s="7" t="s">
        <v>1294</v>
      </c>
      <c r="C2934" s="7" t="s">
        <v>1379</v>
      </c>
      <c r="D2934" s="7" t="s">
        <v>22</v>
      </c>
      <c r="E2934" s="7" t="e">
        <v>#N/A</v>
      </c>
      <c r="F2934" s="7" t="e">
        <v>#N/A</v>
      </c>
      <c r="G2934" s="7" t="e">
        <v>#N/A</v>
      </c>
      <c r="H2934" s="7" t="e">
        <v>#N/A</v>
      </c>
      <c r="I2934" s="7" t="s">
        <v>901</v>
      </c>
      <c r="J2934" s="7" t="s">
        <v>902</v>
      </c>
      <c r="K2934" s="241">
        <v>2279</v>
      </c>
      <c r="L2934" s="7" t="s">
        <v>911</v>
      </c>
      <c r="M2934" s="241">
        <v>4000</v>
      </c>
      <c r="N2934" s="7" t="s">
        <v>1349</v>
      </c>
    </row>
    <row r="2935" spans="1:14" x14ac:dyDescent="0.3">
      <c r="A2935" t="str">
        <f t="shared" si="45"/>
        <v>22801000</v>
      </c>
      <c r="B2935" s="7" t="s">
        <v>1294</v>
      </c>
      <c r="C2935" s="7" t="s">
        <v>1379</v>
      </c>
      <c r="D2935" s="7" t="s">
        <v>22</v>
      </c>
      <c r="E2935" s="7" t="e">
        <v>#N/A</v>
      </c>
      <c r="F2935" s="7" t="e">
        <v>#N/A</v>
      </c>
      <c r="G2935" s="7" t="e">
        <v>#N/A</v>
      </c>
      <c r="H2935" s="7" t="e">
        <v>#N/A</v>
      </c>
      <c r="I2935" s="7" t="s">
        <v>901</v>
      </c>
      <c r="J2935" s="7" t="s">
        <v>902</v>
      </c>
      <c r="K2935" s="241">
        <v>2280</v>
      </c>
      <c r="L2935" s="7" t="s">
        <v>912</v>
      </c>
      <c r="M2935" s="241">
        <v>1000</v>
      </c>
      <c r="N2935" s="7" t="s">
        <v>427</v>
      </c>
    </row>
    <row r="2936" spans="1:14" x14ac:dyDescent="0.3">
      <c r="A2936" t="str">
        <f t="shared" si="45"/>
        <v>22801002</v>
      </c>
      <c r="B2936" s="7" t="s">
        <v>1294</v>
      </c>
      <c r="C2936" s="7" t="s">
        <v>1379</v>
      </c>
      <c r="D2936" s="7" t="s">
        <v>22</v>
      </c>
      <c r="E2936" s="7" t="e">
        <v>#N/A</v>
      </c>
      <c r="F2936" s="7" t="e">
        <v>#N/A</v>
      </c>
      <c r="G2936" s="7" t="e">
        <v>#N/A</v>
      </c>
      <c r="H2936" s="7" t="e">
        <v>#N/A</v>
      </c>
      <c r="I2936" s="7" t="s">
        <v>901</v>
      </c>
      <c r="J2936" s="7" t="s">
        <v>902</v>
      </c>
      <c r="K2936" s="241">
        <v>2280</v>
      </c>
      <c r="L2936" s="7" t="s">
        <v>912</v>
      </c>
      <c r="M2936" s="241">
        <v>1002</v>
      </c>
      <c r="N2936" s="7" t="s">
        <v>597</v>
      </c>
    </row>
    <row r="2937" spans="1:14" x14ac:dyDescent="0.3">
      <c r="A2937" t="str">
        <f t="shared" si="45"/>
        <v>22801016</v>
      </c>
      <c r="B2937" s="7" t="s">
        <v>1294</v>
      </c>
      <c r="C2937" s="7" t="s">
        <v>1379</v>
      </c>
      <c r="D2937" s="7" t="s">
        <v>22</v>
      </c>
      <c r="E2937" s="7" t="e">
        <v>#N/A</v>
      </c>
      <c r="F2937" s="7" t="e">
        <v>#N/A</v>
      </c>
      <c r="G2937" s="7" t="e">
        <v>#N/A</v>
      </c>
      <c r="H2937" s="7" t="e">
        <v>#N/A</v>
      </c>
      <c r="I2937" s="7" t="s">
        <v>901</v>
      </c>
      <c r="J2937" s="7" t="s">
        <v>902</v>
      </c>
      <c r="K2937" s="241">
        <v>2280</v>
      </c>
      <c r="L2937" s="7" t="s">
        <v>912</v>
      </c>
      <c r="M2937" s="241">
        <v>1016</v>
      </c>
      <c r="N2937" s="7" t="s">
        <v>599</v>
      </c>
    </row>
    <row r="2938" spans="1:14" x14ac:dyDescent="0.3">
      <c r="A2938" t="str">
        <f t="shared" si="45"/>
        <v>22801022</v>
      </c>
      <c r="B2938" s="7" t="s">
        <v>1294</v>
      </c>
      <c r="C2938" s="7" t="s">
        <v>1379</v>
      </c>
      <c r="D2938" s="7" t="s">
        <v>22</v>
      </c>
      <c r="E2938" s="7" t="e">
        <v>#N/A</v>
      </c>
      <c r="F2938" s="7" t="e">
        <v>#N/A</v>
      </c>
      <c r="G2938" s="7" t="e">
        <v>#N/A</v>
      </c>
      <c r="H2938" s="7" t="e">
        <v>#N/A</v>
      </c>
      <c r="I2938" s="7" t="s">
        <v>901</v>
      </c>
      <c r="J2938" s="7" t="s">
        <v>902</v>
      </c>
      <c r="K2938" s="241">
        <v>2280</v>
      </c>
      <c r="L2938" s="7" t="s">
        <v>912</v>
      </c>
      <c r="M2938" s="241">
        <v>1022</v>
      </c>
      <c r="N2938" s="7" t="s">
        <v>602</v>
      </c>
    </row>
    <row r="2939" spans="1:14" x14ac:dyDescent="0.3">
      <c r="A2939" t="str">
        <f t="shared" si="45"/>
        <v>22801026</v>
      </c>
      <c r="B2939" s="7" t="s">
        <v>1294</v>
      </c>
      <c r="C2939" s="7" t="s">
        <v>1379</v>
      </c>
      <c r="D2939" s="7" t="s">
        <v>22</v>
      </c>
      <c r="E2939" s="7" t="s">
        <v>482</v>
      </c>
      <c r="F2939" s="7" t="s">
        <v>483</v>
      </c>
      <c r="G2939" s="7" t="s">
        <v>247</v>
      </c>
      <c r="H2939" s="7" t="s">
        <v>248</v>
      </c>
      <c r="I2939" s="7" t="s">
        <v>901</v>
      </c>
      <c r="J2939" s="7" t="s">
        <v>902</v>
      </c>
      <c r="K2939" s="241">
        <v>2280</v>
      </c>
      <c r="L2939" s="7" t="s">
        <v>912</v>
      </c>
      <c r="M2939" s="241">
        <v>1026</v>
      </c>
      <c r="N2939" s="7" t="s">
        <v>604</v>
      </c>
    </row>
    <row r="2940" spans="1:14" x14ac:dyDescent="0.3">
      <c r="A2940" t="str">
        <f t="shared" si="45"/>
        <v>22801031</v>
      </c>
      <c r="B2940" s="7" t="s">
        <v>1294</v>
      </c>
      <c r="C2940" s="7" t="s">
        <v>1379</v>
      </c>
      <c r="D2940" s="7" t="s">
        <v>22</v>
      </c>
      <c r="E2940" s="7" t="e">
        <v>#N/A</v>
      </c>
      <c r="F2940" s="7" t="e">
        <v>#N/A</v>
      </c>
      <c r="G2940" s="7" t="e">
        <v>#N/A</v>
      </c>
      <c r="H2940" s="7" t="e">
        <v>#N/A</v>
      </c>
      <c r="I2940" s="7" t="s">
        <v>901</v>
      </c>
      <c r="J2940" s="7" t="s">
        <v>902</v>
      </c>
      <c r="K2940" s="241">
        <v>2280</v>
      </c>
      <c r="L2940" s="7" t="s">
        <v>912</v>
      </c>
      <c r="M2940" s="241">
        <v>1031</v>
      </c>
      <c r="N2940" s="7" t="s">
        <v>529</v>
      </c>
    </row>
    <row r="2941" spans="1:14" x14ac:dyDescent="0.3">
      <c r="A2941" t="str">
        <f t="shared" si="45"/>
        <v>22801032</v>
      </c>
      <c r="B2941" s="7" t="s">
        <v>1294</v>
      </c>
      <c r="C2941" s="7" t="s">
        <v>1379</v>
      </c>
      <c r="D2941" s="7" t="s">
        <v>22</v>
      </c>
      <c r="E2941" s="7" t="e">
        <v>#N/A</v>
      </c>
      <c r="F2941" s="7" t="e">
        <v>#N/A</v>
      </c>
      <c r="G2941" s="7" t="e">
        <v>#N/A</v>
      </c>
      <c r="H2941" s="7" t="e">
        <v>#N/A</v>
      </c>
      <c r="I2941" s="7" t="s">
        <v>901</v>
      </c>
      <c r="J2941" s="7" t="s">
        <v>902</v>
      </c>
      <c r="K2941" s="241">
        <v>2280</v>
      </c>
      <c r="L2941" s="7" t="s">
        <v>912</v>
      </c>
      <c r="M2941" s="241">
        <v>1032</v>
      </c>
      <c r="N2941" s="7" t="s">
        <v>530</v>
      </c>
    </row>
    <row r="2942" spans="1:14" x14ac:dyDescent="0.3">
      <c r="A2942" t="str">
        <f t="shared" si="45"/>
        <v>22801033</v>
      </c>
      <c r="B2942" s="7" t="s">
        <v>1294</v>
      </c>
      <c r="C2942" s="7" t="s">
        <v>1379</v>
      </c>
      <c r="D2942" s="7" t="s">
        <v>22</v>
      </c>
      <c r="E2942" s="7" t="e">
        <v>#N/A</v>
      </c>
      <c r="F2942" s="7" t="e">
        <v>#N/A</v>
      </c>
      <c r="G2942" s="7" t="e">
        <v>#N/A</v>
      </c>
      <c r="H2942" s="7" t="e">
        <v>#N/A</v>
      </c>
      <c r="I2942" s="7" t="s">
        <v>901</v>
      </c>
      <c r="J2942" s="7" t="s">
        <v>902</v>
      </c>
      <c r="K2942" s="241">
        <v>2280</v>
      </c>
      <c r="L2942" s="7" t="s">
        <v>912</v>
      </c>
      <c r="M2942" s="241">
        <v>1033</v>
      </c>
      <c r="N2942" s="7" t="s">
        <v>656</v>
      </c>
    </row>
    <row r="2943" spans="1:14" x14ac:dyDescent="0.3">
      <c r="A2943" t="str">
        <f t="shared" si="45"/>
        <v>22801040</v>
      </c>
      <c r="B2943" s="7" t="s">
        <v>1294</v>
      </c>
      <c r="C2943" s="7" t="s">
        <v>1379</v>
      </c>
      <c r="D2943" s="7" t="s">
        <v>22</v>
      </c>
      <c r="E2943" s="7" t="e">
        <v>#N/A</v>
      </c>
      <c r="F2943" s="7" t="e">
        <v>#N/A</v>
      </c>
      <c r="G2943" s="7" t="e">
        <v>#N/A</v>
      </c>
      <c r="H2943" s="7" t="e">
        <v>#N/A</v>
      </c>
      <c r="I2943" s="7" t="s">
        <v>901</v>
      </c>
      <c r="J2943" s="7" t="s">
        <v>902</v>
      </c>
      <c r="K2943" s="241">
        <v>2280</v>
      </c>
      <c r="L2943" s="7" t="s">
        <v>912</v>
      </c>
      <c r="M2943" s="241">
        <v>1040</v>
      </c>
      <c r="N2943" s="7" t="s">
        <v>606</v>
      </c>
    </row>
    <row r="2944" spans="1:14" x14ac:dyDescent="0.3">
      <c r="A2944" t="str">
        <f t="shared" si="45"/>
        <v>22801042</v>
      </c>
      <c r="B2944" s="7" t="s">
        <v>1294</v>
      </c>
      <c r="C2944" s="7" t="s">
        <v>1379</v>
      </c>
      <c r="D2944" s="7" t="s">
        <v>22</v>
      </c>
      <c r="E2944" s="7" t="e">
        <v>#N/A</v>
      </c>
      <c r="F2944" s="7" t="e">
        <v>#N/A</v>
      </c>
      <c r="G2944" s="7" t="e">
        <v>#N/A</v>
      </c>
      <c r="H2944" s="7" t="e">
        <v>#N/A</v>
      </c>
      <c r="I2944" s="7" t="s">
        <v>901</v>
      </c>
      <c r="J2944" s="7" t="s">
        <v>902</v>
      </c>
      <c r="K2944" s="241">
        <v>2280</v>
      </c>
      <c r="L2944" s="7" t="s">
        <v>912</v>
      </c>
      <c r="M2944" s="241">
        <v>1042</v>
      </c>
      <c r="N2944" s="7" t="s">
        <v>180</v>
      </c>
    </row>
    <row r="2945" spans="1:14" x14ac:dyDescent="0.3">
      <c r="A2945" t="str">
        <f t="shared" si="45"/>
        <v>22801046</v>
      </c>
      <c r="B2945" s="7" t="s">
        <v>1294</v>
      </c>
      <c r="C2945" s="7" t="s">
        <v>1379</v>
      </c>
      <c r="D2945" s="7" t="s">
        <v>22</v>
      </c>
      <c r="E2945" s="7" t="e">
        <v>#N/A</v>
      </c>
      <c r="F2945" s="7" t="e">
        <v>#N/A</v>
      </c>
      <c r="G2945" s="7" t="e">
        <v>#N/A</v>
      </c>
      <c r="H2945" s="7" t="e">
        <v>#N/A</v>
      </c>
      <c r="I2945" s="7" t="s">
        <v>901</v>
      </c>
      <c r="J2945" s="7" t="s">
        <v>902</v>
      </c>
      <c r="K2945" s="241">
        <v>2280</v>
      </c>
      <c r="L2945" s="7" t="s">
        <v>912</v>
      </c>
      <c r="M2945" s="241">
        <v>1046</v>
      </c>
      <c r="N2945" s="7" t="s">
        <v>1416</v>
      </c>
    </row>
    <row r="2946" spans="1:14" x14ac:dyDescent="0.3">
      <c r="A2946" t="str">
        <f t="shared" si="45"/>
        <v>22801064</v>
      </c>
      <c r="B2946" s="7" t="s">
        <v>1294</v>
      </c>
      <c r="C2946" s="7" t="s">
        <v>1379</v>
      </c>
      <c r="D2946" s="7" t="s">
        <v>22</v>
      </c>
      <c r="E2946" s="7" t="e">
        <v>#N/A</v>
      </c>
      <c r="F2946" s="7" t="e">
        <v>#N/A</v>
      </c>
      <c r="G2946" s="7" t="e">
        <v>#N/A</v>
      </c>
      <c r="H2946" s="7" t="e">
        <v>#N/A</v>
      </c>
      <c r="I2946" s="7" t="s">
        <v>901</v>
      </c>
      <c r="J2946" s="7" t="s">
        <v>902</v>
      </c>
      <c r="K2946" s="241">
        <v>2280</v>
      </c>
      <c r="L2946" s="7" t="s">
        <v>912</v>
      </c>
      <c r="M2946" s="241">
        <v>1064</v>
      </c>
      <c r="N2946" s="7" t="s">
        <v>1804</v>
      </c>
    </row>
    <row r="2947" spans="1:14" x14ac:dyDescent="0.3">
      <c r="A2947" t="str">
        <f t="shared" ref="A2947:A3010" si="46">K2947&amp;M2947</f>
        <v>22801065</v>
      </c>
      <c r="B2947" s="7" t="s">
        <v>1294</v>
      </c>
      <c r="C2947" s="7" t="s">
        <v>1379</v>
      </c>
      <c r="D2947" s="7" t="s">
        <v>22</v>
      </c>
      <c r="E2947" s="7" t="e">
        <v>#N/A</v>
      </c>
      <c r="F2947" s="7" t="e">
        <v>#N/A</v>
      </c>
      <c r="G2947" s="7" t="e">
        <v>#N/A</v>
      </c>
      <c r="H2947" s="7" t="e">
        <v>#N/A</v>
      </c>
      <c r="I2947" s="7" t="s">
        <v>901</v>
      </c>
      <c r="J2947" s="7" t="s">
        <v>902</v>
      </c>
      <c r="K2947" s="241">
        <v>2280</v>
      </c>
      <c r="L2947" s="7" t="s">
        <v>912</v>
      </c>
      <c r="M2947" s="241">
        <v>1065</v>
      </c>
      <c r="N2947" s="7" t="s">
        <v>739</v>
      </c>
    </row>
    <row r="2948" spans="1:14" x14ac:dyDescent="0.3">
      <c r="A2948" t="str">
        <f t="shared" si="46"/>
        <v>22802007</v>
      </c>
      <c r="B2948" s="7" t="s">
        <v>1294</v>
      </c>
      <c r="C2948" s="7" t="s">
        <v>1379</v>
      </c>
      <c r="D2948" s="7" t="s">
        <v>22</v>
      </c>
      <c r="E2948" s="7" t="e">
        <v>#N/A</v>
      </c>
      <c r="F2948" s="7" t="e">
        <v>#N/A</v>
      </c>
      <c r="G2948" s="7" t="e">
        <v>#N/A</v>
      </c>
      <c r="H2948" s="7" t="e">
        <v>#N/A</v>
      </c>
      <c r="I2948" s="7" t="s">
        <v>901</v>
      </c>
      <c r="J2948" s="7" t="s">
        <v>902</v>
      </c>
      <c r="K2948" s="241">
        <v>2280</v>
      </c>
      <c r="L2948" s="7" t="s">
        <v>912</v>
      </c>
      <c r="M2948" s="241">
        <v>2007</v>
      </c>
      <c r="N2948" s="7" t="s">
        <v>619</v>
      </c>
    </row>
    <row r="2949" spans="1:14" x14ac:dyDescent="0.3">
      <c r="A2949" t="str">
        <f t="shared" si="46"/>
        <v>22804000</v>
      </c>
      <c r="B2949" s="7" t="s">
        <v>1294</v>
      </c>
      <c r="C2949" s="7" t="s">
        <v>1379</v>
      </c>
      <c r="D2949" s="7" t="s">
        <v>22</v>
      </c>
      <c r="E2949" s="7" t="e">
        <v>#N/A</v>
      </c>
      <c r="F2949" s="7" t="e">
        <v>#N/A</v>
      </c>
      <c r="G2949" s="7" t="e">
        <v>#N/A</v>
      </c>
      <c r="H2949" s="7" t="e">
        <v>#N/A</v>
      </c>
      <c r="I2949" s="7" t="s">
        <v>901</v>
      </c>
      <c r="J2949" s="7" t="s">
        <v>902</v>
      </c>
      <c r="K2949" s="241">
        <v>2280</v>
      </c>
      <c r="L2949" s="7" t="s">
        <v>912</v>
      </c>
      <c r="M2949" s="241">
        <v>4000</v>
      </c>
      <c r="N2949" s="7" t="s">
        <v>1349</v>
      </c>
    </row>
    <row r="2950" spans="1:14" x14ac:dyDescent="0.3">
      <c r="A2950" t="str">
        <f t="shared" si="46"/>
        <v>22808040</v>
      </c>
      <c r="B2950" s="7" t="s">
        <v>1294</v>
      </c>
      <c r="C2950" s="7" t="s">
        <v>1379</v>
      </c>
      <c r="D2950" s="7" t="s">
        <v>22</v>
      </c>
      <c r="E2950" s="7" t="s">
        <v>482</v>
      </c>
      <c r="F2950" s="7" t="s">
        <v>483</v>
      </c>
      <c r="G2950" s="7" t="s">
        <v>247</v>
      </c>
      <c r="H2950" s="7" t="s">
        <v>248</v>
      </c>
      <c r="I2950" s="7" t="s">
        <v>901</v>
      </c>
      <c r="J2950" s="7" t="s">
        <v>902</v>
      </c>
      <c r="K2950" s="241">
        <v>2280</v>
      </c>
      <c r="L2950" s="7" t="s">
        <v>912</v>
      </c>
      <c r="M2950" s="241">
        <v>8040</v>
      </c>
      <c r="N2950" s="7" t="s">
        <v>441</v>
      </c>
    </row>
    <row r="2951" spans="1:14" x14ac:dyDescent="0.3">
      <c r="A2951" t="str">
        <f t="shared" si="46"/>
        <v>22811000</v>
      </c>
      <c r="B2951" s="7" t="s">
        <v>1294</v>
      </c>
      <c r="C2951" s="7" t="s">
        <v>1379</v>
      </c>
      <c r="D2951" s="7" t="s">
        <v>22</v>
      </c>
      <c r="E2951" s="7" t="e">
        <v>#N/A</v>
      </c>
      <c r="F2951" s="7" t="e">
        <v>#N/A</v>
      </c>
      <c r="G2951" s="7" t="e">
        <v>#N/A</v>
      </c>
      <c r="H2951" s="7" t="e">
        <v>#N/A</v>
      </c>
      <c r="I2951" s="7" t="s">
        <v>901</v>
      </c>
      <c r="J2951" s="7" t="s">
        <v>902</v>
      </c>
      <c r="K2951" s="241">
        <v>2281</v>
      </c>
      <c r="L2951" s="7" t="s">
        <v>1988</v>
      </c>
      <c r="M2951" s="241">
        <v>1000</v>
      </c>
      <c r="N2951" s="7" t="s">
        <v>427</v>
      </c>
    </row>
    <row r="2952" spans="1:14" x14ac:dyDescent="0.3">
      <c r="A2952" t="str">
        <f t="shared" si="46"/>
        <v>22811016</v>
      </c>
      <c r="B2952" s="7" t="s">
        <v>1294</v>
      </c>
      <c r="C2952" s="7" t="s">
        <v>1379</v>
      </c>
      <c r="D2952" s="7" t="s">
        <v>22</v>
      </c>
      <c r="E2952" s="7" t="e">
        <v>#N/A</v>
      </c>
      <c r="F2952" s="7" t="e">
        <v>#N/A</v>
      </c>
      <c r="G2952" s="7" t="e">
        <v>#N/A</v>
      </c>
      <c r="H2952" s="7" t="e">
        <v>#N/A</v>
      </c>
      <c r="I2952" s="7" t="s">
        <v>901</v>
      </c>
      <c r="J2952" s="7" t="s">
        <v>902</v>
      </c>
      <c r="K2952" s="241">
        <v>2281</v>
      </c>
      <c r="L2952" s="7" t="s">
        <v>1988</v>
      </c>
      <c r="M2952" s="241">
        <v>1016</v>
      </c>
      <c r="N2952" s="7" t="s">
        <v>599</v>
      </c>
    </row>
    <row r="2953" spans="1:14" x14ac:dyDescent="0.3">
      <c r="A2953" t="str">
        <f t="shared" si="46"/>
        <v>22811022</v>
      </c>
      <c r="B2953" s="7" t="s">
        <v>1294</v>
      </c>
      <c r="C2953" s="7" t="s">
        <v>1379</v>
      </c>
      <c r="D2953" s="7" t="s">
        <v>22</v>
      </c>
      <c r="E2953" s="7" t="e">
        <v>#N/A</v>
      </c>
      <c r="F2953" s="7" t="e">
        <v>#N/A</v>
      </c>
      <c r="G2953" s="7" t="e">
        <v>#N/A</v>
      </c>
      <c r="H2953" s="7" t="e">
        <v>#N/A</v>
      </c>
      <c r="I2953" s="7" t="s">
        <v>901</v>
      </c>
      <c r="J2953" s="7" t="s">
        <v>902</v>
      </c>
      <c r="K2953" s="241">
        <v>2281</v>
      </c>
      <c r="L2953" s="7" t="s">
        <v>1988</v>
      </c>
      <c r="M2953" s="241">
        <v>1022</v>
      </c>
      <c r="N2953" s="7" t="s">
        <v>602</v>
      </c>
    </row>
    <row r="2954" spans="1:14" x14ac:dyDescent="0.3">
      <c r="A2954" t="str">
        <f t="shared" si="46"/>
        <v>22811031</v>
      </c>
      <c r="B2954" s="7" t="s">
        <v>1294</v>
      </c>
      <c r="C2954" s="7" t="s">
        <v>1379</v>
      </c>
      <c r="D2954" s="7" t="s">
        <v>22</v>
      </c>
      <c r="E2954" s="7" t="e">
        <v>#N/A</v>
      </c>
      <c r="F2954" s="7" t="e">
        <v>#N/A</v>
      </c>
      <c r="G2954" s="7" t="e">
        <v>#N/A</v>
      </c>
      <c r="H2954" s="7" t="e">
        <v>#N/A</v>
      </c>
      <c r="I2954" s="7" t="s">
        <v>901</v>
      </c>
      <c r="J2954" s="7" t="s">
        <v>902</v>
      </c>
      <c r="K2954" s="241">
        <v>2281</v>
      </c>
      <c r="L2954" s="7" t="s">
        <v>1988</v>
      </c>
      <c r="M2954" s="241">
        <v>1031</v>
      </c>
      <c r="N2954" s="7" t="s">
        <v>529</v>
      </c>
    </row>
    <row r="2955" spans="1:14" x14ac:dyDescent="0.3">
      <c r="A2955" t="str">
        <f t="shared" si="46"/>
        <v>22811032</v>
      </c>
      <c r="B2955" s="7" t="s">
        <v>1294</v>
      </c>
      <c r="C2955" s="7" t="s">
        <v>1379</v>
      </c>
      <c r="D2955" s="7" t="s">
        <v>22</v>
      </c>
      <c r="E2955" s="7" t="e">
        <v>#N/A</v>
      </c>
      <c r="F2955" s="7" t="e">
        <v>#N/A</v>
      </c>
      <c r="G2955" s="7" t="e">
        <v>#N/A</v>
      </c>
      <c r="H2955" s="7" t="e">
        <v>#N/A</v>
      </c>
      <c r="I2955" s="7" t="s">
        <v>901</v>
      </c>
      <c r="J2955" s="7" t="s">
        <v>902</v>
      </c>
      <c r="K2955" s="241">
        <v>2281</v>
      </c>
      <c r="L2955" s="7" t="s">
        <v>1988</v>
      </c>
      <c r="M2955" s="241">
        <v>1032</v>
      </c>
      <c r="N2955" s="7" t="s">
        <v>530</v>
      </c>
    </row>
    <row r="2956" spans="1:14" x14ac:dyDescent="0.3">
      <c r="A2956" t="str">
        <f t="shared" si="46"/>
        <v>22811033</v>
      </c>
      <c r="B2956" s="7" t="s">
        <v>1294</v>
      </c>
      <c r="C2956" s="7" t="s">
        <v>1379</v>
      </c>
      <c r="D2956" s="7" t="s">
        <v>22</v>
      </c>
      <c r="E2956" s="7" t="e">
        <v>#N/A</v>
      </c>
      <c r="F2956" s="7" t="e">
        <v>#N/A</v>
      </c>
      <c r="G2956" s="7" t="e">
        <v>#N/A</v>
      </c>
      <c r="H2956" s="7" t="e">
        <v>#N/A</v>
      </c>
      <c r="I2956" s="7" t="s">
        <v>901</v>
      </c>
      <c r="J2956" s="7" t="s">
        <v>902</v>
      </c>
      <c r="K2956" s="241">
        <v>2281</v>
      </c>
      <c r="L2956" s="7" t="s">
        <v>1988</v>
      </c>
      <c r="M2956" s="241">
        <v>1033</v>
      </c>
      <c r="N2956" s="7" t="s">
        <v>656</v>
      </c>
    </row>
    <row r="2957" spans="1:14" x14ac:dyDescent="0.3">
      <c r="A2957" t="str">
        <f t="shared" si="46"/>
        <v>22811042</v>
      </c>
      <c r="B2957" s="7" t="s">
        <v>1294</v>
      </c>
      <c r="C2957" s="7" t="s">
        <v>1379</v>
      </c>
      <c r="D2957" s="7" t="s">
        <v>22</v>
      </c>
      <c r="E2957" s="7" t="e">
        <v>#N/A</v>
      </c>
      <c r="F2957" s="7" t="e">
        <v>#N/A</v>
      </c>
      <c r="G2957" s="7" t="e">
        <v>#N/A</v>
      </c>
      <c r="H2957" s="7" t="e">
        <v>#N/A</v>
      </c>
      <c r="I2957" s="7" t="s">
        <v>901</v>
      </c>
      <c r="J2957" s="7" t="s">
        <v>902</v>
      </c>
      <c r="K2957" s="241">
        <v>2281</v>
      </c>
      <c r="L2957" s="7" t="s">
        <v>1988</v>
      </c>
      <c r="M2957" s="241">
        <v>1042</v>
      </c>
      <c r="N2957" s="7" t="s">
        <v>180</v>
      </c>
    </row>
    <row r="2958" spans="1:14" x14ac:dyDescent="0.3">
      <c r="A2958" t="str">
        <f t="shared" si="46"/>
        <v>22811045</v>
      </c>
      <c r="B2958" s="7" t="s">
        <v>1294</v>
      </c>
      <c r="C2958" s="7" t="s">
        <v>1379</v>
      </c>
      <c r="D2958" s="7" t="s">
        <v>22</v>
      </c>
      <c r="E2958" s="7" t="e">
        <v>#N/A</v>
      </c>
      <c r="F2958" s="7" t="e">
        <v>#N/A</v>
      </c>
      <c r="G2958" s="7" t="e">
        <v>#N/A</v>
      </c>
      <c r="H2958" s="7" t="e">
        <v>#N/A</v>
      </c>
      <c r="I2958" s="7" t="s">
        <v>901</v>
      </c>
      <c r="J2958" s="7" t="s">
        <v>902</v>
      </c>
      <c r="K2958" s="241">
        <v>2281</v>
      </c>
      <c r="L2958" s="7" t="s">
        <v>1988</v>
      </c>
      <c r="M2958" s="241">
        <v>1045</v>
      </c>
      <c r="N2958" s="7" t="s">
        <v>1392</v>
      </c>
    </row>
    <row r="2959" spans="1:14" x14ac:dyDescent="0.3">
      <c r="A2959" t="str">
        <f t="shared" si="46"/>
        <v>22811046</v>
      </c>
      <c r="B2959" s="7" t="s">
        <v>1294</v>
      </c>
      <c r="C2959" s="7" t="s">
        <v>1379</v>
      </c>
      <c r="D2959" s="7" t="s">
        <v>22</v>
      </c>
      <c r="E2959" s="7" t="e">
        <v>#N/A</v>
      </c>
      <c r="F2959" s="7" t="e">
        <v>#N/A</v>
      </c>
      <c r="G2959" s="7" t="e">
        <v>#N/A</v>
      </c>
      <c r="H2959" s="7" t="e">
        <v>#N/A</v>
      </c>
      <c r="I2959" s="7" t="s">
        <v>901</v>
      </c>
      <c r="J2959" s="7" t="s">
        <v>902</v>
      </c>
      <c r="K2959" s="241">
        <v>2281</v>
      </c>
      <c r="L2959" s="7" t="s">
        <v>1988</v>
      </c>
      <c r="M2959" s="241">
        <v>1046</v>
      </c>
      <c r="N2959" s="7" t="s">
        <v>1416</v>
      </c>
    </row>
    <row r="2960" spans="1:14" x14ac:dyDescent="0.3">
      <c r="A2960" t="str">
        <f t="shared" si="46"/>
        <v>22811047</v>
      </c>
      <c r="B2960" s="7" t="s">
        <v>1294</v>
      </c>
      <c r="C2960" s="7" t="s">
        <v>1379</v>
      </c>
      <c r="D2960" s="7" t="s">
        <v>22</v>
      </c>
      <c r="E2960" s="7" t="e">
        <v>#N/A</v>
      </c>
      <c r="F2960" s="7" t="e">
        <v>#N/A</v>
      </c>
      <c r="G2960" s="7" t="e">
        <v>#N/A</v>
      </c>
      <c r="H2960" s="7" t="e">
        <v>#N/A</v>
      </c>
      <c r="I2960" s="7" t="s">
        <v>901</v>
      </c>
      <c r="J2960" s="7" t="s">
        <v>902</v>
      </c>
      <c r="K2960" s="241">
        <v>2281</v>
      </c>
      <c r="L2960" s="7" t="s">
        <v>1988</v>
      </c>
      <c r="M2960" s="241">
        <v>1047</v>
      </c>
      <c r="N2960" s="7" t="s">
        <v>1820</v>
      </c>
    </row>
    <row r="2961" spans="1:14" x14ac:dyDescent="0.3">
      <c r="A2961" t="str">
        <f t="shared" si="46"/>
        <v>22814000</v>
      </c>
      <c r="B2961" s="7" t="s">
        <v>1294</v>
      </c>
      <c r="C2961" s="7" t="s">
        <v>1379</v>
      </c>
      <c r="D2961" s="7" t="s">
        <v>22</v>
      </c>
      <c r="E2961" s="7" t="e">
        <v>#N/A</v>
      </c>
      <c r="F2961" s="7" t="e">
        <v>#N/A</v>
      </c>
      <c r="G2961" s="7" t="e">
        <v>#N/A</v>
      </c>
      <c r="H2961" s="7" t="e">
        <v>#N/A</v>
      </c>
      <c r="I2961" s="7" t="s">
        <v>901</v>
      </c>
      <c r="J2961" s="7" t="s">
        <v>902</v>
      </c>
      <c r="K2961" s="241">
        <v>2281</v>
      </c>
      <c r="L2961" s="7" t="s">
        <v>1988</v>
      </c>
      <c r="M2961" s="241">
        <v>4000</v>
      </c>
      <c r="N2961" s="7" t="s">
        <v>1349</v>
      </c>
    </row>
    <row r="2962" spans="1:14" x14ac:dyDescent="0.3">
      <c r="A2962" t="str">
        <f t="shared" si="46"/>
        <v>22821000</v>
      </c>
      <c r="B2962" s="7" t="s">
        <v>1294</v>
      </c>
      <c r="C2962" s="7" t="s">
        <v>1379</v>
      </c>
      <c r="D2962" s="7" t="s">
        <v>22</v>
      </c>
      <c r="E2962" s="7" t="s">
        <v>482</v>
      </c>
      <c r="F2962" s="7" t="s">
        <v>483</v>
      </c>
      <c r="G2962" s="7" t="s">
        <v>247</v>
      </c>
      <c r="H2962" s="7" t="s">
        <v>248</v>
      </c>
      <c r="I2962" s="7" t="s">
        <v>901</v>
      </c>
      <c r="J2962" s="7" t="s">
        <v>902</v>
      </c>
      <c r="K2962" s="241">
        <v>2282</v>
      </c>
      <c r="L2962" s="7" t="s">
        <v>913</v>
      </c>
      <c r="M2962" s="241">
        <v>1000</v>
      </c>
      <c r="N2962" s="7" t="s">
        <v>427</v>
      </c>
    </row>
    <row r="2963" spans="1:14" x14ac:dyDescent="0.3">
      <c r="A2963" t="str">
        <f t="shared" si="46"/>
        <v>22821002</v>
      </c>
      <c r="B2963" s="7" t="s">
        <v>1294</v>
      </c>
      <c r="C2963" s="7" t="s">
        <v>1379</v>
      </c>
      <c r="D2963" s="7" t="s">
        <v>22</v>
      </c>
      <c r="E2963" s="7" t="s">
        <v>482</v>
      </c>
      <c r="F2963" s="7" t="s">
        <v>483</v>
      </c>
      <c r="G2963" s="7" t="s">
        <v>247</v>
      </c>
      <c r="H2963" s="7" t="s">
        <v>248</v>
      </c>
      <c r="I2963" s="7" t="s">
        <v>901</v>
      </c>
      <c r="J2963" s="7" t="s">
        <v>902</v>
      </c>
      <c r="K2963" s="241">
        <v>2282</v>
      </c>
      <c r="L2963" s="7" t="s">
        <v>913</v>
      </c>
      <c r="M2963" s="241">
        <v>1002</v>
      </c>
      <c r="N2963" s="7" t="s">
        <v>597</v>
      </c>
    </row>
    <row r="2964" spans="1:14" x14ac:dyDescent="0.3">
      <c r="A2964" t="str">
        <f t="shared" si="46"/>
        <v>22821016</v>
      </c>
      <c r="B2964" s="7" t="s">
        <v>1294</v>
      </c>
      <c r="C2964" s="7" t="s">
        <v>1379</v>
      </c>
      <c r="D2964" s="7" t="s">
        <v>22</v>
      </c>
      <c r="E2964" s="7" t="s">
        <v>482</v>
      </c>
      <c r="F2964" s="7" t="s">
        <v>483</v>
      </c>
      <c r="G2964" s="7" t="s">
        <v>247</v>
      </c>
      <c r="H2964" s="7" t="s">
        <v>248</v>
      </c>
      <c r="I2964" s="7" t="s">
        <v>901</v>
      </c>
      <c r="J2964" s="7" t="s">
        <v>902</v>
      </c>
      <c r="K2964" s="241">
        <v>2282</v>
      </c>
      <c r="L2964" s="7" t="s">
        <v>913</v>
      </c>
      <c r="M2964" s="241">
        <v>1016</v>
      </c>
      <c r="N2964" s="7" t="s">
        <v>599</v>
      </c>
    </row>
    <row r="2965" spans="1:14" x14ac:dyDescent="0.3">
      <c r="A2965" t="str">
        <f t="shared" si="46"/>
        <v>22821019</v>
      </c>
      <c r="B2965" s="7" t="s">
        <v>1294</v>
      </c>
      <c r="C2965" s="7" t="s">
        <v>1379</v>
      </c>
      <c r="D2965" s="7" t="s">
        <v>22</v>
      </c>
      <c r="E2965" s="7" t="e">
        <v>#N/A</v>
      </c>
      <c r="F2965" s="7" t="e">
        <v>#N/A</v>
      </c>
      <c r="G2965" s="7" t="e">
        <v>#N/A</v>
      </c>
      <c r="H2965" s="7" t="e">
        <v>#N/A</v>
      </c>
      <c r="I2965" s="7" t="s">
        <v>901</v>
      </c>
      <c r="J2965" s="7" t="s">
        <v>902</v>
      </c>
      <c r="K2965" s="241">
        <v>2282</v>
      </c>
      <c r="L2965" s="7" t="s">
        <v>913</v>
      </c>
      <c r="M2965" s="241">
        <v>1019</v>
      </c>
      <c r="N2965" s="7" t="s">
        <v>601</v>
      </c>
    </row>
    <row r="2966" spans="1:14" x14ac:dyDescent="0.3">
      <c r="A2966" t="str">
        <f t="shared" si="46"/>
        <v>22821022</v>
      </c>
      <c r="B2966" s="7" t="s">
        <v>1294</v>
      </c>
      <c r="C2966" s="7" t="s">
        <v>1379</v>
      </c>
      <c r="D2966" s="7" t="s">
        <v>22</v>
      </c>
      <c r="E2966" s="7" t="s">
        <v>482</v>
      </c>
      <c r="F2966" s="7" t="s">
        <v>483</v>
      </c>
      <c r="G2966" s="7" t="s">
        <v>247</v>
      </c>
      <c r="H2966" s="7" t="s">
        <v>248</v>
      </c>
      <c r="I2966" s="7" t="s">
        <v>901</v>
      </c>
      <c r="J2966" s="7" t="s">
        <v>902</v>
      </c>
      <c r="K2966" s="241">
        <v>2282</v>
      </c>
      <c r="L2966" s="7" t="s">
        <v>913</v>
      </c>
      <c r="M2966" s="241">
        <v>1022</v>
      </c>
      <c r="N2966" s="7" t="s">
        <v>602</v>
      </c>
    </row>
    <row r="2967" spans="1:14" x14ac:dyDescent="0.3">
      <c r="A2967" t="str">
        <f t="shared" si="46"/>
        <v>22821023</v>
      </c>
      <c r="B2967" s="7" t="s">
        <v>1294</v>
      </c>
      <c r="C2967" s="7" t="s">
        <v>1379</v>
      </c>
      <c r="D2967" s="7" t="s">
        <v>22</v>
      </c>
      <c r="E2967" s="7" t="s">
        <v>482</v>
      </c>
      <c r="F2967" s="7" t="s">
        <v>483</v>
      </c>
      <c r="G2967" s="7" t="s">
        <v>247</v>
      </c>
      <c r="H2967" s="7" t="s">
        <v>248</v>
      </c>
      <c r="I2967" s="7" t="s">
        <v>901</v>
      </c>
      <c r="J2967" s="7" t="s">
        <v>902</v>
      </c>
      <c r="K2967" s="241">
        <v>2282</v>
      </c>
      <c r="L2967" s="7" t="s">
        <v>913</v>
      </c>
      <c r="M2967" s="241">
        <v>1023</v>
      </c>
      <c r="N2967" s="7" t="s">
        <v>528</v>
      </c>
    </row>
    <row r="2968" spans="1:14" x14ac:dyDescent="0.3">
      <c r="A2968" t="str">
        <f t="shared" si="46"/>
        <v>22821026</v>
      </c>
      <c r="B2968" s="7" t="s">
        <v>1294</v>
      </c>
      <c r="C2968" s="7" t="s">
        <v>1379</v>
      </c>
      <c r="D2968" s="7" t="s">
        <v>22</v>
      </c>
      <c r="E2968" s="7" t="s">
        <v>482</v>
      </c>
      <c r="F2968" s="7" t="s">
        <v>483</v>
      </c>
      <c r="G2968" s="7" t="s">
        <v>247</v>
      </c>
      <c r="H2968" s="7" t="s">
        <v>248</v>
      </c>
      <c r="I2968" s="7" t="s">
        <v>901</v>
      </c>
      <c r="J2968" s="7" t="s">
        <v>902</v>
      </c>
      <c r="K2968" s="241">
        <v>2282</v>
      </c>
      <c r="L2968" s="7" t="s">
        <v>913</v>
      </c>
      <c r="M2968" s="241">
        <v>1026</v>
      </c>
      <c r="N2968" s="7" t="s">
        <v>604</v>
      </c>
    </row>
    <row r="2969" spans="1:14" x14ac:dyDescent="0.3">
      <c r="A2969" t="str">
        <f t="shared" si="46"/>
        <v>22821031</v>
      </c>
      <c r="B2969" s="7" t="s">
        <v>1294</v>
      </c>
      <c r="C2969" s="7" t="s">
        <v>1379</v>
      </c>
      <c r="D2969" s="7" t="s">
        <v>22</v>
      </c>
      <c r="E2969" s="7" t="s">
        <v>482</v>
      </c>
      <c r="F2969" s="7" t="s">
        <v>483</v>
      </c>
      <c r="G2969" s="7" t="s">
        <v>247</v>
      </c>
      <c r="H2969" s="7" t="s">
        <v>248</v>
      </c>
      <c r="I2969" s="7" t="s">
        <v>901</v>
      </c>
      <c r="J2969" s="7" t="s">
        <v>902</v>
      </c>
      <c r="K2969" s="241">
        <v>2282</v>
      </c>
      <c r="L2969" s="7" t="s">
        <v>913</v>
      </c>
      <c r="M2969" s="241">
        <v>1031</v>
      </c>
      <c r="N2969" s="7" t="s">
        <v>529</v>
      </c>
    </row>
    <row r="2970" spans="1:14" x14ac:dyDescent="0.3">
      <c r="A2970" t="str">
        <f t="shared" si="46"/>
        <v>22821032</v>
      </c>
      <c r="B2970" s="7" t="s">
        <v>1294</v>
      </c>
      <c r="C2970" s="7" t="s">
        <v>1379</v>
      </c>
      <c r="D2970" s="7" t="s">
        <v>22</v>
      </c>
      <c r="E2970" s="7" t="s">
        <v>482</v>
      </c>
      <c r="F2970" s="7" t="s">
        <v>483</v>
      </c>
      <c r="G2970" s="7" t="s">
        <v>247</v>
      </c>
      <c r="H2970" s="7" t="s">
        <v>248</v>
      </c>
      <c r="I2970" s="7" t="s">
        <v>901</v>
      </c>
      <c r="J2970" s="7" t="s">
        <v>902</v>
      </c>
      <c r="K2970" s="241">
        <v>2282</v>
      </c>
      <c r="L2970" s="7" t="s">
        <v>913</v>
      </c>
      <c r="M2970" s="241">
        <v>1032</v>
      </c>
      <c r="N2970" s="7" t="s">
        <v>530</v>
      </c>
    </row>
    <row r="2971" spans="1:14" x14ac:dyDescent="0.3">
      <c r="A2971" t="str">
        <f t="shared" si="46"/>
        <v>22821033</v>
      </c>
      <c r="B2971" s="7" t="s">
        <v>1294</v>
      </c>
      <c r="C2971" s="7" t="s">
        <v>1379</v>
      </c>
      <c r="D2971" s="7" t="s">
        <v>22</v>
      </c>
      <c r="E2971" s="7" t="s">
        <v>482</v>
      </c>
      <c r="F2971" s="7" t="s">
        <v>483</v>
      </c>
      <c r="G2971" s="7" t="s">
        <v>247</v>
      </c>
      <c r="H2971" s="7" t="s">
        <v>248</v>
      </c>
      <c r="I2971" s="7" t="s">
        <v>901</v>
      </c>
      <c r="J2971" s="7" t="s">
        <v>902</v>
      </c>
      <c r="K2971" s="241">
        <v>2282</v>
      </c>
      <c r="L2971" s="7" t="s">
        <v>913</v>
      </c>
      <c r="M2971" s="241">
        <v>1033</v>
      </c>
      <c r="N2971" s="7" t="s">
        <v>656</v>
      </c>
    </row>
    <row r="2972" spans="1:14" x14ac:dyDescent="0.3">
      <c r="A2972" t="str">
        <f t="shared" si="46"/>
        <v>22821040</v>
      </c>
      <c r="B2972" s="7" t="s">
        <v>1294</v>
      </c>
      <c r="C2972" s="7" t="s">
        <v>1379</v>
      </c>
      <c r="D2972" s="7" t="s">
        <v>22</v>
      </c>
      <c r="E2972" s="7" t="s">
        <v>482</v>
      </c>
      <c r="F2972" s="7" t="s">
        <v>483</v>
      </c>
      <c r="G2972" s="7" t="s">
        <v>247</v>
      </c>
      <c r="H2972" s="7" t="s">
        <v>248</v>
      </c>
      <c r="I2972" s="7" t="s">
        <v>901</v>
      </c>
      <c r="J2972" s="7" t="s">
        <v>902</v>
      </c>
      <c r="K2972" s="241">
        <v>2282</v>
      </c>
      <c r="L2972" s="7" t="s">
        <v>913</v>
      </c>
      <c r="M2972" s="241">
        <v>1040</v>
      </c>
      <c r="N2972" s="7" t="s">
        <v>606</v>
      </c>
    </row>
    <row r="2973" spans="1:14" x14ac:dyDescent="0.3">
      <c r="A2973" t="str">
        <f t="shared" si="46"/>
        <v>22821042</v>
      </c>
      <c r="B2973" s="7" t="s">
        <v>1294</v>
      </c>
      <c r="C2973" s="7" t="s">
        <v>1379</v>
      </c>
      <c r="D2973" s="7" t="s">
        <v>22</v>
      </c>
      <c r="E2973" s="7" t="s">
        <v>482</v>
      </c>
      <c r="F2973" s="7" t="s">
        <v>483</v>
      </c>
      <c r="G2973" s="7" t="s">
        <v>247</v>
      </c>
      <c r="H2973" s="7" t="s">
        <v>248</v>
      </c>
      <c r="I2973" s="7" t="s">
        <v>901</v>
      </c>
      <c r="J2973" s="7" t="s">
        <v>902</v>
      </c>
      <c r="K2973" s="241">
        <v>2282</v>
      </c>
      <c r="L2973" s="7" t="s">
        <v>913</v>
      </c>
      <c r="M2973" s="241">
        <v>1042</v>
      </c>
      <c r="N2973" s="7" t="s">
        <v>180</v>
      </c>
    </row>
    <row r="2974" spans="1:14" x14ac:dyDescent="0.3">
      <c r="A2974" t="str">
        <f t="shared" si="46"/>
        <v>22821045</v>
      </c>
      <c r="B2974" s="7" t="s">
        <v>1294</v>
      </c>
      <c r="C2974" s="7" t="s">
        <v>1379</v>
      </c>
      <c r="D2974" s="7" t="s">
        <v>22</v>
      </c>
      <c r="E2974" s="7" t="e">
        <v>#N/A</v>
      </c>
      <c r="F2974" s="7" t="e">
        <v>#N/A</v>
      </c>
      <c r="G2974" s="7" t="e">
        <v>#N/A</v>
      </c>
      <c r="H2974" s="7" t="e">
        <v>#N/A</v>
      </c>
      <c r="I2974" s="7" t="s">
        <v>901</v>
      </c>
      <c r="J2974" s="7" t="s">
        <v>902</v>
      </c>
      <c r="K2974" s="241">
        <v>2282</v>
      </c>
      <c r="L2974" s="7" t="s">
        <v>913</v>
      </c>
      <c r="M2974" s="241">
        <v>1045</v>
      </c>
      <c r="N2974" s="7" t="s">
        <v>1392</v>
      </c>
    </row>
    <row r="2975" spans="1:14" x14ac:dyDescent="0.3">
      <c r="A2975" t="str">
        <f t="shared" si="46"/>
        <v>22821046</v>
      </c>
      <c r="B2975" s="7" t="s">
        <v>1294</v>
      </c>
      <c r="C2975" s="7" t="s">
        <v>1379</v>
      </c>
      <c r="D2975" s="7" t="s">
        <v>22</v>
      </c>
      <c r="E2975" s="7" t="e">
        <v>#N/A</v>
      </c>
      <c r="F2975" s="7" t="e">
        <v>#N/A</v>
      </c>
      <c r="G2975" s="7" t="e">
        <v>#N/A</v>
      </c>
      <c r="H2975" s="7" t="e">
        <v>#N/A</v>
      </c>
      <c r="I2975" s="7" t="s">
        <v>901</v>
      </c>
      <c r="J2975" s="7" t="s">
        <v>902</v>
      </c>
      <c r="K2975" s="241">
        <v>2282</v>
      </c>
      <c r="L2975" s="7" t="s">
        <v>913</v>
      </c>
      <c r="M2975" s="241">
        <v>1046</v>
      </c>
      <c r="N2975" s="7" t="s">
        <v>1416</v>
      </c>
    </row>
    <row r="2976" spans="1:14" x14ac:dyDescent="0.3">
      <c r="A2976" t="str">
        <f t="shared" si="46"/>
        <v>22821047</v>
      </c>
      <c r="B2976" s="7" t="s">
        <v>1294</v>
      </c>
      <c r="C2976" s="7" t="s">
        <v>1379</v>
      </c>
      <c r="D2976" s="7" t="s">
        <v>22</v>
      </c>
      <c r="E2976" s="7" t="e">
        <v>#N/A</v>
      </c>
      <c r="F2976" s="7" t="e">
        <v>#N/A</v>
      </c>
      <c r="G2976" s="7" t="e">
        <v>#N/A</v>
      </c>
      <c r="H2976" s="7" t="e">
        <v>#N/A</v>
      </c>
      <c r="I2976" s="7" t="s">
        <v>901</v>
      </c>
      <c r="J2976" s="7" t="s">
        <v>902</v>
      </c>
      <c r="K2976" s="241">
        <v>2282</v>
      </c>
      <c r="L2976" s="7" t="s">
        <v>913</v>
      </c>
      <c r="M2976" s="241">
        <v>1047</v>
      </c>
      <c r="N2976" s="7" t="s">
        <v>1820</v>
      </c>
    </row>
    <row r="2977" spans="1:14" x14ac:dyDescent="0.3">
      <c r="A2977" t="str">
        <f t="shared" si="46"/>
        <v>22821060</v>
      </c>
      <c r="B2977" s="7" t="s">
        <v>1294</v>
      </c>
      <c r="C2977" s="7" t="s">
        <v>1379</v>
      </c>
      <c r="D2977" s="7" t="s">
        <v>22</v>
      </c>
      <c r="E2977" s="7" t="e">
        <v>#N/A</v>
      </c>
      <c r="F2977" s="7" t="e">
        <v>#N/A</v>
      </c>
      <c r="G2977" s="7" t="e">
        <v>#N/A</v>
      </c>
      <c r="H2977" s="7" t="e">
        <v>#N/A</v>
      </c>
      <c r="I2977" s="7" t="s">
        <v>901</v>
      </c>
      <c r="J2977" s="7" t="s">
        <v>902</v>
      </c>
      <c r="K2977" s="241">
        <v>2282</v>
      </c>
      <c r="L2977" s="7" t="s">
        <v>913</v>
      </c>
      <c r="M2977" s="241">
        <v>1060</v>
      </c>
      <c r="N2977" s="7" t="s">
        <v>1802</v>
      </c>
    </row>
    <row r="2978" spans="1:14" x14ac:dyDescent="0.3">
      <c r="A2978" t="str">
        <f t="shared" si="46"/>
        <v>22821064</v>
      </c>
      <c r="B2978" s="7" t="s">
        <v>1294</v>
      </c>
      <c r="C2978" s="7" t="s">
        <v>1379</v>
      </c>
      <c r="D2978" s="7" t="s">
        <v>22</v>
      </c>
      <c r="E2978" s="7" t="e">
        <v>#N/A</v>
      </c>
      <c r="F2978" s="7" t="e">
        <v>#N/A</v>
      </c>
      <c r="G2978" s="7" t="e">
        <v>#N/A</v>
      </c>
      <c r="H2978" s="7" t="e">
        <v>#N/A</v>
      </c>
      <c r="I2978" s="7" t="s">
        <v>901</v>
      </c>
      <c r="J2978" s="7" t="s">
        <v>902</v>
      </c>
      <c r="K2978" s="241">
        <v>2282</v>
      </c>
      <c r="L2978" s="7" t="s">
        <v>913</v>
      </c>
      <c r="M2978" s="241">
        <v>1064</v>
      </c>
      <c r="N2978" s="7" t="s">
        <v>1804</v>
      </c>
    </row>
    <row r="2979" spans="1:14" x14ac:dyDescent="0.3">
      <c r="A2979" t="str">
        <f t="shared" si="46"/>
        <v>22821065</v>
      </c>
      <c r="B2979" s="7" t="s">
        <v>1294</v>
      </c>
      <c r="C2979" s="7" t="s">
        <v>1379</v>
      </c>
      <c r="D2979" s="7" t="s">
        <v>22</v>
      </c>
      <c r="E2979" s="7" t="e">
        <v>#N/A</v>
      </c>
      <c r="F2979" s="7" t="e">
        <v>#N/A</v>
      </c>
      <c r="G2979" s="7" t="e">
        <v>#N/A</v>
      </c>
      <c r="H2979" s="7" t="e">
        <v>#N/A</v>
      </c>
      <c r="I2979" s="7" t="s">
        <v>901</v>
      </c>
      <c r="J2979" s="7" t="s">
        <v>902</v>
      </c>
      <c r="K2979" s="241">
        <v>2282</v>
      </c>
      <c r="L2979" s="7" t="s">
        <v>913</v>
      </c>
      <c r="M2979" s="241">
        <v>1065</v>
      </c>
      <c r="N2979" s="7" t="s">
        <v>739</v>
      </c>
    </row>
    <row r="2980" spans="1:14" x14ac:dyDescent="0.3">
      <c r="A2980" t="str">
        <f t="shared" si="46"/>
        <v>22822177</v>
      </c>
      <c r="B2980" s="7" t="s">
        <v>1294</v>
      </c>
      <c r="C2980" s="7" t="s">
        <v>1379</v>
      </c>
      <c r="D2980" s="7" t="s">
        <v>22</v>
      </c>
      <c r="E2980" s="7" t="e">
        <v>#N/A</v>
      </c>
      <c r="F2980" s="7" t="e">
        <v>#N/A</v>
      </c>
      <c r="G2980" s="7" t="e">
        <v>#N/A</v>
      </c>
      <c r="H2980" s="7" t="e">
        <v>#N/A</v>
      </c>
      <c r="I2980" s="7" t="s">
        <v>901</v>
      </c>
      <c r="J2980" s="7" t="s">
        <v>902</v>
      </c>
      <c r="K2980" s="241">
        <v>2282</v>
      </c>
      <c r="L2980" s="7" t="s">
        <v>913</v>
      </c>
      <c r="M2980" s="241">
        <v>2177</v>
      </c>
      <c r="N2980" s="7" t="s">
        <v>1940</v>
      </c>
    </row>
    <row r="2981" spans="1:14" x14ac:dyDescent="0.3">
      <c r="A2981" t="str">
        <f t="shared" si="46"/>
        <v>22824000</v>
      </c>
      <c r="B2981" s="7" t="s">
        <v>1294</v>
      </c>
      <c r="C2981" s="7" t="s">
        <v>1379</v>
      </c>
      <c r="D2981" s="7" t="s">
        <v>22</v>
      </c>
      <c r="E2981" s="7" t="e">
        <v>#N/A</v>
      </c>
      <c r="F2981" s="7" t="e">
        <v>#N/A</v>
      </c>
      <c r="G2981" s="7" t="e">
        <v>#N/A</v>
      </c>
      <c r="H2981" s="7" t="e">
        <v>#N/A</v>
      </c>
      <c r="I2981" s="7" t="s">
        <v>901</v>
      </c>
      <c r="J2981" s="7" t="s">
        <v>902</v>
      </c>
      <c r="K2981" s="241">
        <v>2282</v>
      </c>
      <c r="L2981" s="7" t="s">
        <v>913</v>
      </c>
      <c r="M2981" s="241">
        <v>4000</v>
      </c>
      <c r="N2981" s="7" t="s">
        <v>1349</v>
      </c>
    </row>
    <row r="2982" spans="1:14" x14ac:dyDescent="0.3">
      <c r="A2982" t="str">
        <f t="shared" si="46"/>
        <v>22831000</v>
      </c>
      <c r="B2982" s="7" t="s">
        <v>1294</v>
      </c>
      <c r="C2982" s="7" t="s">
        <v>1379</v>
      </c>
      <c r="D2982" s="7" t="s">
        <v>22</v>
      </c>
      <c r="E2982" s="7" t="s">
        <v>482</v>
      </c>
      <c r="F2982" s="7" t="s">
        <v>483</v>
      </c>
      <c r="G2982" s="7" t="s">
        <v>247</v>
      </c>
      <c r="H2982" s="7" t="s">
        <v>248</v>
      </c>
      <c r="I2982" s="7" t="s">
        <v>901</v>
      </c>
      <c r="J2982" s="7" t="s">
        <v>902</v>
      </c>
      <c r="K2982" s="241">
        <v>2283</v>
      </c>
      <c r="L2982" s="7" t="s">
        <v>914</v>
      </c>
      <c r="M2982" s="241">
        <v>1000</v>
      </c>
      <c r="N2982" s="7" t="s">
        <v>427</v>
      </c>
    </row>
    <row r="2983" spans="1:14" x14ac:dyDescent="0.3">
      <c r="A2983" t="str">
        <f t="shared" si="46"/>
        <v>22831002</v>
      </c>
      <c r="B2983" s="7" t="s">
        <v>1294</v>
      </c>
      <c r="C2983" s="7" t="s">
        <v>1379</v>
      </c>
      <c r="D2983" s="7" t="s">
        <v>22</v>
      </c>
      <c r="E2983" s="7" t="s">
        <v>482</v>
      </c>
      <c r="F2983" s="7" t="s">
        <v>483</v>
      </c>
      <c r="G2983" s="7" t="s">
        <v>247</v>
      </c>
      <c r="H2983" s="7" t="s">
        <v>248</v>
      </c>
      <c r="I2983" s="7" t="s">
        <v>901</v>
      </c>
      <c r="J2983" s="7" t="s">
        <v>902</v>
      </c>
      <c r="K2983" s="241">
        <v>2283</v>
      </c>
      <c r="L2983" s="7" t="s">
        <v>914</v>
      </c>
      <c r="M2983" s="241">
        <v>1002</v>
      </c>
      <c r="N2983" s="7" t="s">
        <v>597</v>
      </c>
    </row>
    <row r="2984" spans="1:14" x14ac:dyDescent="0.3">
      <c r="A2984" t="str">
        <f t="shared" si="46"/>
        <v>22831016</v>
      </c>
      <c r="B2984" s="7" t="s">
        <v>1294</v>
      </c>
      <c r="C2984" s="7" t="s">
        <v>1379</v>
      </c>
      <c r="D2984" s="7" t="s">
        <v>22</v>
      </c>
      <c r="E2984" s="7" t="s">
        <v>482</v>
      </c>
      <c r="F2984" s="7" t="s">
        <v>483</v>
      </c>
      <c r="G2984" s="7" t="s">
        <v>247</v>
      </c>
      <c r="H2984" s="7" t="s">
        <v>248</v>
      </c>
      <c r="I2984" s="7" t="s">
        <v>901</v>
      </c>
      <c r="J2984" s="7" t="s">
        <v>902</v>
      </c>
      <c r="K2984" s="241">
        <v>2283</v>
      </c>
      <c r="L2984" s="7" t="s">
        <v>914</v>
      </c>
      <c r="M2984" s="241">
        <v>1016</v>
      </c>
      <c r="N2984" s="7" t="s">
        <v>599</v>
      </c>
    </row>
    <row r="2985" spans="1:14" x14ac:dyDescent="0.3">
      <c r="A2985" t="str">
        <f t="shared" si="46"/>
        <v>22831022</v>
      </c>
      <c r="B2985" s="7" t="s">
        <v>1294</v>
      </c>
      <c r="C2985" s="7" t="s">
        <v>1379</v>
      </c>
      <c r="D2985" s="7" t="s">
        <v>22</v>
      </c>
      <c r="E2985" s="7" t="s">
        <v>482</v>
      </c>
      <c r="F2985" s="7" t="s">
        <v>483</v>
      </c>
      <c r="G2985" s="7" t="s">
        <v>247</v>
      </c>
      <c r="H2985" s="7" t="s">
        <v>248</v>
      </c>
      <c r="I2985" s="7" t="s">
        <v>901</v>
      </c>
      <c r="J2985" s="7" t="s">
        <v>902</v>
      </c>
      <c r="K2985" s="241">
        <v>2283</v>
      </c>
      <c r="L2985" s="7" t="s">
        <v>914</v>
      </c>
      <c r="M2985" s="241">
        <v>1022</v>
      </c>
      <c r="N2985" s="7" t="s">
        <v>602</v>
      </c>
    </row>
    <row r="2986" spans="1:14" x14ac:dyDescent="0.3">
      <c r="A2986" t="str">
        <f t="shared" si="46"/>
        <v>22831026</v>
      </c>
      <c r="B2986" s="7" t="s">
        <v>1294</v>
      </c>
      <c r="C2986" s="7" t="s">
        <v>1379</v>
      </c>
      <c r="D2986" s="7" t="s">
        <v>22</v>
      </c>
      <c r="E2986" s="7" t="s">
        <v>482</v>
      </c>
      <c r="F2986" s="7" t="s">
        <v>483</v>
      </c>
      <c r="G2986" s="7" t="s">
        <v>247</v>
      </c>
      <c r="H2986" s="7" t="s">
        <v>248</v>
      </c>
      <c r="I2986" s="7" t="s">
        <v>901</v>
      </c>
      <c r="J2986" s="7" t="s">
        <v>902</v>
      </c>
      <c r="K2986" s="241">
        <v>2283</v>
      </c>
      <c r="L2986" s="7" t="s">
        <v>914</v>
      </c>
      <c r="M2986" s="241">
        <v>1026</v>
      </c>
      <c r="N2986" s="7" t="s">
        <v>604</v>
      </c>
    </row>
    <row r="2987" spans="1:14" x14ac:dyDescent="0.3">
      <c r="A2987" t="str">
        <f t="shared" si="46"/>
        <v>22831031</v>
      </c>
      <c r="B2987" s="7" t="s">
        <v>1294</v>
      </c>
      <c r="C2987" s="7" t="s">
        <v>1379</v>
      </c>
      <c r="D2987" s="7" t="s">
        <v>22</v>
      </c>
      <c r="E2987" s="7" t="s">
        <v>482</v>
      </c>
      <c r="F2987" s="7" t="s">
        <v>483</v>
      </c>
      <c r="G2987" s="7" t="s">
        <v>247</v>
      </c>
      <c r="H2987" s="7" t="s">
        <v>248</v>
      </c>
      <c r="I2987" s="7" t="s">
        <v>901</v>
      </c>
      <c r="J2987" s="7" t="s">
        <v>902</v>
      </c>
      <c r="K2987" s="241">
        <v>2283</v>
      </c>
      <c r="L2987" s="7" t="s">
        <v>914</v>
      </c>
      <c r="M2987" s="241">
        <v>1031</v>
      </c>
      <c r="N2987" s="7" t="s">
        <v>529</v>
      </c>
    </row>
    <row r="2988" spans="1:14" x14ac:dyDescent="0.3">
      <c r="A2988" t="str">
        <f t="shared" si="46"/>
        <v>22831032</v>
      </c>
      <c r="B2988" s="7" t="s">
        <v>1294</v>
      </c>
      <c r="C2988" s="7" t="s">
        <v>1379</v>
      </c>
      <c r="D2988" s="7" t="s">
        <v>22</v>
      </c>
      <c r="E2988" s="7" t="s">
        <v>482</v>
      </c>
      <c r="F2988" s="7" t="s">
        <v>483</v>
      </c>
      <c r="G2988" s="7" t="s">
        <v>247</v>
      </c>
      <c r="H2988" s="7" t="s">
        <v>248</v>
      </c>
      <c r="I2988" s="7" t="s">
        <v>901</v>
      </c>
      <c r="J2988" s="7" t="s">
        <v>902</v>
      </c>
      <c r="K2988" s="241">
        <v>2283</v>
      </c>
      <c r="L2988" s="7" t="s">
        <v>914</v>
      </c>
      <c r="M2988" s="241">
        <v>1032</v>
      </c>
      <c r="N2988" s="7" t="s">
        <v>530</v>
      </c>
    </row>
    <row r="2989" spans="1:14" x14ac:dyDescent="0.3">
      <c r="A2989" t="str">
        <f t="shared" si="46"/>
        <v>22831033</v>
      </c>
      <c r="B2989" s="7" t="s">
        <v>1294</v>
      </c>
      <c r="C2989" s="7" t="s">
        <v>1379</v>
      </c>
      <c r="D2989" s="7" t="s">
        <v>22</v>
      </c>
      <c r="E2989" s="7" t="e">
        <v>#N/A</v>
      </c>
      <c r="F2989" s="7" t="e">
        <v>#N/A</v>
      </c>
      <c r="G2989" s="7" t="e">
        <v>#N/A</v>
      </c>
      <c r="H2989" s="7" t="e">
        <v>#N/A</v>
      </c>
      <c r="I2989" s="7" t="s">
        <v>901</v>
      </c>
      <c r="J2989" s="7" t="s">
        <v>902</v>
      </c>
      <c r="K2989" s="241">
        <v>2283</v>
      </c>
      <c r="L2989" s="7" t="s">
        <v>914</v>
      </c>
      <c r="M2989" s="241">
        <v>1033</v>
      </c>
      <c r="N2989" s="7" t="s">
        <v>656</v>
      </c>
    </row>
    <row r="2990" spans="1:14" x14ac:dyDescent="0.3">
      <c r="A2990" t="str">
        <f t="shared" si="46"/>
        <v>22831040</v>
      </c>
      <c r="B2990" s="7" t="s">
        <v>1294</v>
      </c>
      <c r="C2990" s="7" t="s">
        <v>1379</v>
      </c>
      <c r="D2990" s="7" t="s">
        <v>22</v>
      </c>
      <c r="E2990" s="7" t="s">
        <v>482</v>
      </c>
      <c r="F2990" s="7" t="s">
        <v>483</v>
      </c>
      <c r="G2990" s="7" t="s">
        <v>247</v>
      </c>
      <c r="H2990" s="7" t="s">
        <v>248</v>
      </c>
      <c r="I2990" s="7" t="s">
        <v>901</v>
      </c>
      <c r="J2990" s="7" t="s">
        <v>902</v>
      </c>
      <c r="K2990" s="241">
        <v>2283</v>
      </c>
      <c r="L2990" s="7" t="s">
        <v>914</v>
      </c>
      <c r="M2990" s="241">
        <v>1040</v>
      </c>
      <c r="N2990" s="7" t="s">
        <v>606</v>
      </c>
    </row>
    <row r="2991" spans="1:14" x14ac:dyDescent="0.3">
      <c r="A2991" t="str">
        <f t="shared" si="46"/>
        <v>22831042</v>
      </c>
      <c r="B2991" s="7" t="s">
        <v>1294</v>
      </c>
      <c r="C2991" s="7" t="s">
        <v>1379</v>
      </c>
      <c r="D2991" s="7" t="s">
        <v>22</v>
      </c>
      <c r="E2991" s="7" t="s">
        <v>482</v>
      </c>
      <c r="F2991" s="7" t="s">
        <v>483</v>
      </c>
      <c r="G2991" s="7" t="s">
        <v>247</v>
      </c>
      <c r="H2991" s="7" t="s">
        <v>248</v>
      </c>
      <c r="I2991" s="7" t="s">
        <v>901</v>
      </c>
      <c r="J2991" s="7" t="s">
        <v>902</v>
      </c>
      <c r="K2991" s="241">
        <v>2283</v>
      </c>
      <c r="L2991" s="7" t="s">
        <v>914</v>
      </c>
      <c r="M2991" s="241">
        <v>1042</v>
      </c>
      <c r="N2991" s="7" t="s">
        <v>180</v>
      </c>
    </row>
    <row r="2992" spans="1:14" x14ac:dyDescent="0.3">
      <c r="A2992" t="str">
        <f t="shared" si="46"/>
        <v>22831045</v>
      </c>
      <c r="B2992" s="7" t="s">
        <v>1294</v>
      </c>
      <c r="C2992" s="7" t="s">
        <v>1379</v>
      </c>
      <c r="D2992" s="7" t="s">
        <v>22</v>
      </c>
      <c r="E2992" s="7" t="e">
        <v>#N/A</v>
      </c>
      <c r="F2992" s="7" t="e">
        <v>#N/A</v>
      </c>
      <c r="G2992" s="7" t="e">
        <v>#N/A</v>
      </c>
      <c r="H2992" s="7" t="e">
        <v>#N/A</v>
      </c>
      <c r="I2992" s="7" t="s">
        <v>901</v>
      </c>
      <c r="J2992" s="7" t="s">
        <v>902</v>
      </c>
      <c r="K2992" s="241">
        <v>2283</v>
      </c>
      <c r="L2992" s="7" t="s">
        <v>914</v>
      </c>
      <c r="M2992" s="241">
        <v>1045</v>
      </c>
      <c r="N2992" s="7" t="s">
        <v>1392</v>
      </c>
    </row>
    <row r="2993" spans="1:14" x14ac:dyDescent="0.3">
      <c r="A2993" t="str">
        <f t="shared" si="46"/>
        <v>22831046</v>
      </c>
      <c r="B2993" s="7" t="s">
        <v>1294</v>
      </c>
      <c r="C2993" s="7" t="s">
        <v>1379</v>
      </c>
      <c r="D2993" s="7" t="s">
        <v>22</v>
      </c>
      <c r="E2993" s="7" t="e">
        <v>#N/A</v>
      </c>
      <c r="F2993" s="7" t="e">
        <v>#N/A</v>
      </c>
      <c r="G2993" s="7" t="e">
        <v>#N/A</v>
      </c>
      <c r="H2993" s="7" t="e">
        <v>#N/A</v>
      </c>
      <c r="I2993" s="7" t="s">
        <v>901</v>
      </c>
      <c r="J2993" s="7" t="s">
        <v>902</v>
      </c>
      <c r="K2993" s="241">
        <v>2283</v>
      </c>
      <c r="L2993" s="7" t="s">
        <v>914</v>
      </c>
      <c r="M2993" s="241">
        <v>1046</v>
      </c>
      <c r="N2993" s="7" t="s">
        <v>1416</v>
      </c>
    </row>
    <row r="2994" spans="1:14" x14ac:dyDescent="0.3">
      <c r="A2994" t="str">
        <f t="shared" si="46"/>
        <v>22831064</v>
      </c>
      <c r="B2994" s="7" t="s">
        <v>1294</v>
      </c>
      <c r="C2994" s="7" t="s">
        <v>1379</v>
      </c>
      <c r="D2994" s="7" t="s">
        <v>22</v>
      </c>
      <c r="E2994" s="7" t="e">
        <v>#N/A</v>
      </c>
      <c r="F2994" s="7" t="e">
        <v>#N/A</v>
      </c>
      <c r="G2994" s="7" t="e">
        <v>#N/A</v>
      </c>
      <c r="H2994" s="7" t="e">
        <v>#N/A</v>
      </c>
      <c r="I2994" s="7" t="s">
        <v>901</v>
      </c>
      <c r="J2994" s="7" t="s">
        <v>902</v>
      </c>
      <c r="K2994" s="241">
        <v>2283</v>
      </c>
      <c r="L2994" s="7" t="s">
        <v>914</v>
      </c>
      <c r="M2994" s="241">
        <v>1064</v>
      </c>
      <c r="N2994" s="7" t="s">
        <v>1804</v>
      </c>
    </row>
    <row r="2995" spans="1:14" x14ac:dyDescent="0.3">
      <c r="A2995" t="str">
        <f t="shared" si="46"/>
        <v>22831065</v>
      </c>
      <c r="B2995" s="7" t="s">
        <v>1294</v>
      </c>
      <c r="C2995" s="7" t="s">
        <v>1379</v>
      </c>
      <c r="D2995" s="7" t="s">
        <v>22</v>
      </c>
      <c r="E2995" s="7" t="e">
        <v>#N/A</v>
      </c>
      <c r="F2995" s="7" t="e">
        <v>#N/A</v>
      </c>
      <c r="G2995" s="7" t="e">
        <v>#N/A</v>
      </c>
      <c r="H2995" s="7" t="e">
        <v>#N/A</v>
      </c>
      <c r="I2995" s="7" t="s">
        <v>901</v>
      </c>
      <c r="J2995" s="7" t="s">
        <v>902</v>
      </c>
      <c r="K2995" s="241">
        <v>2283</v>
      </c>
      <c r="L2995" s="7" t="s">
        <v>914</v>
      </c>
      <c r="M2995" s="241">
        <v>1065</v>
      </c>
      <c r="N2995" s="7" t="s">
        <v>739</v>
      </c>
    </row>
    <row r="2996" spans="1:14" x14ac:dyDescent="0.3">
      <c r="A2996" t="str">
        <f t="shared" si="46"/>
        <v>22832007</v>
      </c>
      <c r="B2996" s="7" t="s">
        <v>1294</v>
      </c>
      <c r="C2996" s="7" t="s">
        <v>1379</v>
      </c>
      <c r="D2996" s="7" t="s">
        <v>22</v>
      </c>
      <c r="E2996" s="7" t="e">
        <v>#N/A</v>
      </c>
      <c r="F2996" s="7" t="e">
        <v>#N/A</v>
      </c>
      <c r="G2996" s="7" t="e">
        <v>#N/A</v>
      </c>
      <c r="H2996" s="7" t="e">
        <v>#N/A</v>
      </c>
      <c r="I2996" s="7" t="s">
        <v>901</v>
      </c>
      <c r="J2996" s="7" t="s">
        <v>902</v>
      </c>
      <c r="K2996" s="241">
        <v>2283</v>
      </c>
      <c r="L2996" s="7" t="s">
        <v>914</v>
      </c>
      <c r="M2996" s="241">
        <v>2007</v>
      </c>
      <c r="N2996" s="7" t="s">
        <v>619</v>
      </c>
    </row>
    <row r="2997" spans="1:14" x14ac:dyDescent="0.3">
      <c r="A2997" t="str">
        <f t="shared" si="46"/>
        <v>22841000</v>
      </c>
      <c r="B2997" s="7" t="s">
        <v>1294</v>
      </c>
      <c r="C2997" s="7" t="s">
        <v>1379</v>
      </c>
      <c r="D2997" s="7" t="s">
        <v>22</v>
      </c>
      <c r="E2997" s="7" t="e">
        <v>#N/A</v>
      </c>
      <c r="F2997" s="7" t="e">
        <v>#N/A</v>
      </c>
      <c r="G2997" s="7" t="e">
        <v>#N/A</v>
      </c>
      <c r="H2997" s="7" t="e">
        <v>#N/A</v>
      </c>
      <c r="I2997" s="7" t="s">
        <v>901</v>
      </c>
      <c r="J2997" s="7" t="s">
        <v>902</v>
      </c>
      <c r="K2997" s="241">
        <v>2284</v>
      </c>
      <c r="L2997" s="7" t="s">
        <v>1989</v>
      </c>
      <c r="M2997" s="241">
        <v>1000</v>
      </c>
      <c r="N2997" s="7" t="s">
        <v>427</v>
      </c>
    </row>
    <row r="2998" spans="1:14" x14ac:dyDescent="0.3">
      <c r="A2998" t="str">
        <f t="shared" si="46"/>
        <v>22841022</v>
      </c>
      <c r="B2998" s="7" t="s">
        <v>1294</v>
      </c>
      <c r="C2998" s="7" t="s">
        <v>1379</v>
      </c>
      <c r="D2998" s="7" t="s">
        <v>22</v>
      </c>
      <c r="E2998" s="7" t="e">
        <v>#N/A</v>
      </c>
      <c r="F2998" s="7" t="e">
        <v>#N/A</v>
      </c>
      <c r="G2998" s="7" t="e">
        <v>#N/A</v>
      </c>
      <c r="H2998" s="7" t="e">
        <v>#N/A</v>
      </c>
      <c r="I2998" s="7" t="s">
        <v>901</v>
      </c>
      <c r="J2998" s="7" t="s">
        <v>902</v>
      </c>
      <c r="K2998" s="241">
        <v>2284</v>
      </c>
      <c r="L2998" s="7" t="s">
        <v>1989</v>
      </c>
      <c r="M2998" s="241">
        <v>1022</v>
      </c>
      <c r="N2998" s="7" t="s">
        <v>602</v>
      </c>
    </row>
    <row r="2999" spans="1:14" x14ac:dyDescent="0.3">
      <c r="A2999" t="str">
        <f t="shared" si="46"/>
        <v>22841031</v>
      </c>
      <c r="B2999" s="7" t="s">
        <v>1294</v>
      </c>
      <c r="C2999" s="7" t="s">
        <v>1379</v>
      </c>
      <c r="D2999" s="7" t="s">
        <v>22</v>
      </c>
      <c r="E2999" s="7" t="e">
        <v>#N/A</v>
      </c>
      <c r="F2999" s="7" t="e">
        <v>#N/A</v>
      </c>
      <c r="G2999" s="7" t="e">
        <v>#N/A</v>
      </c>
      <c r="H2999" s="7" t="e">
        <v>#N/A</v>
      </c>
      <c r="I2999" s="7" t="s">
        <v>901</v>
      </c>
      <c r="J2999" s="7" t="s">
        <v>902</v>
      </c>
      <c r="K2999" s="241">
        <v>2284</v>
      </c>
      <c r="L2999" s="7" t="s">
        <v>1989</v>
      </c>
      <c r="M2999" s="241">
        <v>1031</v>
      </c>
      <c r="N2999" s="7" t="s">
        <v>529</v>
      </c>
    </row>
    <row r="3000" spans="1:14" x14ac:dyDescent="0.3">
      <c r="A3000" t="str">
        <f t="shared" si="46"/>
        <v>22841032</v>
      </c>
      <c r="B3000" s="7" t="s">
        <v>1294</v>
      </c>
      <c r="C3000" s="7" t="s">
        <v>1379</v>
      </c>
      <c r="D3000" s="7" t="s">
        <v>22</v>
      </c>
      <c r="E3000" s="7" t="e">
        <v>#N/A</v>
      </c>
      <c r="F3000" s="7" t="e">
        <v>#N/A</v>
      </c>
      <c r="G3000" s="7" t="e">
        <v>#N/A</v>
      </c>
      <c r="H3000" s="7" t="e">
        <v>#N/A</v>
      </c>
      <c r="I3000" s="7" t="s">
        <v>901</v>
      </c>
      <c r="J3000" s="7" t="s">
        <v>902</v>
      </c>
      <c r="K3000" s="241">
        <v>2284</v>
      </c>
      <c r="L3000" s="7" t="s">
        <v>1989</v>
      </c>
      <c r="M3000" s="241">
        <v>1032</v>
      </c>
      <c r="N3000" s="7" t="s">
        <v>530</v>
      </c>
    </row>
    <row r="3001" spans="1:14" x14ac:dyDescent="0.3">
      <c r="A3001" t="str">
        <f t="shared" si="46"/>
        <v>22841033</v>
      </c>
      <c r="B3001" s="7" t="s">
        <v>1294</v>
      </c>
      <c r="C3001" s="7" t="s">
        <v>1379</v>
      </c>
      <c r="D3001" s="7" t="s">
        <v>22</v>
      </c>
      <c r="E3001" s="7" t="e">
        <v>#N/A</v>
      </c>
      <c r="F3001" s="7" t="e">
        <v>#N/A</v>
      </c>
      <c r="G3001" s="7" t="e">
        <v>#N/A</v>
      </c>
      <c r="H3001" s="7" t="e">
        <v>#N/A</v>
      </c>
      <c r="I3001" s="7" t="s">
        <v>901</v>
      </c>
      <c r="J3001" s="7" t="s">
        <v>902</v>
      </c>
      <c r="K3001" s="241">
        <v>2284</v>
      </c>
      <c r="L3001" s="7" t="s">
        <v>1989</v>
      </c>
      <c r="M3001" s="241">
        <v>1033</v>
      </c>
      <c r="N3001" s="7" t="s">
        <v>656</v>
      </c>
    </row>
    <row r="3002" spans="1:14" x14ac:dyDescent="0.3">
      <c r="A3002" t="str">
        <f t="shared" si="46"/>
        <v>22841042</v>
      </c>
      <c r="B3002" s="7" t="s">
        <v>1294</v>
      </c>
      <c r="C3002" s="7" t="s">
        <v>1379</v>
      </c>
      <c r="D3002" s="7" t="s">
        <v>22</v>
      </c>
      <c r="E3002" s="7" t="e">
        <v>#N/A</v>
      </c>
      <c r="F3002" s="7" t="e">
        <v>#N/A</v>
      </c>
      <c r="G3002" s="7" t="e">
        <v>#N/A</v>
      </c>
      <c r="H3002" s="7" t="e">
        <v>#N/A</v>
      </c>
      <c r="I3002" s="7" t="s">
        <v>901</v>
      </c>
      <c r="J3002" s="7" t="s">
        <v>902</v>
      </c>
      <c r="K3002" s="241">
        <v>2284</v>
      </c>
      <c r="L3002" s="7" t="s">
        <v>1989</v>
      </c>
      <c r="M3002" s="241">
        <v>1042</v>
      </c>
      <c r="N3002" s="7" t="s">
        <v>180</v>
      </c>
    </row>
    <row r="3003" spans="1:14" x14ac:dyDescent="0.3">
      <c r="A3003" t="str">
        <f t="shared" si="46"/>
        <v>22844000</v>
      </c>
      <c r="B3003" s="7" t="s">
        <v>1294</v>
      </c>
      <c r="C3003" s="7" t="s">
        <v>1379</v>
      </c>
      <c r="D3003" s="7" t="s">
        <v>22</v>
      </c>
      <c r="E3003" s="7" t="e">
        <v>#N/A</v>
      </c>
      <c r="F3003" s="7" t="e">
        <v>#N/A</v>
      </c>
      <c r="G3003" s="7" t="e">
        <v>#N/A</v>
      </c>
      <c r="H3003" s="7" t="e">
        <v>#N/A</v>
      </c>
      <c r="I3003" s="7" t="s">
        <v>901</v>
      </c>
      <c r="J3003" s="7" t="s">
        <v>902</v>
      </c>
      <c r="K3003" s="241">
        <v>2284</v>
      </c>
      <c r="L3003" s="7" t="s">
        <v>1989</v>
      </c>
      <c r="M3003" s="241">
        <v>4000</v>
      </c>
      <c r="N3003" s="7" t="s">
        <v>1349</v>
      </c>
    </row>
    <row r="3004" spans="1:14" x14ac:dyDescent="0.3">
      <c r="A3004" t="str">
        <f t="shared" si="46"/>
        <v>22861000</v>
      </c>
      <c r="B3004" s="7" t="s">
        <v>1294</v>
      </c>
      <c r="C3004" s="7" t="s">
        <v>1379</v>
      </c>
      <c r="D3004" s="7" t="s">
        <v>22</v>
      </c>
      <c r="E3004" s="7" t="s">
        <v>482</v>
      </c>
      <c r="F3004" s="7" t="s">
        <v>483</v>
      </c>
      <c r="G3004" s="7" t="s">
        <v>247</v>
      </c>
      <c r="H3004" s="7" t="s">
        <v>248</v>
      </c>
      <c r="I3004" s="7" t="s">
        <v>901</v>
      </c>
      <c r="J3004" s="7" t="s">
        <v>902</v>
      </c>
      <c r="K3004" s="241">
        <v>2286</v>
      </c>
      <c r="L3004" s="7" t="s">
        <v>915</v>
      </c>
      <c r="M3004" s="241">
        <v>1000</v>
      </c>
      <c r="N3004" s="7" t="s">
        <v>427</v>
      </c>
    </row>
    <row r="3005" spans="1:14" x14ac:dyDescent="0.3">
      <c r="A3005" t="str">
        <f t="shared" si="46"/>
        <v>22861002</v>
      </c>
      <c r="B3005" s="7" t="s">
        <v>1294</v>
      </c>
      <c r="C3005" s="7" t="s">
        <v>1379</v>
      </c>
      <c r="D3005" s="7" t="s">
        <v>22</v>
      </c>
      <c r="E3005" s="7" t="s">
        <v>482</v>
      </c>
      <c r="F3005" s="7" t="s">
        <v>483</v>
      </c>
      <c r="G3005" s="7" t="s">
        <v>247</v>
      </c>
      <c r="H3005" s="7" t="s">
        <v>248</v>
      </c>
      <c r="I3005" s="7" t="s">
        <v>901</v>
      </c>
      <c r="J3005" s="7" t="s">
        <v>902</v>
      </c>
      <c r="K3005" s="241">
        <v>2286</v>
      </c>
      <c r="L3005" s="7" t="s">
        <v>915</v>
      </c>
      <c r="M3005" s="241">
        <v>1002</v>
      </c>
      <c r="N3005" s="7" t="s">
        <v>597</v>
      </c>
    </row>
    <row r="3006" spans="1:14" x14ac:dyDescent="0.3">
      <c r="A3006" t="str">
        <f t="shared" si="46"/>
        <v>22861016</v>
      </c>
      <c r="B3006" s="7" t="s">
        <v>1294</v>
      </c>
      <c r="C3006" s="7" t="s">
        <v>1379</v>
      </c>
      <c r="D3006" s="7" t="s">
        <v>22</v>
      </c>
      <c r="E3006" s="7" t="s">
        <v>482</v>
      </c>
      <c r="F3006" s="7" t="s">
        <v>483</v>
      </c>
      <c r="G3006" s="7" t="s">
        <v>247</v>
      </c>
      <c r="H3006" s="7" t="s">
        <v>248</v>
      </c>
      <c r="I3006" s="7" t="s">
        <v>901</v>
      </c>
      <c r="J3006" s="7" t="s">
        <v>902</v>
      </c>
      <c r="K3006" s="241">
        <v>2286</v>
      </c>
      <c r="L3006" s="7" t="s">
        <v>915</v>
      </c>
      <c r="M3006" s="241">
        <v>1016</v>
      </c>
      <c r="N3006" s="7" t="s">
        <v>599</v>
      </c>
    </row>
    <row r="3007" spans="1:14" x14ac:dyDescent="0.3">
      <c r="A3007" t="str">
        <f t="shared" si="46"/>
        <v>22861022</v>
      </c>
      <c r="B3007" s="7" t="s">
        <v>1294</v>
      </c>
      <c r="C3007" s="7" t="s">
        <v>1379</v>
      </c>
      <c r="D3007" s="7" t="s">
        <v>22</v>
      </c>
      <c r="E3007" s="7" t="s">
        <v>482</v>
      </c>
      <c r="F3007" s="7" t="s">
        <v>483</v>
      </c>
      <c r="G3007" s="7" t="s">
        <v>247</v>
      </c>
      <c r="H3007" s="7" t="s">
        <v>248</v>
      </c>
      <c r="I3007" s="7" t="s">
        <v>901</v>
      </c>
      <c r="J3007" s="7" t="s">
        <v>902</v>
      </c>
      <c r="K3007" s="241">
        <v>2286</v>
      </c>
      <c r="L3007" s="7" t="s">
        <v>915</v>
      </c>
      <c r="M3007" s="241">
        <v>1022</v>
      </c>
      <c r="N3007" s="7" t="s">
        <v>602</v>
      </c>
    </row>
    <row r="3008" spans="1:14" x14ac:dyDescent="0.3">
      <c r="A3008" t="str">
        <f t="shared" si="46"/>
        <v>22861026</v>
      </c>
      <c r="B3008" s="7" t="s">
        <v>1294</v>
      </c>
      <c r="C3008" s="7" t="s">
        <v>1379</v>
      </c>
      <c r="D3008" s="7" t="s">
        <v>22</v>
      </c>
      <c r="E3008" s="7" t="s">
        <v>482</v>
      </c>
      <c r="F3008" s="7" t="s">
        <v>483</v>
      </c>
      <c r="G3008" s="7" t="s">
        <v>247</v>
      </c>
      <c r="H3008" s="7" t="s">
        <v>248</v>
      </c>
      <c r="I3008" s="7" t="s">
        <v>901</v>
      </c>
      <c r="J3008" s="7" t="s">
        <v>902</v>
      </c>
      <c r="K3008" s="241">
        <v>2286</v>
      </c>
      <c r="L3008" s="7" t="s">
        <v>915</v>
      </c>
      <c r="M3008" s="241">
        <v>1026</v>
      </c>
      <c r="N3008" s="7" t="s">
        <v>604</v>
      </c>
    </row>
    <row r="3009" spans="1:14" x14ac:dyDescent="0.3">
      <c r="A3009" t="str">
        <f t="shared" si="46"/>
        <v>22861028</v>
      </c>
      <c r="B3009" s="7" t="s">
        <v>1294</v>
      </c>
      <c r="C3009" s="7" t="s">
        <v>1379</v>
      </c>
      <c r="D3009" s="7" t="s">
        <v>22</v>
      </c>
      <c r="E3009" s="7" t="e">
        <v>#N/A</v>
      </c>
      <c r="F3009" s="7" t="e">
        <v>#N/A</v>
      </c>
      <c r="G3009" s="7" t="e">
        <v>#N/A</v>
      </c>
      <c r="H3009" s="7" t="e">
        <v>#N/A</v>
      </c>
      <c r="I3009" s="7" t="s">
        <v>901</v>
      </c>
      <c r="J3009" s="7" t="s">
        <v>902</v>
      </c>
      <c r="K3009" s="241">
        <v>2286</v>
      </c>
      <c r="L3009" s="7" t="s">
        <v>915</v>
      </c>
      <c r="M3009" s="241">
        <v>1028</v>
      </c>
      <c r="N3009" s="7" t="s">
        <v>362</v>
      </c>
    </row>
    <row r="3010" spans="1:14" x14ac:dyDescent="0.3">
      <c r="A3010" t="str">
        <f t="shared" si="46"/>
        <v>22861031</v>
      </c>
      <c r="B3010" s="7" t="s">
        <v>1294</v>
      </c>
      <c r="C3010" s="7" t="s">
        <v>1379</v>
      </c>
      <c r="D3010" s="7" t="s">
        <v>22</v>
      </c>
      <c r="E3010" s="7" t="s">
        <v>482</v>
      </c>
      <c r="F3010" s="7" t="s">
        <v>483</v>
      </c>
      <c r="G3010" s="7" t="s">
        <v>247</v>
      </c>
      <c r="H3010" s="7" t="s">
        <v>248</v>
      </c>
      <c r="I3010" s="7" t="s">
        <v>901</v>
      </c>
      <c r="J3010" s="7" t="s">
        <v>902</v>
      </c>
      <c r="K3010" s="241">
        <v>2286</v>
      </c>
      <c r="L3010" s="7" t="s">
        <v>915</v>
      </c>
      <c r="M3010" s="241">
        <v>1031</v>
      </c>
      <c r="N3010" s="7" t="s">
        <v>529</v>
      </c>
    </row>
    <row r="3011" spans="1:14" x14ac:dyDescent="0.3">
      <c r="A3011" t="str">
        <f t="shared" ref="A3011:A3074" si="47">K3011&amp;M3011</f>
        <v>22861032</v>
      </c>
      <c r="B3011" s="7" t="s">
        <v>1294</v>
      </c>
      <c r="C3011" s="7" t="s">
        <v>1379</v>
      </c>
      <c r="D3011" s="7" t="s">
        <v>22</v>
      </c>
      <c r="E3011" s="7" t="s">
        <v>482</v>
      </c>
      <c r="F3011" s="7" t="s">
        <v>483</v>
      </c>
      <c r="G3011" s="7" t="s">
        <v>247</v>
      </c>
      <c r="H3011" s="7" t="s">
        <v>248</v>
      </c>
      <c r="I3011" s="7" t="s">
        <v>901</v>
      </c>
      <c r="J3011" s="7" t="s">
        <v>902</v>
      </c>
      <c r="K3011" s="241">
        <v>2286</v>
      </c>
      <c r="L3011" s="7" t="s">
        <v>915</v>
      </c>
      <c r="M3011" s="241">
        <v>1032</v>
      </c>
      <c r="N3011" s="7" t="s">
        <v>530</v>
      </c>
    </row>
    <row r="3012" spans="1:14" x14ac:dyDescent="0.3">
      <c r="A3012" t="str">
        <f t="shared" si="47"/>
        <v>22861033</v>
      </c>
      <c r="B3012" s="7" t="s">
        <v>1294</v>
      </c>
      <c r="C3012" s="7" t="s">
        <v>1379</v>
      </c>
      <c r="D3012" s="7" t="s">
        <v>22</v>
      </c>
      <c r="E3012" s="7" t="e">
        <v>#N/A</v>
      </c>
      <c r="F3012" s="7" t="e">
        <v>#N/A</v>
      </c>
      <c r="G3012" s="7" t="e">
        <v>#N/A</v>
      </c>
      <c r="H3012" s="7" t="e">
        <v>#N/A</v>
      </c>
      <c r="I3012" s="7" t="s">
        <v>901</v>
      </c>
      <c r="J3012" s="7" t="s">
        <v>902</v>
      </c>
      <c r="K3012" s="241">
        <v>2286</v>
      </c>
      <c r="L3012" s="7" t="s">
        <v>915</v>
      </c>
      <c r="M3012" s="241">
        <v>1033</v>
      </c>
      <c r="N3012" s="7" t="s">
        <v>656</v>
      </c>
    </row>
    <row r="3013" spans="1:14" x14ac:dyDescent="0.3">
      <c r="A3013" t="str">
        <f t="shared" si="47"/>
        <v>22861040</v>
      </c>
      <c r="B3013" s="7" t="s">
        <v>1294</v>
      </c>
      <c r="C3013" s="7" t="s">
        <v>1379</v>
      </c>
      <c r="D3013" s="7" t="s">
        <v>22</v>
      </c>
      <c r="E3013" s="7" t="s">
        <v>482</v>
      </c>
      <c r="F3013" s="7" t="s">
        <v>483</v>
      </c>
      <c r="G3013" s="7" t="s">
        <v>247</v>
      </c>
      <c r="H3013" s="7" t="s">
        <v>248</v>
      </c>
      <c r="I3013" s="7" t="s">
        <v>901</v>
      </c>
      <c r="J3013" s="7" t="s">
        <v>902</v>
      </c>
      <c r="K3013" s="241">
        <v>2286</v>
      </c>
      <c r="L3013" s="7" t="s">
        <v>915</v>
      </c>
      <c r="M3013" s="241">
        <v>1040</v>
      </c>
      <c r="N3013" s="7" t="s">
        <v>606</v>
      </c>
    </row>
    <row r="3014" spans="1:14" x14ac:dyDescent="0.3">
      <c r="A3014" t="str">
        <f t="shared" si="47"/>
        <v>22861042</v>
      </c>
      <c r="B3014" s="7" t="s">
        <v>1294</v>
      </c>
      <c r="C3014" s="7" t="s">
        <v>1379</v>
      </c>
      <c r="D3014" s="7" t="s">
        <v>22</v>
      </c>
      <c r="E3014" s="7" t="s">
        <v>482</v>
      </c>
      <c r="F3014" s="7" t="s">
        <v>483</v>
      </c>
      <c r="G3014" s="7" t="s">
        <v>247</v>
      </c>
      <c r="H3014" s="7" t="s">
        <v>248</v>
      </c>
      <c r="I3014" s="7" t="s">
        <v>901</v>
      </c>
      <c r="J3014" s="7" t="s">
        <v>902</v>
      </c>
      <c r="K3014" s="241">
        <v>2286</v>
      </c>
      <c r="L3014" s="7" t="s">
        <v>915</v>
      </c>
      <c r="M3014" s="241">
        <v>1042</v>
      </c>
      <c r="N3014" s="7" t="s">
        <v>180</v>
      </c>
    </row>
    <row r="3015" spans="1:14" x14ac:dyDescent="0.3">
      <c r="A3015" t="str">
        <f t="shared" si="47"/>
        <v>22861046</v>
      </c>
      <c r="B3015" s="7" t="s">
        <v>1294</v>
      </c>
      <c r="C3015" s="7" t="s">
        <v>1379</v>
      </c>
      <c r="D3015" s="7" t="s">
        <v>22</v>
      </c>
      <c r="E3015" s="7" t="e">
        <v>#N/A</v>
      </c>
      <c r="F3015" s="7" t="e">
        <v>#N/A</v>
      </c>
      <c r="G3015" s="7" t="e">
        <v>#N/A</v>
      </c>
      <c r="H3015" s="7" t="e">
        <v>#N/A</v>
      </c>
      <c r="I3015" s="7" t="s">
        <v>901</v>
      </c>
      <c r="J3015" s="7" t="s">
        <v>902</v>
      </c>
      <c r="K3015" s="241">
        <v>2286</v>
      </c>
      <c r="L3015" s="7" t="s">
        <v>915</v>
      </c>
      <c r="M3015" s="241">
        <v>1046</v>
      </c>
      <c r="N3015" s="7" t="s">
        <v>1416</v>
      </c>
    </row>
    <row r="3016" spans="1:14" x14ac:dyDescent="0.3">
      <c r="A3016" t="str">
        <f t="shared" si="47"/>
        <v>22861064</v>
      </c>
      <c r="B3016" s="7" t="s">
        <v>1294</v>
      </c>
      <c r="C3016" s="7" t="s">
        <v>1379</v>
      </c>
      <c r="D3016" s="7" t="s">
        <v>22</v>
      </c>
      <c r="E3016" s="7" t="e">
        <v>#N/A</v>
      </c>
      <c r="F3016" s="7" t="e">
        <v>#N/A</v>
      </c>
      <c r="G3016" s="7" t="e">
        <v>#N/A</v>
      </c>
      <c r="H3016" s="7" t="e">
        <v>#N/A</v>
      </c>
      <c r="I3016" s="7" t="s">
        <v>901</v>
      </c>
      <c r="J3016" s="7" t="s">
        <v>902</v>
      </c>
      <c r="K3016" s="241">
        <v>2286</v>
      </c>
      <c r="L3016" s="7" t="s">
        <v>915</v>
      </c>
      <c r="M3016" s="241">
        <v>1064</v>
      </c>
      <c r="N3016" s="7" t="s">
        <v>1804</v>
      </c>
    </row>
    <row r="3017" spans="1:14" x14ac:dyDescent="0.3">
      <c r="A3017" t="str">
        <f t="shared" si="47"/>
        <v>22861065</v>
      </c>
      <c r="B3017" s="7" t="s">
        <v>1294</v>
      </c>
      <c r="C3017" s="7" t="s">
        <v>1379</v>
      </c>
      <c r="D3017" s="7" t="s">
        <v>22</v>
      </c>
      <c r="E3017" s="7" t="e">
        <v>#N/A</v>
      </c>
      <c r="F3017" s="7" t="e">
        <v>#N/A</v>
      </c>
      <c r="G3017" s="7" t="e">
        <v>#N/A</v>
      </c>
      <c r="H3017" s="7" t="e">
        <v>#N/A</v>
      </c>
      <c r="I3017" s="7" t="s">
        <v>901</v>
      </c>
      <c r="J3017" s="7" t="s">
        <v>902</v>
      </c>
      <c r="K3017" s="241">
        <v>2286</v>
      </c>
      <c r="L3017" s="7" t="s">
        <v>915</v>
      </c>
      <c r="M3017" s="241">
        <v>1065</v>
      </c>
      <c r="N3017" s="7" t="s">
        <v>739</v>
      </c>
    </row>
    <row r="3018" spans="1:14" x14ac:dyDescent="0.3">
      <c r="A3018" t="str">
        <f t="shared" si="47"/>
        <v>22862007</v>
      </c>
      <c r="B3018" s="7" t="s">
        <v>1294</v>
      </c>
      <c r="C3018" s="7" t="s">
        <v>1379</v>
      </c>
      <c r="D3018" s="7" t="s">
        <v>22</v>
      </c>
      <c r="E3018" s="7" t="e">
        <v>#N/A</v>
      </c>
      <c r="F3018" s="7" t="e">
        <v>#N/A</v>
      </c>
      <c r="G3018" s="7" t="e">
        <v>#N/A</v>
      </c>
      <c r="H3018" s="7" t="e">
        <v>#N/A</v>
      </c>
      <c r="I3018" s="7" t="s">
        <v>901</v>
      </c>
      <c r="J3018" s="7" t="s">
        <v>902</v>
      </c>
      <c r="K3018" s="241">
        <v>2286</v>
      </c>
      <c r="L3018" s="7" t="s">
        <v>915</v>
      </c>
      <c r="M3018" s="241">
        <v>2007</v>
      </c>
      <c r="N3018" s="7" t="s">
        <v>619</v>
      </c>
    </row>
    <row r="3019" spans="1:14" x14ac:dyDescent="0.3">
      <c r="A3019" t="str">
        <f t="shared" si="47"/>
        <v>22864000</v>
      </c>
      <c r="B3019" s="7" t="s">
        <v>1294</v>
      </c>
      <c r="C3019" s="7" t="s">
        <v>1379</v>
      </c>
      <c r="D3019" s="7" t="s">
        <v>22</v>
      </c>
      <c r="E3019" s="7" t="e">
        <v>#N/A</v>
      </c>
      <c r="F3019" s="7" t="e">
        <v>#N/A</v>
      </c>
      <c r="G3019" s="7" t="e">
        <v>#N/A</v>
      </c>
      <c r="H3019" s="7" t="e">
        <v>#N/A</v>
      </c>
      <c r="I3019" s="7" t="s">
        <v>901</v>
      </c>
      <c r="J3019" s="7" t="s">
        <v>902</v>
      </c>
      <c r="K3019" s="241">
        <v>2286</v>
      </c>
      <c r="L3019" s="7" t="s">
        <v>915</v>
      </c>
      <c r="M3019" s="241">
        <v>4000</v>
      </c>
      <c r="N3019" s="7" t="s">
        <v>1349</v>
      </c>
    </row>
    <row r="3020" spans="1:14" x14ac:dyDescent="0.3">
      <c r="A3020" t="str">
        <f t="shared" si="47"/>
        <v>22901000</v>
      </c>
      <c r="B3020" s="7" t="s">
        <v>1294</v>
      </c>
      <c r="C3020" s="7" t="s">
        <v>1379</v>
      </c>
      <c r="D3020" s="7" t="s">
        <v>22</v>
      </c>
      <c r="E3020" s="7" t="s">
        <v>482</v>
      </c>
      <c r="F3020" s="7" t="s">
        <v>483</v>
      </c>
      <c r="G3020" s="7" t="s">
        <v>247</v>
      </c>
      <c r="H3020" s="7" t="s">
        <v>248</v>
      </c>
      <c r="I3020" s="7" t="s">
        <v>901</v>
      </c>
      <c r="J3020" s="7" t="s">
        <v>902</v>
      </c>
      <c r="K3020" s="241">
        <v>2290</v>
      </c>
      <c r="L3020" s="7" t="s">
        <v>916</v>
      </c>
      <c r="M3020" s="241">
        <v>1000</v>
      </c>
      <c r="N3020" s="7" t="s">
        <v>427</v>
      </c>
    </row>
    <row r="3021" spans="1:14" x14ac:dyDescent="0.3">
      <c r="A3021" t="str">
        <f t="shared" si="47"/>
        <v>22901002</v>
      </c>
      <c r="B3021" s="7" t="s">
        <v>1294</v>
      </c>
      <c r="C3021" s="7" t="s">
        <v>1379</v>
      </c>
      <c r="D3021" s="7" t="s">
        <v>22</v>
      </c>
      <c r="E3021" s="7" t="s">
        <v>482</v>
      </c>
      <c r="F3021" s="7" t="s">
        <v>483</v>
      </c>
      <c r="G3021" s="7" t="s">
        <v>247</v>
      </c>
      <c r="H3021" s="7" t="s">
        <v>248</v>
      </c>
      <c r="I3021" s="7" t="s">
        <v>901</v>
      </c>
      <c r="J3021" s="7" t="s">
        <v>902</v>
      </c>
      <c r="K3021" s="241">
        <v>2290</v>
      </c>
      <c r="L3021" s="7" t="s">
        <v>916</v>
      </c>
      <c r="M3021" s="241">
        <v>1002</v>
      </c>
      <c r="N3021" s="7" t="s">
        <v>597</v>
      </c>
    </row>
    <row r="3022" spans="1:14" x14ac:dyDescent="0.3">
      <c r="A3022" t="str">
        <f t="shared" si="47"/>
        <v>22901016</v>
      </c>
      <c r="B3022" s="7" t="s">
        <v>1294</v>
      </c>
      <c r="C3022" s="7" t="s">
        <v>1379</v>
      </c>
      <c r="D3022" s="7" t="s">
        <v>22</v>
      </c>
      <c r="E3022" s="7" t="e">
        <v>#N/A</v>
      </c>
      <c r="F3022" s="7" t="e">
        <v>#N/A</v>
      </c>
      <c r="G3022" s="7" t="e">
        <v>#N/A</v>
      </c>
      <c r="H3022" s="7" t="e">
        <v>#N/A</v>
      </c>
      <c r="I3022" s="7" t="s">
        <v>901</v>
      </c>
      <c r="J3022" s="7" t="s">
        <v>902</v>
      </c>
      <c r="K3022" s="241">
        <v>2290</v>
      </c>
      <c r="L3022" s="7" t="s">
        <v>916</v>
      </c>
      <c r="M3022" s="241">
        <v>1016</v>
      </c>
      <c r="N3022" s="7" t="s">
        <v>599</v>
      </c>
    </row>
    <row r="3023" spans="1:14" x14ac:dyDescent="0.3">
      <c r="A3023" t="str">
        <f t="shared" si="47"/>
        <v>22901022</v>
      </c>
      <c r="B3023" s="7" t="s">
        <v>1294</v>
      </c>
      <c r="C3023" s="7" t="s">
        <v>1379</v>
      </c>
      <c r="D3023" s="7" t="s">
        <v>22</v>
      </c>
      <c r="E3023" s="7" t="s">
        <v>482</v>
      </c>
      <c r="F3023" s="7" t="s">
        <v>483</v>
      </c>
      <c r="G3023" s="7" t="s">
        <v>247</v>
      </c>
      <c r="H3023" s="7" t="s">
        <v>248</v>
      </c>
      <c r="I3023" s="7" t="s">
        <v>901</v>
      </c>
      <c r="J3023" s="7" t="s">
        <v>902</v>
      </c>
      <c r="K3023" s="241">
        <v>2290</v>
      </c>
      <c r="L3023" s="7" t="s">
        <v>916</v>
      </c>
      <c r="M3023" s="241">
        <v>1022</v>
      </c>
      <c r="N3023" s="7" t="s">
        <v>602</v>
      </c>
    </row>
    <row r="3024" spans="1:14" x14ac:dyDescent="0.3">
      <c r="A3024" t="str">
        <f t="shared" si="47"/>
        <v>22901026</v>
      </c>
      <c r="B3024" s="7" t="s">
        <v>1294</v>
      </c>
      <c r="C3024" s="7" t="s">
        <v>1379</v>
      </c>
      <c r="D3024" s="7" t="s">
        <v>22</v>
      </c>
      <c r="E3024" s="7" t="s">
        <v>482</v>
      </c>
      <c r="F3024" s="7" t="s">
        <v>483</v>
      </c>
      <c r="G3024" s="7" t="s">
        <v>247</v>
      </c>
      <c r="H3024" s="7" t="s">
        <v>248</v>
      </c>
      <c r="I3024" s="7" t="s">
        <v>901</v>
      </c>
      <c r="J3024" s="7" t="s">
        <v>902</v>
      </c>
      <c r="K3024" s="241">
        <v>2290</v>
      </c>
      <c r="L3024" s="7" t="s">
        <v>916</v>
      </c>
      <c r="M3024" s="241">
        <v>1026</v>
      </c>
      <c r="N3024" s="7" t="s">
        <v>604</v>
      </c>
    </row>
    <row r="3025" spans="1:14" x14ac:dyDescent="0.3">
      <c r="A3025" t="str">
        <f t="shared" si="47"/>
        <v>22901040</v>
      </c>
      <c r="B3025" s="7" t="s">
        <v>1294</v>
      </c>
      <c r="C3025" s="7" t="s">
        <v>1379</v>
      </c>
      <c r="D3025" s="7" t="s">
        <v>22</v>
      </c>
      <c r="E3025" s="7" t="s">
        <v>482</v>
      </c>
      <c r="F3025" s="7" t="s">
        <v>483</v>
      </c>
      <c r="G3025" s="7" t="s">
        <v>247</v>
      </c>
      <c r="H3025" s="7" t="s">
        <v>248</v>
      </c>
      <c r="I3025" s="7" t="s">
        <v>901</v>
      </c>
      <c r="J3025" s="7" t="s">
        <v>902</v>
      </c>
      <c r="K3025" s="241">
        <v>2290</v>
      </c>
      <c r="L3025" s="7" t="s">
        <v>916</v>
      </c>
      <c r="M3025" s="241">
        <v>1040</v>
      </c>
      <c r="N3025" s="7" t="s">
        <v>606</v>
      </c>
    </row>
    <row r="3026" spans="1:14" x14ac:dyDescent="0.3">
      <c r="A3026" t="str">
        <f t="shared" si="47"/>
        <v>22901042</v>
      </c>
      <c r="B3026" s="7" t="s">
        <v>1294</v>
      </c>
      <c r="C3026" s="7" t="s">
        <v>1379</v>
      </c>
      <c r="D3026" s="7" t="s">
        <v>22</v>
      </c>
      <c r="E3026" s="7" t="s">
        <v>482</v>
      </c>
      <c r="F3026" s="7" t="s">
        <v>483</v>
      </c>
      <c r="G3026" s="7" t="s">
        <v>247</v>
      </c>
      <c r="H3026" s="7" t="s">
        <v>248</v>
      </c>
      <c r="I3026" s="7" t="s">
        <v>901</v>
      </c>
      <c r="J3026" s="7" t="s">
        <v>902</v>
      </c>
      <c r="K3026" s="241">
        <v>2290</v>
      </c>
      <c r="L3026" s="7" t="s">
        <v>916</v>
      </c>
      <c r="M3026" s="241">
        <v>1042</v>
      </c>
      <c r="N3026" s="7" t="s">
        <v>180</v>
      </c>
    </row>
    <row r="3027" spans="1:14" x14ac:dyDescent="0.3">
      <c r="A3027" t="str">
        <f t="shared" si="47"/>
        <v>22901045</v>
      </c>
      <c r="B3027" s="7" t="s">
        <v>1294</v>
      </c>
      <c r="C3027" s="7" t="s">
        <v>1379</v>
      </c>
      <c r="D3027" s="7" t="s">
        <v>22</v>
      </c>
      <c r="E3027" s="7" t="e">
        <v>#N/A</v>
      </c>
      <c r="F3027" s="7" t="e">
        <v>#N/A</v>
      </c>
      <c r="G3027" s="7" t="e">
        <v>#N/A</v>
      </c>
      <c r="H3027" s="7" t="e">
        <v>#N/A</v>
      </c>
      <c r="I3027" s="7" t="s">
        <v>901</v>
      </c>
      <c r="J3027" s="7" t="s">
        <v>902</v>
      </c>
      <c r="K3027" s="241">
        <v>2290</v>
      </c>
      <c r="L3027" s="7" t="s">
        <v>916</v>
      </c>
      <c r="M3027" s="241">
        <v>1045</v>
      </c>
      <c r="N3027" s="7" t="s">
        <v>1392</v>
      </c>
    </row>
    <row r="3028" spans="1:14" x14ac:dyDescent="0.3">
      <c r="A3028" t="str">
        <f t="shared" si="47"/>
        <v>22901046</v>
      </c>
      <c r="B3028" s="7" t="s">
        <v>1294</v>
      </c>
      <c r="C3028" s="7" t="s">
        <v>1379</v>
      </c>
      <c r="D3028" s="7" t="s">
        <v>22</v>
      </c>
      <c r="E3028" s="7" t="e">
        <v>#N/A</v>
      </c>
      <c r="F3028" s="7" t="e">
        <v>#N/A</v>
      </c>
      <c r="G3028" s="7" t="e">
        <v>#N/A</v>
      </c>
      <c r="H3028" s="7" t="e">
        <v>#N/A</v>
      </c>
      <c r="I3028" s="7" t="s">
        <v>901</v>
      </c>
      <c r="J3028" s="7" t="s">
        <v>902</v>
      </c>
      <c r="K3028" s="241">
        <v>2290</v>
      </c>
      <c r="L3028" s="7" t="s">
        <v>916</v>
      </c>
      <c r="M3028" s="241">
        <v>1046</v>
      </c>
      <c r="N3028" s="7" t="s">
        <v>1416</v>
      </c>
    </row>
    <row r="3029" spans="1:14" x14ac:dyDescent="0.3">
      <c r="A3029" t="str">
        <f t="shared" si="47"/>
        <v>22901064</v>
      </c>
      <c r="B3029" s="7" t="s">
        <v>1294</v>
      </c>
      <c r="C3029" s="7" t="s">
        <v>1379</v>
      </c>
      <c r="D3029" s="7" t="s">
        <v>22</v>
      </c>
      <c r="E3029" s="7" t="e">
        <v>#N/A</v>
      </c>
      <c r="F3029" s="7" t="e">
        <v>#N/A</v>
      </c>
      <c r="G3029" s="7" t="e">
        <v>#N/A</v>
      </c>
      <c r="H3029" s="7" t="e">
        <v>#N/A</v>
      </c>
      <c r="I3029" s="7" t="s">
        <v>901</v>
      </c>
      <c r="J3029" s="7" t="s">
        <v>902</v>
      </c>
      <c r="K3029" s="241">
        <v>2290</v>
      </c>
      <c r="L3029" s="7" t="s">
        <v>916</v>
      </c>
      <c r="M3029" s="241">
        <v>1064</v>
      </c>
      <c r="N3029" s="7" t="s">
        <v>1804</v>
      </c>
    </row>
    <row r="3030" spans="1:14" x14ac:dyDescent="0.3">
      <c r="A3030" t="str">
        <f t="shared" si="47"/>
        <v>22901065</v>
      </c>
      <c r="B3030" s="7" t="s">
        <v>1294</v>
      </c>
      <c r="C3030" s="7" t="s">
        <v>1379</v>
      </c>
      <c r="D3030" s="7" t="s">
        <v>22</v>
      </c>
      <c r="E3030" s="7" t="e">
        <v>#N/A</v>
      </c>
      <c r="F3030" s="7" t="e">
        <v>#N/A</v>
      </c>
      <c r="G3030" s="7" t="e">
        <v>#N/A</v>
      </c>
      <c r="H3030" s="7" t="e">
        <v>#N/A</v>
      </c>
      <c r="I3030" s="7" t="s">
        <v>901</v>
      </c>
      <c r="J3030" s="7" t="s">
        <v>902</v>
      </c>
      <c r="K3030" s="241">
        <v>2290</v>
      </c>
      <c r="L3030" s="7" t="s">
        <v>916</v>
      </c>
      <c r="M3030" s="241">
        <v>1065</v>
      </c>
      <c r="N3030" s="7" t="s">
        <v>739</v>
      </c>
    </row>
    <row r="3031" spans="1:14" x14ac:dyDescent="0.3">
      <c r="A3031" t="str">
        <f t="shared" si="47"/>
        <v>22902007</v>
      </c>
      <c r="B3031" s="7" t="s">
        <v>1294</v>
      </c>
      <c r="C3031" s="7" t="s">
        <v>1379</v>
      </c>
      <c r="D3031" s="7" t="s">
        <v>22</v>
      </c>
      <c r="E3031" s="7" t="e">
        <v>#N/A</v>
      </c>
      <c r="F3031" s="7" t="e">
        <v>#N/A</v>
      </c>
      <c r="G3031" s="7" t="e">
        <v>#N/A</v>
      </c>
      <c r="H3031" s="7" t="e">
        <v>#N/A</v>
      </c>
      <c r="I3031" s="7" t="s">
        <v>901</v>
      </c>
      <c r="J3031" s="7" t="s">
        <v>902</v>
      </c>
      <c r="K3031" s="241">
        <v>2290</v>
      </c>
      <c r="L3031" s="7" t="s">
        <v>916</v>
      </c>
      <c r="M3031" s="241">
        <v>2007</v>
      </c>
      <c r="N3031" s="7" t="s">
        <v>619</v>
      </c>
    </row>
    <row r="3032" spans="1:14" x14ac:dyDescent="0.3">
      <c r="A3032" t="str">
        <f t="shared" si="47"/>
        <v>22904000</v>
      </c>
      <c r="B3032" s="7" t="s">
        <v>1294</v>
      </c>
      <c r="C3032" s="7" t="s">
        <v>1379</v>
      </c>
      <c r="D3032" s="7" t="s">
        <v>22</v>
      </c>
      <c r="E3032" s="7" t="e">
        <v>#N/A</v>
      </c>
      <c r="F3032" s="7" t="e">
        <v>#N/A</v>
      </c>
      <c r="G3032" s="7" t="e">
        <v>#N/A</v>
      </c>
      <c r="H3032" s="7" t="e">
        <v>#N/A</v>
      </c>
      <c r="I3032" s="7" t="s">
        <v>901</v>
      </c>
      <c r="J3032" s="7" t="s">
        <v>902</v>
      </c>
      <c r="K3032" s="241">
        <v>2290</v>
      </c>
      <c r="L3032" s="7" t="s">
        <v>916</v>
      </c>
      <c r="M3032" s="241">
        <v>4000</v>
      </c>
      <c r="N3032" s="7" t="s">
        <v>1349</v>
      </c>
    </row>
    <row r="3033" spans="1:14" x14ac:dyDescent="0.3">
      <c r="A3033" t="str">
        <f t="shared" si="47"/>
        <v>22911000</v>
      </c>
      <c r="B3033" s="7" t="s">
        <v>1294</v>
      </c>
      <c r="C3033" s="7" t="s">
        <v>1379</v>
      </c>
      <c r="D3033" s="7" t="s">
        <v>22</v>
      </c>
      <c r="E3033" s="7" t="e">
        <v>#N/A</v>
      </c>
      <c r="F3033" s="7" t="e">
        <v>#N/A</v>
      </c>
      <c r="G3033" s="7" t="e">
        <v>#N/A</v>
      </c>
      <c r="H3033" s="7" t="e">
        <v>#N/A</v>
      </c>
      <c r="I3033" s="7" t="s">
        <v>901</v>
      </c>
      <c r="J3033" s="7" t="s">
        <v>902</v>
      </c>
      <c r="K3033" s="241">
        <v>2291</v>
      </c>
      <c r="L3033" s="7" t="s">
        <v>917</v>
      </c>
      <c r="M3033" s="241">
        <v>1000</v>
      </c>
      <c r="N3033" s="7" t="s">
        <v>427</v>
      </c>
    </row>
    <row r="3034" spans="1:14" x14ac:dyDescent="0.3">
      <c r="A3034" t="str">
        <f t="shared" si="47"/>
        <v>22911002</v>
      </c>
      <c r="B3034" s="7" t="s">
        <v>1294</v>
      </c>
      <c r="C3034" s="7" t="s">
        <v>1379</v>
      </c>
      <c r="D3034" s="7" t="s">
        <v>22</v>
      </c>
      <c r="E3034" s="7" t="s">
        <v>482</v>
      </c>
      <c r="F3034" s="7" t="s">
        <v>483</v>
      </c>
      <c r="G3034" s="7" t="s">
        <v>247</v>
      </c>
      <c r="H3034" s="7" t="s">
        <v>248</v>
      </c>
      <c r="I3034" s="7" t="s">
        <v>901</v>
      </c>
      <c r="J3034" s="7" t="s">
        <v>902</v>
      </c>
      <c r="K3034" s="241">
        <v>2291</v>
      </c>
      <c r="L3034" s="7" t="s">
        <v>917</v>
      </c>
      <c r="M3034" s="241">
        <v>1002</v>
      </c>
      <c r="N3034" s="7" t="s">
        <v>597</v>
      </c>
    </row>
    <row r="3035" spans="1:14" x14ac:dyDescent="0.3">
      <c r="A3035" t="str">
        <f t="shared" si="47"/>
        <v>22911016</v>
      </c>
      <c r="B3035" s="7" t="s">
        <v>1294</v>
      </c>
      <c r="C3035" s="7" t="s">
        <v>1379</v>
      </c>
      <c r="D3035" s="7" t="s">
        <v>22</v>
      </c>
      <c r="E3035" s="7" t="e">
        <v>#N/A</v>
      </c>
      <c r="F3035" s="7" t="e">
        <v>#N/A</v>
      </c>
      <c r="G3035" s="7" t="e">
        <v>#N/A</v>
      </c>
      <c r="H3035" s="7" t="e">
        <v>#N/A</v>
      </c>
      <c r="I3035" s="7" t="s">
        <v>901</v>
      </c>
      <c r="J3035" s="7" t="s">
        <v>902</v>
      </c>
      <c r="K3035" s="241">
        <v>2291</v>
      </c>
      <c r="L3035" s="7" t="s">
        <v>917</v>
      </c>
      <c r="M3035" s="241">
        <v>1016</v>
      </c>
      <c r="N3035" s="7" t="s">
        <v>599</v>
      </c>
    </row>
    <row r="3036" spans="1:14" x14ac:dyDescent="0.3">
      <c r="A3036" t="str">
        <f t="shared" si="47"/>
        <v>22911022</v>
      </c>
      <c r="B3036" s="7" t="s">
        <v>1294</v>
      </c>
      <c r="C3036" s="7" t="s">
        <v>1379</v>
      </c>
      <c r="D3036" s="7" t="s">
        <v>22</v>
      </c>
      <c r="E3036" s="7" t="e">
        <v>#N/A</v>
      </c>
      <c r="F3036" s="7" t="e">
        <v>#N/A</v>
      </c>
      <c r="G3036" s="7" t="e">
        <v>#N/A</v>
      </c>
      <c r="H3036" s="7" t="e">
        <v>#N/A</v>
      </c>
      <c r="I3036" s="7" t="s">
        <v>901</v>
      </c>
      <c r="J3036" s="7" t="s">
        <v>902</v>
      </c>
      <c r="K3036" s="241">
        <v>2291</v>
      </c>
      <c r="L3036" s="7" t="s">
        <v>917</v>
      </c>
      <c r="M3036" s="241">
        <v>1022</v>
      </c>
      <c r="N3036" s="7" t="s">
        <v>602</v>
      </c>
    </row>
    <row r="3037" spans="1:14" x14ac:dyDescent="0.3">
      <c r="A3037" t="str">
        <f t="shared" si="47"/>
        <v>22911026</v>
      </c>
      <c r="B3037" s="7" t="s">
        <v>1294</v>
      </c>
      <c r="C3037" s="7" t="s">
        <v>1379</v>
      </c>
      <c r="D3037" s="7" t="s">
        <v>22</v>
      </c>
      <c r="E3037" s="7" t="s">
        <v>482</v>
      </c>
      <c r="F3037" s="7" t="s">
        <v>483</v>
      </c>
      <c r="G3037" s="7" t="s">
        <v>247</v>
      </c>
      <c r="H3037" s="7" t="s">
        <v>248</v>
      </c>
      <c r="I3037" s="7" t="s">
        <v>901</v>
      </c>
      <c r="J3037" s="7" t="s">
        <v>902</v>
      </c>
      <c r="K3037" s="241">
        <v>2291</v>
      </c>
      <c r="L3037" s="7" t="s">
        <v>917</v>
      </c>
      <c r="M3037" s="241">
        <v>1026</v>
      </c>
      <c r="N3037" s="7" t="s">
        <v>604</v>
      </c>
    </row>
    <row r="3038" spans="1:14" x14ac:dyDescent="0.3">
      <c r="A3038" t="str">
        <f t="shared" si="47"/>
        <v>22911031</v>
      </c>
      <c r="B3038" s="7" t="s">
        <v>1294</v>
      </c>
      <c r="C3038" s="7" t="s">
        <v>1379</v>
      </c>
      <c r="D3038" s="7" t="s">
        <v>22</v>
      </c>
      <c r="E3038" s="7" t="e">
        <v>#N/A</v>
      </c>
      <c r="F3038" s="7" t="e">
        <v>#N/A</v>
      </c>
      <c r="G3038" s="7" t="e">
        <v>#N/A</v>
      </c>
      <c r="H3038" s="7" t="e">
        <v>#N/A</v>
      </c>
      <c r="I3038" s="7" t="s">
        <v>901</v>
      </c>
      <c r="J3038" s="7" t="s">
        <v>902</v>
      </c>
      <c r="K3038" s="241">
        <v>2291</v>
      </c>
      <c r="L3038" s="7" t="s">
        <v>917</v>
      </c>
      <c r="M3038" s="241">
        <v>1031</v>
      </c>
      <c r="N3038" s="7" t="s">
        <v>529</v>
      </c>
    </row>
    <row r="3039" spans="1:14" x14ac:dyDescent="0.3">
      <c r="A3039" t="str">
        <f t="shared" si="47"/>
        <v>22911032</v>
      </c>
      <c r="B3039" s="7" t="s">
        <v>1294</v>
      </c>
      <c r="C3039" s="7" t="s">
        <v>1379</v>
      </c>
      <c r="D3039" s="7" t="s">
        <v>22</v>
      </c>
      <c r="E3039" s="7" t="e">
        <v>#N/A</v>
      </c>
      <c r="F3039" s="7" t="e">
        <v>#N/A</v>
      </c>
      <c r="G3039" s="7" t="e">
        <v>#N/A</v>
      </c>
      <c r="H3039" s="7" t="e">
        <v>#N/A</v>
      </c>
      <c r="I3039" s="7" t="s">
        <v>901</v>
      </c>
      <c r="J3039" s="7" t="s">
        <v>902</v>
      </c>
      <c r="K3039" s="241">
        <v>2291</v>
      </c>
      <c r="L3039" s="7" t="s">
        <v>917</v>
      </c>
      <c r="M3039" s="241">
        <v>1032</v>
      </c>
      <c r="N3039" s="7" t="s">
        <v>530</v>
      </c>
    </row>
    <row r="3040" spans="1:14" x14ac:dyDescent="0.3">
      <c r="A3040" t="str">
        <f t="shared" si="47"/>
        <v>22911033</v>
      </c>
      <c r="B3040" s="7" t="s">
        <v>1294</v>
      </c>
      <c r="C3040" s="7" t="s">
        <v>1379</v>
      </c>
      <c r="D3040" s="7" t="s">
        <v>22</v>
      </c>
      <c r="E3040" s="7" t="e">
        <v>#N/A</v>
      </c>
      <c r="F3040" s="7" t="e">
        <v>#N/A</v>
      </c>
      <c r="G3040" s="7" t="e">
        <v>#N/A</v>
      </c>
      <c r="H3040" s="7" t="e">
        <v>#N/A</v>
      </c>
      <c r="I3040" s="7" t="s">
        <v>901</v>
      </c>
      <c r="J3040" s="7" t="s">
        <v>902</v>
      </c>
      <c r="K3040" s="241">
        <v>2291</v>
      </c>
      <c r="L3040" s="7" t="s">
        <v>917</v>
      </c>
      <c r="M3040" s="241">
        <v>1033</v>
      </c>
      <c r="N3040" s="7" t="s">
        <v>656</v>
      </c>
    </row>
    <row r="3041" spans="1:14" x14ac:dyDescent="0.3">
      <c r="A3041" t="str">
        <f t="shared" si="47"/>
        <v>22911040</v>
      </c>
      <c r="B3041" s="7" t="s">
        <v>1294</v>
      </c>
      <c r="C3041" s="7" t="s">
        <v>1379</v>
      </c>
      <c r="D3041" s="7" t="s">
        <v>22</v>
      </c>
      <c r="E3041" s="7" t="s">
        <v>482</v>
      </c>
      <c r="F3041" s="7" t="s">
        <v>483</v>
      </c>
      <c r="G3041" s="7" t="s">
        <v>247</v>
      </c>
      <c r="H3041" s="7" t="s">
        <v>248</v>
      </c>
      <c r="I3041" s="7" t="s">
        <v>901</v>
      </c>
      <c r="J3041" s="7" t="s">
        <v>902</v>
      </c>
      <c r="K3041" s="241">
        <v>2291</v>
      </c>
      <c r="L3041" s="7" t="s">
        <v>917</v>
      </c>
      <c r="M3041" s="241">
        <v>1040</v>
      </c>
      <c r="N3041" s="7" t="s">
        <v>606</v>
      </c>
    </row>
    <row r="3042" spans="1:14" x14ac:dyDescent="0.3">
      <c r="A3042" t="str">
        <f t="shared" si="47"/>
        <v>22911042</v>
      </c>
      <c r="B3042" s="7" t="s">
        <v>1294</v>
      </c>
      <c r="C3042" s="7" t="s">
        <v>1379</v>
      </c>
      <c r="D3042" s="7" t="s">
        <v>22</v>
      </c>
      <c r="E3042" s="7" t="e">
        <v>#N/A</v>
      </c>
      <c r="F3042" s="7" t="e">
        <v>#N/A</v>
      </c>
      <c r="G3042" s="7" t="e">
        <v>#N/A</v>
      </c>
      <c r="H3042" s="7" t="e">
        <v>#N/A</v>
      </c>
      <c r="I3042" s="7" t="s">
        <v>901</v>
      </c>
      <c r="J3042" s="7" t="s">
        <v>902</v>
      </c>
      <c r="K3042" s="241">
        <v>2291</v>
      </c>
      <c r="L3042" s="7" t="s">
        <v>917</v>
      </c>
      <c r="M3042" s="241">
        <v>1042</v>
      </c>
      <c r="N3042" s="7" t="s">
        <v>180</v>
      </c>
    </row>
    <row r="3043" spans="1:14" x14ac:dyDescent="0.3">
      <c r="A3043" t="str">
        <f t="shared" si="47"/>
        <v>22911045</v>
      </c>
      <c r="B3043" s="7" t="s">
        <v>1294</v>
      </c>
      <c r="C3043" s="7" t="s">
        <v>1379</v>
      </c>
      <c r="D3043" s="7" t="s">
        <v>22</v>
      </c>
      <c r="E3043" s="7" t="e">
        <v>#N/A</v>
      </c>
      <c r="F3043" s="7" t="e">
        <v>#N/A</v>
      </c>
      <c r="G3043" s="7" t="e">
        <v>#N/A</v>
      </c>
      <c r="H3043" s="7" t="e">
        <v>#N/A</v>
      </c>
      <c r="I3043" s="7" t="s">
        <v>901</v>
      </c>
      <c r="J3043" s="7" t="s">
        <v>902</v>
      </c>
      <c r="K3043" s="241">
        <v>2291</v>
      </c>
      <c r="L3043" s="7" t="s">
        <v>917</v>
      </c>
      <c r="M3043" s="241">
        <v>1045</v>
      </c>
      <c r="N3043" s="7" t="s">
        <v>1392</v>
      </c>
    </row>
    <row r="3044" spans="1:14" x14ac:dyDescent="0.3">
      <c r="A3044" t="str">
        <f t="shared" si="47"/>
        <v>22911046</v>
      </c>
      <c r="B3044" s="7" t="s">
        <v>1294</v>
      </c>
      <c r="C3044" s="7" t="s">
        <v>1379</v>
      </c>
      <c r="D3044" s="7" t="s">
        <v>22</v>
      </c>
      <c r="E3044" s="7" t="e">
        <v>#N/A</v>
      </c>
      <c r="F3044" s="7" t="e">
        <v>#N/A</v>
      </c>
      <c r="G3044" s="7" t="e">
        <v>#N/A</v>
      </c>
      <c r="H3044" s="7" t="e">
        <v>#N/A</v>
      </c>
      <c r="I3044" s="7" t="s">
        <v>901</v>
      </c>
      <c r="J3044" s="7" t="s">
        <v>902</v>
      </c>
      <c r="K3044" s="241">
        <v>2291</v>
      </c>
      <c r="L3044" s="7" t="s">
        <v>917</v>
      </c>
      <c r="M3044" s="241">
        <v>1046</v>
      </c>
      <c r="N3044" s="7" t="s">
        <v>1416</v>
      </c>
    </row>
    <row r="3045" spans="1:14" x14ac:dyDescent="0.3">
      <c r="A3045" t="str">
        <f t="shared" si="47"/>
        <v>22911064</v>
      </c>
      <c r="B3045" s="7" t="s">
        <v>1294</v>
      </c>
      <c r="C3045" s="7" t="s">
        <v>1379</v>
      </c>
      <c r="D3045" s="7" t="s">
        <v>22</v>
      </c>
      <c r="E3045" s="7" t="e">
        <v>#N/A</v>
      </c>
      <c r="F3045" s="7" t="e">
        <v>#N/A</v>
      </c>
      <c r="G3045" s="7" t="e">
        <v>#N/A</v>
      </c>
      <c r="H3045" s="7" t="e">
        <v>#N/A</v>
      </c>
      <c r="I3045" s="7" t="s">
        <v>901</v>
      </c>
      <c r="J3045" s="7" t="s">
        <v>902</v>
      </c>
      <c r="K3045" s="241">
        <v>2291</v>
      </c>
      <c r="L3045" s="7" t="s">
        <v>917</v>
      </c>
      <c r="M3045" s="241">
        <v>1064</v>
      </c>
      <c r="N3045" s="7" t="s">
        <v>1804</v>
      </c>
    </row>
    <row r="3046" spans="1:14" x14ac:dyDescent="0.3">
      <c r="A3046" t="str">
        <f t="shared" si="47"/>
        <v>22911065</v>
      </c>
      <c r="B3046" s="7" t="s">
        <v>1294</v>
      </c>
      <c r="C3046" s="7" t="s">
        <v>1379</v>
      </c>
      <c r="D3046" s="7" t="s">
        <v>22</v>
      </c>
      <c r="E3046" s="7" t="e">
        <v>#N/A</v>
      </c>
      <c r="F3046" s="7" t="e">
        <v>#N/A</v>
      </c>
      <c r="G3046" s="7" t="e">
        <v>#N/A</v>
      </c>
      <c r="H3046" s="7" t="e">
        <v>#N/A</v>
      </c>
      <c r="I3046" s="7" t="s">
        <v>901</v>
      </c>
      <c r="J3046" s="7" t="s">
        <v>902</v>
      </c>
      <c r="K3046" s="241">
        <v>2291</v>
      </c>
      <c r="L3046" s="7" t="s">
        <v>917</v>
      </c>
      <c r="M3046" s="241">
        <v>1065</v>
      </c>
      <c r="N3046" s="7" t="s">
        <v>739</v>
      </c>
    </row>
    <row r="3047" spans="1:14" x14ac:dyDescent="0.3">
      <c r="A3047" t="str">
        <f t="shared" si="47"/>
        <v>22912007</v>
      </c>
      <c r="B3047" s="7" t="s">
        <v>1294</v>
      </c>
      <c r="C3047" s="7" t="s">
        <v>1379</v>
      </c>
      <c r="D3047" s="7" t="s">
        <v>22</v>
      </c>
      <c r="E3047" s="7" t="e">
        <v>#N/A</v>
      </c>
      <c r="F3047" s="7" t="e">
        <v>#N/A</v>
      </c>
      <c r="G3047" s="7" t="e">
        <v>#N/A</v>
      </c>
      <c r="H3047" s="7" t="e">
        <v>#N/A</v>
      </c>
      <c r="I3047" s="7" t="s">
        <v>901</v>
      </c>
      <c r="J3047" s="7" t="s">
        <v>902</v>
      </c>
      <c r="K3047" s="241">
        <v>2291</v>
      </c>
      <c r="L3047" s="7" t="s">
        <v>917</v>
      </c>
      <c r="M3047" s="241">
        <v>2007</v>
      </c>
      <c r="N3047" s="7" t="s">
        <v>619</v>
      </c>
    </row>
    <row r="3048" spans="1:14" x14ac:dyDescent="0.3">
      <c r="A3048" t="str">
        <f t="shared" si="47"/>
        <v>22912094</v>
      </c>
      <c r="B3048" s="7" t="s">
        <v>1294</v>
      </c>
      <c r="C3048" s="7" t="s">
        <v>1379</v>
      </c>
      <c r="D3048" s="7" t="s">
        <v>22</v>
      </c>
      <c r="E3048" s="7" t="s">
        <v>482</v>
      </c>
      <c r="F3048" s="7" t="s">
        <v>483</v>
      </c>
      <c r="G3048" s="7" t="s">
        <v>247</v>
      </c>
      <c r="H3048" s="7" t="s">
        <v>248</v>
      </c>
      <c r="I3048" s="7" t="s">
        <v>901</v>
      </c>
      <c r="J3048" s="7" t="s">
        <v>902</v>
      </c>
      <c r="K3048" s="241">
        <v>2291</v>
      </c>
      <c r="L3048" s="7" t="s">
        <v>917</v>
      </c>
      <c r="M3048" s="241">
        <v>2094</v>
      </c>
      <c r="N3048" s="7" t="s">
        <v>702</v>
      </c>
    </row>
    <row r="3049" spans="1:14" x14ac:dyDescent="0.3">
      <c r="A3049" t="str">
        <f t="shared" si="47"/>
        <v>22914000</v>
      </c>
      <c r="B3049" s="7" t="s">
        <v>1294</v>
      </c>
      <c r="C3049" s="7" t="s">
        <v>1379</v>
      </c>
      <c r="D3049" s="7" t="s">
        <v>22</v>
      </c>
      <c r="E3049" s="7" t="e">
        <v>#N/A</v>
      </c>
      <c r="F3049" s="7" t="e">
        <v>#N/A</v>
      </c>
      <c r="G3049" s="7" t="e">
        <v>#N/A</v>
      </c>
      <c r="H3049" s="7" t="e">
        <v>#N/A</v>
      </c>
      <c r="I3049" s="7" t="s">
        <v>901</v>
      </c>
      <c r="J3049" s="7" t="s">
        <v>902</v>
      </c>
      <c r="K3049" s="241">
        <v>2291</v>
      </c>
      <c r="L3049" s="7" t="s">
        <v>917</v>
      </c>
      <c r="M3049" s="241">
        <v>4000</v>
      </c>
      <c r="N3049" s="7" t="s">
        <v>1349</v>
      </c>
    </row>
    <row r="3050" spans="1:14" x14ac:dyDescent="0.3">
      <c r="A3050" t="str">
        <f t="shared" si="47"/>
        <v>22918040</v>
      </c>
      <c r="B3050" s="7" t="s">
        <v>1294</v>
      </c>
      <c r="C3050" s="7" t="s">
        <v>1379</v>
      </c>
      <c r="D3050" s="7" t="s">
        <v>22</v>
      </c>
      <c r="E3050" s="7" t="e">
        <v>#N/A</v>
      </c>
      <c r="F3050" s="7" t="e">
        <v>#N/A</v>
      </c>
      <c r="G3050" s="7" t="e">
        <v>#N/A</v>
      </c>
      <c r="H3050" s="7" t="e">
        <v>#N/A</v>
      </c>
      <c r="I3050" s="7" t="s">
        <v>901</v>
      </c>
      <c r="J3050" s="7" t="s">
        <v>902</v>
      </c>
      <c r="K3050" s="241">
        <v>2291</v>
      </c>
      <c r="L3050" s="7" t="s">
        <v>917</v>
      </c>
      <c r="M3050" s="241">
        <v>8040</v>
      </c>
      <c r="N3050" s="7" t="s">
        <v>441</v>
      </c>
    </row>
    <row r="3051" spans="1:14" x14ac:dyDescent="0.3">
      <c r="A3051" t="str">
        <f t="shared" si="47"/>
        <v>23661007</v>
      </c>
      <c r="B3051" s="7" t="s">
        <v>1294</v>
      </c>
      <c r="C3051" s="7" t="s">
        <v>1379</v>
      </c>
      <c r="D3051" s="7" t="s">
        <v>22</v>
      </c>
      <c r="E3051" s="7" t="e">
        <v>#N/A</v>
      </c>
      <c r="F3051" s="7" t="e">
        <v>#N/A</v>
      </c>
      <c r="G3051" s="7" t="e">
        <v>#N/A</v>
      </c>
      <c r="H3051" s="7" t="e">
        <v>#N/A</v>
      </c>
      <c r="I3051" s="7" t="s">
        <v>901</v>
      </c>
      <c r="J3051" s="7" t="s">
        <v>902</v>
      </c>
      <c r="K3051" s="241">
        <v>2366</v>
      </c>
      <c r="L3051" s="7" t="s">
        <v>902</v>
      </c>
      <c r="M3051" s="241">
        <v>1007</v>
      </c>
      <c r="N3051" s="7" t="s">
        <v>539</v>
      </c>
    </row>
    <row r="3052" spans="1:14" x14ac:dyDescent="0.3">
      <c r="A3052" t="str">
        <f t="shared" si="47"/>
        <v>23667104</v>
      </c>
      <c r="B3052" s="7" t="s">
        <v>1294</v>
      </c>
      <c r="C3052" s="7" t="s">
        <v>1379</v>
      </c>
      <c r="D3052" s="7" t="s">
        <v>22</v>
      </c>
      <c r="E3052" s="7" t="e">
        <v>#N/A</v>
      </c>
      <c r="F3052" s="7" t="e">
        <v>#N/A</v>
      </c>
      <c r="G3052" s="7" t="e">
        <v>#N/A</v>
      </c>
      <c r="H3052" s="7" t="e">
        <v>#N/A</v>
      </c>
      <c r="I3052" s="7" t="s">
        <v>901</v>
      </c>
      <c r="J3052" s="7" t="s">
        <v>902</v>
      </c>
      <c r="K3052" s="241">
        <v>2366</v>
      </c>
      <c r="L3052" s="7" t="s">
        <v>902</v>
      </c>
      <c r="M3052" s="241">
        <v>7104</v>
      </c>
      <c r="N3052" s="7" t="s">
        <v>1384</v>
      </c>
    </row>
    <row r="3053" spans="1:14" x14ac:dyDescent="0.3">
      <c r="A3053" t="str">
        <f t="shared" si="47"/>
        <v>26301002</v>
      </c>
      <c r="B3053" s="7" t="s">
        <v>1294</v>
      </c>
      <c r="C3053" s="7" t="s">
        <v>1379</v>
      </c>
      <c r="D3053" s="7" t="s">
        <v>22</v>
      </c>
      <c r="E3053" s="7" t="s">
        <v>482</v>
      </c>
      <c r="F3053" s="7" t="s">
        <v>483</v>
      </c>
      <c r="G3053" s="7" t="s">
        <v>247</v>
      </c>
      <c r="H3053" s="7" t="s">
        <v>248</v>
      </c>
      <c r="I3053" s="7" t="s">
        <v>901</v>
      </c>
      <c r="J3053" s="7" t="s">
        <v>902</v>
      </c>
      <c r="K3053" s="241">
        <v>2630</v>
      </c>
      <c r="L3053" s="7" t="s">
        <v>918</v>
      </c>
      <c r="M3053" s="241">
        <v>1002</v>
      </c>
      <c r="N3053" s="7" t="s">
        <v>597</v>
      </c>
    </row>
    <row r="3054" spans="1:14" x14ac:dyDescent="0.3">
      <c r="A3054" t="str">
        <f t="shared" si="47"/>
        <v>26301040</v>
      </c>
      <c r="B3054" s="7" t="s">
        <v>1294</v>
      </c>
      <c r="C3054" s="7" t="s">
        <v>1379</v>
      </c>
      <c r="D3054" s="7" t="s">
        <v>22</v>
      </c>
      <c r="E3054" s="7" t="s">
        <v>482</v>
      </c>
      <c r="F3054" s="7" t="s">
        <v>483</v>
      </c>
      <c r="G3054" s="7" t="s">
        <v>247</v>
      </c>
      <c r="H3054" s="7" t="s">
        <v>248</v>
      </c>
      <c r="I3054" s="7" t="s">
        <v>901</v>
      </c>
      <c r="J3054" s="7" t="s">
        <v>902</v>
      </c>
      <c r="K3054" s="241">
        <v>2630</v>
      </c>
      <c r="L3054" s="7" t="s">
        <v>918</v>
      </c>
      <c r="M3054" s="241">
        <v>1040</v>
      </c>
      <c r="N3054" s="7" t="s">
        <v>606</v>
      </c>
    </row>
    <row r="3055" spans="1:14" x14ac:dyDescent="0.3">
      <c r="A3055" t="str">
        <f t="shared" si="47"/>
        <v>30474</v>
      </c>
      <c r="B3055" s="7" t="s">
        <v>1294</v>
      </c>
      <c r="C3055" s="7" t="s">
        <v>1379</v>
      </c>
      <c r="D3055" s="7" t="s">
        <v>22</v>
      </c>
      <c r="E3055" s="7" t="e">
        <v>#N/A</v>
      </c>
      <c r="F3055" s="7" t="e">
        <v>#N/A</v>
      </c>
      <c r="G3055" s="7" t="e">
        <v>#N/A</v>
      </c>
      <c r="H3055" s="7" t="e">
        <v>#N/A</v>
      </c>
      <c r="I3055" s="7" t="s">
        <v>919</v>
      </c>
      <c r="J3055" s="7" t="s">
        <v>920</v>
      </c>
      <c r="K3055" s="241">
        <v>3047</v>
      </c>
      <c r="L3055" s="7" t="s">
        <v>920</v>
      </c>
      <c r="M3055" s="241">
        <v>4</v>
      </c>
      <c r="N3055" s="7" t="s">
        <v>463</v>
      </c>
    </row>
    <row r="3056" spans="1:14" x14ac:dyDescent="0.3">
      <c r="A3056" t="str">
        <f t="shared" si="47"/>
        <v>30471000</v>
      </c>
      <c r="B3056" s="7" t="s">
        <v>1294</v>
      </c>
      <c r="C3056" s="7" t="s">
        <v>1379</v>
      </c>
      <c r="D3056" s="7" t="s">
        <v>22</v>
      </c>
      <c r="E3056" s="7" t="e">
        <v>#N/A</v>
      </c>
      <c r="F3056" s="7" t="e">
        <v>#N/A</v>
      </c>
      <c r="G3056" s="7" t="e">
        <v>#N/A</v>
      </c>
      <c r="H3056" s="7" t="e">
        <v>#N/A</v>
      </c>
      <c r="I3056" s="7" t="s">
        <v>919</v>
      </c>
      <c r="J3056" s="7" t="s">
        <v>920</v>
      </c>
      <c r="K3056" s="241">
        <v>3047</v>
      </c>
      <c r="L3056" s="7" t="s">
        <v>920</v>
      </c>
      <c r="M3056" s="241">
        <v>1000</v>
      </c>
      <c r="N3056" s="7" t="s">
        <v>427</v>
      </c>
    </row>
    <row r="3057" spans="1:14" x14ac:dyDescent="0.3">
      <c r="A3057" t="str">
        <f t="shared" si="47"/>
        <v>30471004</v>
      </c>
      <c r="B3057" s="7" t="s">
        <v>1294</v>
      </c>
      <c r="C3057" s="7" t="s">
        <v>1379</v>
      </c>
      <c r="D3057" s="7" t="s">
        <v>22</v>
      </c>
      <c r="E3057" s="7" t="e">
        <v>#N/A</v>
      </c>
      <c r="F3057" s="7" t="e">
        <v>#N/A</v>
      </c>
      <c r="G3057" s="7" t="e">
        <v>#N/A</v>
      </c>
      <c r="H3057" s="7" t="e">
        <v>#N/A</v>
      </c>
      <c r="I3057" s="7" t="s">
        <v>919</v>
      </c>
      <c r="J3057" s="7" t="s">
        <v>920</v>
      </c>
      <c r="K3057" s="241">
        <v>3047</v>
      </c>
      <c r="L3057" s="7" t="s">
        <v>920</v>
      </c>
      <c r="M3057" s="241">
        <v>1004</v>
      </c>
      <c r="N3057" s="7" t="s">
        <v>1547</v>
      </c>
    </row>
    <row r="3058" spans="1:14" x14ac:dyDescent="0.3">
      <c r="A3058" t="str">
        <f t="shared" si="47"/>
        <v>30471005</v>
      </c>
      <c r="B3058" s="7" t="s">
        <v>1294</v>
      </c>
      <c r="C3058" s="7" t="s">
        <v>1379</v>
      </c>
      <c r="D3058" s="7" t="s">
        <v>22</v>
      </c>
      <c r="E3058" s="7" t="e">
        <v>#N/A</v>
      </c>
      <c r="F3058" s="7" t="e">
        <v>#N/A</v>
      </c>
      <c r="G3058" s="7" t="e">
        <v>#N/A</v>
      </c>
      <c r="H3058" s="7" t="e">
        <v>#N/A</v>
      </c>
      <c r="I3058" s="7" t="s">
        <v>919</v>
      </c>
      <c r="J3058" s="7" t="s">
        <v>920</v>
      </c>
      <c r="K3058" s="241">
        <v>3047</v>
      </c>
      <c r="L3058" s="7" t="s">
        <v>920</v>
      </c>
      <c r="M3058" s="241">
        <v>1005</v>
      </c>
      <c r="N3058" s="7" t="s">
        <v>997</v>
      </c>
    </row>
    <row r="3059" spans="1:14" x14ac:dyDescent="0.3">
      <c r="A3059" t="str">
        <f t="shared" si="47"/>
        <v>30472000</v>
      </c>
      <c r="B3059" s="7" t="s">
        <v>1294</v>
      </c>
      <c r="C3059" s="7" t="s">
        <v>1379</v>
      </c>
      <c r="D3059" s="7" t="s">
        <v>22</v>
      </c>
      <c r="E3059" s="7" t="e">
        <v>#N/A</v>
      </c>
      <c r="F3059" s="7" t="e">
        <v>#N/A</v>
      </c>
      <c r="G3059" s="7" t="e">
        <v>#N/A</v>
      </c>
      <c r="H3059" s="7" t="e">
        <v>#N/A</v>
      </c>
      <c r="I3059" s="7" t="s">
        <v>919</v>
      </c>
      <c r="J3059" s="7" t="s">
        <v>920</v>
      </c>
      <c r="K3059" s="241">
        <v>3047</v>
      </c>
      <c r="L3059" s="7" t="s">
        <v>920</v>
      </c>
      <c r="M3059" s="241">
        <v>2000</v>
      </c>
      <c r="N3059" s="7" t="s">
        <v>271</v>
      </c>
    </row>
    <row r="3060" spans="1:14" x14ac:dyDescent="0.3">
      <c r="A3060" t="str">
        <f t="shared" si="47"/>
        <v>30472008</v>
      </c>
      <c r="B3060" s="7" t="s">
        <v>1294</v>
      </c>
      <c r="C3060" s="7" t="s">
        <v>1379</v>
      </c>
      <c r="D3060" s="7" t="s">
        <v>22</v>
      </c>
      <c r="E3060" s="7" t="e">
        <v>#N/A</v>
      </c>
      <c r="F3060" s="7" t="e">
        <v>#N/A</v>
      </c>
      <c r="G3060" s="7" t="e">
        <v>#N/A</v>
      </c>
      <c r="H3060" s="7" t="e">
        <v>#N/A</v>
      </c>
      <c r="I3060" s="7" t="s">
        <v>919</v>
      </c>
      <c r="J3060" s="7" t="s">
        <v>920</v>
      </c>
      <c r="K3060" s="241">
        <v>3047</v>
      </c>
      <c r="L3060" s="7" t="s">
        <v>920</v>
      </c>
      <c r="M3060" s="241">
        <v>2008</v>
      </c>
      <c r="N3060" s="7" t="s">
        <v>1421</v>
      </c>
    </row>
    <row r="3061" spans="1:14" x14ac:dyDescent="0.3">
      <c r="A3061" t="str">
        <f t="shared" si="47"/>
        <v>30472009</v>
      </c>
      <c r="B3061" s="7" t="s">
        <v>1294</v>
      </c>
      <c r="C3061" s="7" t="s">
        <v>1379</v>
      </c>
      <c r="D3061" s="7" t="s">
        <v>22</v>
      </c>
      <c r="E3061" s="7" t="s">
        <v>482</v>
      </c>
      <c r="F3061" s="7" t="s">
        <v>483</v>
      </c>
      <c r="G3061" s="7" t="s">
        <v>247</v>
      </c>
      <c r="H3061" s="7" t="s">
        <v>248</v>
      </c>
      <c r="I3061" s="7" t="s">
        <v>919</v>
      </c>
      <c r="J3061" s="7" t="s">
        <v>920</v>
      </c>
      <c r="K3061" s="241">
        <v>3047</v>
      </c>
      <c r="L3061" s="7" t="s">
        <v>920</v>
      </c>
      <c r="M3061" s="241">
        <v>2009</v>
      </c>
      <c r="N3061" s="7" t="s">
        <v>921</v>
      </c>
    </row>
    <row r="3062" spans="1:14" x14ac:dyDescent="0.3">
      <c r="A3062" t="str">
        <f t="shared" si="47"/>
        <v>30472010</v>
      </c>
      <c r="B3062" s="7" t="s">
        <v>1294</v>
      </c>
      <c r="C3062" s="7" t="s">
        <v>1379</v>
      </c>
      <c r="D3062" s="7" t="s">
        <v>22</v>
      </c>
      <c r="E3062" s="7" t="e">
        <v>#N/A</v>
      </c>
      <c r="F3062" s="7" t="e">
        <v>#N/A</v>
      </c>
      <c r="G3062" s="7" t="e">
        <v>#N/A</v>
      </c>
      <c r="H3062" s="7" t="e">
        <v>#N/A</v>
      </c>
      <c r="I3062" s="7" t="s">
        <v>919</v>
      </c>
      <c r="J3062" s="7" t="s">
        <v>920</v>
      </c>
      <c r="K3062" s="241">
        <v>3047</v>
      </c>
      <c r="L3062" s="7" t="s">
        <v>920</v>
      </c>
      <c r="M3062" s="241">
        <v>2010</v>
      </c>
      <c r="N3062" s="7" t="s">
        <v>1990</v>
      </c>
    </row>
    <row r="3063" spans="1:14" x14ac:dyDescent="0.3">
      <c r="A3063" t="str">
        <f t="shared" si="47"/>
        <v>30472011</v>
      </c>
      <c r="B3063" s="7" t="s">
        <v>1294</v>
      </c>
      <c r="C3063" s="7" t="s">
        <v>1379</v>
      </c>
      <c r="D3063" s="7" t="s">
        <v>22</v>
      </c>
      <c r="E3063" s="7" t="e">
        <v>#N/A</v>
      </c>
      <c r="F3063" s="7" t="e">
        <v>#N/A</v>
      </c>
      <c r="G3063" s="7" t="e">
        <v>#N/A</v>
      </c>
      <c r="H3063" s="7" t="e">
        <v>#N/A</v>
      </c>
      <c r="I3063" s="7" t="s">
        <v>919</v>
      </c>
      <c r="J3063" s="7" t="s">
        <v>920</v>
      </c>
      <c r="K3063" s="241">
        <v>3047</v>
      </c>
      <c r="L3063" s="7" t="s">
        <v>920</v>
      </c>
      <c r="M3063" s="241">
        <v>2011</v>
      </c>
      <c r="N3063" s="7" t="s">
        <v>1991</v>
      </c>
    </row>
    <row r="3064" spans="1:14" x14ac:dyDescent="0.3">
      <c r="A3064" t="str">
        <f t="shared" si="47"/>
        <v>30472012</v>
      </c>
      <c r="B3064" s="7" t="s">
        <v>1294</v>
      </c>
      <c r="C3064" s="7" t="s">
        <v>1379</v>
      </c>
      <c r="D3064" s="7" t="s">
        <v>22</v>
      </c>
      <c r="E3064" s="7" t="e">
        <v>#N/A</v>
      </c>
      <c r="F3064" s="7" t="e">
        <v>#N/A</v>
      </c>
      <c r="G3064" s="7" t="e">
        <v>#N/A</v>
      </c>
      <c r="H3064" s="7" t="e">
        <v>#N/A</v>
      </c>
      <c r="I3064" s="7" t="s">
        <v>919</v>
      </c>
      <c r="J3064" s="7" t="s">
        <v>920</v>
      </c>
      <c r="K3064" s="241">
        <v>3047</v>
      </c>
      <c r="L3064" s="7" t="s">
        <v>920</v>
      </c>
      <c r="M3064" s="241">
        <v>2012</v>
      </c>
      <c r="N3064" s="7" t="s">
        <v>1992</v>
      </c>
    </row>
    <row r="3065" spans="1:14" x14ac:dyDescent="0.3">
      <c r="A3065" t="str">
        <f t="shared" si="47"/>
        <v>30472013</v>
      </c>
      <c r="B3065" s="7" t="s">
        <v>1294</v>
      </c>
      <c r="C3065" s="7" t="s">
        <v>1379</v>
      </c>
      <c r="D3065" s="7" t="s">
        <v>22</v>
      </c>
      <c r="E3065" s="7" t="e">
        <v>#N/A</v>
      </c>
      <c r="F3065" s="7" t="e">
        <v>#N/A</v>
      </c>
      <c r="G3065" s="7" t="e">
        <v>#N/A</v>
      </c>
      <c r="H3065" s="7" t="e">
        <v>#N/A</v>
      </c>
      <c r="I3065" s="7" t="s">
        <v>919</v>
      </c>
      <c r="J3065" s="7" t="s">
        <v>920</v>
      </c>
      <c r="K3065" s="241">
        <v>3047</v>
      </c>
      <c r="L3065" s="7" t="s">
        <v>920</v>
      </c>
      <c r="M3065" s="241">
        <v>2013</v>
      </c>
      <c r="N3065" s="7" t="s">
        <v>1993</v>
      </c>
    </row>
    <row r="3066" spans="1:14" x14ac:dyDescent="0.3">
      <c r="A3066" t="str">
        <f t="shared" si="47"/>
        <v>30472014</v>
      </c>
      <c r="B3066" s="7" t="s">
        <v>1294</v>
      </c>
      <c r="C3066" s="7" t="s">
        <v>1379</v>
      </c>
      <c r="D3066" s="7" t="s">
        <v>22</v>
      </c>
      <c r="E3066" s="7" t="s">
        <v>482</v>
      </c>
      <c r="F3066" s="7" t="s">
        <v>483</v>
      </c>
      <c r="G3066" s="7" t="s">
        <v>247</v>
      </c>
      <c r="H3066" s="7" t="s">
        <v>248</v>
      </c>
      <c r="I3066" s="7" t="s">
        <v>919</v>
      </c>
      <c r="J3066" s="7" t="s">
        <v>920</v>
      </c>
      <c r="K3066" s="241">
        <v>3047</v>
      </c>
      <c r="L3066" s="7" t="s">
        <v>920</v>
      </c>
      <c r="M3066" s="241">
        <v>2014</v>
      </c>
      <c r="N3066" s="7" t="s">
        <v>922</v>
      </c>
    </row>
    <row r="3067" spans="1:14" x14ac:dyDescent="0.3">
      <c r="A3067" t="str">
        <f t="shared" si="47"/>
        <v>30472015</v>
      </c>
      <c r="B3067" s="7" t="s">
        <v>1294</v>
      </c>
      <c r="C3067" s="7" t="s">
        <v>1379</v>
      </c>
      <c r="D3067" s="7" t="s">
        <v>22</v>
      </c>
      <c r="E3067" s="7" t="s">
        <v>482</v>
      </c>
      <c r="F3067" s="7" t="s">
        <v>483</v>
      </c>
      <c r="G3067" s="7" t="s">
        <v>247</v>
      </c>
      <c r="H3067" s="7" t="s">
        <v>248</v>
      </c>
      <c r="I3067" s="7" t="s">
        <v>919</v>
      </c>
      <c r="J3067" s="7" t="s">
        <v>920</v>
      </c>
      <c r="K3067" s="241">
        <v>3047</v>
      </c>
      <c r="L3067" s="7" t="s">
        <v>920</v>
      </c>
      <c r="M3067" s="241">
        <v>2015</v>
      </c>
      <c r="N3067" s="7" t="s">
        <v>278</v>
      </c>
    </row>
    <row r="3068" spans="1:14" x14ac:dyDescent="0.3">
      <c r="A3068" t="str">
        <f t="shared" si="47"/>
        <v>30472019</v>
      </c>
      <c r="B3068" s="7" t="s">
        <v>1294</v>
      </c>
      <c r="C3068" s="7" t="s">
        <v>1379</v>
      </c>
      <c r="D3068" s="7" t="s">
        <v>22</v>
      </c>
      <c r="E3068" s="7" t="e">
        <v>#N/A</v>
      </c>
      <c r="F3068" s="7" t="e">
        <v>#N/A</v>
      </c>
      <c r="G3068" s="7" t="e">
        <v>#N/A</v>
      </c>
      <c r="H3068" s="7" t="e">
        <v>#N/A</v>
      </c>
      <c r="I3068" s="7" t="s">
        <v>919</v>
      </c>
      <c r="J3068" s="7" t="s">
        <v>920</v>
      </c>
      <c r="K3068" s="241">
        <v>3047</v>
      </c>
      <c r="L3068" s="7" t="s">
        <v>920</v>
      </c>
      <c r="M3068" s="241">
        <v>2019</v>
      </c>
      <c r="N3068" s="7" t="s">
        <v>495</v>
      </c>
    </row>
    <row r="3069" spans="1:14" x14ac:dyDescent="0.3">
      <c r="A3069" t="str">
        <f t="shared" si="47"/>
        <v>30472021</v>
      </c>
      <c r="B3069" s="7" t="s">
        <v>1294</v>
      </c>
      <c r="C3069" s="7" t="s">
        <v>1379</v>
      </c>
      <c r="D3069" s="7" t="s">
        <v>22</v>
      </c>
      <c r="E3069" s="7" t="e">
        <v>#N/A</v>
      </c>
      <c r="F3069" s="7" t="e">
        <v>#N/A</v>
      </c>
      <c r="G3069" s="7" t="e">
        <v>#N/A</v>
      </c>
      <c r="H3069" s="7" t="e">
        <v>#N/A</v>
      </c>
      <c r="I3069" s="7" t="s">
        <v>919</v>
      </c>
      <c r="J3069" s="7" t="s">
        <v>920</v>
      </c>
      <c r="K3069" s="241">
        <v>3047</v>
      </c>
      <c r="L3069" s="7" t="s">
        <v>920</v>
      </c>
      <c r="M3069" s="241">
        <v>2021</v>
      </c>
      <c r="N3069" s="7" t="s">
        <v>1422</v>
      </c>
    </row>
    <row r="3070" spans="1:14" x14ac:dyDescent="0.3">
      <c r="A3070" t="str">
        <f t="shared" si="47"/>
        <v>30472040</v>
      </c>
      <c r="B3070" s="7" t="s">
        <v>1294</v>
      </c>
      <c r="C3070" s="7" t="s">
        <v>1379</v>
      </c>
      <c r="D3070" s="7" t="s">
        <v>22</v>
      </c>
      <c r="E3070" s="7" t="e">
        <v>#N/A</v>
      </c>
      <c r="F3070" s="7" t="e">
        <v>#N/A</v>
      </c>
      <c r="G3070" s="7" t="e">
        <v>#N/A</v>
      </c>
      <c r="H3070" s="7" t="e">
        <v>#N/A</v>
      </c>
      <c r="I3070" s="7" t="s">
        <v>919</v>
      </c>
      <c r="J3070" s="7" t="s">
        <v>920</v>
      </c>
      <c r="K3070" s="241">
        <v>3047</v>
      </c>
      <c r="L3070" s="7" t="s">
        <v>920</v>
      </c>
      <c r="M3070" s="241">
        <v>2040</v>
      </c>
      <c r="N3070" s="7" t="s">
        <v>1462</v>
      </c>
    </row>
    <row r="3071" spans="1:14" x14ac:dyDescent="0.3">
      <c r="A3071" t="str">
        <f t="shared" si="47"/>
        <v>30472047</v>
      </c>
      <c r="B3071" s="7" t="s">
        <v>1294</v>
      </c>
      <c r="C3071" s="7" t="s">
        <v>1379</v>
      </c>
      <c r="D3071" s="7" t="s">
        <v>22</v>
      </c>
      <c r="E3071" s="7" t="s">
        <v>482</v>
      </c>
      <c r="F3071" s="7" t="s">
        <v>483</v>
      </c>
      <c r="G3071" s="7" t="s">
        <v>247</v>
      </c>
      <c r="H3071" s="7" t="s">
        <v>248</v>
      </c>
      <c r="I3071" s="7" t="s">
        <v>919</v>
      </c>
      <c r="J3071" s="7" t="s">
        <v>920</v>
      </c>
      <c r="K3071" s="241">
        <v>3047</v>
      </c>
      <c r="L3071" s="7" t="s">
        <v>920</v>
      </c>
      <c r="M3071" s="241">
        <v>2047</v>
      </c>
      <c r="N3071" s="7" t="s">
        <v>299</v>
      </c>
    </row>
    <row r="3072" spans="1:14" x14ac:dyDescent="0.3">
      <c r="A3072" t="str">
        <f t="shared" si="47"/>
        <v>30472051</v>
      </c>
      <c r="B3072" s="7" t="s">
        <v>1294</v>
      </c>
      <c r="C3072" s="7" t="s">
        <v>1379</v>
      </c>
      <c r="D3072" s="7" t="s">
        <v>22</v>
      </c>
      <c r="E3072" s="7" t="e">
        <v>#N/A</v>
      </c>
      <c r="F3072" s="7" t="e">
        <v>#N/A</v>
      </c>
      <c r="G3072" s="7" t="e">
        <v>#N/A</v>
      </c>
      <c r="H3072" s="7" t="e">
        <v>#N/A</v>
      </c>
      <c r="I3072" s="7" t="s">
        <v>919</v>
      </c>
      <c r="J3072" s="7" t="s">
        <v>920</v>
      </c>
      <c r="K3072" s="241">
        <v>3047</v>
      </c>
      <c r="L3072" s="7" t="s">
        <v>920</v>
      </c>
      <c r="M3072" s="241">
        <v>2051</v>
      </c>
      <c r="N3072" s="7" t="s">
        <v>1022</v>
      </c>
    </row>
    <row r="3073" spans="1:14" x14ac:dyDescent="0.3">
      <c r="A3073" t="str">
        <f t="shared" si="47"/>
        <v>30472054</v>
      </c>
      <c r="B3073" s="7" t="s">
        <v>1294</v>
      </c>
      <c r="C3073" s="7" t="s">
        <v>1379</v>
      </c>
      <c r="D3073" s="7" t="s">
        <v>22</v>
      </c>
      <c r="E3073" s="7" t="e">
        <v>#N/A</v>
      </c>
      <c r="F3073" s="7" t="e">
        <v>#N/A</v>
      </c>
      <c r="G3073" s="7" t="e">
        <v>#N/A</v>
      </c>
      <c r="H3073" s="7" t="e">
        <v>#N/A</v>
      </c>
      <c r="I3073" s="7" t="s">
        <v>919</v>
      </c>
      <c r="J3073" s="7" t="s">
        <v>920</v>
      </c>
      <c r="K3073" s="241">
        <v>3047</v>
      </c>
      <c r="L3073" s="7" t="s">
        <v>920</v>
      </c>
      <c r="M3073" s="241">
        <v>2054</v>
      </c>
      <c r="N3073" s="7" t="s">
        <v>167</v>
      </c>
    </row>
    <row r="3074" spans="1:14" x14ac:dyDescent="0.3">
      <c r="A3074" t="str">
        <f t="shared" si="47"/>
        <v>30472078</v>
      </c>
      <c r="B3074" s="7" t="s">
        <v>1294</v>
      </c>
      <c r="C3074" s="7" t="s">
        <v>1379</v>
      </c>
      <c r="D3074" s="7" t="s">
        <v>22</v>
      </c>
      <c r="E3074" s="7" t="e">
        <v>#N/A</v>
      </c>
      <c r="F3074" s="7" t="e">
        <v>#N/A</v>
      </c>
      <c r="G3074" s="7" t="e">
        <v>#N/A</v>
      </c>
      <c r="H3074" s="7" t="e">
        <v>#N/A</v>
      </c>
      <c r="I3074" s="7" t="s">
        <v>919</v>
      </c>
      <c r="J3074" s="7" t="s">
        <v>920</v>
      </c>
      <c r="K3074" s="241">
        <v>3047</v>
      </c>
      <c r="L3074" s="7" t="s">
        <v>920</v>
      </c>
      <c r="M3074" s="241">
        <v>2078</v>
      </c>
      <c r="N3074" s="7" t="s">
        <v>284</v>
      </c>
    </row>
    <row r="3075" spans="1:14" x14ac:dyDescent="0.3">
      <c r="A3075" t="str">
        <f t="shared" ref="A3075:A3138" si="48">K3075&amp;M3075</f>
        <v>30472084</v>
      </c>
      <c r="B3075" s="7" t="s">
        <v>1294</v>
      </c>
      <c r="C3075" s="7" t="s">
        <v>1379</v>
      </c>
      <c r="D3075" s="7" t="s">
        <v>22</v>
      </c>
      <c r="E3075" s="7" t="e">
        <v>#N/A</v>
      </c>
      <c r="F3075" s="7" t="e">
        <v>#N/A</v>
      </c>
      <c r="G3075" s="7" t="e">
        <v>#N/A</v>
      </c>
      <c r="H3075" s="7" t="e">
        <v>#N/A</v>
      </c>
      <c r="I3075" s="7" t="s">
        <v>919</v>
      </c>
      <c r="J3075" s="7" t="s">
        <v>920</v>
      </c>
      <c r="K3075" s="241">
        <v>3047</v>
      </c>
      <c r="L3075" s="7" t="s">
        <v>920</v>
      </c>
      <c r="M3075" s="241">
        <v>2084</v>
      </c>
      <c r="N3075" s="7" t="s">
        <v>497</v>
      </c>
    </row>
    <row r="3076" spans="1:14" x14ac:dyDescent="0.3">
      <c r="A3076" t="str">
        <f t="shared" si="48"/>
        <v>30472086</v>
      </c>
      <c r="B3076" s="7" t="s">
        <v>1294</v>
      </c>
      <c r="C3076" s="7" t="s">
        <v>1379</v>
      </c>
      <c r="D3076" s="7" t="s">
        <v>22</v>
      </c>
      <c r="E3076" s="7" t="e">
        <v>#N/A</v>
      </c>
      <c r="F3076" s="7" t="e">
        <v>#N/A</v>
      </c>
      <c r="G3076" s="7" t="e">
        <v>#N/A</v>
      </c>
      <c r="H3076" s="7" t="e">
        <v>#N/A</v>
      </c>
      <c r="I3076" s="7" t="s">
        <v>919</v>
      </c>
      <c r="J3076" s="7" t="s">
        <v>920</v>
      </c>
      <c r="K3076" s="241">
        <v>3047</v>
      </c>
      <c r="L3076" s="7" t="s">
        <v>920</v>
      </c>
      <c r="M3076" s="241">
        <v>2086</v>
      </c>
      <c r="N3076" s="7" t="s">
        <v>291</v>
      </c>
    </row>
    <row r="3077" spans="1:14" x14ac:dyDescent="0.3">
      <c r="A3077" t="str">
        <f t="shared" si="48"/>
        <v>30472092</v>
      </c>
      <c r="B3077" s="7" t="s">
        <v>1294</v>
      </c>
      <c r="C3077" s="7" t="s">
        <v>1379</v>
      </c>
      <c r="D3077" s="7" t="s">
        <v>22</v>
      </c>
      <c r="E3077" s="7" t="e">
        <v>#N/A</v>
      </c>
      <c r="F3077" s="7" t="e">
        <v>#N/A</v>
      </c>
      <c r="G3077" s="7" t="e">
        <v>#N/A</v>
      </c>
      <c r="H3077" s="7" t="e">
        <v>#N/A</v>
      </c>
      <c r="I3077" s="7" t="s">
        <v>919</v>
      </c>
      <c r="J3077" s="7" t="s">
        <v>920</v>
      </c>
      <c r="K3077" s="241">
        <v>3047</v>
      </c>
      <c r="L3077" s="7" t="s">
        <v>920</v>
      </c>
      <c r="M3077" s="241">
        <v>2092</v>
      </c>
      <c r="N3077" s="7" t="s">
        <v>141</v>
      </c>
    </row>
    <row r="3078" spans="1:14" x14ac:dyDescent="0.3">
      <c r="A3078" t="str">
        <f t="shared" si="48"/>
        <v>30472101</v>
      </c>
      <c r="B3078" s="7" t="s">
        <v>1294</v>
      </c>
      <c r="C3078" s="7" t="s">
        <v>1379</v>
      </c>
      <c r="D3078" s="7" t="s">
        <v>22</v>
      </c>
      <c r="E3078" s="7" t="e">
        <v>#N/A</v>
      </c>
      <c r="F3078" s="7" t="e">
        <v>#N/A</v>
      </c>
      <c r="G3078" s="7" t="e">
        <v>#N/A</v>
      </c>
      <c r="H3078" s="7" t="e">
        <v>#N/A</v>
      </c>
      <c r="I3078" s="7" t="s">
        <v>919</v>
      </c>
      <c r="J3078" s="7" t="s">
        <v>920</v>
      </c>
      <c r="K3078" s="241">
        <v>3047</v>
      </c>
      <c r="L3078" s="7" t="s">
        <v>920</v>
      </c>
      <c r="M3078" s="241">
        <v>2101</v>
      </c>
      <c r="N3078" s="7" t="s">
        <v>1994</v>
      </c>
    </row>
    <row r="3079" spans="1:14" x14ac:dyDescent="0.3">
      <c r="A3079" t="str">
        <f t="shared" si="48"/>
        <v>30472103</v>
      </c>
      <c r="B3079" s="7" t="s">
        <v>1294</v>
      </c>
      <c r="C3079" s="7" t="s">
        <v>1379</v>
      </c>
      <c r="D3079" s="7" t="s">
        <v>22</v>
      </c>
      <c r="E3079" s="7" t="s">
        <v>482</v>
      </c>
      <c r="F3079" s="7" t="s">
        <v>483</v>
      </c>
      <c r="G3079" s="7" t="s">
        <v>247</v>
      </c>
      <c r="H3079" s="7" t="s">
        <v>248</v>
      </c>
      <c r="I3079" s="7" t="s">
        <v>919</v>
      </c>
      <c r="J3079" s="7" t="s">
        <v>920</v>
      </c>
      <c r="K3079" s="241">
        <v>3047</v>
      </c>
      <c r="L3079" s="7" t="s">
        <v>920</v>
      </c>
      <c r="M3079" s="241">
        <v>2103</v>
      </c>
      <c r="N3079" s="7" t="s">
        <v>923</v>
      </c>
    </row>
    <row r="3080" spans="1:14" x14ac:dyDescent="0.3">
      <c r="A3080" t="str">
        <f t="shared" si="48"/>
        <v>30472122</v>
      </c>
      <c r="B3080" s="7" t="s">
        <v>1294</v>
      </c>
      <c r="C3080" s="7" t="s">
        <v>1379</v>
      </c>
      <c r="D3080" s="7" t="s">
        <v>22</v>
      </c>
      <c r="E3080" s="7" t="e">
        <v>#N/A</v>
      </c>
      <c r="F3080" s="7" t="e">
        <v>#N/A</v>
      </c>
      <c r="G3080" s="7" t="e">
        <v>#N/A</v>
      </c>
      <c r="H3080" s="7" t="e">
        <v>#N/A</v>
      </c>
      <c r="I3080" s="7" t="s">
        <v>919</v>
      </c>
      <c r="J3080" s="7" t="s">
        <v>920</v>
      </c>
      <c r="K3080" s="241">
        <v>3047</v>
      </c>
      <c r="L3080" s="7" t="s">
        <v>920</v>
      </c>
      <c r="M3080" s="241">
        <v>2122</v>
      </c>
      <c r="N3080" s="7" t="s">
        <v>1995</v>
      </c>
    </row>
    <row r="3081" spans="1:14" x14ac:dyDescent="0.3">
      <c r="A3081" t="str">
        <f t="shared" si="48"/>
        <v>30472150</v>
      </c>
      <c r="B3081" s="7" t="s">
        <v>1294</v>
      </c>
      <c r="C3081" s="7" t="s">
        <v>1379</v>
      </c>
      <c r="D3081" s="7" t="s">
        <v>22</v>
      </c>
      <c r="E3081" s="7" t="e">
        <v>#N/A</v>
      </c>
      <c r="F3081" s="7" t="e">
        <v>#N/A</v>
      </c>
      <c r="G3081" s="7" t="e">
        <v>#N/A</v>
      </c>
      <c r="H3081" s="7" t="e">
        <v>#N/A</v>
      </c>
      <c r="I3081" s="7" t="s">
        <v>919</v>
      </c>
      <c r="J3081" s="7" t="s">
        <v>920</v>
      </c>
      <c r="K3081" s="241">
        <v>3047</v>
      </c>
      <c r="L3081" s="7" t="s">
        <v>920</v>
      </c>
      <c r="M3081" s="241">
        <v>2150</v>
      </c>
      <c r="N3081" s="7" t="s">
        <v>1996</v>
      </c>
    </row>
    <row r="3082" spans="1:14" x14ac:dyDescent="0.3">
      <c r="A3082" t="str">
        <f t="shared" si="48"/>
        <v>30472151</v>
      </c>
      <c r="B3082" s="7" t="s">
        <v>1294</v>
      </c>
      <c r="C3082" s="7" t="s">
        <v>1379</v>
      </c>
      <c r="D3082" s="7" t="s">
        <v>22</v>
      </c>
      <c r="E3082" s="7" t="e">
        <v>#N/A</v>
      </c>
      <c r="F3082" s="7" t="e">
        <v>#N/A</v>
      </c>
      <c r="G3082" s="7" t="e">
        <v>#N/A</v>
      </c>
      <c r="H3082" s="7" t="e">
        <v>#N/A</v>
      </c>
      <c r="I3082" s="7" t="s">
        <v>919</v>
      </c>
      <c r="J3082" s="7" t="s">
        <v>920</v>
      </c>
      <c r="K3082" s="241">
        <v>3047</v>
      </c>
      <c r="L3082" s="7" t="s">
        <v>920</v>
      </c>
      <c r="M3082" s="241">
        <v>2151</v>
      </c>
      <c r="N3082" s="7" t="s">
        <v>1997</v>
      </c>
    </row>
    <row r="3083" spans="1:14" x14ac:dyDescent="0.3">
      <c r="A3083" t="str">
        <f t="shared" si="48"/>
        <v>30472161</v>
      </c>
      <c r="B3083" s="7" t="s">
        <v>1294</v>
      </c>
      <c r="C3083" s="7" t="s">
        <v>1379</v>
      </c>
      <c r="D3083" s="7" t="s">
        <v>22</v>
      </c>
      <c r="E3083" s="7" t="e">
        <v>#N/A</v>
      </c>
      <c r="F3083" s="7" t="e">
        <v>#N/A</v>
      </c>
      <c r="G3083" s="7" t="e">
        <v>#N/A</v>
      </c>
      <c r="H3083" s="7" t="e">
        <v>#N/A</v>
      </c>
      <c r="I3083" s="7" t="s">
        <v>919</v>
      </c>
      <c r="J3083" s="7" t="s">
        <v>920</v>
      </c>
      <c r="K3083" s="241">
        <v>3047</v>
      </c>
      <c r="L3083" s="7" t="s">
        <v>920</v>
      </c>
      <c r="M3083" s="241">
        <v>2161</v>
      </c>
      <c r="N3083" s="7" t="s">
        <v>1998</v>
      </c>
    </row>
    <row r="3084" spans="1:14" x14ac:dyDescent="0.3">
      <c r="A3084" t="str">
        <f t="shared" si="48"/>
        <v>30472162</v>
      </c>
      <c r="B3084" s="7" t="s">
        <v>1294</v>
      </c>
      <c r="C3084" s="7" t="s">
        <v>1379</v>
      </c>
      <c r="D3084" s="7" t="s">
        <v>22</v>
      </c>
      <c r="E3084" s="7" t="e">
        <v>#N/A</v>
      </c>
      <c r="F3084" s="7" t="e">
        <v>#N/A</v>
      </c>
      <c r="G3084" s="7" t="e">
        <v>#N/A</v>
      </c>
      <c r="H3084" s="7" t="e">
        <v>#N/A</v>
      </c>
      <c r="I3084" s="7" t="s">
        <v>919</v>
      </c>
      <c r="J3084" s="7" t="s">
        <v>920</v>
      </c>
      <c r="K3084" s="241">
        <v>3047</v>
      </c>
      <c r="L3084" s="7" t="s">
        <v>920</v>
      </c>
      <c r="M3084" s="241">
        <v>2162</v>
      </c>
      <c r="N3084" s="7" t="s">
        <v>1999</v>
      </c>
    </row>
    <row r="3085" spans="1:14" x14ac:dyDescent="0.3">
      <c r="A3085" t="str">
        <f t="shared" si="48"/>
        <v>30472163</v>
      </c>
      <c r="B3085" s="7" t="s">
        <v>1294</v>
      </c>
      <c r="C3085" s="7" t="s">
        <v>1379</v>
      </c>
      <c r="D3085" s="7" t="s">
        <v>22</v>
      </c>
      <c r="E3085" s="7" t="e">
        <v>#N/A</v>
      </c>
      <c r="F3085" s="7" t="e">
        <v>#N/A</v>
      </c>
      <c r="G3085" s="7" t="e">
        <v>#N/A</v>
      </c>
      <c r="H3085" s="7" t="e">
        <v>#N/A</v>
      </c>
      <c r="I3085" s="7" t="s">
        <v>919</v>
      </c>
      <c r="J3085" s="7" t="s">
        <v>920</v>
      </c>
      <c r="K3085" s="241">
        <v>3047</v>
      </c>
      <c r="L3085" s="7" t="s">
        <v>920</v>
      </c>
      <c r="M3085" s="241">
        <v>2163</v>
      </c>
      <c r="N3085" s="7" t="s">
        <v>2000</v>
      </c>
    </row>
    <row r="3086" spans="1:14" x14ac:dyDescent="0.3">
      <c r="A3086" t="str">
        <f t="shared" si="48"/>
        <v>30472164</v>
      </c>
      <c r="B3086" s="7" t="s">
        <v>1294</v>
      </c>
      <c r="C3086" s="7" t="s">
        <v>1379</v>
      </c>
      <c r="D3086" s="7" t="s">
        <v>22</v>
      </c>
      <c r="E3086" s="7" t="e">
        <v>#N/A</v>
      </c>
      <c r="F3086" s="7" t="e">
        <v>#N/A</v>
      </c>
      <c r="G3086" s="7" t="e">
        <v>#N/A</v>
      </c>
      <c r="H3086" s="7" t="e">
        <v>#N/A</v>
      </c>
      <c r="I3086" s="7" t="s">
        <v>919</v>
      </c>
      <c r="J3086" s="7" t="s">
        <v>920</v>
      </c>
      <c r="K3086" s="241">
        <v>3047</v>
      </c>
      <c r="L3086" s="7" t="s">
        <v>920</v>
      </c>
      <c r="M3086" s="241">
        <v>2164</v>
      </c>
      <c r="N3086" s="7" t="s">
        <v>2001</v>
      </c>
    </row>
    <row r="3087" spans="1:14" x14ac:dyDescent="0.3">
      <c r="A3087" t="str">
        <f t="shared" si="48"/>
        <v>30472165</v>
      </c>
      <c r="B3087" s="7" t="s">
        <v>1294</v>
      </c>
      <c r="C3087" s="7" t="s">
        <v>1379</v>
      </c>
      <c r="D3087" s="7" t="s">
        <v>22</v>
      </c>
      <c r="E3087" s="7" t="e">
        <v>#N/A</v>
      </c>
      <c r="F3087" s="7" t="e">
        <v>#N/A</v>
      </c>
      <c r="G3087" s="7" t="e">
        <v>#N/A</v>
      </c>
      <c r="H3087" s="7" t="e">
        <v>#N/A</v>
      </c>
      <c r="I3087" s="7" t="s">
        <v>919</v>
      </c>
      <c r="J3087" s="7" t="s">
        <v>920</v>
      </c>
      <c r="K3087" s="241">
        <v>3047</v>
      </c>
      <c r="L3087" s="7" t="s">
        <v>920</v>
      </c>
      <c r="M3087" s="241">
        <v>2165</v>
      </c>
      <c r="N3087" s="7" t="s">
        <v>2002</v>
      </c>
    </row>
    <row r="3088" spans="1:14" x14ac:dyDescent="0.3">
      <c r="A3088" t="str">
        <f t="shared" si="48"/>
        <v>30472166</v>
      </c>
      <c r="B3088" s="7" t="s">
        <v>1294</v>
      </c>
      <c r="C3088" s="7" t="s">
        <v>1379</v>
      </c>
      <c r="D3088" s="7" t="s">
        <v>22</v>
      </c>
      <c r="E3088" s="7" t="e">
        <v>#N/A</v>
      </c>
      <c r="F3088" s="7" t="e">
        <v>#N/A</v>
      </c>
      <c r="G3088" s="7" t="e">
        <v>#N/A</v>
      </c>
      <c r="H3088" s="7" t="e">
        <v>#N/A</v>
      </c>
      <c r="I3088" s="7" t="s">
        <v>919</v>
      </c>
      <c r="J3088" s="7" t="s">
        <v>920</v>
      </c>
      <c r="K3088" s="241">
        <v>3047</v>
      </c>
      <c r="L3088" s="7" t="s">
        <v>920</v>
      </c>
      <c r="M3088" s="241">
        <v>2166</v>
      </c>
      <c r="N3088" s="7" t="s">
        <v>2003</v>
      </c>
    </row>
    <row r="3089" spans="1:14" x14ac:dyDescent="0.3">
      <c r="A3089" t="str">
        <f t="shared" si="48"/>
        <v>30472171</v>
      </c>
      <c r="B3089" s="7" t="s">
        <v>1294</v>
      </c>
      <c r="C3089" s="7" t="s">
        <v>1379</v>
      </c>
      <c r="D3089" s="7" t="s">
        <v>22</v>
      </c>
      <c r="E3089" s="7" t="s">
        <v>482</v>
      </c>
      <c r="F3089" s="7" t="s">
        <v>483</v>
      </c>
      <c r="G3089" s="7" t="s">
        <v>247</v>
      </c>
      <c r="H3089" s="7" t="s">
        <v>248</v>
      </c>
      <c r="I3089" s="7" t="s">
        <v>919</v>
      </c>
      <c r="J3089" s="7" t="s">
        <v>920</v>
      </c>
      <c r="K3089" s="241">
        <v>3047</v>
      </c>
      <c r="L3089" s="7" t="s">
        <v>920</v>
      </c>
      <c r="M3089" s="241">
        <v>2171</v>
      </c>
      <c r="N3089" s="7" t="s">
        <v>924</v>
      </c>
    </row>
    <row r="3090" spans="1:14" x14ac:dyDescent="0.3">
      <c r="A3090" t="str">
        <f t="shared" si="48"/>
        <v>30472172</v>
      </c>
      <c r="B3090" s="7" t="s">
        <v>1294</v>
      </c>
      <c r="C3090" s="7" t="s">
        <v>1379</v>
      </c>
      <c r="D3090" s="7" t="s">
        <v>22</v>
      </c>
      <c r="E3090" s="7" t="e">
        <v>#N/A</v>
      </c>
      <c r="F3090" s="7" t="e">
        <v>#N/A</v>
      </c>
      <c r="G3090" s="7" t="e">
        <v>#N/A</v>
      </c>
      <c r="H3090" s="7" t="e">
        <v>#N/A</v>
      </c>
      <c r="I3090" s="7" t="s">
        <v>919</v>
      </c>
      <c r="J3090" s="7" t="s">
        <v>920</v>
      </c>
      <c r="K3090" s="241">
        <v>3047</v>
      </c>
      <c r="L3090" s="7" t="s">
        <v>920</v>
      </c>
      <c r="M3090" s="241">
        <v>2172</v>
      </c>
      <c r="N3090" s="7" t="s">
        <v>947</v>
      </c>
    </row>
    <row r="3091" spans="1:14" x14ac:dyDescent="0.3">
      <c r="A3091" t="str">
        <f t="shared" si="48"/>
        <v>30472173</v>
      </c>
      <c r="B3091" s="7" t="s">
        <v>1294</v>
      </c>
      <c r="C3091" s="7" t="s">
        <v>1379</v>
      </c>
      <c r="D3091" s="7" t="s">
        <v>22</v>
      </c>
      <c r="E3091" s="7" t="e">
        <v>#N/A</v>
      </c>
      <c r="F3091" s="7" t="e">
        <v>#N/A</v>
      </c>
      <c r="G3091" s="7" t="e">
        <v>#N/A</v>
      </c>
      <c r="H3091" s="7" t="e">
        <v>#N/A</v>
      </c>
      <c r="I3091" s="7" t="s">
        <v>919</v>
      </c>
      <c r="J3091" s="7" t="s">
        <v>920</v>
      </c>
      <c r="K3091" s="241">
        <v>3047</v>
      </c>
      <c r="L3091" s="7" t="s">
        <v>920</v>
      </c>
      <c r="M3091" s="241">
        <v>2173</v>
      </c>
      <c r="N3091" s="7" t="s">
        <v>2004</v>
      </c>
    </row>
    <row r="3092" spans="1:14" x14ac:dyDescent="0.3">
      <c r="A3092" t="str">
        <f t="shared" si="48"/>
        <v>30472175</v>
      </c>
      <c r="B3092" s="7" t="s">
        <v>1294</v>
      </c>
      <c r="C3092" s="7" t="s">
        <v>1379</v>
      </c>
      <c r="D3092" s="7" t="s">
        <v>22</v>
      </c>
      <c r="E3092" s="7" t="s">
        <v>482</v>
      </c>
      <c r="F3092" s="7" t="s">
        <v>483</v>
      </c>
      <c r="G3092" s="7" t="s">
        <v>247</v>
      </c>
      <c r="H3092" s="7" t="s">
        <v>248</v>
      </c>
      <c r="I3092" s="7" t="s">
        <v>919</v>
      </c>
      <c r="J3092" s="7" t="s">
        <v>920</v>
      </c>
      <c r="K3092" s="241">
        <v>3047</v>
      </c>
      <c r="L3092" s="7" t="s">
        <v>920</v>
      </c>
      <c r="M3092" s="241">
        <v>2175</v>
      </c>
      <c r="N3092" s="7" t="s">
        <v>925</v>
      </c>
    </row>
    <row r="3093" spans="1:14" x14ac:dyDescent="0.3">
      <c r="A3093" t="str">
        <f t="shared" si="48"/>
        <v>30472179</v>
      </c>
      <c r="B3093" s="7" t="s">
        <v>1294</v>
      </c>
      <c r="C3093" s="7" t="s">
        <v>1379</v>
      </c>
      <c r="D3093" s="7" t="s">
        <v>22</v>
      </c>
      <c r="E3093" s="7" t="e">
        <v>#N/A</v>
      </c>
      <c r="F3093" s="7" t="e">
        <v>#N/A</v>
      </c>
      <c r="G3093" s="7" t="e">
        <v>#N/A</v>
      </c>
      <c r="H3093" s="7" t="e">
        <v>#N/A</v>
      </c>
      <c r="I3093" s="7" t="s">
        <v>919</v>
      </c>
      <c r="J3093" s="7" t="s">
        <v>920</v>
      </c>
      <c r="K3093" s="241">
        <v>3047</v>
      </c>
      <c r="L3093" s="7" t="s">
        <v>920</v>
      </c>
      <c r="M3093" s="241">
        <v>2179</v>
      </c>
      <c r="N3093" s="7" t="s">
        <v>2005</v>
      </c>
    </row>
    <row r="3094" spans="1:14" x14ac:dyDescent="0.3">
      <c r="A3094" t="str">
        <f t="shared" si="48"/>
        <v>30472186</v>
      </c>
      <c r="B3094" s="7" t="s">
        <v>1294</v>
      </c>
      <c r="C3094" s="7" t="s">
        <v>1379</v>
      </c>
      <c r="D3094" s="7" t="s">
        <v>22</v>
      </c>
      <c r="E3094" s="7" t="s">
        <v>482</v>
      </c>
      <c r="F3094" s="7" t="s">
        <v>483</v>
      </c>
      <c r="G3094" s="7" t="s">
        <v>247</v>
      </c>
      <c r="H3094" s="7" t="s">
        <v>248</v>
      </c>
      <c r="I3094" s="7" t="s">
        <v>919</v>
      </c>
      <c r="J3094" s="7" t="s">
        <v>920</v>
      </c>
      <c r="K3094" s="241">
        <v>3047</v>
      </c>
      <c r="L3094" s="7" t="s">
        <v>920</v>
      </c>
      <c r="M3094" s="241">
        <v>2186</v>
      </c>
      <c r="N3094" s="7" t="s">
        <v>703</v>
      </c>
    </row>
    <row r="3095" spans="1:14" x14ac:dyDescent="0.3">
      <c r="A3095" t="str">
        <f t="shared" si="48"/>
        <v>30472210</v>
      </c>
      <c r="B3095" s="7" t="s">
        <v>1294</v>
      </c>
      <c r="C3095" s="7" t="s">
        <v>1379</v>
      </c>
      <c r="D3095" s="7" t="s">
        <v>22</v>
      </c>
      <c r="E3095" s="7" t="e">
        <v>#N/A</v>
      </c>
      <c r="F3095" s="7" t="e">
        <v>#N/A</v>
      </c>
      <c r="G3095" s="7" t="e">
        <v>#N/A</v>
      </c>
      <c r="H3095" s="7" t="e">
        <v>#N/A</v>
      </c>
      <c r="I3095" s="7" t="s">
        <v>919</v>
      </c>
      <c r="J3095" s="7" t="s">
        <v>920</v>
      </c>
      <c r="K3095" s="241">
        <v>3047</v>
      </c>
      <c r="L3095" s="7" t="s">
        <v>920</v>
      </c>
      <c r="M3095" s="241">
        <v>2210</v>
      </c>
      <c r="N3095" s="7" t="s">
        <v>52</v>
      </c>
    </row>
    <row r="3096" spans="1:14" x14ac:dyDescent="0.3">
      <c r="A3096" t="str">
        <f t="shared" si="48"/>
        <v>30472223</v>
      </c>
      <c r="B3096" s="7" t="s">
        <v>1294</v>
      </c>
      <c r="C3096" s="7" t="s">
        <v>1379</v>
      </c>
      <c r="D3096" s="7" t="s">
        <v>22</v>
      </c>
      <c r="E3096" s="7" t="e">
        <v>#N/A</v>
      </c>
      <c r="F3096" s="7" t="e">
        <v>#N/A</v>
      </c>
      <c r="G3096" s="7" t="e">
        <v>#N/A</v>
      </c>
      <c r="H3096" s="7" t="e">
        <v>#N/A</v>
      </c>
      <c r="I3096" s="7" t="s">
        <v>919</v>
      </c>
      <c r="J3096" s="7" t="s">
        <v>920</v>
      </c>
      <c r="K3096" s="241">
        <v>3047</v>
      </c>
      <c r="L3096" s="7" t="s">
        <v>920</v>
      </c>
      <c r="M3096" s="241">
        <v>2223</v>
      </c>
      <c r="N3096" s="7" t="s">
        <v>2006</v>
      </c>
    </row>
    <row r="3097" spans="1:14" x14ac:dyDescent="0.3">
      <c r="A3097" t="str">
        <f t="shared" si="48"/>
        <v>30473003</v>
      </c>
      <c r="B3097" s="7" t="s">
        <v>1294</v>
      </c>
      <c r="C3097" s="7" t="s">
        <v>1379</v>
      </c>
      <c r="D3097" s="7" t="s">
        <v>22</v>
      </c>
      <c r="E3097" s="7" t="s">
        <v>482</v>
      </c>
      <c r="F3097" s="7" t="s">
        <v>483</v>
      </c>
      <c r="G3097" s="7" t="s">
        <v>247</v>
      </c>
      <c r="H3097" s="7" t="s">
        <v>248</v>
      </c>
      <c r="I3097" s="7" t="s">
        <v>919</v>
      </c>
      <c r="J3097" s="7" t="s">
        <v>920</v>
      </c>
      <c r="K3097" s="241">
        <v>3047</v>
      </c>
      <c r="L3097" s="7" t="s">
        <v>920</v>
      </c>
      <c r="M3097" s="241">
        <v>3003</v>
      </c>
      <c r="N3097" s="7" t="s">
        <v>630</v>
      </c>
    </row>
    <row r="3098" spans="1:14" x14ac:dyDescent="0.3">
      <c r="A3098" t="str">
        <f t="shared" si="48"/>
        <v>30473600</v>
      </c>
      <c r="B3098" s="7" t="s">
        <v>1294</v>
      </c>
      <c r="C3098" s="7" t="s">
        <v>1379</v>
      </c>
      <c r="D3098" s="7" t="s">
        <v>22</v>
      </c>
      <c r="E3098" s="7" t="s">
        <v>482</v>
      </c>
      <c r="F3098" s="7" t="s">
        <v>483</v>
      </c>
      <c r="G3098" s="7" t="s">
        <v>247</v>
      </c>
      <c r="H3098" s="7" t="s">
        <v>248</v>
      </c>
      <c r="I3098" s="7" t="s">
        <v>919</v>
      </c>
      <c r="J3098" s="7" t="s">
        <v>920</v>
      </c>
      <c r="K3098" s="241">
        <v>3047</v>
      </c>
      <c r="L3098" s="7" t="s">
        <v>920</v>
      </c>
      <c r="M3098" s="241">
        <v>3600</v>
      </c>
      <c r="N3098" s="7" t="s">
        <v>926</v>
      </c>
    </row>
    <row r="3099" spans="1:14" x14ac:dyDescent="0.3">
      <c r="A3099" t="str">
        <f t="shared" si="48"/>
        <v>30473601</v>
      </c>
      <c r="B3099" s="7" t="s">
        <v>1294</v>
      </c>
      <c r="C3099" s="7" t="s">
        <v>1379</v>
      </c>
      <c r="D3099" s="7" t="s">
        <v>22</v>
      </c>
      <c r="E3099" s="7" t="s">
        <v>482</v>
      </c>
      <c r="F3099" s="7" t="s">
        <v>483</v>
      </c>
      <c r="G3099" s="7" t="s">
        <v>247</v>
      </c>
      <c r="H3099" s="7" t="s">
        <v>248</v>
      </c>
      <c r="I3099" s="7" t="s">
        <v>919</v>
      </c>
      <c r="J3099" s="7" t="s">
        <v>920</v>
      </c>
      <c r="K3099" s="241">
        <v>3047</v>
      </c>
      <c r="L3099" s="7" t="s">
        <v>920</v>
      </c>
      <c r="M3099" s="241">
        <v>3601</v>
      </c>
      <c r="N3099" s="7" t="s">
        <v>927</v>
      </c>
    </row>
    <row r="3100" spans="1:14" x14ac:dyDescent="0.3">
      <c r="A3100" t="str">
        <f t="shared" si="48"/>
        <v>30473602</v>
      </c>
      <c r="B3100" s="7" t="s">
        <v>1294</v>
      </c>
      <c r="C3100" s="7" t="s">
        <v>1379</v>
      </c>
      <c r="D3100" s="7" t="s">
        <v>22</v>
      </c>
      <c r="E3100" s="7" t="s">
        <v>482</v>
      </c>
      <c r="F3100" s="7" t="s">
        <v>483</v>
      </c>
      <c r="G3100" s="7" t="s">
        <v>247</v>
      </c>
      <c r="H3100" s="7" t="s">
        <v>248</v>
      </c>
      <c r="I3100" s="7" t="s">
        <v>919</v>
      </c>
      <c r="J3100" s="7" t="s">
        <v>920</v>
      </c>
      <c r="K3100" s="241">
        <v>3047</v>
      </c>
      <c r="L3100" s="7" t="s">
        <v>920</v>
      </c>
      <c r="M3100" s="241">
        <v>3602</v>
      </c>
      <c r="N3100" s="7" t="s">
        <v>928</v>
      </c>
    </row>
    <row r="3101" spans="1:14" x14ac:dyDescent="0.3">
      <c r="A3101" t="str">
        <f t="shared" si="48"/>
        <v>30473604</v>
      </c>
      <c r="B3101" s="7" t="s">
        <v>1294</v>
      </c>
      <c r="C3101" s="7" t="s">
        <v>1379</v>
      </c>
      <c r="D3101" s="7" t="s">
        <v>22</v>
      </c>
      <c r="E3101" s="7" t="s">
        <v>482</v>
      </c>
      <c r="F3101" s="7" t="s">
        <v>483</v>
      </c>
      <c r="G3101" s="7" t="s">
        <v>247</v>
      </c>
      <c r="H3101" s="7" t="s">
        <v>248</v>
      </c>
      <c r="I3101" s="7" t="s">
        <v>919</v>
      </c>
      <c r="J3101" s="7" t="s">
        <v>920</v>
      </c>
      <c r="K3101" s="241">
        <v>3047</v>
      </c>
      <c r="L3101" s="7" t="s">
        <v>920</v>
      </c>
      <c r="M3101" s="241">
        <v>3604</v>
      </c>
      <c r="N3101" s="7" t="s">
        <v>929</v>
      </c>
    </row>
    <row r="3102" spans="1:14" x14ac:dyDescent="0.3">
      <c r="A3102" t="str">
        <f t="shared" si="48"/>
        <v>30474000</v>
      </c>
      <c r="B3102" s="7" t="s">
        <v>1294</v>
      </c>
      <c r="C3102" s="7" t="s">
        <v>1379</v>
      </c>
      <c r="D3102" s="7" t="s">
        <v>22</v>
      </c>
      <c r="E3102" s="7" t="e">
        <v>#N/A</v>
      </c>
      <c r="F3102" s="7" t="e">
        <v>#N/A</v>
      </c>
      <c r="G3102" s="7" t="e">
        <v>#N/A</v>
      </c>
      <c r="H3102" s="7" t="e">
        <v>#N/A</v>
      </c>
      <c r="I3102" s="7" t="s">
        <v>919</v>
      </c>
      <c r="J3102" s="7" t="s">
        <v>920</v>
      </c>
      <c r="K3102" s="241">
        <v>3047</v>
      </c>
      <c r="L3102" s="7" t="s">
        <v>920</v>
      </c>
      <c r="M3102" s="241">
        <v>4000</v>
      </c>
      <c r="N3102" s="7" t="s">
        <v>1349</v>
      </c>
    </row>
    <row r="3103" spans="1:14" x14ac:dyDescent="0.3">
      <c r="A3103" t="str">
        <f t="shared" si="48"/>
        <v>30475002</v>
      </c>
      <c r="B3103" s="7" t="s">
        <v>1351</v>
      </c>
      <c r="C3103" s="7" t="s">
        <v>1379</v>
      </c>
      <c r="D3103" s="7" t="s">
        <v>22</v>
      </c>
      <c r="E3103" s="7" t="e">
        <v>#N/A</v>
      </c>
      <c r="F3103" s="7" t="e">
        <v>#N/A</v>
      </c>
      <c r="G3103" s="7" t="e">
        <v>#N/A</v>
      </c>
      <c r="H3103" s="7" t="e">
        <v>#N/A</v>
      </c>
      <c r="I3103" s="7" t="s">
        <v>919</v>
      </c>
      <c r="J3103" s="7" t="s">
        <v>920</v>
      </c>
      <c r="K3103" s="241">
        <v>3047</v>
      </c>
      <c r="L3103" s="7" t="s">
        <v>920</v>
      </c>
      <c r="M3103" s="241">
        <v>5002</v>
      </c>
      <c r="N3103" s="7" t="s">
        <v>308</v>
      </c>
    </row>
    <row r="3104" spans="1:14" x14ac:dyDescent="0.3">
      <c r="A3104" t="str">
        <f t="shared" si="48"/>
        <v>30475003</v>
      </c>
      <c r="B3104" s="7" t="s">
        <v>1294</v>
      </c>
      <c r="C3104" s="7" t="s">
        <v>1379</v>
      </c>
      <c r="D3104" s="7" t="s">
        <v>22</v>
      </c>
      <c r="E3104" s="7" t="e">
        <v>#N/A</v>
      </c>
      <c r="F3104" s="7" t="e">
        <v>#N/A</v>
      </c>
      <c r="G3104" s="7" t="e">
        <v>#N/A</v>
      </c>
      <c r="H3104" s="7" t="e">
        <v>#N/A</v>
      </c>
      <c r="I3104" s="7" t="s">
        <v>919</v>
      </c>
      <c r="J3104" s="7" t="s">
        <v>920</v>
      </c>
      <c r="K3104" s="241">
        <v>3047</v>
      </c>
      <c r="L3104" s="7" t="s">
        <v>920</v>
      </c>
      <c r="M3104" s="241">
        <v>5003</v>
      </c>
      <c r="N3104" s="7" t="s">
        <v>1395</v>
      </c>
    </row>
    <row r="3105" spans="1:14" x14ac:dyDescent="0.3">
      <c r="A3105" t="str">
        <f t="shared" si="48"/>
        <v>30475011</v>
      </c>
      <c r="B3105" s="7" t="s">
        <v>1294</v>
      </c>
      <c r="C3105" s="7" t="s">
        <v>1379</v>
      </c>
      <c r="D3105" s="7" t="s">
        <v>22</v>
      </c>
      <c r="E3105" s="7" t="e">
        <v>#N/A</v>
      </c>
      <c r="F3105" s="7" t="e">
        <v>#N/A</v>
      </c>
      <c r="G3105" s="7" t="e">
        <v>#N/A</v>
      </c>
      <c r="H3105" s="7" t="e">
        <v>#N/A</v>
      </c>
      <c r="I3105" s="7" t="s">
        <v>919</v>
      </c>
      <c r="J3105" s="7" t="s">
        <v>920</v>
      </c>
      <c r="K3105" s="241">
        <v>3047</v>
      </c>
      <c r="L3105" s="7" t="s">
        <v>920</v>
      </c>
      <c r="M3105" s="241">
        <v>5011</v>
      </c>
      <c r="N3105" s="7" t="s">
        <v>588</v>
      </c>
    </row>
    <row r="3106" spans="1:14" x14ac:dyDescent="0.3">
      <c r="A3106" t="str">
        <f t="shared" si="48"/>
        <v>30477000</v>
      </c>
      <c r="B3106" s="7" t="s">
        <v>1294</v>
      </c>
      <c r="C3106" s="7" t="s">
        <v>1379</v>
      </c>
      <c r="D3106" s="7" t="s">
        <v>22</v>
      </c>
      <c r="E3106" s="7" t="e">
        <v>#N/A</v>
      </c>
      <c r="F3106" s="7" t="e">
        <v>#N/A</v>
      </c>
      <c r="G3106" s="7" t="e">
        <v>#N/A</v>
      </c>
      <c r="H3106" s="7" t="e">
        <v>#N/A</v>
      </c>
      <c r="I3106" s="7" t="s">
        <v>919</v>
      </c>
      <c r="J3106" s="7" t="s">
        <v>920</v>
      </c>
      <c r="K3106" s="241">
        <v>3047</v>
      </c>
      <c r="L3106" s="7" t="s">
        <v>920</v>
      </c>
      <c r="M3106" s="241">
        <v>7000</v>
      </c>
      <c r="N3106" s="7" t="s">
        <v>44</v>
      </c>
    </row>
    <row r="3107" spans="1:14" x14ac:dyDescent="0.3">
      <c r="A3107" t="str">
        <f t="shared" si="48"/>
        <v>30477140</v>
      </c>
      <c r="B3107" s="7" t="s">
        <v>1294</v>
      </c>
      <c r="C3107" s="7" t="s">
        <v>1379</v>
      </c>
      <c r="D3107" s="7" t="s">
        <v>22</v>
      </c>
      <c r="E3107" s="7" t="e">
        <v>#N/A</v>
      </c>
      <c r="F3107" s="7" t="e">
        <v>#N/A</v>
      </c>
      <c r="G3107" s="7" t="e">
        <v>#N/A</v>
      </c>
      <c r="H3107" s="7" t="e">
        <v>#N/A</v>
      </c>
      <c r="I3107" s="7" t="s">
        <v>919</v>
      </c>
      <c r="J3107" s="7" t="s">
        <v>920</v>
      </c>
      <c r="K3107" s="241">
        <v>3047</v>
      </c>
      <c r="L3107" s="7" t="s">
        <v>920</v>
      </c>
      <c r="M3107" s="241">
        <v>7140</v>
      </c>
      <c r="N3107" s="7" t="s">
        <v>1928</v>
      </c>
    </row>
    <row r="3108" spans="1:14" x14ac:dyDescent="0.3">
      <c r="A3108" t="str">
        <f t="shared" si="48"/>
        <v>30477200</v>
      </c>
      <c r="B3108" s="7" t="s">
        <v>1294</v>
      </c>
      <c r="C3108" s="7" t="s">
        <v>1379</v>
      </c>
      <c r="D3108" s="7" t="s">
        <v>22</v>
      </c>
      <c r="E3108" s="7" t="e">
        <v>#N/A</v>
      </c>
      <c r="F3108" s="7" t="e">
        <v>#N/A</v>
      </c>
      <c r="G3108" s="7" t="e">
        <v>#N/A</v>
      </c>
      <c r="H3108" s="7" t="e">
        <v>#N/A</v>
      </c>
      <c r="I3108" s="7" t="s">
        <v>919</v>
      </c>
      <c r="J3108" s="7" t="s">
        <v>920</v>
      </c>
      <c r="K3108" s="241">
        <v>3047</v>
      </c>
      <c r="L3108" s="7" t="s">
        <v>920</v>
      </c>
      <c r="M3108" s="241">
        <v>7200</v>
      </c>
      <c r="N3108" s="7" t="s">
        <v>255</v>
      </c>
    </row>
    <row r="3109" spans="1:14" x14ac:dyDescent="0.3">
      <c r="A3109" t="str">
        <f t="shared" si="48"/>
        <v>30477203</v>
      </c>
      <c r="B3109" s="7" t="s">
        <v>1294</v>
      </c>
      <c r="C3109" s="7" t="s">
        <v>1379</v>
      </c>
      <c r="D3109" s="7" t="s">
        <v>22</v>
      </c>
      <c r="E3109" s="7" t="e">
        <v>#N/A</v>
      </c>
      <c r="F3109" s="7" t="e">
        <v>#N/A</v>
      </c>
      <c r="G3109" s="7" t="e">
        <v>#N/A</v>
      </c>
      <c r="H3109" s="7" t="e">
        <v>#N/A</v>
      </c>
      <c r="I3109" s="7" t="s">
        <v>919</v>
      </c>
      <c r="J3109" s="7" t="s">
        <v>920</v>
      </c>
      <c r="K3109" s="241">
        <v>3047</v>
      </c>
      <c r="L3109" s="7" t="s">
        <v>920</v>
      </c>
      <c r="M3109" s="241">
        <v>7203</v>
      </c>
      <c r="N3109" s="7" t="s">
        <v>2007</v>
      </c>
    </row>
    <row r="3110" spans="1:14" x14ac:dyDescent="0.3">
      <c r="A3110" t="str">
        <f t="shared" si="48"/>
        <v>30477204</v>
      </c>
      <c r="B3110" s="7" t="s">
        <v>1294</v>
      </c>
      <c r="C3110" s="7" t="s">
        <v>1379</v>
      </c>
      <c r="D3110" s="7" t="s">
        <v>22</v>
      </c>
      <c r="E3110" s="7" t="e">
        <v>#N/A</v>
      </c>
      <c r="F3110" s="7" t="e">
        <v>#N/A</v>
      </c>
      <c r="G3110" s="7" t="e">
        <v>#N/A</v>
      </c>
      <c r="H3110" s="7" t="e">
        <v>#N/A</v>
      </c>
      <c r="I3110" s="7" t="s">
        <v>919</v>
      </c>
      <c r="J3110" s="7" t="s">
        <v>920</v>
      </c>
      <c r="K3110" s="241">
        <v>3047</v>
      </c>
      <c r="L3110" s="7" t="s">
        <v>920</v>
      </c>
      <c r="M3110" s="241">
        <v>7204</v>
      </c>
      <c r="N3110" s="7" t="s">
        <v>2008</v>
      </c>
    </row>
    <row r="3111" spans="1:14" x14ac:dyDescent="0.3">
      <c r="A3111" t="str">
        <f t="shared" si="48"/>
        <v>30477210</v>
      </c>
      <c r="B3111" s="7" t="s">
        <v>1294</v>
      </c>
      <c r="C3111" s="7" t="s">
        <v>1379</v>
      </c>
      <c r="D3111" s="7" t="s">
        <v>22</v>
      </c>
      <c r="E3111" s="7" t="s">
        <v>482</v>
      </c>
      <c r="F3111" s="7" t="s">
        <v>483</v>
      </c>
      <c r="G3111" s="7" t="s">
        <v>247</v>
      </c>
      <c r="H3111" s="7" t="s">
        <v>248</v>
      </c>
      <c r="I3111" s="7" t="s">
        <v>919</v>
      </c>
      <c r="J3111" s="7" t="s">
        <v>920</v>
      </c>
      <c r="K3111" s="241">
        <v>3047</v>
      </c>
      <c r="L3111" s="7" t="s">
        <v>920</v>
      </c>
      <c r="M3111" s="241">
        <v>7210</v>
      </c>
      <c r="N3111" s="7" t="s">
        <v>930</v>
      </c>
    </row>
    <row r="3112" spans="1:14" x14ac:dyDescent="0.3">
      <c r="A3112" t="str">
        <f t="shared" si="48"/>
        <v>30478040</v>
      </c>
      <c r="B3112" s="7" t="s">
        <v>1294</v>
      </c>
      <c r="C3112" s="7" t="s">
        <v>1379</v>
      </c>
      <c r="D3112" s="7" t="s">
        <v>22</v>
      </c>
      <c r="E3112" s="7" t="e">
        <v>#N/A</v>
      </c>
      <c r="F3112" s="7" t="e">
        <v>#N/A</v>
      </c>
      <c r="G3112" s="7" t="e">
        <v>#N/A</v>
      </c>
      <c r="H3112" s="7" t="e">
        <v>#N/A</v>
      </c>
      <c r="I3112" s="7" t="s">
        <v>919</v>
      </c>
      <c r="J3112" s="7" t="s">
        <v>920</v>
      </c>
      <c r="K3112" s="241">
        <v>3047</v>
      </c>
      <c r="L3112" s="7" t="s">
        <v>920</v>
      </c>
      <c r="M3112" s="241">
        <v>8040</v>
      </c>
      <c r="N3112" s="7" t="s">
        <v>441</v>
      </c>
    </row>
    <row r="3113" spans="1:14" x14ac:dyDescent="0.3">
      <c r="A3113" t="str">
        <f t="shared" si="48"/>
        <v>30478067</v>
      </c>
      <c r="B3113" s="7" t="s">
        <v>1294</v>
      </c>
      <c r="C3113" s="7" t="s">
        <v>1379</v>
      </c>
      <c r="D3113" s="7" t="s">
        <v>22</v>
      </c>
      <c r="E3113" s="7" t="s">
        <v>482</v>
      </c>
      <c r="F3113" s="7" t="s">
        <v>483</v>
      </c>
      <c r="G3113" s="7" t="s">
        <v>247</v>
      </c>
      <c r="H3113" s="7" t="s">
        <v>248</v>
      </c>
      <c r="I3113" s="7" t="s">
        <v>919</v>
      </c>
      <c r="J3113" s="7" t="s">
        <v>920</v>
      </c>
      <c r="K3113" s="241">
        <v>3047</v>
      </c>
      <c r="L3113" s="7" t="s">
        <v>920</v>
      </c>
      <c r="M3113" s="241">
        <v>8067</v>
      </c>
      <c r="N3113" s="7" t="s">
        <v>931</v>
      </c>
    </row>
    <row r="3114" spans="1:14" x14ac:dyDescent="0.3">
      <c r="A3114" t="str">
        <f t="shared" si="48"/>
        <v>30478073</v>
      </c>
      <c r="B3114" s="7" t="s">
        <v>1294</v>
      </c>
      <c r="C3114" s="7" t="s">
        <v>1379</v>
      </c>
      <c r="D3114" s="7" t="s">
        <v>22</v>
      </c>
      <c r="E3114" s="7" t="e">
        <v>#N/A</v>
      </c>
      <c r="F3114" s="7" t="e">
        <v>#N/A</v>
      </c>
      <c r="G3114" s="7" t="e">
        <v>#N/A</v>
      </c>
      <c r="H3114" s="7" t="e">
        <v>#N/A</v>
      </c>
      <c r="I3114" s="7" t="s">
        <v>919</v>
      </c>
      <c r="J3114" s="7" t="s">
        <v>920</v>
      </c>
      <c r="K3114" s="241">
        <v>3047</v>
      </c>
      <c r="L3114" s="7" t="s">
        <v>920</v>
      </c>
      <c r="M3114" s="241">
        <v>8073</v>
      </c>
      <c r="N3114" s="7" t="s">
        <v>2009</v>
      </c>
    </row>
    <row r="3115" spans="1:14" x14ac:dyDescent="0.3">
      <c r="A3115" t="str">
        <f t="shared" si="48"/>
        <v>30478081</v>
      </c>
      <c r="B3115" s="7" t="s">
        <v>1294</v>
      </c>
      <c r="C3115" s="7" t="s">
        <v>1379</v>
      </c>
      <c r="D3115" s="7" t="s">
        <v>22</v>
      </c>
      <c r="E3115" s="7" t="e">
        <v>#N/A</v>
      </c>
      <c r="F3115" s="7" t="e">
        <v>#N/A</v>
      </c>
      <c r="G3115" s="7" t="e">
        <v>#N/A</v>
      </c>
      <c r="H3115" s="7" t="e">
        <v>#N/A</v>
      </c>
      <c r="I3115" s="7" t="s">
        <v>919</v>
      </c>
      <c r="J3115" s="7" t="s">
        <v>920</v>
      </c>
      <c r="K3115" s="241">
        <v>3047</v>
      </c>
      <c r="L3115" s="7" t="s">
        <v>920</v>
      </c>
      <c r="M3115" s="241">
        <v>8081</v>
      </c>
      <c r="N3115" s="7" t="s">
        <v>2010</v>
      </c>
    </row>
    <row r="3116" spans="1:14" x14ac:dyDescent="0.3">
      <c r="A3116" t="str">
        <f t="shared" si="48"/>
        <v>60715505</v>
      </c>
      <c r="B3116" s="7" t="s">
        <v>1321</v>
      </c>
      <c r="C3116" s="7"/>
      <c r="D3116" s="7"/>
      <c r="E3116" s="7" t="e">
        <v>#N/A</v>
      </c>
      <c r="F3116" s="7" t="e">
        <v>#N/A</v>
      </c>
      <c r="G3116" s="7" t="e">
        <v>#N/A</v>
      </c>
      <c r="H3116" s="7" t="e">
        <v>#N/A</v>
      </c>
      <c r="I3116" s="7" t="s">
        <v>919</v>
      </c>
      <c r="J3116" s="7" t="s">
        <v>920</v>
      </c>
      <c r="K3116" s="241">
        <v>6071</v>
      </c>
      <c r="L3116" s="7" t="s">
        <v>2011</v>
      </c>
      <c r="M3116" s="241">
        <v>5505</v>
      </c>
      <c r="N3116" s="7" t="s">
        <v>61</v>
      </c>
    </row>
    <row r="3117" spans="1:14" x14ac:dyDescent="0.3">
      <c r="A3117" t="str">
        <f t="shared" si="48"/>
        <v>60716004</v>
      </c>
      <c r="B3117" s="7" t="s">
        <v>1321</v>
      </c>
      <c r="C3117" s="7"/>
      <c r="D3117" s="7"/>
      <c r="E3117" s="7" t="e">
        <v>#N/A</v>
      </c>
      <c r="F3117" s="7" t="e">
        <v>#N/A</v>
      </c>
      <c r="G3117" s="7" t="e">
        <v>#N/A</v>
      </c>
      <c r="H3117" s="7" t="e">
        <v>#N/A</v>
      </c>
      <c r="I3117" s="7" t="s">
        <v>919</v>
      </c>
      <c r="J3117" s="7" t="s">
        <v>920</v>
      </c>
      <c r="K3117" s="241">
        <v>6071</v>
      </c>
      <c r="L3117" s="7" t="s">
        <v>2011</v>
      </c>
      <c r="M3117" s="241">
        <v>6004</v>
      </c>
      <c r="N3117" s="7" t="s">
        <v>66</v>
      </c>
    </row>
    <row r="3118" spans="1:14" x14ac:dyDescent="0.3">
      <c r="A3118" t="str">
        <f t="shared" si="48"/>
        <v>60725503</v>
      </c>
      <c r="B3118" s="7" t="s">
        <v>1321</v>
      </c>
      <c r="C3118" s="7"/>
      <c r="D3118" s="7"/>
      <c r="E3118" s="7" t="e">
        <v>#N/A</v>
      </c>
      <c r="F3118" s="7" t="e">
        <v>#N/A</v>
      </c>
      <c r="G3118" s="7" t="e">
        <v>#N/A</v>
      </c>
      <c r="H3118" s="7" t="e">
        <v>#N/A</v>
      </c>
      <c r="I3118" s="7" t="s">
        <v>919</v>
      </c>
      <c r="J3118" s="7" t="s">
        <v>920</v>
      </c>
      <c r="K3118" s="241">
        <v>6072</v>
      </c>
      <c r="L3118" s="7" t="s">
        <v>2012</v>
      </c>
      <c r="M3118" s="241">
        <v>5503</v>
      </c>
      <c r="N3118" s="7" t="s">
        <v>1540</v>
      </c>
    </row>
    <row r="3119" spans="1:14" x14ac:dyDescent="0.3">
      <c r="A3119" t="str">
        <f t="shared" si="48"/>
        <v>60726004</v>
      </c>
      <c r="B3119" s="7" t="s">
        <v>1321</v>
      </c>
      <c r="C3119" s="7"/>
      <c r="D3119" s="7"/>
      <c r="E3119" s="7" t="e">
        <v>#N/A</v>
      </c>
      <c r="F3119" s="7" t="e">
        <v>#N/A</v>
      </c>
      <c r="G3119" s="7" t="e">
        <v>#N/A</v>
      </c>
      <c r="H3119" s="7" t="e">
        <v>#N/A</v>
      </c>
      <c r="I3119" s="7" t="s">
        <v>919</v>
      </c>
      <c r="J3119" s="7" t="s">
        <v>920</v>
      </c>
      <c r="K3119" s="241">
        <v>6072</v>
      </c>
      <c r="L3119" s="7" t="s">
        <v>2012</v>
      </c>
      <c r="M3119" s="241">
        <v>6004</v>
      </c>
      <c r="N3119" s="7" t="s">
        <v>66</v>
      </c>
    </row>
    <row r="3120" spans="1:14" x14ac:dyDescent="0.3">
      <c r="A3120" t="str">
        <f t="shared" si="48"/>
        <v>22531041</v>
      </c>
      <c r="B3120" s="7" t="s">
        <v>1294</v>
      </c>
      <c r="C3120" s="7" t="s">
        <v>1379</v>
      </c>
      <c r="D3120" s="7" t="s">
        <v>22</v>
      </c>
      <c r="E3120" s="7" t="e">
        <v>#N/A</v>
      </c>
      <c r="F3120" s="7" t="e">
        <v>#N/A</v>
      </c>
      <c r="G3120" s="7" t="e">
        <v>#N/A</v>
      </c>
      <c r="H3120" s="7" t="e">
        <v>#N/A</v>
      </c>
      <c r="I3120" s="7" t="s">
        <v>932</v>
      </c>
      <c r="J3120" s="7" t="s">
        <v>933</v>
      </c>
      <c r="K3120" s="241">
        <v>2253</v>
      </c>
      <c r="L3120" s="7" t="s">
        <v>934</v>
      </c>
      <c r="M3120" s="241">
        <v>1041</v>
      </c>
      <c r="N3120" s="7" t="s">
        <v>607</v>
      </c>
    </row>
    <row r="3121" spans="1:14" x14ac:dyDescent="0.3">
      <c r="A3121" t="str">
        <f t="shared" si="48"/>
        <v>22533003</v>
      </c>
      <c r="B3121" s="7" t="s">
        <v>1294</v>
      </c>
      <c r="C3121" s="7" t="s">
        <v>1379</v>
      </c>
      <c r="D3121" s="7" t="s">
        <v>22</v>
      </c>
      <c r="E3121" s="7" t="s">
        <v>482</v>
      </c>
      <c r="F3121" s="7" t="s">
        <v>483</v>
      </c>
      <c r="G3121" s="7" t="s">
        <v>247</v>
      </c>
      <c r="H3121" s="7" t="s">
        <v>248</v>
      </c>
      <c r="I3121" s="7" t="s">
        <v>932</v>
      </c>
      <c r="J3121" s="7" t="s">
        <v>933</v>
      </c>
      <c r="K3121" s="241">
        <v>2253</v>
      </c>
      <c r="L3121" s="7" t="s">
        <v>934</v>
      </c>
      <c r="M3121" s="241">
        <v>3003</v>
      </c>
      <c r="N3121" s="7" t="s">
        <v>630</v>
      </c>
    </row>
    <row r="3122" spans="1:14" x14ac:dyDescent="0.3">
      <c r="A3122" t="str">
        <f t="shared" si="48"/>
        <v>30491034</v>
      </c>
      <c r="B3122" s="7" t="s">
        <v>1294</v>
      </c>
      <c r="C3122" s="7" t="s">
        <v>1379</v>
      </c>
      <c r="D3122" s="7" t="s">
        <v>22</v>
      </c>
      <c r="E3122" s="7" t="e">
        <v>#N/A</v>
      </c>
      <c r="F3122" s="7" t="e">
        <v>#N/A</v>
      </c>
      <c r="G3122" s="7" t="e">
        <v>#N/A</v>
      </c>
      <c r="H3122" s="7" t="e">
        <v>#N/A</v>
      </c>
      <c r="I3122" s="7" t="s">
        <v>932</v>
      </c>
      <c r="J3122" s="7" t="s">
        <v>933</v>
      </c>
      <c r="K3122" s="241">
        <v>3049</v>
      </c>
      <c r="L3122" s="7" t="s">
        <v>935</v>
      </c>
      <c r="M3122" s="241">
        <v>1034</v>
      </c>
      <c r="N3122" s="7" t="s">
        <v>2013</v>
      </c>
    </row>
    <row r="3123" spans="1:14" x14ac:dyDescent="0.3">
      <c r="A3123" t="str">
        <f t="shared" si="48"/>
        <v>30491080</v>
      </c>
      <c r="B3123" s="7" t="s">
        <v>1294</v>
      </c>
      <c r="C3123" s="7" t="s">
        <v>1379</v>
      </c>
      <c r="D3123" s="7" t="s">
        <v>22</v>
      </c>
      <c r="E3123" s="7" t="e">
        <v>#N/A</v>
      </c>
      <c r="F3123" s="7" t="e">
        <v>#N/A</v>
      </c>
      <c r="G3123" s="7" t="e">
        <v>#N/A</v>
      </c>
      <c r="H3123" s="7" t="e">
        <v>#N/A</v>
      </c>
      <c r="I3123" s="7" t="s">
        <v>932</v>
      </c>
      <c r="J3123" s="7" t="s">
        <v>933</v>
      </c>
      <c r="K3123" s="241">
        <v>3049</v>
      </c>
      <c r="L3123" s="7" t="s">
        <v>935</v>
      </c>
      <c r="M3123" s="241">
        <v>1080</v>
      </c>
      <c r="N3123" s="7" t="s">
        <v>666</v>
      </c>
    </row>
    <row r="3124" spans="1:14" x14ac:dyDescent="0.3">
      <c r="A3124" t="str">
        <f t="shared" si="48"/>
        <v>30491083</v>
      </c>
      <c r="B3124" s="7" t="s">
        <v>1294</v>
      </c>
      <c r="C3124" s="7" t="s">
        <v>1379</v>
      </c>
      <c r="D3124" s="7" t="s">
        <v>22</v>
      </c>
      <c r="E3124" s="7" t="e">
        <v>#N/A</v>
      </c>
      <c r="F3124" s="7" t="e">
        <v>#N/A</v>
      </c>
      <c r="G3124" s="7" t="e">
        <v>#N/A</v>
      </c>
      <c r="H3124" s="7" t="e">
        <v>#N/A</v>
      </c>
      <c r="I3124" s="7" t="s">
        <v>932</v>
      </c>
      <c r="J3124" s="7" t="s">
        <v>933</v>
      </c>
      <c r="K3124" s="241">
        <v>3049</v>
      </c>
      <c r="L3124" s="7" t="s">
        <v>935</v>
      </c>
      <c r="M3124" s="241">
        <v>1083</v>
      </c>
      <c r="N3124" s="7" t="s">
        <v>628</v>
      </c>
    </row>
    <row r="3125" spans="1:14" x14ac:dyDescent="0.3">
      <c r="A3125" t="str">
        <f t="shared" si="48"/>
        <v>30492026</v>
      </c>
      <c r="B3125" s="7" t="s">
        <v>1294</v>
      </c>
      <c r="C3125" s="7" t="s">
        <v>1379</v>
      </c>
      <c r="D3125" s="7" t="s">
        <v>22</v>
      </c>
      <c r="E3125" s="7" t="e">
        <v>#N/A</v>
      </c>
      <c r="F3125" s="7" t="e">
        <v>#N/A</v>
      </c>
      <c r="G3125" s="7" t="e">
        <v>#N/A</v>
      </c>
      <c r="H3125" s="7" t="e">
        <v>#N/A</v>
      </c>
      <c r="I3125" s="7" t="s">
        <v>932</v>
      </c>
      <c r="J3125" s="7" t="s">
        <v>933</v>
      </c>
      <c r="K3125" s="241">
        <v>3049</v>
      </c>
      <c r="L3125" s="7" t="s">
        <v>935</v>
      </c>
      <c r="M3125" s="241">
        <v>2026</v>
      </c>
      <c r="N3125" s="7" t="s">
        <v>2014</v>
      </c>
    </row>
    <row r="3126" spans="1:14" x14ac:dyDescent="0.3">
      <c r="A3126" t="str">
        <f t="shared" si="48"/>
        <v>30492036</v>
      </c>
      <c r="B3126" s="7" t="s">
        <v>1294</v>
      </c>
      <c r="C3126" s="7" t="s">
        <v>1379</v>
      </c>
      <c r="D3126" s="7" t="s">
        <v>22</v>
      </c>
      <c r="E3126" s="7" t="e">
        <v>#N/A</v>
      </c>
      <c r="F3126" s="7" t="e">
        <v>#N/A</v>
      </c>
      <c r="G3126" s="7" t="e">
        <v>#N/A</v>
      </c>
      <c r="H3126" s="7" t="e">
        <v>#N/A</v>
      </c>
      <c r="I3126" s="7" t="s">
        <v>932</v>
      </c>
      <c r="J3126" s="7" t="s">
        <v>933</v>
      </c>
      <c r="K3126" s="241">
        <v>3049</v>
      </c>
      <c r="L3126" s="7" t="s">
        <v>935</v>
      </c>
      <c r="M3126" s="241">
        <v>2036</v>
      </c>
      <c r="N3126" s="7" t="s">
        <v>2015</v>
      </c>
    </row>
    <row r="3127" spans="1:14" x14ac:dyDescent="0.3">
      <c r="A3127" t="str">
        <f t="shared" si="48"/>
        <v>30492045</v>
      </c>
      <c r="B3127" s="7" t="s">
        <v>1294</v>
      </c>
      <c r="C3127" s="7" t="s">
        <v>1379</v>
      </c>
      <c r="D3127" s="7" t="s">
        <v>22</v>
      </c>
      <c r="E3127" s="7" t="e">
        <v>#N/A</v>
      </c>
      <c r="F3127" s="7" t="e">
        <v>#N/A</v>
      </c>
      <c r="G3127" s="7" t="e">
        <v>#N/A</v>
      </c>
      <c r="H3127" s="7" t="e">
        <v>#N/A</v>
      </c>
      <c r="I3127" s="7" t="s">
        <v>932</v>
      </c>
      <c r="J3127" s="7" t="s">
        <v>933</v>
      </c>
      <c r="K3127" s="241">
        <v>3049</v>
      </c>
      <c r="L3127" s="7" t="s">
        <v>935</v>
      </c>
      <c r="M3127" s="241">
        <v>2045</v>
      </c>
      <c r="N3127" s="7" t="s">
        <v>170</v>
      </c>
    </row>
    <row r="3128" spans="1:14" x14ac:dyDescent="0.3">
      <c r="A3128" t="str">
        <f t="shared" si="48"/>
        <v>30492086</v>
      </c>
      <c r="B3128" s="7" t="s">
        <v>1294</v>
      </c>
      <c r="C3128" s="7" t="s">
        <v>1379</v>
      </c>
      <c r="D3128" s="7" t="s">
        <v>22</v>
      </c>
      <c r="E3128" s="7" t="s">
        <v>482</v>
      </c>
      <c r="F3128" s="7" t="s">
        <v>483</v>
      </c>
      <c r="G3128" s="7" t="s">
        <v>247</v>
      </c>
      <c r="H3128" s="7" t="s">
        <v>248</v>
      </c>
      <c r="I3128" s="7" t="s">
        <v>932</v>
      </c>
      <c r="J3128" s="7" t="s">
        <v>933</v>
      </c>
      <c r="K3128" s="241">
        <v>3049</v>
      </c>
      <c r="L3128" s="7" t="s">
        <v>935</v>
      </c>
      <c r="M3128" s="241">
        <v>2086</v>
      </c>
      <c r="N3128" s="7" t="s">
        <v>291</v>
      </c>
    </row>
    <row r="3129" spans="1:14" x14ac:dyDescent="0.3">
      <c r="A3129" t="str">
        <f t="shared" si="48"/>
        <v>30492149</v>
      </c>
      <c r="B3129" s="7" t="s">
        <v>1294</v>
      </c>
      <c r="C3129" s="7" t="s">
        <v>1379</v>
      </c>
      <c r="D3129" s="7" t="s">
        <v>22</v>
      </c>
      <c r="E3129" s="7" t="e">
        <v>#N/A</v>
      </c>
      <c r="F3129" s="7" t="e">
        <v>#N/A</v>
      </c>
      <c r="G3129" s="7" t="e">
        <v>#N/A</v>
      </c>
      <c r="H3129" s="7" t="e">
        <v>#N/A</v>
      </c>
      <c r="I3129" s="7" t="s">
        <v>932</v>
      </c>
      <c r="J3129" s="7" t="s">
        <v>933</v>
      </c>
      <c r="K3129" s="241">
        <v>3049</v>
      </c>
      <c r="L3129" s="7" t="s">
        <v>935</v>
      </c>
      <c r="M3129" s="241">
        <v>2149</v>
      </c>
      <c r="N3129" s="7" t="s">
        <v>653</v>
      </c>
    </row>
    <row r="3130" spans="1:14" x14ac:dyDescent="0.3">
      <c r="A3130" t="str">
        <f t="shared" si="48"/>
        <v>30492169</v>
      </c>
      <c r="B3130" s="7" t="s">
        <v>1294</v>
      </c>
      <c r="C3130" s="7" t="s">
        <v>1379</v>
      </c>
      <c r="D3130" s="7" t="s">
        <v>22</v>
      </c>
      <c r="E3130" s="7" t="e">
        <v>#N/A</v>
      </c>
      <c r="F3130" s="7" t="e">
        <v>#N/A</v>
      </c>
      <c r="G3130" s="7" t="e">
        <v>#N/A</v>
      </c>
      <c r="H3130" s="7" t="e">
        <v>#N/A</v>
      </c>
      <c r="I3130" s="7" t="s">
        <v>932</v>
      </c>
      <c r="J3130" s="7" t="s">
        <v>933</v>
      </c>
      <c r="K3130" s="241">
        <v>3049</v>
      </c>
      <c r="L3130" s="7" t="s">
        <v>935</v>
      </c>
      <c r="M3130" s="241">
        <v>2169</v>
      </c>
      <c r="N3130" s="7" t="s">
        <v>2016</v>
      </c>
    </row>
    <row r="3131" spans="1:14" x14ac:dyDescent="0.3">
      <c r="A3131" t="str">
        <f t="shared" si="48"/>
        <v>30492207</v>
      </c>
      <c r="B3131" s="7" t="s">
        <v>1294</v>
      </c>
      <c r="C3131" s="7" t="s">
        <v>1379</v>
      </c>
      <c r="D3131" s="7" t="s">
        <v>22</v>
      </c>
      <c r="E3131" s="7" t="e">
        <v>#N/A</v>
      </c>
      <c r="F3131" s="7" t="e">
        <v>#N/A</v>
      </c>
      <c r="G3131" s="7" t="e">
        <v>#N/A</v>
      </c>
      <c r="H3131" s="7" t="e">
        <v>#N/A</v>
      </c>
      <c r="I3131" s="7" t="s">
        <v>932</v>
      </c>
      <c r="J3131" s="7" t="s">
        <v>933</v>
      </c>
      <c r="K3131" s="241">
        <v>3049</v>
      </c>
      <c r="L3131" s="7" t="s">
        <v>935</v>
      </c>
      <c r="M3131" s="241">
        <v>2207</v>
      </c>
      <c r="N3131" s="7" t="s">
        <v>2017</v>
      </c>
    </row>
    <row r="3132" spans="1:14" x14ac:dyDescent="0.3">
      <c r="A3132" t="str">
        <f t="shared" si="48"/>
        <v>30493003</v>
      </c>
      <c r="B3132" s="7" t="s">
        <v>1294</v>
      </c>
      <c r="C3132" s="7" t="s">
        <v>1379</v>
      </c>
      <c r="D3132" s="7" t="s">
        <v>22</v>
      </c>
      <c r="E3132" s="7" t="s">
        <v>482</v>
      </c>
      <c r="F3132" s="7" t="s">
        <v>483</v>
      </c>
      <c r="G3132" s="7" t="s">
        <v>247</v>
      </c>
      <c r="H3132" s="7" t="s">
        <v>248</v>
      </c>
      <c r="I3132" s="7" t="s">
        <v>932</v>
      </c>
      <c r="J3132" s="7" t="s">
        <v>933</v>
      </c>
      <c r="K3132" s="241">
        <v>3049</v>
      </c>
      <c r="L3132" s="7" t="s">
        <v>935</v>
      </c>
      <c r="M3132" s="241">
        <v>3003</v>
      </c>
      <c r="N3132" s="7" t="s">
        <v>630</v>
      </c>
    </row>
    <row r="3133" spans="1:14" x14ac:dyDescent="0.3">
      <c r="A3133" t="str">
        <f t="shared" si="48"/>
        <v>30493007</v>
      </c>
      <c r="B3133" s="7" t="s">
        <v>1294</v>
      </c>
      <c r="C3133" s="7" t="s">
        <v>1379</v>
      </c>
      <c r="D3133" s="7" t="s">
        <v>22</v>
      </c>
      <c r="E3133" s="7" t="s">
        <v>482</v>
      </c>
      <c r="F3133" s="7" t="s">
        <v>483</v>
      </c>
      <c r="G3133" s="7" t="s">
        <v>247</v>
      </c>
      <c r="H3133" s="7" t="s">
        <v>248</v>
      </c>
      <c r="I3133" s="7" t="s">
        <v>932</v>
      </c>
      <c r="J3133" s="7" t="s">
        <v>933</v>
      </c>
      <c r="K3133" s="241">
        <v>3049</v>
      </c>
      <c r="L3133" s="7" t="s">
        <v>935</v>
      </c>
      <c r="M3133" s="241">
        <v>3007</v>
      </c>
      <c r="N3133" s="7" t="s">
        <v>936</v>
      </c>
    </row>
    <row r="3134" spans="1:14" x14ac:dyDescent="0.3">
      <c r="A3134" t="str">
        <f t="shared" si="48"/>
        <v>30493008</v>
      </c>
      <c r="B3134" s="7" t="s">
        <v>1294</v>
      </c>
      <c r="C3134" s="7" t="s">
        <v>1379</v>
      </c>
      <c r="D3134" s="7" t="s">
        <v>22</v>
      </c>
      <c r="E3134" s="7" t="s">
        <v>482</v>
      </c>
      <c r="F3134" s="7" t="s">
        <v>483</v>
      </c>
      <c r="G3134" s="7" t="s">
        <v>247</v>
      </c>
      <c r="H3134" s="7" t="s">
        <v>248</v>
      </c>
      <c r="I3134" s="7" t="s">
        <v>932</v>
      </c>
      <c r="J3134" s="7" t="s">
        <v>933</v>
      </c>
      <c r="K3134" s="241">
        <v>3049</v>
      </c>
      <c r="L3134" s="7" t="s">
        <v>935</v>
      </c>
      <c r="M3134" s="241">
        <v>3008</v>
      </c>
      <c r="N3134" s="7" t="s">
        <v>937</v>
      </c>
    </row>
    <row r="3135" spans="1:14" x14ac:dyDescent="0.3">
      <c r="A3135" t="str">
        <f t="shared" si="48"/>
        <v>30493009</v>
      </c>
      <c r="B3135" s="7" t="s">
        <v>1294</v>
      </c>
      <c r="C3135" s="7" t="s">
        <v>1379</v>
      </c>
      <c r="D3135" s="7" t="s">
        <v>22</v>
      </c>
      <c r="E3135" s="7" t="s">
        <v>482</v>
      </c>
      <c r="F3135" s="7" t="s">
        <v>483</v>
      </c>
      <c r="G3135" s="7" t="s">
        <v>247</v>
      </c>
      <c r="H3135" s="7" t="s">
        <v>248</v>
      </c>
      <c r="I3135" s="7" t="s">
        <v>932</v>
      </c>
      <c r="J3135" s="7" t="s">
        <v>933</v>
      </c>
      <c r="K3135" s="241">
        <v>3049</v>
      </c>
      <c r="L3135" s="7" t="s">
        <v>935</v>
      </c>
      <c r="M3135" s="241">
        <v>3009</v>
      </c>
      <c r="N3135" s="7" t="s">
        <v>938</v>
      </c>
    </row>
    <row r="3136" spans="1:14" x14ac:dyDescent="0.3">
      <c r="A3136" t="str">
        <f t="shared" si="48"/>
        <v>30493010</v>
      </c>
      <c r="B3136" s="7" t="s">
        <v>1294</v>
      </c>
      <c r="C3136" s="7" t="s">
        <v>1379</v>
      </c>
      <c r="D3136" s="7" t="s">
        <v>22</v>
      </c>
      <c r="E3136" s="7" t="s">
        <v>482</v>
      </c>
      <c r="F3136" s="7" t="s">
        <v>483</v>
      </c>
      <c r="G3136" s="7" t="s">
        <v>247</v>
      </c>
      <c r="H3136" s="7" t="s">
        <v>248</v>
      </c>
      <c r="I3136" s="7" t="s">
        <v>932</v>
      </c>
      <c r="J3136" s="7" t="s">
        <v>933</v>
      </c>
      <c r="K3136" s="241">
        <v>3049</v>
      </c>
      <c r="L3136" s="7" t="s">
        <v>935</v>
      </c>
      <c r="M3136" s="241">
        <v>3010</v>
      </c>
      <c r="N3136" s="7" t="s">
        <v>939</v>
      </c>
    </row>
    <row r="3137" spans="1:14" x14ac:dyDescent="0.3">
      <c r="A3137" t="str">
        <f t="shared" si="48"/>
        <v>30493012</v>
      </c>
      <c r="B3137" s="7" t="s">
        <v>1294</v>
      </c>
      <c r="C3137" s="7" t="s">
        <v>1379</v>
      </c>
      <c r="D3137" s="7" t="s">
        <v>22</v>
      </c>
      <c r="E3137" s="7" t="s">
        <v>482</v>
      </c>
      <c r="F3137" s="7" t="s">
        <v>483</v>
      </c>
      <c r="G3137" s="7" t="s">
        <v>247</v>
      </c>
      <c r="H3137" s="7" t="s">
        <v>248</v>
      </c>
      <c r="I3137" s="7" t="s">
        <v>932</v>
      </c>
      <c r="J3137" s="7" t="s">
        <v>933</v>
      </c>
      <c r="K3137" s="241">
        <v>3049</v>
      </c>
      <c r="L3137" s="7" t="s">
        <v>935</v>
      </c>
      <c r="M3137" s="241">
        <v>3012</v>
      </c>
      <c r="N3137" s="7" t="s">
        <v>940</v>
      </c>
    </row>
    <row r="3138" spans="1:14" x14ac:dyDescent="0.3">
      <c r="A3138" t="str">
        <f t="shared" si="48"/>
        <v>30493013</v>
      </c>
      <c r="B3138" s="7" t="s">
        <v>1294</v>
      </c>
      <c r="C3138" s="7" t="s">
        <v>1379</v>
      </c>
      <c r="D3138" s="7" t="s">
        <v>22</v>
      </c>
      <c r="E3138" s="7" t="e">
        <v>#N/A</v>
      </c>
      <c r="F3138" s="7" t="e">
        <v>#N/A</v>
      </c>
      <c r="G3138" s="7" t="e">
        <v>#N/A</v>
      </c>
      <c r="H3138" s="7" t="e">
        <v>#N/A</v>
      </c>
      <c r="I3138" s="7" t="s">
        <v>932</v>
      </c>
      <c r="J3138" s="7" t="s">
        <v>933</v>
      </c>
      <c r="K3138" s="241">
        <v>3049</v>
      </c>
      <c r="L3138" s="7" t="s">
        <v>935</v>
      </c>
      <c r="M3138" s="241">
        <v>3013</v>
      </c>
      <c r="N3138" s="7" t="s">
        <v>2018</v>
      </c>
    </row>
    <row r="3139" spans="1:14" x14ac:dyDescent="0.3">
      <c r="A3139" t="str">
        <f t="shared" ref="A3139:A3202" si="49">K3139&amp;M3139</f>
        <v>30493014</v>
      </c>
      <c r="B3139" s="7" t="s">
        <v>1294</v>
      </c>
      <c r="C3139" s="7" t="s">
        <v>1379</v>
      </c>
      <c r="D3139" s="7" t="s">
        <v>22</v>
      </c>
      <c r="E3139" s="7" t="e">
        <v>#N/A</v>
      </c>
      <c r="F3139" s="7" t="e">
        <v>#N/A</v>
      </c>
      <c r="G3139" s="7" t="e">
        <v>#N/A</v>
      </c>
      <c r="H3139" s="7" t="e">
        <v>#N/A</v>
      </c>
      <c r="I3139" s="7" t="s">
        <v>932</v>
      </c>
      <c r="J3139" s="7" t="s">
        <v>933</v>
      </c>
      <c r="K3139" s="241">
        <v>3049</v>
      </c>
      <c r="L3139" s="7" t="s">
        <v>935</v>
      </c>
      <c r="M3139" s="241">
        <v>3014</v>
      </c>
      <c r="N3139" s="7" t="s">
        <v>2019</v>
      </c>
    </row>
    <row r="3140" spans="1:14" x14ac:dyDescent="0.3">
      <c r="A3140" t="str">
        <f t="shared" si="49"/>
        <v>30493015</v>
      </c>
      <c r="B3140" s="7" t="s">
        <v>1294</v>
      </c>
      <c r="C3140" s="7" t="s">
        <v>1379</v>
      </c>
      <c r="D3140" s="7" t="s">
        <v>22</v>
      </c>
      <c r="E3140" s="7" t="e">
        <v>#N/A</v>
      </c>
      <c r="F3140" s="7" t="e">
        <v>#N/A</v>
      </c>
      <c r="G3140" s="7" t="e">
        <v>#N/A</v>
      </c>
      <c r="H3140" s="7" t="e">
        <v>#N/A</v>
      </c>
      <c r="I3140" s="7" t="s">
        <v>932</v>
      </c>
      <c r="J3140" s="7" t="s">
        <v>933</v>
      </c>
      <c r="K3140" s="241">
        <v>3049</v>
      </c>
      <c r="L3140" s="7" t="s">
        <v>935</v>
      </c>
      <c r="M3140" s="241">
        <v>3015</v>
      </c>
      <c r="N3140" s="7" t="s">
        <v>2020</v>
      </c>
    </row>
    <row r="3141" spans="1:14" x14ac:dyDescent="0.3">
      <c r="A3141" t="str">
        <f t="shared" si="49"/>
        <v>30494000</v>
      </c>
      <c r="B3141" s="7" t="s">
        <v>1294</v>
      </c>
      <c r="C3141" s="7" t="s">
        <v>1379</v>
      </c>
      <c r="D3141" s="7" t="s">
        <v>22</v>
      </c>
      <c r="E3141" s="7" t="e">
        <v>#N/A</v>
      </c>
      <c r="F3141" s="7" t="e">
        <v>#N/A</v>
      </c>
      <c r="G3141" s="7" t="e">
        <v>#N/A</v>
      </c>
      <c r="H3141" s="7" t="e">
        <v>#N/A</v>
      </c>
      <c r="I3141" s="7" t="s">
        <v>932</v>
      </c>
      <c r="J3141" s="7" t="s">
        <v>933</v>
      </c>
      <c r="K3141" s="241">
        <v>3049</v>
      </c>
      <c r="L3141" s="7" t="s">
        <v>935</v>
      </c>
      <c r="M3141" s="241">
        <v>4000</v>
      </c>
      <c r="N3141" s="7" t="s">
        <v>1349</v>
      </c>
    </row>
    <row r="3142" spans="1:14" x14ac:dyDescent="0.3">
      <c r="A3142" t="str">
        <f t="shared" si="49"/>
        <v>30497503</v>
      </c>
      <c r="B3142" s="7" t="s">
        <v>1294</v>
      </c>
      <c r="C3142" s="7" t="s">
        <v>1379</v>
      </c>
      <c r="D3142" s="7" t="s">
        <v>22</v>
      </c>
      <c r="E3142" s="7" t="e">
        <v>#N/A</v>
      </c>
      <c r="F3142" s="7" t="e">
        <v>#N/A</v>
      </c>
      <c r="G3142" s="7" t="e">
        <v>#N/A</v>
      </c>
      <c r="H3142" s="7" t="e">
        <v>#N/A</v>
      </c>
      <c r="I3142" s="7" t="s">
        <v>932</v>
      </c>
      <c r="J3142" s="7" t="s">
        <v>933</v>
      </c>
      <c r="K3142" s="241">
        <v>3049</v>
      </c>
      <c r="L3142" s="7" t="s">
        <v>935</v>
      </c>
      <c r="M3142" s="241">
        <v>7503</v>
      </c>
      <c r="N3142" s="7" t="s">
        <v>2014</v>
      </c>
    </row>
    <row r="3143" spans="1:14" x14ac:dyDescent="0.3">
      <c r="A3143" t="str">
        <f t="shared" si="49"/>
        <v>30497506</v>
      </c>
      <c r="B3143" s="7" t="s">
        <v>1294</v>
      </c>
      <c r="C3143" s="7" t="s">
        <v>1379</v>
      </c>
      <c r="D3143" s="7" t="s">
        <v>22</v>
      </c>
      <c r="E3143" s="7" t="s">
        <v>482</v>
      </c>
      <c r="F3143" s="7" t="s">
        <v>483</v>
      </c>
      <c r="G3143" s="7" t="s">
        <v>247</v>
      </c>
      <c r="H3143" s="7" t="s">
        <v>248</v>
      </c>
      <c r="I3143" s="7" t="s">
        <v>932</v>
      </c>
      <c r="J3143" s="7" t="s">
        <v>933</v>
      </c>
      <c r="K3143" s="241">
        <v>3049</v>
      </c>
      <c r="L3143" s="7" t="s">
        <v>935</v>
      </c>
      <c r="M3143" s="241">
        <v>7506</v>
      </c>
      <c r="N3143" s="7" t="s">
        <v>941</v>
      </c>
    </row>
    <row r="3144" spans="1:14" x14ac:dyDescent="0.3">
      <c r="A3144" t="str">
        <f t="shared" si="49"/>
        <v>30497509</v>
      </c>
      <c r="B3144" s="7" t="s">
        <v>1294</v>
      </c>
      <c r="C3144" s="7" t="s">
        <v>1379</v>
      </c>
      <c r="D3144" s="7" t="s">
        <v>22</v>
      </c>
      <c r="E3144" s="7" t="e">
        <v>#N/A</v>
      </c>
      <c r="F3144" s="7" t="e">
        <v>#N/A</v>
      </c>
      <c r="G3144" s="7" t="e">
        <v>#N/A</v>
      </c>
      <c r="H3144" s="7" t="e">
        <v>#N/A</v>
      </c>
      <c r="I3144" s="7" t="s">
        <v>932</v>
      </c>
      <c r="J3144" s="7" t="s">
        <v>933</v>
      </c>
      <c r="K3144" s="241">
        <v>3049</v>
      </c>
      <c r="L3144" s="7" t="s">
        <v>935</v>
      </c>
      <c r="M3144" s="241">
        <v>7509</v>
      </c>
      <c r="N3144" s="7" t="s">
        <v>2021</v>
      </c>
    </row>
    <row r="3145" spans="1:14" x14ac:dyDescent="0.3">
      <c r="A3145" t="str">
        <f t="shared" si="49"/>
        <v>30498006</v>
      </c>
      <c r="B3145" s="7" t="s">
        <v>1294</v>
      </c>
      <c r="C3145" s="7" t="s">
        <v>1379</v>
      </c>
      <c r="D3145" s="7" t="s">
        <v>22</v>
      </c>
      <c r="E3145" s="7" t="e">
        <v>#N/A</v>
      </c>
      <c r="F3145" s="7" t="e">
        <v>#N/A</v>
      </c>
      <c r="G3145" s="7" t="e">
        <v>#N/A</v>
      </c>
      <c r="H3145" s="7" t="e">
        <v>#N/A</v>
      </c>
      <c r="I3145" s="7" t="s">
        <v>932</v>
      </c>
      <c r="J3145" s="7" t="s">
        <v>933</v>
      </c>
      <c r="K3145" s="241">
        <v>3049</v>
      </c>
      <c r="L3145" s="7" t="s">
        <v>935</v>
      </c>
      <c r="M3145" s="241">
        <v>8006</v>
      </c>
      <c r="N3145" s="7" t="s">
        <v>2022</v>
      </c>
    </row>
    <row r="3146" spans="1:14" x14ac:dyDescent="0.3">
      <c r="A3146" t="str">
        <f t="shared" si="49"/>
        <v>30498040</v>
      </c>
      <c r="B3146" s="7" t="s">
        <v>1294</v>
      </c>
      <c r="C3146" s="7" t="s">
        <v>1379</v>
      </c>
      <c r="D3146" s="7" t="s">
        <v>22</v>
      </c>
      <c r="E3146" s="7" t="e">
        <v>#N/A</v>
      </c>
      <c r="F3146" s="7" t="e">
        <v>#N/A</v>
      </c>
      <c r="G3146" s="7" t="e">
        <v>#N/A</v>
      </c>
      <c r="H3146" s="7" t="e">
        <v>#N/A</v>
      </c>
      <c r="I3146" s="7" t="s">
        <v>932</v>
      </c>
      <c r="J3146" s="7" t="s">
        <v>933</v>
      </c>
      <c r="K3146" s="241">
        <v>3049</v>
      </c>
      <c r="L3146" s="7" t="s">
        <v>935</v>
      </c>
      <c r="M3146" s="241">
        <v>8040</v>
      </c>
      <c r="N3146" s="7" t="s">
        <v>441</v>
      </c>
    </row>
    <row r="3147" spans="1:14" x14ac:dyDescent="0.3">
      <c r="A3147" t="str">
        <f t="shared" si="49"/>
        <v>30498065</v>
      </c>
      <c r="B3147" s="7" t="s">
        <v>1294</v>
      </c>
      <c r="C3147" s="7" t="s">
        <v>1379</v>
      </c>
      <c r="D3147" s="7" t="s">
        <v>22</v>
      </c>
      <c r="E3147" s="7" t="s">
        <v>482</v>
      </c>
      <c r="F3147" s="7" t="s">
        <v>483</v>
      </c>
      <c r="G3147" s="7" t="s">
        <v>247</v>
      </c>
      <c r="H3147" s="7" t="s">
        <v>248</v>
      </c>
      <c r="I3147" s="7" t="s">
        <v>932</v>
      </c>
      <c r="J3147" s="7" t="s">
        <v>933</v>
      </c>
      <c r="K3147" s="241">
        <v>3049</v>
      </c>
      <c r="L3147" s="7" t="s">
        <v>935</v>
      </c>
      <c r="M3147" s="241">
        <v>8065</v>
      </c>
      <c r="N3147" s="7" t="s">
        <v>942</v>
      </c>
    </row>
    <row r="3148" spans="1:14" x14ac:dyDescent="0.3">
      <c r="A3148" t="str">
        <f t="shared" si="49"/>
        <v>30498066</v>
      </c>
      <c r="B3148" s="7" t="s">
        <v>1294</v>
      </c>
      <c r="C3148" s="7" t="s">
        <v>1379</v>
      </c>
      <c r="D3148" s="7" t="s">
        <v>22</v>
      </c>
      <c r="E3148" s="7" t="s">
        <v>482</v>
      </c>
      <c r="F3148" s="7" t="s">
        <v>483</v>
      </c>
      <c r="G3148" s="7" t="s">
        <v>247</v>
      </c>
      <c r="H3148" s="7" t="s">
        <v>248</v>
      </c>
      <c r="I3148" s="7" t="s">
        <v>932</v>
      </c>
      <c r="J3148" s="7" t="s">
        <v>933</v>
      </c>
      <c r="K3148" s="241">
        <v>3049</v>
      </c>
      <c r="L3148" s="7" t="s">
        <v>935</v>
      </c>
      <c r="M3148" s="241">
        <v>8066</v>
      </c>
      <c r="N3148" s="7" t="s">
        <v>943</v>
      </c>
    </row>
    <row r="3149" spans="1:14" x14ac:dyDescent="0.3">
      <c r="A3149" t="str">
        <f t="shared" si="49"/>
        <v>30498082</v>
      </c>
      <c r="B3149" s="7" t="s">
        <v>1294</v>
      </c>
      <c r="C3149" s="7" t="s">
        <v>1379</v>
      </c>
      <c r="D3149" s="7" t="s">
        <v>22</v>
      </c>
      <c r="E3149" s="7" t="e">
        <v>#N/A</v>
      </c>
      <c r="F3149" s="7" t="e">
        <v>#N/A</v>
      </c>
      <c r="G3149" s="7" t="e">
        <v>#N/A</v>
      </c>
      <c r="H3149" s="7" t="e">
        <v>#N/A</v>
      </c>
      <c r="I3149" s="7" t="s">
        <v>932</v>
      </c>
      <c r="J3149" s="7" t="s">
        <v>933</v>
      </c>
      <c r="K3149" s="241">
        <v>3049</v>
      </c>
      <c r="L3149" s="7" t="s">
        <v>935</v>
      </c>
      <c r="M3149" s="241">
        <v>8082</v>
      </c>
      <c r="N3149" s="7" t="s">
        <v>2023</v>
      </c>
    </row>
    <row r="3150" spans="1:14" x14ac:dyDescent="0.3">
      <c r="A3150" t="str">
        <f t="shared" si="49"/>
        <v>30503003</v>
      </c>
      <c r="B3150" s="7" t="s">
        <v>1294</v>
      </c>
      <c r="C3150" s="7" t="s">
        <v>1379</v>
      </c>
      <c r="D3150" s="7" t="s">
        <v>22</v>
      </c>
      <c r="E3150" s="7" t="s">
        <v>482</v>
      </c>
      <c r="F3150" s="7" t="s">
        <v>483</v>
      </c>
      <c r="G3150" s="7" t="s">
        <v>247</v>
      </c>
      <c r="H3150" s="7" t="s">
        <v>248</v>
      </c>
      <c r="I3150" s="7" t="s">
        <v>932</v>
      </c>
      <c r="J3150" s="7" t="s">
        <v>933</v>
      </c>
      <c r="K3150" s="241">
        <v>3050</v>
      </c>
      <c r="L3150" s="7" t="s">
        <v>944</v>
      </c>
      <c r="M3150" s="241">
        <v>3003</v>
      </c>
      <c r="N3150" s="7" t="s">
        <v>630</v>
      </c>
    </row>
    <row r="3151" spans="1:14" x14ac:dyDescent="0.3">
      <c r="A3151" t="str">
        <f t="shared" si="49"/>
        <v>66122000</v>
      </c>
      <c r="B3151" s="7" t="s">
        <v>1321</v>
      </c>
      <c r="C3151" s="7"/>
      <c r="D3151" s="7"/>
      <c r="E3151" s="7" t="e">
        <v>#N/A</v>
      </c>
      <c r="F3151" s="7" t="e">
        <v>#N/A</v>
      </c>
      <c r="G3151" s="7" t="e">
        <v>#N/A</v>
      </c>
      <c r="H3151" s="7" t="e">
        <v>#N/A</v>
      </c>
      <c r="I3151" s="7" t="s">
        <v>268</v>
      </c>
      <c r="J3151" s="7" t="s">
        <v>269</v>
      </c>
      <c r="K3151" s="241">
        <v>6612</v>
      </c>
      <c r="L3151" s="7" t="s">
        <v>2024</v>
      </c>
      <c r="M3151" s="241">
        <v>2000</v>
      </c>
      <c r="N3151" s="7" t="s">
        <v>271</v>
      </c>
    </row>
    <row r="3152" spans="1:14" x14ac:dyDescent="0.3">
      <c r="A3152" t="str">
        <f t="shared" si="49"/>
        <v>66126004</v>
      </c>
      <c r="B3152" s="7" t="s">
        <v>1321</v>
      </c>
      <c r="C3152" s="7"/>
      <c r="D3152" s="7"/>
      <c r="E3152" s="7" t="e">
        <v>#N/A</v>
      </c>
      <c r="F3152" s="7" t="e">
        <v>#N/A</v>
      </c>
      <c r="G3152" s="7" t="e">
        <v>#N/A</v>
      </c>
      <c r="H3152" s="7" t="e">
        <v>#N/A</v>
      </c>
      <c r="I3152" s="7" t="s">
        <v>268</v>
      </c>
      <c r="J3152" s="7" t="s">
        <v>269</v>
      </c>
      <c r="K3152" s="241">
        <v>6612</v>
      </c>
      <c r="L3152" s="7" t="s">
        <v>2024</v>
      </c>
      <c r="M3152" s="241">
        <v>6004</v>
      </c>
      <c r="N3152" s="7" t="s">
        <v>66</v>
      </c>
    </row>
    <row r="3153" spans="1:14" x14ac:dyDescent="0.3">
      <c r="A3153" t="str">
        <f t="shared" si="49"/>
        <v>66127103</v>
      </c>
      <c r="B3153" s="7" t="s">
        <v>1321</v>
      </c>
      <c r="C3153" s="7"/>
      <c r="D3153" s="7"/>
      <c r="E3153" s="7" t="e">
        <v>#N/A</v>
      </c>
      <c r="F3153" s="7" t="e">
        <v>#N/A</v>
      </c>
      <c r="G3153" s="7" t="e">
        <v>#N/A</v>
      </c>
      <c r="H3153" s="7" t="e">
        <v>#N/A</v>
      </c>
      <c r="I3153" s="7" t="s">
        <v>268</v>
      </c>
      <c r="J3153" s="7" t="s">
        <v>269</v>
      </c>
      <c r="K3153" s="241">
        <v>6612</v>
      </c>
      <c r="L3153" s="7" t="s">
        <v>2024</v>
      </c>
      <c r="M3153" s="241">
        <v>7103</v>
      </c>
      <c r="N3153" s="7" t="s">
        <v>36</v>
      </c>
    </row>
    <row r="3154" spans="1:14" x14ac:dyDescent="0.3">
      <c r="A3154" t="str">
        <f t="shared" si="49"/>
        <v>66132000</v>
      </c>
      <c r="B3154" s="7" t="s">
        <v>1321</v>
      </c>
      <c r="C3154" s="7"/>
      <c r="D3154" s="7"/>
      <c r="E3154" s="7" t="e">
        <v>#N/A</v>
      </c>
      <c r="F3154" s="7" t="e">
        <v>#N/A</v>
      </c>
      <c r="G3154" s="7" t="e">
        <v>#N/A</v>
      </c>
      <c r="H3154" s="7" t="e">
        <v>#N/A</v>
      </c>
      <c r="I3154" s="7" t="s">
        <v>268</v>
      </c>
      <c r="J3154" s="7" t="s">
        <v>269</v>
      </c>
      <c r="K3154" s="241">
        <v>6613</v>
      </c>
      <c r="L3154" s="7" t="s">
        <v>2025</v>
      </c>
      <c r="M3154" s="241">
        <v>2000</v>
      </c>
      <c r="N3154" s="7" t="s">
        <v>271</v>
      </c>
    </row>
    <row r="3155" spans="1:14" x14ac:dyDescent="0.3">
      <c r="A3155" t="str">
        <f t="shared" si="49"/>
        <v>66136004</v>
      </c>
      <c r="B3155" s="7" t="s">
        <v>1321</v>
      </c>
      <c r="C3155" s="7"/>
      <c r="D3155" s="7"/>
      <c r="E3155" s="7" t="e">
        <v>#N/A</v>
      </c>
      <c r="F3155" s="7" t="e">
        <v>#N/A</v>
      </c>
      <c r="G3155" s="7" t="e">
        <v>#N/A</v>
      </c>
      <c r="H3155" s="7" t="e">
        <v>#N/A</v>
      </c>
      <c r="I3155" s="7" t="s">
        <v>268</v>
      </c>
      <c r="J3155" s="7" t="s">
        <v>269</v>
      </c>
      <c r="K3155" s="241">
        <v>6613</v>
      </c>
      <c r="L3155" s="7" t="s">
        <v>2025</v>
      </c>
      <c r="M3155" s="241">
        <v>6004</v>
      </c>
      <c r="N3155" s="7" t="s">
        <v>66</v>
      </c>
    </row>
    <row r="3156" spans="1:14" x14ac:dyDescent="0.3">
      <c r="A3156" t="str">
        <f t="shared" si="49"/>
        <v>66137103</v>
      </c>
      <c r="B3156" s="7" t="s">
        <v>1321</v>
      </c>
      <c r="C3156" s="7"/>
      <c r="D3156" s="7"/>
      <c r="E3156" s="7" t="e">
        <v>#N/A</v>
      </c>
      <c r="F3156" s="7" t="e">
        <v>#N/A</v>
      </c>
      <c r="G3156" s="7" t="e">
        <v>#N/A</v>
      </c>
      <c r="H3156" s="7" t="e">
        <v>#N/A</v>
      </c>
      <c r="I3156" s="7" t="s">
        <v>268</v>
      </c>
      <c r="J3156" s="7" t="s">
        <v>269</v>
      </c>
      <c r="K3156" s="241">
        <v>6613</v>
      </c>
      <c r="L3156" s="7" t="s">
        <v>2025</v>
      </c>
      <c r="M3156" s="241">
        <v>7103</v>
      </c>
      <c r="N3156" s="7" t="s">
        <v>36</v>
      </c>
    </row>
    <row r="3157" spans="1:14" x14ac:dyDescent="0.3">
      <c r="A3157" t="str">
        <f t="shared" si="49"/>
        <v>66242000</v>
      </c>
      <c r="B3157" s="7" t="s">
        <v>1321</v>
      </c>
      <c r="C3157" s="7"/>
      <c r="D3157" s="7"/>
      <c r="E3157" s="7" t="e">
        <v>#N/A</v>
      </c>
      <c r="F3157" s="7" t="e">
        <v>#N/A</v>
      </c>
      <c r="G3157" s="7" t="e">
        <v>#N/A</v>
      </c>
      <c r="H3157" s="7" t="e">
        <v>#N/A</v>
      </c>
      <c r="I3157" s="7" t="s">
        <v>268</v>
      </c>
      <c r="J3157" s="7" t="s">
        <v>269</v>
      </c>
      <c r="K3157" s="241">
        <v>6624</v>
      </c>
      <c r="L3157" s="7" t="s">
        <v>2026</v>
      </c>
      <c r="M3157" s="241">
        <v>2000</v>
      </c>
      <c r="N3157" s="7" t="s">
        <v>271</v>
      </c>
    </row>
    <row r="3158" spans="1:14" x14ac:dyDescent="0.3">
      <c r="A3158" t="str">
        <f t="shared" si="49"/>
        <v>66247103</v>
      </c>
      <c r="B3158" s="7" t="s">
        <v>1321</v>
      </c>
      <c r="C3158" s="7"/>
      <c r="D3158" s="7"/>
      <c r="E3158" s="7" t="e">
        <v>#N/A</v>
      </c>
      <c r="F3158" s="7" t="e">
        <v>#N/A</v>
      </c>
      <c r="G3158" s="7" t="e">
        <v>#N/A</v>
      </c>
      <c r="H3158" s="7" t="e">
        <v>#N/A</v>
      </c>
      <c r="I3158" s="7" t="s">
        <v>268</v>
      </c>
      <c r="J3158" s="7" t="s">
        <v>269</v>
      </c>
      <c r="K3158" s="241">
        <v>6624</v>
      </c>
      <c r="L3158" s="7" t="s">
        <v>2026</v>
      </c>
      <c r="M3158" s="241">
        <v>7103</v>
      </c>
      <c r="N3158" s="7" t="s">
        <v>36</v>
      </c>
    </row>
    <row r="3159" spans="1:14" x14ac:dyDescent="0.3">
      <c r="A3159" t="str">
        <f t="shared" si="49"/>
        <v>66272000</v>
      </c>
      <c r="B3159" s="7" t="s">
        <v>1321</v>
      </c>
      <c r="C3159" s="7"/>
      <c r="D3159" s="7"/>
      <c r="E3159" s="7" t="e">
        <v>#N/A</v>
      </c>
      <c r="F3159" s="7" t="e">
        <v>#N/A</v>
      </c>
      <c r="G3159" s="7" t="e">
        <v>#N/A</v>
      </c>
      <c r="H3159" s="7" t="e">
        <v>#N/A</v>
      </c>
      <c r="I3159" s="7" t="s">
        <v>268</v>
      </c>
      <c r="J3159" s="7" t="s">
        <v>269</v>
      </c>
      <c r="K3159" s="241">
        <v>6627</v>
      </c>
      <c r="L3159" s="7" t="s">
        <v>2027</v>
      </c>
      <c r="M3159" s="241">
        <v>2000</v>
      </c>
      <c r="N3159" s="7" t="s">
        <v>271</v>
      </c>
    </row>
    <row r="3160" spans="1:14" x14ac:dyDescent="0.3">
      <c r="A3160" t="str">
        <f t="shared" si="49"/>
        <v>66276004</v>
      </c>
      <c r="B3160" s="7" t="s">
        <v>1321</v>
      </c>
      <c r="C3160" s="7"/>
      <c r="D3160" s="7"/>
      <c r="E3160" s="7" t="e">
        <v>#N/A</v>
      </c>
      <c r="F3160" s="7" t="e">
        <v>#N/A</v>
      </c>
      <c r="G3160" s="7" t="e">
        <v>#N/A</v>
      </c>
      <c r="H3160" s="7" t="e">
        <v>#N/A</v>
      </c>
      <c r="I3160" s="7" t="s">
        <v>268</v>
      </c>
      <c r="J3160" s="7" t="s">
        <v>269</v>
      </c>
      <c r="K3160" s="241">
        <v>6627</v>
      </c>
      <c r="L3160" s="7" t="s">
        <v>2027</v>
      </c>
      <c r="M3160" s="241">
        <v>6004</v>
      </c>
      <c r="N3160" s="7" t="s">
        <v>66</v>
      </c>
    </row>
    <row r="3161" spans="1:14" x14ac:dyDescent="0.3">
      <c r="A3161" t="str">
        <f t="shared" si="49"/>
        <v>66277103</v>
      </c>
      <c r="B3161" s="7" t="s">
        <v>1321</v>
      </c>
      <c r="C3161" s="7"/>
      <c r="D3161" s="7"/>
      <c r="E3161" s="7" t="e">
        <v>#N/A</v>
      </c>
      <c r="F3161" s="7" t="e">
        <v>#N/A</v>
      </c>
      <c r="G3161" s="7" t="e">
        <v>#N/A</v>
      </c>
      <c r="H3161" s="7" t="e">
        <v>#N/A</v>
      </c>
      <c r="I3161" s="7" t="s">
        <v>268</v>
      </c>
      <c r="J3161" s="7" t="s">
        <v>269</v>
      </c>
      <c r="K3161" s="241">
        <v>6627</v>
      </c>
      <c r="L3161" s="7" t="s">
        <v>2027</v>
      </c>
      <c r="M3161" s="241">
        <v>7103</v>
      </c>
      <c r="N3161" s="7" t="s">
        <v>36</v>
      </c>
    </row>
    <row r="3162" spans="1:14" x14ac:dyDescent="0.3">
      <c r="A3162" t="str">
        <f t="shared" si="49"/>
        <v>66302000</v>
      </c>
      <c r="B3162" s="7" t="s">
        <v>1321</v>
      </c>
      <c r="C3162" s="7"/>
      <c r="D3162" s="7"/>
      <c r="E3162" s="7" t="e">
        <v>#N/A</v>
      </c>
      <c r="F3162" s="7" t="e">
        <v>#N/A</v>
      </c>
      <c r="G3162" s="7" t="e">
        <v>#N/A</v>
      </c>
      <c r="H3162" s="7" t="e">
        <v>#N/A</v>
      </c>
      <c r="I3162" s="7" t="s">
        <v>268</v>
      </c>
      <c r="J3162" s="7" t="s">
        <v>269</v>
      </c>
      <c r="K3162" s="241">
        <v>6630</v>
      </c>
      <c r="L3162" s="7" t="s">
        <v>2028</v>
      </c>
      <c r="M3162" s="241">
        <v>2000</v>
      </c>
      <c r="N3162" s="7" t="s">
        <v>271</v>
      </c>
    </row>
    <row r="3163" spans="1:14" x14ac:dyDescent="0.3">
      <c r="A3163" t="str">
        <f t="shared" si="49"/>
        <v>66307103</v>
      </c>
      <c r="B3163" s="7" t="s">
        <v>1321</v>
      </c>
      <c r="C3163" s="7"/>
      <c r="D3163" s="7"/>
      <c r="E3163" s="7" t="e">
        <v>#N/A</v>
      </c>
      <c r="F3163" s="7" t="e">
        <v>#N/A</v>
      </c>
      <c r="G3163" s="7" t="e">
        <v>#N/A</v>
      </c>
      <c r="H3163" s="7" t="e">
        <v>#N/A</v>
      </c>
      <c r="I3163" s="7" t="s">
        <v>268</v>
      </c>
      <c r="J3163" s="7" t="s">
        <v>269</v>
      </c>
      <c r="K3163" s="241">
        <v>6630</v>
      </c>
      <c r="L3163" s="7" t="s">
        <v>2028</v>
      </c>
      <c r="M3163" s="241">
        <v>7103</v>
      </c>
      <c r="N3163" s="7" t="s">
        <v>36</v>
      </c>
    </row>
    <row r="3164" spans="1:14" x14ac:dyDescent="0.3">
      <c r="A3164" t="str">
        <f t="shared" si="49"/>
        <v>90766000</v>
      </c>
      <c r="B3164" s="7" t="s">
        <v>1321</v>
      </c>
      <c r="C3164" s="7"/>
      <c r="D3164" s="7"/>
      <c r="E3164" s="7" t="e">
        <v>#N/A</v>
      </c>
      <c r="F3164" s="7" t="e">
        <v>#N/A</v>
      </c>
      <c r="G3164" s="7" t="e">
        <v>#N/A</v>
      </c>
      <c r="H3164" s="7" t="e">
        <v>#N/A</v>
      </c>
      <c r="I3164" s="7" t="s">
        <v>188</v>
      </c>
      <c r="J3164" s="7" t="s">
        <v>189</v>
      </c>
      <c r="K3164" s="241">
        <v>9076</v>
      </c>
      <c r="L3164" s="7" t="s">
        <v>2029</v>
      </c>
      <c r="M3164" s="241">
        <v>6000</v>
      </c>
      <c r="N3164" s="7" t="s">
        <v>107</v>
      </c>
    </row>
    <row r="3165" spans="1:14" x14ac:dyDescent="0.3">
      <c r="A3165" t="str">
        <f t="shared" si="49"/>
        <v>90766004</v>
      </c>
      <c r="B3165" s="7" t="s">
        <v>1321</v>
      </c>
      <c r="C3165" s="7"/>
      <c r="D3165" s="7"/>
      <c r="E3165" s="7" t="e">
        <v>#N/A</v>
      </c>
      <c r="F3165" s="7" t="e">
        <v>#N/A</v>
      </c>
      <c r="G3165" s="7" t="e">
        <v>#N/A</v>
      </c>
      <c r="H3165" s="7" t="e">
        <v>#N/A</v>
      </c>
      <c r="I3165" s="7" t="s">
        <v>188</v>
      </c>
      <c r="J3165" s="7" t="s">
        <v>189</v>
      </c>
      <c r="K3165" s="241">
        <v>9076</v>
      </c>
      <c r="L3165" s="7" t="s">
        <v>2029</v>
      </c>
      <c r="M3165" s="241">
        <v>6004</v>
      </c>
      <c r="N3165" s="7" t="s">
        <v>66</v>
      </c>
    </row>
    <row r="3166" spans="1:14" x14ac:dyDescent="0.3">
      <c r="A3166" t="str">
        <f t="shared" si="49"/>
        <v>90766007</v>
      </c>
      <c r="B3166" s="7" t="s">
        <v>1321</v>
      </c>
      <c r="C3166" s="7"/>
      <c r="D3166" s="7"/>
      <c r="E3166" s="7" t="e">
        <v>#N/A</v>
      </c>
      <c r="F3166" s="7" t="e">
        <v>#N/A</v>
      </c>
      <c r="G3166" s="7" t="e">
        <v>#N/A</v>
      </c>
      <c r="H3166" s="7" t="e">
        <v>#N/A</v>
      </c>
      <c r="I3166" s="7" t="s">
        <v>188</v>
      </c>
      <c r="J3166" s="7" t="s">
        <v>189</v>
      </c>
      <c r="K3166" s="241">
        <v>9076</v>
      </c>
      <c r="L3166" s="7" t="s">
        <v>2029</v>
      </c>
      <c r="M3166" s="241">
        <v>6007</v>
      </c>
      <c r="N3166" s="7" t="s">
        <v>191</v>
      </c>
    </row>
    <row r="3167" spans="1:14" x14ac:dyDescent="0.3">
      <c r="A3167" t="str">
        <f t="shared" si="49"/>
        <v>90768601</v>
      </c>
      <c r="B3167" s="7" t="s">
        <v>1321</v>
      </c>
      <c r="C3167" s="7"/>
      <c r="D3167" s="7"/>
      <c r="E3167" s="7" t="e">
        <v>#N/A</v>
      </c>
      <c r="F3167" s="7" t="e">
        <v>#N/A</v>
      </c>
      <c r="G3167" s="7" t="e">
        <v>#N/A</v>
      </c>
      <c r="H3167" s="7" t="e">
        <v>#N/A</v>
      </c>
      <c r="I3167" s="7" t="s">
        <v>188</v>
      </c>
      <c r="J3167" s="7" t="s">
        <v>189</v>
      </c>
      <c r="K3167" s="241">
        <v>9076</v>
      </c>
      <c r="L3167" s="7" t="s">
        <v>2029</v>
      </c>
      <c r="M3167" s="241">
        <v>8601</v>
      </c>
      <c r="N3167" s="7" t="s">
        <v>192</v>
      </c>
    </row>
    <row r="3168" spans="1:14" x14ac:dyDescent="0.3">
      <c r="A3168" t="str">
        <f t="shared" si="49"/>
        <v>90768603</v>
      </c>
      <c r="B3168" s="7" t="s">
        <v>1321</v>
      </c>
      <c r="C3168" s="7"/>
      <c r="D3168" s="7"/>
      <c r="E3168" s="7" t="e">
        <v>#N/A</v>
      </c>
      <c r="F3168" s="7" t="e">
        <v>#N/A</v>
      </c>
      <c r="G3168" s="7" t="e">
        <v>#N/A</v>
      </c>
      <c r="H3168" s="7" t="e">
        <v>#N/A</v>
      </c>
      <c r="I3168" s="7" t="s">
        <v>188</v>
      </c>
      <c r="J3168" s="7" t="s">
        <v>189</v>
      </c>
      <c r="K3168" s="241">
        <v>9076</v>
      </c>
      <c r="L3168" s="7" t="s">
        <v>2029</v>
      </c>
      <c r="M3168" s="241">
        <v>8603</v>
      </c>
      <c r="N3168" s="7" t="s">
        <v>366</v>
      </c>
    </row>
    <row r="3169" spans="1:14" x14ac:dyDescent="0.3">
      <c r="A3169" t="str">
        <f t="shared" si="49"/>
        <v>90976000</v>
      </c>
      <c r="B3169" s="7" t="s">
        <v>1321</v>
      </c>
      <c r="C3169" s="7"/>
      <c r="D3169" s="7"/>
      <c r="E3169" s="7" t="e">
        <v>#N/A</v>
      </c>
      <c r="F3169" s="7" t="e">
        <v>#N/A</v>
      </c>
      <c r="G3169" s="7" t="e">
        <v>#N/A</v>
      </c>
      <c r="H3169" s="7" t="e">
        <v>#N/A</v>
      </c>
      <c r="I3169" s="7" t="s">
        <v>188</v>
      </c>
      <c r="J3169" s="7" t="s">
        <v>189</v>
      </c>
      <c r="K3169" s="241">
        <v>9097</v>
      </c>
      <c r="L3169" s="7" t="s">
        <v>2030</v>
      </c>
      <c r="M3169" s="241">
        <v>6000</v>
      </c>
      <c r="N3169" s="7" t="s">
        <v>107</v>
      </c>
    </row>
    <row r="3170" spans="1:14" x14ac:dyDescent="0.3">
      <c r="A3170" t="str">
        <f t="shared" si="49"/>
        <v>90976004</v>
      </c>
      <c r="B3170" s="7" t="s">
        <v>1321</v>
      </c>
      <c r="C3170" s="7"/>
      <c r="D3170" s="7"/>
      <c r="E3170" s="7" t="e">
        <v>#N/A</v>
      </c>
      <c r="F3170" s="7" t="e">
        <v>#N/A</v>
      </c>
      <c r="G3170" s="7" t="e">
        <v>#N/A</v>
      </c>
      <c r="H3170" s="7" t="e">
        <v>#N/A</v>
      </c>
      <c r="I3170" s="7" t="s">
        <v>188</v>
      </c>
      <c r="J3170" s="7" t="s">
        <v>189</v>
      </c>
      <c r="K3170" s="241">
        <v>9097</v>
      </c>
      <c r="L3170" s="7" t="s">
        <v>2030</v>
      </c>
      <c r="M3170" s="241">
        <v>6004</v>
      </c>
      <c r="N3170" s="7" t="s">
        <v>66</v>
      </c>
    </row>
    <row r="3171" spans="1:14" x14ac:dyDescent="0.3">
      <c r="A3171" t="str">
        <f t="shared" si="49"/>
        <v>90976007</v>
      </c>
      <c r="B3171" s="7" t="s">
        <v>1321</v>
      </c>
      <c r="C3171" s="7"/>
      <c r="D3171" s="7"/>
      <c r="E3171" s="7" t="e">
        <v>#N/A</v>
      </c>
      <c r="F3171" s="7" t="e">
        <v>#N/A</v>
      </c>
      <c r="G3171" s="7" t="e">
        <v>#N/A</v>
      </c>
      <c r="H3171" s="7" t="e">
        <v>#N/A</v>
      </c>
      <c r="I3171" s="7" t="s">
        <v>188</v>
      </c>
      <c r="J3171" s="7" t="s">
        <v>189</v>
      </c>
      <c r="K3171" s="241">
        <v>9097</v>
      </c>
      <c r="L3171" s="7" t="s">
        <v>2030</v>
      </c>
      <c r="M3171" s="241">
        <v>6007</v>
      </c>
      <c r="N3171" s="7" t="s">
        <v>191</v>
      </c>
    </row>
    <row r="3172" spans="1:14" x14ac:dyDescent="0.3">
      <c r="A3172" t="str">
        <f t="shared" si="49"/>
        <v>90978601</v>
      </c>
      <c r="B3172" s="7" t="s">
        <v>1321</v>
      </c>
      <c r="C3172" s="7"/>
      <c r="D3172" s="7"/>
      <c r="E3172" s="7" t="e">
        <v>#N/A</v>
      </c>
      <c r="F3172" s="7" t="e">
        <v>#N/A</v>
      </c>
      <c r="G3172" s="7" t="e">
        <v>#N/A</v>
      </c>
      <c r="H3172" s="7" t="e">
        <v>#N/A</v>
      </c>
      <c r="I3172" s="7" t="s">
        <v>188</v>
      </c>
      <c r="J3172" s="7" t="s">
        <v>189</v>
      </c>
      <c r="K3172" s="241">
        <v>9097</v>
      </c>
      <c r="L3172" s="7" t="s">
        <v>2030</v>
      </c>
      <c r="M3172" s="241">
        <v>8601</v>
      </c>
      <c r="N3172" s="7" t="s">
        <v>192</v>
      </c>
    </row>
    <row r="3173" spans="1:14" x14ac:dyDescent="0.3">
      <c r="A3173" t="str">
        <f t="shared" si="49"/>
        <v>90978603</v>
      </c>
      <c r="B3173" s="7" t="s">
        <v>1321</v>
      </c>
      <c r="C3173" s="7"/>
      <c r="D3173" s="7"/>
      <c r="E3173" s="7" t="e">
        <v>#N/A</v>
      </c>
      <c r="F3173" s="7" t="e">
        <v>#N/A</v>
      </c>
      <c r="G3173" s="7" t="e">
        <v>#N/A</v>
      </c>
      <c r="H3173" s="7" t="e">
        <v>#N/A</v>
      </c>
      <c r="I3173" s="7" t="s">
        <v>188</v>
      </c>
      <c r="J3173" s="7" t="s">
        <v>189</v>
      </c>
      <c r="K3173" s="241">
        <v>9097</v>
      </c>
      <c r="L3173" s="7" t="s">
        <v>2030</v>
      </c>
      <c r="M3173" s="241">
        <v>8603</v>
      </c>
      <c r="N3173" s="7" t="s">
        <v>366</v>
      </c>
    </row>
    <row r="3174" spans="1:14" x14ac:dyDescent="0.3">
      <c r="A3174" t="str">
        <f t="shared" si="49"/>
        <v>90996000</v>
      </c>
      <c r="B3174" s="7" t="s">
        <v>1321</v>
      </c>
      <c r="C3174" s="7"/>
      <c r="D3174" s="7"/>
      <c r="E3174" s="7" t="e">
        <v>#N/A</v>
      </c>
      <c r="F3174" s="7" t="e">
        <v>#N/A</v>
      </c>
      <c r="G3174" s="7" t="e">
        <v>#N/A</v>
      </c>
      <c r="H3174" s="7" t="e">
        <v>#N/A</v>
      </c>
      <c r="I3174" s="7" t="s">
        <v>188</v>
      </c>
      <c r="J3174" s="7" t="s">
        <v>189</v>
      </c>
      <c r="K3174" s="241">
        <v>9099</v>
      </c>
      <c r="L3174" s="7" t="s">
        <v>2031</v>
      </c>
      <c r="M3174" s="241">
        <v>6000</v>
      </c>
      <c r="N3174" s="7" t="s">
        <v>107</v>
      </c>
    </row>
    <row r="3175" spans="1:14" x14ac:dyDescent="0.3">
      <c r="A3175" t="str">
        <f t="shared" si="49"/>
        <v>90996004</v>
      </c>
      <c r="B3175" s="7" t="s">
        <v>1321</v>
      </c>
      <c r="C3175" s="7"/>
      <c r="D3175" s="7"/>
      <c r="E3175" s="7" t="e">
        <v>#N/A</v>
      </c>
      <c r="F3175" s="7" t="e">
        <v>#N/A</v>
      </c>
      <c r="G3175" s="7" t="e">
        <v>#N/A</v>
      </c>
      <c r="H3175" s="7" t="e">
        <v>#N/A</v>
      </c>
      <c r="I3175" s="7" t="s">
        <v>188</v>
      </c>
      <c r="J3175" s="7" t="s">
        <v>189</v>
      </c>
      <c r="K3175" s="241">
        <v>9099</v>
      </c>
      <c r="L3175" s="7" t="s">
        <v>2031</v>
      </c>
      <c r="M3175" s="241">
        <v>6004</v>
      </c>
      <c r="N3175" s="7" t="s">
        <v>66</v>
      </c>
    </row>
    <row r="3176" spans="1:14" x14ac:dyDescent="0.3">
      <c r="A3176" t="str">
        <f t="shared" si="49"/>
        <v>90996007</v>
      </c>
      <c r="B3176" s="7" t="s">
        <v>1321</v>
      </c>
      <c r="C3176" s="7"/>
      <c r="D3176" s="7"/>
      <c r="E3176" s="7" t="e">
        <v>#N/A</v>
      </c>
      <c r="F3176" s="7" t="e">
        <v>#N/A</v>
      </c>
      <c r="G3176" s="7" t="e">
        <v>#N/A</v>
      </c>
      <c r="H3176" s="7" t="e">
        <v>#N/A</v>
      </c>
      <c r="I3176" s="7" t="s">
        <v>188</v>
      </c>
      <c r="J3176" s="7" t="s">
        <v>189</v>
      </c>
      <c r="K3176" s="241">
        <v>9099</v>
      </c>
      <c r="L3176" s="7" t="s">
        <v>2031</v>
      </c>
      <c r="M3176" s="241">
        <v>6007</v>
      </c>
      <c r="N3176" s="7" t="s">
        <v>191</v>
      </c>
    </row>
    <row r="3177" spans="1:14" x14ac:dyDescent="0.3">
      <c r="A3177" t="str">
        <f t="shared" si="49"/>
        <v>90998601</v>
      </c>
      <c r="B3177" s="7" t="s">
        <v>1321</v>
      </c>
      <c r="C3177" s="7"/>
      <c r="D3177" s="7"/>
      <c r="E3177" s="7" t="e">
        <v>#N/A</v>
      </c>
      <c r="F3177" s="7" t="e">
        <v>#N/A</v>
      </c>
      <c r="G3177" s="7" t="e">
        <v>#N/A</v>
      </c>
      <c r="H3177" s="7" t="e">
        <v>#N/A</v>
      </c>
      <c r="I3177" s="7" t="s">
        <v>188</v>
      </c>
      <c r="J3177" s="7" t="s">
        <v>189</v>
      </c>
      <c r="K3177" s="241">
        <v>9099</v>
      </c>
      <c r="L3177" s="7" t="s">
        <v>2031</v>
      </c>
      <c r="M3177" s="241">
        <v>8601</v>
      </c>
      <c r="N3177" s="7" t="s">
        <v>192</v>
      </c>
    </row>
    <row r="3178" spans="1:14" x14ac:dyDescent="0.3">
      <c r="A3178" t="str">
        <f t="shared" si="49"/>
        <v>90998603</v>
      </c>
      <c r="B3178" s="7" t="s">
        <v>1321</v>
      </c>
      <c r="C3178" s="7"/>
      <c r="D3178" s="7"/>
      <c r="E3178" s="7" t="e">
        <v>#N/A</v>
      </c>
      <c r="F3178" s="7" t="e">
        <v>#N/A</v>
      </c>
      <c r="G3178" s="7" t="e">
        <v>#N/A</v>
      </c>
      <c r="H3178" s="7" t="e">
        <v>#N/A</v>
      </c>
      <c r="I3178" s="7" t="s">
        <v>188</v>
      </c>
      <c r="J3178" s="7" t="s">
        <v>189</v>
      </c>
      <c r="K3178" s="241">
        <v>9099</v>
      </c>
      <c r="L3178" s="7" t="s">
        <v>2031</v>
      </c>
      <c r="M3178" s="241">
        <v>8603</v>
      </c>
      <c r="N3178" s="7" t="s">
        <v>366</v>
      </c>
    </row>
    <row r="3179" spans="1:14" x14ac:dyDescent="0.3">
      <c r="A3179" t="str">
        <f t="shared" si="49"/>
        <v>102166000</v>
      </c>
      <c r="B3179" s="7" t="s">
        <v>1323</v>
      </c>
      <c r="C3179" s="7"/>
      <c r="D3179" s="7"/>
      <c r="E3179" s="7" t="e">
        <v>#N/A</v>
      </c>
      <c r="F3179" s="7" t="e">
        <v>#N/A</v>
      </c>
      <c r="G3179" s="7" t="e">
        <v>#N/A</v>
      </c>
      <c r="H3179" s="7" t="e">
        <v>#N/A</v>
      </c>
      <c r="I3179" s="7" t="s">
        <v>188</v>
      </c>
      <c r="J3179" s="7" t="s">
        <v>189</v>
      </c>
      <c r="K3179" s="241">
        <v>10216</v>
      </c>
      <c r="L3179" s="7" t="s">
        <v>2032</v>
      </c>
      <c r="M3179" s="241">
        <v>6000</v>
      </c>
      <c r="N3179" s="7" t="s">
        <v>107</v>
      </c>
    </row>
    <row r="3180" spans="1:14" x14ac:dyDescent="0.3">
      <c r="A3180" t="str">
        <f t="shared" si="49"/>
        <v>102166004</v>
      </c>
      <c r="B3180" s="7" t="s">
        <v>1323</v>
      </c>
      <c r="C3180" s="7"/>
      <c r="D3180" s="7"/>
      <c r="E3180" s="7" t="e">
        <v>#N/A</v>
      </c>
      <c r="F3180" s="7" t="e">
        <v>#N/A</v>
      </c>
      <c r="G3180" s="7" t="e">
        <v>#N/A</v>
      </c>
      <c r="H3180" s="7" t="e">
        <v>#N/A</v>
      </c>
      <c r="I3180" s="7" t="s">
        <v>188</v>
      </c>
      <c r="J3180" s="7" t="s">
        <v>189</v>
      </c>
      <c r="K3180" s="241">
        <v>10216</v>
      </c>
      <c r="L3180" s="7" t="s">
        <v>2032</v>
      </c>
      <c r="M3180" s="241">
        <v>6004</v>
      </c>
      <c r="N3180" s="7" t="s">
        <v>66</v>
      </c>
    </row>
    <row r="3181" spans="1:14" x14ac:dyDescent="0.3">
      <c r="A3181" t="str">
        <f t="shared" si="49"/>
        <v>102166007</v>
      </c>
      <c r="B3181" s="7" t="s">
        <v>1323</v>
      </c>
      <c r="C3181" s="7"/>
      <c r="D3181" s="7"/>
      <c r="E3181" s="7" t="e">
        <v>#N/A</v>
      </c>
      <c r="F3181" s="7" t="e">
        <v>#N/A</v>
      </c>
      <c r="G3181" s="7" t="e">
        <v>#N/A</v>
      </c>
      <c r="H3181" s="7" t="e">
        <v>#N/A</v>
      </c>
      <c r="I3181" s="7" t="s">
        <v>188</v>
      </c>
      <c r="J3181" s="7" t="s">
        <v>189</v>
      </c>
      <c r="K3181" s="241">
        <v>10216</v>
      </c>
      <c r="L3181" s="7" t="s">
        <v>2032</v>
      </c>
      <c r="M3181" s="241">
        <v>6007</v>
      </c>
      <c r="N3181" s="7" t="s">
        <v>191</v>
      </c>
    </row>
    <row r="3182" spans="1:14" x14ac:dyDescent="0.3">
      <c r="A3182" t="str">
        <f t="shared" si="49"/>
        <v>102168601</v>
      </c>
      <c r="B3182" s="7" t="s">
        <v>1323</v>
      </c>
      <c r="C3182" s="7"/>
      <c r="D3182" s="7"/>
      <c r="E3182" s="7" t="e">
        <v>#N/A</v>
      </c>
      <c r="F3182" s="7" t="e">
        <v>#N/A</v>
      </c>
      <c r="G3182" s="7" t="e">
        <v>#N/A</v>
      </c>
      <c r="H3182" s="7" t="e">
        <v>#N/A</v>
      </c>
      <c r="I3182" s="7" t="s">
        <v>188</v>
      </c>
      <c r="J3182" s="7" t="s">
        <v>189</v>
      </c>
      <c r="K3182" s="241">
        <v>10216</v>
      </c>
      <c r="L3182" s="7" t="s">
        <v>2032</v>
      </c>
      <c r="M3182" s="241">
        <v>8601</v>
      </c>
      <c r="N3182" s="7" t="s">
        <v>192</v>
      </c>
    </row>
    <row r="3183" spans="1:14" x14ac:dyDescent="0.3">
      <c r="A3183" t="str">
        <f t="shared" si="49"/>
        <v>103436003</v>
      </c>
      <c r="B3183" s="7" t="s">
        <v>1323</v>
      </c>
      <c r="C3183" s="7"/>
      <c r="D3183" s="7"/>
      <c r="E3183" s="7" t="e">
        <v>#N/A</v>
      </c>
      <c r="F3183" s="7" t="e">
        <v>#N/A</v>
      </c>
      <c r="G3183" s="7" t="e">
        <v>#N/A</v>
      </c>
      <c r="H3183" s="7" t="e">
        <v>#N/A</v>
      </c>
      <c r="I3183" s="7" t="s">
        <v>188</v>
      </c>
      <c r="J3183" s="7" t="s">
        <v>189</v>
      </c>
      <c r="K3183" s="241">
        <v>10343</v>
      </c>
      <c r="L3183" s="7" t="s">
        <v>2033</v>
      </c>
      <c r="M3183" s="241">
        <v>6003</v>
      </c>
      <c r="N3183" s="7" t="s">
        <v>89</v>
      </c>
    </row>
    <row r="3184" spans="1:14" x14ac:dyDescent="0.3">
      <c r="A3184" t="str">
        <f t="shared" si="49"/>
        <v>103436006</v>
      </c>
      <c r="B3184" s="7" t="s">
        <v>1323</v>
      </c>
      <c r="C3184" s="7"/>
      <c r="D3184" s="7"/>
      <c r="E3184" s="7" t="e">
        <v>#N/A</v>
      </c>
      <c r="F3184" s="7" t="e">
        <v>#N/A</v>
      </c>
      <c r="G3184" s="7" t="e">
        <v>#N/A</v>
      </c>
      <c r="H3184" s="7" t="e">
        <v>#N/A</v>
      </c>
      <c r="I3184" s="7" t="s">
        <v>188</v>
      </c>
      <c r="J3184" s="7" t="s">
        <v>189</v>
      </c>
      <c r="K3184" s="241">
        <v>10343</v>
      </c>
      <c r="L3184" s="7" t="s">
        <v>2033</v>
      </c>
      <c r="M3184" s="241">
        <v>6006</v>
      </c>
      <c r="N3184" s="7" t="s">
        <v>68</v>
      </c>
    </row>
    <row r="3185" spans="1:14" x14ac:dyDescent="0.3">
      <c r="A3185" t="str">
        <f t="shared" si="49"/>
        <v>103436007</v>
      </c>
      <c r="B3185" s="7" t="s">
        <v>1323</v>
      </c>
      <c r="C3185" s="7"/>
      <c r="D3185" s="7"/>
      <c r="E3185" s="7" t="e">
        <v>#N/A</v>
      </c>
      <c r="F3185" s="7" t="e">
        <v>#N/A</v>
      </c>
      <c r="G3185" s="7" t="e">
        <v>#N/A</v>
      </c>
      <c r="H3185" s="7" t="e">
        <v>#N/A</v>
      </c>
      <c r="I3185" s="7" t="s">
        <v>188</v>
      </c>
      <c r="J3185" s="7" t="s">
        <v>189</v>
      </c>
      <c r="K3185" s="241">
        <v>10343</v>
      </c>
      <c r="L3185" s="7" t="s">
        <v>2033</v>
      </c>
      <c r="M3185" s="241">
        <v>6007</v>
      </c>
      <c r="N3185" s="7" t="s">
        <v>191</v>
      </c>
    </row>
    <row r="3186" spans="1:14" x14ac:dyDescent="0.3">
      <c r="A3186" t="str">
        <f t="shared" si="49"/>
        <v>103436008</v>
      </c>
      <c r="B3186" s="7" t="s">
        <v>1323</v>
      </c>
      <c r="C3186" s="7"/>
      <c r="D3186" s="7"/>
      <c r="E3186" s="7" t="e">
        <v>#N/A</v>
      </c>
      <c r="F3186" s="7" t="e">
        <v>#N/A</v>
      </c>
      <c r="G3186" s="7" t="e">
        <v>#N/A</v>
      </c>
      <c r="H3186" s="7" t="e">
        <v>#N/A</v>
      </c>
      <c r="I3186" s="7" t="s">
        <v>188</v>
      </c>
      <c r="J3186" s="7" t="s">
        <v>189</v>
      </c>
      <c r="K3186" s="241">
        <v>10343</v>
      </c>
      <c r="L3186" s="7" t="s">
        <v>2033</v>
      </c>
      <c r="M3186" s="241">
        <v>6008</v>
      </c>
      <c r="N3186" s="7" t="s">
        <v>75</v>
      </c>
    </row>
    <row r="3187" spans="1:14" x14ac:dyDescent="0.3">
      <c r="A3187" t="str">
        <f t="shared" si="49"/>
        <v>103438601</v>
      </c>
      <c r="B3187" s="7" t="s">
        <v>1323</v>
      </c>
      <c r="C3187" s="7"/>
      <c r="D3187" s="7"/>
      <c r="E3187" s="7" t="e">
        <v>#N/A</v>
      </c>
      <c r="F3187" s="7" t="e">
        <v>#N/A</v>
      </c>
      <c r="G3187" s="7" t="e">
        <v>#N/A</v>
      </c>
      <c r="H3187" s="7" t="e">
        <v>#N/A</v>
      </c>
      <c r="I3187" s="7" t="s">
        <v>188</v>
      </c>
      <c r="J3187" s="7" t="s">
        <v>189</v>
      </c>
      <c r="K3187" s="241">
        <v>10343</v>
      </c>
      <c r="L3187" s="7" t="s">
        <v>2033</v>
      </c>
      <c r="M3187" s="241">
        <v>8601</v>
      </c>
      <c r="N3187" s="7" t="s">
        <v>192</v>
      </c>
    </row>
    <row r="3188" spans="1:14" x14ac:dyDescent="0.3">
      <c r="A3188" t="str">
        <f t="shared" si="49"/>
        <v>103446003</v>
      </c>
      <c r="B3188" s="7" t="s">
        <v>1323</v>
      </c>
      <c r="C3188" s="7"/>
      <c r="D3188" s="7"/>
      <c r="E3188" s="7" t="e">
        <v>#N/A</v>
      </c>
      <c r="F3188" s="7" t="e">
        <v>#N/A</v>
      </c>
      <c r="G3188" s="7" t="e">
        <v>#N/A</v>
      </c>
      <c r="H3188" s="7" t="e">
        <v>#N/A</v>
      </c>
      <c r="I3188" s="7" t="s">
        <v>188</v>
      </c>
      <c r="J3188" s="7" t="s">
        <v>189</v>
      </c>
      <c r="K3188" s="241">
        <v>10344</v>
      </c>
      <c r="L3188" s="7" t="s">
        <v>2034</v>
      </c>
      <c r="M3188" s="241">
        <v>6003</v>
      </c>
      <c r="N3188" s="7" t="s">
        <v>89</v>
      </c>
    </row>
    <row r="3189" spans="1:14" x14ac:dyDescent="0.3">
      <c r="A3189" t="str">
        <f t="shared" si="49"/>
        <v>103446006</v>
      </c>
      <c r="B3189" s="7" t="s">
        <v>1323</v>
      </c>
      <c r="C3189" s="7"/>
      <c r="D3189" s="7"/>
      <c r="E3189" s="7" t="e">
        <v>#N/A</v>
      </c>
      <c r="F3189" s="7" t="e">
        <v>#N/A</v>
      </c>
      <c r="G3189" s="7" t="e">
        <v>#N/A</v>
      </c>
      <c r="H3189" s="7" t="e">
        <v>#N/A</v>
      </c>
      <c r="I3189" s="7" t="s">
        <v>188</v>
      </c>
      <c r="J3189" s="7" t="s">
        <v>189</v>
      </c>
      <c r="K3189" s="241">
        <v>10344</v>
      </c>
      <c r="L3189" s="7" t="s">
        <v>2034</v>
      </c>
      <c r="M3189" s="241">
        <v>6006</v>
      </c>
      <c r="N3189" s="7" t="s">
        <v>68</v>
      </c>
    </row>
    <row r="3190" spans="1:14" x14ac:dyDescent="0.3">
      <c r="A3190" t="str">
        <f t="shared" si="49"/>
        <v>103446007</v>
      </c>
      <c r="B3190" s="7" t="s">
        <v>1323</v>
      </c>
      <c r="C3190" s="7"/>
      <c r="D3190" s="7"/>
      <c r="E3190" s="7" t="e">
        <v>#N/A</v>
      </c>
      <c r="F3190" s="7" t="e">
        <v>#N/A</v>
      </c>
      <c r="G3190" s="7" t="e">
        <v>#N/A</v>
      </c>
      <c r="H3190" s="7" t="e">
        <v>#N/A</v>
      </c>
      <c r="I3190" s="7" t="s">
        <v>188</v>
      </c>
      <c r="J3190" s="7" t="s">
        <v>189</v>
      </c>
      <c r="K3190" s="241">
        <v>10344</v>
      </c>
      <c r="L3190" s="7" t="s">
        <v>2034</v>
      </c>
      <c r="M3190" s="241">
        <v>6007</v>
      </c>
      <c r="N3190" s="7" t="s">
        <v>191</v>
      </c>
    </row>
    <row r="3191" spans="1:14" x14ac:dyDescent="0.3">
      <c r="A3191" t="str">
        <f t="shared" si="49"/>
        <v>103446008</v>
      </c>
      <c r="B3191" s="7" t="s">
        <v>1323</v>
      </c>
      <c r="C3191" s="7"/>
      <c r="D3191" s="7"/>
      <c r="E3191" s="7" t="e">
        <v>#N/A</v>
      </c>
      <c r="F3191" s="7" t="e">
        <v>#N/A</v>
      </c>
      <c r="G3191" s="7" t="e">
        <v>#N/A</v>
      </c>
      <c r="H3191" s="7" t="e">
        <v>#N/A</v>
      </c>
      <c r="I3191" s="7" t="s">
        <v>188</v>
      </c>
      <c r="J3191" s="7" t="s">
        <v>189</v>
      </c>
      <c r="K3191" s="241">
        <v>10344</v>
      </c>
      <c r="L3191" s="7" t="s">
        <v>2034</v>
      </c>
      <c r="M3191" s="241">
        <v>6008</v>
      </c>
      <c r="N3191" s="7" t="s">
        <v>75</v>
      </c>
    </row>
    <row r="3192" spans="1:14" x14ac:dyDescent="0.3">
      <c r="A3192" t="str">
        <f t="shared" si="49"/>
        <v>103448601</v>
      </c>
      <c r="B3192" s="7" t="s">
        <v>1323</v>
      </c>
      <c r="C3192" s="7"/>
      <c r="D3192" s="7"/>
      <c r="E3192" s="7" t="e">
        <v>#N/A</v>
      </c>
      <c r="F3192" s="7" t="e">
        <v>#N/A</v>
      </c>
      <c r="G3192" s="7" t="e">
        <v>#N/A</v>
      </c>
      <c r="H3192" s="7" t="e">
        <v>#N/A</v>
      </c>
      <c r="I3192" s="7" t="s">
        <v>188</v>
      </c>
      <c r="J3192" s="7" t="s">
        <v>189</v>
      </c>
      <c r="K3192" s="241">
        <v>10344</v>
      </c>
      <c r="L3192" s="7" t="s">
        <v>2034</v>
      </c>
      <c r="M3192" s="241">
        <v>8601</v>
      </c>
      <c r="N3192" s="7" t="s">
        <v>192</v>
      </c>
    </row>
    <row r="3193" spans="1:14" x14ac:dyDescent="0.3">
      <c r="A3193" t="str">
        <f t="shared" si="49"/>
        <v>103656003</v>
      </c>
      <c r="B3193" s="7" t="s">
        <v>1323</v>
      </c>
      <c r="C3193" s="7"/>
      <c r="D3193" s="7"/>
      <c r="E3193" s="7" t="e">
        <v>#N/A</v>
      </c>
      <c r="F3193" s="7" t="e">
        <v>#N/A</v>
      </c>
      <c r="G3193" s="7" t="e">
        <v>#N/A</v>
      </c>
      <c r="H3193" s="7" t="e">
        <v>#N/A</v>
      </c>
      <c r="I3193" s="7" t="s">
        <v>188</v>
      </c>
      <c r="J3193" s="7" t="s">
        <v>189</v>
      </c>
      <c r="K3193" s="241">
        <v>10365</v>
      </c>
      <c r="L3193" s="7" t="s">
        <v>2035</v>
      </c>
      <c r="M3193" s="241">
        <v>6003</v>
      </c>
      <c r="N3193" s="7" t="s">
        <v>89</v>
      </c>
    </row>
    <row r="3194" spans="1:14" x14ac:dyDescent="0.3">
      <c r="A3194" t="str">
        <f t="shared" si="49"/>
        <v>103656006</v>
      </c>
      <c r="B3194" s="7" t="s">
        <v>1323</v>
      </c>
      <c r="C3194" s="7"/>
      <c r="D3194" s="7"/>
      <c r="E3194" s="7" t="e">
        <v>#N/A</v>
      </c>
      <c r="F3194" s="7" t="e">
        <v>#N/A</v>
      </c>
      <c r="G3194" s="7" t="e">
        <v>#N/A</v>
      </c>
      <c r="H3194" s="7" t="e">
        <v>#N/A</v>
      </c>
      <c r="I3194" s="7" t="s">
        <v>188</v>
      </c>
      <c r="J3194" s="7" t="s">
        <v>189</v>
      </c>
      <c r="K3194" s="241">
        <v>10365</v>
      </c>
      <c r="L3194" s="7" t="s">
        <v>2035</v>
      </c>
      <c r="M3194" s="241">
        <v>6006</v>
      </c>
      <c r="N3194" s="7" t="s">
        <v>68</v>
      </c>
    </row>
    <row r="3195" spans="1:14" x14ac:dyDescent="0.3">
      <c r="A3195" t="str">
        <f t="shared" si="49"/>
        <v>103656007</v>
      </c>
      <c r="B3195" s="7" t="s">
        <v>1323</v>
      </c>
      <c r="C3195" s="7"/>
      <c r="D3195" s="7"/>
      <c r="E3195" s="7" t="e">
        <v>#N/A</v>
      </c>
      <c r="F3195" s="7" t="e">
        <v>#N/A</v>
      </c>
      <c r="G3195" s="7" t="e">
        <v>#N/A</v>
      </c>
      <c r="H3195" s="7" t="e">
        <v>#N/A</v>
      </c>
      <c r="I3195" s="7" t="s">
        <v>188</v>
      </c>
      <c r="J3195" s="7" t="s">
        <v>189</v>
      </c>
      <c r="K3195" s="241">
        <v>10365</v>
      </c>
      <c r="L3195" s="7" t="s">
        <v>2035</v>
      </c>
      <c r="M3195" s="241">
        <v>6007</v>
      </c>
      <c r="N3195" s="7" t="s">
        <v>191</v>
      </c>
    </row>
    <row r="3196" spans="1:14" x14ac:dyDescent="0.3">
      <c r="A3196" t="str">
        <f t="shared" si="49"/>
        <v>103656008</v>
      </c>
      <c r="B3196" s="7" t="s">
        <v>1323</v>
      </c>
      <c r="C3196" s="7"/>
      <c r="D3196" s="7"/>
      <c r="E3196" s="7" t="e">
        <v>#N/A</v>
      </c>
      <c r="F3196" s="7" t="e">
        <v>#N/A</v>
      </c>
      <c r="G3196" s="7" t="e">
        <v>#N/A</v>
      </c>
      <c r="H3196" s="7" t="e">
        <v>#N/A</v>
      </c>
      <c r="I3196" s="7" t="s">
        <v>188</v>
      </c>
      <c r="J3196" s="7" t="s">
        <v>189</v>
      </c>
      <c r="K3196" s="241">
        <v>10365</v>
      </c>
      <c r="L3196" s="7" t="s">
        <v>2035</v>
      </c>
      <c r="M3196" s="241">
        <v>6008</v>
      </c>
      <c r="N3196" s="7" t="s">
        <v>75</v>
      </c>
    </row>
    <row r="3197" spans="1:14" x14ac:dyDescent="0.3">
      <c r="A3197" t="str">
        <f t="shared" si="49"/>
        <v>103658601</v>
      </c>
      <c r="B3197" s="7" t="s">
        <v>1323</v>
      </c>
      <c r="C3197" s="7"/>
      <c r="D3197" s="7"/>
      <c r="E3197" s="7" t="e">
        <v>#N/A</v>
      </c>
      <c r="F3197" s="7" t="e">
        <v>#N/A</v>
      </c>
      <c r="G3197" s="7" t="e">
        <v>#N/A</v>
      </c>
      <c r="H3197" s="7" t="e">
        <v>#N/A</v>
      </c>
      <c r="I3197" s="7" t="s">
        <v>188</v>
      </c>
      <c r="J3197" s="7" t="s">
        <v>189</v>
      </c>
      <c r="K3197" s="241">
        <v>10365</v>
      </c>
      <c r="L3197" s="7" t="s">
        <v>2035</v>
      </c>
      <c r="M3197" s="241">
        <v>8601</v>
      </c>
      <c r="N3197" s="7" t="s">
        <v>192</v>
      </c>
    </row>
    <row r="3198" spans="1:14" x14ac:dyDescent="0.3">
      <c r="A3198" t="str">
        <f t="shared" si="49"/>
        <v>103736000</v>
      </c>
      <c r="B3198" s="7" t="s">
        <v>1323</v>
      </c>
      <c r="C3198" s="7"/>
      <c r="D3198" s="7"/>
      <c r="E3198" s="7" t="e">
        <v>#N/A</v>
      </c>
      <c r="F3198" s="7" t="e">
        <v>#N/A</v>
      </c>
      <c r="G3198" s="7" t="e">
        <v>#N/A</v>
      </c>
      <c r="H3198" s="7" t="e">
        <v>#N/A</v>
      </c>
      <c r="I3198" s="7" t="s">
        <v>188</v>
      </c>
      <c r="J3198" s="7" t="s">
        <v>189</v>
      </c>
      <c r="K3198" s="241">
        <v>10373</v>
      </c>
      <c r="L3198" s="7" t="s">
        <v>190</v>
      </c>
      <c r="M3198" s="241">
        <v>6000</v>
      </c>
      <c r="N3198" s="7" t="s">
        <v>107</v>
      </c>
    </row>
    <row r="3199" spans="1:14" x14ac:dyDescent="0.3">
      <c r="A3199" t="str">
        <f t="shared" si="49"/>
        <v>103736003</v>
      </c>
      <c r="B3199" s="7" t="s">
        <v>1323</v>
      </c>
      <c r="C3199" s="7"/>
      <c r="D3199" s="7"/>
      <c r="E3199" s="7" t="e">
        <v>#N/A</v>
      </c>
      <c r="F3199" s="7" t="e">
        <v>#N/A</v>
      </c>
      <c r="G3199" s="7" t="e">
        <v>#N/A</v>
      </c>
      <c r="H3199" s="7" t="e">
        <v>#N/A</v>
      </c>
      <c r="I3199" s="7" t="s">
        <v>188</v>
      </c>
      <c r="J3199" s="7" t="s">
        <v>189</v>
      </c>
      <c r="K3199" s="241">
        <v>10373</v>
      </c>
      <c r="L3199" s="7" t="s">
        <v>190</v>
      </c>
      <c r="M3199" s="241">
        <v>6003</v>
      </c>
      <c r="N3199" s="7" t="s">
        <v>89</v>
      </c>
    </row>
    <row r="3200" spans="1:14" x14ac:dyDescent="0.3">
      <c r="A3200" t="str">
        <f t="shared" si="49"/>
        <v>103736007</v>
      </c>
      <c r="B3200" s="7" t="s">
        <v>1323</v>
      </c>
      <c r="C3200" s="7"/>
      <c r="D3200" s="7"/>
      <c r="E3200" s="7">
        <v>0</v>
      </c>
      <c r="F3200" s="7">
        <v>0</v>
      </c>
      <c r="G3200" s="7">
        <v>0</v>
      </c>
      <c r="H3200" s="7">
        <v>0</v>
      </c>
      <c r="I3200" s="7" t="s">
        <v>188</v>
      </c>
      <c r="J3200" s="7" t="s">
        <v>189</v>
      </c>
      <c r="K3200" s="241">
        <v>10373</v>
      </c>
      <c r="L3200" s="7" t="s">
        <v>190</v>
      </c>
      <c r="M3200" s="241">
        <v>6007</v>
      </c>
      <c r="N3200" s="7" t="s">
        <v>191</v>
      </c>
    </row>
    <row r="3201" spans="1:14" x14ac:dyDescent="0.3">
      <c r="A3201" t="str">
        <f t="shared" si="49"/>
        <v>103738601</v>
      </c>
      <c r="B3201" s="7" t="s">
        <v>1323</v>
      </c>
      <c r="C3201" s="7"/>
      <c r="D3201" s="7"/>
      <c r="E3201" s="7">
        <v>0</v>
      </c>
      <c r="F3201" s="7">
        <v>0</v>
      </c>
      <c r="G3201" s="7">
        <v>0</v>
      </c>
      <c r="H3201" s="7">
        <v>0</v>
      </c>
      <c r="I3201" s="7" t="s">
        <v>188</v>
      </c>
      <c r="J3201" s="7" t="s">
        <v>189</v>
      </c>
      <c r="K3201" s="241">
        <v>10373</v>
      </c>
      <c r="L3201" s="7" t="s">
        <v>190</v>
      </c>
      <c r="M3201" s="241">
        <v>8601</v>
      </c>
      <c r="N3201" s="7" t="s">
        <v>192</v>
      </c>
    </row>
    <row r="3202" spans="1:14" x14ac:dyDescent="0.3">
      <c r="A3202" t="str">
        <f t="shared" si="49"/>
        <v>103746000</v>
      </c>
      <c r="B3202" s="7" t="s">
        <v>1323</v>
      </c>
      <c r="C3202" s="7"/>
      <c r="D3202" s="7"/>
      <c r="E3202" s="7" t="e">
        <v>#N/A</v>
      </c>
      <c r="F3202" s="7" t="e">
        <v>#N/A</v>
      </c>
      <c r="G3202" s="7" t="e">
        <v>#N/A</v>
      </c>
      <c r="H3202" s="7" t="e">
        <v>#N/A</v>
      </c>
      <c r="I3202" s="7" t="s">
        <v>188</v>
      </c>
      <c r="J3202" s="7" t="s">
        <v>189</v>
      </c>
      <c r="K3202" s="241">
        <v>10374</v>
      </c>
      <c r="L3202" s="7" t="s">
        <v>193</v>
      </c>
      <c r="M3202" s="241">
        <v>6000</v>
      </c>
      <c r="N3202" s="7" t="s">
        <v>107</v>
      </c>
    </row>
    <row r="3203" spans="1:14" x14ac:dyDescent="0.3">
      <c r="A3203" t="str">
        <f t="shared" ref="A3203:A3266" si="50">K3203&amp;M3203</f>
        <v>103746003</v>
      </c>
      <c r="B3203" s="7" t="s">
        <v>1323</v>
      </c>
      <c r="C3203" s="7"/>
      <c r="D3203" s="7"/>
      <c r="E3203" s="7" t="e">
        <v>#N/A</v>
      </c>
      <c r="F3203" s="7" t="e">
        <v>#N/A</v>
      </c>
      <c r="G3203" s="7" t="e">
        <v>#N/A</v>
      </c>
      <c r="H3203" s="7" t="e">
        <v>#N/A</v>
      </c>
      <c r="I3203" s="7" t="s">
        <v>188</v>
      </c>
      <c r="J3203" s="7" t="s">
        <v>189</v>
      </c>
      <c r="K3203" s="241">
        <v>10374</v>
      </c>
      <c r="L3203" s="7" t="s">
        <v>193</v>
      </c>
      <c r="M3203" s="241">
        <v>6003</v>
      </c>
      <c r="N3203" s="7" t="s">
        <v>89</v>
      </c>
    </row>
    <row r="3204" spans="1:14" x14ac:dyDescent="0.3">
      <c r="A3204" t="str">
        <f t="shared" si="50"/>
        <v>103746007</v>
      </c>
      <c r="B3204" s="7" t="s">
        <v>1323</v>
      </c>
      <c r="C3204" s="7"/>
      <c r="D3204" s="7"/>
      <c r="E3204" s="7">
        <v>0</v>
      </c>
      <c r="F3204" s="7">
        <v>0</v>
      </c>
      <c r="G3204" s="7">
        <v>0</v>
      </c>
      <c r="H3204" s="7">
        <v>0</v>
      </c>
      <c r="I3204" s="7" t="s">
        <v>188</v>
      </c>
      <c r="J3204" s="7" t="s">
        <v>189</v>
      </c>
      <c r="K3204" s="241">
        <v>10374</v>
      </c>
      <c r="L3204" s="7" t="s">
        <v>193</v>
      </c>
      <c r="M3204" s="241">
        <v>6007</v>
      </c>
      <c r="N3204" s="7" t="s">
        <v>191</v>
      </c>
    </row>
    <row r="3205" spans="1:14" x14ac:dyDescent="0.3">
      <c r="A3205" t="str">
        <f t="shared" si="50"/>
        <v>103748601</v>
      </c>
      <c r="B3205" s="7" t="s">
        <v>1323</v>
      </c>
      <c r="C3205" s="7"/>
      <c r="D3205" s="7"/>
      <c r="E3205" s="7">
        <v>0</v>
      </c>
      <c r="F3205" s="7">
        <v>0</v>
      </c>
      <c r="G3205" s="7">
        <v>0</v>
      </c>
      <c r="H3205" s="7">
        <v>0</v>
      </c>
      <c r="I3205" s="7" t="s">
        <v>188</v>
      </c>
      <c r="J3205" s="7" t="s">
        <v>189</v>
      </c>
      <c r="K3205" s="241">
        <v>10374</v>
      </c>
      <c r="L3205" s="7" t="s">
        <v>193</v>
      </c>
      <c r="M3205" s="241">
        <v>8601</v>
      </c>
      <c r="N3205" s="7" t="s">
        <v>192</v>
      </c>
    </row>
    <row r="3206" spans="1:14" x14ac:dyDescent="0.3">
      <c r="A3206" t="str">
        <f t="shared" si="50"/>
        <v>103766000</v>
      </c>
      <c r="B3206" s="7" t="s">
        <v>1323</v>
      </c>
      <c r="C3206" s="7"/>
      <c r="D3206" s="7"/>
      <c r="E3206" s="7" t="e">
        <v>#N/A</v>
      </c>
      <c r="F3206" s="7" t="e">
        <v>#N/A</v>
      </c>
      <c r="G3206" s="7" t="e">
        <v>#N/A</v>
      </c>
      <c r="H3206" s="7" t="e">
        <v>#N/A</v>
      </c>
      <c r="I3206" s="7" t="s">
        <v>188</v>
      </c>
      <c r="J3206" s="7" t="s">
        <v>189</v>
      </c>
      <c r="K3206" s="241">
        <v>10376</v>
      </c>
      <c r="L3206" s="7" t="s">
        <v>194</v>
      </c>
      <c r="M3206" s="241">
        <v>6000</v>
      </c>
      <c r="N3206" s="7" t="s">
        <v>107</v>
      </c>
    </row>
    <row r="3207" spans="1:14" x14ac:dyDescent="0.3">
      <c r="A3207" t="str">
        <f t="shared" si="50"/>
        <v>103766003</v>
      </c>
      <c r="B3207" s="7" t="s">
        <v>1323</v>
      </c>
      <c r="C3207" s="7"/>
      <c r="D3207" s="7"/>
      <c r="E3207" s="7" t="e">
        <v>#N/A</v>
      </c>
      <c r="F3207" s="7" t="e">
        <v>#N/A</v>
      </c>
      <c r="G3207" s="7" t="e">
        <v>#N/A</v>
      </c>
      <c r="H3207" s="7" t="e">
        <v>#N/A</v>
      </c>
      <c r="I3207" s="7" t="s">
        <v>188</v>
      </c>
      <c r="J3207" s="7" t="s">
        <v>189</v>
      </c>
      <c r="K3207" s="241">
        <v>10376</v>
      </c>
      <c r="L3207" s="7" t="s">
        <v>194</v>
      </c>
      <c r="M3207" s="241">
        <v>6003</v>
      </c>
      <c r="N3207" s="7" t="s">
        <v>89</v>
      </c>
    </row>
    <row r="3208" spans="1:14" x14ac:dyDescent="0.3">
      <c r="A3208" t="str">
        <f t="shared" si="50"/>
        <v>103766007</v>
      </c>
      <c r="B3208" s="7" t="s">
        <v>1323</v>
      </c>
      <c r="C3208" s="7"/>
      <c r="D3208" s="7"/>
      <c r="E3208" s="7">
        <v>0</v>
      </c>
      <c r="F3208" s="7">
        <v>0</v>
      </c>
      <c r="G3208" s="7">
        <v>0</v>
      </c>
      <c r="H3208" s="7">
        <v>0</v>
      </c>
      <c r="I3208" s="7" t="s">
        <v>188</v>
      </c>
      <c r="J3208" s="7" t="s">
        <v>189</v>
      </c>
      <c r="K3208" s="241">
        <v>10376</v>
      </c>
      <c r="L3208" s="7" t="s">
        <v>194</v>
      </c>
      <c r="M3208" s="241">
        <v>6007</v>
      </c>
      <c r="N3208" s="7" t="s">
        <v>191</v>
      </c>
    </row>
    <row r="3209" spans="1:14" x14ac:dyDescent="0.3">
      <c r="A3209" t="str">
        <f t="shared" si="50"/>
        <v>103768601</v>
      </c>
      <c r="B3209" s="7" t="s">
        <v>1323</v>
      </c>
      <c r="C3209" s="7"/>
      <c r="D3209" s="7"/>
      <c r="E3209" s="7">
        <v>0</v>
      </c>
      <c r="F3209" s="7">
        <v>0</v>
      </c>
      <c r="G3209" s="7">
        <v>0</v>
      </c>
      <c r="H3209" s="7">
        <v>0</v>
      </c>
      <c r="I3209" s="7" t="s">
        <v>188</v>
      </c>
      <c r="J3209" s="7" t="s">
        <v>189</v>
      </c>
      <c r="K3209" s="241">
        <v>10376</v>
      </c>
      <c r="L3209" s="7" t="s">
        <v>194</v>
      </c>
      <c r="M3209" s="241">
        <v>8601</v>
      </c>
      <c r="N3209" s="7" t="s">
        <v>192</v>
      </c>
    </row>
    <row r="3210" spans="1:14" x14ac:dyDescent="0.3">
      <c r="A3210" t="str">
        <f t="shared" si="50"/>
        <v>103776000</v>
      </c>
      <c r="B3210" s="7" t="s">
        <v>1323</v>
      </c>
      <c r="C3210" s="7"/>
      <c r="D3210" s="7"/>
      <c r="E3210" s="7" t="e">
        <v>#N/A</v>
      </c>
      <c r="F3210" s="7" t="e">
        <v>#N/A</v>
      </c>
      <c r="G3210" s="7" t="e">
        <v>#N/A</v>
      </c>
      <c r="H3210" s="7" t="e">
        <v>#N/A</v>
      </c>
      <c r="I3210" s="7" t="s">
        <v>188</v>
      </c>
      <c r="J3210" s="7" t="s">
        <v>189</v>
      </c>
      <c r="K3210" s="241">
        <v>10377</v>
      </c>
      <c r="L3210" s="7" t="s">
        <v>195</v>
      </c>
      <c r="M3210" s="241">
        <v>6000</v>
      </c>
      <c r="N3210" s="7" t="s">
        <v>107</v>
      </c>
    </row>
    <row r="3211" spans="1:14" x14ac:dyDescent="0.3">
      <c r="A3211" t="str">
        <f t="shared" si="50"/>
        <v>103776003</v>
      </c>
      <c r="B3211" s="7" t="s">
        <v>1323</v>
      </c>
      <c r="C3211" s="7"/>
      <c r="D3211" s="7"/>
      <c r="E3211" s="7" t="e">
        <v>#N/A</v>
      </c>
      <c r="F3211" s="7" t="e">
        <v>#N/A</v>
      </c>
      <c r="G3211" s="7" t="e">
        <v>#N/A</v>
      </c>
      <c r="H3211" s="7" t="e">
        <v>#N/A</v>
      </c>
      <c r="I3211" s="7" t="s">
        <v>188</v>
      </c>
      <c r="J3211" s="7" t="s">
        <v>189</v>
      </c>
      <c r="K3211" s="241">
        <v>10377</v>
      </c>
      <c r="L3211" s="7" t="s">
        <v>195</v>
      </c>
      <c r="M3211" s="241">
        <v>6003</v>
      </c>
      <c r="N3211" s="7" t="s">
        <v>89</v>
      </c>
    </row>
    <row r="3212" spans="1:14" x14ac:dyDescent="0.3">
      <c r="A3212" t="str">
        <f t="shared" si="50"/>
        <v>103776007</v>
      </c>
      <c r="B3212" s="7" t="s">
        <v>1323</v>
      </c>
      <c r="C3212" s="7"/>
      <c r="D3212" s="7"/>
      <c r="E3212" s="7">
        <v>0</v>
      </c>
      <c r="F3212" s="7">
        <v>0</v>
      </c>
      <c r="G3212" s="7">
        <v>0</v>
      </c>
      <c r="H3212" s="7">
        <v>0</v>
      </c>
      <c r="I3212" s="7" t="s">
        <v>188</v>
      </c>
      <c r="J3212" s="7" t="s">
        <v>189</v>
      </c>
      <c r="K3212" s="241">
        <v>10377</v>
      </c>
      <c r="L3212" s="7" t="s">
        <v>195</v>
      </c>
      <c r="M3212" s="241">
        <v>6007</v>
      </c>
      <c r="N3212" s="7" t="s">
        <v>191</v>
      </c>
    </row>
    <row r="3213" spans="1:14" x14ac:dyDescent="0.3">
      <c r="A3213" t="str">
        <f t="shared" si="50"/>
        <v>103778601</v>
      </c>
      <c r="B3213" s="7" t="s">
        <v>1323</v>
      </c>
      <c r="C3213" s="7"/>
      <c r="D3213" s="7"/>
      <c r="E3213" s="7">
        <v>0</v>
      </c>
      <c r="F3213" s="7">
        <v>0</v>
      </c>
      <c r="G3213" s="7">
        <v>0</v>
      </c>
      <c r="H3213" s="7">
        <v>0</v>
      </c>
      <c r="I3213" s="7" t="s">
        <v>188</v>
      </c>
      <c r="J3213" s="7" t="s">
        <v>189</v>
      </c>
      <c r="K3213" s="241">
        <v>10377</v>
      </c>
      <c r="L3213" s="7" t="s">
        <v>195</v>
      </c>
      <c r="M3213" s="241">
        <v>8601</v>
      </c>
      <c r="N3213" s="7" t="s">
        <v>192</v>
      </c>
    </row>
    <row r="3214" spans="1:14" x14ac:dyDescent="0.3">
      <c r="A3214" t="str">
        <f t="shared" si="50"/>
        <v>103786000</v>
      </c>
      <c r="B3214" s="7" t="s">
        <v>1323</v>
      </c>
      <c r="C3214" s="7"/>
      <c r="D3214" s="7"/>
      <c r="E3214" s="7" t="e">
        <v>#N/A</v>
      </c>
      <c r="F3214" s="7" t="e">
        <v>#N/A</v>
      </c>
      <c r="G3214" s="7" t="e">
        <v>#N/A</v>
      </c>
      <c r="H3214" s="7" t="e">
        <v>#N/A</v>
      </c>
      <c r="I3214" s="7" t="s">
        <v>188</v>
      </c>
      <c r="J3214" s="7" t="s">
        <v>189</v>
      </c>
      <c r="K3214" s="241">
        <v>10378</v>
      </c>
      <c r="L3214" s="7" t="s">
        <v>196</v>
      </c>
      <c r="M3214" s="241">
        <v>6000</v>
      </c>
      <c r="N3214" s="7" t="s">
        <v>107</v>
      </c>
    </row>
    <row r="3215" spans="1:14" x14ac:dyDescent="0.3">
      <c r="A3215" t="str">
        <f t="shared" si="50"/>
        <v>103786003</v>
      </c>
      <c r="B3215" s="7" t="s">
        <v>1323</v>
      </c>
      <c r="C3215" s="7"/>
      <c r="D3215" s="7"/>
      <c r="E3215" s="7" t="e">
        <v>#N/A</v>
      </c>
      <c r="F3215" s="7" t="e">
        <v>#N/A</v>
      </c>
      <c r="G3215" s="7" t="e">
        <v>#N/A</v>
      </c>
      <c r="H3215" s="7" t="e">
        <v>#N/A</v>
      </c>
      <c r="I3215" s="7" t="s">
        <v>188</v>
      </c>
      <c r="J3215" s="7" t="s">
        <v>189</v>
      </c>
      <c r="K3215" s="241">
        <v>10378</v>
      </c>
      <c r="L3215" s="7" t="s">
        <v>196</v>
      </c>
      <c r="M3215" s="241">
        <v>6003</v>
      </c>
      <c r="N3215" s="7" t="s">
        <v>89</v>
      </c>
    </row>
    <row r="3216" spans="1:14" x14ac:dyDescent="0.3">
      <c r="A3216" t="str">
        <f t="shared" si="50"/>
        <v>103786007</v>
      </c>
      <c r="B3216" s="7" t="s">
        <v>1323</v>
      </c>
      <c r="C3216" s="7"/>
      <c r="D3216" s="7"/>
      <c r="E3216" s="7">
        <v>0</v>
      </c>
      <c r="F3216" s="7">
        <v>0</v>
      </c>
      <c r="G3216" s="7">
        <v>0</v>
      </c>
      <c r="H3216" s="7">
        <v>0</v>
      </c>
      <c r="I3216" s="7" t="s">
        <v>188</v>
      </c>
      <c r="J3216" s="7" t="s">
        <v>189</v>
      </c>
      <c r="K3216" s="241">
        <v>10378</v>
      </c>
      <c r="L3216" s="7" t="s">
        <v>196</v>
      </c>
      <c r="M3216" s="241">
        <v>6007</v>
      </c>
      <c r="N3216" s="7" t="s">
        <v>191</v>
      </c>
    </row>
    <row r="3217" spans="1:14" x14ac:dyDescent="0.3">
      <c r="A3217" t="str">
        <f t="shared" si="50"/>
        <v>103788601</v>
      </c>
      <c r="B3217" s="7" t="s">
        <v>1323</v>
      </c>
      <c r="C3217" s="7"/>
      <c r="D3217" s="7"/>
      <c r="E3217" s="7">
        <v>0</v>
      </c>
      <c r="F3217" s="7">
        <v>0</v>
      </c>
      <c r="G3217" s="7">
        <v>0</v>
      </c>
      <c r="H3217" s="7">
        <v>0</v>
      </c>
      <c r="I3217" s="7" t="s">
        <v>188</v>
      </c>
      <c r="J3217" s="7" t="s">
        <v>189</v>
      </c>
      <c r="K3217" s="241">
        <v>10378</v>
      </c>
      <c r="L3217" s="7" t="s">
        <v>196</v>
      </c>
      <c r="M3217" s="241">
        <v>8601</v>
      </c>
      <c r="N3217" s="7" t="s">
        <v>192</v>
      </c>
    </row>
    <row r="3218" spans="1:14" x14ac:dyDescent="0.3">
      <c r="A3218" t="str">
        <f t="shared" si="50"/>
        <v>103796000</v>
      </c>
      <c r="B3218" s="7" t="s">
        <v>1323</v>
      </c>
      <c r="C3218" s="7"/>
      <c r="D3218" s="7"/>
      <c r="E3218" s="7" t="e">
        <v>#N/A</v>
      </c>
      <c r="F3218" s="7" t="e">
        <v>#N/A</v>
      </c>
      <c r="G3218" s="7" t="e">
        <v>#N/A</v>
      </c>
      <c r="H3218" s="7" t="e">
        <v>#N/A</v>
      </c>
      <c r="I3218" s="7" t="s">
        <v>188</v>
      </c>
      <c r="J3218" s="7" t="s">
        <v>189</v>
      </c>
      <c r="K3218" s="241">
        <v>10379</v>
      </c>
      <c r="L3218" s="7" t="s">
        <v>197</v>
      </c>
      <c r="M3218" s="241">
        <v>6000</v>
      </c>
      <c r="N3218" s="7" t="s">
        <v>107</v>
      </c>
    </row>
    <row r="3219" spans="1:14" x14ac:dyDescent="0.3">
      <c r="A3219" t="str">
        <f t="shared" si="50"/>
        <v>103796003</v>
      </c>
      <c r="B3219" s="7" t="s">
        <v>1323</v>
      </c>
      <c r="C3219" s="7"/>
      <c r="D3219" s="7"/>
      <c r="E3219" s="7" t="e">
        <v>#N/A</v>
      </c>
      <c r="F3219" s="7" t="e">
        <v>#N/A</v>
      </c>
      <c r="G3219" s="7" t="e">
        <v>#N/A</v>
      </c>
      <c r="H3219" s="7" t="e">
        <v>#N/A</v>
      </c>
      <c r="I3219" s="7" t="s">
        <v>188</v>
      </c>
      <c r="J3219" s="7" t="s">
        <v>189</v>
      </c>
      <c r="K3219" s="241">
        <v>10379</v>
      </c>
      <c r="L3219" s="7" t="s">
        <v>197</v>
      </c>
      <c r="M3219" s="241">
        <v>6003</v>
      </c>
      <c r="N3219" s="7" t="s">
        <v>89</v>
      </c>
    </row>
    <row r="3220" spans="1:14" x14ac:dyDescent="0.3">
      <c r="A3220" t="str">
        <f t="shared" si="50"/>
        <v>103796007</v>
      </c>
      <c r="B3220" s="7" t="s">
        <v>1323</v>
      </c>
      <c r="C3220" s="7"/>
      <c r="D3220" s="7"/>
      <c r="E3220" s="7">
        <v>0</v>
      </c>
      <c r="F3220" s="7">
        <v>0</v>
      </c>
      <c r="G3220" s="7">
        <v>0</v>
      </c>
      <c r="H3220" s="7">
        <v>0</v>
      </c>
      <c r="I3220" s="7" t="s">
        <v>188</v>
      </c>
      <c r="J3220" s="7" t="s">
        <v>189</v>
      </c>
      <c r="K3220" s="241">
        <v>10379</v>
      </c>
      <c r="L3220" s="7" t="s">
        <v>197</v>
      </c>
      <c r="M3220" s="241">
        <v>6007</v>
      </c>
      <c r="N3220" s="7" t="s">
        <v>191</v>
      </c>
    </row>
    <row r="3221" spans="1:14" x14ac:dyDescent="0.3">
      <c r="A3221" t="str">
        <f t="shared" si="50"/>
        <v>103798601</v>
      </c>
      <c r="B3221" s="7" t="s">
        <v>1323</v>
      </c>
      <c r="C3221" s="7"/>
      <c r="D3221" s="7"/>
      <c r="E3221" s="7">
        <v>0</v>
      </c>
      <c r="F3221" s="7">
        <v>0</v>
      </c>
      <c r="G3221" s="7">
        <v>0</v>
      </c>
      <c r="H3221" s="7">
        <v>0</v>
      </c>
      <c r="I3221" s="7" t="s">
        <v>188</v>
      </c>
      <c r="J3221" s="7" t="s">
        <v>189</v>
      </c>
      <c r="K3221" s="241">
        <v>10379</v>
      </c>
      <c r="L3221" s="7" t="s">
        <v>197</v>
      </c>
      <c r="M3221" s="241">
        <v>8601</v>
      </c>
      <c r="N3221" s="7" t="s">
        <v>192</v>
      </c>
    </row>
    <row r="3222" spans="1:14" x14ac:dyDescent="0.3">
      <c r="A3222" t="str">
        <f t="shared" si="50"/>
        <v>103806000</v>
      </c>
      <c r="B3222" s="7" t="s">
        <v>1323</v>
      </c>
      <c r="C3222" s="7"/>
      <c r="D3222" s="7"/>
      <c r="E3222" s="7" t="e">
        <v>#N/A</v>
      </c>
      <c r="F3222" s="7" t="e">
        <v>#N/A</v>
      </c>
      <c r="G3222" s="7" t="e">
        <v>#N/A</v>
      </c>
      <c r="H3222" s="7" t="e">
        <v>#N/A</v>
      </c>
      <c r="I3222" s="7" t="s">
        <v>188</v>
      </c>
      <c r="J3222" s="7" t="s">
        <v>189</v>
      </c>
      <c r="K3222" s="241">
        <v>10380</v>
      </c>
      <c r="L3222" s="7" t="s">
        <v>198</v>
      </c>
      <c r="M3222" s="241">
        <v>6000</v>
      </c>
      <c r="N3222" s="7" t="s">
        <v>107</v>
      </c>
    </row>
    <row r="3223" spans="1:14" x14ac:dyDescent="0.3">
      <c r="A3223" t="str">
        <f t="shared" si="50"/>
        <v>103806003</v>
      </c>
      <c r="B3223" s="7" t="s">
        <v>1323</v>
      </c>
      <c r="C3223" s="7"/>
      <c r="D3223" s="7"/>
      <c r="E3223" s="7" t="e">
        <v>#N/A</v>
      </c>
      <c r="F3223" s="7" t="e">
        <v>#N/A</v>
      </c>
      <c r="G3223" s="7" t="e">
        <v>#N/A</v>
      </c>
      <c r="H3223" s="7" t="e">
        <v>#N/A</v>
      </c>
      <c r="I3223" s="7" t="s">
        <v>188</v>
      </c>
      <c r="J3223" s="7" t="s">
        <v>189</v>
      </c>
      <c r="K3223" s="241">
        <v>10380</v>
      </c>
      <c r="L3223" s="7" t="s">
        <v>198</v>
      </c>
      <c r="M3223" s="241">
        <v>6003</v>
      </c>
      <c r="N3223" s="7" t="s">
        <v>89</v>
      </c>
    </row>
    <row r="3224" spans="1:14" x14ac:dyDescent="0.3">
      <c r="A3224" t="str">
        <f t="shared" si="50"/>
        <v>103806007</v>
      </c>
      <c r="B3224" s="7" t="s">
        <v>1323</v>
      </c>
      <c r="C3224" s="7"/>
      <c r="D3224" s="7"/>
      <c r="E3224" s="7">
        <v>0</v>
      </c>
      <c r="F3224" s="7">
        <v>0</v>
      </c>
      <c r="G3224" s="7">
        <v>0</v>
      </c>
      <c r="H3224" s="7">
        <v>0</v>
      </c>
      <c r="I3224" s="7" t="s">
        <v>188</v>
      </c>
      <c r="J3224" s="7" t="s">
        <v>189</v>
      </c>
      <c r="K3224" s="241">
        <v>10380</v>
      </c>
      <c r="L3224" s="7" t="s">
        <v>198</v>
      </c>
      <c r="M3224" s="241">
        <v>6007</v>
      </c>
      <c r="N3224" s="7" t="s">
        <v>191</v>
      </c>
    </row>
    <row r="3225" spans="1:14" x14ac:dyDescent="0.3">
      <c r="A3225" t="str">
        <f t="shared" si="50"/>
        <v>103808601</v>
      </c>
      <c r="B3225" s="7" t="s">
        <v>1323</v>
      </c>
      <c r="C3225" s="7"/>
      <c r="D3225" s="7"/>
      <c r="E3225" s="7">
        <v>0</v>
      </c>
      <c r="F3225" s="7">
        <v>0</v>
      </c>
      <c r="G3225" s="7">
        <v>0</v>
      </c>
      <c r="H3225" s="7">
        <v>0</v>
      </c>
      <c r="I3225" s="7" t="s">
        <v>188</v>
      </c>
      <c r="J3225" s="7" t="s">
        <v>189</v>
      </c>
      <c r="K3225" s="241">
        <v>10380</v>
      </c>
      <c r="L3225" s="7" t="s">
        <v>198</v>
      </c>
      <c r="M3225" s="241">
        <v>8601</v>
      </c>
      <c r="N3225" s="7" t="s">
        <v>192</v>
      </c>
    </row>
    <row r="3226" spans="1:14" x14ac:dyDescent="0.3">
      <c r="A3226" t="str">
        <f t="shared" si="50"/>
        <v>103816000</v>
      </c>
      <c r="B3226" s="7" t="s">
        <v>1323</v>
      </c>
      <c r="C3226" s="7"/>
      <c r="D3226" s="7"/>
      <c r="E3226" s="7" t="e">
        <v>#N/A</v>
      </c>
      <c r="F3226" s="7" t="e">
        <v>#N/A</v>
      </c>
      <c r="G3226" s="7" t="e">
        <v>#N/A</v>
      </c>
      <c r="H3226" s="7" t="e">
        <v>#N/A</v>
      </c>
      <c r="I3226" s="7" t="s">
        <v>188</v>
      </c>
      <c r="J3226" s="7" t="s">
        <v>189</v>
      </c>
      <c r="K3226" s="241">
        <v>10381</v>
      </c>
      <c r="L3226" s="7" t="s">
        <v>199</v>
      </c>
      <c r="M3226" s="241">
        <v>6000</v>
      </c>
      <c r="N3226" s="7" t="s">
        <v>107</v>
      </c>
    </row>
    <row r="3227" spans="1:14" x14ac:dyDescent="0.3">
      <c r="A3227" t="str">
        <f t="shared" si="50"/>
        <v>103816003</v>
      </c>
      <c r="B3227" s="7" t="s">
        <v>1323</v>
      </c>
      <c r="C3227" s="7"/>
      <c r="D3227" s="7"/>
      <c r="E3227" s="7" t="e">
        <v>#N/A</v>
      </c>
      <c r="F3227" s="7" t="e">
        <v>#N/A</v>
      </c>
      <c r="G3227" s="7" t="e">
        <v>#N/A</v>
      </c>
      <c r="H3227" s="7" t="e">
        <v>#N/A</v>
      </c>
      <c r="I3227" s="7" t="s">
        <v>188</v>
      </c>
      <c r="J3227" s="7" t="s">
        <v>189</v>
      </c>
      <c r="K3227" s="241">
        <v>10381</v>
      </c>
      <c r="L3227" s="7" t="s">
        <v>199</v>
      </c>
      <c r="M3227" s="241">
        <v>6003</v>
      </c>
      <c r="N3227" s="7" t="s">
        <v>89</v>
      </c>
    </row>
    <row r="3228" spans="1:14" x14ac:dyDescent="0.3">
      <c r="A3228" t="str">
        <f t="shared" si="50"/>
        <v>103816007</v>
      </c>
      <c r="B3228" s="7" t="s">
        <v>1323</v>
      </c>
      <c r="C3228" s="7"/>
      <c r="D3228" s="7"/>
      <c r="E3228" s="7">
        <v>0</v>
      </c>
      <c r="F3228" s="7">
        <v>0</v>
      </c>
      <c r="G3228" s="7">
        <v>0</v>
      </c>
      <c r="H3228" s="7">
        <v>0</v>
      </c>
      <c r="I3228" s="7" t="s">
        <v>188</v>
      </c>
      <c r="J3228" s="7" t="s">
        <v>189</v>
      </c>
      <c r="K3228" s="241">
        <v>10381</v>
      </c>
      <c r="L3228" s="7" t="s">
        <v>199</v>
      </c>
      <c r="M3228" s="241">
        <v>6007</v>
      </c>
      <c r="N3228" s="7" t="s">
        <v>191</v>
      </c>
    </row>
    <row r="3229" spans="1:14" x14ac:dyDescent="0.3">
      <c r="A3229" t="str">
        <f t="shared" si="50"/>
        <v>103818601</v>
      </c>
      <c r="B3229" s="7" t="s">
        <v>1323</v>
      </c>
      <c r="C3229" s="7"/>
      <c r="D3229" s="7"/>
      <c r="E3229" s="7">
        <v>0</v>
      </c>
      <c r="F3229" s="7">
        <v>0</v>
      </c>
      <c r="G3229" s="7">
        <v>0</v>
      </c>
      <c r="H3229" s="7">
        <v>0</v>
      </c>
      <c r="I3229" s="7" t="s">
        <v>188</v>
      </c>
      <c r="J3229" s="7" t="s">
        <v>189</v>
      </c>
      <c r="K3229" s="241">
        <v>10381</v>
      </c>
      <c r="L3229" s="7" t="s">
        <v>199</v>
      </c>
      <c r="M3229" s="241">
        <v>8601</v>
      </c>
      <c r="N3229" s="7" t="s">
        <v>192</v>
      </c>
    </row>
    <row r="3230" spans="1:14" x14ac:dyDescent="0.3">
      <c r="A3230" t="str">
        <f t="shared" si="50"/>
        <v>103826000</v>
      </c>
      <c r="B3230" s="7" t="s">
        <v>1323</v>
      </c>
      <c r="C3230" s="7"/>
      <c r="D3230" s="7"/>
      <c r="E3230" s="7" t="e">
        <v>#N/A</v>
      </c>
      <c r="F3230" s="7" t="e">
        <v>#N/A</v>
      </c>
      <c r="G3230" s="7" t="e">
        <v>#N/A</v>
      </c>
      <c r="H3230" s="7" t="e">
        <v>#N/A</v>
      </c>
      <c r="I3230" s="7" t="s">
        <v>188</v>
      </c>
      <c r="J3230" s="7" t="s">
        <v>189</v>
      </c>
      <c r="K3230" s="241">
        <v>10382</v>
      </c>
      <c r="L3230" s="7" t="s">
        <v>200</v>
      </c>
      <c r="M3230" s="241">
        <v>6000</v>
      </c>
      <c r="N3230" s="7" t="s">
        <v>107</v>
      </c>
    </row>
    <row r="3231" spans="1:14" x14ac:dyDescent="0.3">
      <c r="A3231" t="str">
        <f t="shared" si="50"/>
        <v>103826003</v>
      </c>
      <c r="B3231" s="7" t="s">
        <v>1323</v>
      </c>
      <c r="C3231" s="7"/>
      <c r="D3231" s="7"/>
      <c r="E3231" s="7" t="e">
        <v>#N/A</v>
      </c>
      <c r="F3231" s="7" t="e">
        <v>#N/A</v>
      </c>
      <c r="G3231" s="7" t="e">
        <v>#N/A</v>
      </c>
      <c r="H3231" s="7" t="e">
        <v>#N/A</v>
      </c>
      <c r="I3231" s="7" t="s">
        <v>188</v>
      </c>
      <c r="J3231" s="7" t="s">
        <v>189</v>
      </c>
      <c r="K3231" s="241">
        <v>10382</v>
      </c>
      <c r="L3231" s="7" t="s">
        <v>200</v>
      </c>
      <c r="M3231" s="241">
        <v>6003</v>
      </c>
      <c r="N3231" s="7" t="s">
        <v>89</v>
      </c>
    </row>
    <row r="3232" spans="1:14" x14ac:dyDescent="0.3">
      <c r="A3232" t="str">
        <f t="shared" si="50"/>
        <v>103826007</v>
      </c>
      <c r="B3232" s="7" t="s">
        <v>1323</v>
      </c>
      <c r="C3232" s="7"/>
      <c r="D3232" s="7"/>
      <c r="E3232" s="7">
        <v>0</v>
      </c>
      <c r="F3232" s="7">
        <v>0</v>
      </c>
      <c r="G3232" s="7">
        <v>0</v>
      </c>
      <c r="H3232" s="7">
        <v>0</v>
      </c>
      <c r="I3232" s="7" t="s">
        <v>188</v>
      </c>
      <c r="J3232" s="7" t="s">
        <v>189</v>
      </c>
      <c r="K3232" s="241">
        <v>10382</v>
      </c>
      <c r="L3232" s="7" t="s">
        <v>200</v>
      </c>
      <c r="M3232" s="241">
        <v>6007</v>
      </c>
      <c r="N3232" s="7" t="s">
        <v>191</v>
      </c>
    </row>
    <row r="3233" spans="1:14" x14ac:dyDescent="0.3">
      <c r="A3233" t="str">
        <f t="shared" si="50"/>
        <v>103828601</v>
      </c>
      <c r="B3233" s="7" t="s">
        <v>1323</v>
      </c>
      <c r="C3233" s="7"/>
      <c r="D3233" s="7"/>
      <c r="E3233" s="7">
        <v>0</v>
      </c>
      <c r="F3233" s="7">
        <v>0</v>
      </c>
      <c r="G3233" s="7">
        <v>0</v>
      </c>
      <c r="H3233" s="7">
        <v>0</v>
      </c>
      <c r="I3233" s="7" t="s">
        <v>188</v>
      </c>
      <c r="J3233" s="7" t="s">
        <v>189</v>
      </c>
      <c r="K3233" s="241">
        <v>10382</v>
      </c>
      <c r="L3233" s="7" t="s">
        <v>200</v>
      </c>
      <c r="M3233" s="241">
        <v>8601</v>
      </c>
      <c r="N3233" s="7" t="s">
        <v>192</v>
      </c>
    </row>
    <row r="3234" spans="1:14" x14ac:dyDescent="0.3">
      <c r="A3234" t="str">
        <f t="shared" si="50"/>
        <v>103836000</v>
      </c>
      <c r="B3234" s="7" t="s">
        <v>1323</v>
      </c>
      <c r="C3234" s="7"/>
      <c r="D3234" s="7"/>
      <c r="E3234" s="7" t="e">
        <v>#N/A</v>
      </c>
      <c r="F3234" s="7" t="e">
        <v>#N/A</v>
      </c>
      <c r="G3234" s="7" t="e">
        <v>#N/A</v>
      </c>
      <c r="H3234" s="7" t="e">
        <v>#N/A</v>
      </c>
      <c r="I3234" s="7" t="s">
        <v>188</v>
      </c>
      <c r="J3234" s="7" t="s">
        <v>189</v>
      </c>
      <c r="K3234" s="241">
        <v>10383</v>
      </c>
      <c r="L3234" s="7" t="s">
        <v>201</v>
      </c>
      <c r="M3234" s="241">
        <v>6000</v>
      </c>
      <c r="N3234" s="7" t="s">
        <v>107</v>
      </c>
    </row>
    <row r="3235" spans="1:14" x14ac:dyDescent="0.3">
      <c r="A3235" t="str">
        <f t="shared" si="50"/>
        <v>103836003</v>
      </c>
      <c r="B3235" s="7" t="s">
        <v>1323</v>
      </c>
      <c r="C3235" s="7"/>
      <c r="D3235" s="7"/>
      <c r="E3235" s="7" t="e">
        <v>#N/A</v>
      </c>
      <c r="F3235" s="7" t="e">
        <v>#N/A</v>
      </c>
      <c r="G3235" s="7" t="e">
        <v>#N/A</v>
      </c>
      <c r="H3235" s="7" t="e">
        <v>#N/A</v>
      </c>
      <c r="I3235" s="7" t="s">
        <v>188</v>
      </c>
      <c r="J3235" s="7" t="s">
        <v>189</v>
      </c>
      <c r="K3235" s="241">
        <v>10383</v>
      </c>
      <c r="L3235" s="7" t="s">
        <v>201</v>
      </c>
      <c r="M3235" s="241">
        <v>6003</v>
      </c>
      <c r="N3235" s="7" t="s">
        <v>89</v>
      </c>
    </row>
    <row r="3236" spans="1:14" x14ac:dyDescent="0.3">
      <c r="A3236" t="str">
        <f t="shared" si="50"/>
        <v>103836007</v>
      </c>
      <c r="B3236" s="7" t="s">
        <v>1323</v>
      </c>
      <c r="C3236" s="7"/>
      <c r="D3236" s="7"/>
      <c r="E3236" s="7">
        <v>0</v>
      </c>
      <c r="F3236" s="7">
        <v>0</v>
      </c>
      <c r="G3236" s="7">
        <v>0</v>
      </c>
      <c r="H3236" s="7">
        <v>0</v>
      </c>
      <c r="I3236" s="7" t="s">
        <v>188</v>
      </c>
      <c r="J3236" s="7" t="s">
        <v>189</v>
      </c>
      <c r="K3236" s="241">
        <v>10383</v>
      </c>
      <c r="L3236" s="7" t="s">
        <v>201</v>
      </c>
      <c r="M3236" s="241">
        <v>6007</v>
      </c>
      <c r="N3236" s="7" t="s">
        <v>191</v>
      </c>
    </row>
    <row r="3237" spans="1:14" x14ac:dyDescent="0.3">
      <c r="A3237" t="str">
        <f t="shared" si="50"/>
        <v>103838601</v>
      </c>
      <c r="B3237" s="7" t="s">
        <v>1323</v>
      </c>
      <c r="C3237" s="7"/>
      <c r="D3237" s="7"/>
      <c r="E3237" s="7">
        <v>0</v>
      </c>
      <c r="F3237" s="7">
        <v>0</v>
      </c>
      <c r="G3237" s="7">
        <v>0</v>
      </c>
      <c r="H3237" s="7">
        <v>0</v>
      </c>
      <c r="I3237" s="7" t="s">
        <v>188</v>
      </c>
      <c r="J3237" s="7" t="s">
        <v>189</v>
      </c>
      <c r="K3237" s="241">
        <v>10383</v>
      </c>
      <c r="L3237" s="7" t="s">
        <v>201</v>
      </c>
      <c r="M3237" s="241">
        <v>8601</v>
      </c>
      <c r="N3237" s="7" t="s">
        <v>192</v>
      </c>
    </row>
    <row r="3238" spans="1:14" x14ac:dyDescent="0.3">
      <c r="A3238" t="str">
        <f t="shared" si="50"/>
        <v>103846000</v>
      </c>
      <c r="B3238" s="7" t="s">
        <v>1323</v>
      </c>
      <c r="C3238" s="7"/>
      <c r="D3238" s="7"/>
      <c r="E3238" s="7" t="e">
        <v>#N/A</v>
      </c>
      <c r="F3238" s="7" t="e">
        <v>#N/A</v>
      </c>
      <c r="G3238" s="7" t="e">
        <v>#N/A</v>
      </c>
      <c r="H3238" s="7" t="e">
        <v>#N/A</v>
      </c>
      <c r="I3238" s="7" t="s">
        <v>188</v>
      </c>
      <c r="J3238" s="7" t="s">
        <v>189</v>
      </c>
      <c r="K3238" s="241">
        <v>10384</v>
      </c>
      <c r="L3238" s="7" t="s">
        <v>202</v>
      </c>
      <c r="M3238" s="241">
        <v>6000</v>
      </c>
      <c r="N3238" s="7" t="s">
        <v>107</v>
      </c>
    </row>
    <row r="3239" spans="1:14" x14ac:dyDescent="0.3">
      <c r="A3239" t="str">
        <f t="shared" si="50"/>
        <v>103846003</v>
      </c>
      <c r="B3239" s="7" t="s">
        <v>1323</v>
      </c>
      <c r="C3239" s="7"/>
      <c r="D3239" s="7"/>
      <c r="E3239" s="7" t="e">
        <v>#N/A</v>
      </c>
      <c r="F3239" s="7" t="e">
        <v>#N/A</v>
      </c>
      <c r="G3239" s="7" t="e">
        <v>#N/A</v>
      </c>
      <c r="H3239" s="7" t="e">
        <v>#N/A</v>
      </c>
      <c r="I3239" s="7" t="s">
        <v>188</v>
      </c>
      <c r="J3239" s="7" t="s">
        <v>189</v>
      </c>
      <c r="K3239" s="241">
        <v>10384</v>
      </c>
      <c r="L3239" s="7" t="s">
        <v>202</v>
      </c>
      <c r="M3239" s="241">
        <v>6003</v>
      </c>
      <c r="N3239" s="7" t="s">
        <v>89</v>
      </c>
    </row>
    <row r="3240" spans="1:14" x14ac:dyDescent="0.3">
      <c r="A3240" t="str">
        <f t="shared" si="50"/>
        <v>103846007</v>
      </c>
      <c r="B3240" s="7" t="s">
        <v>1323</v>
      </c>
      <c r="C3240" s="7"/>
      <c r="D3240" s="7"/>
      <c r="E3240" s="7">
        <v>0</v>
      </c>
      <c r="F3240" s="7">
        <v>0</v>
      </c>
      <c r="G3240" s="7">
        <v>0</v>
      </c>
      <c r="H3240" s="7">
        <v>0</v>
      </c>
      <c r="I3240" s="7" t="s">
        <v>188</v>
      </c>
      <c r="J3240" s="7" t="s">
        <v>189</v>
      </c>
      <c r="K3240" s="241">
        <v>10384</v>
      </c>
      <c r="L3240" s="7" t="s">
        <v>202</v>
      </c>
      <c r="M3240" s="241">
        <v>6007</v>
      </c>
      <c r="N3240" s="7" t="s">
        <v>191</v>
      </c>
    </row>
    <row r="3241" spans="1:14" x14ac:dyDescent="0.3">
      <c r="A3241" t="str">
        <f t="shared" si="50"/>
        <v>103848601</v>
      </c>
      <c r="B3241" s="7" t="s">
        <v>1323</v>
      </c>
      <c r="C3241" s="7"/>
      <c r="D3241" s="7"/>
      <c r="E3241" s="7">
        <v>0</v>
      </c>
      <c r="F3241" s="7">
        <v>0</v>
      </c>
      <c r="G3241" s="7">
        <v>0</v>
      </c>
      <c r="H3241" s="7">
        <v>0</v>
      </c>
      <c r="I3241" s="7" t="s">
        <v>188</v>
      </c>
      <c r="J3241" s="7" t="s">
        <v>189</v>
      </c>
      <c r="K3241" s="241">
        <v>10384</v>
      </c>
      <c r="L3241" s="7" t="s">
        <v>202</v>
      </c>
      <c r="M3241" s="241">
        <v>8601</v>
      </c>
      <c r="N3241" s="7" t="s">
        <v>192</v>
      </c>
    </row>
    <row r="3242" spans="1:14" x14ac:dyDescent="0.3">
      <c r="A3242" t="str">
        <f t="shared" si="50"/>
        <v>103856000</v>
      </c>
      <c r="B3242" s="7" t="s">
        <v>1323</v>
      </c>
      <c r="C3242" s="7"/>
      <c r="D3242" s="7"/>
      <c r="E3242" s="7" t="e">
        <v>#N/A</v>
      </c>
      <c r="F3242" s="7" t="e">
        <v>#N/A</v>
      </c>
      <c r="G3242" s="7" t="e">
        <v>#N/A</v>
      </c>
      <c r="H3242" s="7" t="e">
        <v>#N/A</v>
      </c>
      <c r="I3242" s="7" t="s">
        <v>188</v>
      </c>
      <c r="J3242" s="7" t="s">
        <v>189</v>
      </c>
      <c r="K3242" s="241">
        <v>10385</v>
      </c>
      <c r="L3242" s="7" t="s">
        <v>203</v>
      </c>
      <c r="M3242" s="241">
        <v>6000</v>
      </c>
      <c r="N3242" s="7" t="s">
        <v>107</v>
      </c>
    </row>
    <row r="3243" spans="1:14" x14ac:dyDescent="0.3">
      <c r="A3243" t="str">
        <f t="shared" si="50"/>
        <v>103856003</v>
      </c>
      <c r="B3243" s="7" t="s">
        <v>1323</v>
      </c>
      <c r="C3243" s="7"/>
      <c r="D3243" s="7"/>
      <c r="E3243" s="7" t="e">
        <v>#N/A</v>
      </c>
      <c r="F3243" s="7" t="e">
        <v>#N/A</v>
      </c>
      <c r="G3243" s="7" t="e">
        <v>#N/A</v>
      </c>
      <c r="H3243" s="7" t="e">
        <v>#N/A</v>
      </c>
      <c r="I3243" s="7" t="s">
        <v>188</v>
      </c>
      <c r="J3243" s="7" t="s">
        <v>189</v>
      </c>
      <c r="K3243" s="241">
        <v>10385</v>
      </c>
      <c r="L3243" s="7" t="s">
        <v>203</v>
      </c>
      <c r="M3243" s="241">
        <v>6003</v>
      </c>
      <c r="N3243" s="7" t="s">
        <v>89</v>
      </c>
    </row>
    <row r="3244" spans="1:14" x14ac:dyDescent="0.3">
      <c r="A3244" t="str">
        <f t="shared" si="50"/>
        <v>103856007</v>
      </c>
      <c r="B3244" s="7" t="s">
        <v>1323</v>
      </c>
      <c r="C3244" s="7"/>
      <c r="D3244" s="7"/>
      <c r="E3244" s="7">
        <v>0</v>
      </c>
      <c r="F3244" s="7">
        <v>0</v>
      </c>
      <c r="G3244" s="7">
        <v>0</v>
      </c>
      <c r="H3244" s="7">
        <v>0</v>
      </c>
      <c r="I3244" s="7" t="s">
        <v>188</v>
      </c>
      <c r="J3244" s="7" t="s">
        <v>189</v>
      </c>
      <c r="K3244" s="241">
        <v>10385</v>
      </c>
      <c r="L3244" s="7" t="s">
        <v>203</v>
      </c>
      <c r="M3244" s="241">
        <v>6007</v>
      </c>
      <c r="N3244" s="7" t="s">
        <v>191</v>
      </c>
    </row>
    <row r="3245" spans="1:14" x14ac:dyDescent="0.3">
      <c r="A3245" t="str">
        <f t="shared" si="50"/>
        <v>103858601</v>
      </c>
      <c r="B3245" s="7" t="s">
        <v>1323</v>
      </c>
      <c r="C3245" s="7"/>
      <c r="D3245" s="7"/>
      <c r="E3245" s="7">
        <v>0</v>
      </c>
      <c r="F3245" s="7">
        <v>0</v>
      </c>
      <c r="G3245" s="7">
        <v>0</v>
      </c>
      <c r="H3245" s="7">
        <v>0</v>
      </c>
      <c r="I3245" s="7" t="s">
        <v>188</v>
      </c>
      <c r="J3245" s="7" t="s">
        <v>189</v>
      </c>
      <c r="K3245" s="241">
        <v>10385</v>
      </c>
      <c r="L3245" s="7" t="s">
        <v>203</v>
      </c>
      <c r="M3245" s="241">
        <v>8601</v>
      </c>
      <c r="N3245" s="7" t="s">
        <v>192</v>
      </c>
    </row>
    <row r="3246" spans="1:14" x14ac:dyDescent="0.3">
      <c r="A3246" t="str">
        <f t="shared" si="50"/>
        <v>103866000</v>
      </c>
      <c r="B3246" s="7" t="s">
        <v>1323</v>
      </c>
      <c r="C3246" s="7"/>
      <c r="D3246" s="7"/>
      <c r="E3246" s="7" t="e">
        <v>#N/A</v>
      </c>
      <c r="F3246" s="7" t="e">
        <v>#N/A</v>
      </c>
      <c r="G3246" s="7" t="e">
        <v>#N/A</v>
      </c>
      <c r="H3246" s="7" t="e">
        <v>#N/A</v>
      </c>
      <c r="I3246" s="7" t="s">
        <v>188</v>
      </c>
      <c r="J3246" s="7" t="s">
        <v>189</v>
      </c>
      <c r="K3246" s="241">
        <v>10386</v>
      </c>
      <c r="L3246" s="7" t="s">
        <v>204</v>
      </c>
      <c r="M3246" s="241">
        <v>6000</v>
      </c>
      <c r="N3246" s="7" t="s">
        <v>107</v>
      </c>
    </row>
    <row r="3247" spans="1:14" x14ac:dyDescent="0.3">
      <c r="A3247" t="str">
        <f t="shared" si="50"/>
        <v>103866003</v>
      </c>
      <c r="B3247" s="7" t="s">
        <v>1323</v>
      </c>
      <c r="C3247" s="7"/>
      <c r="D3247" s="7"/>
      <c r="E3247" s="7" t="e">
        <v>#N/A</v>
      </c>
      <c r="F3247" s="7" t="e">
        <v>#N/A</v>
      </c>
      <c r="G3247" s="7" t="e">
        <v>#N/A</v>
      </c>
      <c r="H3247" s="7" t="e">
        <v>#N/A</v>
      </c>
      <c r="I3247" s="7" t="s">
        <v>188</v>
      </c>
      <c r="J3247" s="7" t="s">
        <v>189</v>
      </c>
      <c r="K3247" s="241">
        <v>10386</v>
      </c>
      <c r="L3247" s="7" t="s">
        <v>204</v>
      </c>
      <c r="M3247" s="241">
        <v>6003</v>
      </c>
      <c r="N3247" s="7" t="s">
        <v>89</v>
      </c>
    </row>
    <row r="3248" spans="1:14" x14ac:dyDescent="0.3">
      <c r="A3248" t="str">
        <f t="shared" si="50"/>
        <v>103866007</v>
      </c>
      <c r="B3248" s="7" t="s">
        <v>1323</v>
      </c>
      <c r="C3248" s="7"/>
      <c r="D3248" s="7"/>
      <c r="E3248" s="7">
        <v>0</v>
      </c>
      <c r="F3248" s="7">
        <v>0</v>
      </c>
      <c r="G3248" s="7">
        <v>0</v>
      </c>
      <c r="H3248" s="7">
        <v>0</v>
      </c>
      <c r="I3248" s="7" t="s">
        <v>188</v>
      </c>
      <c r="J3248" s="7" t="s">
        <v>189</v>
      </c>
      <c r="K3248" s="241">
        <v>10386</v>
      </c>
      <c r="L3248" s="7" t="s">
        <v>204</v>
      </c>
      <c r="M3248" s="241">
        <v>6007</v>
      </c>
      <c r="N3248" s="7" t="s">
        <v>191</v>
      </c>
    </row>
    <row r="3249" spans="1:14" x14ac:dyDescent="0.3">
      <c r="A3249" t="str">
        <f t="shared" si="50"/>
        <v>103868601</v>
      </c>
      <c r="B3249" s="7" t="s">
        <v>1323</v>
      </c>
      <c r="C3249" s="7"/>
      <c r="D3249" s="7"/>
      <c r="E3249" s="7">
        <v>0</v>
      </c>
      <c r="F3249" s="7">
        <v>0</v>
      </c>
      <c r="G3249" s="7">
        <v>0</v>
      </c>
      <c r="H3249" s="7">
        <v>0</v>
      </c>
      <c r="I3249" s="7" t="s">
        <v>188</v>
      </c>
      <c r="J3249" s="7" t="s">
        <v>189</v>
      </c>
      <c r="K3249" s="241">
        <v>10386</v>
      </c>
      <c r="L3249" s="7" t="s">
        <v>204</v>
      </c>
      <c r="M3249" s="241">
        <v>8601</v>
      </c>
      <c r="N3249" s="7" t="s">
        <v>192</v>
      </c>
    </row>
    <row r="3250" spans="1:14" x14ac:dyDescent="0.3">
      <c r="A3250" t="str">
        <f t="shared" si="50"/>
        <v>60275502</v>
      </c>
      <c r="B3250" s="7" t="s">
        <v>1321</v>
      </c>
      <c r="C3250" s="7"/>
      <c r="D3250" s="7"/>
      <c r="E3250" s="7" t="e">
        <v>#N/A</v>
      </c>
      <c r="F3250" s="7" t="e">
        <v>#N/A</v>
      </c>
      <c r="G3250" s="7" t="e">
        <v>#N/A</v>
      </c>
      <c r="H3250" s="7" t="e">
        <v>#N/A</v>
      </c>
      <c r="I3250" s="7" t="s">
        <v>2036</v>
      </c>
      <c r="J3250" s="7" t="s">
        <v>2037</v>
      </c>
      <c r="K3250" s="241">
        <v>6027</v>
      </c>
      <c r="L3250" s="7" t="s">
        <v>2037</v>
      </c>
      <c r="M3250" s="241">
        <v>5502</v>
      </c>
      <c r="N3250" s="7" t="s">
        <v>63</v>
      </c>
    </row>
    <row r="3251" spans="1:14" x14ac:dyDescent="0.3">
      <c r="A3251" t="str">
        <f t="shared" si="50"/>
        <v>60276004</v>
      </c>
      <c r="B3251" s="7" t="s">
        <v>1321</v>
      </c>
      <c r="C3251" s="7"/>
      <c r="D3251" s="7"/>
      <c r="E3251" s="7" t="e">
        <v>#N/A</v>
      </c>
      <c r="F3251" s="7" t="e">
        <v>#N/A</v>
      </c>
      <c r="G3251" s="7" t="e">
        <v>#N/A</v>
      </c>
      <c r="H3251" s="7" t="e">
        <v>#N/A</v>
      </c>
      <c r="I3251" s="7" t="s">
        <v>2036</v>
      </c>
      <c r="J3251" s="7" t="s">
        <v>2037</v>
      </c>
      <c r="K3251" s="241">
        <v>6027</v>
      </c>
      <c r="L3251" s="7" t="s">
        <v>2037</v>
      </c>
      <c r="M3251" s="241">
        <v>6004</v>
      </c>
      <c r="N3251" s="7" t="s">
        <v>66</v>
      </c>
    </row>
    <row r="3252" spans="1:14" x14ac:dyDescent="0.3">
      <c r="A3252" t="str">
        <f t="shared" si="50"/>
        <v>60075505</v>
      </c>
      <c r="B3252" s="7" t="s">
        <v>1321</v>
      </c>
      <c r="C3252" s="7"/>
      <c r="D3252" s="7"/>
      <c r="E3252" s="7" t="e">
        <v>#N/A</v>
      </c>
      <c r="F3252" s="7" t="e">
        <v>#N/A</v>
      </c>
      <c r="G3252" s="7" t="e">
        <v>#N/A</v>
      </c>
      <c r="H3252" s="7" t="e">
        <v>#N/A</v>
      </c>
      <c r="I3252" s="7" t="s">
        <v>2038</v>
      </c>
      <c r="J3252" s="7" t="s">
        <v>2039</v>
      </c>
      <c r="K3252" s="241">
        <v>6007</v>
      </c>
      <c r="L3252" s="7" t="s">
        <v>2039</v>
      </c>
      <c r="M3252" s="241">
        <v>5505</v>
      </c>
      <c r="N3252" s="7" t="s">
        <v>61</v>
      </c>
    </row>
    <row r="3253" spans="1:14" x14ac:dyDescent="0.3">
      <c r="A3253" t="str">
        <f t="shared" si="50"/>
        <v>60141</v>
      </c>
      <c r="B3253" s="7" t="s">
        <v>1321</v>
      </c>
      <c r="C3253" s="7"/>
      <c r="D3253" s="7"/>
      <c r="E3253" s="7" t="e">
        <v>#N/A</v>
      </c>
      <c r="F3253" s="7" t="e">
        <v>#N/A</v>
      </c>
      <c r="G3253" s="7" t="e">
        <v>#N/A</v>
      </c>
      <c r="H3253" s="7" t="e">
        <v>#N/A</v>
      </c>
      <c r="I3253" s="7" t="s">
        <v>2040</v>
      </c>
      <c r="J3253" s="7" t="s">
        <v>2041</v>
      </c>
      <c r="K3253" s="241">
        <v>6014</v>
      </c>
      <c r="L3253" s="7" t="s">
        <v>2042</v>
      </c>
      <c r="M3253" s="241">
        <v>1</v>
      </c>
      <c r="N3253" s="7" t="s">
        <v>158</v>
      </c>
    </row>
    <row r="3254" spans="1:14" x14ac:dyDescent="0.3">
      <c r="A3254" t="str">
        <f t="shared" si="50"/>
        <v>60142045</v>
      </c>
      <c r="B3254" s="7" t="s">
        <v>1321</v>
      </c>
      <c r="C3254" s="7"/>
      <c r="D3254" s="7"/>
      <c r="E3254" s="7" t="e">
        <v>#N/A</v>
      </c>
      <c r="F3254" s="7" t="e">
        <v>#N/A</v>
      </c>
      <c r="G3254" s="7" t="e">
        <v>#N/A</v>
      </c>
      <c r="H3254" s="7" t="e">
        <v>#N/A</v>
      </c>
      <c r="I3254" s="7" t="s">
        <v>2040</v>
      </c>
      <c r="J3254" s="7" t="s">
        <v>2041</v>
      </c>
      <c r="K3254" s="241">
        <v>6014</v>
      </c>
      <c r="L3254" s="7" t="s">
        <v>2042</v>
      </c>
      <c r="M3254" s="241">
        <v>2045</v>
      </c>
      <c r="N3254" s="7" t="s">
        <v>170</v>
      </c>
    </row>
    <row r="3255" spans="1:14" x14ac:dyDescent="0.3">
      <c r="A3255" t="str">
        <f t="shared" si="50"/>
        <v>60142085</v>
      </c>
      <c r="B3255" s="7" t="s">
        <v>1321</v>
      </c>
      <c r="C3255" s="7"/>
      <c r="D3255" s="7"/>
      <c r="E3255" s="7" t="e">
        <v>#N/A</v>
      </c>
      <c r="F3255" s="7" t="e">
        <v>#N/A</v>
      </c>
      <c r="G3255" s="7" t="e">
        <v>#N/A</v>
      </c>
      <c r="H3255" s="7" t="e">
        <v>#N/A</v>
      </c>
      <c r="I3255" s="7" t="s">
        <v>2040</v>
      </c>
      <c r="J3255" s="7" t="s">
        <v>2041</v>
      </c>
      <c r="K3255" s="241">
        <v>6014</v>
      </c>
      <c r="L3255" s="7" t="s">
        <v>2042</v>
      </c>
      <c r="M3255" s="241">
        <v>2085</v>
      </c>
      <c r="N3255" s="7" t="s">
        <v>280</v>
      </c>
    </row>
    <row r="3256" spans="1:14" x14ac:dyDescent="0.3">
      <c r="A3256" t="str">
        <f t="shared" si="50"/>
        <v>60144000</v>
      </c>
      <c r="B3256" s="7" t="s">
        <v>1321</v>
      </c>
      <c r="C3256" s="7"/>
      <c r="D3256" s="7"/>
      <c r="E3256" s="7" t="e">
        <v>#N/A</v>
      </c>
      <c r="F3256" s="7" t="e">
        <v>#N/A</v>
      </c>
      <c r="G3256" s="7" t="e">
        <v>#N/A</v>
      </c>
      <c r="H3256" s="7" t="e">
        <v>#N/A</v>
      </c>
      <c r="I3256" s="7" t="s">
        <v>2040</v>
      </c>
      <c r="J3256" s="7" t="s">
        <v>2041</v>
      </c>
      <c r="K3256" s="241">
        <v>6014</v>
      </c>
      <c r="L3256" s="7" t="s">
        <v>2042</v>
      </c>
      <c r="M3256" s="241">
        <v>4000</v>
      </c>
      <c r="N3256" s="7" t="s">
        <v>1349</v>
      </c>
    </row>
    <row r="3257" spans="1:14" x14ac:dyDescent="0.3">
      <c r="A3257" t="str">
        <f t="shared" si="50"/>
        <v>60145002</v>
      </c>
      <c r="B3257" s="7" t="s">
        <v>1351</v>
      </c>
      <c r="C3257" s="7"/>
      <c r="D3257" s="7"/>
      <c r="E3257" s="7" t="e">
        <v>#N/A</v>
      </c>
      <c r="F3257" s="7" t="e">
        <v>#N/A</v>
      </c>
      <c r="G3257" s="7" t="e">
        <v>#N/A</v>
      </c>
      <c r="H3257" s="7" t="e">
        <v>#N/A</v>
      </c>
      <c r="I3257" s="7" t="s">
        <v>2040</v>
      </c>
      <c r="J3257" s="7" t="s">
        <v>2041</v>
      </c>
      <c r="K3257" s="241">
        <v>6014</v>
      </c>
      <c r="L3257" s="7" t="s">
        <v>2042</v>
      </c>
      <c r="M3257" s="241">
        <v>5002</v>
      </c>
      <c r="N3257" s="7" t="s">
        <v>308</v>
      </c>
    </row>
    <row r="3258" spans="1:14" x14ac:dyDescent="0.3">
      <c r="A3258" t="str">
        <f t="shared" si="50"/>
        <v>60145501</v>
      </c>
      <c r="B3258" s="7" t="s">
        <v>1321</v>
      </c>
      <c r="C3258" s="7"/>
      <c r="D3258" s="7"/>
      <c r="E3258" s="7" t="e">
        <v>#N/A</v>
      </c>
      <c r="F3258" s="7" t="e">
        <v>#N/A</v>
      </c>
      <c r="G3258" s="7" t="e">
        <v>#N/A</v>
      </c>
      <c r="H3258" s="7" t="e">
        <v>#N/A</v>
      </c>
      <c r="I3258" s="7" t="s">
        <v>2040</v>
      </c>
      <c r="J3258" s="7" t="s">
        <v>2041</v>
      </c>
      <c r="K3258" s="241">
        <v>6014</v>
      </c>
      <c r="L3258" s="7" t="s">
        <v>2042</v>
      </c>
      <c r="M3258" s="241">
        <v>5501</v>
      </c>
      <c r="N3258" s="7" t="s">
        <v>2043</v>
      </c>
    </row>
    <row r="3259" spans="1:14" x14ac:dyDescent="0.3">
      <c r="A3259" t="str">
        <f t="shared" si="50"/>
        <v>60145502</v>
      </c>
      <c r="B3259" s="7" t="s">
        <v>1321</v>
      </c>
      <c r="C3259" s="7"/>
      <c r="D3259" s="7"/>
      <c r="E3259" s="7" t="e">
        <v>#N/A</v>
      </c>
      <c r="F3259" s="7" t="e">
        <v>#N/A</v>
      </c>
      <c r="G3259" s="7" t="e">
        <v>#N/A</v>
      </c>
      <c r="H3259" s="7" t="e">
        <v>#N/A</v>
      </c>
      <c r="I3259" s="7" t="s">
        <v>2040</v>
      </c>
      <c r="J3259" s="7" t="s">
        <v>2041</v>
      </c>
      <c r="K3259" s="241">
        <v>6014</v>
      </c>
      <c r="L3259" s="7" t="s">
        <v>2042</v>
      </c>
      <c r="M3259" s="241">
        <v>5502</v>
      </c>
      <c r="N3259" s="7" t="s">
        <v>63</v>
      </c>
    </row>
    <row r="3260" spans="1:14" x14ac:dyDescent="0.3">
      <c r="A3260" t="str">
        <f t="shared" si="50"/>
        <v>60145504</v>
      </c>
      <c r="B3260" s="7" t="s">
        <v>1321</v>
      </c>
      <c r="C3260" s="7"/>
      <c r="D3260" s="7"/>
      <c r="E3260" s="7" t="e">
        <v>#N/A</v>
      </c>
      <c r="F3260" s="7" t="e">
        <v>#N/A</v>
      </c>
      <c r="G3260" s="7" t="e">
        <v>#N/A</v>
      </c>
      <c r="H3260" s="7" t="e">
        <v>#N/A</v>
      </c>
      <c r="I3260" s="7" t="s">
        <v>2040</v>
      </c>
      <c r="J3260" s="7" t="s">
        <v>2041</v>
      </c>
      <c r="K3260" s="241">
        <v>6014</v>
      </c>
      <c r="L3260" s="7" t="s">
        <v>2042</v>
      </c>
      <c r="M3260" s="241">
        <v>5504</v>
      </c>
      <c r="N3260" s="7" t="s">
        <v>264</v>
      </c>
    </row>
    <row r="3261" spans="1:14" x14ac:dyDescent="0.3">
      <c r="A3261" t="str">
        <f t="shared" si="50"/>
        <v>60145507</v>
      </c>
      <c r="B3261" s="7" t="s">
        <v>1321</v>
      </c>
      <c r="C3261" s="7"/>
      <c r="D3261" s="7"/>
      <c r="E3261" s="7" t="e">
        <v>#N/A</v>
      </c>
      <c r="F3261" s="7" t="e">
        <v>#N/A</v>
      </c>
      <c r="G3261" s="7" t="e">
        <v>#N/A</v>
      </c>
      <c r="H3261" s="7" t="e">
        <v>#N/A</v>
      </c>
      <c r="I3261" s="7" t="s">
        <v>2040</v>
      </c>
      <c r="J3261" s="7" t="s">
        <v>2041</v>
      </c>
      <c r="K3261" s="241">
        <v>6014</v>
      </c>
      <c r="L3261" s="7" t="s">
        <v>2042</v>
      </c>
      <c r="M3261" s="241">
        <v>5507</v>
      </c>
      <c r="N3261" s="7" t="s">
        <v>1596</v>
      </c>
    </row>
    <row r="3262" spans="1:14" x14ac:dyDescent="0.3">
      <c r="A3262" t="str">
        <f t="shared" si="50"/>
        <v>60145508</v>
      </c>
      <c r="B3262" s="7" t="s">
        <v>1321</v>
      </c>
      <c r="C3262" s="7"/>
      <c r="D3262" s="7"/>
      <c r="E3262" s="7" t="e">
        <v>#N/A</v>
      </c>
      <c r="F3262" s="7" t="e">
        <v>#N/A</v>
      </c>
      <c r="G3262" s="7" t="e">
        <v>#N/A</v>
      </c>
      <c r="H3262" s="7" t="e">
        <v>#N/A</v>
      </c>
      <c r="I3262" s="7" t="s">
        <v>2040</v>
      </c>
      <c r="J3262" s="7" t="s">
        <v>2041</v>
      </c>
      <c r="K3262" s="241">
        <v>6014</v>
      </c>
      <c r="L3262" s="7" t="s">
        <v>2042</v>
      </c>
      <c r="M3262" s="241">
        <v>5508</v>
      </c>
      <c r="N3262" s="7" t="s">
        <v>2044</v>
      </c>
    </row>
    <row r="3263" spans="1:14" x14ac:dyDescent="0.3">
      <c r="A3263" t="str">
        <f t="shared" si="50"/>
        <v>60145509</v>
      </c>
      <c r="B3263" s="7" t="s">
        <v>1321</v>
      </c>
      <c r="C3263" s="7"/>
      <c r="D3263" s="7"/>
      <c r="E3263" s="7" t="e">
        <v>#N/A</v>
      </c>
      <c r="F3263" s="7" t="e">
        <v>#N/A</v>
      </c>
      <c r="G3263" s="7" t="e">
        <v>#N/A</v>
      </c>
      <c r="H3263" s="7" t="e">
        <v>#N/A</v>
      </c>
      <c r="I3263" s="7" t="s">
        <v>2040</v>
      </c>
      <c r="J3263" s="7" t="s">
        <v>2041</v>
      </c>
      <c r="K3263" s="241">
        <v>6014</v>
      </c>
      <c r="L3263" s="7" t="s">
        <v>2042</v>
      </c>
      <c r="M3263" s="241">
        <v>5509</v>
      </c>
      <c r="N3263" s="7" t="s">
        <v>265</v>
      </c>
    </row>
    <row r="3264" spans="1:14" x14ac:dyDescent="0.3">
      <c r="A3264" t="str">
        <f t="shared" si="50"/>
        <v>60145510</v>
      </c>
      <c r="B3264" s="7" t="s">
        <v>1321</v>
      </c>
      <c r="C3264" s="7"/>
      <c r="D3264" s="7"/>
      <c r="E3264" s="7" t="e">
        <v>#N/A</v>
      </c>
      <c r="F3264" s="7" t="e">
        <v>#N/A</v>
      </c>
      <c r="G3264" s="7" t="e">
        <v>#N/A</v>
      </c>
      <c r="H3264" s="7" t="e">
        <v>#N/A</v>
      </c>
      <c r="I3264" s="7" t="s">
        <v>2040</v>
      </c>
      <c r="J3264" s="7" t="s">
        <v>2041</v>
      </c>
      <c r="K3264" s="241">
        <v>6014</v>
      </c>
      <c r="L3264" s="7" t="s">
        <v>2042</v>
      </c>
      <c r="M3264" s="241">
        <v>5510</v>
      </c>
      <c r="N3264" s="7" t="s">
        <v>1744</v>
      </c>
    </row>
    <row r="3265" spans="1:14" x14ac:dyDescent="0.3">
      <c r="A3265" t="str">
        <f t="shared" si="50"/>
        <v>60145511</v>
      </c>
      <c r="B3265" s="7" t="s">
        <v>1321</v>
      </c>
      <c r="C3265" s="7"/>
      <c r="D3265" s="7"/>
      <c r="E3265" s="7" t="e">
        <v>#N/A</v>
      </c>
      <c r="F3265" s="7" t="e">
        <v>#N/A</v>
      </c>
      <c r="G3265" s="7" t="e">
        <v>#N/A</v>
      </c>
      <c r="H3265" s="7" t="e">
        <v>#N/A</v>
      </c>
      <c r="I3265" s="7" t="s">
        <v>2040</v>
      </c>
      <c r="J3265" s="7" t="s">
        <v>2041</v>
      </c>
      <c r="K3265" s="241">
        <v>6014</v>
      </c>
      <c r="L3265" s="7" t="s">
        <v>2042</v>
      </c>
      <c r="M3265" s="241">
        <v>5511</v>
      </c>
      <c r="N3265" s="7" t="s">
        <v>2045</v>
      </c>
    </row>
    <row r="3266" spans="1:14" x14ac:dyDescent="0.3">
      <c r="A3266" t="str">
        <f t="shared" si="50"/>
        <v>60145512</v>
      </c>
      <c r="B3266" s="7" t="s">
        <v>1321</v>
      </c>
      <c r="C3266" s="7"/>
      <c r="D3266" s="7"/>
      <c r="E3266" s="7" t="e">
        <v>#N/A</v>
      </c>
      <c r="F3266" s="7" t="e">
        <v>#N/A</v>
      </c>
      <c r="G3266" s="7" t="e">
        <v>#N/A</v>
      </c>
      <c r="H3266" s="7" t="e">
        <v>#N/A</v>
      </c>
      <c r="I3266" s="7" t="s">
        <v>2040</v>
      </c>
      <c r="J3266" s="7" t="s">
        <v>2041</v>
      </c>
      <c r="K3266" s="241">
        <v>6014</v>
      </c>
      <c r="L3266" s="7" t="s">
        <v>2042</v>
      </c>
      <c r="M3266" s="241">
        <v>5512</v>
      </c>
      <c r="N3266" s="7" t="s">
        <v>2046</v>
      </c>
    </row>
    <row r="3267" spans="1:14" x14ac:dyDescent="0.3">
      <c r="A3267" t="str">
        <f t="shared" ref="A3267:A3330" si="51">K3267&amp;M3267</f>
        <v>60145513</v>
      </c>
      <c r="B3267" s="7" t="s">
        <v>1321</v>
      </c>
      <c r="C3267" s="7"/>
      <c r="D3267" s="7"/>
      <c r="E3267" s="7" t="e">
        <v>#N/A</v>
      </c>
      <c r="F3267" s="7" t="e">
        <v>#N/A</v>
      </c>
      <c r="G3267" s="7" t="e">
        <v>#N/A</v>
      </c>
      <c r="H3267" s="7" t="e">
        <v>#N/A</v>
      </c>
      <c r="I3267" s="7" t="s">
        <v>2040</v>
      </c>
      <c r="J3267" s="7" t="s">
        <v>2041</v>
      </c>
      <c r="K3267" s="241">
        <v>6014</v>
      </c>
      <c r="L3267" s="7" t="s">
        <v>2042</v>
      </c>
      <c r="M3267" s="241">
        <v>5513</v>
      </c>
      <c r="N3267" s="7" t="s">
        <v>2047</v>
      </c>
    </row>
    <row r="3268" spans="1:14" x14ac:dyDescent="0.3">
      <c r="A3268" t="str">
        <f t="shared" si="51"/>
        <v>60145514</v>
      </c>
      <c r="B3268" s="7" t="s">
        <v>1321</v>
      </c>
      <c r="C3268" s="7"/>
      <c r="D3268" s="7"/>
      <c r="E3268" s="7" t="e">
        <v>#N/A</v>
      </c>
      <c r="F3268" s="7" t="e">
        <v>#N/A</v>
      </c>
      <c r="G3268" s="7" t="e">
        <v>#N/A</v>
      </c>
      <c r="H3268" s="7" t="e">
        <v>#N/A</v>
      </c>
      <c r="I3268" s="7" t="s">
        <v>2040</v>
      </c>
      <c r="J3268" s="7" t="s">
        <v>2041</v>
      </c>
      <c r="K3268" s="241">
        <v>6014</v>
      </c>
      <c r="L3268" s="7" t="s">
        <v>2042</v>
      </c>
      <c r="M3268" s="241">
        <v>5514</v>
      </c>
      <c r="N3268" s="7" t="s">
        <v>2048</v>
      </c>
    </row>
    <row r="3269" spans="1:14" x14ac:dyDescent="0.3">
      <c r="A3269" t="str">
        <f t="shared" si="51"/>
        <v>60146001</v>
      </c>
      <c r="B3269" s="7" t="s">
        <v>1321</v>
      </c>
      <c r="C3269" s="7"/>
      <c r="D3269" s="7"/>
      <c r="E3269" s="7" t="e">
        <v>#N/A</v>
      </c>
      <c r="F3269" s="7" t="e">
        <v>#N/A</v>
      </c>
      <c r="G3269" s="7" t="e">
        <v>#N/A</v>
      </c>
      <c r="H3269" s="7" t="e">
        <v>#N/A</v>
      </c>
      <c r="I3269" s="7" t="s">
        <v>2040</v>
      </c>
      <c r="J3269" s="7" t="s">
        <v>2041</v>
      </c>
      <c r="K3269" s="241">
        <v>6014</v>
      </c>
      <c r="L3269" s="7" t="s">
        <v>2042</v>
      </c>
      <c r="M3269" s="241">
        <v>6001</v>
      </c>
      <c r="N3269" s="7" t="s">
        <v>457</v>
      </c>
    </row>
    <row r="3270" spans="1:14" x14ac:dyDescent="0.3">
      <c r="A3270" t="str">
        <f t="shared" si="51"/>
        <v>60146004</v>
      </c>
      <c r="B3270" s="7" t="s">
        <v>1321</v>
      </c>
      <c r="C3270" s="7"/>
      <c r="D3270" s="7"/>
      <c r="E3270" s="7" t="e">
        <v>#N/A</v>
      </c>
      <c r="F3270" s="7" t="e">
        <v>#N/A</v>
      </c>
      <c r="G3270" s="7" t="e">
        <v>#N/A</v>
      </c>
      <c r="H3270" s="7" t="e">
        <v>#N/A</v>
      </c>
      <c r="I3270" s="7" t="s">
        <v>2040</v>
      </c>
      <c r="J3270" s="7" t="s">
        <v>2041</v>
      </c>
      <c r="K3270" s="241">
        <v>6014</v>
      </c>
      <c r="L3270" s="7" t="s">
        <v>2042</v>
      </c>
      <c r="M3270" s="241">
        <v>6004</v>
      </c>
      <c r="N3270" s="7" t="s">
        <v>66</v>
      </c>
    </row>
    <row r="3271" spans="1:14" x14ac:dyDescent="0.3">
      <c r="A3271" t="str">
        <f t="shared" si="51"/>
        <v>60185502</v>
      </c>
      <c r="B3271" s="7" t="s">
        <v>1321</v>
      </c>
      <c r="C3271" s="7"/>
      <c r="D3271" s="7"/>
      <c r="E3271" s="7" t="e">
        <v>#N/A</v>
      </c>
      <c r="F3271" s="7" t="e">
        <v>#N/A</v>
      </c>
      <c r="G3271" s="7" t="e">
        <v>#N/A</v>
      </c>
      <c r="H3271" s="7" t="e">
        <v>#N/A</v>
      </c>
      <c r="I3271" s="7" t="s">
        <v>2040</v>
      </c>
      <c r="J3271" s="7" t="s">
        <v>2041</v>
      </c>
      <c r="K3271" s="241">
        <v>6018</v>
      </c>
      <c r="L3271" s="7" t="s">
        <v>2041</v>
      </c>
      <c r="M3271" s="241">
        <v>5502</v>
      </c>
      <c r="N3271" s="7" t="s">
        <v>63</v>
      </c>
    </row>
    <row r="3272" spans="1:14" x14ac:dyDescent="0.3">
      <c r="A3272" t="str">
        <f t="shared" si="51"/>
        <v>60186004</v>
      </c>
      <c r="B3272" s="7" t="s">
        <v>1321</v>
      </c>
      <c r="C3272" s="7"/>
      <c r="D3272" s="7"/>
      <c r="E3272" s="7" t="e">
        <v>#N/A</v>
      </c>
      <c r="F3272" s="7" t="e">
        <v>#N/A</v>
      </c>
      <c r="G3272" s="7" t="e">
        <v>#N/A</v>
      </c>
      <c r="H3272" s="7" t="e">
        <v>#N/A</v>
      </c>
      <c r="I3272" s="7" t="s">
        <v>2040</v>
      </c>
      <c r="J3272" s="7" t="s">
        <v>2041</v>
      </c>
      <c r="K3272" s="241">
        <v>6018</v>
      </c>
      <c r="L3272" s="7" t="s">
        <v>2041</v>
      </c>
      <c r="M3272" s="241">
        <v>6004</v>
      </c>
      <c r="N3272" s="7" t="s">
        <v>66</v>
      </c>
    </row>
    <row r="3273" spans="1:14" x14ac:dyDescent="0.3">
      <c r="A3273" t="str">
        <f t="shared" si="51"/>
        <v>22471001</v>
      </c>
      <c r="B3273" s="7" t="s">
        <v>1294</v>
      </c>
      <c r="C3273" s="7" t="s">
        <v>1379</v>
      </c>
      <c r="D3273" s="7" t="s">
        <v>22</v>
      </c>
      <c r="E3273" s="7" t="e">
        <v>#N/A</v>
      </c>
      <c r="F3273" s="7" t="e">
        <v>#N/A</v>
      </c>
      <c r="G3273" s="7" t="e">
        <v>#N/A</v>
      </c>
      <c r="H3273" s="7" t="e">
        <v>#N/A</v>
      </c>
      <c r="I3273" s="7" t="s">
        <v>945</v>
      </c>
      <c r="J3273" s="7" t="s">
        <v>946</v>
      </c>
      <c r="K3273" s="241">
        <v>2247</v>
      </c>
      <c r="L3273" s="7" t="s">
        <v>946</v>
      </c>
      <c r="M3273" s="241">
        <v>1001</v>
      </c>
      <c r="N3273" s="7" t="s">
        <v>422</v>
      </c>
    </row>
    <row r="3274" spans="1:14" x14ac:dyDescent="0.3">
      <c r="A3274" t="str">
        <f t="shared" si="51"/>
        <v>22471004</v>
      </c>
      <c r="B3274" s="7" t="s">
        <v>1294</v>
      </c>
      <c r="C3274" s="7" t="s">
        <v>1379</v>
      </c>
      <c r="D3274" s="7" t="s">
        <v>22</v>
      </c>
      <c r="E3274" s="7" t="e">
        <v>#N/A</v>
      </c>
      <c r="F3274" s="7" t="e">
        <v>#N/A</v>
      </c>
      <c r="G3274" s="7" t="e">
        <v>#N/A</v>
      </c>
      <c r="H3274" s="7" t="e">
        <v>#N/A</v>
      </c>
      <c r="I3274" s="7" t="s">
        <v>945</v>
      </c>
      <c r="J3274" s="7" t="s">
        <v>946</v>
      </c>
      <c r="K3274" s="241">
        <v>2247</v>
      </c>
      <c r="L3274" s="7" t="s">
        <v>946</v>
      </c>
      <c r="M3274" s="241">
        <v>1004</v>
      </c>
      <c r="N3274" s="7" t="s">
        <v>1547</v>
      </c>
    </row>
    <row r="3275" spans="1:14" x14ac:dyDescent="0.3">
      <c r="A3275" t="str">
        <f t="shared" si="51"/>
        <v>22471080</v>
      </c>
      <c r="B3275" s="7" t="s">
        <v>1294</v>
      </c>
      <c r="C3275" s="7" t="s">
        <v>1379</v>
      </c>
      <c r="D3275" s="7" t="s">
        <v>22</v>
      </c>
      <c r="E3275" s="7" t="e">
        <v>#N/A</v>
      </c>
      <c r="F3275" s="7" t="e">
        <v>#N/A</v>
      </c>
      <c r="G3275" s="7" t="e">
        <v>#N/A</v>
      </c>
      <c r="H3275" s="7" t="e">
        <v>#N/A</v>
      </c>
      <c r="I3275" s="7" t="s">
        <v>945</v>
      </c>
      <c r="J3275" s="7" t="s">
        <v>946</v>
      </c>
      <c r="K3275" s="241">
        <v>2247</v>
      </c>
      <c r="L3275" s="7" t="s">
        <v>946</v>
      </c>
      <c r="M3275" s="241">
        <v>1080</v>
      </c>
      <c r="N3275" s="7" t="s">
        <v>666</v>
      </c>
    </row>
    <row r="3276" spans="1:14" x14ac:dyDescent="0.3">
      <c r="A3276" t="str">
        <f t="shared" si="51"/>
        <v>22471081</v>
      </c>
      <c r="B3276" s="7" t="s">
        <v>1294</v>
      </c>
      <c r="C3276" s="7" t="s">
        <v>1379</v>
      </c>
      <c r="D3276" s="7" t="s">
        <v>22</v>
      </c>
      <c r="E3276" s="7" t="e">
        <v>#N/A</v>
      </c>
      <c r="F3276" s="7" t="e">
        <v>#N/A</v>
      </c>
      <c r="G3276" s="7" t="e">
        <v>#N/A</v>
      </c>
      <c r="H3276" s="7" t="e">
        <v>#N/A</v>
      </c>
      <c r="I3276" s="7" t="s">
        <v>945</v>
      </c>
      <c r="J3276" s="7" t="s">
        <v>946</v>
      </c>
      <c r="K3276" s="241">
        <v>2247</v>
      </c>
      <c r="L3276" s="7" t="s">
        <v>946</v>
      </c>
      <c r="M3276" s="241">
        <v>1081</v>
      </c>
      <c r="N3276" s="7" t="s">
        <v>799</v>
      </c>
    </row>
    <row r="3277" spans="1:14" x14ac:dyDescent="0.3">
      <c r="A3277" t="str">
        <f t="shared" si="51"/>
        <v>22472045</v>
      </c>
      <c r="B3277" s="7" t="s">
        <v>1294</v>
      </c>
      <c r="C3277" s="7" t="s">
        <v>1379</v>
      </c>
      <c r="D3277" s="7" t="s">
        <v>22</v>
      </c>
      <c r="E3277" s="7" t="e">
        <v>#N/A</v>
      </c>
      <c r="F3277" s="7" t="e">
        <v>#N/A</v>
      </c>
      <c r="G3277" s="7" t="e">
        <v>#N/A</v>
      </c>
      <c r="H3277" s="7" t="e">
        <v>#N/A</v>
      </c>
      <c r="I3277" s="7" t="s">
        <v>945</v>
      </c>
      <c r="J3277" s="7" t="s">
        <v>946</v>
      </c>
      <c r="K3277" s="241">
        <v>2247</v>
      </c>
      <c r="L3277" s="7" t="s">
        <v>946</v>
      </c>
      <c r="M3277" s="241">
        <v>2045</v>
      </c>
      <c r="N3277" s="7" t="s">
        <v>170</v>
      </c>
    </row>
    <row r="3278" spans="1:14" x14ac:dyDescent="0.3">
      <c r="A3278" t="str">
        <f t="shared" si="51"/>
        <v>22472149</v>
      </c>
      <c r="B3278" s="7" t="s">
        <v>1294</v>
      </c>
      <c r="C3278" s="7" t="s">
        <v>1379</v>
      </c>
      <c r="D3278" s="7" t="s">
        <v>22</v>
      </c>
      <c r="E3278" s="7" t="e">
        <v>#N/A</v>
      </c>
      <c r="F3278" s="7" t="e">
        <v>#N/A</v>
      </c>
      <c r="G3278" s="7" t="e">
        <v>#N/A</v>
      </c>
      <c r="H3278" s="7" t="e">
        <v>#N/A</v>
      </c>
      <c r="I3278" s="7" t="s">
        <v>945</v>
      </c>
      <c r="J3278" s="7" t="s">
        <v>946</v>
      </c>
      <c r="K3278" s="241">
        <v>2247</v>
      </c>
      <c r="L3278" s="7" t="s">
        <v>946</v>
      </c>
      <c r="M3278" s="241">
        <v>2149</v>
      </c>
      <c r="N3278" s="7" t="s">
        <v>653</v>
      </c>
    </row>
    <row r="3279" spans="1:14" x14ac:dyDescent="0.3">
      <c r="A3279" t="str">
        <f t="shared" si="51"/>
        <v>22472172</v>
      </c>
      <c r="B3279" s="7" t="s">
        <v>1294</v>
      </c>
      <c r="C3279" s="7" t="s">
        <v>1379</v>
      </c>
      <c r="D3279" s="7" t="s">
        <v>22</v>
      </c>
      <c r="E3279" s="7" t="s">
        <v>482</v>
      </c>
      <c r="F3279" s="7" t="s">
        <v>483</v>
      </c>
      <c r="G3279" s="7" t="s">
        <v>247</v>
      </c>
      <c r="H3279" s="7" t="s">
        <v>248</v>
      </c>
      <c r="I3279" s="7" t="s">
        <v>945</v>
      </c>
      <c r="J3279" s="7" t="s">
        <v>946</v>
      </c>
      <c r="K3279" s="241">
        <v>2247</v>
      </c>
      <c r="L3279" s="7" t="s">
        <v>946</v>
      </c>
      <c r="M3279" s="241">
        <v>2172</v>
      </c>
      <c r="N3279" s="7" t="s">
        <v>947</v>
      </c>
    </row>
    <row r="3280" spans="1:14" x14ac:dyDescent="0.3">
      <c r="A3280" t="str">
        <f t="shared" si="51"/>
        <v>22472193</v>
      </c>
      <c r="B3280" s="7" t="s">
        <v>1294</v>
      </c>
      <c r="C3280" s="7" t="s">
        <v>1379</v>
      </c>
      <c r="D3280" s="7" t="s">
        <v>22</v>
      </c>
      <c r="E3280" s="7" t="s">
        <v>482</v>
      </c>
      <c r="F3280" s="7" t="s">
        <v>483</v>
      </c>
      <c r="G3280" s="7" t="s">
        <v>247</v>
      </c>
      <c r="H3280" s="7" t="s">
        <v>248</v>
      </c>
      <c r="I3280" s="7" t="s">
        <v>945</v>
      </c>
      <c r="J3280" s="7" t="s">
        <v>946</v>
      </c>
      <c r="K3280" s="241">
        <v>2247</v>
      </c>
      <c r="L3280" s="7" t="s">
        <v>946</v>
      </c>
      <c r="M3280" s="241">
        <v>2193</v>
      </c>
      <c r="N3280" s="7" t="s">
        <v>948</v>
      </c>
    </row>
    <row r="3281" spans="1:14" x14ac:dyDescent="0.3">
      <c r="A3281" t="str">
        <f t="shared" si="51"/>
        <v>22473100</v>
      </c>
      <c r="B3281" s="7" t="s">
        <v>1294</v>
      </c>
      <c r="C3281" s="7" t="s">
        <v>1379</v>
      </c>
      <c r="D3281" s="7" t="s">
        <v>22</v>
      </c>
      <c r="E3281" s="7" t="s">
        <v>482</v>
      </c>
      <c r="F3281" s="7" t="s">
        <v>483</v>
      </c>
      <c r="G3281" s="7" t="s">
        <v>247</v>
      </c>
      <c r="H3281" s="7" t="s">
        <v>248</v>
      </c>
      <c r="I3281" s="7" t="s">
        <v>945</v>
      </c>
      <c r="J3281" s="7" t="s">
        <v>946</v>
      </c>
      <c r="K3281" s="241">
        <v>2247</v>
      </c>
      <c r="L3281" s="7" t="s">
        <v>946</v>
      </c>
      <c r="M3281" s="241">
        <v>3100</v>
      </c>
      <c r="N3281" s="7" t="s">
        <v>631</v>
      </c>
    </row>
    <row r="3282" spans="1:14" x14ac:dyDescent="0.3">
      <c r="A3282" t="str">
        <f t="shared" si="51"/>
        <v>22473101</v>
      </c>
      <c r="B3282" s="7" t="s">
        <v>1294</v>
      </c>
      <c r="C3282" s="7" t="s">
        <v>1379</v>
      </c>
      <c r="D3282" s="7" t="s">
        <v>22</v>
      </c>
      <c r="E3282" s="7" t="s">
        <v>482</v>
      </c>
      <c r="F3282" s="7" t="s">
        <v>483</v>
      </c>
      <c r="G3282" s="7" t="s">
        <v>247</v>
      </c>
      <c r="H3282" s="7" t="s">
        <v>248</v>
      </c>
      <c r="I3282" s="7" t="s">
        <v>945</v>
      </c>
      <c r="J3282" s="7" t="s">
        <v>946</v>
      </c>
      <c r="K3282" s="241">
        <v>2247</v>
      </c>
      <c r="L3282" s="7" t="s">
        <v>946</v>
      </c>
      <c r="M3282" s="241">
        <v>3101</v>
      </c>
      <c r="N3282" s="7" t="s">
        <v>949</v>
      </c>
    </row>
    <row r="3283" spans="1:14" x14ac:dyDescent="0.3">
      <c r="A3283" t="str">
        <f t="shared" si="51"/>
        <v>22473102</v>
      </c>
      <c r="B3283" s="7" t="s">
        <v>1294</v>
      </c>
      <c r="C3283" s="7" t="s">
        <v>1379</v>
      </c>
      <c r="D3283" s="7" t="s">
        <v>22</v>
      </c>
      <c r="E3283" s="7" t="s">
        <v>482</v>
      </c>
      <c r="F3283" s="7" t="s">
        <v>483</v>
      </c>
      <c r="G3283" s="7" t="s">
        <v>247</v>
      </c>
      <c r="H3283" s="7" t="s">
        <v>248</v>
      </c>
      <c r="I3283" s="7" t="s">
        <v>945</v>
      </c>
      <c r="J3283" s="7" t="s">
        <v>946</v>
      </c>
      <c r="K3283" s="241">
        <v>2247</v>
      </c>
      <c r="L3283" s="7" t="s">
        <v>946</v>
      </c>
      <c r="M3283" s="241">
        <v>3102</v>
      </c>
      <c r="N3283" s="7" t="s">
        <v>950</v>
      </c>
    </row>
    <row r="3284" spans="1:14" x14ac:dyDescent="0.3">
      <c r="A3284" t="str">
        <f t="shared" si="51"/>
        <v>22473103</v>
      </c>
      <c r="B3284" s="7" t="s">
        <v>1294</v>
      </c>
      <c r="C3284" s="7" t="s">
        <v>1379</v>
      </c>
      <c r="D3284" s="7" t="s">
        <v>22</v>
      </c>
      <c r="E3284" s="7" t="s">
        <v>482</v>
      </c>
      <c r="F3284" s="7" t="s">
        <v>483</v>
      </c>
      <c r="G3284" s="7" t="s">
        <v>247</v>
      </c>
      <c r="H3284" s="7" t="s">
        <v>248</v>
      </c>
      <c r="I3284" s="7" t="s">
        <v>945</v>
      </c>
      <c r="J3284" s="7" t="s">
        <v>946</v>
      </c>
      <c r="K3284" s="241">
        <v>2247</v>
      </c>
      <c r="L3284" s="7" t="s">
        <v>946</v>
      </c>
      <c r="M3284" s="241">
        <v>3103</v>
      </c>
      <c r="N3284" s="7" t="s">
        <v>951</v>
      </c>
    </row>
    <row r="3285" spans="1:14" x14ac:dyDescent="0.3">
      <c r="A3285" t="str">
        <f t="shared" si="51"/>
        <v>22473104</v>
      </c>
      <c r="B3285" s="7" t="s">
        <v>1294</v>
      </c>
      <c r="C3285" s="7" t="s">
        <v>1379</v>
      </c>
      <c r="D3285" s="7" t="s">
        <v>22</v>
      </c>
      <c r="E3285" s="7" t="e">
        <v>#N/A</v>
      </c>
      <c r="F3285" s="7" t="e">
        <v>#N/A</v>
      </c>
      <c r="G3285" s="7" t="e">
        <v>#N/A</v>
      </c>
      <c r="H3285" s="7" t="e">
        <v>#N/A</v>
      </c>
      <c r="I3285" s="7" t="s">
        <v>945</v>
      </c>
      <c r="J3285" s="7" t="s">
        <v>946</v>
      </c>
      <c r="K3285" s="241">
        <v>2247</v>
      </c>
      <c r="L3285" s="7" t="s">
        <v>946</v>
      </c>
      <c r="M3285" s="241">
        <v>3104</v>
      </c>
      <c r="N3285" s="7" t="s">
        <v>2049</v>
      </c>
    </row>
    <row r="3286" spans="1:14" x14ac:dyDescent="0.3">
      <c r="A3286" t="str">
        <f t="shared" si="51"/>
        <v>22474000</v>
      </c>
      <c r="B3286" s="7" t="s">
        <v>1294</v>
      </c>
      <c r="C3286" s="7" t="s">
        <v>1379</v>
      </c>
      <c r="D3286" s="7" t="s">
        <v>22</v>
      </c>
      <c r="E3286" s="7" t="e">
        <v>#N/A</v>
      </c>
      <c r="F3286" s="7" t="e">
        <v>#N/A</v>
      </c>
      <c r="G3286" s="7" t="e">
        <v>#N/A</v>
      </c>
      <c r="H3286" s="7" t="e">
        <v>#N/A</v>
      </c>
      <c r="I3286" s="7" t="s">
        <v>945</v>
      </c>
      <c r="J3286" s="7" t="s">
        <v>946</v>
      </c>
      <c r="K3286" s="241">
        <v>2247</v>
      </c>
      <c r="L3286" s="7" t="s">
        <v>946</v>
      </c>
      <c r="M3286" s="241">
        <v>4000</v>
      </c>
      <c r="N3286" s="7" t="s">
        <v>1349</v>
      </c>
    </row>
    <row r="3287" spans="1:14" x14ac:dyDescent="0.3">
      <c r="A3287" t="str">
        <f t="shared" si="51"/>
        <v>22477000</v>
      </c>
      <c r="B3287" s="7" t="s">
        <v>1294</v>
      </c>
      <c r="C3287" s="7" t="s">
        <v>1379</v>
      </c>
      <c r="D3287" s="7" t="s">
        <v>22</v>
      </c>
      <c r="E3287" s="7" t="e">
        <v>#N/A</v>
      </c>
      <c r="F3287" s="7" t="e">
        <v>#N/A</v>
      </c>
      <c r="G3287" s="7" t="e">
        <v>#N/A</v>
      </c>
      <c r="H3287" s="7" t="e">
        <v>#N/A</v>
      </c>
      <c r="I3287" s="7" t="s">
        <v>945</v>
      </c>
      <c r="J3287" s="7" t="s">
        <v>946</v>
      </c>
      <c r="K3287" s="241">
        <v>2247</v>
      </c>
      <c r="L3287" s="7" t="s">
        <v>946</v>
      </c>
      <c r="M3287" s="241">
        <v>7000</v>
      </c>
      <c r="N3287" s="7" t="s">
        <v>44</v>
      </c>
    </row>
    <row r="3288" spans="1:14" x14ac:dyDescent="0.3">
      <c r="A3288" t="str">
        <f t="shared" si="51"/>
        <v>22478040</v>
      </c>
      <c r="B3288" s="7" t="s">
        <v>1294</v>
      </c>
      <c r="C3288" s="7" t="s">
        <v>1379</v>
      </c>
      <c r="D3288" s="7" t="s">
        <v>22</v>
      </c>
      <c r="E3288" s="7" t="s">
        <v>482</v>
      </c>
      <c r="F3288" s="7" t="s">
        <v>483</v>
      </c>
      <c r="G3288" s="7" t="s">
        <v>247</v>
      </c>
      <c r="H3288" s="7" t="s">
        <v>248</v>
      </c>
      <c r="I3288" s="7" t="s">
        <v>945</v>
      </c>
      <c r="J3288" s="7" t="s">
        <v>946</v>
      </c>
      <c r="K3288" s="241">
        <v>2247</v>
      </c>
      <c r="L3288" s="7" t="s">
        <v>946</v>
      </c>
      <c r="M3288" s="241">
        <v>8040</v>
      </c>
      <c r="N3288" s="7" t="s">
        <v>441</v>
      </c>
    </row>
    <row r="3289" spans="1:14" x14ac:dyDescent="0.3">
      <c r="A3289" t="str">
        <f t="shared" si="51"/>
        <v>22481001</v>
      </c>
      <c r="B3289" s="7" t="s">
        <v>1294</v>
      </c>
      <c r="C3289" s="7" t="s">
        <v>1379</v>
      </c>
      <c r="D3289" s="7" t="s">
        <v>22</v>
      </c>
      <c r="E3289" s="7" t="e">
        <v>#N/A</v>
      </c>
      <c r="F3289" s="7" t="e">
        <v>#N/A</v>
      </c>
      <c r="G3289" s="7" t="e">
        <v>#N/A</v>
      </c>
      <c r="H3289" s="7" t="e">
        <v>#N/A</v>
      </c>
      <c r="I3289" s="7" t="s">
        <v>945</v>
      </c>
      <c r="J3289" s="7" t="s">
        <v>946</v>
      </c>
      <c r="K3289" s="241">
        <v>2248</v>
      </c>
      <c r="L3289" s="7" t="s">
        <v>952</v>
      </c>
      <c r="M3289" s="241">
        <v>1001</v>
      </c>
      <c r="N3289" s="7" t="s">
        <v>422</v>
      </c>
    </row>
    <row r="3290" spans="1:14" x14ac:dyDescent="0.3">
      <c r="A3290" t="str">
        <f t="shared" si="51"/>
        <v>22481004</v>
      </c>
      <c r="B3290" s="7" t="s">
        <v>1294</v>
      </c>
      <c r="C3290" s="7" t="s">
        <v>1379</v>
      </c>
      <c r="D3290" s="7" t="s">
        <v>22</v>
      </c>
      <c r="E3290" s="7" t="e">
        <v>#N/A</v>
      </c>
      <c r="F3290" s="7" t="e">
        <v>#N/A</v>
      </c>
      <c r="G3290" s="7" t="e">
        <v>#N/A</v>
      </c>
      <c r="H3290" s="7" t="e">
        <v>#N/A</v>
      </c>
      <c r="I3290" s="7" t="s">
        <v>945</v>
      </c>
      <c r="J3290" s="7" t="s">
        <v>946</v>
      </c>
      <c r="K3290" s="241">
        <v>2248</v>
      </c>
      <c r="L3290" s="7" t="s">
        <v>952</v>
      </c>
      <c r="M3290" s="241">
        <v>1004</v>
      </c>
      <c r="N3290" s="7" t="s">
        <v>1547</v>
      </c>
    </row>
    <row r="3291" spans="1:14" x14ac:dyDescent="0.3">
      <c r="A3291" t="str">
        <f t="shared" si="51"/>
        <v>22481041</v>
      </c>
      <c r="B3291" s="7" t="s">
        <v>1294</v>
      </c>
      <c r="C3291" s="7" t="s">
        <v>1379</v>
      </c>
      <c r="D3291" s="7" t="s">
        <v>22</v>
      </c>
      <c r="E3291" s="7" t="e">
        <v>#N/A</v>
      </c>
      <c r="F3291" s="7" t="e">
        <v>#N/A</v>
      </c>
      <c r="G3291" s="7" t="e">
        <v>#N/A</v>
      </c>
      <c r="H3291" s="7" t="e">
        <v>#N/A</v>
      </c>
      <c r="I3291" s="7" t="s">
        <v>945</v>
      </c>
      <c r="J3291" s="7" t="s">
        <v>946</v>
      </c>
      <c r="K3291" s="241">
        <v>2248</v>
      </c>
      <c r="L3291" s="7" t="s">
        <v>952</v>
      </c>
      <c r="M3291" s="241">
        <v>1041</v>
      </c>
      <c r="N3291" s="7" t="s">
        <v>607</v>
      </c>
    </row>
    <row r="3292" spans="1:14" x14ac:dyDescent="0.3">
      <c r="A3292" t="str">
        <f t="shared" si="51"/>
        <v>22483100</v>
      </c>
      <c r="B3292" s="7" t="s">
        <v>1294</v>
      </c>
      <c r="C3292" s="7" t="s">
        <v>1379</v>
      </c>
      <c r="D3292" s="7" t="s">
        <v>22</v>
      </c>
      <c r="E3292" s="7" t="s">
        <v>482</v>
      </c>
      <c r="F3292" s="7" t="s">
        <v>483</v>
      </c>
      <c r="G3292" s="7" t="s">
        <v>247</v>
      </c>
      <c r="H3292" s="7" t="s">
        <v>248</v>
      </c>
      <c r="I3292" s="7" t="s">
        <v>945</v>
      </c>
      <c r="J3292" s="7" t="s">
        <v>946</v>
      </c>
      <c r="K3292" s="241">
        <v>2248</v>
      </c>
      <c r="L3292" s="7" t="s">
        <v>952</v>
      </c>
      <c r="M3292" s="241">
        <v>3100</v>
      </c>
      <c r="N3292" s="7" t="s">
        <v>631</v>
      </c>
    </row>
    <row r="3293" spans="1:14" x14ac:dyDescent="0.3">
      <c r="A3293" t="str">
        <f t="shared" si="51"/>
        <v>22488000</v>
      </c>
      <c r="B3293" s="7" t="s">
        <v>1294</v>
      </c>
      <c r="C3293" s="7" t="s">
        <v>1379</v>
      </c>
      <c r="D3293" s="7" t="s">
        <v>22</v>
      </c>
      <c r="E3293" s="7" t="e">
        <v>#N/A</v>
      </c>
      <c r="F3293" s="7" t="e">
        <v>#N/A</v>
      </c>
      <c r="G3293" s="7" t="e">
        <v>#N/A</v>
      </c>
      <c r="H3293" s="7" t="e">
        <v>#N/A</v>
      </c>
      <c r="I3293" s="7" t="s">
        <v>945</v>
      </c>
      <c r="J3293" s="7" t="s">
        <v>946</v>
      </c>
      <c r="K3293" s="241">
        <v>2248</v>
      </c>
      <c r="L3293" s="7" t="s">
        <v>952</v>
      </c>
      <c r="M3293" s="241">
        <v>8000</v>
      </c>
      <c r="N3293" s="7" t="s">
        <v>163</v>
      </c>
    </row>
    <row r="3294" spans="1:14" x14ac:dyDescent="0.3">
      <c r="A3294" t="str">
        <f t="shared" si="51"/>
        <v>22491004</v>
      </c>
      <c r="B3294" s="7" t="s">
        <v>1294</v>
      </c>
      <c r="C3294" s="7" t="s">
        <v>1379</v>
      </c>
      <c r="D3294" s="7" t="s">
        <v>22</v>
      </c>
      <c r="E3294" s="7" t="e">
        <v>#N/A</v>
      </c>
      <c r="F3294" s="7" t="e">
        <v>#N/A</v>
      </c>
      <c r="G3294" s="7" t="e">
        <v>#N/A</v>
      </c>
      <c r="H3294" s="7" t="e">
        <v>#N/A</v>
      </c>
      <c r="I3294" s="7" t="s">
        <v>945</v>
      </c>
      <c r="J3294" s="7" t="s">
        <v>946</v>
      </c>
      <c r="K3294" s="241">
        <v>2249</v>
      </c>
      <c r="L3294" s="7" t="s">
        <v>953</v>
      </c>
      <c r="M3294" s="241">
        <v>1004</v>
      </c>
      <c r="N3294" s="7" t="s">
        <v>1547</v>
      </c>
    </row>
    <row r="3295" spans="1:14" x14ac:dyDescent="0.3">
      <c r="A3295" t="str">
        <f t="shared" si="51"/>
        <v>22491041</v>
      </c>
      <c r="B3295" s="7" t="s">
        <v>1294</v>
      </c>
      <c r="C3295" s="7" t="s">
        <v>1379</v>
      </c>
      <c r="D3295" s="7" t="s">
        <v>22</v>
      </c>
      <c r="E3295" s="7" t="e">
        <v>#N/A</v>
      </c>
      <c r="F3295" s="7" t="e">
        <v>#N/A</v>
      </c>
      <c r="G3295" s="7" t="e">
        <v>#N/A</v>
      </c>
      <c r="H3295" s="7" t="e">
        <v>#N/A</v>
      </c>
      <c r="I3295" s="7" t="s">
        <v>945</v>
      </c>
      <c r="J3295" s="7" t="s">
        <v>946</v>
      </c>
      <c r="K3295" s="241">
        <v>2249</v>
      </c>
      <c r="L3295" s="7" t="s">
        <v>953</v>
      </c>
      <c r="M3295" s="241">
        <v>1041</v>
      </c>
      <c r="N3295" s="7" t="s">
        <v>607</v>
      </c>
    </row>
    <row r="3296" spans="1:14" x14ac:dyDescent="0.3">
      <c r="A3296" t="str">
        <f t="shared" si="51"/>
        <v>22493003</v>
      </c>
      <c r="B3296" s="7" t="s">
        <v>1294</v>
      </c>
      <c r="C3296" s="7" t="s">
        <v>1379</v>
      </c>
      <c r="D3296" s="7" t="s">
        <v>22</v>
      </c>
      <c r="E3296" s="7" t="s">
        <v>482</v>
      </c>
      <c r="F3296" s="7" t="s">
        <v>483</v>
      </c>
      <c r="G3296" s="7" t="s">
        <v>247</v>
      </c>
      <c r="H3296" s="7" t="s">
        <v>248</v>
      </c>
      <c r="I3296" s="7" t="s">
        <v>945</v>
      </c>
      <c r="J3296" s="7" t="s">
        <v>946</v>
      </c>
      <c r="K3296" s="241">
        <v>2249</v>
      </c>
      <c r="L3296" s="7" t="s">
        <v>953</v>
      </c>
      <c r="M3296" s="241">
        <v>3003</v>
      </c>
      <c r="N3296" s="7" t="s">
        <v>630</v>
      </c>
    </row>
    <row r="3297" spans="1:14" x14ac:dyDescent="0.3">
      <c r="A3297" t="str">
        <f t="shared" si="51"/>
        <v>22493011</v>
      </c>
      <c r="B3297" s="7" t="s">
        <v>1294</v>
      </c>
      <c r="C3297" s="7" t="s">
        <v>1379</v>
      </c>
      <c r="D3297" s="7" t="s">
        <v>22</v>
      </c>
      <c r="E3297" s="7" t="e">
        <v>#N/A</v>
      </c>
      <c r="F3297" s="7" t="e">
        <v>#N/A</v>
      </c>
      <c r="G3297" s="7" t="e">
        <v>#N/A</v>
      </c>
      <c r="H3297" s="7" t="e">
        <v>#N/A</v>
      </c>
      <c r="I3297" s="7" t="s">
        <v>945</v>
      </c>
      <c r="J3297" s="7" t="s">
        <v>946</v>
      </c>
      <c r="K3297" s="241">
        <v>2249</v>
      </c>
      <c r="L3297" s="7" t="s">
        <v>953</v>
      </c>
      <c r="M3297" s="241">
        <v>3011</v>
      </c>
      <c r="N3297" s="7" t="s">
        <v>2050</v>
      </c>
    </row>
    <row r="3298" spans="1:14" x14ac:dyDescent="0.3">
      <c r="A3298" t="str">
        <f t="shared" si="51"/>
        <v>22502079</v>
      </c>
      <c r="B3298" s="7" t="s">
        <v>1294</v>
      </c>
      <c r="C3298" s="7" t="s">
        <v>1379</v>
      </c>
      <c r="D3298" s="7" t="s">
        <v>22</v>
      </c>
      <c r="E3298" s="7" t="s">
        <v>482</v>
      </c>
      <c r="F3298" s="7" t="s">
        <v>483</v>
      </c>
      <c r="G3298" s="7" t="s">
        <v>247</v>
      </c>
      <c r="H3298" s="7" t="s">
        <v>248</v>
      </c>
      <c r="I3298" s="7" t="s">
        <v>945</v>
      </c>
      <c r="J3298" s="7" t="s">
        <v>946</v>
      </c>
      <c r="K3298" s="241">
        <v>2250</v>
      </c>
      <c r="L3298" s="7" t="s">
        <v>954</v>
      </c>
      <c r="M3298" s="241">
        <v>2079</v>
      </c>
      <c r="N3298" s="7" t="s">
        <v>35</v>
      </c>
    </row>
    <row r="3299" spans="1:14" x14ac:dyDescent="0.3">
      <c r="A3299" t="str">
        <f t="shared" si="51"/>
        <v>22503101</v>
      </c>
      <c r="B3299" s="7" t="s">
        <v>1294</v>
      </c>
      <c r="C3299" s="7" t="s">
        <v>1379</v>
      </c>
      <c r="D3299" s="7" t="s">
        <v>22</v>
      </c>
      <c r="E3299" s="7" t="e">
        <v>#N/A</v>
      </c>
      <c r="F3299" s="7" t="e">
        <v>#N/A</v>
      </c>
      <c r="G3299" s="7" t="e">
        <v>#N/A</v>
      </c>
      <c r="H3299" s="7" t="e">
        <v>#N/A</v>
      </c>
      <c r="I3299" s="7" t="s">
        <v>945</v>
      </c>
      <c r="J3299" s="7" t="s">
        <v>946</v>
      </c>
      <c r="K3299" s="241">
        <v>2250</v>
      </c>
      <c r="L3299" s="7" t="s">
        <v>954</v>
      </c>
      <c r="M3299" s="241">
        <v>3101</v>
      </c>
      <c r="N3299" s="7" t="s">
        <v>949</v>
      </c>
    </row>
    <row r="3300" spans="1:14" x14ac:dyDescent="0.3">
      <c r="A3300" t="str">
        <f t="shared" si="51"/>
        <v>22512079</v>
      </c>
      <c r="B3300" s="7" t="s">
        <v>1294</v>
      </c>
      <c r="C3300" s="7" t="s">
        <v>1379</v>
      </c>
      <c r="D3300" s="7" t="s">
        <v>22</v>
      </c>
      <c r="E3300" s="7" t="e">
        <v>#N/A</v>
      </c>
      <c r="F3300" s="7" t="e">
        <v>#N/A</v>
      </c>
      <c r="G3300" s="7" t="e">
        <v>#N/A</v>
      </c>
      <c r="H3300" s="7" t="e">
        <v>#N/A</v>
      </c>
      <c r="I3300" s="7" t="s">
        <v>945</v>
      </c>
      <c r="J3300" s="7" t="s">
        <v>946</v>
      </c>
      <c r="K3300" s="241">
        <v>2251</v>
      </c>
      <c r="L3300" s="7" t="s">
        <v>2051</v>
      </c>
      <c r="M3300" s="241">
        <v>2079</v>
      </c>
      <c r="N3300" s="7" t="s">
        <v>35</v>
      </c>
    </row>
    <row r="3301" spans="1:14" x14ac:dyDescent="0.3">
      <c r="A3301" t="str">
        <f t="shared" si="51"/>
        <v>60195502</v>
      </c>
      <c r="B3301" s="7" t="s">
        <v>1321</v>
      </c>
      <c r="C3301" s="7"/>
      <c r="D3301" s="7"/>
      <c r="E3301" s="7" t="e">
        <v>#N/A</v>
      </c>
      <c r="F3301" s="7" t="e">
        <v>#N/A</v>
      </c>
      <c r="G3301" s="7" t="e">
        <v>#N/A</v>
      </c>
      <c r="H3301" s="7" t="e">
        <v>#N/A</v>
      </c>
      <c r="I3301" s="7" t="s">
        <v>2052</v>
      </c>
      <c r="J3301" s="7" t="s">
        <v>2053</v>
      </c>
      <c r="K3301" s="241">
        <v>6019</v>
      </c>
      <c r="L3301" s="7" t="s">
        <v>2053</v>
      </c>
      <c r="M3301" s="241">
        <v>5502</v>
      </c>
      <c r="N3301" s="7" t="s">
        <v>63</v>
      </c>
    </row>
    <row r="3302" spans="1:14" x14ac:dyDescent="0.3">
      <c r="A3302" t="str">
        <f t="shared" si="51"/>
        <v>60196004</v>
      </c>
      <c r="B3302" s="7" t="s">
        <v>1321</v>
      </c>
      <c r="C3302" s="7"/>
      <c r="D3302" s="7"/>
      <c r="E3302" s="7" t="e">
        <v>#N/A</v>
      </c>
      <c r="F3302" s="7" t="e">
        <v>#N/A</v>
      </c>
      <c r="G3302" s="7" t="e">
        <v>#N/A</v>
      </c>
      <c r="H3302" s="7" t="e">
        <v>#N/A</v>
      </c>
      <c r="I3302" s="7" t="s">
        <v>2052</v>
      </c>
      <c r="J3302" s="7" t="s">
        <v>2053</v>
      </c>
      <c r="K3302" s="241">
        <v>6019</v>
      </c>
      <c r="L3302" s="7" t="s">
        <v>2053</v>
      </c>
      <c r="M3302" s="241">
        <v>6004</v>
      </c>
      <c r="N3302" s="7" t="s">
        <v>66</v>
      </c>
    </row>
    <row r="3303" spans="1:14" x14ac:dyDescent="0.3">
      <c r="A3303" t="str">
        <f t="shared" si="51"/>
        <v>20621000</v>
      </c>
      <c r="B3303" s="7" t="s">
        <v>1294</v>
      </c>
      <c r="C3303" s="7" t="s">
        <v>958</v>
      </c>
      <c r="D3303" s="7" t="s">
        <v>22</v>
      </c>
      <c r="E3303" s="7" t="s">
        <v>482</v>
      </c>
      <c r="F3303" s="7" t="s">
        <v>483</v>
      </c>
      <c r="G3303" s="7" t="s">
        <v>955</v>
      </c>
      <c r="H3303" s="7" t="s">
        <v>956</v>
      </c>
      <c r="I3303" s="7" t="s">
        <v>1010</v>
      </c>
      <c r="J3303" s="7" t="s">
        <v>1011</v>
      </c>
      <c r="K3303" s="241">
        <v>2062</v>
      </c>
      <c r="L3303" s="7" t="s">
        <v>1016</v>
      </c>
      <c r="M3303" s="241">
        <v>1000</v>
      </c>
      <c r="N3303" s="7" t="s">
        <v>427</v>
      </c>
    </row>
    <row r="3304" spans="1:14" x14ac:dyDescent="0.3">
      <c r="A3304" t="str">
        <f t="shared" si="51"/>
        <v>20621002</v>
      </c>
      <c r="B3304" s="7" t="s">
        <v>1294</v>
      </c>
      <c r="C3304" s="7" t="s">
        <v>958</v>
      </c>
      <c r="D3304" s="7" t="s">
        <v>22</v>
      </c>
      <c r="E3304" s="7" t="s">
        <v>482</v>
      </c>
      <c r="F3304" s="7" t="s">
        <v>483</v>
      </c>
      <c r="G3304" s="7" t="s">
        <v>955</v>
      </c>
      <c r="H3304" s="7" t="s">
        <v>956</v>
      </c>
      <c r="I3304" s="7" t="s">
        <v>1010</v>
      </c>
      <c r="J3304" s="7" t="s">
        <v>1011</v>
      </c>
      <c r="K3304" s="241">
        <v>2062</v>
      </c>
      <c r="L3304" s="7" t="s">
        <v>1016</v>
      </c>
      <c r="M3304" s="241">
        <v>1002</v>
      </c>
      <c r="N3304" s="7" t="s">
        <v>597</v>
      </c>
    </row>
    <row r="3305" spans="1:14" x14ac:dyDescent="0.3">
      <c r="A3305" t="str">
        <f t="shared" si="51"/>
        <v>20621003</v>
      </c>
      <c r="B3305" s="7" t="s">
        <v>1294</v>
      </c>
      <c r="C3305" s="7" t="s">
        <v>958</v>
      </c>
      <c r="D3305" s="7" t="s">
        <v>22</v>
      </c>
      <c r="E3305" s="7" t="s">
        <v>482</v>
      </c>
      <c r="F3305" s="7" t="s">
        <v>483</v>
      </c>
      <c r="G3305" s="7" t="s">
        <v>955</v>
      </c>
      <c r="H3305" s="7" t="s">
        <v>956</v>
      </c>
      <c r="I3305" s="7" t="s">
        <v>1010</v>
      </c>
      <c r="J3305" s="7" t="s">
        <v>1011</v>
      </c>
      <c r="K3305" s="241">
        <v>2062</v>
      </c>
      <c r="L3305" s="7" t="s">
        <v>1016</v>
      </c>
      <c r="M3305" s="241">
        <v>1003</v>
      </c>
      <c r="N3305" s="7" t="s">
        <v>384</v>
      </c>
    </row>
    <row r="3306" spans="1:14" x14ac:dyDescent="0.3">
      <c r="A3306" t="str">
        <f t="shared" si="51"/>
        <v>20621004</v>
      </c>
      <c r="B3306" s="7" t="s">
        <v>1294</v>
      </c>
      <c r="C3306" s="7" t="s">
        <v>958</v>
      </c>
      <c r="D3306" s="7" t="s">
        <v>22</v>
      </c>
      <c r="E3306" s="7" t="e">
        <v>#N/A</v>
      </c>
      <c r="F3306" s="7" t="e">
        <v>#N/A</v>
      </c>
      <c r="G3306" s="7" t="e">
        <v>#N/A</v>
      </c>
      <c r="H3306" s="7" t="e">
        <v>#N/A</v>
      </c>
      <c r="I3306" s="7" t="s">
        <v>1010</v>
      </c>
      <c r="J3306" s="7" t="s">
        <v>1011</v>
      </c>
      <c r="K3306" s="241">
        <v>2062</v>
      </c>
      <c r="L3306" s="7" t="s">
        <v>1016</v>
      </c>
      <c r="M3306" s="241">
        <v>1004</v>
      </c>
      <c r="N3306" s="7" t="s">
        <v>1547</v>
      </c>
    </row>
    <row r="3307" spans="1:14" x14ac:dyDescent="0.3">
      <c r="A3307" t="str">
        <f t="shared" si="51"/>
        <v>20621016</v>
      </c>
      <c r="B3307" s="7" t="s">
        <v>1294</v>
      </c>
      <c r="C3307" s="7" t="s">
        <v>958</v>
      </c>
      <c r="D3307" s="7" t="s">
        <v>22</v>
      </c>
      <c r="E3307" s="7" t="s">
        <v>482</v>
      </c>
      <c r="F3307" s="7" t="s">
        <v>483</v>
      </c>
      <c r="G3307" s="7" t="s">
        <v>955</v>
      </c>
      <c r="H3307" s="7" t="s">
        <v>956</v>
      </c>
      <c r="I3307" s="7" t="s">
        <v>1010</v>
      </c>
      <c r="J3307" s="7" t="s">
        <v>1011</v>
      </c>
      <c r="K3307" s="241">
        <v>2062</v>
      </c>
      <c r="L3307" s="7" t="s">
        <v>1016</v>
      </c>
      <c r="M3307" s="241">
        <v>1016</v>
      </c>
      <c r="N3307" s="7" t="s">
        <v>599</v>
      </c>
    </row>
    <row r="3308" spans="1:14" x14ac:dyDescent="0.3">
      <c r="A3308" t="str">
        <f t="shared" si="51"/>
        <v>20621022</v>
      </c>
      <c r="B3308" s="7" t="s">
        <v>1294</v>
      </c>
      <c r="C3308" s="7" t="s">
        <v>958</v>
      </c>
      <c r="D3308" s="7" t="s">
        <v>22</v>
      </c>
      <c r="E3308" s="7" t="s">
        <v>482</v>
      </c>
      <c r="F3308" s="7" t="s">
        <v>483</v>
      </c>
      <c r="G3308" s="7" t="s">
        <v>955</v>
      </c>
      <c r="H3308" s="7" t="s">
        <v>956</v>
      </c>
      <c r="I3308" s="7" t="s">
        <v>1010</v>
      </c>
      <c r="J3308" s="7" t="s">
        <v>1011</v>
      </c>
      <c r="K3308" s="241">
        <v>2062</v>
      </c>
      <c r="L3308" s="7" t="s">
        <v>1016</v>
      </c>
      <c r="M3308" s="241">
        <v>1022</v>
      </c>
      <c r="N3308" s="7" t="s">
        <v>602</v>
      </c>
    </row>
    <row r="3309" spans="1:14" x14ac:dyDescent="0.3">
      <c r="A3309" t="str">
        <f t="shared" si="51"/>
        <v>20621025</v>
      </c>
      <c r="B3309" s="7" t="s">
        <v>1294</v>
      </c>
      <c r="C3309" s="7" t="s">
        <v>958</v>
      </c>
      <c r="D3309" s="7" t="s">
        <v>22</v>
      </c>
      <c r="E3309" s="7" t="s">
        <v>482</v>
      </c>
      <c r="F3309" s="7" t="s">
        <v>483</v>
      </c>
      <c r="G3309" s="7" t="s">
        <v>955</v>
      </c>
      <c r="H3309" s="7" t="s">
        <v>956</v>
      </c>
      <c r="I3309" s="7" t="s">
        <v>1010</v>
      </c>
      <c r="J3309" s="7" t="s">
        <v>1011</v>
      </c>
      <c r="K3309" s="241">
        <v>2062</v>
      </c>
      <c r="L3309" s="7" t="s">
        <v>1016</v>
      </c>
      <c r="M3309" s="241">
        <v>1025</v>
      </c>
      <c r="N3309" s="7" t="s">
        <v>603</v>
      </c>
    </row>
    <row r="3310" spans="1:14" x14ac:dyDescent="0.3">
      <c r="A3310" t="str">
        <f t="shared" si="51"/>
        <v>20621026</v>
      </c>
      <c r="B3310" s="7" t="s">
        <v>1294</v>
      </c>
      <c r="C3310" s="7" t="s">
        <v>958</v>
      </c>
      <c r="D3310" s="7" t="s">
        <v>22</v>
      </c>
      <c r="E3310" s="7" t="s">
        <v>482</v>
      </c>
      <c r="F3310" s="7" t="s">
        <v>483</v>
      </c>
      <c r="G3310" s="7" t="s">
        <v>955</v>
      </c>
      <c r="H3310" s="7" t="s">
        <v>956</v>
      </c>
      <c r="I3310" s="7" t="s">
        <v>1010</v>
      </c>
      <c r="J3310" s="7" t="s">
        <v>1011</v>
      </c>
      <c r="K3310" s="241">
        <v>2062</v>
      </c>
      <c r="L3310" s="7" t="s">
        <v>1016</v>
      </c>
      <c r="M3310" s="241">
        <v>1026</v>
      </c>
      <c r="N3310" s="7" t="s">
        <v>604</v>
      </c>
    </row>
    <row r="3311" spans="1:14" x14ac:dyDescent="0.3">
      <c r="A3311" t="str">
        <f t="shared" si="51"/>
        <v>20621031</v>
      </c>
      <c r="B3311" s="7" t="s">
        <v>1294</v>
      </c>
      <c r="C3311" s="7" t="s">
        <v>958</v>
      </c>
      <c r="D3311" s="7" t="s">
        <v>22</v>
      </c>
      <c r="E3311" s="7" t="s">
        <v>482</v>
      </c>
      <c r="F3311" s="7" t="s">
        <v>483</v>
      </c>
      <c r="G3311" s="7" t="s">
        <v>955</v>
      </c>
      <c r="H3311" s="7" t="s">
        <v>956</v>
      </c>
      <c r="I3311" s="7" t="s">
        <v>1010</v>
      </c>
      <c r="J3311" s="7" t="s">
        <v>1011</v>
      </c>
      <c r="K3311" s="241">
        <v>2062</v>
      </c>
      <c r="L3311" s="7" t="s">
        <v>1016</v>
      </c>
      <c r="M3311" s="241">
        <v>1031</v>
      </c>
      <c r="N3311" s="7" t="s">
        <v>529</v>
      </c>
    </row>
    <row r="3312" spans="1:14" x14ac:dyDescent="0.3">
      <c r="A3312" t="str">
        <f t="shared" si="51"/>
        <v>20621032</v>
      </c>
      <c r="B3312" s="7" t="s">
        <v>1294</v>
      </c>
      <c r="C3312" s="7" t="s">
        <v>958</v>
      </c>
      <c r="D3312" s="7" t="s">
        <v>22</v>
      </c>
      <c r="E3312" s="7" t="s">
        <v>482</v>
      </c>
      <c r="F3312" s="7" t="s">
        <v>483</v>
      </c>
      <c r="G3312" s="7" t="s">
        <v>955</v>
      </c>
      <c r="H3312" s="7" t="s">
        <v>956</v>
      </c>
      <c r="I3312" s="7" t="s">
        <v>1010</v>
      </c>
      <c r="J3312" s="7" t="s">
        <v>1011</v>
      </c>
      <c r="K3312" s="241">
        <v>2062</v>
      </c>
      <c r="L3312" s="7" t="s">
        <v>1016</v>
      </c>
      <c r="M3312" s="241">
        <v>1032</v>
      </c>
      <c r="N3312" s="7" t="s">
        <v>530</v>
      </c>
    </row>
    <row r="3313" spans="1:14" x14ac:dyDescent="0.3">
      <c r="A3313" t="str">
        <f t="shared" si="51"/>
        <v>20621033</v>
      </c>
      <c r="B3313" s="7" t="s">
        <v>1294</v>
      </c>
      <c r="C3313" s="7" t="s">
        <v>958</v>
      </c>
      <c r="D3313" s="7" t="s">
        <v>22</v>
      </c>
      <c r="E3313" s="7" t="s">
        <v>482</v>
      </c>
      <c r="F3313" s="7" t="s">
        <v>483</v>
      </c>
      <c r="G3313" s="7" t="s">
        <v>955</v>
      </c>
      <c r="H3313" s="7" t="s">
        <v>956</v>
      </c>
      <c r="I3313" s="7" t="s">
        <v>1010</v>
      </c>
      <c r="J3313" s="7" t="s">
        <v>1011</v>
      </c>
      <c r="K3313" s="241">
        <v>2062</v>
      </c>
      <c r="L3313" s="7" t="s">
        <v>1016</v>
      </c>
      <c r="M3313" s="241">
        <v>1033</v>
      </c>
      <c r="N3313" s="7" t="s">
        <v>656</v>
      </c>
    </row>
    <row r="3314" spans="1:14" x14ac:dyDescent="0.3">
      <c r="A3314" t="str">
        <f t="shared" si="51"/>
        <v>20621037</v>
      </c>
      <c r="B3314" s="7" t="s">
        <v>1294</v>
      </c>
      <c r="C3314" s="7" t="s">
        <v>958</v>
      </c>
      <c r="D3314" s="7" t="s">
        <v>22</v>
      </c>
      <c r="E3314" s="7" t="s">
        <v>482</v>
      </c>
      <c r="F3314" s="7" t="s">
        <v>483</v>
      </c>
      <c r="G3314" s="7" t="s">
        <v>955</v>
      </c>
      <c r="H3314" s="7" t="s">
        <v>956</v>
      </c>
      <c r="I3314" s="7" t="s">
        <v>1010</v>
      </c>
      <c r="J3314" s="7" t="s">
        <v>1011</v>
      </c>
      <c r="K3314" s="241">
        <v>2062</v>
      </c>
      <c r="L3314" s="7" t="s">
        <v>1016</v>
      </c>
      <c r="M3314" s="241">
        <v>1037</v>
      </c>
      <c r="N3314" s="7" t="s">
        <v>605</v>
      </c>
    </row>
    <row r="3315" spans="1:14" x14ac:dyDescent="0.3">
      <c r="A3315" t="str">
        <f t="shared" si="51"/>
        <v>20621040</v>
      </c>
      <c r="B3315" s="7" t="s">
        <v>1294</v>
      </c>
      <c r="C3315" s="7" t="s">
        <v>958</v>
      </c>
      <c r="D3315" s="7" t="s">
        <v>22</v>
      </c>
      <c r="E3315" s="7" t="s">
        <v>482</v>
      </c>
      <c r="F3315" s="7" t="s">
        <v>483</v>
      </c>
      <c r="G3315" s="7" t="s">
        <v>955</v>
      </c>
      <c r="H3315" s="7" t="s">
        <v>956</v>
      </c>
      <c r="I3315" s="7" t="s">
        <v>1010</v>
      </c>
      <c r="J3315" s="7" t="s">
        <v>1011</v>
      </c>
      <c r="K3315" s="241">
        <v>2062</v>
      </c>
      <c r="L3315" s="7" t="s">
        <v>1016</v>
      </c>
      <c r="M3315" s="241">
        <v>1040</v>
      </c>
      <c r="N3315" s="7" t="s">
        <v>606</v>
      </c>
    </row>
    <row r="3316" spans="1:14" x14ac:dyDescent="0.3">
      <c r="A3316" t="str">
        <f t="shared" si="51"/>
        <v>20621042</v>
      </c>
      <c r="B3316" s="7" t="s">
        <v>1294</v>
      </c>
      <c r="C3316" s="7" t="s">
        <v>958</v>
      </c>
      <c r="D3316" s="7" t="s">
        <v>22</v>
      </c>
      <c r="E3316" s="7" t="s">
        <v>482</v>
      </c>
      <c r="F3316" s="7" t="s">
        <v>483</v>
      </c>
      <c r="G3316" s="7" t="s">
        <v>955</v>
      </c>
      <c r="H3316" s="7" t="s">
        <v>956</v>
      </c>
      <c r="I3316" s="7" t="s">
        <v>1010</v>
      </c>
      <c r="J3316" s="7" t="s">
        <v>1011</v>
      </c>
      <c r="K3316" s="241">
        <v>2062</v>
      </c>
      <c r="L3316" s="7" t="s">
        <v>1016</v>
      </c>
      <c r="M3316" s="241">
        <v>1042</v>
      </c>
      <c r="N3316" s="7" t="s">
        <v>180</v>
      </c>
    </row>
    <row r="3317" spans="1:14" x14ac:dyDescent="0.3">
      <c r="A3317" t="str">
        <f t="shared" si="51"/>
        <v>20621049</v>
      </c>
      <c r="B3317" s="7" t="s">
        <v>1294</v>
      </c>
      <c r="C3317" s="7" t="s">
        <v>958</v>
      </c>
      <c r="D3317" s="7" t="s">
        <v>22</v>
      </c>
      <c r="E3317" s="7" t="s">
        <v>482</v>
      </c>
      <c r="F3317" s="7" t="s">
        <v>483</v>
      </c>
      <c r="G3317" s="7" t="s">
        <v>955</v>
      </c>
      <c r="H3317" s="7" t="s">
        <v>956</v>
      </c>
      <c r="I3317" s="7" t="s">
        <v>1010</v>
      </c>
      <c r="J3317" s="7" t="s">
        <v>1011</v>
      </c>
      <c r="K3317" s="241">
        <v>2062</v>
      </c>
      <c r="L3317" s="7" t="s">
        <v>1016</v>
      </c>
      <c r="M3317" s="241">
        <v>1049</v>
      </c>
      <c r="N3317" s="7" t="s">
        <v>608</v>
      </c>
    </row>
    <row r="3318" spans="1:14" x14ac:dyDescent="0.3">
      <c r="A3318" t="str">
        <f t="shared" si="51"/>
        <v>20621050</v>
      </c>
      <c r="B3318" s="7" t="s">
        <v>1294</v>
      </c>
      <c r="C3318" s="7" t="s">
        <v>958</v>
      </c>
      <c r="D3318" s="7" t="s">
        <v>22</v>
      </c>
      <c r="E3318" s="7" t="s">
        <v>482</v>
      </c>
      <c r="F3318" s="7" t="s">
        <v>483</v>
      </c>
      <c r="G3318" s="7" t="s">
        <v>955</v>
      </c>
      <c r="H3318" s="7" t="s">
        <v>956</v>
      </c>
      <c r="I3318" s="7" t="s">
        <v>1010</v>
      </c>
      <c r="J3318" s="7" t="s">
        <v>1011</v>
      </c>
      <c r="K3318" s="241">
        <v>2062</v>
      </c>
      <c r="L3318" s="7" t="s">
        <v>1016</v>
      </c>
      <c r="M3318" s="241">
        <v>1050</v>
      </c>
      <c r="N3318" s="7" t="s">
        <v>609</v>
      </c>
    </row>
    <row r="3319" spans="1:14" x14ac:dyDescent="0.3">
      <c r="A3319" t="str">
        <f t="shared" si="51"/>
        <v>20621051</v>
      </c>
      <c r="B3319" s="7" t="s">
        <v>1294</v>
      </c>
      <c r="C3319" s="7" t="s">
        <v>958</v>
      </c>
      <c r="D3319" s="7" t="s">
        <v>22</v>
      </c>
      <c r="E3319" s="7" t="s">
        <v>482</v>
      </c>
      <c r="F3319" s="7" t="s">
        <v>483</v>
      </c>
      <c r="G3319" s="7" t="s">
        <v>955</v>
      </c>
      <c r="H3319" s="7" t="s">
        <v>956</v>
      </c>
      <c r="I3319" s="7" t="s">
        <v>1010</v>
      </c>
      <c r="J3319" s="7" t="s">
        <v>1011</v>
      </c>
      <c r="K3319" s="241">
        <v>2062</v>
      </c>
      <c r="L3319" s="7" t="s">
        <v>1016</v>
      </c>
      <c r="M3319" s="241">
        <v>1051</v>
      </c>
      <c r="N3319" s="7" t="s">
        <v>610</v>
      </c>
    </row>
    <row r="3320" spans="1:14" x14ac:dyDescent="0.3">
      <c r="A3320" t="str">
        <f t="shared" si="51"/>
        <v>20622007</v>
      </c>
      <c r="B3320" s="7" t="s">
        <v>1294</v>
      </c>
      <c r="C3320" s="7" t="s">
        <v>958</v>
      </c>
      <c r="D3320" s="7" t="s">
        <v>22</v>
      </c>
      <c r="E3320" s="7" t="e">
        <v>#N/A</v>
      </c>
      <c r="F3320" s="7" t="e">
        <v>#N/A</v>
      </c>
      <c r="G3320" s="7" t="e">
        <v>#N/A</v>
      </c>
      <c r="H3320" s="7" t="e">
        <v>#N/A</v>
      </c>
      <c r="I3320" s="7" t="s">
        <v>1010</v>
      </c>
      <c r="J3320" s="7" t="s">
        <v>1011</v>
      </c>
      <c r="K3320" s="241">
        <v>2062</v>
      </c>
      <c r="L3320" s="7" t="s">
        <v>1016</v>
      </c>
      <c r="M3320" s="241">
        <v>2007</v>
      </c>
      <c r="N3320" s="7" t="s">
        <v>619</v>
      </c>
    </row>
    <row r="3321" spans="1:14" x14ac:dyDescent="0.3">
      <c r="A3321" t="str">
        <f t="shared" si="51"/>
        <v>20622062</v>
      </c>
      <c r="B3321" s="7" t="s">
        <v>1294</v>
      </c>
      <c r="C3321" s="7" t="s">
        <v>958</v>
      </c>
      <c r="D3321" s="7" t="s">
        <v>22</v>
      </c>
      <c r="E3321" s="7" t="e">
        <v>#N/A</v>
      </c>
      <c r="F3321" s="7" t="e">
        <v>#N/A</v>
      </c>
      <c r="G3321" s="7" t="e">
        <v>#N/A</v>
      </c>
      <c r="H3321" s="7" t="e">
        <v>#N/A</v>
      </c>
      <c r="I3321" s="7" t="s">
        <v>1010</v>
      </c>
      <c r="J3321" s="7" t="s">
        <v>1011</v>
      </c>
      <c r="K3321" s="241">
        <v>2062</v>
      </c>
      <c r="L3321" s="7" t="s">
        <v>1016</v>
      </c>
      <c r="M3321" s="241">
        <v>2062</v>
      </c>
      <c r="N3321" s="7" t="s">
        <v>477</v>
      </c>
    </row>
    <row r="3322" spans="1:14" x14ac:dyDescent="0.3">
      <c r="A3322" t="str">
        <f t="shared" si="51"/>
        <v>20624000</v>
      </c>
      <c r="B3322" s="7" t="s">
        <v>1294</v>
      </c>
      <c r="C3322" s="7" t="s">
        <v>958</v>
      </c>
      <c r="D3322" s="7" t="s">
        <v>22</v>
      </c>
      <c r="E3322" s="7" t="e">
        <v>#N/A</v>
      </c>
      <c r="F3322" s="7" t="e">
        <v>#N/A</v>
      </c>
      <c r="G3322" s="7" t="e">
        <v>#N/A</v>
      </c>
      <c r="H3322" s="7" t="e">
        <v>#N/A</v>
      </c>
      <c r="I3322" s="7" t="s">
        <v>1010</v>
      </c>
      <c r="J3322" s="7" t="s">
        <v>1011</v>
      </c>
      <c r="K3322" s="241">
        <v>2062</v>
      </c>
      <c r="L3322" s="7" t="s">
        <v>1016</v>
      </c>
      <c r="M3322" s="241">
        <v>4000</v>
      </c>
      <c r="N3322" s="7" t="s">
        <v>1349</v>
      </c>
    </row>
    <row r="3323" spans="1:14" x14ac:dyDescent="0.3">
      <c r="A3323" t="str">
        <f t="shared" si="51"/>
        <v>20631000</v>
      </c>
      <c r="B3323" s="7" t="s">
        <v>1294</v>
      </c>
      <c r="C3323" s="7" t="s">
        <v>958</v>
      </c>
      <c r="D3323" s="7" t="s">
        <v>22</v>
      </c>
      <c r="E3323" s="7" t="e">
        <v>#N/A</v>
      </c>
      <c r="F3323" s="7" t="e">
        <v>#N/A</v>
      </c>
      <c r="G3323" s="7" t="e">
        <v>#N/A</v>
      </c>
      <c r="H3323" s="7" t="e">
        <v>#N/A</v>
      </c>
      <c r="I3323" s="7" t="s">
        <v>1010</v>
      </c>
      <c r="J3323" s="7" t="s">
        <v>1011</v>
      </c>
      <c r="K3323" s="241">
        <v>2063</v>
      </c>
      <c r="L3323" s="7" t="s">
        <v>1017</v>
      </c>
      <c r="M3323" s="241">
        <v>1000</v>
      </c>
      <c r="N3323" s="7" t="s">
        <v>427</v>
      </c>
    </row>
    <row r="3324" spans="1:14" x14ac:dyDescent="0.3">
      <c r="A3324" t="str">
        <f t="shared" si="51"/>
        <v>20631002</v>
      </c>
      <c r="B3324" s="7" t="s">
        <v>1294</v>
      </c>
      <c r="C3324" s="7" t="s">
        <v>958</v>
      </c>
      <c r="D3324" s="7" t="s">
        <v>22</v>
      </c>
      <c r="E3324" s="7" t="e">
        <v>#N/A</v>
      </c>
      <c r="F3324" s="7" t="e">
        <v>#N/A</v>
      </c>
      <c r="G3324" s="7" t="e">
        <v>#N/A</v>
      </c>
      <c r="H3324" s="7" t="e">
        <v>#N/A</v>
      </c>
      <c r="I3324" s="7" t="s">
        <v>1010</v>
      </c>
      <c r="J3324" s="7" t="s">
        <v>1011</v>
      </c>
      <c r="K3324" s="241">
        <v>2063</v>
      </c>
      <c r="L3324" s="7" t="s">
        <v>1017</v>
      </c>
      <c r="M3324" s="241">
        <v>1002</v>
      </c>
      <c r="N3324" s="7" t="s">
        <v>597</v>
      </c>
    </row>
    <row r="3325" spans="1:14" x14ac:dyDescent="0.3">
      <c r="A3325" t="str">
        <f t="shared" si="51"/>
        <v>20631003</v>
      </c>
      <c r="B3325" s="7" t="s">
        <v>1294</v>
      </c>
      <c r="C3325" s="7" t="s">
        <v>958</v>
      </c>
      <c r="D3325" s="7" t="s">
        <v>22</v>
      </c>
      <c r="E3325" s="7" t="e">
        <v>#N/A</v>
      </c>
      <c r="F3325" s="7" t="e">
        <v>#N/A</v>
      </c>
      <c r="G3325" s="7" t="e">
        <v>#N/A</v>
      </c>
      <c r="H3325" s="7" t="e">
        <v>#N/A</v>
      </c>
      <c r="I3325" s="7" t="s">
        <v>1010</v>
      </c>
      <c r="J3325" s="7" t="s">
        <v>1011</v>
      </c>
      <c r="K3325" s="241">
        <v>2063</v>
      </c>
      <c r="L3325" s="7" t="s">
        <v>1017</v>
      </c>
      <c r="M3325" s="241">
        <v>1003</v>
      </c>
      <c r="N3325" s="7" t="s">
        <v>384</v>
      </c>
    </row>
    <row r="3326" spans="1:14" x14ac:dyDescent="0.3">
      <c r="A3326" t="str">
        <f t="shared" si="51"/>
        <v>20631016</v>
      </c>
      <c r="B3326" s="7" t="s">
        <v>1294</v>
      </c>
      <c r="C3326" s="7" t="s">
        <v>958</v>
      </c>
      <c r="D3326" s="7" t="s">
        <v>22</v>
      </c>
      <c r="E3326" s="7" t="e">
        <v>#N/A</v>
      </c>
      <c r="F3326" s="7" t="e">
        <v>#N/A</v>
      </c>
      <c r="G3326" s="7" t="e">
        <v>#N/A</v>
      </c>
      <c r="H3326" s="7" t="e">
        <v>#N/A</v>
      </c>
      <c r="I3326" s="7" t="s">
        <v>1010</v>
      </c>
      <c r="J3326" s="7" t="s">
        <v>1011</v>
      </c>
      <c r="K3326" s="241">
        <v>2063</v>
      </c>
      <c r="L3326" s="7" t="s">
        <v>1017</v>
      </c>
      <c r="M3326" s="241">
        <v>1016</v>
      </c>
      <c r="N3326" s="7" t="s">
        <v>599</v>
      </c>
    </row>
    <row r="3327" spans="1:14" x14ac:dyDescent="0.3">
      <c r="A3327" t="str">
        <f t="shared" si="51"/>
        <v>20631019</v>
      </c>
      <c r="B3327" s="7" t="s">
        <v>1294</v>
      </c>
      <c r="C3327" s="7" t="s">
        <v>958</v>
      </c>
      <c r="D3327" s="7" t="s">
        <v>22</v>
      </c>
      <c r="E3327" s="7" t="s">
        <v>482</v>
      </c>
      <c r="F3327" s="7" t="s">
        <v>483</v>
      </c>
      <c r="G3327" s="7" t="s">
        <v>955</v>
      </c>
      <c r="H3327" s="7" t="s">
        <v>956</v>
      </c>
      <c r="I3327" s="7" t="s">
        <v>1010</v>
      </c>
      <c r="J3327" s="7" t="s">
        <v>1011</v>
      </c>
      <c r="K3327" s="241">
        <v>2063</v>
      </c>
      <c r="L3327" s="7" t="s">
        <v>1017</v>
      </c>
      <c r="M3327" s="241">
        <v>1019</v>
      </c>
      <c r="N3327" s="7" t="s">
        <v>601</v>
      </c>
    </row>
    <row r="3328" spans="1:14" x14ac:dyDescent="0.3">
      <c r="A3328" t="str">
        <f t="shared" si="51"/>
        <v>20631022</v>
      </c>
      <c r="B3328" s="7" t="s">
        <v>1294</v>
      </c>
      <c r="C3328" s="7" t="s">
        <v>958</v>
      </c>
      <c r="D3328" s="7" t="s">
        <v>22</v>
      </c>
      <c r="E3328" s="7" t="e">
        <v>#N/A</v>
      </c>
      <c r="F3328" s="7" t="e">
        <v>#N/A</v>
      </c>
      <c r="G3328" s="7" t="e">
        <v>#N/A</v>
      </c>
      <c r="H3328" s="7" t="e">
        <v>#N/A</v>
      </c>
      <c r="I3328" s="7" t="s">
        <v>1010</v>
      </c>
      <c r="J3328" s="7" t="s">
        <v>1011</v>
      </c>
      <c r="K3328" s="241">
        <v>2063</v>
      </c>
      <c r="L3328" s="7" t="s">
        <v>1017</v>
      </c>
      <c r="M3328" s="241">
        <v>1022</v>
      </c>
      <c r="N3328" s="7" t="s">
        <v>602</v>
      </c>
    </row>
    <row r="3329" spans="1:14" x14ac:dyDescent="0.3">
      <c r="A3329" t="str">
        <f t="shared" si="51"/>
        <v>20631023</v>
      </c>
      <c r="B3329" s="7" t="s">
        <v>1294</v>
      </c>
      <c r="C3329" s="7" t="s">
        <v>958</v>
      </c>
      <c r="D3329" s="7" t="s">
        <v>22</v>
      </c>
      <c r="E3329" s="7" t="e">
        <v>#N/A</v>
      </c>
      <c r="F3329" s="7" t="e">
        <v>#N/A</v>
      </c>
      <c r="G3329" s="7" t="e">
        <v>#N/A</v>
      </c>
      <c r="H3329" s="7" t="e">
        <v>#N/A</v>
      </c>
      <c r="I3329" s="7" t="s">
        <v>1010</v>
      </c>
      <c r="J3329" s="7" t="s">
        <v>1011</v>
      </c>
      <c r="K3329" s="241">
        <v>2063</v>
      </c>
      <c r="L3329" s="7" t="s">
        <v>1017</v>
      </c>
      <c r="M3329" s="241">
        <v>1023</v>
      </c>
      <c r="N3329" s="7" t="s">
        <v>528</v>
      </c>
    </row>
    <row r="3330" spans="1:14" x14ac:dyDescent="0.3">
      <c r="A3330" t="str">
        <f t="shared" si="51"/>
        <v>20631026</v>
      </c>
      <c r="B3330" s="7" t="s">
        <v>1294</v>
      </c>
      <c r="C3330" s="7" t="s">
        <v>958</v>
      </c>
      <c r="D3330" s="7" t="s">
        <v>22</v>
      </c>
      <c r="E3330" s="7" t="e">
        <v>#N/A</v>
      </c>
      <c r="F3330" s="7" t="e">
        <v>#N/A</v>
      </c>
      <c r="G3330" s="7" t="e">
        <v>#N/A</v>
      </c>
      <c r="H3330" s="7" t="e">
        <v>#N/A</v>
      </c>
      <c r="I3330" s="7" t="s">
        <v>1010</v>
      </c>
      <c r="J3330" s="7" t="s">
        <v>1011</v>
      </c>
      <c r="K3330" s="241">
        <v>2063</v>
      </c>
      <c r="L3330" s="7" t="s">
        <v>1017</v>
      </c>
      <c r="M3330" s="241">
        <v>1026</v>
      </c>
      <c r="N3330" s="7" t="s">
        <v>604</v>
      </c>
    </row>
    <row r="3331" spans="1:14" x14ac:dyDescent="0.3">
      <c r="A3331" t="str">
        <f t="shared" ref="A3331:A3394" si="52">K3331&amp;M3331</f>
        <v>20631031</v>
      </c>
      <c r="B3331" s="7" t="s">
        <v>1294</v>
      </c>
      <c r="C3331" s="7" t="s">
        <v>958</v>
      </c>
      <c r="D3331" s="7" t="s">
        <v>22</v>
      </c>
      <c r="E3331" s="7" t="e">
        <v>#N/A</v>
      </c>
      <c r="F3331" s="7" t="e">
        <v>#N/A</v>
      </c>
      <c r="G3331" s="7" t="e">
        <v>#N/A</v>
      </c>
      <c r="H3331" s="7" t="e">
        <v>#N/A</v>
      </c>
      <c r="I3331" s="7" t="s">
        <v>1010</v>
      </c>
      <c r="J3331" s="7" t="s">
        <v>1011</v>
      </c>
      <c r="K3331" s="241">
        <v>2063</v>
      </c>
      <c r="L3331" s="7" t="s">
        <v>1017</v>
      </c>
      <c r="M3331" s="241">
        <v>1031</v>
      </c>
      <c r="N3331" s="7" t="s">
        <v>529</v>
      </c>
    </row>
    <row r="3332" spans="1:14" x14ac:dyDescent="0.3">
      <c r="A3332" t="str">
        <f t="shared" si="52"/>
        <v>20631032</v>
      </c>
      <c r="B3332" s="7" t="s">
        <v>1294</v>
      </c>
      <c r="C3332" s="7" t="s">
        <v>958</v>
      </c>
      <c r="D3332" s="7" t="s">
        <v>22</v>
      </c>
      <c r="E3332" s="7" t="e">
        <v>#N/A</v>
      </c>
      <c r="F3332" s="7" t="e">
        <v>#N/A</v>
      </c>
      <c r="G3332" s="7" t="e">
        <v>#N/A</v>
      </c>
      <c r="H3332" s="7" t="e">
        <v>#N/A</v>
      </c>
      <c r="I3332" s="7" t="s">
        <v>1010</v>
      </c>
      <c r="J3332" s="7" t="s">
        <v>1011</v>
      </c>
      <c r="K3332" s="241">
        <v>2063</v>
      </c>
      <c r="L3332" s="7" t="s">
        <v>1017</v>
      </c>
      <c r="M3332" s="241">
        <v>1032</v>
      </c>
      <c r="N3332" s="7" t="s">
        <v>530</v>
      </c>
    </row>
    <row r="3333" spans="1:14" x14ac:dyDescent="0.3">
      <c r="A3333" t="str">
        <f t="shared" si="52"/>
        <v>20631033</v>
      </c>
      <c r="B3333" s="7" t="s">
        <v>1294</v>
      </c>
      <c r="C3333" s="7" t="s">
        <v>958</v>
      </c>
      <c r="D3333" s="7" t="s">
        <v>22</v>
      </c>
      <c r="E3333" s="7" t="e">
        <v>#N/A</v>
      </c>
      <c r="F3333" s="7" t="e">
        <v>#N/A</v>
      </c>
      <c r="G3333" s="7" t="e">
        <v>#N/A</v>
      </c>
      <c r="H3333" s="7" t="e">
        <v>#N/A</v>
      </c>
      <c r="I3333" s="7" t="s">
        <v>1010</v>
      </c>
      <c r="J3333" s="7" t="s">
        <v>1011</v>
      </c>
      <c r="K3333" s="241">
        <v>2063</v>
      </c>
      <c r="L3333" s="7" t="s">
        <v>1017</v>
      </c>
      <c r="M3333" s="241">
        <v>1033</v>
      </c>
      <c r="N3333" s="7" t="s">
        <v>656</v>
      </c>
    </row>
    <row r="3334" spans="1:14" x14ac:dyDescent="0.3">
      <c r="A3334" t="str">
        <f t="shared" si="52"/>
        <v>20631037</v>
      </c>
      <c r="B3334" s="7" t="s">
        <v>1294</v>
      </c>
      <c r="C3334" s="7" t="s">
        <v>958</v>
      </c>
      <c r="D3334" s="7" t="s">
        <v>22</v>
      </c>
      <c r="E3334" s="7" t="e">
        <v>#N/A</v>
      </c>
      <c r="F3334" s="7" t="e">
        <v>#N/A</v>
      </c>
      <c r="G3334" s="7" t="e">
        <v>#N/A</v>
      </c>
      <c r="H3334" s="7" t="e">
        <v>#N/A</v>
      </c>
      <c r="I3334" s="7" t="s">
        <v>1010</v>
      </c>
      <c r="J3334" s="7" t="s">
        <v>1011</v>
      </c>
      <c r="K3334" s="241">
        <v>2063</v>
      </c>
      <c r="L3334" s="7" t="s">
        <v>1017</v>
      </c>
      <c r="M3334" s="241">
        <v>1037</v>
      </c>
      <c r="N3334" s="7" t="s">
        <v>605</v>
      </c>
    </row>
    <row r="3335" spans="1:14" x14ac:dyDescent="0.3">
      <c r="A3335" t="str">
        <f t="shared" si="52"/>
        <v>20631040</v>
      </c>
      <c r="B3335" s="7" t="s">
        <v>1294</v>
      </c>
      <c r="C3335" s="7" t="s">
        <v>958</v>
      </c>
      <c r="D3335" s="7" t="s">
        <v>22</v>
      </c>
      <c r="E3335" s="7" t="e">
        <v>#N/A</v>
      </c>
      <c r="F3335" s="7" t="e">
        <v>#N/A</v>
      </c>
      <c r="G3335" s="7" t="e">
        <v>#N/A</v>
      </c>
      <c r="H3335" s="7" t="e">
        <v>#N/A</v>
      </c>
      <c r="I3335" s="7" t="s">
        <v>1010</v>
      </c>
      <c r="J3335" s="7" t="s">
        <v>1011</v>
      </c>
      <c r="K3335" s="241">
        <v>2063</v>
      </c>
      <c r="L3335" s="7" t="s">
        <v>1017</v>
      </c>
      <c r="M3335" s="241">
        <v>1040</v>
      </c>
      <c r="N3335" s="7" t="s">
        <v>606</v>
      </c>
    </row>
    <row r="3336" spans="1:14" x14ac:dyDescent="0.3">
      <c r="A3336" t="str">
        <f t="shared" si="52"/>
        <v>20631042</v>
      </c>
      <c r="B3336" s="7" t="s">
        <v>1294</v>
      </c>
      <c r="C3336" s="7" t="s">
        <v>958</v>
      </c>
      <c r="D3336" s="7" t="s">
        <v>22</v>
      </c>
      <c r="E3336" s="7" t="s">
        <v>482</v>
      </c>
      <c r="F3336" s="7" t="s">
        <v>483</v>
      </c>
      <c r="G3336" s="7" t="s">
        <v>955</v>
      </c>
      <c r="H3336" s="7" t="s">
        <v>956</v>
      </c>
      <c r="I3336" s="7" t="s">
        <v>1010</v>
      </c>
      <c r="J3336" s="7" t="s">
        <v>1011</v>
      </c>
      <c r="K3336" s="241">
        <v>2063</v>
      </c>
      <c r="L3336" s="7" t="s">
        <v>1017</v>
      </c>
      <c r="M3336" s="241">
        <v>1042</v>
      </c>
      <c r="N3336" s="7" t="s">
        <v>180</v>
      </c>
    </row>
    <row r="3337" spans="1:14" x14ac:dyDescent="0.3">
      <c r="A3337" t="str">
        <f t="shared" si="52"/>
        <v>20631050</v>
      </c>
      <c r="B3337" s="7" t="s">
        <v>1294</v>
      </c>
      <c r="C3337" s="7" t="s">
        <v>958</v>
      </c>
      <c r="D3337" s="7" t="s">
        <v>22</v>
      </c>
      <c r="E3337" s="7" t="e">
        <v>#N/A</v>
      </c>
      <c r="F3337" s="7" t="e">
        <v>#N/A</v>
      </c>
      <c r="G3337" s="7" t="e">
        <v>#N/A</v>
      </c>
      <c r="H3337" s="7" t="e">
        <v>#N/A</v>
      </c>
      <c r="I3337" s="7" t="s">
        <v>1010</v>
      </c>
      <c r="J3337" s="7" t="s">
        <v>1011</v>
      </c>
      <c r="K3337" s="241">
        <v>2063</v>
      </c>
      <c r="L3337" s="7" t="s">
        <v>1017</v>
      </c>
      <c r="M3337" s="241">
        <v>1050</v>
      </c>
      <c r="N3337" s="7" t="s">
        <v>609</v>
      </c>
    </row>
    <row r="3338" spans="1:14" x14ac:dyDescent="0.3">
      <c r="A3338" t="str">
        <f t="shared" si="52"/>
        <v>20631051</v>
      </c>
      <c r="B3338" s="7" t="s">
        <v>1294</v>
      </c>
      <c r="C3338" s="7" t="s">
        <v>958</v>
      </c>
      <c r="D3338" s="7" t="s">
        <v>22</v>
      </c>
      <c r="E3338" s="7" t="e">
        <v>#N/A</v>
      </c>
      <c r="F3338" s="7" t="e">
        <v>#N/A</v>
      </c>
      <c r="G3338" s="7" t="e">
        <v>#N/A</v>
      </c>
      <c r="H3338" s="7" t="e">
        <v>#N/A</v>
      </c>
      <c r="I3338" s="7" t="s">
        <v>1010</v>
      </c>
      <c r="J3338" s="7" t="s">
        <v>1011</v>
      </c>
      <c r="K3338" s="241">
        <v>2063</v>
      </c>
      <c r="L3338" s="7" t="s">
        <v>1017</v>
      </c>
      <c r="M3338" s="241">
        <v>1051</v>
      </c>
      <c r="N3338" s="7" t="s">
        <v>610</v>
      </c>
    </row>
    <row r="3339" spans="1:14" x14ac:dyDescent="0.3">
      <c r="A3339" t="str">
        <f t="shared" si="52"/>
        <v>20632007</v>
      </c>
      <c r="B3339" s="7" t="s">
        <v>1294</v>
      </c>
      <c r="C3339" s="7" t="s">
        <v>958</v>
      </c>
      <c r="D3339" s="7" t="s">
        <v>22</v>
      </c>
      <c r="E3339" s="7" t="e">
        <v>#N/A</v>
      </c>
      <c r="F3339" s="7" t="e">
        <v>#N/A</v>
      </c>
      <c r="G3339" s="7" t="e">
        <v>#N/A</v>
      </c>
      <c r="H3339" s="7" t="e">
        <v>#N/A</v>
      </c>
      <c r="I3339" s="7" t="s">
        <v>1010</v>
      </c>
      <c r="J3339" s="7" t="s">
        <v>1011</v>
      </c>
      <c r="K3339" s="241">
        <v>2063</v>
      </c>
      <c r="L3339" s="7" t="s">
        <v>1017</v>
      </c>
      <c r="M3339" s="241">
        <v>2007</v>
      </c>
      <c r="N3339" s="7" t="s">
        <v>619</v>
      </c>
    </row>
    <row r="3340" spans="1:14" x14ac:dyDescent="0.3">
      <c r="A3340" t="str">
        <f t="shared" si="52"/>
        <v>20632149</v>
      </c>
      <c r="B3340" s="7" t="s">
        <v>1294</v>
      </c>
      <c r="C3340" s="7" t="s">
        <v>958</v>
      </c>
      <c r="D3340" s="7" t="s">
        <v>22</v>
      </c>
      <c r="E3340" s="7" t="e">
        <v>#N/A</v>
      </c>
      <c r="F3340" s="7" t="e">
        <v>#N/A</v>
      </c>
      <c r="G3340" s="7" t="e">
        <v>#N/A</v>
      </c>
      <c r="H3340" s="7" t="e">
        <v>#N/A</v>
      </c>
      <c r="I3340" s="7" t="s">
        <v>1010</v>
      </c>
      <c r="J3340" s="7" t="s">
        <v>1011</v>
      </c>
      <c r="K3340" s="241">
        <v>2063</v>
      </c>
      <c r="L3340" s="7" t="s">
        <v>1017</v>
      </c>
      <c r="M3340" s="241">
        <v>2149</v>
      </c>
      <c r="N3340" s="7" t="s">
        <v>653</v>
      </c>
    </row>
    <row r="3341" spans="1:14" x14ac:dyDescent="0.3">
      <c r="A3341" t="str">
        <f t="shared" si="52"/>
        <v>20634000</v>
      </c>
      <c r="B3341" s="7" t="s">
        <v>1294</v>
      </c>
      <c r="C3341" s="7" t="s">
        <v>958</v>
      </c>
      <c r="D3341" s="7" t="s">
        <v>22</v>
      </c>
      <c r="E3341" s="7" t="e">
        <v>#N/A</v>
      </c>
      <c r="F3341" s="7" t="e">
        <v>#N/A</v>
      </c>
      <c r="G3341" s="7" t="e">
        <v>#N/A</v>
      </c>
      <c r="H3341" s="7" t="e">
        <v>#N/A</v>
      </c>
      <c r="I3341" s="7" t="s">
        <v>1010</v>
      </c>
      <c r="J3341" s="7" t="s">
        <v>1011</v>
      </c>
      <c r="K3341" s="241">
        <v>2063</v>
      </c>
      <c r="L3341" s="7" t="s">
        <v>1017</v>
      </c>
      <c r="M3341" s="241">
        <v>4000</v>
      </c>
      <c r="N3341" s="7" t="s">
        <v>1349</v>
      </c>
    </row>
    <row r="3342" spans="1:14" x14ac:dyDescent="0.3">
      <c r="A3342" t="str">
        <f t="shared" si="52"/>
        <v>20635002</v>
      </c>
      <c r="B3342" s="7" t="s">
        <v>1351</v>
      </c>
      <c r="C3342" s="7" t="s">
        <v>958</v>
      </c>
      <c r="D3342" s="7" t="s">
        <v>22</v>
      </c>
      <c r="E3342" s="7" t="s">
        <v>482</v>
      </c>
      <c r="F3342" s="7" t="s">
        <v>483</v>
      </c>
      <c r="G3342" s="7" t="s">
        <v>955</v>
      </c>
      <c r="H3342" s="7" t="s">
        <v>956</v>
      </c>
      <c r="I3342" s="7" t="s">
        <v>1010</v>
      </c>
      <c r="J3342" s="7" t="s">
        <v>1011</v>
      </c>
      <c r="K3342" s="241">
        <v>2063</v>
      </c>
      <c r="L3342" s="7" t="s">
        <v>1017</v>
      </c>
      <c r="M3342" s="241">
        <v>5002</v>
      </c>
      <c r="N3342" s="7" t="s">
        <v>308</v>
      </c>
    </row>
    <row r="3343" spans="1:14" x14ac:dyDescent="0.3">
      <c r="A3343" t="str">
        <f t="shared" si="52"/>
        <v>20638040</v>
      </c>
      <c r="B3343" s="7" t="s">
        <v>1294</v>
      </c>
      <c r="C3343" s="7" t="s">
        <v>958</v>
      </c>
      <c r="D3343" s="7" t="s">
        <v>22</v>
      </c>
      <c r="E3343" s="7" t="s">
        <v>482</v>
      </c>
      <c r="F3343" s="7" t="s">
        <v>483</v>
      </c>
      <c r="G3343" s="7" t="s">
        <v>955</v>
      </c>
      <c r="H3343" s="7" t="s">
        <v>956</v>
      </c>
      <c r="I3343" s="7" t="s">
        <v>1010</v>
      </c>
      <c r="J3343" s="7" t="s">
        <v>1011</v>
      </c>
      <c r="K3343" s="241">
        <v>2063</v>
      </c>
      <c r="L3343" s="7" t="s">
        <v>1017</v>
      </c>
      <c r="M3343" s="241">
        <v>8040</v>
      </c>
      <c r="N3343" s="7" t="s">
        <v>441</v>
      </c>
    </row>
    <row r="3344" spans="1:14" x14ac:dyDescent="0.3">
      <c r="A3344" t="str">
        <f t="shared" si="52"/>
        <v>20638500</v>
      </c>
      <c r="B3344" s="7" t="s">
        <v>1294</v>
      </c>
      <c r="C3344" s="7" t="s">
        <v>958</v>
      </c>
      <c r="D3344" s="7" t="s">
        <v>22</v>
      </c>
      <c r="E3344" s="7" t="s">
        <v>482</v>
      </c>
      <c r="F3344" s="7" t="s">
        <v>483</v>
      </c>
      <c r="G3344" s="7" t="s">
        <v>955</v>
      </c>
      <c r="H3344" s="7" t="s">
        <v>956</v>
      </c>
      <c r="I3344" s="7" t="s">
        <v>1010</v>
      </c>
      <c r="J3344" s="7" t="s">
        <v>1011</v>
      </c>
      <c r="K3344" s="241">
        <v>2063</v>
      </c>
      <c r="L3344" s="7" t="s">
        <v>1017</v>
      </c>
      <c r="M3344" s="241">
        <v>8500</v>
      </c>
      <c r="N3344" s="7" t="s">
        <v>362</v>
      </c>
    </row>
    <row r="3345" spans="1:14" x14ac:dyDescent="0.3">
      <c r="A3345" t="str">
        <f t="shared" si="52"/>
        <v>20641000</v>
      </c>
      <c r="B3345" s="7" t="s">
        <v>1294</v>
      </c>
      <c r="C3345" s="7" t="s">
        <v>1337</v>
      </c>
      <c r="D3345" s="7" t="s">
        <v>22</v>
      </c>
      <c r="E3345" s="7" t="s">
        <v>482</v>
      </c>
      <c r="F3345" s="7" t="s">
        <v>483</v>
      </c>
      <c r="G3345" s="7" t="s">
        <v>319</v>
      </c>
      <c r="H3345" s="7" t="s">
        <v>320</v>
      </c>
      <c r="I3345" s="7" t="s">
        <v>329</v>
      </c>
      <c r="J3345" s="7" t="s">
        <v>330</v>
      </c>
      <c r="K3345" s="241">
        <v>2064</v>
      </c>
      <c r="L3345" s="7" t="s">
        <v>1041</v>
      </c>
      <c r="M3345" s="241">
        <v>1000</v>
      </c>
      <c r="N3345" s="7" t="s">
        <v>427</v>
      </c>
    </row>
    <row r="3346" spans="1:14" x14ac:dyDescent="0.3">
      <c r="A3346" t="str">
        <f t="shared" si="52"/>
        <v>20641022</v>
      </c>
      <c r="B3346" s="7" t="s">
        <v>1294</v>
      </c>
      <c r="C3346" s="7" t="s">
        <v>1337</v>
      </c>
      <c r="D3346" s="7" t="s">
        <v>22</v>
      </c>
      <c r="E3346" s="7" t="s">
        <v>482</v>
      </c>
      <c r="F3346" s="7" t="s">
        <v>483</v>
      </c>
      <c r="G3346" s="7" t="s">
        <v>319</v>
      </c>
      <c r="H3346" s="7" t="s">
        <v>320</v>
      </c>
      <c r="I3346" s="7" t="s">
        <v>329</v>
      </c>
      <c r="J3346" s="7" t="s">
        <v>330</v>
      </c>
      <c r="K3346" s="241">
        <v>2064</v>
      </c>
      <c r="L3346" s="7" t="s">
        <v>1041</v>
      </c>
      <c r="M3346" s="241">
        <v>1022</v>
      </c>
      <c r="N3346" s="7" t="s">
        <v>602</v>
      </c>
    </row>
    <row r="3347" spans="1:14" x14ac:dyDescent="0.3">
      <c r="A3347" t="str">
        <f t="shared" si="52"/>
        <v>20641023</v>
      </c>
      <c r="B3347" s="7" t="s">
        <v>1294</v>
      </c>
      <c r="C3347" s="7" t="s">
        <v>1337</v>
      </c>
      <c r="D3347" s="7" t="s">
        <v>22</v>
      </c>
      <c r="E3347" s="7" t="s">
        <v>482</v>
      </c>
      <c r="F3347" s="7" t="s">
        <v>483</v>
      </c>
      <c r="G3347" s="7" t="s">
        <v>319</v>
      </c>
      <c r="H3347" s="7" t="s">
        <v>320</v>
      </c>
      <c r="I3347" s="7" t="s">
        <v>329</v>
      </c>
      <c r="J3347" s="7" t="s">
        <v>330</v>
      </c>
      <c r="K3347" s="241">
        <v>2064</v>
      </c>
      <c r="L3347" s="7" t="s">
        <v>1041</v>
      </c>
      <c r="M3347" s="241">
        <v>1023</v>
      </c>
      <c r="N3347" s="7" t="s">
        <v>528</v>
      </c>
    </row>
    <row r="3348" spans="1:14" x14ac:dyDescent="0.3">
      <c r="A3348" t="str">
        <f t="shared" si="52"/>
        <v>20641028</v>
      </c>
      <c r="B3348" s="7" t="s">
        <v>1294</v>
      </c>
      <c r="C3348" s="7" t="s">
        <v>1337</v>
      </c>
      <c r="D3348" s="7" t="s">
        <v>22</v>
      </c>
      <c r="E3348" s="7" t="s">
        <v>482</v>
      </c>
      <c r="F3348" s="7" t="s">
        <v>483</v>
      </c>
      <c r="G3348" s="7" t="s">
        <v>319</v>
      </c>
      <c r="H3348" s="7" t="s">
        <v>320</v>
      </c>
      <c r="I3348" s="7" t="s">
        <v>329</v>
      </c>
      <c r="J3348" s="7" t="s">
        <v>330</v>
      </c>
      <c r="K3348" s="241">
        <v>2064</v>
      </c>
      <c r="L3348" s="7" t="s">
        <v>1041</v>
      </c>
      <c r="M3348" s="241">
        <v>1028</v>
      </c>
      <c r="N3348" s="7" t="s">
        <v>362</v>
      </c>
    </row>
    <row r="3349" spans="1:14" x14ac:dyDescent="0.3">
      <c r="A3349" t="str">
        <f t="shared" si="52"/>
        <v>20641031</v>
      </c>
      <c r="B3349" s="7" t="s">
        <v>1294</v>
      </c>
      <c r="C3349" s="7" t="s">
        <v>1337</v>
      </c>
      <c r="D3349" s="7" t="s">
        <v>22</v>
      </c>
      <c r="E3349" s="7" t="s">
        <v>482</v>
      </c>
      <c r="F3349" s="7" t="s">
        <v>483</v>
      </c>
      <c r="G3349" s="7" t="s">
        <v>319</v>
      </c>
      <c r="H3349" s="7" t="s">
        <v>320</v>
      </c>
      <c r="I3349" s="7" t="s">
        <v>329</v>
      </c>
      <c r="J3349" s="7" t="s">
        <v>330</v>
      </c>
      <c r="K3349" s="241">
        <v>2064</v>
      </c>
      <c r="L3349" s="7" t="s">
        <v>1041</v>
      </c>
      <c r="M3349" s="241">
        <v>1031</v>
      </c>
      <c r="N3349" s="7" t="s">
        <v>529</v>
      </c>
    </row>
    <row r="3350" spans="1:14" x14ac:dyDescent="0.3">
      <c r="A3350" t="str">
        <f t="shared" si="52"/>
        <v>20641033</v>
      </c>
      <c r="B3350" s="7" t="s">
        <v>1294</v>
      </c>
      <c r="C3350" s="7" t="s">
        <v>1337</v>
      </c>
      <c r="D3350" s="7" t="s">
        <v>22</v>
      </c>
      <c r="E3350" s="7" t="s">
        <v>482</v>
      </c>
      <c r="F3350" s="7" t="s">
        <v>483</v>
      </c>
      <c r="G3350" s="7" t="s">
        <v>319</v>
      </c>
      <c r="H3350" s="7" t="s">
        <v>320</v>
      </c>
      <c r="I3350" s="7" t="s">
        <v>329</v>
      </c>
      <c r="J3350" s="7" t="s">
        <v>330</v>
      </c>
      <c r="K3350" s="241">
        <v>2064</v>
      </c>
      <c r="L3350" s="7" t="s">
        <v>1041</v>
      </c>
      <c r="M3350" s="241">
        <v>1033</v>
      </c>
      <c r="N3350" s="7" t="s">
        <v>656</v>
      </c>
    </row>
    <row r="3351" spans="1:14" x14ac:dyDescent="0.3">
      <c r="A3351" t="str">
        <f t="shared" si="52"/>
        <v>20641037</v>
      </c>
      <c r="B3351" s="7" t="s">
        <v>1294</v>
      </c>
      <c r="C3351" s="7" t="s">
        <v>1337</v>
      </c>
      <c r="D3351" s="7" t="s">
        <v>22</v>
      </c>
      <c r="E3351" s="7" t="s">
        <v>482</v>
      </c>
      <c r="F3351" s="7" t="s">
        <v>483</v>
      </c>
      <c r="G3351" s="7" t="s">
        <v>319</v>
      </c>
      <c r="H3351" s="7" t="s">
        <v>320</v>
      </c>
      <c r="I3351" s="7" t="s">
        <v>329</v>
      </c>
      <c r="J3351" s="7" t="s">
        <v>330</v>
      </c>
      <c r="K3351" s="241">
        <v>2064</v>
      </c>
      <c r="L3351" s="7" t="s">
        <v>1041</v>
      </c>
      <c r="M3351" s="241">
        <v>1037</v>
      </c>
      <c r="N3351" s="7" t="s">
        <v>605</v>
      </c>
    </row>
    <row r="3352" spans="1:14" x14ac:dyDescent="0.3">
      <c r="A3352" t="str">
        <f t="shared" si="52"/>
        <v>20641042</v>
      </c>
      <c r="B3352" s="7" t="s">
        <v>1294</v>
      </c>
      <c r="C3352" s="7" t="s">
        <v>1337</v>
      </c>
      <c r="D3352" s="7" t="s">
        <v>22</v>
      </c>
      <c r="E3352" s="7" t="s">
        <v>482</v>
      </c>
      <c r="F3352" s="7" t="s">
        <v>483</v>
      </c>
      <c r="G3352" s="7" t="s">
        <v>319</v>
      </c>
      <c r="H3352" s="7" t="s">
        <v>320</v>
      </c>
      <c r="I3352" s="7" t="s">
        <v>329</v>
      </c>
      <c r="J3352" s="7" t="s">
        <v>330</v>
      </c>
      <c r="K3352" s="241">
        <v>2064</v>
      </c>
      <c r="L3352" s="7" t="s">
        <v>1041</v>
      </c>
      <c r="M3352" s="241">
        <v>1042</v>
      </c>
      <c r="N3352" s="7" t="s">
        <v>180</v>
      </c>
    </row>
    <row r="3353" spans="1:14" x14ac:dyDescent="0.3">
      <c r="A3353" t="str">
        <f t="shared" si="52"/>
        <v>20641062</v>
      </c>
      <c r="B3353" s="7" t="s">
        <v>1294</v>
      </c>
      <c r="C3353" s="7" t="s">
        <v>1337</v>
      </c>
      <c r="D3353" s="7" t="s">
        <v>22</v>
      </c>
      <c r="E3353" s="7" t="s">
        <v>482</v>
      </c>
      <c r="F3353" s="7" t="s">
        <v>483</v>
      </c>
      <c r="G3353" s="7" t="s">
        <v>319</v>
      </c>
      <c r="H3353" s="7" t="s">
        <v>320</v>
      </c>
      <c r="I3353" s="7" t="s">
        <v>329</v>
      </c>
      <c r="J3353" s="7" t="s">
        <v>330</v>
      </c>
      <c r="K3353" s="241">
        <v>2064</v>
      </c>
      <c r="L3353" s="7" t="s">
        <v>1041</v>
      </c>
      <c r="M3353" s="241">
        <v>1062</v>
      </c>
      <c r="N3353" s="7" t="s">
        <v>1042</v>
      </c>
    </row>
    <row r="3354" spans="1:14" x14ac:dyDescent="0.3">
      <c r="A3354" t="str">
        <f t="shared" si="52"/>
        <v>20642007</v>
      </c>
      <c r="B3354" s="7" t="s">
        <v>1294</v>
      </c>
      <c r="C3354" s="7" t="s">
        <v>1337</v>
      </c>
      <c r="D3354" s="7" t="s">
        <v>22</v>
      </c>
      <c r="E3354" s="7" t="s">
        <v>482</v>
      </c>
      <c r="F3354" s="7" t="s">
        <v>483</v>
      </c>
      <c r="G3354" s="7" t="s">
        <v>319</v>
      </c>
      <c r="H3354" s="7" t="s">
        <v>320</v>
      </c>
      <c r="I3354" s="7" t="s">
        <v>329</v>
      </c>
      <c r="J3354" s="7" t="s">
        <v>330</v>
      </c>
      <c r="K3354" s="241">
        <v>2064</v>
      </c>
      <c r="L3354" s="7" t="s">
        <v>1041</v>
      </c>
      <c r="M3354" s="241">
        <v>2007</v>
      </c>
      <c r="N3354" s="7" t="s">
        <v>619</v>
      </c>
    </row>
    <row r="3355" spans="1:14" x14ac:dyDescent="0.3">
      <c r="A3355" t="str">
        <f t="shared" si="52"/>
        <v>20644000</v>
      </c>
      <c r="B3355" s="7" t="s">
        <v>1294</v>
      </c>
      <c r="C3355" s="7" t="s">
        <v>1337</v>
      </c>
      <c r="D3355" s="7" t="s">
        <v>22</v>
      </c>
      <c r="E3355" s="7" t="e">
        <v>#N/A</v>
      </c>
      <c r="F3355" s="7" t="e">
        <v>#N/A</v>
      </c>
      <c r="G3355" s="7" t="e">
        <v>#N/A</v>
      </c>
      <c r="H3355" s="7" t="e">
        <v>#N/A</v>
      </c>
      <c r="I3355" s="7" t="s">
        <v>329</v>
      </c>
      <c r="J3355" s="7" t="s">
        <v>330</v>
      </c>
      <c r="K3355" s="241">
        <v>2064</v>
      </c>
      <c r="L3355" s="7" t="s">
        <v>1041</v>
      </c>
      <c r="M3355" s="241">
        <v>4000</v>
      </c>
      <c r="N3355" s="7" t="s">
        <v>1349</v>
      </c>
    </row>
    <row r="3356" spans="1:14" x14ac:dyDescent="0.3">
      <c r="A3356" t="str">
        <f t="shared" si="52"/>
        <v>20647101</v>
      </c>
      <c r="B3356" s="7" t="s">
        <v>1294</v>
      </c>
      <c r="C3356" s="7" t="s">
        <v>1337</v>
      </c>
      <c r="D3356" s="7" t="s">
        <v>22</v>
      </c>
      <c r="E3356" s="7" t="s">
        <v>482</v>
      </c>
      <c r="F3356" s="7" t="s">
        <v>483</v>
      </c>
      <c r="G3356" s="7" t="s">
        <v>319</v>
      </c>
      <c r="H3356" s="7" t="s">
        <v>320</v>
      </c>
      <c r="I3356" s="7" t="s">
        <v>329</v>
      </c>
      <c r="J3356" s="7" t="s">
        <v>330</v>
      </c>
      <c r="K3356" s="241">
        <v>2064</v>
      </c>
      <c r="L3356" s="7" t="s">
        <v>1041</v>
      </c>
      <c r="M3356" s="241">
        <v>7101</v>
      </c>
      <c r="N3356" s="7" t="s">
        <v>46</v>
      </c>
    </row>
    <row r="3357" spans="1:14" x14ac:dyDescent="0.3">
      <c r="A3357" t="str">
        <f t="shared" si="52"/>
        <v>101376000</v>
      </c>
      <c r="B3357" s="7" t="s">
        <v>1323</v>
      </c>
      <c r="C3357" s="7"/>
      <c r="D3357" s="7"/>
      <c r="E3357" s="7" t="e">
        <v>#N/A</v>
      </c>
      <c r="F3357" s="7" t="e">
        <v>#N/A</v>
      </c>
      <c r="G3357" s="7" t="e">
        <v>#N/A</v>
      </c>
      <c r="H3357" s="7" t="e">
        <v>#N/A</v>
      </c>
      <c r="I3357" s="7" t="s">
        <v>1286</v>
      </c>
      <c r="J3357" s="7" t="s">
        <v>1286</v>
      </c>
      <c r="K3357" s="241">
        <v>10137</v>
      </c>
      <c r="L3357" s="7" t="s">
        <v>99</v>
      </c>
      <c r="M3357" s="241">
        <v>6000</v>
      </c>
      <c r="N3357" s="7" t="s">
        <v>107</v>
      </c>
    </row>
    <row r="3358" spans="1:14" x14ac:dyDescent="0.3">
      <c r="A3358" t="str">
        <f t="shared" si="52"/>
        <v>101376003</v>
      </c>
      <c r="B3358" s="7" t="s">
        <v>1323</v>
      </c>
      <c r="C3358" s="7"/>
      <c r="D3358" s="7"/>
      <c r="E3358" s="7" t="e">
        <v>#N/A</v>
      </c>
      <c r="F3358" s="7" t="e">
        <v>#N/A</v>
      </c>
      <c r="G3358" s="7" t="e">
        <v>#N/A</v>
      </c>
      <c r="H3358" s="7" t="e">
        <v>#N/A</v>
      </c>
      <c r="I3358" s="7" t="s">
        <v>1286</v>
      </c>
      <c r="J3358" s="7" t="s">
        <v>1286</v>
      </c>
      <c r="K3358" s="241">
        <v>10137</v>
      </c>
      <c r="L3358" s="7" t="s">
        <v>99</v>
      </c>
      <c r="M3358" s="241">
        <v>6003</v>
      </c>
      <c r="N3358" s="7" t="s">
        <v>89</v>
      </c>
    </row>
    <row r="3359" spans="1:14" x14ac:dyDescent="0.3">
      <c r="A3359" t="str">
        <f t="shared" si="52"/>
        <v>101376101</v>
      </c>
      <c r="B3359" s="7" t="s">
        <v>1323</v>
      </c>
      <c r="C3359" s="7"/>
      <c r="D3359" s="7"/>
      <c r="E3359" s="7">
        <v>0</v>
      </c>
      <c r="F3359" s="7">
        <v>0</v>
      </c>
      <c r="G3359" s="7">
        <v>0</v>
      </c>
      <c r="H3359" s="7">
        <v>0</v>
      </c>
      <c r="I3359" s="7" t="s">
        <v>1286</v>
      </c>
      <c r="J3359" s="7" t="s">
        <v>1286</v>
      </c>
      <c r="K3359" s="241">
        <v>10137</v>
      </c>
      <c r="L3359" s="7" t="s">
        <v>99</v>
      </c>
      <c r="M3359" s="241">
        <v>6101</v>
      </c>
      <c r="N3359" s="7" t="s">
        <v>100</v>
      </c>
    </row>
    <row r="3360" spans="1:14" x14ac:dyDescent="0.3">
      <c r="A3360" t="str">
        <f t="shared" si="52"/>
        <v>11552</v>
      </c>
      <c r="B3360" s="7" t="s">
        <v>1294</v>
      </c>
      <c r="C3360" s="7" t="s">
        <v>1295</v>
      </c>
      <c r="D3360" s="7" t="s">
        <v>22</v>
      </c>
      <c r="E3360" s="7">
        <v>0</v>
      </c>
      <c r="F3360" s="7">
        <v>0</v>
      </c>
      <c r="G3360" s="7">
        <v>0</v>
      </c>
      <c r="H3360" s="7">
        <v>0</v>
      </c>
      <c r="I3360" s="7" t="s">
        <v>147</v>
      </c>
      <c r="J3360" s="7" t="s">
        <v>148</v>
      </c>
      <c r="K3360" s="241">
        <v>1155</v>
      </c>
      <c r="L3360" s="7" t="s">
        <v>149</v>
      </c>
      <c r="M3360" s="241">
        <v>2</v>
      </c>
      <c r="N3360" s="7" t="s">
        <v>150</v>
      </c>
    </row>
    <row r="3361" spans="1:14" x14ac:dyDescent="0.3">
      <c r="A3361" t="str">
        <f t="shared" si="52"/>
        <v>11551029</v>
      </c>
      <c r="B3361" s="7" t="s">
        <v>1294</v>
      </c>
      <c r="C3361" s="7" t="s">
        <v>1295</v>
      </c>
      <c r="D3361" s="7" t="s">
        <v>22</v>
      </c>
      <c r="E3361" s="7">
        <v>0</v>
      </c>
      <c r="F3361" s="7">
        <v>0</v>
      </c>
      <c r="G3361" s="7">
        <v>0</v>
      </c>
      <c r="H3361" s="7">
        <v>0</v>
      </c>
      <c r="I3361" s="7" t="s">
        <v>147</v>
      </c>
      <c r="J3361" s="7" t="s">
        <v>148</v>
      </c>
      <c r="K3361" s="241">
        <v>1155</v>
      </c>
      <c r="L3361" s="7" t="s">
        <v>149</v>
      </c>
      <c r="M3361" s="241">
        <v>1029</v>
      </c>
      <c r="N3361" s="7" t="s">
        <v>151</v>
      </c>
    </row>
    <row r="3362" spans="1:14" x14ac:dyDescent="0.3">
      <c r="A3362" t="str">
        <f t="shared" si="52"/>
        <v>11552818</v>
      </c>
      <c r="B3362" s="7" t="s">
        <v>1294</v>
      </c>
      <c r="C3362" s="7" t="s">
        <v>1295</v>
      </c>
      <c r="D3362" s="7" t="s">
        <v>22</v>
      </c>
      <c r="E3362" s="7">
        <v>0</v>
      </c>
      <c r="F3362" s="7">
        <v>0</v>
      </c>
      <c r="G3362" s="7">
        <v>0</v>
      </c>
      <c r="H3362" s="7">
        <v>0</v>
      </c>
      <c r="I3362" s="7" t="s">
        <v>147</v>
      </c>
      <c r="J3362" s="7" t="s">
        <v>148</v>
      </c>
      <c r="K3362" s="241">
        <v>1155</v>
      </c>
      <c r="L3362" s="7" t="s">
        <v>149</v>
      </c>
      <c r="M3362" s="241">
        <v>2818</v>
      </c>
      <c r="N3362" s="7" t="s">
        <v>152</v>
      </c>
    </row>
    <row r="3363" spans="1:14" x14ac:dyDescent="0.3">
      <c r="A3363" t="str">
        <f t="shared" si="52"/>
        <v>11552822</v>
      </c>
      <c r="B3363" s="7" t="s">
        <v>1294</v>
      </c>
      <c r="C3363" s="7" t="s">
        <v>1295</v>
      </c>
      <c r="D3363" s="7" t="s">
        <v>22</v>
      </c>
      <c r="E3363" s="7">
        <v>0</v>
      </c>
      <c r="F3363" s="7">
        <v>0</v>
      </c>
      <c r="G3363" s="7">
        <v>0</v>
      </c>
      <c r="H3363" s="7">
        <v>0</v>
      </c>
      <c r="I3363" s="7" t="s">
        <v>147</v>
      </c>
      <c r="J3363" s="7" t="s">
        <v>148</v>
      </c>
      <c r="K3363" s="241">
        <v>1155</v>
      </c>
      <c r="L3363" s="7" t="s">
        <v>149</v>
      </c>
      <c r="M3363" s="241">
        <v>2822</v>
      </c>
      <c r="N3363" s="7" t="s">
        <v>153</v>
      </c>
    </row>
    <row r="3364" spans="1:14" x14ac:dyDescent="0.3">
      <c r="A3364" t="str">
        <f t="shared" si="52"/>
        <v>11552832</v>
      </c>
      <c r="B3364" s="7" t="s">
        <v>1294</v>
      </c>
      <c r="C3364" s="7" t="s">
        <v>1295</v>
      </c>
      <c r="D3364" s="7" t="s">
        <v>22</v>
      </c>
      <c r="E3364" s="7">
        <v>0</v>
      </c>
      <c r="F3364" s="7">
        <v>0</v>
      </c>
      <c r="G3364" s="7">
        <v>0</v>
      </c>
      <c r="H3364" s="7">
        <v>0</v>
      </c>
      <c r="I3364" s="7" t="s">
        <v>147</v>
      </c>
      <c r="J3364" s="7" t="s">
        <v>148</v>
      </c>
      <c r="K3364" s="241">
        <v>1155</v>
      </c>
      <c r="L3364" s="7" t="s">
        <v>149</v>
      </c>
      <c r="M3364" s="241">
        <v>2832</v>
      </c>
      <c r="N3364" s="7" t="s">
        <v>154</v>
      </c>
    </row>
    <row r="3365" spans="1:14" x14ac:dyDescent="0.3">
      <c r="A3365" t="str">
        <f t="shared" si="52"/>
        <v>11557000</v>
      </c>
      <c r="B3365" s="7" t="s">
        <v>1294</v>
      </c>
      <c r="C3365" s="7" t="s">
        <v>1295</v>
      </c>
      <c r="D3365" s="7" t="s">
        <v>22</v>
      </c>
      <c r="E3365" s="7">
        <v>0</v>
      </c>
      <c r="F3365" s="7">
        <v>0</v>
      </c>
      <c r="G3365" s="7">
        <v>0</v>
      </c>
      <c r="H3365" s="7">
        <v>0</v>
      </c>
      <c r="I3365" s="7" t="s">
        <v>147</v>
      </c>
      <c r="J3365" s="7" t="s">
        <v>148</v>
      </c>
      <c r="K3365" s="241">
        <v>1155</v>
      </c>
      <c r="L3365" s="7" t="s">
        <v>149</v>
      </c>
      <c r="M3365" s="241">
        <v>7000</v>
      </c>
      <c r="N3365" s="7" t="s">
        <v>44</v>
      </c>
    </row>
    <row r="3366" spans="1:14" x14ac:dyDescent="0.3">
      <c r="A3366" t="str">
        <f t="shared" si="52"/>
        <v>3131</v>
      </c>
      <c r="B3366" s="7" t="s">
        <v>1294</v>
      </c>
      <c r="C3366" s="7" t="s">
        <v>1316</v>
      </c>
      <c r="D3366" s="7" t="s">
        <v>1356</v>
      </c>
      <c r="E3366" s="7" t="s">
        <v>482</v>
      </c>
      <c r="F3366" s="7" t="s">
        <v>483</v>
      </c>
      <c r="G3366" s="7" t="s">
        <v>260</v>
      </c>
      <c r="H3366" s="7" t="s">
        <v>261</v>
      </c>
      <c r="I3366" s="7" t="s">
        <v>1033</v>
      </c>
      <c r="J3366" s="7" t="s">
        <v>1034</v>
      </c>
      <c r="K3366" s="241">
        <v>313</v>
      </c>
      <c r="L3366" s="7" t="s">
        <v>1034</v>
      </c>
      <c r="M3366" s="241">
        <v>1</v>
      </c>
      <c r="N3366" s="7" t="s">
        <v>158</v>
      </c>
    </row>
    <row r="3367" spans="1:14" x14ac:dyDescent="0.3">
      <c r="A3367" t="str">
        <f t="shared" si="52"/>
        <v>3133</v>
      </c>
      <c r="B3367" s="7" t="s">
        <v>1294</v>
      </c>
      <c r="C3367" s="7"/>
      <c r="D3367" s="7"/>
      <c r="E3367" s="7" t="e">
        <v>#N/A</v>
      </c>
      <c r="F3367" s="7" t="e">
        <v>#N/A</v>
      </c>
      <c r="G3367" s="7" t="e">
        <v>#N/A</v>
      </c>
      <c r="H3367" s="7" t="e">
        <v>#N/A</v>
      </c>
      <c r="I3367" s="7" t="s">
        <v>1033</v>
      </c>
      <c r="J3367" s="7" t="s">
        <v>1034</v>
      </c>
      <c r="K3367" s="241">
        <v>313</v>
      </c>
      <c r="L3367" s="7" t="s">
        <v>1034</v>
      </c>
      <c r="M3367" s="241">
        <v>3</v>
      </c>
      <c r="N3367" s="7" t="s">
        <v>277</v>
      </c>
    </row>
    <row r="3368" spans="1:14" x14ac:dyDescent="0.3">
      <c r="A3368" t="str">
        <f t="shared" si="52"/>
        <v>3138</v>
      </c>
      <c r="B3368" s="7" t="s">
        <v>1294</v>
      </c>
      <c r="C3368" s="7" t="s">
        <v>1316</v>
      </c>
      <c r="D3368" s="7" t="s">
        <v>1356</v>
      </c>
      <c r="E3368" s="7" t="s">
        <v>482</v>
      </c>
      <c r="F3368" s="7" t="s">
        <v>483</v>
      </c>
      <c r="G3368" s="7" t="s">
        <v>260</v>
      </c>
      <c r="H3368" s="7" t="s">
        <v>261</v>
      </c>
      <c r="I3368" s="7" t="s">
        <v>1033</v>
      </c>
      <c r="J3368" s="7" t="s">
        <v>1034</v>
      </c>
      <c r="K3368" s="241">
        <v>313</v>
      </c>
      <c r="L3368" s="7" t="s">
        <v>1034</v>
      </c>
      <c r="M3368" s="241">
        <v>8</v>
      </c>
      <c r="N3368" s="7" t="s">
        <v>159</v>
      </c>
    </row>
    <row r="3369" spans="1:14" x14ac:dyDescent="0.3">
      <c r="A3369" t="str">
        <f t="shared" si="52"/>
        <v>31335</v>
      </c>
      <c r="B3369" s="7" t="s">
        <v>1294</v>
      </c>
      <c r="C3369" s="7"/>
      <c r="D3369" s="7"/>
      <c r="E3369" s="7" t="e">
        <v>#N/A</v>
      </c>
      <c r="F3369" s="7" t="e">
        <v>#N/A</v>
      </c>
      <c r="G3369" s="7" t="e">
        <v>#N/A</v>
      </c>
      <c r="H3369" s="7" t="e">
        <v>#N/A</v>
      </c>
      <c r="I3369" s="7" t="s">
        <v>1033</v>
      </c>
      <c r="J3369" s="7" t="s">
        <v>1034</v>
      </c>
      <c r="K3369" s="241">
        <v>313</v>
      </c>
      <c r="L3369" s="7" t="s">
        <v>1034</v>
      </c>
      <c r="M3369" s="241">
        <v>35</v>
      </c>
      <c r="N3369" s="7" t="s">
        <v>1346</v>
      </c>
    </row>
    <row r="3370" spans="1:14" x14ac:dyDescent="0.3">
      <c r="A3370" t="str">
        <f t="shared" si="52"/>
        <v>3131504</v>
      </c>
      <c r="B3370" s="7" t="s">
        <v>1294</v>
      </c>
      <c r="C3370" s="7" t="s">
        <v>1316</v>
      </c>
      <c r="D3370" s="7" t="s">
        <v>1356</v>
      </c>
      <c r="E3370" s="7" t="s">
        <v>482</v>
      </c>
      <c r="F3370" s="7" t="s">
        <v>483</v>
      </c>
      <c r="G3370" s="7" t="s">
        <v>260</v>
      </c>
      <c r="H3370" s="7" t="s">
        <v>261</v>
      </c>
      <c r="I3370" s="7" t="s">
        <v>1033</v>
      </c>
      <c r="J3370" s="7" t="s">
        <v>1034</v>
      </c>
      <c r="K3370" s="241">
        <v>313</v>
      </c>
      <c r="L3370" s="7" t="s">
        <v>1034</v>
      </c>
      <c r="M3370" s="241">
        <v>1504</v>
      </c>
      <c r="N3370" s="7" t="s">
        <v>161</v>
      </c>
    </row>
    <row r="3371" spans="1:14" x14ac:dyDescent="0.3">
      <c r="A3371" t="str">
        <f t="shared" si="52"/>
        <v>3132005</v>
      </c>
      <c r="B3371" s="7" t="s">
        <v>1294</v>
      </c>
      <c r="C3371" s="7"/>
      <c r="D3371" s="7"/>
      <c r="E3371" s="7" t="e">
        <v>#N/A</v>
      </c>
      <c r="F3371" s="7" t="e">
        <v>#N/A</v>
      </c>
      <c r="G3371" s="7" t="e">
        <v>#N/A</v>
      </c>
      <c r="H3371" s="7" t="e">
        <v>#N/A</v>
      </c>
      <c r="I3371" s="7" t="s">
        <v>1033</v>
      </c>
      <c r="J3371" s="7" t="s">
        <v>1034</v>
      </c>
      <c r="K3371" s="241">
        <v>313</v>
      </c>
      <c r="L3371" s="7" t="s">
        <v>1034</v>
      </c>
      <c r="M3371" s="241">
        <v>2005</v>
      </c>
      <c r="N3371" s="7" t="s">
        <v>352</v>
      </c>
    </row>
    <row r="3372" spans="1:14" x14ac:dyDescent="0.3">
      <c r="A3372" t="str">
        <f t="shared" si="52"/>
        <v>3132015</v>
      </c>
      <c r="B3372" s="7" t="s">
        <v>1294</v>
      </c>
      <c r="C3372" s="7" t="s">
        <v>1316</v>
      </c>
      <c r="D3372" s="7" t="s">
        <v>1356</v>
      </c>
      <c r="E3372" s="7" t="s">
        <v>482</v>
      </c>
      <c r="F3372" s="7" t="s">
        <v>483</v>
      </c>
      <c r="G3372" s="7" t="s">
        <v>260</v>
      </c>
      <c r="H3372" s="7" t="s">
        <v>261</v>
      </c>
      <c r="I3372" s="7" t="s">
        <v>1033</v>
      </c>
      <c r="J3372" s="7" t="s">
        <v>1034</v>
      </c>
      <c r="K3372" s="241">
        <v>313</v>
      </c>
      <c r="L3372" s="7" t="s">
        <v>1034</v>
      </c>
      <c r="M3372" s="241">
        <v>2015</v>
      </c>
      <c r="N3372" s="7" t="s">
        <v>278</v>
      </c>
    </row>
    <row r="3373" spans="1:14" x14ac:dyDescent="0.3">
      <c r="A3373" t="str">
        <f t="shared" si="52"/>
        <v>3132070</v>
      </c>
      <c r="B3373" s="7" t="s">
        <v>1294</v>
      </c>
      <c r="C3373" s="7"/>
      <c r="D3373" s="7"/>
      <c r="E3373" s="7" t="e">
        <v>#N/A</v>
      </c>
      <c r="F3373" s="7" t="e">
        <v>#N/A</v>
      </c>
      <c r="G3373" s="7" t="e">
        <v>#N/A</v>
      </c>
      <c r="H3373" s="7" t="e">
        <v>#N/A</v>
      </c>
      <c r="I3373" s="7" t="s">
        <v>1033</v>
      </c>
      <c r="J3373" s="7" t="s">
        <v>1034</v>
      </c>
      <c r="K3373" s="241">
        <v>313</v>
      </c>
      <c r="L3373" s="7" t="s">
        <v>1034</v>
      </c>
      <c r="M3373" s="241">
        <v>2070</v>
      </c>
      <c r="N3373" s="7" t="s">
        <v>279</v>
      </c>
    </row>
    <row r="3374" spans="1:14" x14ac:dyDescent="0.3">
      <c r="A3374" t="str">
        <f t="shared" si="52"/>
        <v>3132085</v>
      </c>
      <c r="B3374" s="7" t="s">
        <v>1294</v>
      </c>
      <c r="C3374" s="7" t="s">
        <v>1316</v>
      </c>
      <c r="D3374" s="7" t="s">
        <v>1356</v>
      </c>
      <c r="E3374" s="7" t="s">
        <v>482</v>
      </c>
      <c r="F3374" s="7" t="s">
        <v>483</v>
      </c>
      <c r="G3374" s="7" t="s">
        <v>260</v>
      </c>
      <c r="H3374" s="7" t="s">
        <v>261</v>
      </c>
      <c r="I3374" s="7" t="s">
        <v>1033</v>
      </c>
      <c r="J3374" s="7" t="s">
        <v>1034</v>
      </c>
      <c r="K3374" s="241">
        <v>313</v>
      </c>
      <c r="L3374" s="7" t="s">
        <v>1034</v>
      </c>
      <c r="M3374" s="241">
        <v>2085</v>
      </c>
      <c r="N3374" s="7" t="s">
        <v>280</v>
      </c>
    </row>
    <row r="3375" spans="1:14" x14ac:dyDescent="0.3">
      <c r="A3375" t="str">
        <f t="shared" si="52"/>
        <v>3134009</v>
      </c>
      <c r="B3375" s="7" t="s">
        <v>1294</v>
      </c>
      <c r="C3375" s="7"/>
      <c r="D3375" s="7"/>
      <c r="E3375" s="7" t="e">
        <v>#N/A</v>
      </c>
      <c r="F3375" s="7" t="e">
        <v>#N/A</v>
      </c>
      <c r="G3375" s="7" t="e">
        <v>#N/A</v>
      </c>
      <c r="H3375" s="7" t="e">
        <v>#N/A</v>
      </c>
      <c r="I3375" s="7" t="s">
        <v>1033</v>
      </c>
      <c r="J3375" s="7" t="s">
        <v>1034</v>
      </c>
      <c r="K3375" s="241">
        <v>313</v>
      </c>
      <c r="L3375" s="7" t="s">
        <v>1034</v>
      </c>
      <c r="M3375" s="241">
        <v>4009</v>
      </c>
      <c r="N3375" s="7" t="s">
        <v>1350</v>
      </c>
    </row>
    <row r="3376" spans="1:14" x14ac:dyDescent="0.3">
      <c r="A3376" t="str">
        <f t="shared" si="52"/>
        <v>3137102</v>
      </c>
      <c r="B3376" s="7" t="s">
        <v>1294</v>
      </c>
      <c r="C3376" s="7"/>
      <c r="D3376" s="7"/>
      <c r="E3376" s="7" t="e">
        <v>#N/A</v>
      </c>
      <c r="F3376" s="7" t="e">
        <v>#N/A</v>
      </c>
      <c r="G3376" s="7" t="e">
        <v>#N/A</v>
      </c>
      <c r="H3376" s="7" t="e">
        <v>#N/A</v>
      </c>
      <c r="I3376" s="7" t="s">
        <v>1033</v>
      </c>
      <c r="J3376" s="7" t="s">
        <v>1034</v>
      </c>
      <c r="K3376" s="241">
        <v>313</v>
      </c>
      <c r="L3376" s="7" t="s">
        <v>1034</v>
      </c>
      <c r="M3376" s="241">
        <v>7102</v>
      </c>
      <c r="N3376" s="7" t="s">
        <v>56</v>
      </c>
    </row>
    <row r="3377" spans="1:14" x14ac:dyDescent="0.3">
      <c r="A3377" t="str">
        <f t="shared" si="52"/>
        <v>91377000</v>
      </c>
      <c r="B3377" s="7" t="s">
        <v>1098</v>
      </c>
      <c r="C3377" s="7"/>
      <c r="D3377" s="7"/>
      <c r="E3377" s="7">
        <v>0</v>
      </c>
      <c r="F3377" s="7">
        <v>0</v>
      </c>
      <c r="G3377" s="7">
        <v>0</v>
      </c>
      <c r="H3377" s="7">
        <v>0</v>
      </c>
      <c r="I3377" s="7" t="s">
        <v>1286</v>
      </c>
      <c r="J3377" s="7" t="s">
        <v>1286</v>
      </c>
      <c r="K3377" s="241">
        <v>9137</v>
      </c>
      <c r="L3377" s="7" t="s">
        <v>8</v>
      </c>
      <c r="M3377" s="241">
        <v>7000</v>
      </c>
      <c r="N3377" s="7" t="s">
        <v>44</v>
      </c>
    </row>
    <row r="3378" spans="1:14" x14ac:dyDescent="0.3">
      <c r="A3378" t="str">
        <f t="shared" si="52"/>
        <v>19052079</v>
      </c>
      <c r="B3378" s="7" t="s">
        <v>1294</v>
      </c>
      <c r="C3378" s="7" t="s">
        <v>1316</v>
      </c>
      <c r="D3378" s="7" t="s">
        <v>22</v>
      </c>
      <c r="E3378" s="7" t="s">
        <v>337</v>
      </c>
      <c r="F3378" s="7" t="s">
        <v>338</v>
      </c>
      <c r="G3378" s="7" t="s">
        <v>256</v>
      </c>
      <c r="H3378" s="7" t="s">
        <v>257</v>
      </c>
      <c r="I3378" s="7" t="s">
        <v>416</v>
      </c>
      <c r="J3378" s="7" t="s">
        <v>417</v>
      </c>
      <c r="K3378" s="241">
        <v>1905</v>
      </c>
      <c r="L3378" s="7" t="s">
        <v>423</v>
      </c>
      <c r="M3378" s="241">
        <v>2079</v>
      </c>
      <c r="N3378" s="7" t="s">
        <v>35</v>
      </c>
    </row>
    <row r="3379" spans="1:14" x14ac:dyDescent="0.3">
      <c r="A3379" t="str">
        <f t="shared" si="52"/>
        <v>19052188</v>
      </c>
      <c r="B3379" s="7" t="s">
        <v>1294</v>
      </c>
      <c r="C3379" s="7" t="s">
        <v>1316</v>
      </c>
      <c r="D3379" s="7" t="s">
        <v>22</v>
      </c>
      <c r="E3379" s="7" t="e">
        <v>#N/A</v>
      </c>
      <c r="F3379" s="7" t="e">
        <v>#N/A</v>
      </c>
      <c r="G3379" s="7" t="e">
        <v>#N/A</v>
      </c>
      <c r="H3379" s="7" t="e">
        <v>#N/A</v>
      </c>
      <c r="I3379" s="7" t="s">
        <v>416</v>
      </c>
      <c r="J3379" s="7" t="s">
        <v>417</v>
      </c>
      <c r="K3379" s="241">
        <v>1905</v>
      </c>
      <c r="L3379" s="7" t="s">
        <v>423</v>
      </c>
      <c r="M3379" s="241">
        <v>2188</v>
      </c>
      <c r="N3379" s="7" t="s">
        <v>2054</v>
      </c>
    </row>
    <row r="3380" spans="1:14" x14ac:dyDescent="0.3">
      <c r="A3380" t="str">
        <f t="shared" si="52"/>
        <v>19057000</v>
      </c>
      <c r="B3380" s="7" t="s">
        <v>1294</v>
      </c>
      <c r="C3380" s="7" t="s">
        <v>1316</v>
      </c>
      <c r="D3380" s="7" t="s">
        <v>22</v>
      </c>
      <c r="E3380" s="7" t="e">
        <v>#N/A</v>
      </c>
      <c r="F3380" s="7" t="e">
        <v>#N/A</v>
      </c>
      <c r="G3380" s="7" t="e">
        <v>#N/A</v>
      </c>
      <c r="H3380" s="7" t="e">
        <v>#N/A</v>
      </c>
      <c r="I3380" s="7" t="s">
        <v>416</v>
      </c>
      <c r="J3380" s="7" t="s">
        <v>417</v>
      </c>
      <c r="K3380" s="241">
        <v>1905</v>
      </c>
      <c r="L3380" s="7" t="s">
        <v>423</v>
      </c>
      <c r="M3380" s="241">
        <v>7000</v>
      </c>
      <c r="N3380" s="7" t="s">
        <v>44</v>
      </c>
    </row>
    <row r="3381" spans="1:14" x14ac:dyDescent="0.3">
      <c r="A3381" t="str">
        <f t="shared" si="52"/>
        <v>19082079</v>
      </c>
      <c r="B3381" s="7" t="s">
        <v>1294</v>
      </c>
      <c r="C3381" s="7" t="s">
        <v>1316</v>
      </c>
      <c r="D3381" s="7" t="s">
        <v>22</v>
      </c>
      <c r="E3381" s="7" t="s">
        <v>337</v>
      </c>
      <c r="F3381" s="7" t="s">
        <v>338</v>
      </c>
      <c r="G3381" s="7" t="s">
        <v>256</v>
      </c>
      <c r="H3381" s="7" t="s">
        <v>257</v>
      </c>
      <c r="I3381" s="7" t="s">
        <v>416</v>
      </c>
      <c r="J3381" s="7" t="s">
        <v>417</v>
      </c>
      <c r="K3381" s="241">
        <v>1908</v>
      </c>
      <c r="L3381" s="7" t="s">
        <v>425</v>
      </c>
      <c r="M3381" s="241">
        <v>2079</v>
      </c>
      <c r="N3381" s="7" t="s">
        <v>35</v>
      </c>
    </row>
    <row r="3382" spans="1:14" x14ac:dyDescent="0.3">
      <c r="A3382" t="str">
        <f t="shared" si="52"/>
        <v>60965502</v>
      </c>
      <c r="B3382" s="7" t="s">
        <v>1321</v>
      </c>
      <c r="C3382" s="7"/>
      <c r="D3382" s="7"/>
      <c r="E3382" s="7" t="e">
        <v>#N/A</v>
      </c>
      <c r="F3382" s="7" t="e">
        <v>#N/A</v>
      </c>
      <c r="G3382" s="7" t="e">
        <v>#N/A</v>
      </c>
      <c r="H3382" s="7" t="e">
        <v>#N/A</v>
      </c>
      <c r="I3382" s="7" t="s">
        <v>1286</v>
      </c>
      <c r="J3382" s="7" t="s">
        <v>1286</v>
      </c>
      <c r="K3382" s="241">
        <v>6096</v>
      </c>
      <c r="L3382" s="7" t="s">
        <v>2055</v>
      </c>
      <c r="M3382" s="241">
        <v>5502</v>
      </c>
      <c r="N3382" s="7" t="s">
        <v>63</v>
      </c>
    </row>
    <row r="3383" spans="1:14" x14ac:dyDescent="0.3">
      <c r="A3383" t="str">
        <f t="shared" si="52"/>
        <v>60965503</v>
      </c>
      <c r="B3383" s="7" t="s">
        <v>1321</v>
      </c>
      <c r="C3383" s="7"/>
      <c r="D3383" s="7"/>
      <c r="E3383" s="7" t="e">
        <v>#N/A</v>
      </c>
      <c r="F3383" s="7" t="e">
        <v>#N/A</v>
      </c>
      <c r="G3383" s="7" t="e">
        <v>#N/A</v>
      </c>
      <c r="H3383" s="7" t="e">
        <v>#N/A</v>
      </c>
      <c r="I3383" s="7" t="s">
        <v>1286</v>
      </c>
      <c r="J3383" s="7" t="s">
        <v>1286</v>
      </c>
      <c r="K3383" s="241">
        <v>6096</v>
      </c>
      <c r="L3383" s="7" t="s">
        <v>2055</v>
      </c>
      <c r="M3383" s="241">
        <v>5503</v>
      </c>
      <c r="N3383" s="7" t="s">
        <v>1540</v>
      </c>
    </row>
    <row r="3384" spans="1:14" x14ac:dyDescent="0.3">
      <c r="A3384" t="str">
        <f t="shared" si="52"/>
        <v>60966004</v>
      </c>
      <c r="B3384" s="7" t="s">
        <v>1321</v>
      </c>
      <c r="C3384" s="7"/>
      <c r="D3384" s="7"/>
      <c r="E3384" s="7" t="e">
        <v>#N/A</v>
      </c>
      <c r="F3384" s="7" t="e">
        <v>#N/A</v>
      </c>
      <c r="G3384" s="7" t="e">
        <v>#N/A</v>
      </c>
      <c r="H3384" s="7" t="e">
        <v>#N/A</v>
      </c>
      <c r="I3384" s="7" t="s">
        <v>1286</v>
      </c>
      <c r="J3384" s="7" t="s">
        <v>1286</v>
      </c>
      <c r="K3384" s="241">
        <v>6096</v>
      </c>
      <c r="L3384" s="7" t="s">
        <v>2055</v>
      </c>
      <c r="M3384" s="241">
        <v>6004</v>
      </c>
      <c r="N3384" s="7" t="s">
        <v>66</v>
      </c>
    </row>
    <row r="3385" spans="1:14" x14ac:dyDescent="0.3">
      <c r="A3385" t="str">
        <f t="shared" si="52"/>
        <v>66142000</v>
      </c>
      <c r="B3385" s="7" t="s">
        <v>1321</v>
      </c>
      <c r="C3385" s="7"/>
      <c r="D3385" s="7"/>
      <c r="E3385" s="7" t="e">
        <v>#N/A</v>
      </c>
      <c r="F3385" s="7" t="e">
        <v>#N/A</v>
      </c>
      <c r="G3385" s="7" t="e">
        <v>#N/A</v>
      </c>
      <c r="H3385" s="7" t="e">
        <v>#N/A</v>
      </c>
      <c r="I3385" s="7" t="s">
        <v>1286</v>
      </c>
      <c r="J3385" s="7" t="s">
        <v>1286</v>
      </c>
      <c r="K3385" s="241">
        <v>6614</v>
      </c>
      <c r="L3385" s="7" t="s">
        <v>2056</v>
      </c>
      <c r="M3385" s="241">
        <v>2000</v>
      </c>
      <c r="N3385" s="7" t="s">
        <v>271</v>
      </c>
    </row>
    <row r="3386" spans="1:14" x14ac:dyDescent="0.3">
      <c r="A3386" t="str">
        <f t="shared" si="52"/>
        <v>66146004</v>
      </c>
      <c r="B3386" s="7" t="s">
        <v>1321</v>
      </c>
      <c r="C3386" s="7"/>
      <c r="D3386" s="7"/>
      <c r="E3386" s="7" t="e">
        <v>#N/A</v>
      </c>
      <c r="F3386" s="7" t="e">
        <v>#N/A</v>
      </c>
      <c r="G3386" s="7" t="e">
        <v>#N/A</v>
      </c>
      <c r="H3386" s="7" t="e">
        <v>#N/A</v>
      </c>
      <c r="I3386" s="7" t="s">
        <v>1286</v>
      </c>
      <c r="J3386" s="7" t="s">
        <v>1286</v>
      </c>
      <c r="K3386" s="241">
        <v>6614</v>
      </c>
      <c r="L3386" s="7" t="s">
        <v>2056</v>
      </c>
      <c r="M3386" s="241">
        <v>6004</v>
      </c>
      <c r="N3386" s="7" t="s">
        <v>66</v>
      </c>
    </row>
    <row r="3387" spans="1:14" x14ac:dyDescent="0.3">
      <c r="A3387" t="str">
        <f t="shared" si="52"/>
        <v>66147103</v>
      </c>
      <c r="B3387" s="7" t="s">
        <v>1321</v>
      </c>
      <c r="C3387" s="7"/>
      <c r="D3387" s="7"/>
      <c r="E3387" s="7" t="e">
        <v>#N/A</v>
      </c>
      <c r="F3387" s="7" t="e">
        <v>#N/A</v>
      </c>
      <c r="G3387" s="7" t="e">
        <v>#N/A</v>
      </c>
      <c r="H3387" s="7" t="e">
        <v>#N/A</v>
      </c>
      <c r="I3387" s="7" t="s">
        <v>1286</v>
      </c>
      <c r="J3387" s="7" t="s">
        <v>1286</v>
      </c>
      <c r="K3387" s="241">
        <v>6614</v>
      </c>
      <c r="L3387" s="7" t="s">
        <v>2056</v>
      </c>
      <c r="M3387" s="241">
        <v>7103</v>
      </c>
      <c r="N3387" s="7" t="s">
        <v>36</v>
      </c>
    </row>
    <row r="3388" spans="1:14" x14ac:dyDescent="0.3">
      <c r="A3388" t="str">
        <f t="shared" si="52"/>
        <v>93142092</v>
      </c>
      <c r="B3388" s="7" t="s">
        <v>1321</v>
      </c>
      <c r="C3388" s="7"/>
      <c r="D3388" s="7"/>
      <c r="E3388" s="7" t="e">
        <v>#N/A</v>
      </c>
      <c r="F3388" s="7" t="e">
        <v>#N/A</v>
      </c>
      <c r="G3388" s="7" t="e">
        <v>#N/A</v>
      </c>
      <c r="H3388" s="7" t="e">
        <v>#N/A</v>
      </c>
      <c r="I3388" s="7" t="s">
        <v>1286</v>
      </c>
      <c r="J3388" s="7" t="s">
        <v>1286</v>
      </c>
      <c r="K3388" s="241">
        <v>9314</v>
      </c>
      <c r="L3388" s="7" t="s">
        <v>2057</v>
      </c>
      <c r="M3388" s="241">
        <v>2092</v>
      </c>
      <c r="N3388" s="7" t="s">
        <v>141</v>
      </c>
    </row>
    <row r="3389" spans="1:14" x14ac:dyDescent="0.3">
      <c r="A3389" t="str">
        <f t="shared" si="52"/>
        <v>93148803</v>
      </c>
      <c r="B3389" s="7" t="s">
        <v>1321</v>
      </c>
      <c r="C3389" s="7"/>
      <c r="D3389" s="7"/>
      <c r="E3389" s="7" t="e">
        <v>#N/A</v>
      </c>
      <c r="F3389" s="7" t="e">
        <v>#N/A</v>
      </c>
      <c r="G3389" s="7" t="e">
        <v>#N/A</v>
      </c>
      <c r="H3389" s="7" t="e">
        <v>#N/A</v>
      </c>
      <c r="I3389" s="7" t="s">
        <v>1286</v>
      </c>
      <c r="J3389" s="7" t="s">
        <v>1286</v>
      </c>
      <c r="K3389" s="241">
        <v>9314</v>
      </c>
      <c r="L3389" s="7" t="s">
        <v>2057</v>
      </c>
      <c r="M3389" s="241">
        <v>8803</v>
      </c>
      <c r="N3389" s="7" t="s">
        <v>50</v>
      </c>
    </row>
    <row r="3390" spans="1:14" x14ac:dyDescent="0.3">
      <c r="A3390" t="str">
        <f t="shared" si="52"/>
        <v>11852045</v>
      </c>
      <c r="B3390" s="7" t="s">
        <v>1294</v>
      </c>
      <c r="C3390" s="7" t="s">
        <v>1337</v>
      </c>
      <c r="D3390" s="7" t="s">
        <v>22</v>
      </c>
      <c r="E3390" s="7" t="e">
        <v>#N/A</v>
      </c>
      <c r="F3390" s="7" t="e">
        <v>#N/A</v>
      </c>
      <c r="G3390" s="7" t="e">
        <v>#N/A</v>
      </c>
      <c r="H3390" s="7" t="e">
        <v>#N/A</v>
      </c>
      <c r="I3390" s="7" t="s">
        <v>281</v>
      </c>
      <c r="J3390" s="7" t="s">
        <v>282</v>
      </c>
      <c r="K3390" s="241">
        <v>1185</v>
      </c>
      <c r="L3390" s="7" t="s">
        <v>2058</v>
      </c>
      <c r="M3390" s="241">
        <v>2045</v>
      </c>
      <c r="N3390" s="7" t="s">
        <v>170</v>
      </c>
    </row>
    <row r="3391" spans="1:14" x14ac:dyDescent="0.3">
      <c r="A3391" t="str">
        <f t="shared" si="52"/>
        <v>11857000</v>
      </c>
      <c r="B3391" s="7" t="s">
        <v>1294</v>
      </c>
      <c r="C3391" s="7" t="s">
        <v>1337</v>
      </c>
      <c r="D3391" s="7" t="s">
        <v>22</v>
      </c>
      <c r="E3391" s="7" t="e">
        <v>#N/A</v>
      </c>
      <c r="F3391" s="7" t="e">
        <v>#N/A</v>
      </c>
      <c r="G3391" s="7" t="e">
        <v>#N/A</v>
      </c>
      <c r="H3391" s="7" t="e">
        <v>#N/A</v>
      </c>
      <c r="I3391" s="7" t="s">
        <v>281</v>
      </c>
      <c r="J3391" s="7" t="s">
        <v>282</v>
      </c>
      <c r="K3391" s="241">
        <v>1185</v>
      </c>
      <c r="L3391" s="7" t="s">
        <v>2058</v>
      </c>
      <c r="M3391" s="241">
        <v>7000</v>
      </c>
      <c r="N3391" s="7" t="s">
        <v>44</v>
      </c>
    </row>
    <row r="3392" spans="1:14" x14ac:dyDescent="0.3">
      <c r="A3392" t="str">
        <f t="shared" si="52"/>
        <v>2191</v>
      </c>
      <c r="B3392" s="7" t="s">
        <v>1294</v>
      </c>
      <c r="C3392" s="7" t="s">
        <v>1337</v>
      </c>
      <c r="D3392" s="7" t="s">
        <v>22</v>
      </c>
      <c r="E3392" s="7" t="e">
        <v>#N/A</v>
      </c>
      <c r="F3392" s="7" t="e">
        <v>#N/A</v>
      </c>
      <c r="G3392" s="7" t="e">
        <v>#N/A</v>
      </c>
      <c r="H3392" s="7" t="e">
        <v>#N/A</v>
      </c>
      <c r="I3392" s="7" t="s">
        <v>329</v>
      </c>
      <c r="J3392" s="7" t="s">
        <v>330</v>
      </c>
      <c r="K3392" s="241">
        <v>219</v>
      </c>
      <c r="L3392" s="7" t="s">
        <v>2059</v>
      </c>
      <c r="M3392" s="241">
        <v>1</v>
      </c>
      <c r="N3392" s="7" t="s">
        <v>158</v>
      </c>
    </row>
    <row r="3393" spans="1:14" x14ac:dyDescent="0.3">
      <c r="A3393" t="str">
        <f t="shared" si="52"/>
        <v>2194009</v>
      </c>
      <c r="B3393" s="7" t="s">
        <v>1294</v>
      </c>
      <c r="C3393" s="7" t="s">
        <v>1337</v>
      </c>
      <c r="D3393" s="7" t="s">
        <v>22</v>
      </c>
      <c r="E3393" s="7" t="e">
        <v>#N/A</v>
      </c>
      <c r="F3393" s="7" t="e">
        <v>#N/A</v>
      </c>
      <c r="G3393" s="7" t="e">
        <v>#N/A</v>
      </c>
      <c r="H3393" s="7" t="e">
        <v>#N/A</v>
      </c>
      <c r="I3393" s="7" t="s">
        <v>329</v>
      </c>
      <c r="J3393" s="7" t="s">
        <v>330</v>
      </c>
      <c r="K3393" s="241">
        <v>219</v>
      </c>
      <c r="L3393" s="7" t="s">
        <v>2059</v>
      </c>
      <c r="M3393" s="241">
        <v>4009</v>
      </c>
      <c r="N3393" s="7" t="s">
        <v>1350</v>
      </c>
    </row>
    <row r="3394" spans="1:14" x14ac:dyDescent="0.3">
      <c r="A3394" t="str">
        <f t="shared" si="52"/>
        <v>2197104</v>
      </c>
      <c r="B3394" s="7" t="s">
        <v>1294</v>
      </c>
      <c r="C3394" s="7" t="s">
        <v>1337</v>
      </c>
      <c r="D3394" s="7" t="s">
        <v>22</v>
      </c>
      <c r="E3394" s="7" t="e">
        <v>#N/A</v>
      </c>
      <c r="F3394" s="7" t="e">
        <v>#N/A</v>
      </c>
      <c r="G3394" s="7" t="e">
        <v>#N/A</v>
      </c>
      <c r="H3394" s="7" t="e">
        <v>#N/A</v>
      </c>
      <c r="I3394" s="7" t="s">
        <v>329</v>
      </c>
      <c r="J3394" s="7" t="s">
        <v>330</v>
      </c>
      <c r="K3394" s="241">
        <v>219</v>
      </c>
      <c r="L3394" s="7" t="s">
        <v>2059</v>
      </c>
      <c r="M3394" s="241">
        <v>7104</v>
      </c>
      <c r="N3394" s="7" t="s">
        <v>1384</v>
      </c>
    </row>
    <row r="3395" spans="1:14" x14ac:dyDescent="0.3">
      <c r="A3395" t="str">
        <f t="shared" ref="A3395:A3458" si="53">K3395&amp;M3395</f>
        <v>66392000</v>
      </c>
      <c r="B3395" s="7" t="s">
        <v>1321</v>
      </c>
      <c r="C3395" s="7"/>
      <c r="D3395" s="7"/>
      <c r="E3395" s="7" t="e">
        <v>#N/A</v>
      </c>
      <c r="F3395" s="7" t="e">
        <v>#N/A</v>
      </c>
      <c r="G3395" s="7" t="e">
        <v>#N/A</v>
      </c>
      <c r="H3395" s="7" t="e">
        <v>#N/A</v>
      </c>
      <c r="I3395" s="7" t="s">
        <v>1286</v>
      </c>
      <c r="J3395" s="7" t="s">
        <v>1286</v>
      </c>
      <c r="K3395" s="241">
        <v>6639</v>
      </c>
      <c r="L3395" s="7" t="s">
        <v>2060</v>
      </c>
      <c r="M3395" s="241">
        <v>2000</v>
      </c>
      <c r="N3395" s="7" t="s">
        <v>271</v>
      </c>
    </row>
    <row r="3396" spans="1:14" x14ac:dyDescent="0.3">
      <c r="A3396" t="str">
        <f t="shared" si="53"/>
        <v>66396004</v>
      </c>
      <c r="B3396" s="7" t="s">
        <v>1321</v>
      </c>
      <c r="C3396" s="7"/>
      <c r="D3396" s="7"/>
      <c r="E3396" s="7" t="e">
        <v>#N/A</v>
      </c>
      <c r="F3396" s="7" t="e">
        <v>#N/A</v>
      </c>
      <c r="G3396" s="7" t="e">
        <v>#N/A</v>
      </c>
      <c r="H3396" s="7" t="e">
        <v>#N/A</v>
      </c>
      <c r="I3396" s="7" t="s">
        <v>1286</v>
      </c>
      <c r="J3396" s="7" t="s">
        <v>1286</v>
      </c>
      <c r="K3396" s="241">
        <v>6639</v>
      </c>
      <c r="L3396" s="7" t="s">
        <v>2060</v>
      </c>
      <c r="M3396" s="241">
        <v>6004</v>
      </c>
      <c r="N3396" s="7" t="s">
        <v>66</v>
      </c>
    </row>
    <row r="3397" spans="1:14" x14ac:dyDescent="0.3">
      <c r="A3397" t="str">
        <f t="shared" si="53"/>
        <v>93161</v>
      </c>
      <c r="B3397" s="7" t="s">
        <v>1321</v>
      </c>
      <c r="C3397" s="7"/>
      <c r="D3397" s="7"/>
      <c r="E3397" s="7" t="e">
        <v>#N/A</v>
      </c>
      <c r="F3397" s="7" t="e">
        <v>#N/A</v>
      </c>
      <c r="G3397" s="7" t="e">
        <v>#N/A</v>
      </c>
      <c r="H3397" s="7" t="e">
        <v>#N/A</v>
      </c>
      <c r="I3397" s="7" t="s">
        <v>1286</v>
      </c>
      <c r="J3397" s="7" t="s">
        <v>1286</v>
      </c>
      <c r="K3397" s="241">
        <v>9316</v>
      </c>
      <c r="L3397" s="7" t="s">
        <v>2061</v>
      </c>
      <c r="M3397" s="241">
        <v>1</v>
      </c>
      <c r="N3397" s="7" t="s">
        <v>158</v>
      </c>
    </row>
    <row r="3398" spans="1:14" x14ac:dyDescent="0.3">
      <c r="A3398" t="str">
        <f t="shared" si="53"/>
        <v>93161007</v>
      </c>
      <c r="B3398" s="7" t="s">
        <v>1321</v>
      </c>
      <c r="C3398" s="7"/>
      <c r="D3398" s="7"/>
      <c r="E3398" s="7" t="e">
        <v>#N/A</v>
      </c>
      <c r="F3398" s="7" t="e">
        <v>#N/A</v>
      </c>
      <c r="G3398" s="7" t="e">
        <v>#N/A</v>
      </c>
      <c r="H3398" s="7" t="e">
        <v>#N/A</v>
      </c>
      <c r="I3398" s="7" t="s">
        <v>1286</v>
      </c>
      <c r="J3398" s="7" t="s">
        <v>1286</v>
      </c>
      <c r="K3398" s="241">
        <v>9316</v>
      </c>
      <c r="L3398" s="7" t="s">
        <v>2061</v>
      </c>
      <c r="M3398" s="241">
        <v>1007</v>
      </c>
      <c r="N3398" s="7" t="s">
        <v>539</v>
      </c>
    </row>
    <row r="3399" spans="1:14" x14ac:dyDescent="0.3">
      <c r="A3399" t="str">
        <f t="shared" si="53"/>
        <v>93162015</v>
      </c>
      <c r="B3399" s="7" t="s">
        <v>1321</v>
      </c>
      <c r="C3399" s="7"/>
      <c r="D3399" s="7"/>
      <c r="E3399" s="7" t="e">
        <v>#N/A</v>
      </c>
      <c r="F3399" s="7" t="e">
        <v>#N/A</v>
      </c>
      <c r="G3399" s="7" t="e">
        <v>#N/A</v>
      </c>
      <c r="H3399" s="7" t="e">
        <v>#N/A</v>
      </c>
      <c r="I3399" s="7" t="s">
        <v>1286</v>
      </c>
      <c r="J3399" s="7" t="s">
        <v>1286</v>
      </c>
      <c r="K3399" s="241">
        <v>9316</v>
      </c>
      <c r="L3399" s="7" t="s">
        <v>2061</v>
      </c>
      <c r="M3399" s="241">
        <v>2015</v>
      </c>
      <c r="N3399" s="7" t="s">
        <v>278</v>
      </c>
    </row>
    <row r="3400" spans="1:14" x14ac:dyDescent="0.3">
      <c r="A3400" t="str">
        <f t="shared" si="53"/>
        <v>93162045</v>
      </c>
      <c r="B3400" s="7" t="s">
        <v>1321</v>
      </c>
      <c r="C3400" s="7"/>
      <c r="D3400" s="7"/>
      <c r="E3400" s="7" t="e">
        <v>#N/A</v>
      </c>
      <c r="F3400" s="7" t="e">
        <v>#N/A</v>
      </c>
      <c r="G3400" s="7" t="e">
        <v>#N/A</v>
      </c>
      <c r="H3400" s="7" t="e">
        <v>#N/A</v>
      </c>
      <c r="I3400" s="7" t="s">
        <v>1286</v>
      </c>
      <c r="J3400" s="7" t="s">
        <v>1286</v>
      </c>
      <c r="K3400" s="241">
        <v>9316</v>
      </c>
      <c r="L3400" s="7" t="s">
        <v>2061</v>
      </c>
      <c r="M3400" s="241">
        <v>2045</v>
      </c>
      <c r="N3400" s="7" t="s">
        <v>170</v>
      </c>
    </row>
    <row r="3401" spans="1:14" x14ac:dyDescent="0.3">
      <c r="A3401" t="str">
        <f t="shared" si="53"/>
        <v>93162092</v>
      </c>
      <c r="B3401" s="7" t="s">
        <v>1321</v>
      </c>
      <c r="C3401" s="7"/>
      <c r="D3401" s="7"/>
      <c r="E3401" s="7" t="e">
        <v>#N/A</v>
      </c>
      <c r="F3401" s="7" t="e">
        <v>#N/A</v>
      </c>
      <c r="G3401" s="7" t="e">
        <v>#N/A</v>
      </c>
      <c r="H3401" s="7" t="e">
        <v>#N/A</v>
      </c>
      <c r="I3401" s="7" t="s">
        <v>1286</v>
      </c>
      <c r="J3401" s="7" t="s">
        <v>1286</v>
      </c>
      <c r="K3401" s="241">
        <v>9316</v>
      </c>
      <c r="L3401" s="7" t="s">
        <v>2061</v>
      </c>
      <c r="M3401" s="241">
        <v>2092</v>
      </c>
      <c r="N3401" s="7" t="s">
        <v>141</v>
      </c>
    </row>
    <row r="3402" spans="1:14" x14ac:dyDescent="0.3">
      <c r="A3402" t="str">
        <f t="shared" si="53"/>
        <v>11172078</v>
      </c>
      <c r="B3402" s="7" t="s">
        <v>1294</v>
      </c>
      <c r="C3402" s="7" t="s">
        <v>1316</v>
      </c>
      <c r="D3402" s="7" t="s">
        <v>1379</v>
      </c>
      <c r="E3402" s="7" t="e">
        <v>#N/A</v>
      </c>
      <c r="F3402" s="7" t="e">
        <v>#N/A</v>
      </c>
      <c r="G3402" s="7" t="e">
        <v>#N/A</v>
      </c>
      <c r="H3402" s="7" t="e">
        <v>#N/A</v>
      </c>
      <c r="I3402" s="7" t="s">
        <v>1501</v>
      </c>
      <c r="J3402" s="7" t="s">
        <v>1502</v>
      </c>
      <c r="K3402" s="241">
        <v>1117</v>
      </c>
      <c r="L3402" s="7" t="s">
        <v>2062</v>
      </c>
      <c r="M3402" s="241">
        <v>2078</v>
      </c>
      <c r="N3402" s="7" t="s">
        <v>284</v>
      </c>
    </row>
    <row r="3403" spans="1:14" x14ac:dyDescent="0.3">
      <c r="A3403" t="str">
        <f t="shared" si="53"/>
        <v>11177104</v>
      </c>
      <c r="B3403" s="7" t="s">
        <v>1294</v>
      </c>
      <c r="C3403" s="7" t="s">
        <v>1316</v>
      </c>
      <c r="D3403" s="7" t="s">
        <v>1379</v>
      </c>
      <c r="E3403" s="7" t="e">
        <v>#N/A</v>
      </c>
      <c r="F3403" s="7" t="e">
        <v>#N/A</v>
      </c>
      <c r="G3403" s="7" t="e">
        <v>#N/A</v>
      </c>
      <c r="H3403" s="7" t="e">
        <v>#N/A</v>
      </c>
      <c r="I3403" s="7" t="s">
        <v>1501</v>
      </c>
      <c r="J3403" s="7" t="s">
        <v>1502</v>
      </c>
      <c r="K3403" s="241">
        <v>1117</v>
      </c>
      <c r="L3403" s="7" t="s">
        <v>2062</v>
      </c>
      <c r="M3403" s="241">
        <v>7104</v>
      </c>
      <c r="N3403" s="7" t="s">
        <v>1384</v>
      </c>
    </row>
    <row r="3404" spans="1:14" x14ac:dyDescent="0.3">
      <c r="A3404" t="str">
        <f t="shared" si="53"/>
        <v>1001</v>
      </c>
      <c r="B3404" s="7" t="s">
        <v>1294</v>
      </c>
      <c r="C3404" s="7"/>
      <c r="D3404" s="7"/>
      <c r="E3404" s="7" t="e">
        <v>#N/A</v>
      </c>
      <c r="F3404" s="7" t="e">
        <v>#N/A</v>
      </c>
      <c r="G3404" s="7" t="e">
        <v>#N/A</v>
      </c>
      <c r="H3404" s="7" t="e">
        <v>#N/A</v>
      </c>
      <c r="I3404" s="7" t="s">
        <v>2063</v>
      </c>
      <c r="J3404" s="7" t="s">
        <v>2064</v>
      </c>
      <c r="K3404" s="241">
        <v>100</v>
      </c>
      <c r="L3404" s="7" t="s">
        <v>2065</v>
      </c>
      <c r="M3404" s="241">
        <v>1</v>
      </c>
      <c r="N3404" s="7" t="s">
        <v>158</v>
      </c>
    </row>
    <row r="3405" spans="1:14" x14ac:dyDescent="0.3">
      <c r="A3405" t="str">
        <f t="shared" si="53"/>
        <v>1008</v>
      </c>
      <c r="B3405" s="7" t="s">
        <v>1294</v>
      </c>
      <c r="C3405" s="7"/>
      <c r="D3405" s="7"/>
      <c r="E3405" s="7" t="e">
        <v>#N/A</v>
      </c>
      <c r="F3405" s="7" t="e">
        <v>#N/A</v>
      </c>
      <c r="G3405" s="7" t="e">
        <v>#N/A</v>
      </c>
      <c r="H3405" s="7" t="e">
        <v>#N/A</v>
      </c>
      <c r="I3405" s="7" t="s">
        <v>2063</v>
      </c>
      <c r="J3405" s="7" t="s">
        <v>2064</v>
      </c>
      <c r="K3405" s="241">
        <v>100</v>
      </c>
      <c r="L3405" s="7" t="s">
        <v>2065</v>
      </c>
      <c r="M3405" s="241">
        <v>8</v>
      </c>
      <c r="N3405" s="7" t="s">
        <v>159</v>
      </c>
    </row>
    <row r="3406" spans="1:14" x14ac:dyDescent="0.3">
      <c r="A3406" t="str">
        <f t="shared" si="53"/>
        <v>10035</v>
      </c>
      <c r="B3406" s="7" t="s">
        <v>1294</v>
      </c>
      <c r="C3406" s="7"/>
      <c r="D3406" s="7"/>
      <c r="E3406" s="7" t="e">
        <v>#N/A</v>
      </c>
      <c r="F3406" s="7" t="e">
        <v>#N/A</v>
      </c>
      <c r="G3406" s="7" t="e">
        <v>#N/A</v>
      </c>
      <c r="H3406" s="7" t="e">
        <v>#N/A</v>
      </c>
      <c r="I3406" s="7" t="s">
        <v>2063</v>
      </c>
      <c r="J3406" s="7" t="s">
        <v>2064</v>
      </c>
      <c r="K3406" s="241">
        <v>100</v>
      </c>
      <c r="L3406" s="7" t="s">
        <v>2065</v>
      </c>
      <c r="M3406" s="241">
        <v>35</v>
      </c>
      <c r="N3406" s="7" t="s">
        <v>1346</v>
      </c>
    </row>
    <row r="3407" spans="1:14" x14ac:dyDescent="0.3">
      <c r="A3407" t="str">
        <f t="shared" si="53"/>
        <v>10050</v>
      </c>
      <c r="B3407" s="7" t="s">
        <v>1294</v>
      </c>
      <c r="C3407" s="7"/>
      <c r="D3407" s="7"/>
      <c r="E3407" s="7" t="e">
        <v>#N/A</v>
      </c>
      <c r="F3407" s="7" t="e">
        <v>#N/A</v>
      </c>
      <c r="G3407" s="7" t="e">
        <v>#N/A</v>
      </c>
      <c r="H3407" s="7" t="e">
        <v>#N/A</v>
      </c>
      <c r="I3407" s="7" t="s">
        <v>2063</v>
      </c>
      <c r="J3407" s="7" t="s">
        <v>2064</v>
      </c>
      <c r="K3407" s="241">
        <v>100</v>
      </c>
      <c r="L3407" s="7" t="s">
        <v>2065</v>
      </c>
      <c r="M3407" s="241">
        <v>50</v>
      </c>
      <c r="N3407" s="7" t="s">
        <v>291</v>
      </c>
    </row>
    <row r="3408" spans="1:14" x14ac:dyDescent="0.3">
      <c r="A3408" t="str">
        <f t="shared" si="53"/>
        <v>1001502</v>
      </c>
      <c r="B3408" s="7" t="s">
        <v>1294</v>
      </c>
      <c r="C3408" s="7"/>
      <c r="D3408" s="7"/>
      <c r="E3408" s="7" t="e">
        <v>#N/A</v>
      </c>
      <c r="F3408" s="7" t="e">
        <v>#N/A</v>
      </c>
      <c r="G3408" s="7" t="e">
        <v>#N/A</v>
      </c>
      <c r="H3408" s="7" t="e">
        <v>#N/A</v>
      </c>
      <c r="I3408" s="7" t="s">
        <v>2063</v>
      </c>
      <c r="J3408" s="7" t="s">
        <v>2064</v>
      </c>
      <c r="K3408" s="241">
        <v>100</v>
      </c>
      <c r="L3408" s="7" t="s">
        <v>2065</v>
      </c>
      <c r="M3408" s="241">
        <v>1502</v>
      </c>
      <c r="N3408" s="7" t="s">
        <v>491</v>
      </c>
    </row>
    <row r="3409" spans="1:14" x14ac:dyDescent="0.3">
      <c r="A3409" t="str">
        <f t="shared" si="53"/>
        <v>1001503</v>
      </c>
      <c r="B3409" s="7" t="s">
        <v>1294</v>
      </c>
      <c r="C3409" s="7"/>
      <c r="D3409" s="7"/>
      <c r="E3409" s="7" t="e">
        <v>#N/A</v>
      </c>
      <c r="F3409" s="7" t="e">
        <v>#N/A</v>
      </c>
      <c r="G3409" s="7" t="e">
        <v>#N/A</v>
      </c>
      <c r="H3409" s="7" t="e">
        <v>#N/A</v>
      </c>
      <c r="I3409" s="7" t="s">
        <v>2063</v>
      </c>
      <c r="J3409" s="7" t="s">
        <v>2064</v>
      </c>
      <c r="K3409" s="241">
        <v>100</v>
      </c>
      <c r="L3409" s="7" t="s">
        <v>2065</v>
      </c>
      <c r="M3409" s="241">
        <v>1503</v>
      </c>
      <c r="N3409" s="7" t="s">
        <v>351</v>
      </c>
    </row>
    <row r="3410" spans="1:14" x14ac:dyDescent="0.3">
      <c r="A3410" t="str">
        <f t="shared" si="53"/>
        <v>1001504</v>
      </c>
      <c r="B3410" s="7" t="s">
        <v>1294</v>
      </c>
      <c r="C3410" s="7"/>
      <c r="D3410" s="7"/>
      <c r="E3410" s="7" t="e">
        <v>#N/A</v>
      </c>
      <c r="F3410" s="7" t="e">
        <v>#N/A</v>
      </c>
      <c r="G3410" s="7" t="e">
        <v>#N/A</v>
      </c>
      <c r="H3410" s="7" t="e">
        <v>#N/A</v>
      </c>
      <c r="I3410" s="7" t="s">
        <v>2063</v>
      </c>
      <c r="J3410" s="7" t="s">
        <v>2064</v>
      </c>
      <c r="K3410" s="241">
        <v>100</v>
      </c>
      <c r="L3410" s="7" t="s">
        <v>2065</v>
      </c>
      <c r="M3410" s="241">
        <v>1504</v>
      </c>
      <c r="N3410" s="7" t="s">
        <v>161</v>
      </c>
    </row>
    <row r="3411" spans="1:14" x14ac:dyDescent="0.3">
      <c r="A3411" t="str">
        <f t="shared" si="53"/>
        <v>1002000</v>
      </c>
      <c r="B3411" s="7" t="s">
        <v>1294</v>
      </c>
      <c r="C3411" s="7"/>
      <c r="D3411" s="7"/>
      <c r="E3411" s="7" t="e">
        <v>#N/A</v>
      </c>
      <c r="F3411" s="7" t="e">
        <v>#N/A</v>
      </c>
      <c r="G3411" s="7" t="e">
        <v>#N/A</v>
      </c>
      <c r="H3411" s="7" t="e">
        <v>#N/A</v>
      </c>
      <c r="I3411" s="7" t="s">
        <v>2063</v>
      </c>
      <c r="J3411" s="7" t="s">
        <v>2064</v>
      </c>
      <c r="K3411" s="241">
        <v>100</v>
      </c>
      <c r="L3411" s="7" t="s">
        <v>2065</v>
      </c>
      <c r="M3411" s="241">
        <v>2000</v>
      </c>
      <c r="N3411" s="7" t="s">
        <v>271</v>
      </c>
    </row>
    <row r="3412" spans="1:14" x14ac:dyDescent="0.3">
      <c r="A3412" t="str">
        <f t="shared" si="53"/>
        <v>1002005</v>
      </c>
      <c r="B3412" s="7" t="s">
        <v>1294</v>
      </c>
      <c r="C3412" s="7"/>
      <c r="D3412" s="7"/>
      <c r="E3412" s="7" t="e">
        <v>#N/A</v>
      </c>
      <c r="F3412" s="7" t="e">
        <v>#N/A</v>
      </c>
      <c r="G3412" s="7" t="e">
        <v>#N/A</v>
      </c>
      <c r="H3412" s="7" t="e">
        <v>#N/A</v>
      </c>
      <c r="I3412" s="7" t="s">
        <v>2063</v>
      </c>
      <c r="J3412" s="7" t="s">
        <v>2064</v>
      </c>
      <c r="K3412" s="241">
        <v>100</v>
      </c>
      <c r="L3412" s="7" t="s">
        <v>2065</v>
      </c>
      <c r="M3412" s="241">
        <v>2005</v>
      </c>
      <c r="N3412" s="7" t="s">
        <v>352</v>
      </c>
    </row>
    <row r="3413" spans="1:14" x14ac:dyDescent="0.3">
      <c r="A3413" t="str">
        <f t="shared" si="53"/>
        <v>1002015</v>
      </c>
      <c r="B3413" s="7" t="s">
        <v>1294</v>
      </c>
      <c r="C3413" s="7"/>
      <c r="D3413" s="7"/>
      <c r="E3413" s="7" t="e">
        <v>#N/A</v>
      </c>
      <c r="F3413" s="7" t="e">
        <v>#N/A</v>
      </c>
      <c r="G3413" s="7" t="e">
        <v>#N/A</v>
      </c>
      <c r="H3413" s="7" t="e">
        <v>#N/A</v>
      </c>
      <c r="I3413" s="7" t="s">
        <v>2063</v>
      </c>
      <c r="J3413" s="7" t="s">
        <v>2064</v>
      </c>
      <c r="K3413" s="241">
        <v>100</v>
      </c>
      <c r="L3413" s="7" t="s">
        <v>2065</v>
      </c>
      <c r="M3413" s="241">
        <v>2015</v>
      </c>
      <c r="N3413" s="7" t="s">
        <v>278</v>
      </c>
    </row>
    <row r="3414" spans="1:14" x14ac:dyDescent="0.3">
      <c r="A3414" t="str">
        <f t="shared" si="53"/>
        <v>1002016</v>
      </c>
      <c r="B3414" s="7" t="s">
        <v>1294</v>
      </c>
      <c r="C3414" s="7"/>
      <c r="D3414" s="7"/>
      <c r="E3414" s="7" t="e">
        <v>#N/A</v>
      </c>
      <c r="F3414" s="7" t="e">
        <v>#N/A</v>
      </c>
      <c r="G3414" s="7" t="e">
        <v>#N/A</v>
      </c>
      <c r="H3414" s="7" t="e">
        <v>#N/A</v>
      </c>
      <c r="I3414" s="7" t="s">
        <v>2063</v>
      </c>
      <c r="J3414" s="7" t="s">
        <v>2064</v>
      </c>
      <c r="K3414" s="241">
        <v>100</v>
      </c>
      <c r="L3414" s="7" t="s">
        <v>2065</v>
      </c>
      <c r="M3414" s="241">
        <v>2016</v>
      </c>
      <c r="N3414" s="7" t="s">
        <v>169</v>
      </c>
    </row>
    <row r="3415" spans="1:14" x14ac:dyDescent="0.3">
      <c r="A3415" t="str">
        <f t="shared" si="53"/>
        <v>1002037</v>
      </c>
      <c r="B3415" s="7" t="s">
        <v>1294</v>
      </c>
      <c r="C3415" s="7"/>
      <c r="D3415" s="7"/>
      <c r="E3415" s="7" t="e">
        <v>#N/A</v>
      </c>
      <c r="F3415" s="7" t="e">
        <v>#N/A</v>
      </c>
      <c r="G3415" s="7" t="e">
        <v>#N/A</v>
      </c>
      <c r="H3415" s="7" t="e">
        <v>#N/A</v>
      </c>
      <c r="I3415" s="7" t="s">
        <v>2063</v>
      </c>
      <c r="J3415" s="7" t="s">
        <v>2064</v>
      </c>
      <c r="K3415" s="241">
        <v>100</v>
      </c>
      <c r="L3415" s="7" t="s">
        <v>2065</v>
      </c>
      <c r="M3415" s="241">
        <v>2037</v>
      </c>
      <c r="N3415" s="7" t="s">
        <v>294</v>
      </c>
    </row>
    <row r="3416" spans="1:14" x14ac:dyDescent="0.3">
      <c r="A3416" t="str">
        <f t="shared" si="53"/>
        <v>1002039</v>
      </c>
      <c r="B3416" s="7" t="s">
        <v>1294</v>
      </c>
      <c r="C3416" s="7"/>
      <c r="D3416" s="7"/>
      <c r="E3416" s="7" t="e">
        <v>#N/A</v>
      </c>
      <c r="F3416" s="7" t="e">
        <v>#N/A</v>
      </c>
      <c r="G3416" s="7" t="e">
        <v>#N/A</v>
      </c>
      <c r="H3416" s="7" t="e">
        <v>#N/A</v>
      </c>
      <c r="I3416" s="7" t="s">
        <v>2063</v>
      </c>
      <c r="J3416" s="7" t="s">
        <v>2064</v>
      </c>
      <c r="K3416" s="241">
        <v>100</v>
      </c>
      <c r="L3416" s="7" t="s">
        <v>2065</v>
      </c>
      <c r="M3416" s="241">
        <v>2039</v>
      </c>
      <c r="N3416" s="7" t="s">
        <v>353</v>
      </c>
    </row>
    <row r="3417" spans="1:14" x14ac:dyDescent="0.3">
      <c r="A3417" t="str">
        <f t="shared" si="53"/>
        <v>1002045</v>
      </c>
      <c r="B3417" s="7" t="s">
        <v>1294</v>
      </c>
      <c r="C3417" s="7"/>
      <c r="D3417" s="7"/>
      <c r="E3417" s="7" t="e">
        <v>#N/A</v>
      </c>
      <c r="F3417" s="7" t="e">
        <v>#N/A</v>
      </c>
      <c r="G3417" s="7" t="e">
        <v>#N/A</v>
      </c>
      <c r="H3417" s="7" t="e">
        <v>#N/A</v>
      </c>
      <c r="I3417" s="7" t="s">
        <v>2063</v>
      </c>
      <c r="J3417" s="7" t="s">
        <v>2064</v>
      </c>
      <c r="K3417" s="241">
        <v>100</v>
      </c>
      <c r="L3417" s="7" t="s">
        <v>2065</v>
      </c>
      <c r="M3417" s="241">
        <v>2045</v>
      </c>
      <c r="N3417" s="7" t="s">
        <v>170</v>
      </c>
    </row>
    <row r="3418" spans="1:14" x14ac:dyDescent="0.3">
      <c r="A3418" t="str">
        <f t="shared" si="53"/>
        <v>1002057</v>
      </c>
      <c r="B3418" s="7" t="s">
        <v>1294</v>
      </c>
      <c r="C3418" s="7"/>
      <c r="D3418" s="7"/>
      <c r="E3418" s="7" t="e">
        <v>#N/A</v>
      </c>
      <c r="F3418" s="7" t="e">
        <v>#N/A</v>
      </c>
      <c r="G3418" s="7" t="e">
        <v>#N/A</v>
      </c>
      <c r="H3418" s="7" t="e">
        <v>#N/A</v>
      </c>
      <c r="I3418" s="7" t="s">
        <v>2063</v>
      </c>
      <c r="J3418" s="7" t="s">
        <v>2064</v>
      </c>
      <c r="K3418" s="241">
        <v>100</v>
      </c>
      <c r="L3418" s="7" t="s">
        <v>2065</v>
      </c>
      <c r="M3418" s="241">
        <v>2057</v>
      </c>
      <c r="N3418" s="7" t="s">
        <v>474</v>
      </c>
    </row>
    <row r="3419" spans="1:14" x14ac:dyDescent="0.3">
      <c r="A3419" t="str">
        <f t="shared" si="53"/>
        <v>1002070</v>
      </c>
      <c r="B3419" s="7" t="s">
        <v>1294</v>
      </c>
      <c r="C3419" s="7"/>
      <c r="D3419" s="7"/>
      <c r="E3419" s="7" t="e">
        <v>#N/A</v>
      </c>
      <c r="F3419" s="7" t="e">
        <v>#N/A</v>
      </c>
      <c r="G3419" s="7" t="e">
        <v>#N/A</v>
      </c>
      <c r="H3419" s="7" t="e">
        <v>#N/A</v>
      </c>
      <c r="I3419" s="7" t="s">
        <v>2063</v>
      </c>
      <c r="J3419" s="7" t="s">
        <v>2064</v>
      </c>
      <c r="K3419" s="241">
        <v>100</v>
      </c>
      <c r="L3419" s="7" t="s">
        <v>2065</v>
      </c>
      <c r="M3419" s="241">
        <v>2070</v>
      </c>
      <c r="N3419" s="7" t="s">
        <v>279</v>
      </c>
    </row>
    <row r="3420" spans="1:14" x14ac:dyDescent="0.3">
      <c r="A3420" t="str">
        <f t="shared" si="53"/>
        <v>1002076</v>
      </c>
      <c r="B3420" s="7" t="s">
        <v>1294</v>
      </c>
      <c r="C3420" s="7"/>
      <c r="D3420" s="7"/>
      <c r="E3420" s="7" t="e">
        <v>#N/A</v>
      </c>
      <c r="F3420" s="7" t="e">
        <v>#N/A</v>
      </c>
      <c r="G3420" s="7" t="e">
        <v>#N/A</v>
      </c>
      <c r="H3420" s="7" t="e">
        <v>#N/A</v>
      </c>
      <c r="I3420" s="7" t="s">
        <v>2063</v>
      </c>
      <c r="J3420" s="7" t="s">
        <v>2064</v>
      </c>
      <c r="K3420" s="241">
        <v>100</v>
      </c>
      <c r="L3420" s="7" t="s">
        <v>2065</v>
      </c>
      <c r="M3420" s="241">
        <v>2076</v>
      </c>
      <c r="N3420" s="7" t="s">
        <v>509</v>
      </c>
    </row>
    <row r="3421" spans="1:14" x14ac:dyDescent="0.3">
      <c r="A3421" t="str">
        <f t="shared" si="53"/>
        <v>1002078</v>
      </c>
      <c r="B3421" s="7" t="s">
        <v>1294</v>
      </c>
      <c r="C3421" s="7"/>
      <c r="D3421" s="7"/>
      <c r="E3421" s="7" t="e">
        <v>#N/A</v>
      </c>
      <c r="F3421" s="7" t="e">
        <v>#N/A</v>
      </c>
      <c r="G3421" s="7" t="e">
        <v>#N/A</v>
      </c>
      <c r="H3421" s="7" t="e">
        <v>#N/A</v>
      </c>
      <c r="I3421" s="7" t="s">
        <v>2063</v>
      </c>
      <c r="J3421" s="7" t="s">
        <v>2064</v>
      </c>
      <c r="K3421" s="241">
        <v>100</v>
      </c>
      <c r="L3421" s="7" t="s">
        <v>2065</v>
      </c>
      <c r="M3421" s="241">
        <v>2078</v>
      </c>
      <c r="N3421" s="7" t="s">
        <v>284</v>
      </c>
    </row>
    <row r="3422" spans="1:14" x14ac:dyDescent="0.3">
      <c r="A3422" t="str">
        <f t="shared" si="53"/>
        <v>1002085</v>
      </c>
      <c r="B3422" s="7" t="s">
        <v>1294</v>
      </c>
      <c r="C3422" s="7"/>
      <c r="D3422" s="7"/>
      <c r="E3422" s="7" t="e">
        <v>#N/A</v>
      </c>
      <c r="F3422" s="7" t="e">
        <v>#N/A</v>
      </c>
      <c r="G3422" s="7" t="e">
        <v>#N/A</v>
      </c>
      <c r="H3422" s="7" t="e">
        <v>#N/A</v>
      </c>
      <c r="I3422" s="7" t="s">
        <v>2063</v>
      </c>
      <c r="J3422" s="7" t="s">
        <v>2064</v>
      </c>
      <c r="K3422" s="241">
        <v>100</v>
      </c>
      <c r="L3422" s="7" t="s">
        <v>2065</v>
      </c>
      <c r="M3422" s="241">
        <v>2085</v>
      </c>
      <c r="N3422" s="7" t="s">
        <v>280</v>
      </c>
    </row>
    <row r="3423" spans="1:14" x14ac:dyDescent="0.3">
      <c r="A3423" t="str">
        <f t="shared" si="53"/>
        <v>1002086</v>
      </c>
      <c r="B3423" s="7" t="s">
        <v>1294</v>
      </c>
      <c r="C3423" s="7"/>
      <c r="D3423" s="7"/>
      <c r="E3423" s="7" t="e">
        <v>#N/A</v>
      </c>
      <c r="F3423" s="7" t="e">
        <v>#N/A</v>
      </c>
      <c r="G3423" s="7" t="e">
        <v>#N/A</v>
      </c>
      <c r="H3423" s="7" t="e">
        <v>#N/A</v>
      </c>
      <c r="I3423" s="7" t="s">
        <v>2063</v>
      </c>
      <c r="J3423" s="7" t="s">
        <v>2064</v>
      </c>
      <c r="K3423" s="241">
        <v>100</v>
      </c>
      <c r="L3423" s="7" t="s">
        <v>2065</v>
      </c>
      <c r="M3423" s="241">
        <v>2086</v>
      </c>
      <c r="N3423" s="7" t="s">
        <v>291</v>
      </c>
    </row>
    <row r="3424" spans="1:14" x14ac:dyDescent="0.3">
      <c r="A3424" t="str">
        <f t="shared" si="53"/>
        <v>1002087</v>
      </c>
      <c r="B3424" s="7" t="s">
        <v>1294</v>
      </c>
      <c r="C3424" s="7"/>
      <c r="D3424" s="7"/>
      <c r="E3424" s="7" t="e">
        <v>#N/A</v>
      </c>
      <c r="F3424" s="7" t="e">
        <v>#N/A</v>
      </c>
      <c r="G3424" s="7" t="e">
        <v>#N/A</v>
      </c>
      <c r="H3424" s="7" t="e">
        <v>#N/A</v>
      </c>
      <c r="I3424" s="7" t="s">
        <v>2063</v>
      </c>
      <c r="J3424" s="7" t="s">
        <v>2064</v>
      </c>
      <c r="K3424" s="241">
        <v>100</v>
      </c>
      <c r="L3424" s="7" t="s">
        <v>2065</v>
      </c>
      <c r="M3424" s="241">
        <v>2087</v>
      </c>
      <c r="N3424" s="7" t="s">
        <v>333</v>
      </c>
    </row>
    <row r="3425" spans="1:14" x14ac:dyDescent="0.3">
      <c r="A3425" t="str">
        <f t="shared" si="53"/>
        <v>1002092</v>
      </c>
      <c r="B3425" s="7" t="s">
        <v>1294</v>
      </c>
      <c r="C3425" s="7"/>
      <c r="D3425" s="7"/>
      <c r="E3425" s="7" t="e">
        <v>#N/A</v>
      </c>
      <c r="F3425" s="7" t="e">
        <v>#N/A</v>
      </c>
      <c r="G3425" s="7" t="e">
        <v>#N/A</v>
      </c>
      <c r="H3425" s="7" t="e">
        <v>#N/A</v>
      </c>
      <c r="I3425" s="7" t="s">
        <v>2063</v>
      </c>
      <c r="J3425" s="7" t="s">
        <v>2064</v>
      </c>
      <c r="K3425" s="241">
        <v>100</v>
      </c>
      <c r="L3425" s="7" t="s">
        <v>2065</v>
      </c>
      <c r="M3425" s="241">
        <v>2092</v>
      </c>
      <c r="N3425" s="7" t="s">
        <v>141</v>
      </c>
    </row>
    <row r="3426" spans="1:14" x14ac:dyDescent="0.3">
      <c r="A3426" t="str">
        <f t="shared" si="53"/>
        <v>1004004</v>
      </c>
      <c r="B3426" s="7" t="s">
        <v>1294</v>
      </c>
      <c r="C3426" s="7"/>
      <c r="D3426" s="7"/>
      <c r="E3426" s="7" t="e">
        <v>#N/A</v>
      </c>
      <c r="F3426" s="7" t="e">
        <v>#N/A</v>
      </c>
      <c r="G3426" s="7" t="e">
        <v>#N/A</v>
      </c>
      <c r="H3426" s="7" t="e">
        <v>#N/A</v>
      </c>
      <c r="I3426" s="7" t="s">
        <v>2063</v>
      </c>
      <c r="J3426" s="7" t="s">
        <v>2064</v>
      </c>
      <c r="K3426" s="241">
        <v>100</v>
      </c>
      <c r="L3426" s="7" t="s">
        <v>2065</v>
      </c>
      <c r="M3426" s="241">
        <v>4004</v>
      </c>
      <c r="N3426" s="7" t="s">
        <v>1357</v>
      </c>
    </row>
    <row r="3427" spans="1:14" x14ac:dyDescent="0.3">
      <c r="A3427" t="str">
        <f t="shared" si="53"/>
        <v>1004008</v>
      </c>
      <c r="B3427" s="7" t="s">
        <v>1294</v>
      </c>
      <c r="C3427" s="7"/>
      <c r="D3427" s="7"/>
      <c r="E3427" s="7" t="e">
        <v>#N/A</v>
      </c>
      <c r="F3427" s="7" t="e">
        <v>#N/A</v>
      </c>
      <c r="G3427" s="7" t="e">
        <v>#N/A</v>
      </c>
      <c r="H3427" s="7" t="e">
        <v>#N/A</v>
      </c>
      <c r="I3427" s="7" t="s">
        <v>2063</v>
      </c>
      <c r="J3427" s="7" t="s">
        <v>2064</v>
      </c>
      <c r="K3427" s="241">
        <v>100</v>
      </c>
      <c r="L3427" s="7" t="s">
        <v>2065</v>
      </c>
      <c r="M3427" s="241">
        <v>4008</v>
      </c>
      <c r="N3427" s="7" t="s">
        <v>1358</v>
      </c>
    </row>
    <row r="3428" spans="1:14" x14ac:dyDescent="0.3">
      <c r="A3428" t="str">
        <f t="shared" si="53"/>
        <v>1004009</v>
      </c>
      <c r="B3428" s="7" t="s">
        <v>1294</v>
      </c>
      <c r="C3428" s="7"/>
      <c r="D3428" s="7"/>
      <c r="E3428" s="7" t="e">
        <v>#N/A</v>
      </c>
      <c r="F3428" s="7" t="e">
        <v>#N/A</v>
      </c>
      <c r="G3428" s="7" t="e">
        <v>#N/A</v>
      </c>
      <c r="H3428" s="7" t="e">
        <v>#N/A</v>
      </c>
      <c r="I3428" s="7" t="s">
        <v>2063</v>
      </c>
      <c r="J3428" s="7" t="s">
        <v>2064</v>
      </c>
      <c r="K3428" s="241">
        <v>100</v>
      </c>
      <c r="L3428" s="7" t="s">
        <v>2065</v>
      </c>
      <c r="M3428" s="241">
        <v>4009</v>
      </c>
      <c r="N3428" s="7" t="s">
        <v>1350</v>
      </c>
    </row>
    <row r="3429" spans="1:14" x14ac:dyDescent="0.3">
      <c r="A3429" t="str">
        <f t="shared" si="53"/>
        <v>1008000</v>
      </c>
      <c r="B3429" s="7" t="s">
        <v>1294</v>
      </c>
      <c r="C3429" s="7"/>
      <c r="D3429" s="7"/>
      <c r="E3429" s="7" t="e">
        <v>#N/A</v>
      </c>
      <c r="F3429" s="7" t="e">
        <v>#N/A</v>
      </c>
      <c r="G3429" s="7" t="e">
        <v>#N/A</v>
      </c>
      <c r="H3429" s="7" t="e">
        <v>#N/A</v>
      </c>
      <c r="I3429" s="7" t="s">
        <v>2063</v>
      </c>
      <c r="J3429" s="7" t="s">
        <v>2064</v>
      </c>
      <c r="K3429" s="241">
        <v>100</v>
      </c>
      <c r="L3429" s="7" t="s">
        <v>2065</v>
      </c>
      <c r="M3429" s="241">
        <v>8000</v>
      </c>
      <c r="N3429" s="7" t="s">
        <v>163</v>
      </c>
    </row>
    <row r="3430" spans="1:14" x14ac:dyDescent="0.3">
      <c r="A3430" t="str">
        <f t="shared" si="53"/>
        <v>1122043</v>
      </c>
      <c r="B3430" s="7" t="s">
        <v>1294</v>
      </c>
      <c r="C3430" s="7"/>
      <c r="D3430" s="7"/>
      <c r="E3430" s="7" t="e">
        <v>#N/A</v>
      </c>
      <c r="F3430" s="7" t="e">
        <v>#N/A</v>
      </c>
      <c r="G3430" s="7" t="e">
        <v>#N/A</v>
      </c>
      <c r="H3430" s="7" t="e">
        <v>#N/A</v>
      </c>
      <c r="I3430" s="7" t="s">
        <v>2063</v>
      </c>
      <c r="J3430" s="7" t="s">
        <v>2064</v>
      </c>
      <c r="K3430" s="241">
        <v>112</v>
      </c>
      <c r="L3430" s="7" t="s">
        <v>2066</v>
      </c>
      <c r="M3430" s="241">
        <v>2043</v>
      </c>
      <c r="N3430" s="7" t="s">
        <v>344</v>
      </c>
    </row>
    <row r="3431" spans="1:14" x14ac:dyDescent="0.3">
      <c r="A3431" t="str">
        <f t="shared" si="53"/>
        <v>1127120</v>
      </c>
      <c r="B3431" s="7" t="s">
        <v>1294</v>
      </c>
      <c r="C3431" s="7"/>
      <c r="D3431" s="7"/>
      <c r="E3431" s="7" t="e">
        <v>#N/A</v>
      </c>
      <c r="F3431" s="7" t="e">
        <v>#N/A</v>
      </c>
      <c r="G3431" s="7" t="e">
        <v>#N/A</v>
      </c>
      <c r="H3431" s="7" t="e">
        <v>#N/A</v>
      </c>
      <c r="I3431" s="7" t="s">
        <v>2063</v>
      </c>
      <c r="J3431" s="7" t="s">
        <v>2064</v>
      </c>
      <c r="K3431" s="241">
        <v>112</v>
      </c>
      <c r="L3431" s="7" t="s">
        <v>2066</v>
      </c>
      <c r="M3431" s="241">
        <v>7120</v>
      </c>
      <c r="N3431" s="7" t="s">
        <v>52</v>
      </c>
    </row>
    <row r="3432" spans="1:14" x14ac:dyDescent="0.3">
      <c r="A3432" t="str">
        <f t="shared" si="53"/>
        <v>11102079</v>
      </c>
      <c r="B3432" s="7" t="s">
        <v>1294</v>
      </c>
      <c r="C3432" s="7" t="s">
        <v>1316</v>
      </c>
      <c r="D3432" s="7" t="s">
        <v>22</v>
      </c>
      <c r="E3432" s="7" t="e">
        <v>#N/A</v>
      </c>
      <c r="F3432" s="7" t="e">
        <v>#N/A</v>
      </c>
      <c r="G3432" s="7" t="e">
        <v>#N/A</v>
      </c>
      <c r="H3432" s="7" t="e">
        <v>#N/A</v>
      </c>
      <c r="I3432" s="7" t="s">
        <v>416</v>
      </c>
      <c r="J3432" s="7" t="s">
        <v>417</v>
      </c>
      <c r="K3432" s="241">
        <v>1110</v>
      </c>
      <c r="L3432" s="7" t="s">
        <v>2067</v>
      </c>
      <c r="M3432" s="241">
        <v>2079</v>
      </c>
      <c r="N3432" s="7" t="s">
        <v>35</v>
      </c>
    </row>
    <row r="3433" spans="1:14" x14ac:dyDescent="0.3">
      <c r="A3433" t="str">
        <f t="shared" si="53"/>
        <v>11102092</v>
      </c>
      <c r="B3433" s="7" t="s">
        <v>1294</v>
      </c>
      <c r="C3433" s="7" t="s">
        <v>1316</v>
      </c>
      <c r="D3433" s="7" t="s">
        <v>22</v>
      </c>
      <c r="E3433" s="7" t="e">
        <v>#N/A</v>
      </c>
      <c r="F3433" s="7" t="e">
        <v>#N/A</v>
      </c>
      <c r="G3433" s="7" t="e">
        <v>#N/A</v>
      </c>
      <c r="H3433" s="7" t="e">
        <v>#N/A</v>
      </c>
      <c r="I3433" s="7" t="s">
        <v>416</v>
      </c>
      <c r="J3433" s="7" t="s">
        <v>417</v>
      </c>
      <c r="K3433" s="241">
        <v>1110</v>
      </c>
      <c r="L3433" s="7" t="s">
        <v>2067</v>
      </c>
      <c r="M3433" s="241">
        <v>2092</v>
      </c>
      <c r="N3433" s="7" t="s">
        <v>141</v>
      </c>
    </row>
    <row r="3434" spans="1:14" x14ac:dyDescent="0.3">
      <c r="A3434" t="str">
        <f t="shared" si="53"/>
        <v>60241</v>
      </c>
      <c r="B3434" s="7" t="s">
        <v>1321</v>
      </c>
      <c r="C3434" s="7"/>
      <c r="D3434" s="7"/>
      <c r="E3434" s="7" t="e">
        <v>#N/A</v>
      </c>
      <c r="F3434" s="7" t="e">
        <v>#N/A</v>
      </c>
      <c r="G3434" s="7" t="e">
        <v>#N/A</v>
      </c>
      <c r="H3434" s="7" t="e">
        <v>#N/A</v>
      </c>
      <c r="I3434" s="7" t="s">
        <v>2068</v>
      </c>
      <c r="J3434" s="7" t="s">
        <v>2069</v>
      </c>
      <c r="K3434" s="241">
        <v>6024</v>
      </c>
      <c r="L3434" s="7" t="s">
        <v>2069</v>
      </c>
      <c r="M3434" s="241">
        <v>1</v>
      </c>
      <c r="N3434" s="7" t="s">
        <v>158</v>
      </c>
    </row>
    <row r="3435" spans="1:14" x14ac:dyDescent="0.3">
      <c r="A3435" t="str">
        <f t="shared" si="53"/>
        <v>60241504</v>
      </c>
      <c r="B3435" s="7" t="s">
        <v>1321</v>
      </c>
      <c r="C3435" s="7"/>
      <c r="D3435" s="7"/>
      <c r="E3435" s="7" t="e">
        <v>#N/A</v>
      </c>
      <c r="F3435" s="7" t="e">
        <v>#N/A</v>
      </c>
      <c r="G3435" s="7" t="e">
        <v>#N/A</v>
      </c>
      <c r="H3435" s="7" t="e">
        <v>#N/A</v>
      </c>
      <c r="I3435" s="7" t="s">
        <v>2068</v>
      </c>
      <c r="J3435" s="7" t="s">
        <v>2069</v>
      </c>
      <c r="K3435" s="241">
        <v>6024</v>
      </c>
      <c r="L3435" s="7" t="s">
        <v>2069</v>
      </c>
      <c r="M3435" s="241">
        <v>1504</v>
      </c>
      <c r="N3435" s="7" t="s">
        <v>161</v>
      </c>
    </row>
    <row r="3436" spans="1:14" x14ac:dyDescent="0.3">
      <c r="A3436" t="str">
        <f t="shared" si="53"/>
        <v>60242037</v>
      </c>
      <c r="B3436" s="7" t="s">
        <v>1321</v>
      </c>
      <c r="C3436" s="7"/>
      <c r="D3436" s="7"/>
      <c r="E3436" s="7" t="e">
        <v>#N/A</v>
      </c>
      <c r="F3436" s="7" t="e">
        <v>#N/A</v>
      </c>
      <c r="G3436" s="7" t="e">
        <v>#N/A</v>
      </c>
      <c r="H3436" s="7" t="e">
        <v>#N/A</v>
      </c>
      <c r="I3436" s="7" t="s">
        <v>2068</v>
      </c>
      <c r="J3436" s="7" t="s">
        <v>2069</v>
      </c>
      <c r="K3436" s="241">
        <v>6024</v>
      </c>
      <c r="L3436" s="7" t="s">
        <v>2069</v>
      </c>
      <c r="M3436" s="241">
        <v>2037</v>
      </c>
      <c r="N3436" s="7" t="s">
        <v>294</v>
      </c>
    </row>
    <row r="3437" spans="1:14" x14ac:dyDescent="0.3">
      <c r="A3437" t="str">
        <f t="shared" si="53"/>
        <v>60242040</v>
      </c>
      <c r="B3437" s="7" t="s">
        <v>1321</v>
      </c>
      <c r="C3437" s="7"/>
      <c r="D3437" s="7"/>
      <c r="E3437" s="7" t="e">
        <v>#N/A</v>
      </c>
      <c r="F3437" s="7" t="e">
        <v>#N/A</v>
      </c>
      <c r="G3437" s="7" t="e">
        <v>#N/A</v>
      </c>
      <c r="H3437" s="7" t="e">
        <v>#N/A</v>
      </c>
      <c r="I3437" s="7" t="s">
        <v>2068</v>
      </c>
      <c r="J3437" s="7" t="s">
        <v>2069</v>
      </c>
      <c r="K3437" s="241">
        <v>6024</v>
      </c>
      <c r="L3437" s="7" t="s">
        <v>2069</v>
      </c>
      <c r="M3437" s="241">
        <v>2040</v>
      </c>
      <c r="N3437" s="7" t="s">
        <v>1462</v>
      </c>
    </row>
    <row r="3438" spans="1:14" x14ac:dyDescent="0.3">
      <c r="A3438" t="str">
        <f t="shared" si="53"/>
        <v>60242070</v>
      </c>
      <c r="B3438" s="7" t="s">
        <v>1321</v>
      </c>
      <c r="C3438" s="7"/>
      <c r="D3438" s="7"/>
      <c r="E3438" s="7" t="e">
        <v>#N/A</v>
      </c>
      <c r="F3438" s="7" t="e">
        <v>#N/A</v>
      </c>
      <c r="G3438" s="7" t="e">
        <v>#N/A</v>
      </c>
      <c r="H3438" s="7" t="e">
        <v>#N/A</v>
      </c>
      <c r="I3438" s="7" t="s">
        <v>2068</v>
      </c>
      <c r="J3438" s="7" t="s">
        <v>2069</v>
      </c>
      <c r="K3438" s="241">
        <v>6024</v>
      </c>
      <c r="L3438" s="7" t="s">
        <v>2069</v>
      </c>
      <c r="M3438" s="241">
        <v>2070</v>
      </c>
      <c r="N3438" s="7" t="s">
        <v>279</v>
      </c>
    </row>
    <row r="3439" spans="1:14" x14ac:dyDescent="0.3">
      <c r="A3439" t="str">
        <f t="shared" si="53"/>
        <v>60242080</v>
      </c>
      <c r="B3439" s="7" t="s">
        <v>1321</v>
      </c>
      <c r="C3439" s="7"/>
      <c r="D3439" s="7"/>
      <c r="E3439" s="7" t="e">
        <v>#N/A</v>
      </c>
      <c r="F3439" s="7" t="e">
        <v>#N/A</v>
      </c>
      <c r="G3439" s="7" t="e">
        <v>#N/A</v>
      </c>
      <c r="H3439" s="7" t="e">
        <v>#N/A</v>
      </c>
      <c r="I3439" s="7" t="s">
        <v>2068</v>
      </c>
      <c r="J3439" s="7" t="s">
        <v>2069</v>
      </c>
      <c r="K3439" s="241">
        <v>6024</v>
      </c>
      <c r="L3439" s="7" t="s">
        <v>2069</v>
      </c>
      <c r="M3439" s="241">
        <v>2080</v>
      </c>
      <c r="N3439" s="7" t="s">
        <v>70</v>
      </c>
    </row>
    <row r="3440" spans="1:14" x14ac:dyDescent="0.3">
      <c r="A3440" t="str">
        <f t="shared" si="53"/>
        <v>60242085</v>
      </c>
      <c r="B3440" s="7" t="s">
        <v>1321</v>
      </c>
      <c r="C3440" s="7"/>
      <c r="D3440" s="7"/>
      <c r="E3440" s="7" t="e">
        <v>#N/A</v>
      </c>
      <c r="F3440" s="7" t="e">
        <v>#N/A</v>
      </c>
      <c r="G3440" s="7" t="e">
        <v>#N/A</v>
      </c>
      <c r="H3440" s="7" t="e">
        <v>#N/A</v>
      </c>
      <c r="I3440" s="7" t="s">
        <v>2068</v>
      </c>
      <c r="J3440" s="7" t="s">
        <v>2069</v>
      </c>
      <c r="K3440" s="241">
        <v>6024</v>
      </c>
      <c r="L3440" s="7" t="s">
        <v>2069</v>
      </c>
      <c r="M3440" s="241">
        <v>2085</v>
      </c>
      <c r="N3440" s="7" t="s">
        <v>280</v>
      </c>
    </row>
    <row r="3441" spans="1:14" x14ac:dyDescent="0.3">
      <c r="A3441" t="str">
        <f t="shared" si="53"/>
        <v>60242093</v>
      </c>
      <c r="B3441" s="7" t="s">
        <v>1321</v>
      </c>
      <c r="C3441" s="7"/>
      <c r="D3441" s="7"/>
      <c r="E3441" s="7" t="e">
        <v>#N/A</v>
      </c>
      <c r="F3441" s="7" t="e">
        <v>#N/A</v>
      </c>
      <c r="G3441" s="7" t="e">
        <v>#N/A</v>
      </c>
      <c r="H3441" s="7" t="e">
        <v>#N/A</v>
      </c>
      <c r="I3441" s="7" t="s">
        <v>2068</v>
      </c>
      <c r="J3441" s="7" t="s">
        <v>2069</v>
      </c>
      <c r="K3441" s="241">
        <v>6024</v>
      </c>
      <c r="L3441" s="7" t="s">
        <v>2069</v>
      </c>
      <c r="M3441" s="241">
        <v>2093</v>
      </c>
      <c r="N3441" s="7" t="s">
        <v>2070</v>
      </c>
    </row>
    <row r="3442" spans="1:14" x14ac:dyDescent="0.3">
      <c r="A3442" t="str">
        <f t="shared" si="53"/>
        <v>60242105</v>
      </c>
      <c r="B3442" s="7" t="s">
        <v>1321</v>
      </c>
      <c r="C3442" s="7"/>
      <c r="D3442" s="7"/>
      <c r="E3442" s="7" t="e">
        <v>#N/A</v>
      </c>
      <c r="F3442" s="7" t="e">
        <v>#N/A</v>
      </c>
      <c r="G3442" s="7" t="e">
        <v>#N/A</v>
      </c>
      <c r="H3442" s="7" t="e">
        <v>#N/A</v>
      </c>
      <c r="I3442" s="7" t="s">
        <v>2068</v>
      </c>
      <c r="J3442" s="7" t="s">
        <v>2069</v>
      </c>
      <c r="K3442" s="241">
        <v>6024</v>
      </c>
      <c r="L3442" s="7" t="s">
        <v>2069</v>
      </c>
      <c r="M3442" s="241">
        <v>2105</v>
      </c>
      <c r="N3442" s="7" t="s">
        <v>302</v>
      </c>
    </row>
    <row r="3443" spans="1:14" x14ac:dyDescent="0.3">
      <c r="A3443" t="str">
        <f t="shared" si="53"/>
        <v>60242110</v>
      </c>
      <c r="B3443" s="7" t="s">
        <v>1321</v>
      </c>
      <c r="C3443" s="7"/>
      <c r="D3443" s="7"/>
      <c r="E3443" s="7" t="e">
        <v>#N/A</v>
      </c>
      <c r="F3443" s="7" t="e">
        <v>#N/A</v>
      </c>
      <c r="G3443" s="7" t="e">
        <v>#N/A</v>
      </c>
      <c r="H3443" s="7" t="e">
        <v>#N/A</v>
      </c>
      <c r="I3443" s="7" t="s">
        <v>2068</v>
      </c>
      <c r="J3443" s="7" t="s">
        <v>2069</v>
      </c>
      <c r="K3443" s="241">
        <v>6024</v>
      </c>
      <c r="L3443" s="7" t="s">
        <v>2069</v>
      </c>
      <c r="M3443" s="241">
        <v>2110</v>
      </c>
      <c r="N3443" s="7" t="s">
        <v>2071</v>
      </c>
    </row>
    <row r="3444" spans="1:14" x14ac:dyDescent="0.3">
      <c r="A3444" t="str">
        <f t="shared" si="53"/>
        <v>60242112</v>
      </c>
      <c r="B3444" s="7" t="s">
        <v>1321</v>
      </c>
      <c r="C3444" s="7"/>
      <c r="D3444" s="7"/>
      <c r="E3444" s="7" t="e">
        <v>#N/A</v>
      </c>
      <c r="F3444" s="7" t="e">
        <v>#N/A</v>
      </c>
      <c r="G3444" s="7" t="e">
        <v>#N/A</v>
      </c>
      <c r="H3444" s="7" t="e">
        <v>#N/A</v>
      </c>
      <c r="I3444" s="7" t="s">
        <v>2068</v>
      </c>
      <c r="J3444" s="7" t="s">
        <v>2069</v>
      </c>
      <c r="K3444" s="241">
        <v>6024</v>
      </c>
      <c r="L3444" s="7" t="s">
        <v>2069</v>
      </c>
      <c r="M3444" s="241">
        <v>2112</v>
      </c>
      <c r="N3444" s="7" t="s">
        <v>2072</v>
      </c>
    </row>
    <row r="3445" spans="1:14" x14ac:dyDescent="0.3">
      <c r="A3445" t="str">
        <f t="shared" si="53"/>
        <v>60242113</v>
      </c>
      <c r="B3445" s="7" t="s">
        <v>1321</v>
      </c>
      <c r="C3445" s="7"/>
      <c r="D3445" s="7"/>
      <c r="E3445" s="7" t="e">
        <v>#N/A</v>
      </c>
      <c r="F3445" s="7" t="e">
        <v>#N/A</v>
      </c>
      <c r="G3445" s="7" t="e">
        <v>#N/A</v>
      </c>
      <c r="H3445" s="7" t="e">
        <v>#N/A</v>
      </c>
      <c r="I3445" s="7" t="s">
        <v>2068</v>
      </c>
      <c r="J3445" s="7" t="s">
        <v>2069</v>
      </c>
      <c r="K3445" s="241">
        <v>6024</v>
      </c>
      <c r="L3445" s="7" t="s">
        <v>2069</v>
      </c>
      <c r="M3445" s="241">
        <v>2113</v>
      </c>
      <c r="N3445" s="7" t="s">
        <v>2073</v>
      </c>
    </row>
    <row r="3446" spans="1:14" x14ac:dyDescent="0.3">
      <c r="A3446" t="str">
        <f t="shared" si="53"/>
        <v>60242114</v>
      </c>
      <c r="B3446" s="7" t="s">
        <v>1321</v>
      </c>
      <c r="C3446" s="7"/>
      <c r="D3446" s="7"/>
      <c r="E3446" s="7" t="e">
        <v>#N/A</v>
      </c>
      <c r="F3446" s="7" t="e">
        <v>#N/A</v>
      </c>
      <c r="G3446" s="7" t="e">
        <v>#N/A</v>
      </c>
      <c r="H3446" s="7" t="e">
        <v>#N/A</v>
      </c>
      <c r="I3446" s="7" t="s">
        <v>2068</v>
      </c>
      <c r="J3446" s="7" t="s">
        <v>2069</v>
      </c>
      <c r="K3446" s="241">
        <v>6024</v>
      </c>
      <c r="L3446" s="7" t="s">
        <v>2069</v>
      </c>
      <c r="M3446" s="241">
        <v>2114</v>
      </c>
      <c r="N3446" s="7" t="s">
        <v>2074</v>
      </c>
    </row>
    <row r="3447" spans="1:14" x14ac:dyDescent="0.3">
      <c r="A3447" t="str">
        <f t="shared" si="53"/>
        <v>60242115</v>
      </c>
      <c r="B3447" s="7" t="s">
        <v>1321</v>
      </c>
      <c r="C3447" s="7"/>
      <c r="D3447" s="7"/>
      <c r="E3447" s="7" t="e">
        <v>#N/A</v>
      </c>
      <c r="F3447" s="7" t="e">
        <v>#N/A</v>
      </c>
      <c r="G3447" s="7" t="e">
        <v>#N/A</v>
      </c>
      <c r="H3447" s="7" t="e">
        <v>#N/A</v>
      </c>
      <c r="I3447" s="7" t="s">
        <v>2068</v>
      </c>
      <c r="J3447" s="7" t="s">
        <v>2069</v>
      </c>
      <c r="K3447" s="241">
        <v>6024</v>
      </c>
      <c r="L3447" s="7" t="s">
        <v>2069</v>
      </c>
      <c r="M3447" s="241">
        <v>2115</v>
      </c>
      <c r="N3447" s="7" t="s">
        <v>1615</v>
      </c>
    </row>
    <row r="3448" spans="1:14" x14ac:dyDescent="0.3">
      <c r="A3448" t="str">
        <f t="shared" si="53"/>
        <v>60242116</v>
      </c>
      <c r="B3448" s="7" t="s">
        <v>1321</v>
      </c>
      <c r="C3448" s="7"/>
      <c r="D3448" s="7"/>
      <c r="E3448" s="7" t="e">
        <v>#N/A</v>
      </c>
      <c r="F3448" s="7" t="e">
        <v>#N/A</v>
      </c>
      <c r="G3448" s="7" t="e">
        <v>#N/A</v>
      </c>
      <c r="H3448" s="7" t="e">
        <v>#N/A</v>
      </c>
      <c r="I3448" s="7" t="s">
        <v>2068</v>
      </c>
      <c r="J3448" s="7" t="s">
        <v>2069</v>
      </c>
      <c r="K3448" s="241">
        <v>6024</v>
      </c>
      <c r="L3448" s="7" t="s">
        <v>2069</v>
      </c>
      <c r="M3448" s="241">
        <v>2116</v>
      </c>
      <c r="N3448" s="7" t="s">
        <v>2075</v>
      </c>
    </row>
    <row r="3449" spans="1:14" x14ac:dyDescent="0.3">
      <c r="A3449" t="str">
        <f t="shared" si="53"/>
        <v>60242117</v>
      </c>
      <c r="B3449" s="7" t="s">
        <v>1321</v>
      </c>
      <c r="C3449" s="7"/>
      <c r="D3449" s="7"/>
      <c r="E3449" s="7" t="e">
        <v>#N/A</v>
      </c>
      <c r="F3449" s="7" t="e">
        <v>#N/A</v>
      </c>
      <c r="G3449" s="7" t="e">
        <v>#N/A</v>
      </c>
      <c r="H3449" s="7" t="e">
        <v>#N/A</v>
      </c>
      <c r="I3449" s="7" t="s">
        <v>2068</v>
      </c>
      <c r="J3449" s="7" t="s">
        <v>2069</v>
      </c>
      <c r="K3449" s="241">
        <v>6024</v>
      </c>
      <c r="L3449" s="7" t="s">
        <v>2069</v>
      </c>
      <c r="M3449" s="241">
        <v>2117</v>
      </c>
      <c r="N3449" s="7" t="s">
        <v>2076</v>
      </c>
    </row>
    <row r="3450" spans="1:14" x14ac:dyDescent="0.3">
      <c r="A3450" t="str">
        <f t="shared" si="53"/>
        <v>60242127</v>
      </c>
      <c r="B3450" s="7" t="s">
        <v>1321</v>
      </c>
      <c r="C3450" s="7"/>
      <c r="D3450" s="7"/>
      <c r="E3450" s="7" t="e">
        <v>#N/A</v>
      </c>
      <c r="F3450" s="7" t="e">
        <v>#N/A</v>
      </c>
      <c r="G3450" s="7" t="e">
        <v>#N/A</v>
      </c>
      <c r="H3450" s="7" t="e">
        <v>#N/A</v>
      </c>
      <c r="I3450" s="7" t="s">
        <v>2068</v>
      </c>
      <c r="J3450" s="7" t="s">
        <v>2069</v>
      </c>
      <c r="K3450" s="241">
        <v>6024</v>
      </c>
      <c r="L3450" s="7" t="s">
        <v>2069</v>
      </c>
      <c r="M3450" s="241">
        <v>2127</v>
      </c>
      <c r="N3450" s="7" t="s">
        <v>2077</v>
      </c>
    </row>
    <row r="3451" spans="1:14" x14ac:dyDescent="0.3">
      <c r="A3451" t="str">
        <f t="shared" si="53"/>
        <v>60242128</v>
      </c>
      <c r="B3451" s="7" t="s">
        <v>1321</v>
      </c>
      <c r="C3451" s="7"/>
      <c r="D3451" s="7"/>
      <c r="E3451" s="7" t="e">
        <v>#N/A</v>
      </c>
      <c r="F3451" s="7" t="e">
        <v>#N/A</v>
      </c>
      <c r="G3451" s="7" t="e">
        <v>#N/A</v>
      </c>
      <c r="H3451" s="7" t="e">
        <v>#N/A</v>
      </c>
      <c r="I3451" s="7" t="s">
        <v>2068</v>
      </c>
      <c r="J3451" s="7" t="s">
        <v>2069</v>
      </c>
      <c r="K3451" s="241">
        <v>6024</v>
      </c>
      <c r="L3451" s="7" t="s">
        <v>2069</v>
      </c>
      <c r="M3451" s="241">
        <v>2128</v>
      </c>
      <c r="N3451" s="7" t="s">
        <v>2078</v>
      </c>
    </row>
    <row r="3452" spans="1:14" x14ac:dyDescent="0.3">
      <c r="A3452" t="str">
        <f t="shared" si="53"/>
        <v>60242129</v>
      </c>
      <c r="B3452" s="7" t="s">
        <v>1321</v>
      </c>
      <c r="C3452" s="7"/>
      <c r="D3452" s="7"/>
      <c r="E3452" s="7" t="e">
        <v>#N/A</v>
      </c>
      <c r="F3452" s="7" t="e">
        <v>#N/A</v>
      </c>
      <c r="G3452" s="7" t="e">
        <v>#N/A</v>
      </c>
      <c r="H3452" s="7" t="e">
        <v>#N/A</v>
      </c>
      <c r="I3452" s="7" t="s">
        <v>2068</v>
      </c>
      <c r="J3452" s="7" t="s">
        <v>2069</v>
      </c>
      <c r="K3452" s="241">
        <v>6024</v>
      </c>
      <c r="L3452" s="7" t="s">
        <v>2069</v>
      </c>
      <c r="M3452" s="241">
        <v>2129</v>
      </c>
      <c r="N3452" s="7" t="s">
        <v>2079</v>
      </c>
    </row>
    <row r="3453" spans="1:14" x14ac:dyDescent="0.3">
      <c r="A3453" t="str">
        <f t="shared" si="53"/>
        <v>60242130</v>
      </c>
      <c r="B3453" s="7" t="s">
        <v>1321</v>
      </c>
      <c r="C3453" s="7"/>
      <c r="D3453" s="7"/>
      <c r="E3453" s="7" t="e">
        <v>#N/A</v>
      </c>
      <c r="F3453" s="7" t="e">
        <v>#N/A</v>
      </c>
      <c r="G3453" s="7" t="e">
        <v>#N/A</v>
      </c>
      <c r="H3453" s="7" t="e">
        <v>#N/A</v>
      </c>
      <c r="I3453" s="7" t="s">
        <v>2068</v>
      </c>
      <c r="J3453" s="7" t="s">
        <v>2069</v>
      </c>
      <c r="K3453" s="241">
        <v>6024</v>
      </c>
      <c r="L3453" s="7" t="s">
        <v>2069</v>
      </c>
      <c r="M3453" s="241">
        <v>2130</v>
      </c>
      <c r="N3453" s="7" t="s">
        <v>2080</v>
      </c>
    </row>
    <row r="3454" spans="1:14" x14ac:dyDescent="0.3">
      <c r="A3454" t="str">
        <f t="shared" si="53"/>
        <v>60242134</v>
      </c>
      <c r="B3454" s="7" t="s">
        <v>1321</v>
      </c>
      <c r="C3454" s="7"/>
      <c r="D3454" s="7"/>
      <c r="E3454" s="7" t="e">
        <v>#N/A</v>
      </c>
      <c r="F3454" s="7" t="e">
        <v>#N/A</v>
      </c>
      <c r="G3454" s="7" t="e">
        <v>#N/A</v>
      </c>
      <c r="H3454" s="7" t="e">
        <v>#N/A</v>
      </c>
      <c r="I3454" s="7" t="s">
        <v>2068</v>
      </c>
      <c r="J3454" s="7" t="s">
        <v>2069</v>
      </c>
      <c r="K3454" s="241">
        <v>6024</v>
      </c>
      <c r="L3454" s="7" t="s">
        <v>2069</v>
      </c>
      <c r="M3454" s="241">
        <v>2134</v>
      </c>
      <c r="N3454" s="7" t="s">
        <v>2081</v>
      </c>
    </row>
    <row r="3455" spans="1:14" x14ac:dyDescent="0.3">
      <c r="A3455" t="str">
        <f t="shared" si="53"/>
        <v>60242135</v>
      </c>
      <c r="B3455" s="7" t="s">
        <v>1321</v>
      </c>
      <c r="C3455" s="7"/>
      <c r="D3455" s="7"/>
      <c r="E3455" s="7" t="e">
        <v>#N/A</v>
      </c>
      <c r="F3455" s="7" t="e">
        <v>#N/A</v>
      </c>
      <c r="G3455" s="7" t="e">
        <v>#N/A</v>
      </c>
      <c r="H3455" s="7" t="e">
        <v>#N/A</v>
      </c>
      <c r="I3455" s="7" t="s">
        <v>2068</v>
      </c>
      <c r="J3455" s="7" t="s">
        <v>2069</v>
      </c>
      <c r="K3455" s="241">
        <v>6024</v>
      </c>
      <c r="L3455" s="7" t="s">
        <v>2069</v>
      </c>
      <c r="M3455" s="241">
        <v>2135</v>
      </c>
      <c r="N3455" s="7" t="s">
        <v>2082</v>
      </c>
    </row>
    <row r="3456" spans="1:14" x14ac:dyDescent="0.3">
      <c r="A3456" t="str">
        <f t="shared" si="53"/>
        <v>60242136</v>
      </c>
      <c r="B3456" s="7" t="s">
        <v>1321</v>
      </c>
      <c r="C3456" s="7"/>
      <c r="D3456" s="7"/>
      <c r="E3456" s="7" t="e">
        <v>#N/A</v>
      </c>
      <c r="F3456" s="7" t="e">
        <v>#N/A</v>
      </c>
      <c r="G3456" s="7" t="e">
        <v>#N/A</v>
      </c>
      <c r="H3456" s="7" t="e">
        <v>#N/A</v>
      </c>
      <c r="I3456" s="7" t="s">
        <v>2068</v>
      </c>
      <c r="J3456" s="7" t="s">
        <v>2069</v>
      </c>
      <c r="K3456" s="241">
        <v>6024</v>
      </c>
      <c r="L3456" s="7" t="s">
        <v>2069</v>
      </c>
      <c r="M3456" s="241">
        <v>2136</v>
      </c>
      <c r="N3456" s="7" t="s">
        <v>2083</v>
      </c>
    </row>
    <row r="3457" spans="1:14" x14ac:dyDescent="0.3">
      <c r="A3457" t="str">
        <f t="shared" si="53"/>
        <v>60242137</v>
      </c>
      <c r="B3457" s="7" t="s">
        <v>1321</v>
      </c>
      <c r="C3457" s="7"/>
      <c r="D3457" s="7"/>
      <c r="E3457" s="7" t="e">
        <v>#N/A</v>
      </c>
      <c r="F3457" s="7" t="e">
        <v>#N/A</v>
      </c>
      <c r="G3457" s="7" t="e">
        <v>#N/A</v>
      </c>
      <c r="H3457" s="7" t="e">
        <v>#N/A</v>
      </c>
      <c r="I3457" s="7" t="s">
        <v>2068</v>
      </c>
      <c r="J3457" s="7" t="s">
        <v>2069</v>
      </c>
      <c r="K3457" s="241">
        <v>6024</v>
      </c>
      <c r="L3457" s="7" t="s">
        <v>2069</v>
      </c>
      <c r="M3457" s="241">
        <v>2137</v>
      </c>
      <c r="N3457" s="7" t="s">
        <v>2084</v>
      </c>
    </row>
    <row r="3458" spans="1:14" x14ac:dyDescent="0.3">
      <c r="A3458" t="str">
        <f t="shared" si="53"/>
        <v>60245503</v>
      </c>
      <c r="B3458" s="7" t="s">
        <v>1321</v>
      </c>
      <c r="C3458" s="7"/>
      <c r="D3458" s="7"/>
      <c r="E3458" s="7" t="e">
        <v>#N/A</v>
      </c>
      <c r="F3458" s="7" t="e">
        <v>#N/A</v>
      </c>
      <c r="G3458" s="7" t="e">
        <v>#N/A</v>
      </c>
      <c r="H3458" s="7" t="e">
        <v>#N/A</v>
      </c>
      <c r="I3458" s="7" t="s">
        <v>2068</v>
      </c>
      <c r="J3458" s="7" t="s">
        <v>2069</v>
      </c>
      <c r="K3458" s="241">
        <v>6024</v>
      </c>
      <c r="L3458" s="7" t="s">
        <v>2069</v>
      </c>
      <c r="M3458" s="241">
        <v>5503</v>
      </c>
      <c r="N3458" s="7" t="s">
        <v>1540</v>
      </c>
    </row>
    <row r="3459" spans="1:14" x14ac:dyDescent="0.3">
      <c r="A3459" t="str">
        <f t="shared" ref="A3459:A3522" si="54">K3459&amp;M3459</f>
        <v>60246004</v>
      </c>
      <c r="B3459" s="7" t="s">
        <v>1321</v>
      </c>
      <c r="C3459" s="7"/>
      <c r="D3459" s="7"/>
      <c r="E3459" s="7" t="e">
        <v>#N/A</v>
      </c>
      <c r="F3459" s="7" t="e">
        <v>#N/A</v>
      </c>
      <c r="G3459" s="7" t="e">
        <v>#N/A</v>
      </c>
      <c r="H3459" s="7" t="e">
        <v>#N/A</v>
      </c>
      <c r="I3459" s="7" t="s">
        <v>2068</v>
      </c>
      <c r="J3459" s="7" t="s">
        <v>2069</v>
      </c>
      <c r="K3459" s="241">
        <v>6024</v>
      </c>
      <c r="L3459" s="7" t="s">
        <v>2069</v>
      </c>
      <c r="M3459" s="241">
        <v>6004</v>
      </c>
      <c r="N3459" s="7" t="s">
        <v>66</v>
      </c>
    </row>
    <row r="3460" spans="1:14" x14ac:dyDescent="0.3">
      <c r="A3460" t="str">
        <f t="shared" si="54"/>
        <v>60246006</v>
      </c>
      <c r="B3460" s="7" t="s">
        <v>1321</v>
      </c>
      <c r="C3460" s="7"/>
      <c r="D3460" s="7"/>
      <c r="E3460" s="7" t="e">
        <v>#N/A</v>
      </c>
      <c r="F3460" s="7" t="e">
        <v>#N/A</v>
      </c>
      <c r="G3460" s="7" t="e">
        <v>#N/A</v>
      </c>
      <c r="H3460" s="7" t="e">
        <v>#N/A</v>
      </c>
      <c r="I3460" s="7" t="s">
        <v>2068</v>
      </c>
      <c r="J3460" s="7" t="s">
        <v>2069</v>
      </c>
      <c r="K3460" s="241">
        <v>6024</v>
      </c>
      <c r="L3460" s="7" t="s">
        <v>2069</v>
      </c>
      <c r="M3460" s="241">
        <v>6006</v>
      </c>
      <c r="N3460" s="7" t="s">
        <v>68</v>
      </c>
    </row>
    <row r="3461" spans="1:14" x14ac:dyDescent="0.3">
      <c r="A3461" t="str">
        <f t="shared" si="54"/>
        <v>60247000</v>
      </c>
      <c r="B3461" s="7" t="s">
        <v>1321</v>
      </c>
      <c r="C3461" s="7"/>
      <c r="D3461" s="7"/>
      <c r="E3461" s="7" t="e">
        <v>#N/A</v>
      </c>
      <c r="F3461" s="7" t="e">
        <v>#N/A</v>
      </c>
      <c r="G3461" s="7" t="e">
        <v>#N/A</v>
      </c>
      <c r="H3461" s="7" t="e">
        <v>#N/A</v>
      </c>
      <c r="I3461" s="7" t="s">
        <v>2068</v>
      </c>
      <c r="J3461" s="7" t="s">
        <v>2069</v>
      </c>
      <c r="K3461" s="241">
        <v>6024</v>
      </c>
      <c r="L3461" s="7" t="s">
        <v>2069</v>
      </c>
      <c r="M3461" s="241">
        <v>7000</v>
      </c>
      <c r="N3461" s="7" t="s">
        <v>44</v>
      </c>
    </row>
    <row r="3462" spans="1:14" x14ac:dyDescent="0.3">
      <c r="A3462" t="str">
        <f t="shared" si="54"/>
        <v>60248018</v>
      </c>
      <c r="B3462" s="7" t="s">
        <v>1321</v>
      </c>
      <c r="C3462" s="7"/>
      <c r="D3462" s="7"/>
      <c r="E3462" s="7" t="e">
        <v>#N/A</v>
      </c>
      <c r="F3462" s="7" t="e">
        <v>#N/A</v>
      </c>
      <c r="G3462" s="7" t="e">
        <v>#N/A</v>
      </c>
      <c r="H3462" s="7" t="e">
        <v>#N/A</v>
      </c>
      <c r="I3462" s="7" t="s">
        <v>2068</v>
      </c>
      <c r="J3462" s="7" t="s">
        <v>2069</v>
      </c>
      <c r="K3462" s="241">
        <v>6024</v>
      </c>
      <c r="L3462" s="7" t="s">
        <v>2069</v>
      </c>
      <c r="M3462" s="241">
        <v>8018</v>
      </c>
      <c r="N3462" s="7" t="s">
        <v>563</v>
      </c>
    </row>
    <row r="3463" spans="1:14" x14ac:dyDescent="0.3">
      <c r="A3463" t="str">
        <f t="shared" si="54"/>
        <v>1035</v>
      </c>
      <c r="B3463" s="7" t="s">
        <v>1294</v>
      </c>
      <c r="C3463" s="7" t="s">
        <v>1337</v>
      </c>
      <c r="D3463" s="7" t="s">
        <v>1356</v>
      </c>
      <c r="E3463" s="7" t="e">
        <v>#N/A</v>
      </c>
      <c r="F3463" s="7" t="e">
        <v>#N/A</v>
      </c>
      <c r="G3463" s="7" t="e">
        <v>#N/A</v>
      </c>
      <c r="H3463" s="7" t="e">
        <v>#N/A</v>
      </c>
      <c r="I3463" s="7" t="s">
        <v>471</v>
      </c>
      <c r="J3463" s="7" t="s">
        <v>472</v>
      </c>
      <c r="K3463" s="241">
        <v>103</v>
      </c>
      <c r="L3463" s="7" t="s">
        <v>2085</v>
      </c>
      <c r="M3463" s="241">
        <v>5</v>
      </c>
      <c r="N3463" s="7" t="s">
        <v>1441</v>
      </c>
    </row>
    <row r="3464" spans="1:14" x14ac:dyDescent="0.3">
      <c r="A3464" t="str">
        <f t="shared" si="54"/>
        <v>1036</v>
      </c>
      <c r="B3464" s="7" t="s">
        <v>1294</v>
      </c>
      <c r="C3464" s="7" t="s">
        <v>1337</v>
      </c>
      <c r="D3464" s="7" t="s">
        <v>1356</v>
      </c>
      <c r="E3464" s="7" t="e">
        <v>#N/A</v>
      </c>
      <c r="F3464" s="7" t="e">
        <v>#N/A</v>
      </c>
      <c r="G3464" s="7" t="e">
        <v>#N/A</v>
      </c>
      <c r="H3464" s="7" t="e">
        <v>#N/A</v>
      </c>
      <c r="I3464" s="7" t="s">
        <v>471</v>
      </c>
      <c r="J3464" s="7" t="s">
        <v>472</v>
      </c>
      <c r="K3464" s="241">
        <v>103</v>
      </c>
      <c r="L3464" s="7" t="s">
        <v>2085</v>
      </c>
      <c r="M3464" s="241">
        <v>6</v>
      </c>
      <c r="N3464" s="7" t="s">
        <v>402</v>
      </c>
    </row>
    <row r="3465" spans="1:14" x14ac:dyDescent="0.3">
      <c r="A3465" t="str">
        <f t="shared" si="54"/>
        <v>1032045</v>
      </c>
      <c r="B3465" s="7" t="s">
        <v>1294</v>
      </c>
      <c r="C3465" s="7" t="s">
        <v>1337</v>
      </c>
      <c r="D3465" s="7" t="s">
        <v>1356</v>
      </c>
      <c r="E3465" s="7" t="e">
        <v>#N/A</v>
      </c>
      <c r="F3465" s="7" t="e">
        <v>#N/A</v>
      </c>
      <c r="G3465" s="7" t="e">
        <v>#N/A</v>
      </c>
      <c r="H3465" s="7" t="e">
        <v>#N/A</v>
      </c>
      <c r="I3465" s="7" t="s">
        <v>471</v>
      </c>
      <c r="J3465" s="7" t="s">
        <v>472</v>
      </c>
      <c r="K3465" s="241">
        <v>103</v>
      </c>
      <c r="L3465" s="7" t="s">
        <v>2085</v>
      </c>
      <c r="M3465" s="241">
        <v>2045</v>
      </c>
      <c r="N3465" s="7" t="s">
        <v>170</v>
      </c>
    </row>
    <row r="3466" spans="1:14" x14ac:dyDescent="0.3">
      <c r="A3466" t="str">
        <f t="shared" si="54"/>
        <v>1032087</v>
      </c>
      <c r="B3466" s="7" t="s">
        <v>1294</v>
      </c>
      <c r="C3466" s="7" t="s">
        <v>1337</v>
      </c>
      <c r="D3466" s="7" t="s">
        <v>1356</v>
      </c>
      <c r="E3466" s="7" t="e">
        <v>#N/A</v>
      </c>
      <c r="F3466" s="7" t="e">
        <v>#N/A</v>
      </c>
      <c r="G3466" s="7" t="e">
        <v>#N/A</v>
      </c>
      <c r="H3466" s="7" t="e">
        <v>#N/A</v>
      </c>
      <c r="I3466" s="7" t="s">
        <v>471</v>
      </c>
      <c r="J3466" s="7" t="s">
        <v>472</v>
      </c>
      <c r="K3466" s="241">
        <v>103</v>
      </c>
      <c r="L3466" s="7" t="s">
        <v>2085</v>
      </c>
      <c r="M3466" s="241">
        <v>2087</v>
      </c>
      <c r="N3466" s="7" t="s">
        <v>333</v>
      </c>
    </row>
    <row r="3467" spans="1:14" x14ac:dyDescent="0.3">
      <c r="A3467" t="str">
        <f t="shared" si="54"/>
        <v>1034004</v>
      </c>
      <c r="B3467" s="7" t="s">
        <v>1294</v>
      </c>
      <c r="C3467" s="7" t="s">
        <v>1337</v>
      </c>
      <c r="D3467" s="7" t="s">
        <v>1356</v>
      </c>
      <c r="E3467" s="7" t="e">
        <v>#N/A</v>
      </c>
      <c r="F3467" s="7" t="e">
        <v>#N/A</v>
      </c>
      <c r="G3467" s="7" t="e">
        <v>#N/A</v>
      </c>
      <c r="H3467" s="7" t="e">
        <v>#N/A</v>
      </c>
      <c r="I3467" s="7" t="s">
        <v>471</v>
      </c>
      <c r="J3467" s="7" t="s">
        <v>472</v>
      </c>
      <c r="K3467" s="241">
        <v>103</v>
      </c>
      <c r="L3467" s="7" t="s">
        <v>2085</v>
      </c>
      <c r="M3467" s="241">
        <v>4004</v>
      </c>
      <c r="N3467" s="7" t="s">
        <v>1357</v>
      </c>
    </row>
    <row r="3468" spans="1:14" x14ac:dyDescent="0.3">
      <c r="A3468" t="str">
        <f t="shared" si="54"/>
        <v>1034009</v>
      </c>
      <c r="B3468" s="7" t="s">
        <v>1294</v>
      </c>
      <c r="C3468" s="7" t="s">
        <v>1337</v>
      </c>
      <c r="D3468" s="7" t="s">
        <v>1356</v>
      </c>
      <c r="E3468" s="7" t="e">
        <v>#N/A</v>
      </c>
      <c r="F3468" s="7" t="e">
        <v>#N/A</v>
      </c>
      <c r="G3468" s="7" t="e">
        <v>#N/A</v>
      </c>
      <c r="H3468" s="7" t="e">
        <v>#N/A</v>
      </c>
      <c r="I3468" s="7" t="s">
        <v>471</v>
      </c>
      <c r="J3468" s="7" t="s">
        <v>472</v>
      </c>
      <c r="K3468" s="241">
        <v>103</v>
      </c>
      <c r="L3468" s="7" t="s">
        <v>2085</v>
      </c>
      <c r="M3468" s="241">
        <v>4009</v>
      </c>
      <c r="N3468" s="7" t="s">
        <v>1350</v>
      </c>
    </row>
    <row r="3469" spans="1:14" x14ac:dyDescent="0.3">
      <c r="A3469" t="str">
        <f t="shared" si="54"/>
        <v>11392079</v>
      </c>
      <c r="B3469" s="7" t="s">
        <v>1294</v>
      </c>
      <c r="C3469" s="7"/>
      <c r="D3469" s="7"/>
      <c r="E3469" s="7" t="e">
        <v>#N/A</v>
      </c>
      <c r="F3469" s="7" t="e">
        <v>#N/A</v>
      </c>
      <c r="G3469" s="7" t="e">
        <v>#N/A</v>
      </c>
      <c r="H3469" s="7" t="e">
        <v>#N/A</v>
      </c>
      <c r="I3469" s="7" t="s">
        <v>2086</v>
      </c>
      <c r="J3469" s="7" t="s">
        <v>2087</v>
      </c>
      <c r="K3469" s="241">
        <v>1139</v>
      </c>
      <c r="L3469" s="7" t="s">
        <v>2088</v>
      </c>
      <c r="M3469" s="241">
        <v>2079</v>
      </c>
      <c r="N3469" s="7" t="s">
        <v>35</v>
      </c>
    </row>
    <row r="3470" spans="1:14" x14ac:dyDescent="0.3">
      <c r="A3470" t="str">
        <f t="shared" si="54"/>
        <v>11396008</v>
      </c>
      <c r="B3470" s="7" t="s">
        <v>1294</v>
      </c>
      <c r="C3470" s="7"/>
      <c r="D3470" s="7"/>
      <c r="E3470" s="7" t="e">
        <v>#N/A</v>
      </c>
      <c r="F3470" s="7" t="e">
        <v>#N/A</v>
      </c>
      <c r="G3470" s="7" t="e">
        <v>#N/A</v>
      </c>
      <c r="H3470" s="7" t="e">
        <v>#N/A</v>
      </c>
      <c r="I3470" s="7" t="s">
        <v>2086</v>
      </c>
      <c r="J3470" s="7" t="s">
        <v>2087</v>
      </c>
      <c r="K3470" s="241">
        <v>1139</v>
      </c>
      <c r="L3470" s="7" t="s">
        <v>2088</v>
      </c>
      <c r="M3470" s="241">
        <v>6008</v>
      </c>
      <c r="N3470" s="7" t="s">
        <v>75</v>
      </c>
    </row>
    <row r="3471" spans="1:14" x14ac:dyDescent="0.3">
      <c r="A3471" t="str">
        <f t="shared" si="54"/>
        <v>104196300</v>
      </c>
      <c r="B3471" s="7" t="s">
        <v>1323</v>
      </c>
      <c r="C3471" s="7"/>
      <c r="D3471" s="7"/>
      <c r="E3471" s="7" t="e">
        <v>#N/A</v>
      </c>
      <c r="F3471" s="7" t="e">
        <v>#N/A</v>
      </c>
      <c r="G3471" s="7" t="e">
        <v>#N/A</v>
      </c>
      <c r="H3471" s="7" t="e">
        <v>#N/A</v>
      </c>
      <c r="I3471" s="7" t="s">
        <v>1286</v>
      </c>
      <c r="J3471" s="7" t="s">
        <v>1286</v>
      </c>
      <c r="K3471" s="241">
        <v>10419</v>
      </c>
      <c r="L3471" s="7" t="s">
        <v>117</v>
      </c>
      <c r="M3471" s="241">
        <v>6300</v>
      </c>
      <c r="N3471" s="7" t="s">
        <v>420</v>
      </c>
    </row>
    <row r="3472" spans="1:14" x14ac:dyDescent="0.3">
      <c r="A3472" t="str">
        <f t="shared" si="54"/>
        <v>104196301</v>
      </c>
      <c r="B3472" s="7" t="s">
        <v>1323</v>
      </c>
      <c r="C3472" s="7"/>
      <c r="D3472" s="7"/>
      <c r="E3472" s="7" t="e">
        <v>#N/A</v>
      </c>
      <c r="F3472" s="7" t="e">
        <v>#N/A</v>
      </c>
      <c r="G3472" s="7" t="e">
        <v>#N/A</v>
      </c>
      <c r="H3472" s="7" t="e">
        <v>#N/A</v>
      </c>
      <c r="I3472" s="7" t="s">
        <v>1286</v>
      </c>
      <c r="J3472" s="7" t="s">
        <v>1286</v>
      </c>
      <c r="K3472" s="241">
        <v>10419</v>
      </c>
      <c r="L3472" s="7" t="s">
        <v>117</v>
      </c>
      <c r="M3472" s="241">
        <v>6301</v>
      </c>
      <c r="N3472" s="7" t="s">
        <v>37</v>
      </c>
    </row>
    <row r="3473" spans="1:14" x14ac:dyDescent="0.3">
      <c r="A3473" t="str">
        <f t="shared" si="54"/>
        <v>104196302</v>
      </c>
      <c r="B3473" s="7" t="s">
        <v>1323</v>
      </c>
      <c r="C3473" s="7"/>
      <c r="D3473" s="7"/>
      <c r="E3473" s="7">
        <v>0</v>
      </c>
      <c r="F3473" s="7">
        <v>0</v>
      </c>
      <c r="G3473" s="7">
        <v>0</v>
      </c>
      <c r="H3473" s="7">
        <v>0</v>
      </c>
      <c r="I3473" s="7" t="s">
        <v>1286</v>
      </c>
      <c r="J3473" s="7" t="s">
        <v>1286</v>
      </c>
      <c r="K3473" s="241">
        <v>10419</v>
      </c>
      <c r="L3473" s="7" t="s">
        <v>117</v>
      </c>
      <c r="M3473" s="241">
        <v>6302</v>
      </c>
      <c r="N3473" s="7" t="s">
        <v>118</v>
      </c>
    </row>
    <row r="3474" spans="1:14" x14ac:dyDescent="0.3">
      <c r="A3474" t="str">
        <f t="shared" si="54"/>
        <v>104196303</v>
      </c>
      <c r="B3474" s="7" t="s">
        <v>1323</v>
      </c>
      <c r="C3474" s="7"/>
      <c r="D3474" s="7"/>
      <c r="E3474" s="7" t="e">
        <v>#N/A</v>
      </c>
      <c r="F3474" s="7" t="e">
        <v>#N/A</v>
      </c>
      <c r="G3474" s="7" t="e">
        <v>#N/A</v>
      </c>
      <c r="H3474" s="7" t="e">
        <v>#N/A</v>
      </c>
      <c r="I3474" s="7" t="s">
        <v>1286</v>
      </c>
      <c r="J3474" s="7" t="s">
        <v>1286</v>
      </c>
      <c r="K3474" s="241">
        <v>10419</v>
      </c>
      <c r="L3474" s="7" t="s">
        <v>117</v>
      </c>
      <c r="M3474" s="241">
        <v>6303</v>
      </c>
      <c r="N3474" s="7" t="s">
        <v>39</v>
      </c>
    </row>
    <row r="3475" spans="1:14" x14ac:dyDescent="0.3">
      <c r="A3475" t="str">
        <f t="shared" si="54"/>
        <v>104196304</v>
      </c>
      <c r="B3475" s="7" t="s">
        <v>1323</v>
      </c>
      <c r="C3475" s="7"/>
      <c r="D3475" s="7"/>
      <c r="E3475" s="7" t="e">
        <v>#N/A</v>
      </c>
      <c r="F3475" s="7" t="e">
        <v>#N/A</v>
      </c>
      <c r="G3475" s="7" t="e">
        <v>#N/A</v>
      </c>
      <c r="H3475" s="7" t="e">
        <v>#N/A</v>
      </c>
      <c r="I3475" s="7" t="s">
        <v>1286</v>
      </c>
      <c r="J3475" s="7" t="s">
        <v>1286</v>
      </c>
      <c r="K3475" s="241">
        <v>10419</v>
      </c>
      <c r="L3475" s="7" t="s">
        <v>117</v>
      </c>
      <c r="M3475" s="241">
        <v>6304</v>
      </c>
      <c r="N3475" s="7" t="s">
        <v>1317</v>
      </c>
    </row>
    <row r="3476" spans="1:14" x14ac:dyDescent="0.3">
      <c r="A3476" t="str">
        <f t="shared" si="54"/>
        <v>104196305</v>
      </c>
      <c r="B3476" s="7" t="s">
        <v>1323</v>
      </c>
      <c r="C3476" s="7"/>
      <c r="D3476" s="7"/>
      <c r="E3476" s="7">
        <v>0</v>
      </c>
      <c r="F3476" s="7">
        <v>0</v>
      </c>
      <c r="G3476" s="7">
        <v>0</v>
      </c>
      <c r="H3476" s="7">
        <v>0</v>
      </c>
      <c r="I3476" s="7" t="s">
        <v>1286</v>
      </c>
      <c r="J3476" s="7" t="s">
        <v>1286</v>
      </c>
      <c r="K3476" s="241">
        <v>10419</v>
      </c>
      <c r="L3476" s="7" t="s">
        <v>117</v>
      </c>
      <c r="M3476" s="241">
        <v>6305</v>
      </c>
      <c r="N3476" s="7" t="s">
        <v>119</v>
      </c>
    </row>
    <row r="3477" spans="1:14" x14ac:dyDescent="0.3">
      <c r="A3477" t="str">
        <f t="shared" si="54"/>
        <v>104196306</v>
      </c>
      <c r="B3477" s="7" t="s">
        <v>1323</v>
      </c>
      <c r="C3477" s="7"/>
      <c r="D3477" s="7"/>
      <c r="E3477" s="7" t="e">
        <v>#N/A</v>
      </c>
      <c r="F3477" s="7" t="e">
        <v>#N/A</v>
      </c>
      <c r="G3477" s="7" t="e">
        <v>#N/A</v>
      </c>
      <c r="H3477" s="7" t="e">
        <v>#N/A</v>
      </c>
      <c r="I3477" s="7" t="s">
        <v>1286</v>
      </c>
      <c r="J3477" s="7" t="s">
        <v>1286</v>
      </c>
      <c r="K3477" s="241">
        <v>10419</v>
      </c>
      <c r="L3477" s="7" t="s">
        <v>117</v>
      </c>
      <c r="M3477" s="241">
        <v>6306</v>
      </c>
      <c r="N3477" s="7" t="s">
        <v>40</v>
      </c>
    </row>
    <row r="3478" spans="1:14" x14ac:dyDescent="0.3">
      <c r="A3478" t="str">
        <f t="shared" si="54"/>
        <v>104196307</v>
      </c>
      <c r="B3478" s="7" t="s">
        <v>1323</v>
      </c>
      <c r="C3478" s="7"/>
      <c r="D3478" s="7"/>
      <c r="E3478" s="7" t="e">
        <v>#N/A</v>
      </c>
      <c r="F3478" s="7" t="e">
        <v>#N/A</v>
      </c>
      <c r="G3478" s="7" t="e">
        <v>#N/A</v>
      </c>
      <c r="H3478" s="7" t="e">
        <v>#N/A</v>
      </c>
      <c r="I3478" s="7" t="s">
        <v>1286</v>
      </c>
      <c r="J3478" s="7" t="s">
        <v>1286</v>
      </c>
      <c r="K3478" s="241">
        <v>10419</v>
      </c>
      <c r="L3478" s="7" t="s">
        <v>117</v>
      </c>
      <c r="M3478" s="241">
        <v>6307</v>
      </c>
      <c r="N3478" s="7" t="s">
        <v>2089</v>
      </c>
    </row>
    <row r="3479" spans="1:14" x14ac:dyDescent="0.3">
      <c r="A3479" t="str">
        <f t="shared" si="54"/>
        <v>104196308</v>
      </c>
      <c r="B3479" s="7" t="s">
        <v>1323</v>
      </c>
      <c r="C3479" s="7"/>
      <c r="D3479" s="7"/>
      <c r="E3479" s="7" t="e">
        <v>#N/A</v>
      </c>
      <c r="F3479" s="7" t="e">
        <v>#N/A</v>
      </c>
      <c r="G3479" s="7" t="e">
        <v>#N/A</v>
      </c>
      <c r="H3479" s="7" t="e">
        <v>#N/A</v>
      </c>
      <c r="I3479" s="7" t="s">
        <v>1286</v>
      </c>
      <c r="J3479" s="7" t="s">
        <v>1286</v>
      </c>
      <c r="K3479" s="241">
        <v>10419</v>
      </c>
      <c r="L3479" s="7" t="s">
        <v>117</v>
      </c>
      <c r="M3479" s="241">
        <v>6308</v>
      </c>
      <c r="N3479" s="7" t="s">
        <v>42</v>
      </c>
    </row>
    <row r="3480" spans="1:14" x14ac:dyDescent="0.3">
      <c r="A3480" t="str">
        <f t="shared" si="54"/>
        <v>104476000</v>
      </c>
      <c r="B3480" s="7" t="s">
        <v>1323</v>
      </c>
      <c r="C3480" s="7"/>
      <c r="D3480" s="7"/>
      <c r="E3480" s="7" t="e">
        <v>#N/A</v>
      </c>
      <c r="F3480" s="7" t="e">
        <v>#N/A</v>
      </c>
      <c r="G3480" s="7" t="e">
        <v>#N/A</v>
      </c>
      <c r="H3480" s="7" t="e">
        <v>#N/A</v>
      </c>
      <c r="I3480" s="7" t="s">
        <v>171</v>
      </c>
      <c r="J3480" s="7" t="s">
        <v>172</v>
      </c>
      <c r="K3480" s="241">
        <v>10447</v>
      </c>
      <c r="L3480" s="7" t="s">
        <v>2090</v>
      </c>
      <c r="M3480" s="241">
        <v>6000</v>
      </c>
      <c r="N3480" s="7" t="s">
        <v>107</v>
      </c>
    </row>
    <row r="3481" spans="1:14" x14ac:dyDescent="0.3">
      <c r="A3481" t="str">
        <f t="shared" si="54"/>
        <v>104476003</v>
      </c>
      <c r="B3481" s="7" t="s">
        <v>1323</v>
      </c>
      <c r="C3481" s="7"/>
      <c r="D3481" s="7"/>
      <c r="E3481" s="7" t="e">
        <v>#N/A</v>
      </c>
      <c r="F3481" s="7" t="e">
        <v>#N/A</v>
      </c>
      <c r="G3481" s="7" t="e">
        <v>#N/A</v>
      </c>
      <c r="H3481" s="7" t="e">
        <v>#N/A</v>
      </c>
      <c r="I3481" s="7" t="s">
        <v>171</v>
      </c>
      <c r="J3481" s="7" t="s">
        <v>172</v>
      </c>
      <c r="K3481" s="241">
        <v>10447</v>
      </c>
      <c r="L3481" s="7" t="s">
        <v>2090</v>
      </c>
      <c r="M3481" s="241">
        <v>6003</v>
      </c>
      <c r="N3481" s="7" t="s">
        <v>89</v>
      </c>
    </row>
    <row r="3482" spans="1:14" x14ac:dyDescent="0.3">
      <c r="A3482" t="str">
        <f t="shared" si="54"/>
        <v>11508701</v>
      </c>
      <c r="B3482" s="7" t="s">
        <v>1294</v>
      </c>
      <c r="C3482" s="7"/>
      <c r="D3482" s="7"/>
      <c r="E3482" s="7" t="e">
        <v>#N/A</v>
      </c>
      <c r="F3482" s="7" t="e">
        <v>#N/A</v>
      </c>
      <c r="G3482" s="7" t="e">
        <v>#N/A</v>
      </c>
      <c r="H3482" s="7" t="e">
        <v>#N/A</v>
      </c>
      <c r="I3482" s="7" t="s">
        <v>1286</v>
      </c>
      <c r="J3482" s="7" t="s">
        <v>1286</v>
      </c>
      <c r="K3482" s="241">
        <v>1150</v>
      </c>
      <c r="L3482" s="7" t="s">
        <v>2091</v>
      </c>
      <c r="M3482" s="241">
        <v>8701</v>
      </c>
      <c r="N3482" s="7" t="s">
        <v>61</v>
      </c>
    </row>
    <row r="3483" spans="1:14" x14ac:dyDescent="0.3">
      <c r="A3483" t="str">
        <f t="shared" si="54"/>
        <v>11518519</v>
      </c>
      <c r="B3483" s="7" t="s">
        <v>1294</v>
      </c>
      <c r="C3483" s="7"/>
      <c r="D3483" s="7"/>
      <c r="E3483" s="7" t="e">
        <v>#N/A</v>
      </c>
      <c r="F3483" s="7" t="e">
        <v>#N/A</v>
      </c>
      <c r="G3483" s="7" t="e">
        <v>#N/A</v>
      </c>
      <c r="H3483" s="7" t="e">
        <v>#N/A</v>
      </c>
      <c r="I3483" s="7" t="s">
        <v>1286</v>
      </c>
      <c r="J3483" s="7" t="s">
        <v>1286</v>
      </c>
      <c r="K3483" s="241">
        <v>1151</v>
      </c>
      <c r="L3483" s="7" t="s">
        <v>2092</v>
      </c>
      <c r="M3483" s="241">
        <v>8519</v>
      </c>
      <c r="N3483" s="7" t="s">
        <v>2093</v>
      </c>
    </row>
    <row r="3484" spans="1:14" x14ac:dyDescent="0.3">
      <c r="A3484" t="str">
        <f t="shared" si="54"/>
        <v>11518809</v>
      </c>
      <c r="B3484" s="7" t="s">
        <v>1294</v>
      </c>
      <c r="C3484" s="7"/>
      <c r="D3484" s="7"/>
      <c r="E3484" s="7" t="e">
        <v>#N/A</v>
      </c>
      <c r="F3484" s="7" t="e">
        <v>#N/A</v>
      </c>
      <c r="G3484" s="7" t="e">
        <v>#N/A</v>
      </c>
      <c r="H3484" s="7" t="e">
        <v>#N/A</v>
      </c>
      <c r="I3484" s="7" t="s">
        <v>1286</v>
      </c>
      <c r="J3484" s="7" t="s">
        <v>1286</v>
      </c>
      <c r="K3484" s="241">
        <v>1151</v>
      </c>
      <c r="L3484" s="7" t="s">
        <v>2092</v>
      </c>
      <c r="M3484" s="241">
        <v>8809</v>
      </c>
      <c r="N3484" s="7" t="s">
        <v>2094</v>
      </c>
    </row>
    <row r="3485" spans="1:14" x14ac:dyDescent="0.3">
      <c r="A3485" t="str">
        <f t="shared" si="54"/>
        <v>11518819</v>
      </c>
      <c r="B3485" s="7" t="s">
        <v>1294</v>
      </c>
      <c r="C3485" s="7"/>
      <c r="D3485" s="7"/>
      <c r="E3485" s="7" t="e">
        <v>#N/A</v>
      </c>
      <c r="F3485" s="7" t="e">
        <v>#N/A</v>
      </c>
      <c r="G3485" s="7" t="e">
        <v>#N/A</v>
      </c>
      <c r="H3485" s="7" t="e">
        <v>#N/A</v>
      </c>
      <c r="I3485" s="7" t="s">
        <v>1286</v>
      </c>
      <c r="J3485" s="7" t="s">
        <v>1286</v>
      </c>
      <c r="K3485" s="241">
        <v>1151</v>
      </c>
      <c r="L3485" s="7" t="s">
        <v>2092</v>
      </c>
      <c r="M3485" s="241">
        <v>8819</v>
      </c>
      <c r="N3485" s="7" t="s">
        <v>2095</v>
      </c>
    </row>
    <row r="3486" spans="1:14" x14ac:dyDescent="0.3">
      <c r="A3486" t="str">
        <f t="shared" si="54"/>
        <v>11518882</v>
      </c>
      <c r="B3486" s="7" t="s">
        <v>1294</v>
      </c>
      <c r="C3486" s="7"/>
      <c r="D3486" s="7"/>
      <c r="E3486" s="7" t="e">
        <v>#N/A</v>
      </c>
      <c r="F3486" s="7" t="e">
        <v>#N/A</v>
      </c>
      <c r="G3486" s="7" t="e">
        <v>#N/A</v>
      </c>
      <c r="H3486" s="7" t="e">
        <v>#N/A</v>
      </c>
      <c r="I3486" s="7" t="s">
        <v>1286</v>
      </c>
      <c r="J3486" s="7" t="s">
        <v>1286</v>
      </c>
      <c r="K3486" s="241">
        <v>1151</v>
      </c>
      <c r="L3486" s="7" t="s">
        <v>2092</v>
      </c>
      <c r="M3486" s="241">
        <v>8882</v>
      </c>
      <c r="N3486" s="7" t="s">
        <v>2096</v>
      </c>
    </row>
    <row r="3487" spans="1:14" x14ac:dyDescent="0.3">
      <c r="A3487" t="str">
        <f t="shared" si="54"/>
        <v>50016601</v>
      </c>
      <c r="B3487" s="7" t="s">
        <v>2097</v>
      </c>
      <c r="C3487" s="7"/>
      <c r="D3487" s="7"/>
      <c r="E3487" s="7" t="e">
        <v>#N/A</v>
      </c>
      <c r="F3487" s="7" t="e">
        <v>#N/A</v>
      </c>
      <c r="G3487" s="7" t="e">
        <v>#N/A</v>
      </c>
      <c r="H3487" s="7" t="e">
        <v>#N/A</v>
      </c>
      <c r="I3487" s="7" t="s">
        <v>1286</v>
      </c>
      <c r="J3487" s="7" t="s">
        <v>1286</v>
      </c>
      <c r="K3487" s="241">
        <v>5001</v>
      </c>
      <c r="L3487" s="7" t="s">
        <v>2098</v>
      </c>
      <c r="M3487" s="241">
        <v>6601</v>
      </c>
      <c r="N3487" s="7" t="s">
        <v>2099</v>
      </c>
    </row>
    <row r="3488" spans="1:14" x14ac:dyDescent="0.3">
      <c r="A3488" t="str">
        <f t="shared" si="54"/>
        <v>50016604</v>
      </c>
      <c r="B3488" s="7" t="s">
        <v>2097</v>
      </c>
      <c r="C3488" s="7"/>
      <c r="D3488" s="7"/>
      <c r="E3488" s="7" t="e">
        <v>#N/A</v>
      </c>
      <c r="F3488" s="7" t="e">
        <v>#N/A</v>
      </c>
      <c r="G3488" s="7" t="e">
        <v>#N/A</v>
      </c>
      <c r="H3488" s="7" t="e">
        <v>#N/A</v>
      </c>
      <c r="I3488" s="7" t="s">
        <v>1286</v>
      </c>
      <c r="J3488" s="7" t="s">
        <v>1286</v>
      </c>
      <c r="K3488" s="241">
        <v>5001</v>
      </c>
      <c r="L3488" s="7" t="s">
        <v>2098</v>
      </c>
      <c r="M3488" s="241">
        <v>6604</v>
      </c>
      <c r="N3488" s="7" t="s">
        <v>2100</v>
      </c>
    </row>
    <row r="3489" spans="1:14" x14ac:dyDescent="0.3">
      <c r="A3489" t="str">
        <f t="shared" si="54"/>
        <v>50016605</v>
      </c>
      <c r="B3489" s="7" t="s">
        <v>2097</v>
      </c>
      <c r="C3489" s="7"/>
      <c r="D3489" s="7"/>
      <c r="E3489" s="7" t="e">
        <v>#N/A</v>
      </c>
      <c r="F3489" s="7" t="e">
        <v>#N/A</v>
      </c>
      <c r="G3489" s="7" t="e">
        <v>#N/A</v>
      </c>
      <c r="H3489" s="7" t="e">
        <v>#N/A</v>
      </c>
      <c r="I3489" s="7" t="s">
        <v>1286</v>
      </c>
      <c r="J3489" s="7" t="s">
        <v>1286</v>
      </c>
      <c r="K3489" s="241">
        <v>5001</v>
      </c>
      <c r="L3489" s="7" t="s">
        <v>2098</v>
      </c>
      <c r="M3489" s="241">
        <v>6605</v>
      </c>
      <c r="N3489" s="7" t="s">
        <v>2101</v>
      </c>
    </row>
    <row r="3490" spans="1:14" x14ac:dyDescent="0.3">
      <c r="A3490" t="str">
        <f t="shared" si="54"/>
        <v>50016614</v>
      </c>
      <c r="B3490" s="7" t="s">
        <v>2097</v>
      </c>
      <c r="C3490" s="7"/>
      <c r="D3490" s="7"/>
      <c r="E3490" s="7" t="e">
        <v>#N/A</v>
      </c>
      <c r="F3490" s="7" t="e">
        <v>#N/A</v>
      </c>
      <c r="G3490" s="7" t="e">
        <v>#N/A</v>
      </c>
      <c r="H3490" s="7" t="e">
        <v>#N/A</v>
      </c>
      <c r="I3490" s="7" t="s">
        <v>1286</v>
      </c>
      <c r="J3490" s="7" t="s">
        <v>1286</v>
      </c>
      <c r="K3490" s="241">
        <v>5001</v>
      </c>
      <c r="L3490" s="7" t="s">
        <v>2098</v>
      </c>
      <c r="M3490" s="241">
        <v>6614</v>
      </c>
      <c r="N3490" s="7" t="s">
        <v>1817</v>
      </c>
    </row>
    <row r="3491" spans="1:14" x14ac:dyDescent="0.3">
      <c r="A3491" t="str">
        <f t="shared" si="54"/>
        <v>50016615</v>
      </c>
      <c r="B3491" s="7" t="s">
        <v>2097</v>
      </c>
      <c r="C3491" s="7"/>
      <c r="D3491" s="7"/>
      <c r="E3491" s="7" t="e">
        <v>#N/A</v>
      </c>
      <c r="F3491" s="7" t="e">
        <v>#N/A</v>
      </c>
      <c r="G3491" s="7" t="e">
        <v>#N/A</v>
      </c>
      <c r="H3491" s="7" t="e">
        <v>#N/A</v>
      </c>
      <c r="I3491" s="7" t="s">
        <v>1286</v>
      </c>
      <c r="J3491" s="7" t="s">
        <v>1286</v>
      </c>
      <c r="K3491" s="241">
        <v>5001</v>
      </c>
      <c r="L3491" s="7" t="s">
        <v>2098</v>
      </c>
      <c r="M3491" s="241">
        <v>6615</v>
      </c>
      <c r="N3491" s="7" t="s">
        <v>1818</v>
      </c>
    </row>
    <row r="3492" spans="1:14" x14ac:dyDescent="0.3">
      <c r="A3492" t="str">
        <f t="shared" si="54"/>
        <v>50016619</v>
      </c>
      <c r="B3492" s="7" t="s">
        <v>2097</v>
      </c>
      <c r="C3492" s="7"/>
      <c r="D3492" s="7"/>
      <c r="E3492" s="7" t="e">
        <v>#N/A</v>
      </c>
      <c r="F3492" s="7" t="e">
        <v>#N/A</v>
      </c>
      <c r="G3492" s="7" t="e">
        <v>#N/A</v>
      </c>
      <c r="H3492" s="7" t="e">
        <v>#N/A</v>
      </c>
      <c r="I3492" s="7" t="s">
        <v>1286</v>
      </c>
      <c r="J3492" s="7" t="s">
        <v>1286</v>
      </c>
      <c r="K3492" s="241">
        <v>5001</v>
      </c>
      <c r="L3492" s="7" t="s">
        <v>2098</v>
      </c>
      <c r="M3492" s="241">
        <v>6619</v>
      </c>
      <c r="N3492" s="7" t="s">
        <v>2102</v>
      </c>
    </row>
    <row r="3493" spans="1:14" x14ac:dyDescent="0.3">
      <c r="A3493" t="str">
        <f t="shared" si="54"/>
        <v>50026006</v>
      </c>
      <c r="B3493" s="7" t="s">
        <v>2097</v>
      </c>
      <c r="C3493" s="7"/>
      <c r="D3493" s="7"/>
      <c r="E3493" s="7" t="e">
        <v>#N/A</v>
      </c>
      <c r="F3493" s="7" t="e">
        <v>#N/A</v>
      </c>
      <c r="G3493" s="7" t="e">
        <v>#N/A</v>
      </c>
      <c r="H3493" s="7" t="e">
        <v>#N/A</v>
      </c>
      <c r="I3493" s="7" t="s">
        <v>1286</v>
      </c>
      <c r="J3493" s="7" t="s">
        <v>1286</v>
      </c>
      <c r="K3493" s="241">
        <v>5002</v>
      </c>
      <c r="L3493" s="7" t="s">
        <v>47</v>
      </c>
      <c r="M3493" s="241">
        <v>6006</v>
      </c>
      <c r="N3493" s="7" t="s">
        <v>68</v>
      </c>
    </row>
    <row r="3494" spans="1:14" x14ac:dyDescent="0.3">
      <c r="A3494" t="str">
        <f t="shared" si="54"/>
        <v>50028510</v>
      </c>
      <c r="B3494" s="7" t="s">
        <v>2097</v>
      </c>
      <c r="C3494" s="7"/>
      <c r="D3494" s="7"/>
      <c r="E3494" s="7" t="e">
        <v>#N/A</v>
      </c>
      <c r="F3494" s="7" t="e">
        <v>#N/A</v>
      </c>
      <c r="G3494" s="7" t="e">
        <v>#N/A</v>
      </c>
      <c r="H3494" s="7" t="e">
        <v>#N/A</v>
      </c>
      <c r="I3494" s="7" t="s">
        <v>1286</v>
      </c>
      <c r="J3494" s="7" t="s">
        <v>1286</v>
      </c>
      <c r="K3494" s="241">
        <v>5002</v>
      </c>
      <c r="L3494" s="7" t="s">
        <v>47</v>
      </c>
      <c r="M3494" s="241">
        <v>8510</v>
      </c>
      <c r="N3494" s="7" t="s">
        <v>1325</v>
      </c>
    </row>
    <row r="3495" spans="1:14" x14ac:dyDescent="0.3">
      <c r="A3495" t="str">
        <f t="shared" si="54"/>
        <v>50028516</v>
      </c>
      <c r="B3495" s="7" t="s">
        <v>2097</v>
      </c>
      <c r="C3495" s="7"/>
      <c r="D3495" s="7"/>
      <c r="E3495" s="7">
        <v>0</v>
      </c>
      <c r="F3495" s="7">
        <v>0</v>
      </c>
      <c r="G3495" s="7">
        <v>0</v>
      </c>
      <c r="H3495" s="7">
        <v>0</v>
      </c>
      <c r="I3495" s="7" t="s">
        <v>1286</v>
      </c>
      <c r="J3495" s="7" t="s">
        <v>1286</v>
      </c>
      <c r="K3495" s="241">
        <v>5002</v>
      </c>
      <c r="L3495" s="7" t="s">
        <v>47</v>
      </c>
      <c r="M3495" s="241">
        <v>8516</v>
      </c>
      <c r="N3495" s="7" t="s">
        <v>48</v>
      </c>
    </row>
    <row r="3496" spans="1:14" x14ac:dyDescent="0.3">
      <c r="A3496" t="str">
        <f t="shared" si="54"/>
        <v>50028530</v>
      </c>
      <c r="B3496" s="7" t="s">
        <v>2097</v>
      </c>
      <c r="C3496" s="7"/>
      <c r="D3496" s="7"/>
      <c r="E3496" s="7" t="e">
        <v>#N/A</v>
      </c>
      <c r="F3496" s="7" t="e">
        <v>#N/A</v>
      </c>
      <c r="G3496" s="7" t="e">
        <v>#N/A</v>
      </c>
      <c r="H3496" s="7" t="e">
        <v>#N/A</v>
      </c>
      <c r="I3496" s="7" t="s">
        <v>1286</v>
      </c>
      <c r="J3496" s="7" t="s">
        <v>1286</v>
      </c>
      <c r="K3496" s="241">
        <v>5002</v>
      </c>
      <c r="L3496" s="7" t="s">
        <v>47</v>
      </c>
      <c r="M3496" s="241">
        <v>8530</v>
      </c>
      <c r="N3496" s="7" t="s">
        <v>2103</v>
      </c>
    </row>
    <row r="3497" spans="1:14" x14ac:dyDescent="0.3">
      <c r="A3497" t="str">
        <f t="shared" si="54"/>
        <v>50036607</v>
      </c>
      <c r="B3497" s="7" t="s">
        <v>2097</v>
      </c>
      <c r="C3497" s="7"/>
      <c r="D3497" s="7"/>
      <c r="E3497" s="7" t="e">
        <v>#N/A</v>
      </c>
      <c r="F3497" s="7" t="e">
        <v>#N/A</v>
      </c>
      <c r="G3497" s="7" t="e">
        <v>#N/A</v>
      </c>
      <c r="H3497" s="7" t="e">
        <v>#N/A</v>
      </c>
      <c r="I3497" s="7" t="s">
        <v>1286</v>
      </c>
      <c r="J3497" s="7" t="s">
        <v>1286</v>
      </c>
      <c r="K3497" s="241">
        <v>5003</v>
      </c>
      <c r="L3497" s="7" t="s">
        <v>2104</v>
      </c>
      <c r="M3497" s="241">
        <v>6607</v>
      </c>
      <c r="N3497" s="7" t="s">
        <v>2105</v>
      </c>
    </row>
    <row r="3498" spans="1:14" x14ac:dyDescent="0.3">
      <c r="A3498" t="str">
        <f t="shared" si="54"/>
        <v>50036608</v>
      </c>
      <c r="B3498" s="7" t="s">
        <v>2097</v>
      </c>
      <c r="C3498" s="7"/>
      <c r="D3498" s="7"/>
      <c r="E3498" s="7" t="e">
        <v>#N/A</v>
      </c>
      <c r="F3498" s="7" t="e">
        <v>#N/A</v>
      </c>
      <c r="G3498" s="7" t="e">
        <v>#N/A</v>
      </c>
      <c r="H3498" s="7" t="e">
        <v>#N/A</v>
      </c>
      <c r="I3498" s="7" t="s">
        <v>1286</v>
      </c>
      <c r="J3498" s="7" t="s">
        <v>1286</v>
      </c>
      <c r="K3498" s="241">
        <v>5003</v>
      </c>
      <c r="L3498" s="7" t="s">
        <v>2104</v>
      </c>
      <c r="M3498" s="241">
        <v>6608</v>
      </c>
      <c r="N3498" s="7" t="s">
        <v>2106</v>
      </c>
    </row>
    <row r="3499" spans="1:14" x14ac:dyDescent="0.3">
      <c r="A3499" t="str">
        <f t="shared" si="54"/>
        <v>50036617</v>
      </c>
      <c r="B3499" s="7" t="s">
        <v>2097</v>
      </c>
      <c r="C3499" s="7"/>
      <c r="D3499" s="7"/>
      <c r="E3499" s="7" t="e">
        <v>#N/A</v>
      </c>
      <c r="F3499" s="7" t="e">
        <v>#N/A</v>
      </c>
      <c r="G3499" s="7" t="e">
        <v>#N/A</v>
      </c>
      <c r="H3499" s="7" t="e">
        <v>#N/A</v>
      </c>
      <c r="I3499" s="7" t="s">
        <v>1286</v>
      </c>
      <c r="J3499" s="7" t="s">
        <v>1286</v>
      </c>
      <c r="K3499" s="241">
        <v>5003</v>
      </c>
      <c r="L3499" s="7" t="s">
        <v>2104</v>
      </c>
      <c r="M3499" s="241">
        <v>6617</v>
      </c>
      <c r="N3499" s="7" t="s">
        <v>2107</v>
      </c>
    </row>
    <row r="3500" spans="1:14" x14ac:dyDescent="0.3">
      <c r="A3500" t="str">
        <f t="shared" si="54"/>
        <v>50036618</v>
      </c>
      <c r="B3500" s="7" t="s">
        <v>2097</v>
      </c>
      <c r="C3500" s="7"/>
      <c r="D3500" s="7"/>
      <c r="E3500" s="7" t="e">
        <v>#N/A</v>
      </c>
      <c r="F3500" s="7" t="e">
        <v>#N/A</v>
      </c>
      <c r="G3500" s="7" t="e">
        <v>#N/A</v>
      </c>
      <c r="H3500" s="7" t="e">
        <v>#N/A</v>
      </c>
      <c r="I3500" s="7" t="s">
        <v>1286</v>
      </c>
      <c r="J3500" s="7" t="s">
        <v>1286</v>
      </c>
      <c r="K3500" s="241">
        <v>5003</v>
      </c>
      <c r="L3500" s="7" t="s">
        <v>2104</v>
      </c>
      <c r="M3500" s="241">
        <v>6618</v>
      </c>
      <c r="N3500" s="7" t="s">
        <v>2108</v>
      </c>
    </row>
    <row r="3501" spans="1:14" x14ac:dyDescent="0.3">
      <c r="A3501" t="str">
        <f t="shared" si="54"/>
        <v>50042210</v>
      </c>
      <c r="B3501" s="7" t="s">
        <v>2097</v>
      </c>
      <c r="C3501" s="7"/>
      <c r="D3501" s="7"/>
      <c r="E3501" s="7" t="e">
        <v>#N/A</v>
      </c>
      <c r="F3501" s="7" t="e">
        <v>#N/A</v>
      </c>
      <c r="G3501" s="7" t="e">
        <v>#N/A</v>
      </c>
      <c r="H3501" s="7" t="e">
        <v>#N/A</v>
      </c>
      <c r="I3501" s="7" t="s">
        <v>1286</v>
      </c>
      <c r="J3501" s="7" t="s">
        <v>1286</v>
      </c>
      <c r="K3501" s="241">
        <v>5004</v>
      </c>
      <c r="L3501" s="7" t="s">
        <v>49</v>
      </c>
      <c r="M3501" s="241">
        <v>2210</v>
      </c>
      <c r="N3501" s="7" t="s">
        <v>52</v>
      </c>
    </row>
    <row r="3502" spans="1:14" x14ac:dyDescent="0.3">
      <c r="A3502" t="str">
        <f t="shared" si="54"/>
        <v>50045001</v>
      </c>
      <c r="B3502" s="7" t="s">
        <v>2097</v>
      </c>
      <c r="C3502" s="7"/>
      <c r="D3502" s="7"/>
      <c r="E3502" s="7" t="e">
        <v>#N/A</v>
      </c>
      <c r="F3502" s="7" t="e">
        <v>#N/A</v>
      </c>
      <c r="G3502" s="7" t="e">
        <v>#N/A</v>
      </c>
      <c r="H3502" s="7" t="e">
        <v>#N/A</v>
      </c>
      <c r="I3502" s="7" t="s">
        <v>1286</v>
      </c>
      <c r="J3502" s="7" t="s">
        <v>1286</v>
      </c>
      <c r="K3502" s="241">
        <v>5004</v>
      </c>
      <c r="L3502" s="7" t="s">
        <v>49</v>
      </c>
      <c r="M3502" s="241">
        <v>5001</v>
      </c>
      <c r="N3502" s="7" t="s">
        <v>1937</v>
      </c>
    </row>
    <row r="3503" spans="1:14" x14ac:dyDescent="0.3">
      <c r="A3503" t="str">
        <f t="shared" si="54"/>
        <v>50045020</v>
      </c>
      <c r="B3503" s="7" t="s">
        <v>2097</v>
      </c>
      <c r="C3503" s="7"/>
      <c r="D3503" s="7"/>
      <c r="E3503" s="7">
        <v>0</v>
      </c>
      <c r="F3503" s="7">
        <v>0</v>
      </c>
      <c r="G3503" s="7">
        <v>0</v>
      </c>
      <c r="H3503" s="7">
        <v>0</v>
      </c>
      <c r="I3503" s="7" t="s">
        <v>1286</v>
      </c>
      <c r="J3503" s="7" t="s">
        <v>1286</v>
      </c>
      <c r="K3503" s="241">
        <v>5004</v>
      </c>
      <c r="L3503" s="7" t="s">
        <v>49</v>
      </c>
      <c r="M3503" s="241">
        <v>5020</v>
      </c>
      <c r="N3503" s="7" t="s">
        <v>50</v>
      </c>
    </row>
    <row r="3504" spans="1:14" x14ac:dyDescent="0.3">
      <c r="A3504" t="str">
        <f t="shared" si="54"/>
        <v>50047120</v>
      </c>
      <c r="B3504" s="7" t="s">
        <v>2097</v>
      </c>
      <c r="C3504" s="7"/>
      <c r="D3504" s="7"/>
      <c r="E3504" s="7" t="e">
        <v>#N/A</v>
      </c>
      <c r="F3504" s="7" t="e">
        <v>#N/A</v>
      </c>
      <c r="G3504" s="7" t="e">
        <v>#N/A</v>
      </c>
      <c r="H3504" s="7" t="e">
        <v>#N/A</v>
      </c>
      <c r="I3504" s="7" t="s">
        <v>1286</v>
      </c>
      <c r="J3504" s="7" t="s">
        <v>1286</v>
      </c>
      <c r="K3504" s="241">
        <v>5004</v>
      </c>
      <c r="L3504" s="7" t="s">
        <v>49</v>
      </c>
      <c r="M3504" s="241">
        <v>7120</v>
      </c>
      <c r="N3504" s="7" t="s">
        <v>52</v>
      </c>
    </row>
    <row r="3505" spans="1:14" x14ac:dyDescent="0.3">
      <c r="A3505" t="str">
        <f t="shared" si="54"/>
        <v>50058512</v>
      </c>
      <c r="B3505" s="7" t="s">
        <v>2097</v>
      </c>
      <c r="C3505" s="7"/>
      <c r="D3505" s="7"/>
      <c r="E3505" s="7" t="e">
        <v>#N/A</v>
      </c>
      <c r="F3505" s="7" t="e">
        <v>#N/A</v>
      </c>
      <c r="G3505" s="7" t="e">
        <v>#N/A</v>
      </c>
      <c r="H3505" s="7" t="e">
        <v>#N/A</v>
      </c>
      <c r="I3505" s="7" t="s">
        <v>1286</v>
      </c>
      <c r="J3505" s="7" t="s">
        <v>1286</v>
      </c>
      <c r="K3505" s="241">
        <v>5005</v>
      </c>
      <c r="L3505" s="7" t="s">
        <v>2109</v>
      </c>
      <c r="M3505" s="241">
        <v>8512</v>
      </c>
      <c r="N3505" s="7" t="s">
        <v>2110</v>
      </c>
    </row>
    <row r="3506" spans="1:14" x14ac:dyDescent="0.3">
      <c r="A3506" t="str">
        <f t="shared" si="54"/>
        <v>50058522</v>
      </c>
      <c r="B3506" s="7" t="s">
        <v>2097</v>
      </c>
      <c r="C3506" s="7"/>
      <c r="D3506" s="7"/>
      <c r="E3506" s="7" t="e">
        <v>#N/A</v>
      </c>
      <c r="F3506" s="7" t="e">
        <v>#N/A</v>
      </c>
      <c r="G3506" s="7" t="e">
        <v>#N/A</v>
      </c>
      <c r="H3506" s="7" t="e">
        <v>#N/A</v>
      </c>
      <c r="I3506" s="7" t="s">
        <v>1286</v>
      </c>
      <c r="J3506" s="7" t="s">
        <v>1286</v>
      </c>
      <c r="K3506" s="241">
        <v>5005</v>
      </c>
      <c r="L3506" s="7" t="s">
        <v>2109</v>
      </c>
      <c r="M3506" s="241">
        <v>8522</v>
      </c>
      <c r="N3506" s="7" t="s">
        <v>2111</v>
      </c>
    </row>
    <row r="3507" spans="1:14" x14ac:dyDescent="0.3">
      <c r="A3507" t="str">
        <f t="shared" si="54"/>
        <v>50078806</v>
      </c>
      <c r="B3507" s="7" t="s">
        <v>2097</v>
      </c>
      <c r="C3507" s="7"/>
      <c r="D3507" s="7"/>
      <c r="E3507" s="7" t="e">
        <v>#N/A</v>
      </c>
      <c r="F3507" s="7" t="e">
        <v>#N/A</v>
      </c>
      <c r="G3507" s="7" t="e">
        <v>#N/A</v>
      </c>
      <c r="H3507" s="7" t="e">
        <v>#N/A</v>
      </c>
      <c r="I3507" s="7" t="s">
        <v>1286</v>
      </c>
      <c r="J3507" s="7" t="s">
        <v>1286</v>
      </c>
      <c r="K3507" s="241">
        <v>5007</v>
      </c>
      <c r="L3507" s="7" t="s">
        <v>2112</v>
      </c>
      <c r="M3507" s="241">
        <v>8806</v>
      </c>
      <c r="N3507" s="7" t="s">
        <v>1327</v>
      </c>
    </row>
    <row r="3508" spans="1:14" x14ac:dyDescent="0.3">
      <c r="A3508" t="str">
        <f t="shared" si="54"/>
        <v>50078813</v>
      </c>
      <c r="B3508" s="7" t="s">
        <v>2097</v>
      </c>
      <c r="C3508" s="7"/>
      <c r="D3508" s="7"/>
      <c r="E3508" s="7" t="e">
        <v>#N/A</v>
      </c>
      <c r="F3508" s="7" t="e">
        <v>#N/A</v>
      </c>
      <c r="G3508" s="7" t="e">
        <v>#N/A</v>
      </c>
      <c r="H3508" s="7" t="e">
        <v>#N/A</v>
      </c>
      <c r="I3508" s="7" t="s">
        <v>1286</v>
      </c>
      <c r="J3508" s="7" t="s">
        <v>1286</v>
      </c>
      <c r="K3508" s="241">
        <v>5007</v>
      </c>
      <c r="L3508" s="7" t="s">
        <v>2112</v>
      </c>
      <c r="M3508" s="241">
        <v>8813</v>
      </c>
      <c r="N3508" s="7" t="s">
        <v>2113</v>
      </c>
    </row>
    <row r="3509" spans="1:14" x14ac:dyDescent="0.3">
      <c r="A3509" t="str">
        <f t="shared" si="54"/>
        <v>50078814</v>
      </c>
      <c r="B3509" s="7" t="s">
        <v>2097</v>
      </c>
      <c r="C3509" s="7"/>
      <c r="D3509" s="7"/>
      <c r="E3509" s="7" t="e">
        <v>#N/A</v>
      </c>
      <c r="F3509" s="7" t="e">
        <v>#N/A</v>
      </c>
      <c r="G3509" s="7" t="e">
        <v>#N/A</v>
      </c>
      <c r="H3509" s="7" t="e">
        <v>#N/A</v>
      </c>
      <c r="I3509" s="7" t="s">
        <v>1286</v>
      </c>
      <c r="J3509" s="7" t="s">
        <v>1286</v>
      </c>
      <c r="K3509" s="241">
        <v>5007</v>
      </c>
      <c r="L3509" s="7" t="s">
        <v>2112</v>
      </c>
      <c r="M3509" s="241">
        <v>8814</v>
      </c>
      <c r="N3509" s="7" t="s">
        <v>2114</v>
      </c>
    </row>
    <row r="3510" spans="1:14" x14ac:dyDescent="0.3">
      <c r="A3510" t="str">
        <f t="shared" si="54"/>
        <v>50078816</v>
      </c>
      <c r="B3510" s="7" t="s">
        <v>2097</v>
      </c>
      <c r="C3510" s="7"/>
      <c r="D3510" s="7"/>
      <c r="E3510" s="7" t="e">
        <v>#N/A</v>
      </c>
      <c r="F3510" s="7" t="e">
        <v>#N/A</v>
      </c>
      <c r="G3510" s="7" t="e">
        <v>#N/A</v>
      </c>
      <c r="H3510" s="7" t="e">
        <v>#N/A</v>
      </c>
      <c r="I3510" s="7" t="s">
        <v>1286</v>
      </c>
      <c r="J3510" s="7" t="s">
        <v>1286</v>
      </c>
      <c r="K3510" s="241">
        <v>5007</v>
      </c>
      <c r="L3510" s="7" t="s">
        <v>2112</v>
      </c>
      <c r="M3510" s="241">
        <v>8816</v>
      </c>
      <c r="N3510" s="7" t="s">
        <v>2115</v>
      </c>
    </row>
    <row r="3511" spans="1:14" x14ac:dyDescent="0.3">
      <c r="A3511" t="str">
        <f t="shared" si="54"/>
        <v>50088814</v>
      </c>
      <c r="B3511" s="7" t="s">
        <v>2097</v>
      </c>
      <c r="C3511" s="7"/>
      <c r="D3511" s="7"/>
      <c r="E3511" s="7" t="e">
        <v>#N/A</v>
      </c>
      <c r="F3511" s="7" t="e">
        <v>#N/A</v>
      </c>
      <c r="G3511" s="7" t="e">
        <v>#N/A</v>
      </c>
      <c r="H3511" s="7" t="e">
        <v>#N/A</v>
      </c>
      <c r="I3511" s="7" t="s">
        <v>1286</v>
      </c>
      <c r="J3511" s="7" t="s">
        <v>1286</v>
      </c>
      <c r="K3511" s="241">
        <v>5008</v>
      </c>
      <c r="L3511" s="7" t="s">
        <v>2116</v>
      </c>
      <c r="M3511" s="241">
        <v>8814</v>
      </c>
      <c r="N3511" s="7" t="s">
        <v>2114</v>
      </c>
    </row>
    <row r="3512" spans="1:14" x14ac:dyDescent="0.3">
      <c r="A3512" t="str">
        <f t="shared" si="54"/>
        <v>50092110</v>
      </c>
      <c r="B3512" s="7" t="s">
        <v>2097</v>
      </c>
      <c r="C3512" s="7"/>
      <c r="D3512" s="7"/>
      <c r="E3512" s="7" t="e">
        <v>#N/A</v>
      </c>
      <c r="F3512" s="7" t="e">
        <v>#N/A</v>
      </c>
      <c r="G3512" s="7" t="e">
        <v>#N/A</v>
      </c>
      <c r="H3512" s="7" t="e">
        <v>#N/A</v>
      </c>
      <c r="I3512" s="7" t="s">
        <v>1286</v>
      </c>
      <c r="J3512" s="7" t="s">
        <v>1286</v>
      </c>
      <c r="K3512" s="241">
        <v>5009</v>
      </c>
      <c r="L3512" s="7" t="s">
        <v>2117</v>
      </c>
      <c r="M3512" s="241">
        <v>2110</v>
      </c>
      <c r="N3512" s="7" t="s">
        <v>2071</v>
      </c>
    </row>
    <row r="3513" spans="1:14" x14ac:dyDescent="0.3">
      <c r="A3513" t="str">
        <f t="shared" si="54"/>
        <v>50092210</v>
      </c>
      <c r="B3513" s="7" t="s">
        <v>2097</v>
      </c>
      <c r="C3513" s="7"/>
      <c r="D3513" s="7"/>
      <c r="E3513" s="7" t="e">
        <v>#N/A</v>
      </c>
      <c r="F3513" s="7" t="e">
        <v>#N/A</v>
      </c>
      <c r="G3513" s="7" t="e">
        <v>#N/A</v>
      </c>
      <c r="H3513" s="7" t="e">
        <v>#N/A</v>
      </c>
      <c r="I3513" s="7" t="s">
        <v>1286</v>
      </c>
      <c r="J3513" s="7" t="s">
        <v>1286</v>
      </c>
      <c r="K3513" s="241">
        <v>5009</v>
      </c>
      <c r="L3513" s="7" t="s">
        <v>2117</v>
      </c>
      <c r="M3513" s="241">
        <v>2210</v>
      </c>
      <c r="N3513" s="7" t="s">
        <v>52</v>
      </c>
    </row>
    <row r="3514" spans="1:14" x14ac:dyDescent="0.3">
      <c r="A3514" t="str">
        <f t="shared" si="54"/>
        <v>50097104</v>
      </c>
      <c r="B3514" s="7" t="s">
        <v>2097</v>
      </c>
      <c r="C3514" s="7"/>
      <c r="D3514" s="7"/>
      <c r="E3514" s="7" t="e">
        <v>#N/A</v>
      </c>
      <c r="F3514" s="7" t="e">
        <v>#N/A</v>
      </c>
      <c r="G3514" s="7" t="e">
        <v>#N/A</v>
      </c>
      <c r="H3514" s="7" t="e">
        <v>#N/A</v>
      </c>
      <c r="I3514" s="7" t="s">
        <v>1286</v>
      </c>
      <c r="J3514" s="7" t="s">
        <v>1286</v>
      </c>
      <c r="K3514" s="241">
        <v>5009</v>
      </c>
      <c r="L3514" s="7" t="s">
        <v>2117</v>
      </c>
      <c r="M3514" s="241">
        <v>7104</v>
      </c>
      <c r="N3514" s="7" t="s">
        <v>1384</v>
      </c>
    </row>
    <row r="3515" spans="1:14" x14ac:dyDescent="0.3">
      <c r="A3515" t="str">
        <f t="shared" si="54"/>
        <v>50097120</v>
      </c>
      <c r="B3515" s="7" t="s">
        <v>2097</v>
      </c>
      <c r="C3515" s="7"/>
      <c r="D3515" s="7"/>
      <c r="E3515" s="7" t="e">
        <v>#N/A</v>
      </c>
      <c r="F3515" s="7" t="e">
        <v>#N/A</v>
      </c>
      <c r="G3515" s="7" t="e">
        <v>#N/A</v>
      </c>
      <c r="H3515" s="7" t="e">
        <v>#N/A</v>
      </c>
      <c r="I3515" s="7" t="s">
        <v>1286</v>
      </c>
      <c r="J3515" s="7" t="s">
        <v>1286</v>
      </c>
      <c r="K3515" s="241">
        <v>5009</v>
      </c>
      <c r="L3515" s="7" t="s">
        <v>2117</v>
      </c>
      <c r="M3515" s="241">
        <v>7120</v>
      </c>
      <c r="N3515" s="7" t="s">
        <v>52</v>
      </c>
    </row>
    <row r="3516" spans="1:14" x14ac:dyDescent="0.3">
      <c r="A3516" t="str">
        <f t="shared" si="54"/>
        <v>50102210</v>
      </c>
      <c r="B3516" s="7" t="s">
        <v>2097</v>
      </c>
      <c r="C3516" s="7"/>
      <c r="D3516" s="7"/>
      <c r="E3516" s="7" t="e">
        <v>#N/A</v>
      </c>
      <c r="F3516" s="7" t="e">
        <v>#N/A</v>
      </c>
      <c r="G3516" s="7" t="e">
        <v>#N/A</v>
      </c>
      <c r="H3516" s="7" t="e">
        <v>#N/A</v>
      </c>
      <c r="I3516" s="7" t="s">
        <v>1286</v>
      </c>
      <c r="J3516" s="7" t="s">
        <v>1286</v>
      </c>
      <c r="K3516" s="241">
        <v>5010</v>
      </c>
      <c r="L3516" s="7" t="s">
        <v>51</v>
      </c>
      <c r="M3516" s="241">
        <v>2210</v>
      </c>
      <c r="N3516" s="7" t="s">
        <v>52</v>
      </c>
    </row>
    <row r="3517" spans="1:14" x14ac:dyDescent="0.3">
      <c r="A3517" t="str">
        <f t="shared" si="54"/>
        <v>50105001</v>
      </c>
      <c r="B3517" s="7" t="s">
        <v>2097</v>
      </c>
      <c r="C3517" s="7"/>
      <c r="D3517" s="7"/>
      <c r="E3517" s="7" t="e">
        <v>#N/A</v>
      </c>
      <c r="F3517" s="7" t="e">
        <v>#N/A</v>
      </c>
      <c r="G3517" s="7" t="e">
        <v>#N/A</v>
      </c>
      <c r="H3517" s="7" t="e">
        <v>#N/A</v>
      </c>
      <c r="I3517" s="7" t="s">
        <v>1286</v>
      </c>
      <c r="J3517" s="7" t="s">
        <v>1286</v>
      </c>
      <c r="K3517" s="241">
        <v>5010</v>
      </c>
      <c r="L3517" s="7" t="s">
        <v>51</v>
      </c>
      <c r="M3517" s="241">
        <v>5001</v>
      </c>
      <c r="N3517" s="7" t="s">
        <v>1937</v>
      </c>
    </row>
    <row r="3518" spans="1:14" x14ac:dyDescent="0.3">
      <c r="A3518" t="str">
        <f t="shared" si="54"/>
        <v>50107120</v>
      </c>
      <c r="B3518" s="7" t="s">
        <v>2097</v>
      </c>
      <c r="C3518" s="7"/>
      <c r="D3518" s="7"/>
      <c r="E3518" s="7">
        <v>0</v>
      </c>
      <c r="F3518" s="7">
        <v>0</v>
      </c>
      <c r="G3518" s="7">
        <v>0</v>
      </c>
      <c r="H3518" s="7">
        <v>0</v>
      </c>
      <c r="I3518" s="7" t="s">
        <v>1286</v>
      </c>
      <c r="J3518" s="7" t="s">
        <v>1286</v>
      </c>
      <c r="K3518" s="241">
        <v>5010</v>
      </c>
      <c r="L3518" s="7" t="s">
        <v>51</v>
      </c>
      <c r="M3518" s="241">
        <v>7120</v>
      </c>
      <c r="N3518" s="7" t="s">
        <v>52</v>
      </c>
    </row>
    <row r="3519" spans="1:14" x14ac:dyDescent="0.3">
      <c r="A3519" t="str">
        <f t="shared" si="54"/>
        <v>50115003</v>
      </c>
      <c r="B3519" s="7" t="s">
        <v>2097</v>
      </c>
      <c r="C3519" s="7"/>
      <c r="D3519" s="7"/>
      <c r="E3519" s="7" t="e">
        <v>#N/A</v>
      </c>
      <c r="F3519" s="7" t="e">
        <v>#N/A</v>
      </c>
      <c r="G3519" s="7" t="e">
        <v>#N/A</v>
      </c>
      <c r="H3519" s="7" t="e">
        <v>#N/A</v>
      </c>
      <c r="I3519" s="7" t="s">
        <v>1286</v>
      </c>
      <c r="J3519" s="7" t="s">
        <v>1286</v>
      </c>
      <c r="K3519" s="241">
        <v>5011</v>
      </c>
      <c r="L3519" s="7" t="s">
        <v>2118</v>
      </c>
      <c r="M3519" s="241">
        <v>5003</v>
      </c>
      <c r="N3519" s="7" t="s">
        <v>1395</v>
      </c>
    </row>
    <row r="3520" spans="1:14" x14ac:dyDescent="0.3">
      <c r="A3520" t="str">
        <f t="shared" si="54"/>
        <v>50128807</v>
      </c>
      <c r="B3520" s="7" t="s">
        <v>2097</v>
      </c>
      <c r="C3520" s="7"/>
      <c r="D3520" s="7"/>
      <c r="E3520" s="7" t="e">
        <v>#N/A</v>
      </c>
      <c r="F3520" s="7" t="e">
        <v>#N/A</v>
      </c>
      <c r="G3520" s="7" t="e">
        <v>#N/A</v>
      </c>
      <c r="H3520" s="7" t="e">
        <v>#N/A</v>
      </c>
      <c r="I3520" s="7" t="s">
        <v>1286</v>
      </c>
      <c r="J3520" s="7" t="s">
        <v>1286</v>
      </c>
      <c r="K3520" s="241">
        <v>5012</v>
      </c>
      <c r="L3520" s="7" t="s">
        <v>2119</v>
      </c>
      <c r="M3520" s="241">
        <v>8807</v>
      </c>
      <c r="N3520" s="7" t="s">
        <v>2120</v>
      </c>
    </row>
    <row r="3521" spans="1:14" x14ac:dyDescent="0.3">
      <c r="A3521" t="str">
        <f t="shared" si="54"/>
        <v>50135003</v>
      </c>
      <c r="B3521" s="7" t="s">
        <v>2097</v>
      </c>
      <c r="C3521" s="7"/>
      <c r="D3521" s="7"/>
      <c r="E3521" s="7" t="e">
        <v>#N/A</v>
      </c>
      <c r="F3521" s="7" t="e">
        <v>#N/A</v>
      </c>
      <c r="G3521" s="7" t="e">
        <v>#N/A</v>
      </c>
      <c r="H3521" s="7" t="e">
        <v>#N/A</v>
      </c>
      <c r="I3521" s="7" t="s">
        <v>1286</v>
      </c>
      <c r="J3521" s="7" t="s">
        <v>1286</v>
      </c>
      <c r="K3521" s="241">
        <v>5013</v>
      </c>
      <c r="L3521" s="7" t="s">
        <v>2121</v>
      </c>
      <c r="M3521" s="241">
        <v>5003</v>
      </c>
      <c r="N3521" s="7" t="s">
        <v>1395</v>
      </c>
    </row>
    <row r="3522" spans="1:14" x14ac:dyDescent="0.3">
      <c r="A3522" t="str">
        <f t="shared" si="54"/>
        <v>50138818</v>
      </c>
      <c r="B3522" s="7" t="s">
        <v>2097</v>
      </c>
      <c r="C3522" s="7"/>
      <c r="D3522" s="7"/>
      <c r="E3522" s="7" t="e">
        <v>#N/A</v>
      </c>
      <c r="F3522" s="7" t="e">
        <v>#N/A</v>
      </c>
      <c r="G3522" s="7" t="e">
        <v>#N/A</v>
      </c>
      <c r="H3522" s="7" t="e">
        <v>#N/A</v>
      </c>
      <c r="I3522" s="7" t="s">
        <v>1286</v>
      </c>
      <c r="J3522" s="7" t="s">
        <v>1286</v>
      </c>
      <c r="K3522" s="241">
        <v>5013</v>
      </c>
      <c r="L3522" s="7" t="s">
        <v>2121</v>
      </c>
      <c r="M3522" s="241">
        <v>8818</v>
      </c>
      <c r="N3522" s="7" t="s">
        <v>2122</v>
      </c>
    </row>
    <row r="3523" spans="1:14" x14ac:dyDescent="0.3">
      <c r="A3523" t="str">
        <f t="shared" ref="A3523:A3586" si="55">K3523&amp;M3523</f>
        <v>50148521</v>
      </c>
      <c r="B3523" s="7" t="s">
        <v>2097</v>
      </c>
      <c r="C3523" s="7"/>
      <c r="D3523" s="7"/>
      <c r="E3523" s="7" t="e">
        <v>#N/A</v>
      </c>
      <c r="F3523" s="7" t="e">
        <v>#N/A</v>
      </c>
      <c r="G3523" s="7" t="e">
        <v>#N/A</v>
      </c>
      <c r="H3523" s="7" t="e">
        <v>#N/A</v>
      </c>
      <c r="I3523" s="7" t="s">
        <v>1286</v>
      </c>
      <c r="J3523" s="7" t="s">
        <v>1286</v>
      </c>
      <c r="K3523" s="241">
        <v>5014</v>
      </c>
      <c r="L3523" s="7" t="s">
        <v>2123</v>
      </c>
      <c r="M3523" s="241">
        <v>8521</v>
      </c>
      <c r="N3523" s="7" t="s">
        <v>2124</v>
      </c>
    </row>
    <row r="3524" spans="1:14" x14ac:dyDescent="0.3">
      <c r="A3524" t="str">
        <f t="shared" si="55"/>
        <v>50148821</v>
      </c>
      <c r="B3524" s="7" t="s">
        <v>2097</v>
      </c>
      <c r="C3524" s="7"/>
      <c r="D3524" s="7"/>
      <c r="E3524" s="7" t="e">
        <v>#N/A</v>
      </c>
      <c r="F3524" s="7" t="e">
        <v>#N/A</v>
      </c>
      <c r="G3524" s="7" t="e">
        <v>#N/A</v>
      </c>
      <c r="H3524" s="7" t="e">
        <v>#N/A</v>
      </c>
      <c r="I3524" s="7" t="s">
        <v>1286</v>
      </c>
      <c r="J3524" s="7" t="s">
        <v>1286</v>
      </c>
      <c r="K3524" s="241">
        <v>5014</v>
      </c>
      <c r="L3524" s="7" t="s">
        <v>2123</v>
      </c>
      <c r="M3524" s="241">
        <v>8821</v>
      </c>
      <c r="N3524" s="7" t="s">
        <v>2125</v>
      </c>
    </row>
    <row r="3525" spans="1:14" x14ac:dyDescent="0.3">
      <c r="A3525" t="str">
        <f t="shared" si="55"/>
        <v>50156005</v>
      </c>
      <c r="B3525" s="7" t="s">
        <v>2097</v>
      </c>
      <c r="C3525" s="7"/>
      <c r="D3525" s="7"/>
      <c r="E3525" s="7">
        <v>0</v>
      </c>
      <c r="F3525" s="7">
        <v>0</v>
      </c>
      <c r="G3525" s="7">
        <v>0</v>
      </c>
      <c r="H3525" s="7">
        <v>0</v>
      </c>
      <c r="I3525" s="7" t="s">
        <v>1286</v>
      </c>
      <c r="J3525" s="7" t="s">
        <v>1286</v>
      </c>
      <c r="K3525" s="241">
        <v>5015</v>
      </c>
      <c r="L3525" s="7" t="s">
        <v>53</v>
      </c>
      <c r="M3525" s="241">
        <v>6005</v>
      </c>
      <c r="N3525" s="7" t="s">
        <v>54</v>
      </c>
    </row>
    <row r="3526" spans="1:14" x14ac:dyDescent="0.3">
      <c r="A3526" t="str">
        <f t="shared" si="55"/>
        <v>50168524</v>
      </c>
      <c r="B3526" s="7" t="s">
        <v>2097</v>
      </c>
      <c r="C3526" s="7"/>
      <c r="D3526" s="7"/>
      <c r="E3526" s="7" t="e">
        <v>#N/A</v>
      </c>
      <c r="F3526" s="7" t="e">
        <v>#N/A</v>
      </c>
      <c r="G3526" s="7" t="e">
        <v>#N/A</v>
      </c>
      <c r="H3526" s="7" t="e">
        <v>#N/A</v>
      </c>
      <c r="I3526" s="7" t="s">
        <v>1286</v>
      </c>
      <c r="J3526" s="7" t="s">
        <v>1286</v>
      </c>
      <c r="K3526" s="241">
        <v>5016</v>
      </c>
      <c r="L3526" s="7" t="s">
        <v>2126</v>
      </c>
      <c r="M3526" s="241">
        <v>8524</v>
      </c>
      <c r="N3526" s="7" t="s">
        <v>2127</v>
      </c>
    </row>
    <row r="3527" spans="1:14" x14ac:dyDescent="0.3">
      <c r="A3527" t="str">
        <f t="shared" si="55"/>
        <v>50176002</v>
      </c>
      <c r="B3527" s="7" t="s">
        <v>2097</v>
      </c>
      <c r="C3527" s="7"/>
      <c r="D3527" s="7"/>
      <c r="E3527" s="7" t="e">
        <v>#N/A</v>
      </c>
      <c r="F3527" s="7" t="e">
        <v>#N/A</v>
      </c>
      <c r="G3527" s="7" t="e">
        <v>#N/A</v>
      </c>
      <c r="H3527" s="7" t="e">
        <v>#N/A</v>
      </c>
      <c r="I3527" s="7" t="s">
        <v>1286</v>
      </c>
      <c r="J3527" s="7" t="s">
        <v>1286</v>
      </c>
      <c r="K3527" s="241">
        <v>5017</v>
      </c>
      <c r="L3527" s="7" t="s">
        <v>55</v>
      </c>
      <c r="M3527" s="241">
        <v>6002</v>
      </c>
      <c r="N3527" s="7" t="s">
        <v>457</v>
      </c>
    </row>
    <row r="3528" spans="1:14" x14ac:dyDescent="0.3">
      <c r="A3528" t="str">
        <f t="shared" si="55"/>
        <v>50177102</v>
      </c>
      <c r="B3528" s="7" t="s">
        <v>2097</v>
      </c>
      <c r="C3528" s="7"/>
      <c r="D3528" s="7"/>
      <c r="E3528" s="7">
        <v>0</v>
      </c>
      <c r="F3528" s="7">
        <v>0</v>
      </c>
      <c r="G3528" s="7">
        <v>0</v>
      </c>
      <c r="H3528" s="7">
        <v>0</v>
      </c>
      <c r="I3528" s="7" t="s">
        <v>1286</v>
      </c>
      <c r="J3528" s="7" t="s">
        <v>1286</v>
      </c>
      <c r="K3528" s="241">
        <v>5017</v>
      </c>
      <c r="L3528" s="7" t="s">
        <v>55</v>
      </c>
      <c r="M3528" s="241">
        <v>7102</v>
      </c>
      <c r="N3528" s="7" t="s">
        <v>56</v>
      </c>
    </row>
    <row r="3529" spans="1:14" x14ac:dyDescent="0.3">
      <c r="A3529" t="str">
        <f t="shared" si="55"/>
        <v>50216008</v>
      </c>
      <c r="B3529" s="7" t="s">
        <v>2097</v>
      </c>
      <c r="C3529" s="7"/>
      <c r="D3529" s="7"/>
      <c r="E3529" s="7" t="e">
        <v>#N/A</v>
      </c>
      <c r="F3529" s="7" t="e">
        <v>#N/A</v>
      </c>
      <c r="G3529" s="7" t="e">
        <v>#N/A</v>
      </c>
      <c r="H3529" s="7" t="e">
        <v>#N/A</v>
      </c>
      <c r="I3529" s="7" t="s">
        <v>1286</v>
      </c>
      <c r="J3529" s="7" t="s">
        <v>1286</v>
      </c>
      <c r="K3529" s="241">
        <v>5021</v>
      </c>
      <c r="L3529" s="7" t="s">
        <v>2128</v>
      </c>
      <c r="M3529" s="241">
        <v>6008</v>
      </c>
      <c r="N3529" s="7" t="s">
        <v>75</v>
      </c>
    </row>
    <row r="3530" spans="1:14" x14ac:dyDescent="0.3">
      <c r="A3530" t="str">
        <f t="shared" si="55"/>
        <v>50216099</v>
      </c>
      <c r="B3530" s="7" t="s">
        <v>2097</v>
      </c>
      <c r="C3530" s="7"/>
      <c r="D3530" s="7"/>
      <c r="E3530" s="7" t="e">
        <v>#N/A</v>
      </c>
      <c r="F3530" s="7" t="e">
        <v>#N/A</v>
      </c>
      <c r="G3530" s="7" t="e">
        <v>#N/A</v>
      </c>
      <c r="H3530" s="7" t="e">
        <v>#N/A</v>
      </c>
      <c r="I3530" s="7" t="s">
        <v>1286</v>
      </c>
      <c r="J3530" s="7" t="s">
        <v>1286</v>
      </c>
      <c r="K3530" s="241">
        <v>5021</v>
      </c>
      <c r="L3530" s="7" t="s">
        <v>2128</v>
      </c>
      <c r="M3530" s="241">
        <v>6099</v>
      </c>
      <c r="N3530" s="7" t="s">
        <v>2129</v>
      </c>
    </row>
    <row r="3531" spans="1:14" x14ac:dyDescent="0.3">
      <c r="A3531" t="str">
        <f t="shared" si="55"/>
        <v>50226006</v>
      </c>
      <c r="B3531" s="7" t="s">
        <v>2097</v>
      </c>
      <c r="C3531" s="7"/>
      <c r="D3531" s="7"/>
      <c r="E3531" s="7" t="e">
        <v>#N/A</v>
      </c>
      <c r="F3531" s="7" t="e">
        <v>#N/A</v>
      </c>
      <c r="G3531" s="7" t="e">
        <v>#N/A</v>
      </c>
      <c r="H3531" s="7" t="e">
        <v>#N/A</v>
      </c>
      <c r="I3531" s="7" t="s">
        <v>1286</v>
      </c>
      <c r="J3531" s="7" t="s">
        <v>1286</v>
      </c>
      <c r="K3531" s="241">
        <v>5022</v>
      </c>
      <c r="L3531" s="7" t="s">
        <v>2130</v>
      </c>
      <c r="M3531" s="241">
        <v>6006</v>
      </c>
      <c r="N3531" s="7" t="s">
        <v>68</v>
      </c>
    </row>
    <row r="3532" spans="1:14" x14ac:dyDescent="0.3">
      <c r="A3532" t="str">
        <f t="shared" si="55"/>
        <v>50226099</v>
      </c>
      <c r="B3532" s="7" t="s">
        <v>2097</v>
      </c>
      <c r="C3532" s="7"/>
      <c r="D3532" s="7"/>
      <c r="E3532" s="7" t="e">
        <v>#N/A</v>
      </c>
      <c r="F3532" s="7" t="e">
        <v>#N/A</v>
      </c>
      <c r="G3532" s="7" t="e">
        <v>#N/A</v>
      </c>
      <c r="H3532" s="7" t="e">
        <v>#N/A</v>
      </c>
      <c r="I3532" s="7" t="s">
        <v>1286</v>
      </c>
      <c r="J3532" s="7" t="s">
        <v>1286</v>
      </c>
      <c r="K3532" s="241">
        <v>5022</v>
      </c>
      <c r="L3532" s="7" t="s">
        <v>2130</v>
      </c>
      <c r="M3532" s="241">
        <v>6099</v>
      </c>
      <c r="N3532" s="7" t="s">
        <v>2129</v>
      </c>
    </row>
    <row r="3533" spans="1:14" x14ac:dyDescent="0.3">
      <c r="A3533" t="str">
        <f t="shared" si="55"/>
        <v>50228510</v>
      </c>
      <c r="B3533" s="7" t="s">
        <v>2097</v>
      </c>
      <c r="C3533" s="7"/>
      <c r="D3533" s="7"/>
      <c r="E3533" s="7" t="e">
        <v>#N/A</v>
      </c>
      <c r="F3533" s="7" t="e">
        <v>#N/A</v>
      </c>
      <c r="G3533" s="7" t="e">
        <v>#N/A</v>
      </c>
      <c r="H3533" s="7" t="e">
        <v>#N/A</v>
      </c>
      <c r="I3533" s="7" t="s">
        <v>1286</v>
      </c>
      <c r="J3533" s="7" t="s">
        <v>1286</v>
      </c>
      <c r="K3533" s="241">
        <v>5022</v>
      </c>
      <c r="L3533" s="7" t="s">
        <v>2130</v>
      </c>
      <c r="M3533" s="241">
        <v>8510</v>
      </c>
      <c r="N3533" s="7" t="s">
        <v>1325</v>
      </c>
    </row>
    <row r="3534" spans="1:14" x14ac:dyDescent="0.3">
      <c r="A3534" t="str">
        <f t="shared" si="55"/>
        <v>50255003</v>
      </c>
      <c r="B3534" s="7" t="s">
        <v>2097</v>
      </c>
      <c r="C3534" s="7"/>
      <c r="D3534" s="7"/>
      <c r="E3534" s="7" t="e">
        <v>#N/A</v>
      </c>
      <c r="F3534" s="7" t="e">
        <v>#N/A</v>
      </c>
      <c r="G3534" s="7" t="e">
        <v>#N/A</v>
      </c>
      <c r="H3534" s="7" t="e">
        <v>#N/A</v>
      </c>
      <c r="I3534" s="7" t="s">
        <v>1286</v>
      </c>
      <c r="J3534" s="7" t="s">
        <v>1286</v>
      </c>
      <c r="K3534" s="241">
        <v>5025</v>
      </c>
      <c r="L3534" s="7" t="s">
        <v>2131</v>
      </c>
      <c r="M3534" s="241">
        <v>5003</v>
      </c>
      <c r="N3534" s="7" t="s">
        <v>1395</v>
      </c>
    </row>
    <row r="3535" spans="1:14" x14ac:dyDescent="0.3">
      <c r="A3535" t="str">
        <f t="shared" si="55"/>
        <v>50257150</v>
      </c>
      <c r="B3535" s="7" t="s">
        <v>2097</v>
      </c>
      <c r="C3535" s="7"/>
      <c r="D3535" s="7"/>
      <c r="E3535" s="7" t="e">
        <v>#N/A</v>
      </c>
      <c r="F3535" s="7" t="e">
        <v>#N/A</v>
      </c>
      <c r="G3535" s="7" t="e">
        <v>#N/A</v>
      </c>
      <c r="H3535" s="7" t="e">
        <v>#N/A</v>
      </c>
      <c r="I3535" s="7" t="s">
        <v>1286</v>
      </c>
      <c r="J3535" s="7" t="s">
        <v>1286</v>
      </c>
      <c r="K3535" s="241">
        <v>5025</v>
      </c>
      <c r="L3535" s="7" t="s">
        <v>2131</v>
      </c>
      <c r="M3535" s="241">
        <v>7150</v>
      </c>
      <c r="N3535" s="7" t="s">
        <v>2132</v>
      </c>
    </row>
    <row r="3536" spans="1:14" x14ac:dyDescent="0.3">
      <c r="A3536" t="str">
        <f t="shared" si="55"/>
        <v>50266002</v>
      </c>
      <c r="B3536" s="7" t="s">
        <v>2097</v>
      </c>
      <c r="C3536" s="7"/>
      <c r="D3536" s="7"/>
      <c r="E3536" s="7" t="e">
        <v>#N/A</v>
      </c>
      <c r="F3536" s="7" t="e">
        <v>#N/A</v>
      </c>
      <c r="G3536" s="7" t="e">
        <v>#N/A</v>
      </c>
      <c r="H3536" s="7" t="e">
        <v>#N/A</v>
      </c>
      <c r="I3536" s="7" t="s">
        <v>1286</v>
      </c>
      <c r="J3536" s="7" t="s">
        <v>1286</v>
      </c>
      <c r="K3536" s="241">
        <v>5026</v>
      </c>
      <c r="L3536" s="7" t="s">
        <v>2133</v>
      </c>
      <c r="M3536" s="241">
        <v>6002</v>
      </c>
      <c r="N3536" s="7" t="s">
        <v>457</v>
      </c>
    </row>
    <row r="3537" spans="1:14" x14ac:dyDescent="0.3">
      <c r="A3537" t="str">
        <f t="shared" si="55"/>
        <v>50268806</v>
      </c>
      <c r="B3537" s="7" t="s">
        <v>2097</v>
      </c>
      <c r="C3537" s="7"/>
      <c r="D3537" s="7"/>
      <c r="E3537" s="7" t="e">
        <v>#N/A</v>
      </c>
      <c r="F3537" s="7" t="e">
        <v>#N/A</v>
      </c>
      <c r="G3537" s="7" t="e">
        <v>#N/A</v>
      </c>
      <c r="H3537" s="7" t="e">
        <v>#N/A</v>
      </c>
      <c r="I3537" s="7" t="s">
        <v>1286</v>
      </c>
      <c r="J3537" s="7" t="s">
        <v>1286</v>
      </c>
      <c r="K3537" s="241">
        <v>5026</v>
      </c>
      <c r="L3537" s="7" t="s">
        <v>2133</v>
      </c>
      <c r="M3537" s="241">
        <v>8806</v>
      </c>
      <c r="N3537" s="7" t="s">
        <v>1327</v>
      </c>
    </row>
    <row r="3538" spans="1:14" x14ac:dyDescent="0.3">
      <c r="A3538" t="str">
        <f t="shared" si="55"/>
        <v>50268812</v>
      </c>
      <c r="B3538" s="7" t="s">
        <v>2097</v>
      </c>
      <c r="C3538" s="7"/>
      <c r="D3538" s="7"/>
      <c r="E3538" s="7" t="e">
        <v>#N/A</v>
      </c>
      <c r="F3538" s="7" t="e">
        <v>#N/A</v>
      </c>
      <c r="G3538" s="7" t="e">
        <v>#N/A</v>
      </c>
      <c r="H3538" s="7" t="e">
        <v>#N/A</v>
      </c>
      <c r="I3538" s="7" t="s">
        <v>1286</v>
      </c>
      <c r="J3538" s="7" t="s">
        <v>1286</v>
      </c>
      <c r="K3538" s="241">
        <v>5026</v>
      </c>
      <c r="L3538" s="7" t="s">
        <v>2133</v>
      </c>
      <c r="M3538" s="241">
        <v>8812</v>
      </c>
      <c r="N3538" s="7" t="s">
        <v>58</v>
      </c>
    </row>
    <row r="3539" spans="1:14" x14ac:dyDescent="0.3">
      <c r="A3539" t="str">
        <f t="shared" si="55"/>
        <v>50268881</v>
      </c>
      <c r="B3539" s="7" t="s">
        <v>2097</v>
      </c>
      <c r="C3539" s="7"/>
      <c r="D3539" s="7"/>
      <c r="E3539" s="7" t="e">
        <v>#N/A</v>
      </c>
      <c r="F3539" s="7" t="e">
        <v>#N/A</v>
      </c>
      <c r="G3539" s="7" t="e">
        <v>#N/A</v>
      </c>
      <c r="H3539" s="7" t="e">
        <v>#N/A</v>
      </c>
      <c r="I3539" s="7" t="s">
        <v>1286</v>
      </c>
      <c r="J3539" s="7" t="s">
        <v>1286</v>
      </c>
      <c r="K3539" s="241">
        <v>5026</v>
      </c>
      <c r="L3539" s="7" t="s">
        <v>2133</v>
      </c>
      <c r="M3539" s="241">
        <v>8881</v>
      </c>
      <c r="N3539" s="7" t="s">
        <v>2134</v>
      </c>
    </row>
    <row r="3540" spans="1:14" x14ac:dyDescent="0.3">
      <c r="A3540" t="str">
        <f t="shared" si="55"/>
        <v>50268883</v>
      </c>
      <c r="B3540" s="7" t="s">
        <v>2097</v>
      </c>
      <c r="C3540" s="7"/>
      <c r="D3540" s="7"/>
      <c r="E3540" s="7" t="e">
        <v>#N/A</v>
      </c>
      <c r="F3540" s="7" t="e">
        <v>#N/A</v>
      </c>
      <c r="G3540" s="7" t="e">
        <v>#N/A</v>
      </c>
      <c r="H3540" s="7" t="e">
        <v>#N/A</v>
      </c>
      <c r="I3540" s="7" t="s">
        <v>1286</v>
      </c>
      <c r="J3540" s="7" t="s">
        <v>1286</v>
      </c>
      <c r="K3540" s="241">
        <v>5026</v>
      </c>
      <c r="L3540" s="7" t="s">
        <v>2133</v>
      </c>
      <c r="M3540" s="241">
        <v>8883</v>
      </c>
      <c r="N3540" s="7" t="s">
        <v>736</v>
      </c>
    </row>
    <row r="3541" spans="1:14" x14ac:dyDescent="0.3">
      <c r="A3541" t="str">
        <f t="shared" si="55"/>
        <v>50276002</v>
      </c>
      <c r="B3541" s="7" t="s">
        <v>2097</v>
      </c>
      <c r="C3541" s="7"/>
      <c r="D3541" s="7"/>
      <c r="E3541" s="7" t="e">
        <v>#N/A</v>
      </c>
      <c r="F3541" s="7" t="e">
        <v>#N/A</v>
      </c>
      <c r="G3541" s="7" t="e">
        <v>#N/A</v>
      </c>
      <c r="H3541" s="7" t="e">
        <v>#N/A</v>
      </c>
      <c r="I3541" s="7" t="s">
        <v>1286</v>
      </c>
      <c r="J3541" s="7" t="s">
        <v>1286</v>
      </c>
      <c r="K3541" s="241">
        <v>5027</v>
      </c>
      <c r="L3541" s="7" t="s">
        <v>57</v>
      </c>
      <c r="M3541" s="241">
        <v>6002</v>
      </c>
      <c r="N3541" s="7" t="s">
        <v>457</v>
      </c>
    </row>
    <row r="3542" spans="1:14" x14ac:dyDescent="0.3">
      <c r="A3542" t="str">
        <f t="shared" si="55"/>
        <v>50278812</v>
      </c>
      <c r="B3542" s="7" t="s">
        <v>2097</v>
      </c>
      <c r="C3542" s="7"/>
      <c r="D3542" s="7"/>
      <c r="E3542" s="7">
        <v>0</v>
      </c>
      <c r="F3542" s="7">
        <v>0</v>
      </c>
      <c r="G3542" s="7">
        <v>0</v>
      </c>
      <c r="H3542" s="7">
        <v>0</v>
      </c>
      <c r="I3542" s="7" t="s">
        <v>1286</v>
      </c>
      <c r="J3542" s="7" t="s">
        <v>1286</v>
      </c>
      <c r="K3542" s="241">
        <v>5027</v>
      </c>
      <c r="L3542" s="7" t="s">
        <v>57</v>
      </c>
      <c r="M3542" s="241">
        <v>8812</v>
      </c>
      <c r="N3542" s="7" t="s">
        <v>58</v>
      </c>
    </row>
    <row r="3543" spans="1:14" x14ac:dyDescent="0.3">
      <c r="A3543" t="str">
        <f t="shared" si="55"/>
        <v>50278831</v>
      </c>
      <c r="B3543" s="7" t="s">
        <v>2097</v>
      </c>
      <c r="C3543" s="7"/>
      <c r="D3543" s="7"/>
      <c r="E3543" s="7" t="e">
        <v>#N/A</v>
      </c>
      <c r="F3543" s="7" t="e">
        <v>#N/A</v>
      </c>
      <c r="G3543" s="7" t="e">
        <v>#N/A</v>
      </c>
      <c r="H3543" s="7" t="e">
        <v>#N/A</v>
      </c>
      <c r="I3543" s="7" t="s">
        <v>1286</v>
      </c>
      <c r="J3543" s="7" t="s">
        <v>1286</v>
      </c>
      <c r="K3543" s="241">
        <v>5027</v>
      </c>
      <c r="L3543" s="7" t="s">
        <v>57</v>
      </c>
      <c r="M3543" s="241">
        <v>8831</v>
      </c>
      <c r="N3543" s="7" t="s">
        <v>2135</v>
      </c>
    </row>
    <row r="3544" spans="1:14" x14ac:dyDescent="0.3">
      <c r="A3544" t="str">
        <f t="shared" si="55"/>
        <v>50278833</v>
      </c>
      <c r="B3544" s="7" t="s">
        <v>2097</v>
      </c>
      <c r="C3544" s="7"/>
      <c r="D3544" s="7"/>
      <c r="E3544" s="7" t="e">
        <v>#N/A</v>
      </c>
      <c r="F3544" s="7" t="e">
        <v>#N/A</v>
      </c>
      <c r="G3544" s="7" t="e">
        <v>#N/A</v>
      </c>
      <c r="H3544" s="7" t="e">
        <v>#N/A</v>
      </c>
      <c r="I3544" s="7" t="s">
        <v>1286</v>
      </c>
      <c r="J3544" s="7" t="s">
        <v>1286</v>
      </c>
      <c r="K3544" s="241">
        <v>5027</v>
      </c>
      <c r="L3544" s="7" t="s">
        <v>57</v>
      </c>
      <c r="M3544" s="241">
        <v>8833</v>
      </c>
      <c r="N3544" s="7" t="s">
        <v>122</v>
      </c>
    </row>
    <row r="3545" spans="1:14" x14ac:dyDescent="0.3">
      <c r="A3545" t="str">
        <f t="shared" si="55"/>
        <v>50278881</v>
      </c>
      <c r="B3545" s="7" t="s">
        <v>2097</v>
      </c>
      <c r="C3545" s="7"/>
      <c r="D3545" s="7"/>
      <c r="E3545" s="7" t="e">
        <v>#N/A</v>
      </c>
      <c r="F3545" s="7" t="e">
        <v>#N/A</v>
      </c>
      <c r="G3545" s="7" t="e">
        <v>#N/A</v>
      </c>
      <c r="H3545" s="7" t="e">
        <v>#N/A</v>
      </c>
      <c r="I3545" s="7" t="s">
        <v>1286</v>
      </c>
      <c r="J3545" s="7" t="s">
        <v>1286</v>
      </c>
      <c r="K3545" s="241">
        <v>5027</v>
      </c>
      <c r="L3545" s="7" t="s">
        <v>57</v>
      </c>
      <c r="M3545" s="241">
        <v>8881</v>
      </c>
      <c r="N3545" s="7" t="s">
        <v>2134</v>
      </c>
    </row>
    <row r="3546" spans="1:14" x14ac:dyDescent="0.3">
      <c r="A3546" t="str">
        <f t="shared" si="55"/>
        <v>50286002</v>
      </c>
      <c r="B3546" s="7" t="s">
        <v>2097</v>
      </c>
      <c r="C3546" s="7"/>
      <c r="D3546" s="7"/>
      <c r="E3546" s="7" t="e">
        <v>#N/A</v>
      </c>
      <c r="F3546" s="7" t="e">
        <v>#N/A</v>
      </c>
      <c r="G3546" s="7" t="e">
        <v>#N/A</v>
      </c>
      <c r="H3546" s="7" t="e">
        <v>#N/A</v>
      </c>
      <c r="I3546" s="7" t="s">
        <v>1286</v>
      </c>
      <c r="J3546" s="7" t="s">
        <v>1286</v>
      </c>
      <c r="K3546" s="241">
        <v>5028</v>
      </c>
      <c r="L3546" s="7" t="s">
        <v>2136</v>
      </c>
      <c r="M3546" s="241">
        <v>6002</v>
      </c>
      <c r="N3546" s="7" t="s">
        <v>457</v>
      </c>
    </row>
    <row r="3547" spans="1:14" x14ac:dyDescent="0.3">
      <c r="A3547" t="str">
        <f t="shared" si="55"/>
        <v>50288812</v>
      </c>
      <c r="B3547" s="7" t="s">
        <v>2097</v>
      </c>
      <c r="C3547" s="7"/>
      <c r="D3547" s="7"/>
      <c r="E3547" s="7" t="e">
        <v>#N/A</v>
      </c>
      <c r="F3547" s="7" t="e">
        <v>#N/A</v>
      </c>
      <c r="G3547" s="7" t="e">
        <v>#N/A</v>
      </c>
      <c r="H3547" s="7" t="e">
        <v>#N/A</v>
      </c>
      <c r="I3547" s="7" t="s">
        <v>1286</v>
      </c>
      <c r="J3547" s="7" t="s">
        <v>1286</v>
      </c>
      <c r="K3547" s="241">
        <v>5028</v>
      </c>
      <c r="L3547" s="7" t="s">
        <v>2136</v>
      </c>
      <c r="M3547" s="241">
        <v>8812</v>
      </c>
      <c r="N3547" s="7" t="s">
        <v>58</v>
      </c>
    </row>
    <row r="3548" spans="1:14" x14ac:dyDescent="0.3">
      <c r="A3548" t="str">
        <f t="shared" si="55"/>
        <v>50288881</v>
      </c>
      <c r="B3548" s="7" t="s">
        <v>2097</v>
      </c>
      <c r="C3548" s="7"/>
      <c r="D3548" s="7"/>
      <c r="E3548" s="7" t="e">
        <v>#N/A</v>
      </c>
      <c r="F3548" s="7" t="e">
        <v>#N/A</v>
      </c>
      <c r="G3548" s="7" t="e">
        <v>#N/A</v>
      </c>
      <c r="H3548" s="7" t="e">
        <v>#N/A</v>
      </c>
      <c r="I3548" s="7" t="s">
        <v>1286</v>
      </c>
      <c r="J3548" s="7" t="s">
        <v>1286</v>
      </c>
      <c r="K3548" s="241">
        <v>5028</v>
      </c>
      <c r="L3548" s="7" t="s">
        <v>2136</v>
      </c>
      <c r="M3548" s="241">
        <v>8881</v>
      </c>
      <c r="N3548" s="7" t="s">
        <v>2134</v>
      </c>
    </row>
    <row r="3549" spans="1:14" x14ac:dyDescent="0.3">
      <c r="A3549" t="str">
        <f t="shared" si="55"/>
        <v>50296002</v>
      </c>
      <c r="B3549" s="7" t="s">
        <v>2097</v>
      </c>
      <c r="C3549" s="7"/>
      <c r="D3549" s="7"/>
      <c r="E3549" s="7" t="e">
        <v>#N/A</v>
      </c>
      <c r="F3549" s="7" t="e">
        <v>#N/A</v>
      </c>
      <c r="G3549" s="7" t="e">
        <v>#N/A</v>
      </c>
      <c r="H3549" s="7" t="e">
        <v>#N/A</v>
      </c>
      <c r="I3549" s="7" t="s">
        <v>1286</v>
      </c>
      <c r="J3549" s="7" t="s">
        <v>1286</v>
      </c>
      <c r="K3549" s="241">
        <v>5029</v>
      </c>
      <c r="L3549" s="7" t="s">
        <v>2137</v>
      </c>
      <c r="M3549" s="241">
        <v>6002</v>
      </c>
      <c r="N3549" s="7" t="s">
        <v>457</v>
      </c>
    </row>
    <row r="3550" spans="1:14" x14ac:dyDescent="0.3">
      <c r="A3550" t="str">
        <f t="shared" si="55"/>
        <v>50298806</v>
      </c>
      <c r="B3550" s="7" t="s">
        <v>2097</v>
      </c>
      <c r="C3550" s="7"/>
      <c r="D3550" s="7"/>
      <c r="E3550" s="7" t="e">
        <v>#N/A</v>
      </c>
      <c r="F3550" s="7" t="e">
        <v>#N/A</v>
      </c>
      <c r="G3550" s="7" t="e">
        <v>#N/A</v>
      </c>
      <c r="H3550" s="7" t="e">
        <v>#N/A</v>
      </c>
      <c r="I3550" s="7" t="s">
        <v>1286</v>
      </c>
      <c r="J3550" s="7" t="s">
        <v>1286</v>
      </c>
      <c r="K3550" s="241">
        <v>5029</v>
      </c>
      <c r="L3550" s="7" t="s">
        <v>2137</v>
      </c>
      <c r="M3550" s="241">
        <v>8806</v>
      </c>
      <c r="N3550" s="7" t="s">
        <v>1327</v>
      </c>
    </row>
    <row r="3551" spans="1:14" x14ac:dyDescent="0.3">
      <c r="A3551" t="str">
        <f t="shared" si="55"/>
        <v>50298812</v>
      </c>
      <c r="B3551" s="7" t="s">
        <v>2097</v>
      </c>
      <c r="C3551" s="7"/>
      <c r="D3551" s="7"/>
      <c r="E3551" s="7" t="e">
        <v>#N/A</v>
      </c>
      <c r="F3551" s="7" t="e">
        <v>#N/A</v>
      </c>
      <c r="G3551" s="7" t="e">
        <v>#N/A</v>
      </c>
      <c r="H3551" s="7" t="e">
        <v>#N/A</v>
      </c>
      <c r="I3551" s="7" t="s">
        <v>1286</v>
      </c>
      <c r="J3551" s="7" t="s">
        <v>1286</v>
      </c>
      <c r="K3551" s="241">
        <v>5029</v>
      </c>
      <c r="L3551" s="7" t="s">
        <v>2137</v>
      </c>
      <c r="M3551" s="241">
        <v>8812</v>
      </c>
      <c r="N3551" s="7" t="s">
        <v>58</v>
      </c>
    </row>
    <row r="3552" spans="1:14" x14ac:dyDescent="0.3">
      <c r="A3552" t="str">
        <f t="shared" si="55"/>
        <v>50298881</v>
      </c>
      <c r="B3552" s="7" t="s">
        <v>2097</v>
      </c>
      <c r="C3552" s="7"/>
      <c r="D3552" s="7"/>
      <c r="E3552" s="7" t="e">
        <v>#N/A</v>
      </c>
      <c r="F3552" s="7" t="e">
        <v>#N/A</v>
      </c>
      <c r="G3552" s="7" t="e">
        <v>#N/A</v>
      </c>
      <c r="H3552" s="7" t="e">
        <v>#N/A</v>
      </c>
      <c r="I3552" s="7" t="s">
        <v>1286</v>
      </c>
      <c r="J3552" s="7" t="s">
        <v>1286</v>
      </c>
      <c r="K3552" s="241">
        <v>5029</v>
      </c>
      <c r="L3552" s="7" t="s">
        <v>2137</v>
      </c>
      <c r="M3552" s="241">
        <v>8881</v>
      </c>
      <c r="N3552" s="7" t="s">
        <v>2134</v>
      </c>
    </row>
    <row r="3553" spans="1:14" x14ac:dyDescent="0.3">
      <c r="A3553" t="str">
        <f t="shared" si="55"/>
        <v>50298883</v>
      </c>
      <c r="B3553" s="7" t="s">
        <v>2097</v>
      </c>
      <c r="C3553" s="7"/>
      <c r="D3553" s="7"/>
      <c r="E3553" s="7" t="e">
        <v>#N/A</v>
      </c>
      <c r="F3553" s="7" t="e">
        <v>#N/A</v>
      </c>
      <c r="G3553" s="7" t="e">
        <v>#N/A</v>
      </c>
      <c r="H3553" s="7" t="e">
        <v>#N/A</v>
      </c>
      <c r="I3553" s="7" t="s">
        <v>1286</v>
      </c>
      <c r="J3553" s="7" t="s">
        <v>1286</v>
      </c>
      <c r="K3553" s="241">
        <v>5029</v>
      </c>
      <c r="L3553" s="7" t="s">
        <v>2137</v>
      </c>
      <c r="M3553" s="241">
        <v>8883</v>
      </c>
      <c r="N3553" s="7" t="s">
        <v>736</v>
      </c>
    </row>
    <row r="3554" spans="1:14" x14ac:dyDescent="0.3">
      <c r="A3554" t="str">
        <f t="shared" si="55"/>
        <v>50306002</v>
      </c>
      <c r="B3554" s="7" t="s">
        <v>2097</v>
      </c>
      <c r="C3554" s="7"/>
      <c r="D3554" s="7"/>
      <c r="E3554" s="7" t="e">
        <v>#N/A</v>
      </c>
      <c r="F3554" s="7" t="e">
        <v>#N/A</v>
      </c>
      <c r="G3554" s="7" t="e">
        <v>#N/A</v>
      </c>
      <c r="H3554" s="7" t="e">
        <v>#N/A</v>
      </c>
      <c r="I3554" s="7" t="s">
        <v>1286</v>
      </c>
      <c r="J3554" s="7" t="s">
        <v>1286</v>
      </c>
      <c r="K3554" s="241">
        <v>5030</v>
      </c>
      <c r="L3554" s="7" t="s">
        <v>59</v>
      </c>
      <c r="M3554" s="241">
        <v>6002</v>
      </c>
      <c r="N3554" s="7" t="s">
        <v>457</v>
      </c>
    </row>
    <row r="3555" spans="1:14" x14ac:dyDescent="0.3">
      <c r="A3555" t="str">
        <f t="shared" si="55"/>
        <v>50308812</v>
      </c>
      <c r="B3555" s="7" t="s">
        <v>2097</v>
      </c>
      <c r="C3555" s="7"/>
      <c r="D3555" s="7"/>
      <c r="E3555" s="7">
        <v>0</v>
      </c>
      <c r="F3555" s="7">
        <v>0</v>
      </c>
      <c r="G3555" s="7">
        <v>0</v>
      </c>
      <c r="H3555" s="7">
        <v>0</v>
      </c>
      <c r="I3555" s="7" t="s">
        <v>1286</v>
      </c>
      <c r="J3555" s="7" t="s">
        <v>1286</v>
      </c>
      <c r="K3555" s="241">
        <v>5030</v>
      </c>
      <c r="L3555" s="7" t="s">
        <v>59</v>
      </c>
      <c r="M3555" s="241">
        <v>8812</v>
      </c>
      <c r="N3555" s="7" t="s">
        <v>58</v>
      </c>
    </row>
    <row r="3556" spans="1:14" x14ac:dyDescent="0.3">
      <c r="A3556" t="str">
        <f t="shared" si="55"/>
        <v>50308832</v>
      </c>
      <c r="B3556" s="7" t="s">
        <v>2097</v>
      </c>
      <c r="C3556" s="7"/>
      <c r="D3556" s="7"/>
      <c r="E3556" s="7" t="e">
        <v>#N/A</v>
      </c>
      <c r="F3556" s="7" t="e">
        <v>#N/A</v>
      </c>
      <c r="G3556" s="7" t="e">
        <v>#N/A</v>
      </c>
      <c r="H3556" s="7" t="e">
        <v>#N/A</v>
      </c>
      <c r="I3556" s="7" t="s">
        <v>1286</v>
      </c>
      <c r="J3556" s="7" t="s">
        <v>1286</v>
      </c>
      <c r="K3556" s="241">
        <v>5030</v>
      </c>
      <c r="L3556" s="7" t="s">
        <v>59</v>
      </c>
      <c r="M3556" s="241">
        <v>8832</v>
      </c>
      <c r="N3556" s="7" t="s">
        <v>121</v>
      </c>
    </row>
    <row r="3557" spans="1:14" x14ac:dyDescent="0.3">
      <c r="A3557" t="str">
        <f t="shared" si="55"/>
        <v>50308881</v>
      </c>
      <c r="B3557" s="7" t="s">
        <v>2097</v>
      </c>
      <c r="C3557" s="7"/>
      <c r="D3557" s="7"/>
      <c r="E3557" s="7" t="e">
        <v>#N/A</v>
      </c>
      <c r="F3557" s="7" t="e">
        <v>#N/A</v>
      </c>
      <c r="G3557" s="7" t="e">
        <v>#N/A</v>
      </c>
      <c r="H3557" s="7" t="e">
        <v>#N/A</v>
      </c>
      <c r="I3557" s="7" t="s">
        <v>1286</v>
      </c>
      <c r="J3557" s="7" t="s">
        <v>1286</v>
      </c>
      <c r="K3557" s="241">
        <v>5030</v>
      </c>
      <c r="L3557" s="7" t="s">
        <v>59</v>
      </c>
      <c r="M3557" s="241">
        <v>8881</v>
      </c>
      <c r="N3557" s="7" t="s">
        <v>2134</v>
      </c>
    </row>
    <row r="3558" spans="1:14" x14ac:dyDescent="0.3">
      <c r="A3558" t="str">
        <f t="shared" si="55"/>
        <v>50316002</v>
      </c>
      <c r="B3558" s="7" t="s">
        <v>2097</v>
      </c>
      <c r="C3558" s="7"/>
      <c r="D3558" s="7"/>
      <c r="E3558" s="7" t="e">
        <v>#N/A</v>
      </c>
      <c r="F3558" s="7" t="e">
        <v>#N/A</v>
      </c>
      <c r="G3558" s="7" t="e">
        <v>#N/A</v>
      </c>
      <c r="H3558" s="7" t="e">
        <v>#N/A</v>
      </c>
      <c r="I3558" s="7" t="s">
        <v>1286</v>
      </c>
      <c r="J3558" s="7" t="s">
        <v>1286</v>
      </c>
      <c r="K3558" s="241">
        <v>5031</v>
      </c>
      <c r="L3558" s="7" t="s">
        <v>2138</v>
      </c>
      <c r="M3558" s="241">
        <v>6002</v>
      </c>
      <c r="N3558" s="7" t="s">
        <v>457</v>
      </c>
    </row>
    <row r="3559" spans="1:14" x14ac:dyDescent="0.3">
      <c r="A3559" t="str">
        <f t="shared" si="55"/>
        <v>50318812</v>
      </c>
      <c r="B3559" s="7" t="s">
        <v>2097</v>
      </c>
      <c r="C3559" s="7"/>
      <c r="D3559" s="7"/>
      <c r="E3559" s="7" t="e">
        <v>#N/A</v>
      </c>
      <c r="F3559" s="7" t="e">
        <v>#N/A</v>
      </c>
      <c r="G3559" s="7" t="e">
        <v>#N/A</v>
      </c>
      <c r="H3559" s="7" t="e">
        <v>#N/A</v>
      </c>
      <c r="I3559" s="7" t="s">
        <v>1286</v>
      </c>
      <c r="J3559" s="7" t="s">
        <v>1286</v>
      </c>
      <c r="K3559" s="241">
        <v>5031</v>
      </c>
      <c r="L3559" s="7" t="s">
        <v>2138</v>
      </c>
      <c r="M3559" s="241">
        <v>8812</v>
      </c>
      <c r="N3559" s="7" t="s">
        <v>58</v>
      </c>
    </row>
    <row r="3560" spans="1:14" x14ac:dyDescent="0.3">
      <c r="A3560" t="str">
        <f t="shared" si="55"/>
        <v>50318881</v>
      </c>
      <c r="B3560" s="7" t="s">
        <v>2097</v>
      </c>
      <c r="C3560" s="7"/>
      <c r="D3560" s="7"/>
      <c r="E3560" s="7" t="e">
        <v>#N/A</v>
      </c>
      <c r="F3560" s="7" t="e">
        <v>#N/A</v>
      </c>
      <c r="G3560" s="7" t="e">
        <v>#N/A</v>
      </c>
      <c r="H3560" s="7" t="e">
        <v>#N/A</v>
      </c>
      <c r="I3560" s="7" t="s">
        <v>1286</v>
      </c>
      <c r="J3560" s="7" t="s">
        <v>1286</v>
      </c>
      <c r="K3560" s="241">
        <v>5031</v>
      </c>
      <c r="L3560" s="7" t="s">
        <v>2138</v>
      </c>
      <c r="M3560" s="241">
        <v>8881</v>
      </c>
      <c r="N3560" s="7" t="s">
        <v>2134</v>
      </c>
    </row>
    <row r="3561" spans="1:14" x14ac:dyDescent="0.3">
      <c r="A3561" t="str">
        <f t="shared" si="55"/>
        <v>50418812</v>
      </c>
      <c r="B3561" s="7" t="s">
        <v>2097</v>
      </c>
      <c r="C3561" s="7"/>
      <c r="D3561" s="7"/>
      <c r="E3561" s="7" t="e">
        <v>#N/A</v>
      </c>
      <c r="F3561" s="7" t="e">
        <v>#N/A</v>
      </c>
      <c r="G3561" s="7" t="e">
        <v>#N/A</v>
      </c>
      <c r="H3561" s="7" t="e">
        <v>#N/A</v>
      </c>
      <c r="I3561" s="7" t="s">
        <v>1286</v>
      </c>
      <c r="J3561" s="7" t="s">
        <v>1286</v>
      </c>
      <c r="K3561" s="241">
        <v>5041</v>
      </c>
      <c r="L3561" s="7" t="s">
        <v>2139</v>
      </c>
      <c r="M3561" s="241">
        <v>8812</v>
      </c>
      <c r="N3561" s="7" t="s">
        <v>58</v>
      </c>
    </row>
    <row r="3562" spans="1:14" x14ac:dyDescent="0.3">
      <c r="A3562" t="str">
        <f t="shared" si="55"/>
        <v>50418830</v>
      </c>
      <c r="B3562" s="7" t="s">
        <v>2097</v>
      </c>
      <c r="C3562" s="7"/>
      <c r="D3562" s="7"/>
      <c r="E3562" s="7" t="e">
        <v>#N/A</v>
      </c>
      <c r="F3562" s="7" t="e">
        <v>#N/A</v>
      </c>
      <c r="G3562" s="7" t="e">
        <v>#N/A</v>
      </c>
      <c r="H3562" s="7" t="e">
        <v>#N/A</v>
      </c>
      <c r="I3562" s="7" t="s">
        <v>1286</v>
      </c>
      <c r="J3562" s="7" t="s">
        <v>1286</v>
      </c>
      <c r="K3562" s="241">
        <v>5041</v>
      </c>
      <c r="L3562" s="7" t="s">
        <v>2139</v>
      </c>
      <c r="M3562" s="241">
        <v>8830</v>
      </c>
      <c r="N3562" s="7" t="s">
        <v>111</v>
      </c>
    </row>
    <row r="3563" spans="1:14" x14ac:dyDescent="0.3">
      <c r="A3563" t="str">
        <f t="shared" si="55"/>
        <v>50418831</v>
      </c>
      <c r="B3563" s="7" t="s">
        <v>2097</v>
      </c>
      <c r="C3563" s="7"/>
      <c r="D3563" s="7"/>
      <c r="E3563" s="7" t="e">
        <v>#N/A</v>
      </c>
      <c r="F3563" s="7" t="e">
        <v>#N/A</v>
      </c>
      <c r="G3563" s="7" t="e">
        <v>#N/A</v>
      </c>
      <c r="H3563" s="7" t="e">
        <v>#N/A</v>
      </c>
      <c r="I3563" s="7" t="s">
        <v>1286</v>
      </c>
      <c r="J3563" s="7" t="s">
        <v>1286</v>
      </c>
      <c r="K3563" s="241">
        <v>5041</v>
      </c>
      <c r="L3563" s="7" t="s">
        <v>2139</v>
      </c>
      <c r="M3563" s="241">
        <v>8831</v>
      </c>
      <c r="N3563" s="7" t="s">
        <v>2135</v>
      </c>
    </row>
    <row r="3564" spans="1:14" x14ac:dyDescent="0.3">
      <c r="A3564" t="str">
        <f t="shared" si="55"/>
        <v>50418832</v>
      </c>
      <c r="B3564" s="7" t="s">
        <v>2097</v>
      </c>
      <c r="C3564" s="7"/>
      <c r="D3564" s="7"/>
      <c r="E3564" s="7" t="e">
        <v>#N/A</v>
      </c>
      <c r="F3564" s="7" t="e">
        <v>#N/A</v>
      </c>
      <c r="G3564" s="7" t="e">
        <v>#N/A</v>
      </c>
      <c r="H3564" s="7" t="e">
        <v>#N/A</v>
      </c>
      <c r="I3564" s="7" t="s">
        <v>1286</v>
      </c>
      <c r="J3564" s="7" t="s">
        <v>1286</v>
      </c>
      <c r="K3564" s="241">
        <v>5041</v>
      </c>
      <c r="L3564" s="7" t="s">
        <v>2139</v>
      </c>
      <c r="M3564" s="241">
        <v>8832</v>
      </c>
      <c r="N3564" s="7" t="s">
        <v>121</v>
      </c>
    </row>
    <row r="3565" spans="1:14" x14ac:dyDescent="0.3">
      <c r="A3565" t="str">
        <f t="shared" si="55"/>
        <v>50418833</v>
      </c>
      <c r="B3565" s="7" t="s">
        <v>2097</v>
      </c>
      <c r="C3565" s="7"/>
      <c r="D3565" s="7"/>
      <c r="E3565" s="7" t="e">
        <v>#N/A</v>
      </c>
      <c r="F3565" s="7" t="e">
        <v>#N/A</v>
      </c>
      <c r="G3565" s="7" t="e">
        <v>#N/A</v>
      </c>
      <c r="H3565" s="7" t="e">
        <v>#N/A</v>
      </c>
      <c r="I3565" s="7" t="s">
        <v>1286</v>
      </c>
      <c r="J3565" s="7" t="s">
        <v>1286</v>
      </c>
      <c r="K3565" s="241">
        <v>5041</v>
      </c>
      <c r="L3565" s="7" t="s">
        <v>2139</v>
      </c>
      <c r="M3565" s="241">
        <v>8833</v>
      </c>
      <c r="N3565" s="7" t="s">
        <v>122</v>
      </c>
    </row>
    <row r="3566" spans="1:14" x14ac:dyDescent="0.3">
      <c r="A3566" t="str">
        <f t="shared" si="55"/>
        <v>50418881</v>
      </c>
      <c r="B3566" s="7" t="s">
        <v>2097</v>
      </c>
      <c r="C3566" s="7"/>
      <c r="D3566" s="7"/>
      <c r="E3566" s="7" t="e">
        <v>#N/A</v>
      </c>
      <c r="F3566" s="7" t="e">
        <v>#N/A</v>
      </c>
      <c r="G3566" s="7" t="e">
        <v>#N/A</v>
      </c>
      <c r="H3566" s="7" t="e">
        <v>#N/A</v>
      </c>
      <c r="I3566" s="7" t="s">
        <v>1286</v>
      </c>
      <c r="J3566" s="7" t="s">
        <v>1286</v>
      </c>
      <c r="K3566" s="241">
        <v>5041</v>
      </c>
      <c r="L3566" s="7" t="s">
        <v>2139</v>
      </c>
      <c r="M3566" s="241">
        <v>8881</v>
      </c>
      <c r="N3566" s="7" t="s">
        <v>2134</v>
      </c>
    </row>
    <row r="3567" spans="1:14" x14ac:dyDescent="0.3">
      <c r="A3567" t="str">
        <f t="shared" si="55"/>
        <v>50456025</v>
      </c>
      <c r="B3567" s="7" t="s">
        <v>2097</v>
      </c>
      <c r="C3567" s="7"/>
      <c r="D3567" s="7"/>
      <c r="E3567" s="7" t="e">
        <v>#N/A</v>
      </c>
      <c r="F3567" s="7" t="e">
        <v>#N/A</v>
      </c>
      <c r="G3567" s="7" t="e">
        <v>#N/A</v>
      </c>
      <c r="H3567" s="7" t="e">
        <v>#N/A</v>
      </c>
      <c r="I3567" s="7" t="s">
        <v>1286</v>
      </c>
      <c r="J3567" s="7" t="s">
        <v>1286</v>
      </c>
      <c r="K3567" s="241">
        <v>5045</v>
      </c>
      <c r="L3567" s="7" t="s">
        <v>2140</v>
      </c>
      <c r="M3567" s="241">
        <v>6025</v>
      </c>
      <c r="N3567" s="7" t="s">
        <v>2140</v>
      </c>
    </row>
    <row r="3568" spans="1:14" x14ac:dyDescent="0.3">
      <c r="A3568" t="str">
        <f t="shared" si="55"/>
        <v>50466025</v>
      </c>
      <c r="B3568" s="7" t="s">
        <v>2097</v>
      </c>
      <c r="C3568" s="7"/>
      <c r="D3568" s="7"/>
      <c r="E3568" s="7" t="e">
        <v>#N/A</v>
      </c>
      <c r="F3568" s="7" t="e">
        <v>#N/A</v>
      </c>
      <c r="G3568" s="7" t="e">
        <v>#N/A</v>
      </c>
      <c r="H3568" s="7" t="e">
        <v>#N/A</v>
      </c>
      <c r="I3568" s="7" t="s">
        <v>1286</v>
      </c>
      <c r="J3568" s="7" t="s">
        <v>1286</v>
      </c>
      <c r="K3568" s="241">
        <v>5046</v>
      </c>
      <c r="L3568" s="7" t="s">
        <v>2141</v>
      </c>
      <c r="M3568" s="241">
        <v>6025</v>
      </c>
      <c r="N3568" s="7" t="s">
        <v>2140</v>
      </c>
    </row>
    <row r="3569" spans="1:14" x14ac:dyDescent="0.3">
      <c r="A3569" t="str">
        <f t="shared" si="55"/>
        <v>50506006</v>
      </c>
      <c r="B3569" s="7" t="s">
        <v>2097</v>
      </c>
      <c r="C3569" s="7"/>
      <c r="D3569" s="7"/>
      <c r="E3569" s="7" t="e">
        <v>#N/A</v>
      </c>
      <c r="F3569" s="7" t="e">
        <v>#N/A</v>
      </c>
      <c r="G3569" s="7" t="e">
        <v>#N/A</v>
      </c>
      <c r="H3569" s="7" t="e">
        <v>#N/A</v>
      </c>
      <c r="I3569" s="7" t="s">
        <v>1286</v>
      </c>
      <c r="J3569" s="7" t="s">
        <v>1286</v>
      </c>
      <c r="K3569" s="241">
        <v>5050</v>
      </c>
      <c r="L3569" s="7" t="s">
        <v>2142</v>
      </c>
      <c r="M3569" s="241">
        <v>6006</v>
      </c>
      <c r="N3569" s="7" t="s">
        <v>68</v>
      </c>
    </row>
    <row r="3570" spans="1:14" x14ac:dyDescent="0.3">
      <c r="A3570" t="str">
        <f t="shared" si="55"/>
        <v>50518519</v>
      </c>
      <c r="B3570" s="7" t="s">
        <v>2097</v>
      </c>
      <c r="C3570" s="7"/>
      <c r="D3570" s="7"/>
      <c r="E3570" s="7" t="e">
        <v>#N/A</v>
      </c>
      <c r="F3570" s="7" t="e">
        <v>#N/A</v>
      </c>
      <c r="G3570" s="7" t="e">
        <v>#N/A</v>
      </c>
      <c r="H3570" s="7" t="e">
        <v>#N/A</v>
      </c>
      <c r="I3570" s="7" t="s">
        <v>1286</v>
      </c>
      <c r="J3570" s="7" t="s">
        <v>1286</v>
      </c>
      <c r="K3570" s="241">
        <v>5051</v>
      </c>
      <c r="L3570" s="7" t="s">
        <v>2143</v>
      </c>
      <c r="M3570" s="241">
        <v>8519</v>
      </c>
      <c r="N3570" s="7" t="s">
        <v>2093</v>
      </c>
    </row>
    <row r="3571" spans="1:14" x14ac:dyDescent="0.3">
      <c r="A3571" t="str">
        <f t="shared" si="55"/>
        <v>50518809</v>
      </c>
      <c r="B3571" s="7" t="s">
        <v>2097</v>
      </c>
      <c r="C3571" s="7"/>
      <c r="D3571" s="7"/>
      <c r="E3571" s="7" t="e">
        <v>#N/A</v>
      </c>
      <c r="F3571" s="7" t="e">
        <v>#N/A</v>
      </c>
      <c r="G3571" s="7" t="e">
        <v>#N/A</v>
      </c>
      <c r="H3571" s="7" t="e">
        <v>#N/A</v>
      </c>
      <c r="I3571" s="7" t="s">
        <v>1286</v>
      </c>
      <c r="J3571" s="7" t="s">
        <v>1286</v>
      </c>
      <c r="K3571" s="241">
        <v>5051</v>
      </c>
      <c r="L3571" s="7" t="s">
        <v>2143</v>
      </c>
      <c r="M3571" s="241">
        <v>8809</v>
      </c>
      <c r="N3571" s="7" t="s">
        <v>2094</v>
      </c>
    </row>
    <row r="3572" spans="1:14" x14ac:dyDescent="0.3">
      <c r="A3572" t="str">
        <f t="shared" si="55"/>
        <v>50518812</v>
      </c>
      <c r="B3572" s="7" t="s">
        <v>2097</v>
      </c>
      <c r="C3572" s="7"/>
      <c r="D3572" s="7"/>
      <c r="E3572" s="7" t="e">
        <v>#N/A</v>
      </c>
      <c r="F3572" s="7" t="e">
        <v>#N/A</v>
      </c>
      <c r="G3572" s="7" t="e">
        <v>#N/A</v>
      </c>
      <c r="H3572" s="7" t="e">
        <v>#N/A</v>
      </c>
      <c r="I3572" s="7" t="s">
        <v>1286</v>
      </c>
      <c r="J3572" s="7" t="s">
        <v>1286</v>
      </c>
      <c r="K3572" s="241">
        <v>5051</v>
      </c>
      <c r="L3572" s="7" t="s">
        <v>2143</v>
      </c>
      <c r="M3572" s="241">
        <v>8812</v>
      </c>
      <c r="N3572" s="7" t="s">
        <v>58</v>
      </c>
    </row>
    <row r="3573" spans="1:14" x14ac:dyDescent="0.3">
      <c r="A3573" t="str">
        <f t="shared" si="55"/>
        <v>50518819</v>
      </c>
      <c r="B3573" s="7" t="s">
        <v>2097</v>
      </c>
      <c r="C3573" s="7"/>
      <c r="D3573" s="7"/>
      <c r="E3573" s="7" t="e">
        <v>#N/A</v>
      </c>
      <c r="F3573" s="7" t="e">
        <v>#N/A</v>
      </c>
      <c r="G3573" s="7" t="e">
        <v>#N/A</v>
      </c>
      <c r="H3573" s="7" t="e">
        <v>#N/A</v>
      </c>
      <c r="I3573" s="7" t="s">
        <v>1286</v>
      </c>
      <c r="J3573" s="7" t="s">
        <v>1286</v>
      </c>
      <c r="K3573" s="241">
        <v>5051</v>
      </c>
      <c r="L3573" s="7" t="s">
        <v>2143</v>
      </c>
      <c r="M3573" s="241">
        <v>8819</v>
      </c>
      <c r="N3573" s="7" t="s">
        <v>2095</v>
      </c>
    </row>
    <row r="3574" spans="1:14" x14ac:dyDescent="0.3">
      <c r="A3574" t="str">
        <f t="shared" si="55"/>
        <v>50518882</v>
      </c>
      <c r="B3574" s="7" t="s">
        <v>2097</v>
      </c>
      <c r="C3574" s="7"/>
      <c r="D3574" s="7"/>
      <c r="E3574" s="7" t="e">
        <v>#N/A</v>
      </c>
      <c r="F3574" s="7" t="e">
        <v>#N/A</v>
      </c>
      <c r="G3574" s="7" t="e">
        <v>#N/A</v>
      </c>
      <c r="H3574" s="7" t="e">
        <v>#N/A</v>
      </c>
      <c r="I3574" s="7" t="s">
        <v>1286</v>
      </c>
      <c r="J3574" s="7" t="s">
        <v>1286</v>
      </c>
      <c r="K3574" s="241">
        <v>5051</v>
      </c>
      <c r="L3574" s="7" t="s">
        <v>2143</v>
      </c>
      <c r="M3574" s="241">
        <v>8882</v>
      </c>
      <c r="N3574" s="7" t="s">
        <v>2096</v>
      </c>
    </row>
    <row r="3575" spans="1:14" x14ac:dyDescent="0.3">
      <c r="A3575" t="str">
        <f t="shared" si="55"/>
        <v>50528701</v>
      </c>
      <c r="B3575" s="7" t="s">
        <v>2097</v>
      </c>
      <c r="C3575" s="7"/>
      <c r="D3575" s="7"/>
      <c r="E3575" s="7" t="e">
        <v>#N/A</v>
      </c>
      <c r="F3575" s="7" t="e">
        <v>#N/A</v>
      </c>
      <c r="G3575" s="7" t="e">
        <v>#N/A</v>
      </c>
      <c r="H3575" s="7" t="e">
        <v>#N/A</v>
      </c>
      <c r="I3575" s="7" t="s">
        <v>1286</v>
      </c>
      <c r="J3575" s="7" t="s">
        <v>1286</v>
      </c>
      <c r="K3575" s="241">
        <v>5052</v>
      </c>
      <c r="L3575" s="7" t="s">
        <v>2144</v>
      </c>
      <c r="M3575" s="241">
        <v>8701</v>
      </c>
      <c r="N3575" s="7" t="s">
        <v>61</v>
      </c>
    </row>
    <row r="3576" spans="1:14" x14ac:dyDescent="0.3">
      <c r="A3576" t="str">
        <f t="shared" si="55"/>
        <v>50528812</v>
      </c>
      <c r="B3576" s="7" t="s">
        <v>2097</v>
      </c>
      <c r="C3576" s="7"/>
      <c r="D3576" s="7"/>
      <c r="E3576" s="7" t="e">
        <v>#N/A</v>
      </c>
      <c r="F3576" s="7" t="e">
        <v>#N/A</v>
      </c>
      <c r="G3576" s="7" t="e">
        <v>#N/A</v>
      </c>
      <c r="H3576" s="7" t="e">
        <v>#N/A</v>
      </c>
      <c r="I3576" s="7" t="s">
        <v>1286</v>
      </c>
      <c r="J3576" s="7" t="s">
        <v>1286</v>
      </c>
      <c r="K3576" s="241">
        <v>5052</v>
      </c>
      <c r="L3576" s="7" t="s">
        <v>2144</v>
      </c>
      <c r="M3576" s="241">
        <v>8812</v>
      </c>
      <c r="N3576" s="7" t="s">
        <v>58</v>
      </c>
    </row>
    <row r="3577" spans="1:14" x14ac:dyDescent="0.3">
      <c r="A3577" t="str">
        <f t="shared" si="55"/>
        <v>60496001</v>
      </c>
      <c r="B3577" s="7" t="s">
        <v>1321</v>
      </c>
      <c r="C3577" s="7"/>
      <c r="D3577" s="7"/>
      <c r="E3577" s="7" t="e">
        <v>#N/A</v>
      </c>
      <c r="F3577" s="7" t="e">
        <v>#N/A</v>
      </c>
      <c r="G3577" s="7" t="e">
        <v>#N/A</v>
      </c>
      <c r="H3577" s="7" t="e">
        <v>#N/A</v>
      </c>
      <c r="I3577" s="7" t="s">
        <v>1286</v>
      </c>
      <c r="J3577" s="7" t="s">
        <v>1286</v>
      </c>
      <c r="K3577" s="241">
        <v>6049</v>
      </c>
      <c r="L3577" s="7" t="s">
        <v>60</v>
      </c>
      <c r="M3577" s="241">
        <v>6001</v>
      </c>
      <c r="N3577" s="7" t="s">
        <v>457</v>
      </c>
    </row>
    <row r="3578" spans="1:14" x14ac:dyDescent="0.3">
      <c r="A3578" t="str">
        <f t="shared" si="55"/>
        <v>60496004</v>
      </c>
      <c r="B3578" s="7" t="s">
        <v>1321</v>
      </c>
      <c r="C3578" s="7"/>
      <c r="D3578" s="7"/>
      <c r="E3578" s="7" t="e">
        <v>#N/A</v>
      </c>
      <c r="F3578" s="7" t="e">
        <v>#N/A</v>
      </c>
      <c r="G3578" s="7" t="e">
        <v>#N/A</v>
      </c>
      <c r="H3578" s="7" t="e">
        <v>#N/A</v>
      </c>
      <c r="I3578" s="7" t="s">
        <v>1286</v>
      </c>
      <c r="J3578" s="7" t="s">
        <v>1286</v>
      </c>
      <c r="K3578" s="241">
        <v>6049</v>
      </c>
      <c r="L3578" s="7" t="s">
        <v>60</v>
      </c>
      <c r="M3578" s="241">
        <v>6004</v>
      </c>
      <c r="N3578" s="7" t="s">
        <v>66</v>
      </c>
    </row>
    <row r="3579" spans="1:14" x14ac:dyDescent="0.3">
      <c r="A3579" t="str">
        <f t="shared" si="55"/>
        <v>60498701</v>
      </c>
      <c r="B3579" s="7" t="s">
        <v>1321</v>
      </c>
      <c r="C3579" s="7"/>
      <c r="D3579" s="7"/>
      <c r="E3579" s="7">
        <v>0</v>
      </c>
      <c r="F3579" s="7">
        <v>0</v>
      </c>
      <c r="G3579" s="7">
        <v>0</v>
      </c>
      <c r="H3579" s="7">
        <v>0</v>
      </c>
      <c r="I3579" s="7" t="s">
        <v>1286</v>
      </c>
      <c r="J3579" s="7" t="s">
        <v>1286</v>
      </c>
      <c r="K3579" s="241">
        <v>6049</v>
      </c>
      <c r="L3579" s="7" t="s">
        <v>60</v>
      </c>
      <c r="M3579" s="241">
        <v>8701</v>
      </c>
      <c r="N3579" s="7" t="s">
        <v>61</v>
      </c>
    </row>
    <row r="3580" spans="1:14" x14ac:dyDescent="0.3">
      <c r="A3580" t="str">
        <f t="shared" si="55"/>
        <v>60695504</v>
      </c>
      <c r="B3580" s="7" t="s">
        <v>1321</v>
      </c>
      <c r="C3580" s="7"/>
      <c r="D3580" s="7"/>
      <c r="E3580" s="7" t="e">
        <v>#N/A</v>
      </c>
      <c r="F3580" s="7" t="e">
        <v>#N/A</v>
      </c>
      <c r="G3580" s="7" t="e">
        <v>#N/A</v>
      </c>
      <c r="H3580" s="7" t="e">
        <v>#N/A</v>
      </c>
      <c r="I3580" s="7" t="s">
        <v>1286</v>
      </c>
      <c r="J3580" s="7" t="s">
        <v>1286</v>
      </c>
      <c r="K3580" s="241">
        <v>6069</v>
      </c>
      <c r="L3580" s="7" t="s">
        <v>2145</v>
      </c>
      <c r="M3580" s="241">
        <v>5504</v>
      </c>
      <c r="N3580" s="7" t="s">
        <v>264</v>
      </c>
    </row>
    <row r="3581" spans="1:14" x14ac:dyDescent="0.3">
      <c r="A3581" t="str">
        <f t="shared" si="55"/>
        <v>60696001</v>
      </c>
      <c r="B3581" s="7" t="s">
        <v>1321</v>
      </c>
      <c r="C3581" s="7"/>
      <c r="D3581" s="7"/>
      <c r="E3581" s="7" t="e">
        <v>#N/A</v>
      </c>
      <c r="F3581" s="7" t="e">
        <v>#N/A</v>
      </c>
      <c r="G3581" s="7" t="e">
        <v>#N/A</v>
      </c>
      <c r="H3581" s="7" t="e">
        <v>#N/A</v>
      </c>
      <c r="I3581" s="7" t="s">
        <v>1286</v>
      </c>
      <c r="J3581" s="7" t="s">
        <v>1286</v>
      </c>
      <c r="K3581" s="241">
        <v>6069</v>
      </c>
      <c r="L3581" s="7" t="s">
        <v>2145</v>
      </c>
      <c r="M3581" s="241">
        <v>6001</v>
      </c>
      <c r="N3581" s="7" t="s">
        <v>457</v>
      </c>
    </row>
    <row r="3582" spans="1:14" x14ac:dyDescent="0.3">
      <c r="A3582" t="str">
        <f t="shared" si="55"/>
        <v>60696004</v>
      </c>
      <c r="B3582" s="7" t="s">
        <v>1321</v>
      </c>
      <c r="C3582" s="7"/>
      <c r="D3582" s="7"/>
      <c r="E3582" s="7" t="e">
        <v>#N/A</v>
      </c>
      <c r="F3582" s="7" t="e">
        <v>#N/A</v>
      </c>
      <c r="G3582" s="7" t="e">
        <v>#N/A</v>
      </c>
      <c r="H3582" s="7" t="e">
        <v>#N/A</v>
      </c>
      <c r="I3582" s="7" t="s">
        <v>1286</v>
      </c>
      <c r="J3582" s="7" t="s">
        <v>1286</v>
      </c>
      <c r="K3582" s="241">
        <v>6069</v>
      </c>
      <c r="L3582" s="7" t="s">
        <v>2145</v>
      </c>
      <c r="M3582" s="241">
        <v>6004</v>
      </c>
      <c r="N3582" s="7" t="s">
        <v>66</v>
      </c>
    </row>
    <row r="3583" spans="1:14" x14ac:dyDescent="0.3">
      <c r="A3583" t="str">
        <f t="shared" si="55"/>
        <v>60698700</v>
      </c>
      <c r="B3583" s="7" t="s">
        <v>1321</v>
      </c>
      <c r="C3583" s="7"/>
      <c r="D3583" s="7"/>
      <c r="E3583" s="7" t="e">
        <v>#N/A</v>
      </c>
      <c r="F3583" s="7" t="e">
        <v>#N/A</v>
      </c>
      <c r="G3583" s="7" t="e">
        <v>#N/A</v>
      </c>
      <c r="H3583" s="7" t="e">
        <v>#N/A</v>
      </c>
      <c r="I3583" s="7" t="s">
        <v>1286</v>
      </c>
      <c r="J3583" s="7" t="s">
        <v>1286</v>
      </c>
      <c r="K3583" s="241">
        <v>6069</v>
      </c>
      <c r="L3583" s="7" t="s">
        <v>2145</v>
      </c>
      <c r="M3583" s="241">
        <v>8700</v>
      </c>
      <c r="N3583" s="7" t="s">
        <v>737</v>
      </c>
    </row>
    <row r="3584" spans="1:14" x14ac:dyDescent="0.3">
      <c r="A3584" t="str">
        <f t="shared" si="55"/>
        <v>60975505</v>
      </c>
      <c r="B3584" s="7" t="s">
        <v>1321</v>
      </c>
      <c r="C3584" s="7"/>
      <c r="D3584" s="7"/>
      <c r="E3584" s="7" t="e">
        <v>#N/A</v>
      </c>
      <c r="F3584" s="7" t="e">
        <v>#N/A</v>
      </c>
      <c r="G3584" s="7" t="e">
        <v>#N/A</v>
      </c>
      <c r="H3584" s="7" t="e">
        <v>#N/A</v>
      </c>
      <c r="I3584" s="7" t="s">
        <v>1286</v>
      </c>
      <c r="J3584" s="7" t="s">
        <v>1286</v>
      </c>
      <c r="K3584" s="241">
        <v>6097</v>
      </c>
      <c r="L3584" s="7" t="s">
        <v>2146</v>
      </c>
      <c r="M3584" s="241">
        <v>5505</v>
      </c>
      <c r="N3584" s="7" t="s">
        <v>61</v>
      </c>
    </row>
    <row r="3585" spans="1:14" x14ac:dyDescent="0.3">
      <c r="A3585" t="str">
        <f t="shared" si="55"/>
        <v>60976004</v>
      </c>
      <c r="B3585" s="7" t="s">
        <v>1321</v>
      </c>
      <c r="C3585" s="7"/>
      <c r="D3585" s="7"/>
      <c r="E3585" s="7" t="e">
        <v>#N/A</v>
      </c>
      <c r="F3585" s="7" t="e">
        <v>#N/A</v>
      </c>
      <c r="G3585" s="7" t="e">
        <v>#N/A</v>
      </c>
      <c r="H3585" s="7" t="e">
        <v>#N/A</v>
      </c>
      <c r="I3585" s="7" t="s">
        <v>1286</v>
      </c>
      <c r="J3585" s="7" t="s">
        <v>1286</v>
      </c>
      <c r="K3585" s="241">
        <v>6097</v>
      </c>
      <c r="L3585" s="7" t="s">
        <v>2146</v>
      </c>
      <c r="M3585" s="241">
        <v>6004</v>
      </c>
      <c r="N3585" s="7" t="s">
        <v>66</v>
      </c>
    </row>
    <row r="3586" spans="1:14" x14ac:dyDescent="0.3">
      <c r="A3586" t="str">
        <f t="shared" si="55"/>
        <v>61595505</v>
      </c>
      <c r="B3586" s="7" t="s">
        <v>1321</v>
      </c>
      <c r="C3586" s="7"/>
      <c r="D3586" s="7"/>
      <c r="E3586" s="7">
        <v>0</v>
      </c>
      <c r="F3586" s="7">
        <v>0</v>
      </c>
      <c r="G3586" s="7" t="s">
        <v>256</v>
      </c>
      <c r="H3586" s="7" t="s">
        <v>257</v>
      </c>
      <c r="I3586" s="7" t="s">
        <v>1286</v>
      </c>
      <c r="J3586" s="7" t="s">
        <v>1286</v>
      </c>
      <c r="K3586" s="241">
        <v>6159</v>
      </c>
      <c r="L3586" s="7" t="s">
        <v>258</v>
      </c>
      <c r="M3586" s="241">
        <v>5505</v>
      </c>
      <c r="N3586" s="7" t="s">
        <v>61</v>
      </c>
    </row>
    <row r="3587" spans="1:14" x14ac:dyDescent="0.3">
      <c r="A3587" t="str">
        <f t="shared" ref="A3587:A3650" si="56">K3587&amp;M3587</f>
        <v>61595550</v>
      </c>
      <c r="B3587" s="7" t="s">
        <v>1321</v>
      </c>
      <c r="C3587" s="7"/>
      <c r="D3587" s="7"/>
      <c r="E3587" s="7">
        <v>0</v>
      </c>
      <c r="F3587" s="7">
        <v>0</v>
      </c>
      <c r="G3587" s="7" t="s">
        <v>256</v>
      </c>
      <c r="H3587" s="7" t="s">
        <v>257</v>
      </c>
      <c r="I3587" s="7" t="s">
        <v>1286</v>
      </c>
      <c r="J3587" s="7" t="s">
        <v>1286</v>
      </c>
      <c r="K3587" s="241">
        <v>6159</v>
      </c>
      <c r="L3587" s="7" t="s">
        <v>258</v>
      </c>
      <c r="M3587" s="241">
        <v>5550</v>
      </c>
      <c r="N3587" s="7" t="s">
        <v>259</v>
      </c>
    </row>
    <row r="3588" spans="1:14" x14ac:dyDescent="0.3">
      <c r="A3588" t="str">
        <f t="shared" si="56"/>
        <v>61596004</v>
      </c>
      <c r="B3588" s="7" t="s">
        <v>1321</v>
      </c>
      <c r="C3588" s="7"/>
      <c r="D3588" s="7"/>
      <c r="E3588" s="7">
        <v>0</v>
      </c>
      <c r="F3588" s="7">
        <v>0</v>
      </c>
      <c r="G3588" s="7" t="s">
        <v>256</v>
      </c>
      <c r="H3588" s="7" t="s">
        <v>257</v>
      </c>
      <c r="I3588" s="7" t="s">
        <v>1286</v>
      </c>
      <c r="J3588" s="7" t="s">
        <v>1286</v>
      </c>
      <c r="K3588" s="241">
        <v>6159</v>
      </c>
      <c r="L3588" s="7" t="s">
        <v>258</v>
      </c>
      <c r="M3588" s="241">
        <v>6004</v>
      </c>
      <c r="N3588" s="7" t="s">
        <v>66</v>
      </c>
    </row>
    <row r="3589" spans="1:14" x14ac:dyDescent="0.3">
      <c r="A3589" t="str">
        <f t="shared" si="56"/>
        <v>66112000</v>
      </c>
      <c r="B3589" s="7" t="s">
        <v>1321</v>
      </c>
      <c r="C3589" s="7"/>
      <c r="D3589" s="7"/>
      <c r="E3589" s="7" t="e">
        <v>#N/A</v>
      </c>
      <c r="F3589" s="7" t="e">
        <v>#N/A</v>
      </c>
      <c r="G3589" s="7" t="e">
        <v>#N/A</v>
      </c>
      <c r="H3589" s="7" t="e">
        <v>#N/A</v>
      </c>
      <c r="I3589" s="7" t="s">
        <v>1286</v>
      </c>
      <c r="J3589" s="7" t="s">
        <v>1286</v>
      </c>
      <c r="K3589" s="241">
        <v>6611</v>
      </c>
      <c r="L3589" s="7" t="s">
        <v>2147</v>
      </c>
      <c r="M3589" s="241">
        <v>2000</v>
      </c>
      <c r="N3589" s="7" t="s">
        <v>271</v>
      </c>
    </row>
    <row r="3590" spans="1:14" x14ac:dyDescent="0.3">
      <c r="A3590" t="str">
        <f t="shared" si="56"/>
        <v>66117103</v>
      </c>
      <c r="B3590" s="7" t="s">
        <v>1321</v>
      </c>
      <c r="C3590" s="7"/>
      <c r="D3590" s="7"/>
      <c r="E3590" s="7" t="e">
        <v>#N/A</v>
      </c>
      <c r="F3590" s="7" t="e">
        <v>#N/A</v>
      </c>
      <c r="G3590" s="7" t="e">
        <v>#N/A</v>
      </c>
      <c r="H3590" s="7" t="e">
        <v>#N/A</v>
      </c>
      <c r="I3590" s="7" t="s">
        <v>1286</v>
      </c>
      <c r="J3590" s="7" t="s">
        <v>1286</v>
      </c>
      <c r="K3590" s="241">
        <v>6611</v>
      </c>
      <c r="L3590" s="7" t="s">
        <v>2147</v>
      </c>
      <c r="M3590" s="241">
        <v>7103</v>
      </c>
      <c r="N3590" s="7" t="s">
        <v>36</v>
      </c>
    </row>
    <row r="3591" spans="1:14" x14ac:dyDescent="0.3">
      <c r="A3591" t="str">
        <f t="shared" si="56"/>
        <v>80096009</v>
      </c>
      <c r="B3591" s="7" t="s">
        <v>1321</v>
      </c>
      <c r="C3591" s="7"/>
      <c r="D3591" s="7"/>
      <c r="E3591" s="7" t="e">
        <v>#N/A</v>
      </c>
      <c r="F3591" s="7" t="e">
        <v>#N/A</v>
      </c>
      <c r="G3591" s="7" t="e">
        <v>#N/A</v>
      </c>
      <c r="H3591" s="7" t="e">
        <v>#N/A</v>
      </c>
      <c r="I3591" s="7" t="s">
        <v>1286</v>
      </c>
      <c r="J3591" s="7" t="s">
        <v>1286</v>
      </c>
      <c r="K3591" s="241">
        <v>8009</v>
      </c>
      <c r="L3591" s="7" t="s">
        <v>2148</v>
      </c>
      <c r="M3591" s="241">
        <v>6009</v>
      </c>
      <c r="N3591" s="7" t="s">
        <v>71</v>
      </c>
    </row>
    <row r="3592" spans="1:14" x14ac:dyDescent="0.3">
      <c r="A3592" t="str">
        <f t="shared" si="56"/>
        <v>80498040</v>
      </c>
      <c r="B3592" s="7" t="s">
        <v>1321</v>
      </c>
      <c r="C3592" s="7"/>
      <c r="D3592" s="7"/>
      <c r="E3592" s="7" t="e">
        <v>#N/A</v>
      </c>
      <c r="F3592" s="7" t="e">
        <v>#N/A</v>
      </c>
      <c r="G3592" s="7" t="e">
        <v>#N/A</v>
      </c>
      <c r="H3592" s="7" t="e">
        <v>#N/A</v>
      </c>
      <c r="I3592" s="7" t="s">
        <v>1286</v>
      </c>
      <c r="J3592" s="7" t="s">
        <v>1286</v>
      </c>
      <c r="K3592" s="241">
        <v>8049</v>
      </c>
      <c r="L3592" s="7" t="s">
        <v>2149</v>
      </c>
      <c r="M3592" s="241">
        <v>8040</v>
      </c>
      <c r="N3592" s="7" t="s">
        <v>441</v>
      </c>
    </row>
    <row r="3593" spans="1:14" x14ac:dyDescent="0.3">
      <c r="A3593" t="str">
        <f t="shared" si="56"/>
        <v>80526001</v>
      </c>
      <c r="B3593" s="7" t="s">
        <v>1321</v>
      </c>
      <c r="C3593" s="7"/>
      <c r="D3593" s="7"/>
      <c r="E3593" s="7" t="e">
        <v>#N/A</v>
      </c>
      <c r="F3593" s="7" t="e">
        <v>#N/A</v>
      </c>
      <c r="G3593" s="7" t="e">
        <v>#N/A</v>
      </c>
      <c r="H3593" s="7" t="e">
        <v>#N/A</v>
      </c>
      <c r="I3593" s="7" t="s">
        <v>1286</v>
      </c>
      <c r="J3593" s="7" t="s">
        <v>1286</v>
      </c>
      <c r="K3593" s="241">
        <v>8052</v>
      </c>
      <c r="L3593" s="7" t="s">
        <v>2150</v>
      </c>
      <c r="M3593" s="241">
        <v>6001</v>
      </c>
      <c r="N3593" s="7" t="s">
        <v>457</v>
      </c>
    </row>
    <row r="3594" spans="1:14" x14ac:dyDescent="0.3">
      <c r="A3594" t="str">
        <f t="shared" si="56"/>
        <v>80526002</v>
      </c>
      <c r="B3594" s="7" t="s">
        <v>1321</v>
      </c>
      <c r="C3594" s="7"/>
      <c r="D3594" s="7"/>
      <c r="E3594" s="7" t="e">
        <v>#N/A</v>
      </c>
      <c r="F3594" s="7" t="e">
        <v>#N/A</v>
      </c>
      <c r="G3594" s="7" t="e">
        <v>#N/A</v>
      </c>
      <c r="H3594" s="7" t="e">
        <v>#N/A</v>
      </c>
      <c r="I3594" s="7" t="s">
        <v>1286</v>
      </c>
      <c r="J3594" s="7" t="s">
        <v>1286</v>
      </c>
      <c r="K3594" s="241">
        <v>8052</v>
      </c>
      <c r="L3594" s="7" t="s">
        <v>2150</v>
      </c>
      <c r="M3594" s="241">
        <v>6002</v>
      </c>
      <c r="N3594" s="7" t="s">
        <v>457</v>
      </c>
    </row>
    <row r="3595" spans="1:14" x14ac:dyDescent="0.3">
      <c r="A3595" t="str">
        <f t="shared" si="56"/>
        <v>81012046</v>
      </c>
      <c r="B3595" s="7" t="s">
        <v>1321</v>
      </c>
      <c r="C3595" s="7"/>
      <c r="D3595" s="7"/>
      <c r="E3595" s="7" t="e">
        <v>#N/A</v>
      </c>
      <c r="F3595" s="7" t="e">
        <v>#N/A</v>
      </c>
      <c r="G3595" s="7" t="e">
        <v>#N/A</v>
      </c>
      <c r="H3595" s="7" t="e">
        <v>#N/A</v>
      </c>
      <c r="I3595" s="7" t="s">
        <v>1286</v>
      </c>
      <c r="J3595" s="7" t="s">
        <v>1286</v>
      </c>
      <c r="K3595" s="241">
        <v>8101</v>
      </c>
      <c r="L3595" s="7" t="s">
        <v>2151</v>
      </c>
      <c r="M3595" s="241">
        <v>2046</v>
      </c>
      <c r="N3595" s="7" t="s">
        <v>404</v>
      </c>
    </row>
    <row r="3596" spans="1:14" x14ac:dyDescent="0.3">
      <c r="A3596" t="str">
        <f t="shared" si="56"/>
        <v>81016001</v>
      </c>
      <c r="B3596" s="7" t="s">
        <v>1321</v>
      </c>
      <c r="C3596" s="7"/>
      <c r="D3596" s="7"/>
      <c r="E3596" s="7" t="e">
        <v>#N/A</v>
      </c>
      <c r="F3596" s="7" t="e">
        <v>#N/A</v>
      </c>
      <c r="G3596" s="7" t="e">
        <v>#N/A</v>
      </c>
      <c r="H3596" s="7" t="e">
        <v>#N/A</v>
      </c>
      <c r="I3596" s="7" t="s">
        <v>1286</v>
      </c>
      <c r="J3596" s="7" t="s">
        <v>1286</v>
      </c>
      <c r="K3596" s="241">
        <v>8101</v>
      </c>
      <c r="L3596" s="7" t="s">
        <v>2151</v>
      </c>
      <c r="M3596" s="241">
        <v>6001</v>
      </c>
      <c r="N3596" s="7" t="s">
        <v>457</v>
      </c>
    </row>
    <row r="3597" spans="1:14" x14ac:dyDescent="0.3">
      <c r="A3597" t="str">
        <f t="shared" si="56"/>
        <v>81016009</v>
      </c>
      <c r="B3597" s="7" t="s">
        <v>1321</v>
      </c>
      <c r="C3597" s="7"/>
      <c r="D3597" s="7"/>
      <c r="E3597" s="7" t="e">
        <v>#N/A</v>
      </c>
      <c r="F3597" s="7" t="e">
        <v>#N/A</v>
      </c>
      <c r="G3597" s="7" t="e">
        <v>#N/A</v>
      </c>
      <c r="H3597" s="7" t="e">
        <v>#N/A</v>
      </c>
      <c r="I3597" s="7" t="s">
        <v>1286</v>
      </c>
      <c r="J3597" s="7" t="s">
        <v>1286</v>
      </c>
      <c r="K3597" s="241">
        <v>8101</v>
      </c>
      <c r="L3597" s="7" t="s">
        <v>2151</v>
      </c>
      <c r="M3597" s="241">
        <v>6009</v>
      </c>
      <c r="N3597" s="7" t="s">
        <v>71</v>
      </c>
    </row>
    <row r="3598" spans="1:14" x14ac:dyDescent="0.3">
      <c r="A3598" t="str">
        <f t="shared" si="56"/>
        <v>81052080</v>
      </c>
      <c r="B3598" s="7" t="s">
        <v>1321</v>
      </c>
      <c r="C3598" s="7"/>
      <c r="D3598" s="7"/>
      <c r="E3598" s="7" t="e">
        <v>#N/A</v>
      </c>
      <c r="F3598" s="7" t="e">
        <v>#N/A</v>
      </c>
      <c r="G3598" s="7" t="e">
        <v>#N/A</v>
      </c>
      <c r="H3598" s="7" t="e">
        <v>#N/A</v>
      </c>
      <c r="I3598" s="7" t="s">
        <v>1286</v>
      </c>
      <c r="J3598" s="7" t="s">
        <v>1286</v>
      </c>
      <c r="K3598" s="241">
        <v>8105</v>
      </c>
      <c r="L3598" s="7" t="s">
        <v>2152</v>
      </c>
      <c r="M3598" s="241">
        <v>2080</v>
      </c>
      <c r="N3598" s="7" t="s">
        <v>70</v>
      </c>
    </row>
    <row r="3599" spans="1:14" x14ac:dyDescent="0.3">
      <c r="A3599" t="str">
        <f t="shared" si="56"/>
        <v>81052143</v>
      </c>
      <c r="B3599" s="7" t="s">
        <v>1321</v>
      </c>
      <c r="C3599" s="7"/>
      <c r="D3599" s="7"/>
      <c r="E3599" s="7" t="e">
        <v>#N/A</v>
      </c>
      <c r="F3599" s="7" t="e">
        <v>#N/A</v>
      </c>
      <c r="G3599" s="7" t="e">
        <v>#N/A</v>
      </c>
      <c r="H3599" s="7" t="e">
        <v>#N/A</v>
      </c>
      <c r="I3599" s="7" t="s">
        <v>1286</v>
      </c>
      <c r="J3599" s="7" t="s">
        <v>1286</v>
      </c>
      <c r="K3599" s="241">
        <v>8105</v>
      </c>
      <c r="L3599" s="7" t="s">
        <v>2152</v>
      </c>
      <c r="M3599" s="241">
        <v>2143</v>
      </c>
      <c r="N3599" s="7" t="s">
        <v>498</v>
      </c>
    </row>
    <row r="3600" spans="1:14" x14ac:dyDescent="0.3">
      <c r="A3600" t="str">
        <f t="shared" si="56"/>
        <v>81457000</v>
      </c>
      <c r="B3600" s="7" t="s">
        <v>1098</v>
      </c>
      <c r="C3600" s="7"/>
      <c r="D3600" s="7"/>
      <c r="E3600" s="7" t="e">
        <v>#N/A</v>
      </c>
      <c r="F3600" s="7" t="e">
        <v>#N/A</v>
      </c>
      <c r="G3600" s="7" t="e">
        <v>#N/A</v>
      </c>
      <c r="H3600" s="7" t="e">
        <v>#N/A</v>
      </c>
      <c r="I3600" s="7" t="s">
        <v>1286</v>
      </c>
      <c r="J3600" s="7" t="s">
        <v>1286</v>
      </c>
      <c r="K3600" s="241">
        <v>8145</v>
      </c>
      <c r="L3600" s="7" t="s">
        <v>2153</v>
      </c>
      <c r="M3600" s="241">
        <v>7000</v>
      </c>
      <c r="N3600" s="7" t="s">
        <v>44</v>
      </c>
    </row>
    <row r="3601" spans="1:14" x14ac:dyDescent="0.3">
      <c r="A3601" t="str">
        <f t="shared" si="56"/>
        <v>81477000</v>
      </c>
      <c r="B3601" s="7" t="s">
        <v>1098</v>
      </c>
      <c r="C3601" s="7"/>
      <c r="D3601" s="7"/>
      <c r="E3601" s="7" t="e">
        <v>#N/A</v>
      </c>
      <c r="F3601" s="7" t="e">
        <v>#N/A</v>
      </c>
      <c r="G3601" s="7" t="e">
        <v>#N/A</v>
      </c>
      <c r="H3601" s="7" t="e">
        <v>#N/A</v>
      </c>
      <c r="I3601" s="7" t="s">
        <v>1286</v>
      </c>
      <c r="J3601" s="7" t="s">
        <v>1286</v>
      </c>
      <c r="K3601" s="241">
        <v>8147</v>
      </c>
      <c r="L3601" s="7" t="s">
        <v>2154</v>
      </c>
      <c r="M3601" s="241">
        <v>7000</v>
      </c>
      <c r="N3601" s="7" t="s">
        <v>44</v>
      </c>
    </row>
    <row r="3602" spans="1:14" x14ac:dyDescent="0.3">
      <c r="A3602" t="str">
        <f t="shared" si="56"/>
        <v>81487000</v>
      </c>
      <c r="B3602" s="7" t="s">
        <v>1098</v>
      </c>
      <c r="C3602" s="7"/>
      <c r="D3602" s="7"/>
      <c r="E3602" s="7">
        <v>0</v>
      </c>
      <c r="F3602" s="7">
        <v>0</v>
      </c>
      <c r="G3602" s="7">
        <v>0</v>
      </c>
      <c r="H3602" s="7">
        <v>0</v>
      </c>
      <c r="I3602" s="7" t="s">
        <v>1286</v>
      </c>
      <c r="J3602" s="7" t="s">
        <v>1286</v>
      </c>
      <c r="K3602" s="241">
        <v>8148</v>
      </c>
      <c r="L3602" s="7" t="s">
        <v>9</v>
      </c>
      <c r="M3602" s="241">
        <v>7000</v>
      </c>
      <c r="N3602" s="7" t="s">
        <v>44</v>
      </c>
    </row>
    <row r="3603" spans="1:14" x14ac:dyDescent="0.3">
      <c r="A3603" t="str">
        <f t="shared" si="56"/>
        <v>81497000</v>
      </c>
      <c r="B3603" s="7" t="s">
        <v>1098</v>
      </c>
      <c r="C3603" s="7"/>
      <c r="D3603" s="7"/>
      <c r="E3603" s="7" t="e">
        <v>#N/A</v>
      </c>
      <c r="F3603" s="7" t="e">
        <v>#N/A</v>
      </c>
      <c r="G3603" s="7" t="e">
        <v>#N/A</v>
      </c>
      <c r="H3603" s="7" t="e">
        <v>#N/A</v>
      </c>
      <c r="I3603" s="7" t="s">
        <v>1286</v>
      </c>
      <c r="J3603" s="7" t="s">
        <v>1286</v>
      </c>
      <c r="K3603" s="241">
        <v>8149</v>
      </c>
      <c r="L3603" s="7" t="s">
        <v>2155</v>
      </c>
      <c r="M3603" s="241">
        <v>7000</v>
      </c>
      <c r="N3603" s="7" t="s">
        <v>44</v>
      </c>
    </row>
    <row r="3604" spans="1:14" x14ac:dyDescent="0.3">
      <c r="A3604" t="str">
        <f t="shared" si="56"/>
        <v>81506000</v>
      </c>
      <c r="B3604" s="7" t="s">
        <v>1098</v>
      </c>
      <c r="C3604" s="7"/>
      <c r="D3604" s="7"/>
      <c r="E3604" s="7" t="e">
        <v>#N/A</v>
      </c>
      <c r="F3604" s="7" t="e">
        <v>#N/A</v>
      </c>
      <c r="G3604" s="7" t="e">
        <v>#N/A</v>
      </c>
      <c r="H3604" s="7" t="e">
        <v>#N/A</v>
      </c>
      <c r="I3604" s="7" t="s">
        <v>1286</v>
      </c>
      <c r="J3604" s="7" t="s">
        <v>1286</v>
      </c>
      <c r="K3604" s="241">
        <v>8150</v>
      </c>
      <c r="L3604" s="7" t="s">
        <v>74</v>
      </c>
      <c r="M3604" s="241">
        <v>6000</v>
      </c>
      <c r="N3604" s="7" t="s">
        <v>107</v>
      </c>
    </row>
    <row r="3605" spans="1:14" x14ac:dyDescent="0.3">
      <c r="A3605" t="str">
        <f t="shared" si="56"/>
        <v>81506008</v>
      </c>
      <c r="B3605" s="7" t="s">
        <v>1098</v>
      </c>
      <c r="C3605" s="7"/>
      <c r="D3605" s="7"/>
      <c r="E3605" s="7">
        <v>0</v>
      </c>
      <c r="F3605" s="7">
        <v>0</v>
      </c>
      <c r="G3605" s="7">
        <v>0</v>
      </c>
      <c r="H3605" s="7">
        <v>0</v>
      </c>
      <c r="I3605" s="7" t="s">
        <v>1286</v>
      </c>
      <c r="J3605" s="7" t="s">
        <v>1286</v>
      </c>
      <c r="K3605" s="241">
        <v>8150</v>
      </c>
      <c r="L3605" s="7" t="s">
        <v>74</v>
      </c>
      <c r="M3605" s="241">
        <v>6008</v>
      </c>
      <c r="N3605" s="7" t="s">
        <v>75</v>
      </c>
    </row>
    <row r="3606" spans="1:14" x14ac:dyDescent="0.3">
      <c r="A3606" t="str">
        <f t="shared" si="56"/>
        <v>81512045</v>
      </c>
      <c r="B3606" s="7" t="s">
        <v>1098</v>
      </c>
      <c r="C3606" s="7"/>
      <c r="D3606" s="7"/>
      <c r="E3606" s="7" t="e">
        <v>#N/A</v>
      </c>
      <c r="F3606" s="7" t="e">
        <v>#N/A</v>
      </c>
      <c r="G3606" s="7" t="e">
        <v>#N/A</v>
      </c>
      <c r="H3606" s="7" t="e">
        <v>#N/A</v>
      </c>
      <c r="I3606" s="7" t="s">
        <v>1286</v>
      </c>
      <c r="J3606" s="7" t="s">
        <v>1286</v>
      </c>
      <c r="K3606" s="241">
        <v>8151</v>
      </c>
      <c r="L3606" s="7" t="s">
        <v>2156</v>
      </c>
      <c r="M3606" s="241">
        <v>2045</v>
      </c>
      <c r="N3606" s="7" t="s">
        <v>170</v>
      </c>
    </row>
    <row r="3607" spans="1:14" x14ac:dyDescent="0.3">
      <c r="A3607" t="str">
        <f t="shared" si="56"/>
        <v>81516003</v>
      </c>
      <c r="B3607" s="7" t="s">
        <v>1098</v>
      </c>
      <c r="C3607" s="7"/>
      <c r="D3607" s="7"/>
      <c r="E3607" s="7" t="e">
        <v>#N/A</v>
      </c>
      <c r="F3607" s="7" t="e">
        <v>#N/A</v>
      </c>
      <c r="G3607" s="7" t="e">
        <v>#N/A</v>
      </c>
      <c r="H3607" s="7" t="e">
        <v>#N/A</v>
      </c>
      <c r="I3607" s="7" t="s">
        <v>1286</v>
      </c>
      <c r="J3607" s="7" t="s">
        <v>1286</v>
      </c>
      <c r="K3607" s="241">
        <v>8151</v>
      </c>
      <c r="L3607" s="7" t="s">
        <v>2156</v>
      </c>
      <c r="M3607" s="241">
        <v>6003</v>
      </c>
      <c r="N3607" s="7" t="s">
        <v>89</v>
      </c>
    </row>
    <row r="3608" spans="1:14" x14ac:dyDescent="0.3">
      <c r="A3608" t="str">
        <f t="shared" si="56"/>
        <v>81526000</v>
      </c>
      <c r="B3608" s="7" t="s">
        <v>1323</v>
      </c>
      <c r="C3608" s="7"/>
      <c r="D3608" s="7"/>
      <c r="E3608" s="7" t="e">
        <v>#N/A</v>
      </c>
      <c r="F3608" s="7" t="e">
        <v>#N/A</v>
      </c>
      <c r="G3608" s="7" t="e">
        <v>#N/A</v>
      </c>
      <c r="H3608" s="7" t="e">
        <v>#N/A</v>
      </c>
      <c r="I3608" s="7" t="s">
        <v>1286</v>
      </c>
      <c r="J3608" s="7" t="s">
        <v>1286</v>
      </c>
      <c r="K3608" s="241">
        <v>8152</v>
      </c>
      <c r="L3608" s="7" t="s">
        <v>2157</v>
      </c>
      <c r="M3608" s="241">
        <v>6000</v>
      </c>
      <c r="N3608" s="7" t="s">
        <v>107</v>
      </c>
    </row>
    <row r="3609" spans="1:14" x14ac:dyDescent="0.3">
      <c r="A3609" t="str">
        <f t="shared" si="56"/>
        <v>81526003</v>
      </c>
      <c r="B3609" s="7" t="s">
        <v>1323</v>
      </c>
      <c r="C3609" s="7"/>
      <c r="D3609" s="7"/>
      <c r="E3609" s="7" t="e">
        <v>#N/A</v>
      </c>
      <c r="F3609" s="7" t="e">
        <v>#N/A</v>
      </c>
      <c r="G3609" s="7" t="e">
        <v>#N/A</v>
      </c>
      <c r="H3609" s="7" t="e">
        <v>#N/A</v>
      </c>
      <c r="I3609" s="7" t="s">
        <v>1286</v>
      </c>
      <c r="J3609" s="7" t="s">
        <v>1286</v>
      </c>
      <c r="K3609" s="241">
        <v>8152</v>
      </c>
      <c r="L3609" s="7" t="s">
        <v>2157</v>
      </c>
      <c r="M3609" s="241">
        <v>6003</v>
      </c>
      <c r="N3609" s="7" t="s">
        <v>89</v>
      </c>
    </row>
    <row r="3610" spans="1:14" x14ac:dyDescent="0.3">
      <c r="A3610" t="str">
        <f t="shared" si="56"/>
        <v>85016003</v>
      </c>
      <c r="B3610" s="7" t="s">
        <v>1321</v>
      </c>
      <c r="C3610" s="7"/>
      <c r="D3610" s="7"/>
      <c r="E3610" s="7" t="e">
        <v>#N/A</v>
      </c>
      <c r="F3610" s="7" t="e">
        <v>#N/A</v>
      </c>
      <c r="G3610" s="7" t="e">
        <v>#N/A</v>
      </c>
      <c r="H3610" s="7" t="e">
        <v>#N/A</v>
      </c>
      <c r="I3610" s="7" t="s">
        <v>1286</v>
      </c>
      <c r="J3610" s="7" t="s">
        <v>1286</v>
      </c>
      <c r="K3610" s="241">
        <v>8501</v>
      </c>
      <c r="L3610" s="7" t="s">
        <v>2158</v>
      </c>
      <c r="M3610" s="241">
        <v>6003</v>
      </c>
      <c r="N3610" s="7" t="s">
        <v>89</v>
      </c>
    </row>
    <row r="3611" spans="1:14" x14ac:dyDescent="0.3">
      <c r="A3611" t="str">
        <f t="shared" si="56"/>
        <v>85017200</v>
      </c>
      <c r="B3611" s="7" t="s">
        <v>1321</v>
      </c>
      <c r="C3611" s="7"/>
      <c r="D3611" s="7"/>
      <c r="E3611" s="7" t="e">
        <v>#N/A</v>
      </c>
      <c r="F3611" s="7" t="e">
        <v>#N/A</v>
      </c>
      <c r="G3611" s="7" t="e">
        <v>#N/A</v>
      </c>
      <c r="H3611" s="7" t="e">
        <v>#N/A</v>
      </c>
      <c r="I3611" s="7" t="s">
        <v>1286</v>
      </c>
      <c r="J3611" s="7" t="s">
        <v>1286</v>
      </c>
      <c r="K3611" s="241">
        <v>8501</v>
      </c>
      <c r="L3611" s="7" t="s">
        <v>2158</v>
      </c>
      <c r="M3611" s="241">
        <v>7200</v>
      </c>
      <c r="N3611" s="7" t="s">
        <v>255</v>
      </c>
    </row>
    <row r="3612" spans="1:14" x14ac:dyDescent="0.3">
      <c r="A3612" t="str">
        <f t="shared" si="56"/>
        <v>90424000</v>
      </c>
      <c r="B3612" s="7" t="s">
        <v>1321</v>
      </c>
      <c r="C3612" s="7"/>
      <c r="D3612" s="7"/>
      <c r="E3612" s="7" t="e">
        <v>#N/A</v>
      </c>
      <c r="F3612" s="7" t="e">
        <v>#N/A</v>
      </c>
      <c r="G3612" s="7" t="e">
        <v>#N/A</v>
      </c>
      <c r="H3612" s="7" t="e">
        <v>#N/A</v>
      </c>
      <c r="I3612" s="7" t="s">
        <v>1286</v>
      </c>
      <c r="J3612" s="7" t="s">
        <v>1286</v>
      </c>
      <c r="K3612" s="241">
        <v>9042</v>
      </c>
      <c r="L3612" s="7" t="s">
        <v>2159</v>
      </c>
      <c r="M3612" s="241">
        <v>4000</v>
      </c>
      <c r="N3612" s="7" t="s">
        <v>1349</v>
      </c>
    </row>
    <row r="3613" spans="1:14" x14ac:dyDescent="0.3">
      <c r="A3613" t="str">
        <f t="shared" si="56"/>
        <v>90474000</v>
      </c>
      <c r="B3613" s="7" t="s">
        <v>1321</v>
      </c>
      <c r="C3613" s="7"/>
      <c r="D3613" s="7"/>
      <c r="E3613" s="7" t="e">
        <v>#N/A</v>
      </c>
      <c r="F3613" s="7" t="e">
        <v>#N/A</v>
      </c>
      <c r="G3613" s="7" t="e">
        <v>#N/A</v>
      </c>
      <c r="H3613" s="7" t="e">
        <v>#N/A</v>
      </c>
      <c r="I3613" s="7" t="s">
        <v>1286</v>
      </c>
      <c r="J3613" s="7" t="s">
        <v>1286</v>
      </c>
      <c r="K3613" s="241">
        <v>9047</v>
      </c>
      <c r="L3613" s="7" t="s">
        <v>2160</v>
      </c>
      <c r="M3613" s="241">
        <v>4000</v>
      </c>
      <c r="N3613" s="7" t="s">
        <v>1349</v>
      </c>
    </row>
    <row r="3614" spans="1:14" x14ac:dyDescent="0.3">
      <c r="A3614" t="str">
        <f t="shared" si="56"/>
        <v>90476006</v>
      </c>
      <c r="B3614" s="7" t="s">
        <v>1321</v>
      </c>
      <c r="C3614" s="7"/>
      <c r="D3614" s="7"/>
      <c r="E3614" s="7" t="e">
        <v>#N/A</v>
      </c>
      <c r="F3614" s="7" t="e">
        <v>#N/A</v>
      </c>
      <c r="G3614" s="7" t="e">
        <v>#N/A</v>
      </c>
      <c r="H3614" s="7" t="e">
        <v>#N/A</v>
      </c>
      <c r="I3614" s="7" t="s">
        <v>1286</v>
      </c>
      <c r="J3614" s="7" t="s">
        <v>1286</v>
      </c>
      <c r="K3614" s="241">
        <v>9047</v>
      </c>
      <c r="L3614" s="7" t="s">
        <v>2160</v>
      </c>
      <c r="M3614" s="241">
        <v>6006</v>
      </c>
      <c r="N3614" s="7" t="s">
        <v>68</v>
      </c>
    </row>
    <row r="3615" spans="1:14" x14ac:dyDescent="0.3">
      <c r="A3615" t="str">
        <f t="shared" si="56"/>
        <v>90478602</v>
      </c>
      <c r="B3615" s="7" t="s">
        <v>1321</v>
      </c>
      <c r="C3615" s="7"/>
      <c r="D3615" s="7"/>
      <c r="E3615" s="7" t="e">
        <v>#N/A</v>
      </c>
      <c r="F3615" s="7" t="e">
        <v>#N/A</v>
      </c>
      <c r="G3615" s="7" t="e">
        <v>#N/A</v>
      </c>
      <c r="H3615" s="7" t="e">
        <v>#N/A</v>
      </c>
      <c r="I3615" s="7" t="s">
        <v>1286</v>
      </c>
      <c r="J3615" s="7" t="s">
        <v>1286</v>
      </c>
      <c r="K3615" s="241">
        <v>9047</v>
      </c>
      <c r="L3615" s="7" t="s">
        <v>2160</v>
      </c>
      <c r="M3615" s="241">
        <v>8602</v>
      </c>
      <c r="N3615" s="7" t="s">
        <v>365</v>
      </c>
    </row>
    <row r="3616" spans="1:14" x14ac:dyDescent="0.3">
      <c r="A3616" t="str">
        <f t="shared" si="56"/>
        <v>90616008</v>
      </c>
      <c r="B3616" s="7" t="s">
        <v>1321</v>
      </c>
      <c r="C3616" s="7"/>
      <c r="D3616" s="7"/>
      <c r="E3616" s="7" t="e">
        <v>#N/A</v>
      </c>
      <c r="F3616" s="7" t="e">
        <v>#N/A</v>
      </c>
      <c r="G3616" s="7" t="e">
        <v>#N/A</v>
      </c>
      <c r="H3616" s="7" t="e">
        <v>#N/A</v>
      </c>
      <c r="I3616" s="7" t="s">
        <v>1286</v>
      </c>
      <c r="J3616" s="7" t="s">
        <v>1286</v>
      </c>
      <c r="K3616" s="241">
        <v>9061</v>
      </c>
      <c r="L3616" s="7" t="s">
        <v>2161</v>
      </c>
      <c r="M3616" s="241">
        <v>6008</v>
      </c>
      <c r="N3616" s="7" t="s">
        <v>75</v>
      </c>
    </row>
    <row r="3617" spans="1:14" x14ac:dyDescent="0.3">
      <c r="A3617" t="str">
        <f t="shared" si="56"/>
        <v>91397000</v>
      </c>
      <c r="B3617" s="7" t="s">
        <v>1321</v>
      </c>
      <c r="C3617" s="7"/>
      <c r="D3617" s="7"/>
      <c r="E3617" s="7" t="e">
        <v>#N/A</v>
      </c>
      <c r="F3617" s="7" t="e">
        <v>#N/A</v>
      </c>
      <c r="G3617" s="7" t="e">
        <v>#N/A</v>
      </c>
      <c r="H3617" s="7" t="e">
        <v>#N/A</v>
      </c>
      <c r="I3617" s="7" t="s">
        <v>1286</v>
      </c>
      <c r="J3617" s="7" t="s">
        <v>1286</v>
      </c>
      <c r="K3617" s="241">
        <v>9139</v>
      </c>
      <c r="L3617" s="7" t="s">
        <v>2162</v>
      </c>
      <c r="M3617" s="241">
        <v>7000</v>
      </c>
      <c r="N3617" s="7" t="s">
        <v>44</v>
      </c>
    </row>
    <row r="3618" spans="1:14" x14ac:dyDescent="0.3">
      <c r="A3618" t="str">
        <f t="shared" si="56"/>
        <v>91407000</v>
      </c>
      <c r="B3618" s="7" t="s">
        <v>1321</v>
      </c>
      <c r="C3618" s="7"/>
      <c r="D3618" s="7"/>
      <c r="E3618" s="7" t="e">
        <v>#N/A</v>
      </c>
      <c r="F3618" s="7" t="e">
        <v>#N/A</v>
      </c>
      <c r="G3618" s="7" t="e">
        <v>#N/A</v>
      </c>
      <c r="H3618" s="7" t="e">
        <v>#N/A</v>
      </c>
      <c r="I3618" s="7" t="s">
        <v>1286</v>
      </c>
      <c r="J3618" s="7" t="s">
        <v>1286</v>
      </c>
      <c r="K3618" s="241">
        <v>9140</v>
      </c>
      <c r="L3618" s="7" t="s">
        <v>2163</v>
      </c>
      <c r="M3618" s="241">
        <v>7000</v>
      </c>
      <c r="N3618" s="7" t="s">
        <v>44</v>
      </c>
    </row>
    <row r="3619" spans="1:14" x14ac:dyDescent="0.3">
      <c r="A3619" t="str">
        <f t="shared" si="56"/>
        <v>91408805</v>
      </c>
      <c r="B3619" s="7" t="s">
        <v>1321</v>
      </c>
      <c r="C3619" s="7"/>
      <c r="D3619" s="7"/>
      <c r="E3619" s="7" t="e">
        <v>#N/A</v>
      </c>
      <c r="F3619" s="7" t="e">
        <v>#N/A</v>
      </c>
      <c r="G3619" s="7" t="e">
        <v>#N/A</v>
      </c>
      <c r="H3619" s="7" t="e">
        <v>#N/A</v>
      </c>
      <c r="I3619" s="7" t="s">
        <v>1286</v>
      </c>
      <c r="J3619" s="7" t="s">
        <v>1286</v>
      </c>
      <c r="K3619" s="241">
        <v>9140</v>
      </c>
      <c r="L3619" s="7" t="s">
        <v>2163</v>
      </c>
      <c r="M3619" s="241">
        <v>8805</v>
      </c>
      <c r="N3619" s="7" t="s">
        <v>1599</v>
      </c>
    </row>
    <row r="3620" spans="1:14" x14ac:dyDescent="0.3">
      <c r="A3620" t="str">
        <f t="shared" si="56"/>
        <v>91416003</v>
      </c>
      <c r="B3620" s="7" t="s">
        <v>1321</v>
      </c>
      <c r="C3620" s="7"/>
      <c r="D3620" s="7"/>
      <c r="E3620" s="7" t="e">
        <v>#N/A</v>
      </c>
      <c r="F3620" s="7" t="e">
        <v>#N/A</v>
      </c>
      <c r="G3620" s="7" t="e">
        <v>#N/A</v>
      </c>
      <c r="H3620" s="7" t="e">
        <v>#N/A</v>
      </c>
      <c r="I3620" s="7" t="s">
        <v>1286</v>
      </c>
      <c r="J3620" s="7" t="s">
        <v>1286</v>
      </c>
      <c r="K3620" s="241">
        <v>9141</v>
      </c>
      <c r="L3620" s="7" t="s">
        <v>2164</v>
      </c>
      <c r="M3620" s="241">
        <v>6003</v>
      </c>
      <c r="N3620" s="7" t="s">
        <v>89</v>
      </c>
    </row>
    <row r="3621" spans="1:14" x14ac:dyDescent="0.3">
      <c r="A3621" t="str">
        <f t="shared" si="56"/>
        <v>91417000</v>
      </c>
      <c r="B3621" s="7" t="s">
        <v>1321</v>
      </c>
      <c r="C3621" s="7"/>
      <c r="D3621" s="7"/>
      <c r="E3621" s="7" t="e">
        <v>#N/A</v>
      </c>
      <c r="F3621" s="7" t="e">
        <v>#N/A</v>
      </c>
      <c r="G3621" s="7" t="e">
        <v>#N/A</v>
      </c>
      <c r="H3621" s="7" t="e">
        <v>#N/A</v>
      </c>
      <c r="I3621" s="7" t="s">
        <v>1286</v>
      </c>
      <c r="J3621" s="7" t="s">
        <v>1286</v>
      </c>
      <c r="K3621" s="241">
        <v>9141</v>
      </c>
      <c r="L3621" s="7" t="s">
        <v>2164</v>
      </c>
      <c r="M3621" s="241">
        <v>7000</v>
      </c>
      <c r="N3621" s="7" t="s">
        <v>44</v>
      </c>
    </row>
    <row r="3622" spans="1:14" x14ac:dyDescent="0.3">
      <c r="A3622" t="str">
        <f t="shared" si="56"/>
        <v>91426003</v>
      </c>
      <c r="B3622" s="7" t="s">
        <v>1321</v>
      </c>
      <c r="C3622" s="7"/>
      <c r="D3622" s="7"/>
      <c r="E3622" s="7" t="e">
        <v>#N/A</v>
      </c>
      <c r="F3622" s="7" t="e">
        <v>#N/A</v>
      </c>
      <c r="G3622" s="7" t="e">
        <v>#N/A</v>
      </c>
      <c r="H3622" s="7" t="e">
        <v>#N/A</v>
      </c>
      <c r="I3622" s="7" t="s">
        <v>1286</v>
      </c>
      <c r="J3622" s="7" t="s">
        <v>1286</v>
      </c>
      <c r="K3622" s="241">
        <v>9142</v>
      </c>
      <c r="L3622" s="7" t="s">
        <v>2165</v>
      </c>
      <c r="M3622" s="241">
        <v>6003</v>
      </c>
      <c r="N3622" s="7" t="s">
        <v>89</v>
      </c>
    </row>
    <row r="3623" spans="1:14" x14ac:dyDescent="0.3">
      <c r="A3623" t="str">
        <f t="shared" si="56"/>
        <v>91426008</v>
      </c>
      <c r="B3623" s="7" t="s">
        <v>1321</v>
      </c>
      <c r="C3623" s="7"/>
      <c r="D3623" s="7"/>
      <c r="E3623" s="7" t="e">
        <v>#N/A</v>
      </c>
      <c r="F3623" s="7" t="e">
        <v>#N/A</v>
      </c>
      <c r="G3623" s="7" t="e">
        <v>#N/A</v>
      </c>
      <c r="H3623" s="7" t="e">
        <v>#N/A</v>
      </c>
      <c r="I3623" s="7" t="s">
        <v>1286</v>
      </c>
      <c r="J3623" s="7" t="s">
        <v>1286</v>
      </c>
      <c r="K3623" s="241">
        <v>9142</v>
      </c>
      <c r="L3623" s="7" t="s">
        <v>2165</v>
      </c>
      <c r="M3623" s="241">
        <v>6008</v>
      </c>
      <c r="N3623" s="7" t="s">
        <v>75</v>
      </c>
    </row>
    <row r="3624" spans="1:14" x14ac:dyDescent="0.3">
      <c r="A3624" t="str">
        <f t="shared" si="56"/>
        <v>91436001</v>
      </c>
      <c r="B3624" s="7" t="s">
        <v>1321</v>
      </c>
      <c r="C3624" s="7"/>
      <c r="D3624" s="7"/>
      <c r="E3624" s="7" t="e">
        <v>#N/A</v>
      </c>
      <c r="F3624" s="7" t="e">
        <v>#N/A</v>
      </c>
      <c r="G3624" s="7" t="e">
        <v>#N/A</v>
      </c>
      <c r="H3624" s="7" t="e">
        <v>#N/A</v>
      </c>
      <c r="I3624" s="7" t="s">
        <v>1286</v>
      </c>
      <c r="J3624" s="7" t="s">
        <v>1286</v>
      </c>
      <c r="K3624" s="241">
        <v>9143</v>
      </c>
      <c r="L3624" s="7" t="s">
        <v>1424</v>
      </c>
      <c r="M3624" s="241">
        <v>6001</v>
      </c>
      <c r="N3624" s="7" t="s">
        <v>457</v>
      </c>
    </row>
    <row r="3625" spans="1:14" x14ac:dyDescent="0.3">
      <c r="A3625" t="str">
        <f t="shared" si="56"/>
        <v>91436004</v>
      </c>
      <c r="B3625" s="7" t="s">
        <v>1321</v>
      </c>
      <c r="C3625" s="7"/>
      <c r="D3625" s="7"/>
      <c r="E3625" s="7" t="e">
        <v>#N/A</v>
      </c>
      <c r="F3625" s="7" t="e">
        <v>#N/A</v>
      </c>
      <c r="G3625" s="7" t="e">
        <v>#N/A</v>
      </c>
      <c r="H3625" s="7" t="e">
        <v>#N/A</v>
      </c>
      <c r="I3625" s="7" t="s">
        <v>1286</v>
      </c>
      <c r="J3625" s="7" t="s">
        <v>1286</v>
      </c>
      <c r="K3625" s="241">
        <v>9143</v>
      </c>
      <c r="L3625" s="7" t="s">
        <v>1424</v>
      </c>
      <c r="M3625" s="241">
        <v>6004</v>
      </c>
      <c r="N3625" s="7" t="s">
        <v>66</v>
      </c>
    </row>
    <row r="3626" spans="1:14" x14ac:dyDescent="0.3">
      <c r="A3626" t="str">
        <f t="shared" si="56"/>
        <v>91436008</v>
      </c>
      <c r="B3626" s="7" t="s">
        <v>1321</v>
      </c>
      <c r="C3626" s="7"/>
      <c r="D3626" s="7"/>
      <c r="E3626" s="7" t="e">
        <v>#N/A</v>
      </c>
      <c r="F3626" s="7" t="e">
        <v>#N/A</v>
      </c>
      <c r="G3626" s="7" t="e">
        <v>#N/A</v>
      </c>
      <c r="H3626" s="7" t="e">
        <v>#N/A</v>
      </c>
      <c r="I3626" s="7" t="s">
        <v>1286</v>
      </c>
      <c r="J3626" s="7" t="s">
        <v>1286</v>
      </c>
      <c r="K3626" s="241">
        <v>9143</v>
      </c>
      <c r="L3626" s="7" t="s">
        <v>1424</v>
      </c>
      <c r="M3626" s="241">
        <v>6008</v>
      </c>
      <c r="N3626" s="7" t="s">
        <v>75</v>
      </c>
    </row>
    <row r="3627" spans="1:14" x14ac:dyDescent="0.3">
      <c r="A3627" t="str">
        <f t="shared" si="56"/>
        <v>91446003</v>
      </c>
      <c r="B3627" s="7" t="s">
        <v>1098</v>
      </c>
      <c r="C3627" s="7"/>
      <c r="D3627" s="7"/>
      <c r="E3627" s="7" t="e">
        <v>#N/A</v>
      </c>
      <c r="F3627" s="7" t="e">
        <v>#N/A</v>
      </c>
      <c r="G3627" s="7" t="e">
        <v>#N/A</v>
      </c>
      <c r="H3627" s="7" t="e">
        <v>#N/A</v>
      </c>
      <c r="I3627" s="7" t="s">
        <v>1286</v>
      </c>
      <c r="J3627" s="7" t="s">
        <v>1286</v>
      </c>
      <c r="K3627" s="241">
        <v>9144</v>
      </c>
      <c r="L3627" s="7" t="s">
        <v>90</v>
      </c>
      <c r="M3627" s="241">
        <v>6003</v>
      </c>
      <c r="N3627" s="7" t="s">
        <v>89</v>
      </c>
    </row>
    <row r="3628" spans="1:14" x14ac:dyDescent="0.3">
      <c r="A3628" t="str">
        <f t="shared" si="56"/>
        <v>91446006</v>
      </c>
      <c r="B3628" s="7" t="s">
        <v>1098</v>
      </c>
      <c r="C3628" s="7"/>
      <c r="D3628" s="7"/>
      <c r="E3628" s="7" t="e">
        <v>#N/A</v>
      </c>
      <c r="F3628" s="7" t="e">
        <v>#N/A</v>
      </c>
      <c r="G3628" s="7" t="e">
        <v>#N/A</v>
      </c>
      <c r="H3628" s="7" t="e">
        <v>#N/A</v>
      </c>
      <c r="I3628" s="7" t="s">
        <v>1286</v>
      </c>
      <c r="J3628" s="7" t="s">
        <v>1286</v>
      </c>
      <c r="K3628" s="241">
        <v>9144</v>
      </c>
      <c r="L3628" s="7" t="s">
        <v>90</v>
      </c>
      <c r="M3628" s="241">
        <v>6006</v>
      </c>
      <c r="N3628" s="7" t="s">
        <v>68</v>
      </c>
    </row>
    <row r="3629" spans="1:14" x14ac:dyDescent="0.3">
      <c r="A3629" t="str">
        <f t="shared" si="56"/>
        <v>91446008</v>
      </c>
      <c r="B3629" s="7" t="s">
        <v>1098</v>
      </c>
      <c r="C3629" s="7"/>
      <c r="D3629" s="7"/>
      <c r="E3629" s="7" t="e">
        <v>#N/A</v>
      </c>
      <c r="F3629" s="7" t="e">
        <v>#N/A</v>
      </c>
      <c r="G3629" s="7" t="e">
        <v>#N/A</v>
      </c>
      <c r="H3629" s="7" t="e">
        <v>#N/A</v>
      </c>
      <c r="I3629" s="7" t="s">
        <v>1286</v>
      </c>
      <c r="J3629" s="7" t="s">
        <v>1286</v>
      </c>
      <c r="K3629" s="241">
        <v>9144</v>
      </c>
      <c r="L3629" s="7" t="s">
        <v>90</v>
      </c>
      <c r="M3629" s="241">
        <v>6008</v>
      </c>
      <c r="N3629" s="7" t="s">
        <v>75</v>
      </c>
    </row>
    <row r="3630" spans="1:14" x14ac:dyDescent="0.3">
      <c r="A3630" t="str">
        <f t="shared" si="56"/>
        <v>91446009</v>
      </c>
      <c r="B3630" s="7" t="s">
        <v>1098</v>
      </c>
      <c r="C3630" s="7"/>
      <c r="D3630" s="7"/>
      <c r="E3630" s="7" t="e">
        <v>#N/A</v>
      </c>
      <c r="F3630" s="7" t="e">
        <v>#N/A</v>
      </c>
      <c r="G3630" s="7" t="e">
        <v>#N/A</v>
      </c>
      <c r="H3630" s="7" t="e">
        <v>#N/A</v>
      </c>
      <c r="I3630" s="7" t="s">
        <v>1286</v>
      </c>
      <c r="J3630" s="7" t="s">
        <v>1286</v>
      </c>
      <c r="K3630" s="241">
        <v>9144</v>
      </c>
      <c r="L3630" s="7" t="s">
        <v>90</v>
      </c>
      <c r="M3630" s="241">
        <v>6009</v>
      </c>
      <c r="N3630" s="7" t="s">
        <v>71</v>
      </c>
    </row>
    <row r="3631" spans="1:14" x14ac:dyDescent="0.3">
      <c r="A3631" t="str">
        <f t="shared" si="56"/>
        <v>91446014</v>
      </c>
      <c r="B3631" s="7" t="s">
        <v>1098</v>
      </c>
      <c r="C3631" s="7"/>
      <c r="D3631" s="7"/>
      <c r="E3631" s="7" t="e">
        <v>#N/A</v>
      </c>
      <c r="F3631" s="7" t="e">
        <v>#N/A</v>
      </c>
      <c r="G3631" s="7" t="e">
        <v>#N/A</v>
      </c>
      <c r="H3631" s="7" t="e">
        <v>#N/A</v>
      </c>
      <c r="I3631" s="7" t="s">
        <v>1286</v>
      </c>
      <c r="J3631" s="7" t="s">
        <v>1286</v>
      </c>
      <c r="K3631" s="241">
        <v>9144</v>
      </c>
      <c r="L3631" s="7" t="s">
        <v>90</v>
      </c>
      <c r="M3631" s="241">
        <v>6014</v>
      </c>
      <c r="N3631" s="7" t="s">
        <v>2166</v>
      </c>
    </row>
    <row r="3632" spans="1:14" x14ac:dyDescent="0.3">
      <c r="A3632" t="str">
        <f t="shared" si="56"/>
        <v>91446031</v>
      </c>
      <c r="B3632" s="7" t="s">
        <v>1098</v>
      </c>
      <c r="C3632" s="7"/>
      <c r="D3632" s="7"/>
      <c r="E3632" s="7" t="e">
        <v>#N/A</v>
      </c>
      <c r="F3632" s="7" t="e">
        <v>#N/A</v>
      </c>
      <c r="G3632" s="7" t="e">
        <v>#N/A</v>
      </c>
      <c r="H3632" s="7" t="e">
        <v>#N/A</v>
      </c>
      <c r="I3632" s="7" t="s">
        <v>1286</v>
      </c>
      <c r="J3632" s="7" t="s">
        <v>1286</v>
      </c>
      <c r="K3632" s="241">
        <v>9144</v>
      </c>
      <c r="L3632" s="7" t="s">
        <v>90</v>
      </c>
      <c r="M3632" s="241">
        <v>6031</v>
      </c>
      <c r="N3632" s="7" t="s">
        <v>133</v>
      </c>
    </row>
    <row r="3633" spans="1:14" x14ac:dyDescent="0.3">
      <c r="A3633" t="str">
        <f t="shared" si="56"/>
        <v>91446032</v>
      </c>
      <c r="B3633" s="7" t="s">
        <v>1098</v>
      </c>
      <c r="C3633" s="7"/>
      <c r="D3633" s="7"/>
      <c r="E3633" s="7" t="e">
        <v>#N/A</v>
      </c>
      <c r="F3633" s="7" t="e">
        <v>#N/A</v>
      </c>
      <c r="G3633" s="7" t="e">
        <v>#N/A</v>
      </c>
      <c r="H3633" s="7" t="e">
        <v>#N/A</v>
      </c>
      <c r="I3633" s="7" t="s">
        <v>1286</v>
      </c>
      <c r="J3633" s="7" t="s">
        <v>1286</v>
      </c>
      <c r="K3633" s="241">
        <v>9144</v>
      </c>
      <c r="L3633" s="7" t="s">
        <v>90</v>
      </c>
      <c r="M3633" s="241">
        <v>6032</v>
      </c>
      <c r="N3633" s="7" t="s">
        <v>2167</v>
      </c>
    </row>
    <row r="3634" spans="1:14" x14ac:dyDescent="0.3">
      <c r="A3634" t="str">
        <f t="shared" si="56"/>
        <v>91446033</v>
      </c>
      <c r="B3634" s="7" t="s">
        <v>1098</v>
      </c>
      <c r="C3634" s="7"/>
      <c r="D3634" s="7"/>
      <c r="E3634" s="7" t="e">
        <v>#N/A</v>
      </c>
      <c r="F3634" s="7" t="e">
        <v>#N/A</v>
      </c>
      <c r="G3634" s="7" t="e">
        <v>#N/A</v>
      </c>
      <c r="H3634" s="7" t="e">
        <v>#N/A</v>
      </c>
      <c r="I3634" s="7" t="s">
        <v>1286</v>
      </c>
      <c r="J3634" s="7" t="s">
        <v>1286</v>
      </c>
      <c r="K3634" s="241">
        <v>9144</v>
      </c>
      <c r="L3634" s="7" t="s">
        <v>90</v>
      </c>
      <c r="M3634" s="241">
        <v>6033</v>
      </c>
      <c r="N3634" s="7" t="s">
        <v>2168</v>
      </c>
    </row>
    <row r="3635" spans="1:14" x14ac:dyDescent="0.3">
      <c r="A3635" t="str">
        <f t="shared" si="56"/>
        <v>91446034</v>
      </c>
      <c r="B3635" s="7" t="s">
        <v>1098</v>
      </c>
      <c r="C3635" s="7"/>
      <c r="D3635" s="7"/>
      <c r="E3635" s="7">
        <v>0</v>
      </c>
      <c r="F3635" s="7">
        <v>0</v>
      </c>
      <c r="G3635" s="7">
        <v>0</v>
      </c>
      <c r="H3635" s="7">
        <v>0</v>
      </c>
      <c r="I3635" s="7" t="s">
        <v>1286</v>
      </c>
      <c r="J3635" s="7" t="s">
        <v>1286</v>
      </c>
      <c r="K3635" s="241">
        <v>9144</v>
      </c>
      <c r="L3635" s="7" t="s">
        <v>90</v>
      </c>
      <c r="M3635" s="241">
        <v>6034</v>
      </c>
      <c r="N3635" s="7" t="s">
        <v>91</v>
      </c>
    </row>
    <row r="3636" spans="1:14" x14ac:dyDescent="0.3">
      <c r="A3636" t="str">
        <f t="shared" si="56"/>
        <v>91446035</v>
      </c>
      <c r="B3636" s="7" t="s">
        <v>1098</v>
      </c>
      <c r="C3636" s="7"/>
      <c r="D3636" s="7"/>
      <c r="E3636" s="7">
        <v>0</v>
      </c>
      <c r="F3636" s="7">
        <v>0</v>
      </c>
      <c r="G3636" s="7">
        <v>0</v>
      </c>
      <c r="H3636" s="7">
        <v>0</v>
      </c>
      <c r="I3636" s="7" t="s">
        <v>1286</v>
      </c>
      <c r="J3636" s="7" t="s">
        <v>1286</v>
      </c>
      <c r="K3636" s="241">
        <v>9144</v>
      </c>
      <c r="L3636" s="7" t="s">
        <v>90</v>
      </c>
      <c r="M3636" s="241">
        <v>6035</v>
      </c>
      <c r="N3636" s="7" t="s">
        <v>92</v>
      </c>
    </row>
    <row r="3637" spans="1:14" x14ac:dyDescent="0.3">
      <c r="A3637" t="str">
        <f t="shared" si="56"/>
        <v>91446036</v>
      </c>
      <c r="B3637" s="7" t="s">
        <v>1098</v>
      </c>
      <c r="C3637" s="7"/>
      <c r="D3637" s="7"/>
      <c r="E3637" s="7" t="e">
        <v>#N/A</v>
      </c>
      <c r="F3637" s="7" t="e">
        <v>#N/A</v>
      </c>
      <c r="G3637" s="7" t="e">
        <v>#N/A</v>
      </c>
      <c r="H3637" s="7" t="e">
        <v>#N/A</v>
      </c>
      <c r="I3637" s="7" t="s">
        <v>1286</v>
      </c>
      <c r="J3637" s="7" t="s">
        <v>1286</v>
      </c>
      <c r="K3637" s="241">
        <v>9144</v>
      </c>
      <c r="L3637" s="7" t="s">
        <v>90</v>
      </c>
      <c r="M3637" s="241">
        <v>6036</v>
      </c>
      <c r="N3637" s="7" t="s">
        <v>2169</v>
      </c>
    </row>
    <row r="3638" spans="1:14" x14ac:dyDescent="0.3">
      <c r="A3638" t="str">
        <f t="shared" si="56"/>
        <v>91446037</v>
      </c>
      <c r="B3638" s="7" t="s">
        <v>1098</v>
      </c>
      <c r="C3638" s="7"/>
      <c r="D3638" s="7"/>
      <c r="E3638" s="7" t="e">
        <v>#N/A</v>
      </c>
      <c r="F3638" s="7" t="e">
        <v>#N/A</v>
      </c>
      <c r="G3638" s="7" t="e">
        <v>#N/A</v>
      </c>
      <c r="H3638" s="7" t="e">
        <v>#N/A</v>
      </c>
      <c r="I3638" s="7" t="s">
        <v>1286</v>
      </c>
      <c r="J3638" s="7" t="s">
        <v>1286</v>
      </c>
      <c r="K3638" s="241">
        <v>9144</v>
      </c>
      <c r="L3638" s="7" t="s">
        <v>90</v>
      </c>
      <c r="M3638" s="241">
        <v>6037</v>
      </c>
      <c r="N3638" s="7" t="s">
        <v>2170</v>
      </c>
    </row>
    <row r="3639" spans="1:14" x14ac:dyDescent="0.3">
      <c r="A3639" t="str">
        <f t="shared" si="56"/>
        <v>91446038</v>
      </c>
      <c r="B3639" s="7" t="s">
        <v>1098</v>
      </c>
      <c r="C3639" s="7"/>
      <c r="D3639" s="7"/>
      <c r="E3639" s="7" t="e">
        <v>#N/A</v>
      </c>
      <c r="F3639" s="7" t="e">
        <v>#N/A</v>
      </c>
      <c r="G3639" s="7" t="e">
        <v>#N/A</v>
      </c>
      <c r="H3639" s="7" t="e">
        <v>#N/A</v>
      </c>
      <c r="I3639" s="7" t="s">
        <v>1286</v>
      </c>
      <c r="J3639" s="7" t="s">
        <v>1286</v>
      </c>
      <c r="K3639" s="241">
        <v>9144</v>
      </c>
      <c r="L3639" s="7" t="s">
        <v>90</v>
      </c>
      <c r="M3639" s="241">
        <v>6038</v>
      </c>
      <c r="N3639" s="7" t="s">
        <v>2171</v>
      </c>
    </row>
    <row r="3640" spans="1:14" x14ac:dyDescent="0.3">
      <c r="A3640" t="str">
        <f t="shared" si="56"/>
        <v>91446039</v>
      </c>
      <c r="B3640" s="7" t="s">
        <v>1098</v>
      </c>
      <c r="C3640" s="7"/>
      <c r="D3640" s="7"/>
      <c r="E3640" s="7">
        <v>0</v>
      </c>
      <c r="F3640" s="7">
        <v>0</v>
      </c>
      <c r="G3640" s="7">
        <v>0</v>
      </c>
      <c r="H3640" s="7">
        <v>0</v>
      </c>
      <c r="I3640" s="7" t="s">
        <v>1286</v>
      </c>
      <c r="J3640" s="7" t="s">
        <v>1286</v>
      </c>
      <c r="K3640" s="241">
        <v>9144</v>
      </c>
      <c r="L3640" s="7" t="s">
        <v>90</v>
      </c>
      <c r="M3640" s="241">
        <v>6039</v>
      </c>
      <c r="N3640" s="7" t="s">
        <v>93</v>
      </c>
    </row>
    <row r="3641" spans="1:14" x14ac:dyDescent="0.3">
      <c r="A3641" t="str">
        <f t="shared" si="56"/>
        <v>91446040</v>
      </c>
      <c r="B3641" s="7" t="s">
        <v>1098</v>
      </c>
      <c r="C3641" s="7"/>
      <c r="D3641" s="7"/>
      <c r="E3641" s="7" t="e">
        <v>#N/A</v>
      </c>
      <c r="F3641" s="7" t="e">
        <v>#N/A</v>
      </c>
      <c r="G3641" s="7" t="e">
        <v>#N/A</v>
      </c>
      <c r="H3641" s="7" t="e">
        <v>#N/A</v>
      </c>
      <c r="I3641" s="7" t="s">
        <v>1286</v>
      </c>
      <c r="J3641" s="7" t="s">
        <v>1286</v>
      </c>
      <c r="K3641" s="241">
        <v>9144</v>
      </c>
      <c r="L3641" s="7" t="s">
        <v>90</v>
      </c>
      <c r="M3641" s="241">
        <v>6040</v>
      </c>
      <c r="N3641" s="7" t="s">
        <v>2172</v>
      </c>
    </row>
    <row r="3642" spans="1:14" x14ac:dyDescent="0.3">
      <c r="A3642" t="str">
        <f t="shared" si="56"/>
        <v>91446041</v>
      </c>
      <c r="B3642" s="7" t="s">
        <v>1098</v>
      </c>
      <c r="C3642" s="7"/>
      <c r="D3642" s="7"/>
      <c r="E3642" s="7" t="e">
        <v>#N/A</v>
      </c>
      <c r="F3642" s="7" t="e">
        <v>#N/A</v>
      </c>
      <c r="G3642" s="7" t="e">
        <v>#N/A</v>
      </c>
      <c r="H3642" s="7" t="e">
        <v>#N/A</v>
      </c>
      <c r="I3642" s="7" t="s">
        <v>1286</v>
      </c>
      <c r="J3642" s="7" t="s">
        <v>1286</v>
      </c>
      <c r="K3642" s="241">
        <v>9144</v>
      </c>
      <c r="L3642" s="7" t="s">
        <v>90</v>
      </c>
      <c r="M3642" s="241">
        <v>6041</v>
      </c>
      <c r="N3642" s="7" t="s">
        <v>2173</v>
      </c>
    </row>
    <row r="3643" spans="1:14" x14ac:dyDescent="0.3">
      <c r="A3643" t="str">
        <f t="shared" si="56"/>
        <v>91446042</v>
      </c>
      <c r="B3643" s="7" t="s">
        <v>1098</v>
      </c>
      <c r="C3643" s="7"/>
      <c r="D3643" s="7"/>
      <c r="E3643" s="7" t="e">
        <v>#N/A</v>
      </c>
      <c r="F3643" s="7" t="e">
        <v>#N/A</v>
      </c>
      <c r="G3643" s="7" t="e">
        <v>#N/A</v>
      </c>
      <c r="H3643" s="7" t="e">
        <v>#N/A</v>
      </c>
      <c r="I3643" s="7" t="s">
        <v>1286</v>
      </c>
      <c r="J3643" s="7" t="s">
        <v>1286</v>
      </c>
      <c r="K3643" s="241">
        <v>9144</v>
      </c>
      <c r="L3643" s="7" t="s">
        <v>90</v>
      </c>
      <c r="M3643" s="241">
        <v>6042</v>
      </c>
      <c r="N3643" s="7" t="s">
        <v>2174</v>
      </c>
    </row>
    <row r="3644" spans="1:14" x14ac:dyDescent="0.3">
      <c r="A3644" t="str">
        <f t="shared" si="56"/>
        <v>91446043</v>
      </c>
      <c r="B3644" s="7" t="s">
        <v>1098</v>
      </c>
      <c r="C3644" s="7"/>
      <c r="D3644" s="7"/>
      <c r="E3644" s="7" t="e">
        <v>#N/A</v>
      </c>
      <c r="F3644" s="7" t="e">
        <v>#N/A</v>
      </c>
      <c r="G3644" s="7" t="e">
        <v>#N/A</v>
      </c>
      <c r="H3644" s="7" t="e">
        <v>#N/A</v>
      </c>
      <c r="I3644" s="7" t="s">
        <v>1286</v>
      </c>
      <c r="J3644" s="7" t="s">
        <v>1286</v>
      </c>
      <c r="K3644" s="241">
        <v>9144</v>
      </c>
      <c r="L3644" s="7" t="s">
        <v>90</v>
      </c>
      <c r="M3644" s="241">
        <v>6043</v>
      </c>
      <c r="N3644" s="7" t="s">
        <v>2175</v>
      </c>
    </row>
    <row r="3645" spans="1:14" x14ac:dyDescent="0.3">
      <c r="A3645" t="str">
        <f t="shared" si="56"/>
        <v>91446044</v>
      </c>
      <c r="B3645" s="7" t="s">
        <v>1098</v>
      </c>
      <c r="C3645" s="7"/>
      <c r="D3645" s="7"/>
      <c r="E3645" s="7" t="e">
        <v>#N/A</v>
      </c>
      <c r="F3645" s="7" t="e">
        <v>#N/A</v>
      </c>
      <c r="G3645" s="7" t="e">
        <v>#N/A</v>
      </c>
      <c r="H3645" s="7" t="e">
        <v>#N/A</v>
      </c>
      <c r="I3645" s="7" t="s">
        <v>1286</v>
      </c>
      <c r="J3645" s="7" t="s">
        <v>1286</v>
      </c>
      <c r="K3645" s="241">
        <v>9144</v>
      </c>
      <c r="L3645" s="7" t="s">
        <v>90</v>
      </c>
      <c r="M3645" s="241">
        <v>6044</v>
      </c>
      <c r="N3645" s="7" t="s">
        <v>2176</v>
      </c>
    </row>
    <row r="3646" spans="1:14" x14ac:dyDescent="0.3">
      <c r="A3646" t="str">
        <f t="shared" si="56"/>
        <v>91446046</v>
      </c>
      <c r="B3646" s="7" t="s">
        <v>1098</v>
      </c>
      <c r="C3646" s="7"/>
      <c r="D3646" s="7"/>
      <c r="E3646" s="7" t="e">
        <v>#N/A</v>
      </c>
      <c r="F3646" s="7" t="e">
        <v>#N/A</v>
      </c>
      <c r="G3646" s="7" t="e">
        <v>#N/A</v>
      </c>
      <c r="H3646" s="7" t="e">
        <v>#N/A</v>
      </c>
      <c r="I3646" s="7" t="s">
        <v>1286</v>
      </c>
      <c r="J3646" s="7" t="s">
        <v>1286</v>
      </c>
      <c r="K3646" s="241">
        <v>9144</v>
      </c>
      <c r="L3646" s="7" t="s">
        <v>90</v>
      </c>
      <c r="M3646" s="241">
        <v>6046</v>
      </c>
      <c r="N3646" s="7" t="s">
        <v>2177</v>
      </c>
    </row>
    <row r="3647" spans="1:14" x14ac:dyDescent="0.3">
      <c r="A3647" t="str">
        <f t="shared" si="56"/>
        <v>91446047</v>
      </c>
      <c r="B3647" s="7" t="s">
        <v>1098</v>
      </c>
      <c r="C3647" s="7"/>
      <c r="D3647" s="7"/>
      <c r="E3647" s="7" t="e">
        <v>#N/A</v>
      </c>
      <c r="F3647" s="7" t="e">
        <v>#N/A</v>
      </c>
      <c r="G3647" s="7" t="e">
        <v>#N/A</v>
      </c>
      <c r="H3647" s="7" t="e">
        <v>#N/A</v>
      </c>
      <c r="I3647" s="7" t="s">
        <v>1286</v>
      </c>
      <c r="J3647" s="7" t="s">
        <v>1286</v>
      </c>
      <c r="K3647" s="241">
        <v>9144</v>
      </c>
      <c r="L3647" s="7" t="s">
        <v>90</v>
      </c>
      <c r="M3647" s="241">
        <v>6047</v>
      </c>
      <c r="N3647" s="7" t="s">
        <v>2178</v>
      </c>
    </row>
    <row r="3648" spans="1:14" x14ac:dyDescent="0.3">
      <c r="A3648" t="str">
        <f t="shared" si="56"/>
        <v>91446048</v>
      </c>
      <c r="B3648" s="7" t="s">
        <v>1098</v>
      </c>
      <c r="C3648" s="7"/>
      <c r="D3648" s="7"/>
      <c r="E3648" s="7" t="e">
        <v>#N/A</v>
      </c>
      <c r="F3648" s="7" t="e">
        <v>#N/A</v>
      </c>
      <c r="G3648" s="7" t="e">
        <v>#N/A</v>
      </c>
      <c r="H3648" s="7" t="e">
        <v>#N/A</v>
      </c>
      <c r="I3648" s="7" t="s">
        <v>1286</v>
      </c>
      <c r="J3648" s="7" t="s">
        <v>1286</v>
      </c>
      <c r="K3648" s="241">
        <v>9144</v>
      </c>
      <c r="L3648" s="7" t="s">
        <v>90</v>
      </c>
      <c r="M3648" s="241">
        <v>6048</v>
      </c>
      <c r="N3648" s="7" t="s">
        <v>2179</v>
      </c>
    </row>
    <row r="3649" spans="1:14" x14ac:dyDescent="0.3">
      <c r="A3649" t="str">
        <f t="shared" si="56"/>
        <v>91446052</v>
      </c>
      <c r="B3649" s="7" t="s">
        <v>1098</v>
      </c>
      <c r="C3649" s="7"/>
      <c r="D3649" s="7"/>
      <c r="E3649" s="7" t="e">
        <v>#N/A</v>
      </c>
      <c r="F3649" s="7" t="e">
        <v>#N/A</v>
      </c>
      <c r="G3649" s="7" t="e">
        <v>#N/A</v>
      </c>
      <c r="H3649" s="7" t="e">
        <v>#N/A</v>
      </c>
      <c r="I3649" s="7" t="s">
        <v>1286</v>
      </c>
      <c r="J3649" s="7" t="s">
        <v>1286</v>
      </c>
      <c r="K3649" s="241">
        <v>9144</v>
      </c>
      <c r="L3649" s="7" t="s">
        <v>90</v>
      </c>
      <c r="M3649" s="241">
        <v>6052</v>
      </c>
      <c r="N3649" s="7" t="s">
        <v>2180</v>
      </c>
    </row>
    <row r="3650" spans="1:14" x14ac:dyDescent="0.3">
      <c r="A3650" t="str">
        <f t="shared" si="56"/>
        <v>91446053</v>
      </c>
      <c r="B3650" s="7" t="s">
        <v>1098</v>
      </c>
      <c r="C3650" s="7"/>
      <c r="D3650" s="7"/>
      <c r="E3650" s="7" t="e">
        <v>#N/A</v>
      </c>
      <c r="F3650" s="7" t="e">
        <v>#N/A</v>
      </c>
      <c r="G3650" s="7" t="e">
        <v>#N/A</v>
      </c>
      <c r="H3650" s="7" t="e">
        <v>#N/A</v>
      </c>
      <c r="I3650" s="7" t="s">
        <v>1286</v>
      </c>
      <c r="J3650" s="7" t="s">
        <v>1286</v>
      </c>
      <c r="K3650" s="241">
        <v>9144</v>
      </c>
      <c r="L3650" s="7" t="s">
        <v>90</v>
      </c>
      <c r="M3650" s="241">
        <v>6053</v>
      </c>
      <c r="N3650" s="7" t="s">
        <v>2181</v>
      </c>
    </row>
    <row r="3651" spans="1:14" x14ac:dyDescent="0.3">
      <c r="A3651" t="str">
        <f t="shared" ref="A3651:A3714" si="57">K3651&amp;M3651</f>
        <v>91446054</v>
      </c>
      <c r="B3651" s="7" t="s">
        <v>1098</v>
      </c>
      <c r="C3651" s="7"/>
      <c r="D3651" s="7"/>
      <c r="E3651" s="7" t="e">
        <v>#N/A</v>
      </c>
      <c r="F3651" s="7" t="e">
        <v>#N/A</v>
      </c>
      <c r="G3651" s="7" t="e">
        <v>#N/A</v>
      </c>
      <c r="H3651" s="7" t="e">
        <v>#N/A</v>
      </c>
      <c r="I3651" s="7" t="s">
        <v>1286</v>
      </c>
      <c r="J3651" s="7" t="s">
        <v>1286</v>
      </c>
      <c r="K3651" s="241">
        <v>9144</v>
      </c>
      <c r="L3651" s="7" t="s">
        <v>90</v>
      </c>
      <c r="M3651" s="241">
        <v>6054</v>
      </c>
      <c r="N3651" s="7" t="s">
        <v>2182</v>
      </c>
    </row>
    <row r="3652" spans="1:14" x14ac:dyDescent="0.3">
      <c r="A3652" t="str">
        <f t="shared" si="57"/>
        <v>91446055</v>
      </c>
      <c r="B3652" s="7" t="s">
        <v>1098</v>
      </c>
      <c r="C3652" s="7"/>
      <c r="D3652" s="7"/>
      <c r="E3652" s="7" t="e">
        <v>#N/A</v>
      </c>
      <c r="F3652" s="7" t="e">
        <v>#N/A</v>
      </c>
      <c r="G3652" s="7" t="e">
        <v>#N/A</v>
      </c>
      <c r="H3652" s="7" t="e">
        <v>#N/A</v>
      </c>
      <c r="I3652" s="7" t="s">
        <v>1286</v>
      </c>
      <c r="J3652" s="7" t="s">
        <v>1286</v>
      </c>
      <c r="K3652" s="241">
        <v>9144</v>
      </c>
      <c r="L3652" s="7" t="s">
        <v>90</v>
      </c>
      <c r="M3652" s="241">
        <v>6055</v>
      </c>
      <c r="N3652" s="7" t="s">
        <v>2183</v>
      </c>
    </row>
    <row r="3653" spans="1:14" x14ac:dyDescent="0.3">
      <c r="A3653" t="str">
        <f t="shared" si="57"/>
        <v>91446056</v>
      </c>
      <c r="B3653" s="7" t="s">
        <v>1098</v>
      </c>
      <c r="C3653" s="7"/>
      <c r="D3653" s="7"/>
      <c r="E3653" s="7" t="e">
        <v>#N/A</v>
      </c>
      <c r="F3653" s="7" t="e">
        <v>#N/A</v>
      </c>
      <c r="G3653" s="7" t="e">
        <v>#N/A</v>
      </c>
      <c r="H3653" s="7" t="e">
        <v>#N/A</v>
      </c>
      <c r="I3653" s="7" t="s">
        <v>1286</v>
      </c>
      <c r="J3653" s="7" t="s">
        <v>1286</v>
      </c>
      <c r="K3653" s="241">
        <v>9144</v>
      </c>
      <c r="L3653" s="7" t="s">
        <v>90</v>
      </c>
      <c r="M3653" s="241">
        <v>6056</v>
      </c>
      <c r="N3653" s="7" t="s">
        <v>2184</v>
      </c>
    </row>
    <row r="3654" spans="1:14" x14ac:dyDescent="0.3">
      <c r="A3654" t="str">
        <f t="shared" si="57"/>
        <v>91446057</v>
      </c>
      <c r="B3654" s="7" t="s">
        <v>1098</v>
      </c>
      <c r="C3654" s="7"/>
      <c r="D3654" s="7"/>
      <c r="E3654" s="7" t="e">
        <v>#N/A</v>
      </c>
      <c r="F3654" s="7" t="e">
        <v>#N/A</v>
      </c>
      <c r="G3654" s="7" t="e">
        <v>#N/A</v>
      </c>
      <c r="H3654" s="7" t="e">
        <v>#N/A</v>
      </c>
      <c r="I3654" s="7" t="s">
        <v>1286</v>
      </c>
      <c r="J3654" s="7" t="s">
        <v>1286</v>
      </c>
      <c r="K3654" s="241">
        <v>9144</v>
      </c>
      <c r="L3654" s="7" t="s">
        <v>90</v>
      </c>
      <c r="M3654" s="241">
        <v>6057</v>
      </c>
      <c r="N3654" s="7" t="s">
        <v>2185</v>
      </c>
    </row>
    <row r="3655" spans="1:14" x14ac:dyDescent="0.3">
      <c r="A3655" t="str">
        <f t="shared" si="57"/>
        <v>91446524</v>
      </c>
      <c r="B3655" s="7" t="s">
        <v>1098</v>
      </c>
      <c r="C3655" s="7"/>
      <c r="D3655" s="7"/>
      <c r="E3655" s="7" t="e">
        <v>#N/A</v>
      </c>
      <c r="F3655" s="7" t="e">
        <v>#N/A</v>
      </c>
      <c r="G3655" s="7" t="e">
        <v>#N/A</v>
      </c>
      <c r="H3655" s="7" t="e">
        <v>#N/A</v>
      </c>
      <c r="I3655" s="7" t="s">
        <v>1286</v>
      </c>
      <c r="J3655" s="7" t="s">
        <v>1286</v>
      </c>
      <c r="K3655" s="241">
        <v>9144</v>
      </c>
      <c r="L3655" s="7" t="s">
        <v>90</v>
      </c>
      <c r="M3655" s="241">
        <v>6524</v>
      </c>
      <c r="N3655" s="7" t="s">
        <v>2186</v>
      </c>
    </row>
    <row r="3656" spans="1:14" x14ac:dyDescent="0.3">
      <c r="A3656" t="str">
        <f t="shared" si="57"/>
        <v>91506002</v>
      </c>
      <c r="B3656" s="7" t="s">
        <v>1321</v>
      </c>
      <c r="C3656" s="7"/>
      <c r="D3656" s="7"/>
      <c r="E3656" s="7" t="e">
        <v>#N/A</v>
      </c>
      <c r="F3656" s="7" t="e">
        <v>#N/A</v>
      </c>
      <c r="G3656" s="7" t="e">
        <v>#N/A</v>
      </c>
      <c r="H3656" s="7" t="e">
        <v>#N/A</v>
      </c>
      <c r="I3656" s="7" t="s">
        <v>1286</v>
      </c>
      <c r="J3656" s="7" t="s">
        <v>1286</v>
      </c>
      <c r="K3656" s="241">
        <v>9150</v>
      </c>
      <c r="L3656" s="7" t="s">
        <v>130</v>
      </c>
      <c r="M3656" s="241">
        <v>6002</v>
      </c>
      <c r="N3656" s="7" t="s">
        <v>457</v>
      </c>
    </row>
    <row r="3657" spans="1:14" x14ac:dyDescent="0.3">
      <c r="A3657" t="str">
        <f t="shared" si="57"/>
        <v>91506006</v>
      </c>
      <c r="B3657" s="7" t="s">
        <v>1321</v>
      </c>
      <c r="C3657" s="7"/>
      <c r="D3657" s="7"/>
      <c r="E3657" s="7" t="e">
        <v>#N/A</v>
      </c>
      <c r="F3657" s="7" t="e">
        <v>#N/A</v>
      </c>
      <c r="G3657" s="7" t="e">
        <v>#N/A</v>
      </c>
      <c r="H3657" s="7" t="e">
        <v>#N/A</v>
      </c>
      <c r="I3657" s="7" t="s">
        <v>1286</v>
      </c>
      <c r="J3657" s="7" t="s">
        <v>1286</v>
      </c>
      <c r="K3657" s="241">
        <v>9150</v>
      </c>
      <c r="L3657" s="7" t="s">
        <v>130</v>
      </c>
      <c r="M3657" s="241">
        <v>6006</v>
      </c>
      <c r="N3657" s="7" t="s">
        <v>68</v>
      </c>
    </row>
    <row r="3658" spans="1:14" x14ac:dyDescent="0.3">
      <c r="A3658" t="str">
        <f t="shared" si="57"/>
        <v>91516002</v>
      </c>
      <c r="B3658" s="7" t="s">
        <v>1321</v>
      </c>
      <c r="C3658" s="7"/>
      <c r="D3658" s="7"/>
      <c r="E3658" s="7" t="e">
        <v>#N/A</v>
      </c>
      <c r="F3658" s="7" t="e">
        <v>#N/A</v>
      </c>
      <c r="G3658" s="7" t="e">
        <v>#N/A</v>
      </c>
      <c r="H3658" s="7" t="e">
        <v>#N/A</v>
      </c>
      <c r="I3658" s="7" t="s">
        <v>1286</v>
      </c>
      <c r="J3658" s="7" t="s">
        <v>1286</v>
      </c>
      <c r="K3658" s="241">
        <v>9151</v>
      </c>
      <c r="L3658" s="7" t="s">
        <v>2187</v>
      </c>
      <c r="M3658" s="241">
        <v>6002</v>
      </c>
      <c r="N3658" s="7" t="s">
        <v>457</v>
      </c>
    </row>
    <row r="3659" spans="1:14" x14ac:dyDescent="0.3">
      <c r="A3659" t="str">
        <f t="shared" si="57"/>
        <v>91516006</v>
      </c>
      <c r="B3659" s="7" t="s">
        <v>1321</v>
      </c>
      <c r="C3659" s="7"/>
      <c r="D3659" s="7"/>
      <c r="E3659" s="7" t="e">
        <v>#N/A</v>
      </c>
      <c r="F3659" s="7" t="e">
        <v>#N/A</v>
      </c>
      <c r="G3659" s="7" t="e">
        <v>#N/A</v>
      </c>
      <c r="H3659" s="7" t="e">
        <v>#N/A</v>
      </c>
      <c r="I3659" s="7" t="s">
        <v>1286</v>
      </c>
      <c r="J3659" s="7" t="s">
        <v>1286</v>
      </c>
      <c r="K3659" s="241">
        <v>9151</v>
      </c>
      <c r="L3659" s="7" t="s">
        <v>2187</v>
      </c>
      <c r="M3659" s="241">
        <v>6006</v>
      </c>
      <c r="N3659" s="7" t="s">
        <v>68</v>
      </c>
    </row>
    <row r="3660" spans="1:14" x14ac:dyDescent="0.3">
      <c r="A3660" t="str">
        <f t="shared" si="57"/>
        <v>91546000</v>
      </c>
      <c r="B3660" s="7" t="s">
        <v>1323</v>
      </c>
      <c r="C3660" s="7"/>
      <c r="D3660" s="7"/>
      <c r="E3660" s="7" t="e">
        <v>#N/A</v>
      </c>
      <c r="F3660" s="7" t="e">
        <v>#N/A</v>
      </c>
      <c r="G3660" s="7" t="e">
        <v>#N/A</v>
      </c>
      <c r="H3660" s="7" t="e">
        <v>#N/A</v>
      </c>
      <c r="I3660" s="7" t="s">
        <v>1286</v>
      </c>
      <c r="J3660" s="7" t="s">
        <v>1286</v>
      </c>
      <c r="K3660" s="241">
        <v>9154</v>
      </c>
      <c r="L3660" s="7" t="s">
        <v>94</v>
      </c>
      <c r="M3660" s="241">
        <v>6000</v>
      </c>
      <c r="N3660" s="7" t="s">
        <v>107</v>
      </c>
    </row>
    <row r="3661" spans="1:14" x14ac:dyDescent="0.3">
      <c r="A3661" t="str">
        <f t="shared" si="57"/>
        <v>91546003</v>
      </c>
      <c r="B3661" s="7" t="s">
        <v>1323</v>
      </c>
      <c r="C3661" s="7"/>
      <c r="D3661" s="7"/>
      <c r="E3661" s="7" t="e">
        <v>#N/A</v>
      </c>
      <c r="F3661" s="7" t="e">
        <v>#N/A</v>
      </c>
      <c r="G3661" s="7" t="e">
        <v>#N/A</v>
      </c>
      <c r="H3661" s="7" t="e">
        <v>#N/A</v>
      </c>
      <c r="I3661" s="7" t="s">
        <v>1286</v>
      </c>
      <c r="J3661" s="7" t="s">
        <v>1286</v>
      </c>
      <c r="K3661" s="241">
        <v>9154</v>
      </c>
      <c r="L3661" s="7" t="s">
        <v>94</v>
      </c>
      <c r="M3661" s="241">
        <v>6003</v>
      </c>
      <c r="N3661" s="7" t="s">
        <v>89</v>
      </c>
    </row>
    <row r="3662" spans="1:14" x14ac:dyDescent="0.3">
      <c r="A3662" t="str">
        <f t="shared" si="57"/>
        <v>91546006</v>
      </c>
      <c r="B3662" s="7" t="s">
        <v>1323</v>
      </c>
      <c r="C3662" s="7"/>
      <c r="D3662" s="7"/>
      <c r="E3662" s="7" t="e">
        <v>#N/A</v>
      </c>
      <c r="F3662" s="7" t="e">
        <v>#N/A</v>
      </c>
      <c r="G3662" s="7" t="e">
        <v>#N/A</v>
      </c>
      <c r="H3662" s="7" t="e">
        <v>#N/A</v>
      </c>
      <c r="I3662" s="7" t="s">
        <v>1286</v>
      </c>
      <c r="J3662" s="7" t="s">
        <v>1286</v>
      </c>
      <c r="K3662" s="241">
        <v>9154</v>
      </c>
      <c r="L3662" s="7" t="s">
        <v>94</v>
      </c>
      <c r="M3662" s="241">
        <v>6006</v>
      </c>
      <c r="N3662" s="7" t="s">
        <v>68</v>
      </c>
    </row>
    <row r="3663" spans="1:14" x14ac:dyDescent="0.3">
      <c r="A3663" t="str">
        <f t="shared" si="57"/>
        <v>91546008</v>
      </c>
      <c r="B3663" s="7" t="s">
        <v>1323</v>
      </c>
      <c r="C3663" s="7"/>
      <c r="D3663" s="7"/>
      <c r="E3663" s="7">
        <v>0</v>
      </c>
      <c r="F3663" s="7">
        <v>0</v>
      </c>
      <c r="G3663" s="7">
        <v>0</v>
      </c>
      <c r="H3663" s="7">
        <v>0</v>
      </c>
      <c r="I3663" s="7" t="s">
        <v>1286</v>
      </c>
      <c r="J3663" s="7" t="s">
        <v>1286</v>
      </c>
      <c r="K3663" s="241">
        <v>9154</v>
      </c>
      <c r="L3663" s="7" t="s">
        <v>94</v>
      </c>
      <c r="M3663" s="241">
        <v>6008</v>
      </c>
      <c r="N3663" s="7" t="s">
        <v>75</v>
      </c>
    </row>
    <row r="3664" spans="1:14" x14ac:dyDescent="0.3">
      <c r="A3664" t="str">
        <f t="shared" si="57"/>
        <v>91546009</v>
      </c>
      <c r="B3664" s="7" t="s">
        <v>1323</v>
      </c>
      <c r="C3664" s="7"/>
      <c r="D3664" s="7"/>
      <c r="E3664" s="7" t="e">
        <v>#N/A</v>
      </c>
      <c r="F3664" s="7" t="e">
        <v>#N/A</v>
      </c>
      <c r="G3664" s="7" t="e">
        <v>#N/A</v>
      </c>
      <c r="H3664" s="7" t="e">
        <v>#N/A</v>
      </c>
      <c r="I3664" s="7" t="s">
        <v>1286</v>
      </c>
      <c r="J3664" s="7" t="s">
        <v>1286</v>
      </c>
      <c r="K3664" s="241">
        <v>9154</v>
      </c>
      <c r="L3664" s="7" t="s">
        <v>94</v>
      </c>
      <c r="M3664" s="241">
        <v>6009</v>
      </c>
      <c r="N3664" s="7" t="s">
        <v>71</v>
      </c>
    </row>
    <row r="3665" spans="1:14" x14ac:dyDescent="0.3">
      <c r="A3665" t="str">
        <f t="shared" si="57"/>
        <v>91586004</v>
      </c>
      <c r="B3665" s="7" t="s">
        <v>1323</v>
      </c>
      <c r="C3665" s="7"/>
      <c r="D3665" s="7"/>
      <c r="E3665" s="7" t="e">
        <v>#N/A</v>
      </c>
      <c r="F3665" s="7" t="e">
        <v>#N/A</v>
      </c>
      <c r="G3665" s="7" t="e">
        <v>#N/A</v>
      </c>
      <c r="H3665" s="7" t="e">
        <v>#N/A</v>
      </c>
      <c r="I3665" s="7" t="s">
        <v>1286</v>
      </c>
      <c r="J3665" s="7" t="s">
        <v>1286</v>
      </c>
      <c r="K3665" s="241">
        <v>9158</v>
      </c>
      <c r="L3665" s="7" t="s">
        <v>95</v>
      </c>
      <c r="M3665" s="241">
        <v>6004</v>
      </c>
      <c r="N3665" s="7" t="s">
        <v>66</v>
      </c>
    </row>
    <row r="3666" spans="1:14" x14ac:dyDescent="0.3">
      <c r="A3666" t="str">
        <f t="shared" si="57"/>
        <v>91586006</v>
      </c>
      <c r="B3666" s="7" t="s">
        <v>1323</v>
      </c>
      <c r="C3666" s="7"/>
      <c r="D3666" s="7"/>
      <c r="E3666" s="7">
        <v>0</v>
      </c>
      <c r="F3666" s="7">
        <v>0</v>
      </c>
      <c r="G3666" s="7">
        <v>0</v>
      </c>
      <c r="H3666" s="7">
        <v>0</v>
      </c>
      <c r="I3666" s="7" t="s">
        <v>1286</v>
      </c>
      <c r="J3666" s="7" t="s">
        <v>1286</v>
      </c>
      <c r="K3666" s="241">
        <v>9158</v>
      </c>
      <c r="L3666" s="7" t="s">
        <v>95</v>
      </c>
      <c r="M3666" s="241">
        <v>6006</v>
      </c>
      <c r="N3666" s="7" t="s">
        <v>68</v>
      </c>
    </row>
    <row r="3667" spans="1:14" x14ac:dyDescent="0.3">
      <c r="A3667" t="str">
        <f t="shared" si="57"/>
        <v>91586008</v>
      </c>
      <c r="B3667" s="7" t="s">
        <v>1323</v>
      </c>
      <c r="C3667" s="7"/>
      <c r="D3667" s="7"/>
      <c r="E3667" s="7">
        <v>0</v>
      </c>
      <c r="F3667" s="7">
        <v>0</v>
      </c>
      <c r="G3667" s="7">
        <v>0</v>
      </c>
      <c r="H3667" s="7">
        <v>0</v>
      </c>
      <c r="I3667" s="7" t="s">
        <v>1286</v>
      </c>
      <c r="J3667" s="7" t="s">
        <v>1286</v>
      </c>
      <c r="K3667" s="241">
        <v>9158</v>
      </c>
      <c r="L3667" s="7" t="s">
        <v>95</v>
      </c>
      <c r="M3667" s="241">
        <v>6008</v>
      </c>
      <c r="N3667" s="7" t="s">
        <v>75</v>
      </c>
    </row>
    <row r="3668" spans="1:14" x14ac:dyDescent="0.3">
      <c r="A3668" t="str">
        <f t="shared" si="57"/>
        <v>91986006</v>
      </c>
      <c r="B3668" s="7" t="s">
        <v>1321</v>
      </c>
      <c r="C3668" s="7"/>
      <c r="D3668" s="7"/>
      <c r="E3668" s="7" t="e">
        <v>#N/A</v>
      </c>
      <c r="F3668" s="7" t="e">
        <v>#N/A</v>
      </c>
      <c r="G3668" s="7" t="e">
        <v>#N/A</v>
      </c>
      <c r="H3668" s="7" t="e">
        <v>#N/A</v>
      </c>
      <c r="I3668" s="7" t="s">
        <v>1286</v>
      </c>
      <c r="J3668" s="7" t="s">
        <v>1286</v>
      </c>
      <c r="K3668" s="241">
        <v>9198</v>
      </c>
      <c r="L3668" s="7" t="s">
        <v>2188</v>
      </c>
      <c r="M3668" s="241">
        <v>6006</v>
      </c>
      <c r="N3668" s="7" t="s">
        <v>68</v>
      </c>
    </row>
    <row r="3669" spans="1:14" x14ac:dyDescent="0.3">
      <c r="A3669" t="str">
        <f t="shared" si="57"/>
        <v>91986008</v>
      </c>
      <c r="B3669" s="7" t="s">
        <v>1321</v>
      </c>
      <c r="C3669" s="7"/>
      <c r="D3669" s="7"/>
      <c r="E3669" s="7" t="e">
        <v>#N/A</v>
      </c>
      <c r="F3669" s="7" t="e">
        <v>#N/A</v>
      </c>
      <c r="G3669" s="7" t="e">
        <v>#N/A</v>
      </c>
      <c r="H3669" s="7" t="e">
        <v>#N/A</v>
      </c>
      <c r="I3669" s="7" t="s">
        <v>1286</v>
      </c>
      <c r="J3669" s="7" t="s">
        <v>1286</v>
      </c>
      <c r="K3669" s="241">
        <v>9198</v>
      </c>
      <c r="L3669" s="7" t="s">
        <v>2188</v>
      </c>
      <c r="M3669" s="241">
        <v>6008</v>
      </c>
      <c r="N3669" s="7" t="s">
        <v>75</v>
      </c>
    </row>
    <row r="3670" spans="1:14" x14ac:dyDescent="0.3">
      <c r="A3670" t="str">
        <f t="shared" si="57"/>
        <v>92276009</v>
      </c>
      <c r="B3670" s="7" t="s">
        <v>1321</v>
      </c>
      <c r="C3670" s="7"/>
      <c r="D3670" s="7"/>
      <c r="E3670" s="7" t="e">
        <v>#N/A</v>
      </c>
      <c r="F3670" s="7" t="e">
        <v>#N/A</v>
      </c>
      <c r="G3670" s="7" t="e">
        <v>#N/A</v>
      </c>
      <c r="H3670" s="7" t="e">
        <v>#N/A</v>
      </c>
      <c r="I3670" s="7" t="s">
        <v>1286</v>
      </c>
      <c r="J3670" s="7" t="s">
        <v>1286</v>
      </c>
      <c r="K3670" s="241">
        <v>9227</v>
      </c>
      <c r="L3670" s="7" t="s">
        <v>2189</v>
      </c>
      <c r="M3670" s="241">
        <v>6009</v>
      </c>
      <c r="N3670" s="7" t="s">
        <v>71</v>
      </c>
    </row>
    <row r="3671" spans="1:14" x14ac:dyDescent="0.3">
      <c r="A3671" t="str">
        <f t="shared" si="57"/>
        <v>92286006</v>
      </c>
      <c r="B3671" s="7" t="s">
        <v>1321</v>
      </c>
      <c r="C3671" s="7"/>
      <c r="D3671" s="7"/>
      <c r="E3671" s="7" t="e">
        <v>#N/A</v>
      </c>
      <c r="F3671" s="7" t="e">
        <v>#N/A</v>
      </c>
      <c r="G3671" s="7" t="e">
        <v>#N/A</v>
      </c>
      <c r="H3671" s="7" t="e">
        <v>#N/A</v>
      </c>
      <c r="I3671" s="7" t="s">
        <v>1286</v>
      </c>
      <c r="J3671" s="7" t="s">
        <v>1286</v>
      </c>
      <c r="K3671" s="241">
        <v>9228</v>
      </c>
      <c r="L3671" s="7" t="s">
        <v>2190</v>
      </c>
      <c r="M3671" s="241">
        <v>6006</v>
      </c>
      <c r="N3671" s="7" t="s">
        <v>68</v>
      </c>
    </row>
    <row r="3672" spans="1:14" x14ac:dyDescent="0.3">
      <c r="A3672" t="str">
        <f t="shared" si="57"/>
        <v>92286008</v>
      </c>
      <c r="B3672" s="7" t="s">
        <v>1321</v>
      </c>
      <c r="C3672" s="7"/>
      <c r="D3672" s="7"/>
      <c r="E3672" s="7" t="e">
        <v>#N/A</v>
      </c>
      <c r="F3672" s="7" t="e">
        <v>#N/A</v>
      </c>
      <c r="G3672" s="7" t="e">
        <v>#N/A</v>
      </c>
      <c r="H3672" s="7" t="e">
        <v>#N/A</v>
      </c>
      <c r="I3672" s="7" t="s">
        <v>1286</v>
      </c>
      <c r="J3672" s="7" t="s">
        <v>1286</v>
      </c>
      <c r="K3672" s="241">
        <v>9228</v>
      </c>
      <c r="L3672" s="7" t="s">
        <v>2190</v>
      </c>
      <c r="M3672" s="241">
        <v>6008</v>
      </c>
      <c r="N3672" s="7" t="s">
        <v>75</v>
      </c>
    </row>
    <row r="3673" spans="1:14" x14ac:dyDescent="0.3">
      <c r="A3673" t="str">
        <f t="shared" si="57"/>
        <v>92596006</v>
      </c>
      <c r="B3673" s="7" t="s">
        <v>1321</v>
      </c>
      <c r="C3673" s="7"/>
      <c r="D3673" s="7"/>
      <c r="E3673" s="7" t="e">
        <v>#N/A</v>
      </c>
      <c r="F3673" s="7" t="e">
        <v>#N/A</v>
      </c>
      <c r="G3673" s="7" t="e">
        <v>#N/A</v>
      </c>
      <c r="H3673" s="7" t="e">
        <v>#N/A</v>
      </c>
      <c r="I3673" s="7" t="s">
        <v>1286</v>
      </c>
      <c r="J3673" s="7" t="s">
        <v>1286</v>
      </c>
      <c r="K3673" s="241">
        <v>9259</v>
      </c>
      <c r="L3673" s="7" t="s">
        <v>2191</v>
      </c>
      <c r="M3673" s="241">
        <v>6006</v>
      </c>
      <c r="N3673" s="7" t="s">
        <v>68</v>
      </c>
    </row>
    <row r="3674" spans="1:14" x14ac:dyDescent="0.3">
      <c r="A3674" t="str">
        <f t="shared" si="57"/>
        <v>92596008</v>
      </c>
      <c r="B3674" s="7" t="s">
        <v>1321</v>
      </c>
      <c r="C3674" s="7"/>
      <c r="D3674" s="7"/>
      <c r="E3674" s="7" t="e">
        <v>#N/A</v>
      </c>
      <c r="F3674" s="7" t="e">
        <v>#N/A</v>
      </c>
      <c r="G3674" s="7" t="e">
        <v>#N/A</v>
      </c>
      <c r="H3674" s="7" t="e">
        <v>#N/A</v>
      </c>
      <c r="I3674" s="7" t="s">
        <v>1286</v>
      </c>
      <c r="J3674" s="7" t="s">
        <v>1286</v>
      </c>
      <c r="K3674" s="241">
        <v>9259</v>
      </c>
      <c r="L3674" s="7" t="s">
        <v>2191</v>
      </c>
      <c r="M3674" s="241">
        <v>6008</v>
      </c>
      <c r="N3674" s="7" t="s">
        <v>75</v>
      </c>
    </row>
    <row r="3675" spans="1:14" x14ac:dyDescent="0.3">
      <c r="A3675" t="str">
        <f t="shared" si="57"/>
        <v>93137000</v>
      </c>
      <c r="B3675" s="7" t="s">
        <v>1321</v>
      </c>
      <c r="C3675" s="7"/>
      <c r="D3675" s="7"/>
      <c r="E3675" s="7" t="e">
        <v>#N/A</v>
      </c>
      <c r="F3675" s="7" t="e">
        <v>#N/A</v>
      </c>
      <c r="G3675" s="7" t="e">
        <v>#N/A</v>
      </c>
      <c r="H3675" s="7" t="e">
        <v>#N/A</v>
      </c>
      <c r="I3675" s="7" t="s">
        <v>1286</v>
      </c>
      <c r="J3675" s="7" t="s">
        <v>1286</v>
      </c>
      <c r="K3675" s="241">
        <v>9313</v>
      </c>
      <c r="L3675" s="7" t="s">
        <v>2192</v>
      </c>
      <c r="M3675" s="241">
        <v>7000</v>
      </c>
      <c r="N3675" s="7" t="s">
        <v>44</v>
      </c>
    </row>
    <row r="3676" spans="1:14" x14ac:dyDescent="0.3">
      <c r="A3676" t="str">
        <f t="shared" si="57"/>
        <v>93182079</v>
      </c>
      <c r="B3676" s="7" t="s">
        <v>1323</v>
      </c>
      <c r="C3676" s="7"/>
      <c r="D3676" s="7"/>
      <c r="E3676" s="7" t="e">
        <v>#N/A</v>
      </c>
      <c r="F3676" s="7" t="e">
        <v>#N/A</v>
      </c>
      <c r="G3676" s="7" t="e">
        <v>#N/A</v>
      </c>
      <c r="H3676" s="7" t="e">
        <v>#N/A</v>
      </c>
      <c r="I3676" s="7" t="s">
        <v>1286</v>
      </c>
      <c r="J3676" s="7" t="s">
        <v>1286</v>
      </c>
      <c r="K3676" s="241">
        <v>9318</v>
      </c>
      <c r="L3676" s="7" t="s">
        <v>2193</v>
      </c>
      <c r="M3676" s="241">
        <v>2079</v>
      </c>
      <c r="N3676" s="7" t="s">
        <v>35</v>
      </c>
    </row>
    <row r="3677" spans="1:14" x14ac:dyDescent="0.3">
      <c r="A3677" t="str">
        <f t="shared" si="57"/>
        <v>93182300</v>
      </c>
      <c r="B3677" s="7" t="s">
        <v>1323</v>
      </c>
      <c r="C3677" s="7"/>
      <c r="D3677" s="7"/>
      <c r="E3677" s="7" t="e">
        <v>#N/A</v>
      </c>
      <c r="F3677" s="7" t="e">
        <v>#N/A</v>
      </c>
      <c r="G3677" s="7" t="e">
        <v>#N/A</v>
      </c>
      <c r="H3677" s="7" t="e">
        <v>#N/A</v>
      </c>
      <c r="I3677" s="7" t="s">
        <v>1286</v>
      </c>
      <c r="J3677" s="7" t="s">
        <v>1286</v>
      </c>
      <c r="K3677" s="241">
        <v>9318</v>
      </c>
      <c r="L3677" s="7" t="s">
        <v>2193</v>
      </c>
      <c r="M3677" s="241">
        <v>2300</v>
      </c>
      <c r="N3677" s="7" t="s">
        <v>2194</v>
      </c>
    </row>
    <row r="3678" spans="1:14" x14ac:dyDescent="0.3">
      <c r="A3678" t="str">
        <f t="shared" si="57"/>
        <v>93184000</v>
      </c>
      <c r="B3678" s="7" t="s">
        <v>1323</v>
      </c>
      <c r="C3678" s="7"/>
      <c r="D3678" s="7"/>
      <c r="E3678" s="7" t="e">
        <v>#N/A</v>
      </c>
      <c r="F3678" s="7" t="e">
        <v>#N/A</v>
      </c>
      <c r="G3678" s="7" t="e">
        <v>#N/A</v>
      </c>
      <c r="H3678" s="7" t="e">
        <v>#N/A</v>
      </c>
      <c r="I3678" s="7" t="s">
        <v>1286</v>
      </c>
      <c r="J3678" s="7" t="s">
        <v>1286</v>
      </c>
      <c r="K3678" s="241">
        <v>9318</v>
      </c>
      <c r="L3678" s="7" t="s">
        <v>2193</v>
      </c>
      <c r="M3678" s="241">
        <v>4000</v>
      </c>
      <c r="N3678" s="7" t="s">
        <v>1349</v>
      </c>
    </row>
    <row r="3679" spans="1:14" x14ac:dyDescent="0.3">
      <c r="A3679" t="str">
        <f t="shared" si="57"/>
        <v>93186000</v>
      </c>
      <c r="B3679" s="7" t="s">
        <v>1323</v>
      </c>
      <c r="C3679" s="7"/>
      <c r="D3679" s="7"/>
      <c r="E3679" s="7" t="e">
        <v>#N/A</v>
      </c>
      <c r="F3679" s="7" t="e">
        <v>#N/A</v>
      </c>
      <c r="G3679" s="7" t="e">
        <v>#N/A</v>
      </c>
      <c r="H3679" s="7" t="e">
        <v>#N/A</v>
      </c>
      <c r="I3679" s="7" t="s">
        <v>1286</v>
      </c>
      <c r="J3679" s="7" t="s">
        <v>1286</v>
      </c>
      <c r="K3679" s="241">
        <v>9318</v>
      </c>
      <c r="L3679" s="7" t="s">
        <v>2193</v>
      </c>
      <c r="M3679" s="241">
        <v>6000</v>
      </c>
      <c r="N3679" s="7" t="s">
        <v>107</v>
      </c>
    </row>
    <row r="3680" spans="1:14" x14ac:dyDescent="0.3">
      <c r="A3680" t="str">
        <f t="shared" si="57"/>
        <v>93186003</v>
      </c>
      <c r="B3680" s="7" t="s">
        <v>1323</v>
      </c>
      <c r="C3680" s="7"/>
      <c r="D3680" s="7"/>
      <c r="E3680" s="7" t="e">
        <v>#N/A</v>
      </c>
      <c r="F3680" s="7" t="e">
        <v>#N/A</v>
      </c>
      <c r="G3680" s="7" t="e">
        <v>#N/A</v>
      </c>
      <c r="H3680" s="7" t="e">
        <v>#N/A</v>
      </c>
      <c r="I3680" s="7" t="s">
        <v>1286</v>
      </c>
      <c r="J3680" s="7" t="s">
        <v>1286</v>
      </c>
      <c r="K3680" s="241">
        <v>9318</v>
      </c>
      <c r="L3680" s="7" t="s">
        <v>2193</v>
      </c>
      <c r="M3680" s="241">
        <v>6003</v>
      </c>
      <c r="N3680" s="7" t="s">
        <v>89</v>
      </c>
    </row>
    <row r="3681" spans="1:14" x14ac:dyDescent="0.3">
      <c r="A3681" t="str">
        <f t="shared" si="57"/>
        <v>93186045</v>
      </c>
      <c r="B3681" s="7" t="s">
        <v>1323</v>
      </c>
      <c r="C3681" s="7"/>
      <c r="D3681" s="7"/>
      <c r="E3681" s="7" t="e">
        <v>#N/A</v>
      </c>
      <c r="F3681" s="7" t="e">
        <v>#N/A</v>
      </c>
      <c r="G3681" s="7" t="e">
        <v>#N/A</v>
      </c>
      <c r="H3681" s="7" t="e">
        <v>#N/A</v>
      </c>
      <c r="I3681" s="7" t="s">
        <v>1286</v>
      </c>
      <c r="J3681" s="7" t="s">
        <v>1286</v>
      </c>
      <c r="K3681" s="241">
        <v>9318</v>
      </c>
      <c r="L3681" s="7" t="s">
        <v>2193</v>
      </c>
      <c r="M3681" s="241">
        <v>6045</v>
      </c>
      <c r="N3681" s="7" t="s">
        <v>2195</v>
      </c>
    </row>
    <row r="3682" spans="1:14" x14ac:dyDescent="0.3">
      <c r="A3682" t="str">
        <f t="shared" si="57"/>
        <v>93187000</v>
      </c>
      <c r="B3682" s="7" t="s">
        <v>1323</v>
      </c>
      <c r="C3682" s="7"/>
      <c r="D3682" s="7"/>
      <c r="E3682" s="7" t="e">
        <v>#N/A</v>
      </c>
      <c r="F3682" s="7" t="e">
        <v>#N/A</v>
      </c>
      <c r="G3682" s="7" t="e">
        <v>#N/A</v>
      </c>
      <c r="H3682" s="7" t="e">
        <v>#N/A</v>
      </c>
      <c r="I3682" s="7" t="s">
        <v>1286</v>
      </c>
      <c r="J3682" s="7" t="s">
        <v>1286</v>
      </c>
      <c r="K3682" s="241">
        <v>9318</v>
      </c>
      <c r="L3682" s="7" t="s">
        <v>2193</v>
      </c>
      <c r="M3682" s="241">
        <v>7000</v>
      </c>
      <c r="N3682" s="7" t="s">
        <v>44</v>
      </c>
    </row>
    <row r="3683" spans="1:14" x14ac:dyDescent="0.3">
      <c r="A3683" t="str">
        <f t="shared" si="57"/>
        <v>93187200</v>
      </c>
      <c r="B3683" s="7" t="s">
        <v>1323</v>
      </c>
      <c r="C3683" s="7"/>
      <c r="D3683" s="7"/>
      <c r="E3683" s="7" t="e">
        <v>#N/A</v>
      </c>
      <c r="F3683" s="7" t="e">
        <v>#N/A</v>
      </c>
      <c r="G3683" s="7" t="e">
        <v>#N/A</v>
      </c>
      <c r="H3683" s="7" t="e">
        <v>#N/A</v>
      </c>
      <c r="I3683" s="7" t="s">
        <v>1286</v>
      </c>
      <c r="J3683" s="7" t="s">
        <v>1286</v>
      </c>
      <c r="K3683" s="241">
        <v>9318</v>
      </c>
      <c r="L3683" s="7" t="s">
        <v>2193</v>
      </c>
      <c r="M3683" s="241">
        <v>7200</v>
      </c>
      <c r="N3683" s="7" t="s">
        <v>255</v>
      </c>
    </row>
    <row r="3684" spans="1:14" x14ac:dyDescent="0.3">
      <c r="A3684" t="str">
        <f t="shared" si="57"/>
        <v>93196000</v>
      </c>
      <c r="B3684" s="7" t="s">
        <v>1323</v>
      </c>
      <c r="C3684" s="7"/>
      <c r="D3684" s="7"/>
      <c r="E3684" s="7" t="e">
        <v>#N/A</v>
      </c>
      <c r="F3684" s="7" t="e">
        <v>#N/A</v>
      </c>
      <c r="G3684" s="7" t="e">
        <v>#N/A</v>
      </c>
      <c r="H3684" s="7" t="e">
        <v>#N/A</v>
      </c>
      <c r="I3684" s="7" t="s">
        <v>1286</v>
      </c>
      <c r="J3684" s="7" t="s">
        <v>1286</v>
      </c>
      <c r="K3684" s="241">
        <v>9319</v>
      </c>
      <c r="L3684" s="7" t="s">
        <v>2196</v>
      </c>
      <c r="M3684" s="241">
        <v>6000</v>
      </c>
      <c r="N3684" s="7" t="s">
        <v>107</v>
      </c>
    </row>
    <row r="3685" spans="1:14" x14ac:dyDescent="0.3">
      <c r="A3685" t="str">
        <f t="shared" si="57"/>
        <v>93196003</v>
      </c>
      <c r="B3685" s="7" t="s">
        <v>1323</v>
      </c>
      <c r="C3685" s="7"/>
      <c r="D3685" s="7"/>
      <c r="E3685" s="7" t="e">
        <v>#N/A</v>
      </c>
      <c r="F3685" s="7" t="e">
        <v>#N/A</v>
      </c>
      <c r="G3685" s="7" t="e">
        <v>#N/A</v>
      </c>
      <c r="H3685" s="7" t="e">
        <v>#N/A</v>
      </c>
      <c r="I3685" s="7" t="s">
        <v>1286</v>
      </c>
      <c r="J3685" s="7" t="s">
        <v>1286</v>
      </c>
      <c r="K3685" s="241">
        <v>9319</v>
      </c>
      <c r="L3685" s="7" t="s">
        <v>2196</v>
      </c>
      <c r="M3685" s="241">
        <v>6003</v>
      </c>
      <c r="N3685" s="7" t="s">
        <v>89</v>
      </c>
    </row>
    <row r="3686" spans="1:14" x14ac:dyDescent="0.3">
      <c r="A3686" t="str">
        <f t="shared" si="57"/>
        <v>93212079</v>
      </c>
      <c r="B3686" s="7" t="s">
        <v>1323</v>
      </c>
      <c r="C3686" s="7"/>
      <c r="D3686" s="7"/>
      <c r="E3686" s="7">
        <v>0</v>
      </c>
      <c r="F3686" s="7">
        <v>0</v>
      </c>
      <c r="G3686" s="7">
        <v>0</v>
      </c>
      <c r="H3686" s="7">
        <v>0</v>
      </c>
      <c r="I3686" s="7" t="s">
        <v>1286</v>
      </c>
      <c r="J3686" s="7" t="s">
        <v>1286</v>
      </c>
      <c r="K3686" s="241">
        <v>9321</v>
      </c>
      <c r="L3686" s="7" t="s">
        <v>96</v>
      </c>
      <c r="M3686" s="241">
        <v>2079</v>
      </c>
      <c r="N3686" s="7" t="s">
        <v>35</v>
      </c>
    </row>
    <row r="3687" spans="1:14" x14ac:dyDescent="0.3">
      <c r="A3687" t="str">
        <f t="shared" si="57"/>
        <v>93216000</v>
      </c>
      <c r="B3687" s="7" t="s">
        <v>1323</v>
      </c>
      <c r="C3687" s="7"/>
      <c r="D3687" s="7"/>
      <c r="E3687" s="7" t="e">
        <v>#N/A</v>
      </c>
      <c r="F3687" s="7" t="e">
        <v>#N/A</v>
      </c>
      <c r="G3687" s="7" t="e">
        <v>#N/A</v>
      </c>
      <c r="H3687" s="7" t="e">
        <v>#N/A</v>
      </c>
      <c r="I3687" s="7" t="s">
        <v>1286</v>
      </c>
      <c r="J3687" s="7" t="s">
        <v>1286</v>
      </c>
      <c r="K3687" s="241">
        <v>9321</v>
      </c>
      <c r="L3687" s="7" t="s">
        <v>96</v>
      </c>
      <c r="M3687" s="241">
        <v>6000</v>
      </c>
      <c r="N3687" s="7" t="s">
        <v>107</v>
      </c>
    </row>
    <row r="3688" spans="1:14" x14ac:dyDescent="0.3">
      <c r="A3688" t="str">
        <f t="shared" si="57"/>
        <v>93216003</v>
      </c>
      <c r="B3688" s="7" t="s">
        <v>1323</v>
      </c>
      <c r="C3688" s="7"/>
      <c r="D3688" s="7"/>
      <c r="E3688" s="7">
        <v>0</v>
      </c>
      <c r="F3688" s="7">
        <v>0</v>
      </c>
      <c r="G3688" s="7">
        <v>0</v>
      </c>
      <c r="H3688" s="7">
        <v>0</v>
      </c>
      <c r="I3688" s="7" t="s">
        <v>1286</v>
      </c>
      <c r="J3688" s="7" t="s">
        <v>1286</v>
      </c>
      <c r="K3688" s="241">
        <v>9321</v>
      </c>
      <c r="L3688" s="7" t="s">
        <v>96</v>
      </c>
      <c r="M3688" s="241">
        <v>6003</v>
      </c>
      <c r="N3688" s="7" t="s">
        <v>89</v>
      </c>
    </row>
    <row r="3689" spans="1:14" x14ac:dyDescent="0.3">
      <c r="A3689" t="str">
        <f t="shared" si="57"/>
        <v>95006700</v>
      </c>
      <c r="B3689" s="7" t="s">
        <v>1321</v>
      </c>
      <c r="C3689" s="7"/>
      <c r="D3689" s="7"/>
      <c r="E3689" s="7" t="e">
        <v>#N/A</v>
      </c>
      <c r="F3689" s="7" t="e">
        <v>#N/A</v>
      </c>
      <c r="G3689" s="7" t="e">
        <v>#N/A</v>
      </c>
      <c r="H3689" s="7" t="e">
        <v>#N/A</v>
      </c>
      <c r="I3689" s="7" t="s">
        <v>1286</v>
      </c>
      <c r="J3689" s="7" t="s">
        <v>1286</v>
      </c>
      <c r="K3689" s="241">
        <v>9500</v>
      </c>
      <c r="L3689" s="7" t="s">
        <v>28</v>
      </c>
      <c r="M3689" s="241">
        <v>6700</v>
      </c>
      <c r="N3689" s="7" t="s">
        <v>28</v>
      </c>
    </row>
    <row r="3690" spans="1:14" x14ac:dyDescent="0.3">
      <c r="A3690" t="str">
        <f t="shared" si="57"/>
        <v>100016000</v>
      </c>
      <c r="B3690" s="7" t="s">
        <v>1323</v>
      </c>
      <c r="C3690" s="7"/>
      <c r="D3690" s="7"/>
      <c r="E3690" s="7" t="e">
        <v>#N/A</v>
      </c>
      <c r="F3690" s="7" t="e">
        <v>#N/A</v>
      </c>
      <c r="G3690" s="7" t="e">
        <v>#N/A</v>
      </c>
      <c r="H3690" s="7" t="e">
        <v>#N/A</v>
      </c>
      <c r="I3690" s="7" t="s">
        <v>1286</v>
      </c>
      <c r="J3690" s="7" t="s">
        <v>1286</v>
      </c>
      <c r="K3690" s="241">
        <v>10001</v>
      </c>
      <c r="L3690" s="7" t="s">
        <v>2197</v>
      </c>
      <c r="M3690" s="241">
        <v>6000</v>
      </c>
      <c r="N3690" s="7" t="s">
        <v>107</v>
      </c>
    </row>
    <row r="3691" spans="1:14" x14ac:dyDescent="0.3">
      <c r="A3691" t="str">
        <f t="shared" si="57"/>
        <v>100016003</v>
      </c>
      <c r="B3691" s="7" t="s">
        <v>1323</v>
      </c>
      <c r="C3691" s="7"/>
      <c r="D3691" s="7"/>
      <c r="E3691" s="7" t="e">
        <v>#N/A</v>
      </c>
      <c r="F3691" s="7" t="e">
        <v>#N/A</v>
      </c>
      <c r="G3691" s="7" t="e">
        <v>#N/A</v>
      </c>
      <c r="H3691" s="7" t="e">
        <v>#N/A</v>
      </c>
      <c r="I3691" s="7" t="s">
        <v>1286</v>
      </c>
      <c r="J3691" s="7" t="s">
        <v>1286</v>
      </c>
      <c r="K3691" s="241">
        <v>10001</v>
      </c>
      <c r="L3691" s="7" t="s">
        <v>2197</v>
      </c>
      <c r="M3691" s="241">
        <v>6003</v>
      </c>
      <c r="N3691" s="7" t="s">
        <v>89</v>
      </c>
    </row>
    <row r="3692" spans="1:14" x14ac:dyDescent="0.3">
      <c r="A3692" t="str">
        <f t="shared" si="57"/>
        <v>100026000</v>
      </c>
      <c r="B3692" s="7" t="s">
        <v>1323</v>
      </c>
      <c r="C3692" s="7"/>
      <c r="D3692" s="7"/>
      <c r="E3692" s="7" t="e">
        <v>#N/A</v>
      </c>
      <c r="F3692" s="7" t="e">
        <v>#N/A</v>
      </c>
      <c r="G3692" s="7" t="e">
        <v>#N/A</v>
      </c>
      <c r="H3692" s="7" t="e">
        <v>#N/A</v>
      </c>
      <c r="I3692" s="7" t="s">
        <v>1286</v>
      </c>
      <c r="J3692" s="7" t="s">
        <v>1286</v>
      </c>
      <c r="K3692" s="241">
        <v>10002</v>
      </c>
      <c r="L3692" s="7" t="s">
        <v>2198</v>
      </c>
      <c r="M3692" s="241">
        <v>6000</v>
      </c>
      <c r="N3692" s="7" t="s">
        <v>107</v>
      </c>
    </row>
    <row r="3693" spans="1:14" x14ac:dyDescent="0.3">
      <c r="A3693" t="str">
        <f t="shared" si="57"/>
        <v>100026003</v>
      </c>
      <c r="B3693" s="7" t="s">
        <v>1323</v>
      </c>
      <c r="C3693" s="7"/>
      <c r="D3693" s="7"/>
      <c r="E3693" s="7" t="e">
        <v>#N/A</v>
      </c>
      <c r="F3693" s="7" t="e">
        <v>#N/A</v>
      </c>
      <c r="G3693" s="7" t="e">
        <v>#N/A</v>
      </c>
      <c r="H3693" s="7" t="e">
        <v>#N/A</v>
      </c>
      <c r="I3693" s="7" t="s">
        <v>1286</v>
      </c>
      <c r="J3693" s="7" t="s">
        <v>1286</v>
      </c>
      <c r="K3693" s="241">
        <v>10002</v>
      </c>
      <c r="L3693" s="7" t="s">
        <v>2198</v>
      </c>
      <c r="M3693" s="241">
        <v>6003</v>
      </c>
      <c r="N3693" s="7" t="s">
        <v>89</v>
      </c>
    </row>
    <row r="3694" spans="1:14" x14ac:dyDescent="0.3">
      <c r="A3694" t="str">
        <f t="shared" si="57"/>
        <v>100046003</v>
      </c>
      <c r="B3694" s="7" t="s">
        <v>1323</v>
      </c>
      <c r="C3694" s="7"/>
      <c r="D3694" s="7"/>
      <c r="E3694" s="7" t="e">
        <v>#N/A</v>
      </c>
      <c r="F3694" s="7" t="e">
        <v>#N/A</v>
      </c>
      <c r="G3694" s="7" t="e">
        <v>#N/A</v>
      </c>
      <c r="H3694" s="7" t="e">
        <v>#N/A</v>
      </c>
      <c r="I3694" s="7" t="s">
        <v>1286</v>
      </c>
      <c r="J3694" s="7" t="s">
        <v>1286</v>
      </c>
      <c r="K3694" s="241">
        <v>10004</v>
      </c>
      <c r="L3694" s="7" t="s">
        <v>2199</v>
      </c>
      <c r="M3694" s="241">
        <v>6003</v>
      </c>
      <c r="N3694" s="7" t="s">
        <v>89</v>
      </c>
    </row>
    <row r="3695" spans="1:14" x14ac:dyDescent="0.3">
      <c r="A3695" t="str">
        <f t="shared" si="57"/>
        <v>100086000</v>
      </c>
      <c r="B3695" s="7" t="s">
        <v>1323</v>
      </c>
      <c r="C3695" s="7"/>
      <c r="D3695" s="7"/>
      <c r="E3695" s="7" t="e">
        <v>#N/A</v>
      </c>
      <c r="F3695" s="7" t="e">
        <v>#N/A</v>
      </c>
      <c r="G3695" s="7" t="e">
        <v>#N/A</v>
      </c>
      <c r="H3695" s="7" t="e">
        <v>#N/A</v>
      </c>
      <c r="I3695" s="7" t="s">
        <v>1286</v>
      </c>
      <c r="J3695" s="7" t="s">
        <v>1286</v>
      </c>
      <c r="K3695" s="241">
        <v>10008</v>
      </c>
      <c r="L3695" s="7" t="s">
        <v>97</v>
      </c>
      <c r="M3695" s="241">
        <v>6000</v>
      </c>
      <c r="N3695" s="7" t="s">
        <v>107</v>
      </c>
    </row>
    <row r="3696" spans="1:14" x14ac:dyDescent="0.3">
      <c r="A3696" t="str">
        <f t="shared" si="57"/>
        <v>100086001</v>
      </c>
      <c r="B3696" s="7" t="s">
        <v>1323</v>
      </c>
      <c r="C3696" s="7"/>
      <c r="D3696" s="7"/>
      <c r="E3696" s="7" t="e">
        <v>#N/A</v>
      </c>
      <c r="F3696" s="7" t="e">
        <v>#N/A</v>
      </c>
      <c r="G3696" s="7" t="e">
        <v>#N/A</v>
      </c>
      <c r="H3696" s="7" t="e">
        <v>#N/A</v>
      </c>
      <c r="I3696" s="7" t="s">
        <v>1286</v>
      </c>
      <c r="J3696" s="7" t="s">
        <v>1286</v>
      </c>
      <c r="K3696" s="241">
        <v>10008</v>
      </c>
      <c r="L3696" s="7" t="s">
        <v>97</v>
      </c>
      <c r="M3696" s="241">
        <v>6001</v>
      </c>
      <c r="N3696" s="7" t="s">
        <v>457</v>
      </c>
    </row>
    <row r="3697" spans="1:14" x14ac:dyDescent="0.3">
      <c r="A3697" t="str">
        <f t="shared" si="57"/>
        <v>100086003</v>
      </c>
      <c r="B3697" s="7" t="s">
        <v>1323</v>
      </c>
      <c r="C3697" s="7"/>
      <c r="D3697" s="7"/>
      <c r="E3697" s="7">
        <v>0</v>
      </c>
      <c r="F3697" s="7">
        <v>0</v>
      </c>
      <c r="G3697" s="7">
        <v>0</v>
      </c>
      <c r="H3697" s="7">
        <v>0</v>
      </c>
      <c r="I3697" s="7" t="s">
        <v>1286</v>
      </c>
      <c r="J3697" s="7" t="s">
        <v>1286</v>
      </c>
      <c r="K3697" s="241">
        <v>10008</v>
      </c>
      <c r="L3697" s="7" t="s">
        <v>97</v>
      </c>
      <c r="M3697" s="241">
        <v>6003</v>
      </c>
      <c r="N3697" s="7" t="s">
        <v>89</v>
      </c>
    </row>
    <row r="3698" spans="1:14" x14ac:dyDescent="0.3">
      <c r="A3698" t="str">
        <f t="shared" si="57"/>
        <v>100146000</v>
      </c>
      <c r="B3698" s="7" t="s">
        <v>1323</v>
      </c>
      <c r="C3698" s="7"/>
      <c r="D3698" s="7"/>
      <c r="E3698" s="7" t="e">
        <v>#N/A</v>
      </c>
      <c r="F3698" s="7" t="e">
        <v>#N/A</v>
      </c>
      <c r="G3698" s="7" t="e">
        <v>#N/A</v>
      </c>
      <c r="H3698" s="7" t="e">
        <v>#N/A</v>
      </c>
      <c r="I3698" s="7" t="s">
        <v>1286</v>
      </c>
      <c r="J3698" s="7" t="s">
        <v>1286</v>
      </c>
      <c r="K3698" s="241">
        <v>10014</v>
      </c>
      <c r="L3698" s="7" t="s">
        <v>2200</v>
      </c>
      <c r="M3698" s="241">
        <v>6000</v>
      </c>
      <c r="N3698" s="7" t="s">
        <v>107</v>
      </c>
    </row>
    <row r="3699" spans="1:14" x14ac:dyDescent="0.3">
      <c r="A3699" t="str">
        <f t="shared" si="57"/>
        <v>100146003</v>
      </c>
      <c r="B3699" s="7" t="s">
        <v>1323</v>
      </c>
      <c r="C3699" s="7"/>
      <c r="D3699" s="7"/>
      <c r="E3699" s="7" t="e">
        <v>#N/A</v>
      </c>
      <c r="F3699" s="7" t="e">
        <v>#N/A</v>
      </c>
      <c r="G3699" s="7" t="e">
        <v>#N/A</v>
      </c>
      <c r="H3699" s="7" t="e">
        <v>#N/A</v>
      </c>
      <c r="I3699" s="7" t="s">
        <v>1286</v>
      </c>
      <c r="J3699" s="7" t="s">
        <v>1286</v>
      </c>
      <c r="K3699" s="241">
        <v>10014</v>
      </c>
      <c r="L3699" s="7" t="s">
        <v>2200</v>
      </c>
      <c r="M3699" s="241">
        <v>6003</v>
      </c>
      <c r="N3699" s="7" t="s">
        <v>89</v>
      </c>
    </row>
    <row r="3700" spans="1:14" x14ac:dyDescent="0.3">
      <c r="A3700" t="str">
        <f t="shared" si="57"/>
        <v>100146011</v>
      </c>
      <c r="B3700" s="7" t="s">
        <v>1323</v>
      </c>
      <c r="C3700" s="7"/>
      <c r="D3700" s="7"/>
      <c r="E3700" s="7" t="e">
        <v>#N/A</v>
      </c>
      <c r="F3700" s="7" t="e">
        <v>#N/A</v>
      </c>
      <c r="G3700" s="7" t="e">
        <v>#N/A</v>
      </c>
      <c r="H3700" s="7" t="e">
        <v>#N/A</v>
      </c>
      <c r="I3700" s="7" t="s">
        <v>1286</v>
      </c>
      <c r="J3700" s="7" t="s">
        <v>1286</v>
      </c>
      <c r="K3700" s="241">
        <v>10014</v>
      </c>
      <c r="L3700" s="7" t="s">
        <v>2200</v>
      </c>
      <c r="M3700" s="241">
        <v>6011</v>
      </c>
      <c r="N3700" s="7" t="s">
        <v>2201</v>
      </c>
    </row>
    <row r="3701" spans="1:14" x14ac:dyDescent="0.3">
      <c r="A3701" t="str">
        <f t="shared" si="57"/>
        <v>100146012</v>
      </c>
      <c r="B3701" s="7" t="s">
        <v>1323</v>
      </c>
      <c r="C3701" s="7"/>
      <c r="D3701" s="7"/>
      <c r="E3701" s="7" t="e">
        <v>#N/A</v>
      </c>
      <c r="F3701" s="7" t="e">
        <v>#N/A</v>
      </c>
      <c r="G3701" s="7" t="e">
        <v>#N/A</v>
      </c>
      <c r="H3701" s="7" t="e">
        <v>#N/A</v>
      </c>
      <c r="I3701" s="7" t="s">
        <v>1286</v>
      </c>
      <c r="J3701" s="7" t="s">
        <v>1286</v>
      </c>
      <c r="K3701" s="241">
        <v>10014</v>
      </c>
      <c r="L3701" s="7" t="s">
        <v>2200</v>
      </c>
      <c r="M3701" s="241">
        <v>6012</v>
      </c>
      <c r="N3701" s="7" t="s">
        <v>2202</v>
      </c>
    </row>
    <row r="3702" spans="1:14" x14ac:dyDescent="0.3">
      <c r="A3702" t="str">
        <f t="shared" si="57"/>
        <v>100146013</v>
      </c>
      <c r="B3702" s="7" t="s">
        <v>1323</v>
      </c>
      <c r="C3702" s="7"/>
      <c r="D3702" s="7"/>
      <c r="E3702" s="7" t="e">
        <v>#N/A</v>
      </c>
      <c r="F3702" s="7" t="e">
        <v>#N/A</v>
      </c>
      <c r="G3702" s="7" t="e">
        <v>#N/A</v>
      </c>
      <c r="H3702" s="7" t="e">
        <v>#N/A</v>
      </c>
      <c r="I3702" s="7" t="s">
        <v>1286</v>
      </c>
      <c r="J3702" s="7" t="s">
        <v>1286</v>
      </c>
      <c r="K3702" s="241">
        <v>10014</v>
      </c>
      <c r="L3702" s="7" t="s">
        <v>2200</v>
      </c>
      <c r="M3702" s="241">
        <v>6013</v>
      </c>
      <c r="N3702" s="7" t="s">
        <v>2203</v>
      </c>
    </row>
    <row r="3703" spans="1:14" x14ac:dyDescent="0.3">
      <c r="A3703" t="str">
        <f t="shared" si="57"/>
        <v>100146099</v>
      </c>
      <c r="B3703" s="7" t="s">
        <v>1323</v>
      </c>
      <c r="C3703" s="7"/>
      <c r="D3703" s="7"/>
      <c r="E3703" s="7" t="e">
        <v>#N/A</v>
      </c>
      <c r="F3703" s="7" t="e">
        <v>#N/A</v>
      </c>
      <c r="G3703" s="7" t="e">
        <v>#N/A</v>
      </c>
      <c r="H3703" s="7" t="e">
        <v>#N/A</v>
      </c>
      <c r="I3703" s="7" t="s">
        <v>1286</v>
      </c>
      <c r="J3703" s="7" t="s">
        <v>1286</v>
      </c>
      <c r="K3703" s="241">
        <v>10014</v>
      </c>
      <c r="L3703" s="7" t="s">
        <v>2200</v>
      </c>
      <c r="M3703" s="241">
        <v>6099</v>
      </c>
      <c r="N3703" s="7" t="s">
        <v>2129</v>
      </c>
    </row>
    <row r="3704" spans="1:14" x14ac:dyDescent="0.3">
      <c r="A3704" t="str">
        <f t="shared" si="57"/>
        <v>100148702</v>
      </c>
      <c r="B3704" s="7" t="s">
        <v>1323</v>
      </c>
      <c r="C3704" s="7"/>
      <c r="D3704" s="7"/>
      <c r="E3704" s="7" t="e">
        <v>#N/A</v>
      </c>
      <c r="F3704" s="7" t="e">
        <v>#N/A</v>
      </c>
      <c r="G3704" s="7" t="e">
        <v>#N/A</v>
      </c>
      <c r="H3704" s="7" t="e">
        <v>#N/A</v>
      </c>
      <c r="I3704" s="7" t="s">
        <v>1286</v>
      </c>
      <c r="J3704" s="7" t="s">
        <v>1286</v>
      </c>
      <c r="K3704" s="241">
        <v>10014</v>
      </c>
      <c r="L3704" s="7" t="s">
        <v>2200</v>
      </c>
      <c r="M3704" s="241">
        <v>8702</v>
      </c>
      <c r="N3704" s="7" t="s">
        <v>187</v>
      </c>
    </row>
    <row r="3705" spans="1:14" x14ac:dyDescent="0.3">
      <c r="A3705" t="str">
        <f t="shared" si="57"/>
        <v>100256001</v>
      </c>
      <c r="B3705" s="7" t="s">
        <v>1323</v>
      </c>
      <c r="C3705" s="7"/>
      <c r="D3705" s="7"/>
      <c r="E3705" s="7" t="e">
        <v>#N/A</v>
      </c>
      <c r="F3705" s="7" t="e">
        <v>#N/A</v>
      </c>
      <c r="G3705" s="7" t="e">
        <v>#N/A</v>
      </c>
      <c r="H3705" s="7" t="e">
        <v>#N/A</v>
      </c>
      <c r="I3705" s="7" t="s">
        <v>1286</v>
      </c>
      <c r="J3705" s="7" t="s">
        <v>1286</v>
      </c>
      <c r="K3705" s="241">
        <v>10025</v>
      </c>
      <c r="L3705" s="7" t="s">
        <v>2204</v>
      </c>
      <c r="M3705" s="241">
        <v>6001</v>
      </c>
      <c r="N3705" s="7" t="s">
        <v>457</v>
      </c>
    </row>
    <row r="3706" spans="1:14" x14ac:dyDescent="0.3">
      <c r="A3706" t="str">
        <f t="shared" si="57"/>
        <v>100306006</v>
      </c>
      <c r="B3706" s="7" t="s">
        <v>1323</v>
      </c>
      <c r="C3706" s="7"/>
      <c r="D3706" s="7"/>
      <c r="E3706" s="7" t="e">
        <v>#N/A</v>
      </c>
      <c r="F3706" s="7" t="e">
        <v>#N/A</v>
      </c>
      <c r="G3706" s="7" t="e">
        <v>#N/A</v>
      </c>
      <c r="H3706" s="7" t="e">
        <v>#N/A</v>
      </c>
      <c r="I3706" s="7" t="s">
        <v>1286</v>
      </c>
      <c r="J3706" s="7" t="s">
        <v>1286</v>
      </c>
      <c r="K3706" s="241">
        <v>10030</v>
      </c>
      <c r="L3706" s="7" t="s">
        <v>2205</v>
      </c>
      <c r="M3706" s="241">
        <v>6006</v>
      </c>
      <c r="N3706" s="7" t="s">
        <v>68</v>
      </c>
    </row>
    <row r="3707" spans="1:14" x14ac:dyDescent="0.3">
      <c r="A3707" t="str">
        <f t="shared" si="57"/>
        <v>100406001</v>
      </c>
      <c r="B3707" s="7" t="s">
        <v>1323</v>
      </c>
      <c r="C3707" s="7"/>
      <c r="D3707" s="7"/>
      <c r="E3707" s="7" t="e">
        <v>#N/A</v>
      </c>
      <c r="F3707" s="7" t="e">
        <v>#N/A</v>
      </c>
      <c r="G3707" s="7" t="e">
        <v>#N/A</v>
      </c>
      <c r="H3707" s="7" t="e">
        <v>#N/A</v>
      </c>
      <c r="I3707" s="7" t="s">
        <v>1286</v>
      </c>
      <c r="J3707" s="7" t="s">
        <v>1286</v>
      </c>
      <c r="K3707" s="241">
        <v>10040</v>
      </c>
      <c r="L3707" s="7" t="s">
        <v>2206</v>
      </c>
      <c r="M3707" s="241">
        <v>6001</v>
      </c>
      <c r="N3707" s="7" t="s">
        <v>457</v>
      </c>
    </row>
    <row r="3708" spans="1:14" x14ac:dyDescent="0.3">
      <c r="A3708" t="str">
        <f t="shared" si="57"/>
        <v>100426000</v>
      </c>
      <c r="B3708" s="7" t="s">
        <v>1323</v>
      </c>
      <c r="C3708" s="7"/>
      <c r="D3708" s="7"/>
      <c r="E3708" s="7" t="e">
        <v>#N/A</v>
      </c>
      <c r="F3708" s="7" t="e">
        <v>#N/A</v>
      </c>
      <c r="G3708" s="7" t="e">
        <v>#N/A</v>
      </c>
      <c r="H3708" s="7" t="e">
        <v>#N/A</v>
      </c>
      <c r="I3708" s="7" t="s">
        <v>1286</v>
      </c>
      <c r="J3708" s="7" t="s">
        <v>1286</v>
      </c>
      <c r="K3708" s="241">
        <v>10042</v>
      </c>
      <c r="L3708" s="7" t="s">
        <v>2207</v>
      </c>
      <c r="M3708" s="241">
        <v>6000</v>
      </c>
      <c r="N3708" s="7" t="s">
        <v>107</v>
      </c>
    </row>
    <row r="3709" spans="1:14" x14ac:dyDescent="0.3">
      <c r="A3709" t="str">
        <f t="shared" si="57"/>
        <v>100426003</v>
      </c>
      <c r="B3709" s="7" t="s">
        <v>1323</v>
      </c>
      <c r="C3709" s="7"/>
      <c r="D3709" s="7"/>
      <c r="E3709" s="7" t="e">
        <v>#N/A</v>
      </c>
      <c r="F3709" s="7" t="e">
        <v>#N/A</v>
      </c>
      <c r="G3709" s="7" t="e">
        <v>#N/A</v>
      </c>
      <c r="H3709" s="7" t="e">
        <v>#N/A</v>
      </c>
      <c r="I3709" s="7" t="s">
        <v>1286</v>
      </c>
      <c r="J3709" s="7" t="s">
        <v>1286</v>
      </c>
      <c r="K3709" s="241">
        <v>10042</v>
      </c>
      <c r="L3709" s="7" t="s">
        <v>2207</v>
      </c>
      <c r="M3709" s="241">
        <v>6003</v>
      </c>
      <c r="N3709" s="7" t="s">
        <v>89</v>
      </c>
    </row>
    <row r="3710" spans="1:14" x14ac:dyDescent="0.3">
      <c r="A3710" t="str">
        <f t="shared" si="57"/>
        <v>100576002</v>
      </c>
      <c r="B3710" s="7" t="s">
        <v>1323</v>
      </c>
      <c r="C3710" s="7"/>
      <c r="D3710" s="7"/>
      <c r="E3710" s="7" t="e">
        <v>#N/A</v>
      </c>
      <c r="F3710" s="7" t="e">
        <v>#N/A</v>
      </c>
      <c r="G3710" s="7" t="e">
        <v>#N/A</v>
      </c>
      <c r="H3710" s="7" t="e">
        <v>#N/A</v>
      </c>
      <c r="I3710" s="7" t="s">
        <v>1286</v>
      </c>
      <c r="J3710" s="7" t="s">
        <v>1286</v>
      </c>
      <c r="K3710" s="241">
        <v>10057</v>
      </c>
      <c r="L3710" s="7" t="s">
        <v>2208</v>
      </c>
      <c r="M3710" s="241">
        <v>6002</v>
      </c>
      <c r="N3710" s="7" t="s">
        <v>457</v>
      </c>
    </row>
    <row r="3711" spans="1:14" x14ac:dyDescent="0.3">
      <c r="A3711" t="str">
        <f t="shared" si="57"/>
        <v>100576003</v>
      </c>
      <c r="B3711" s="7" t="s">
        <v>1323</v>
      </c>
      <c r="C3711" s="7"/>
      <c r="D3711" s="7"/>
      <c r="E3711" s="7" t="e">
        <v>#N/A</v>
      </c>
      <c r="F3711" s="7" t="e">
        <v>#N/A</v>
      </c>
      <c r="G3711" s="7" t="e">
        <v>#N/A</v>
      </c>
      <c r="H3711" s="7" t="e">
        <v>#N/A</v>
      </c>
      <c r="I3711" s="7" t="s">
        <v>1286</v>
      </c>
      <c r="J3711" s="7" t="s">
        <v>1286</v>
      </c>
      <c r="K3711" s="241">
        <v>10057</v>
      </c>
      <c r="L3711" s="7" t="s">
        <v>2208</v>
      </c>
      <c r="M3711" s="241">
        <v>6003</v>
      </c>
      <c r="N3711" s="7" t="s">
        <v>89</v>
      </c>
    </row>
    <row r="3712" spans="1:14" x14ac:dyDescent="0.3">
      <c r="A3712" t="str">
        <f t="shared" si="57"/>
        <v>100576008</v>
      </c>
      <c r="B3712" s="7" t="s">
        <v>1323</v>
      </c>
      <c r="C3712" s="7"/>
      <c r="D3712" s="7"/>
      <c r="E3712" s="7" t="e">
        <v>#N/A</v>
      </c>
      <c r="F3712" s="7" t="e">
        <v>#N/A</v>
      </c>
      <c r="G3712" s="7" t="e">
        <v>#N/A</v>
      </c>
      <c r="H3712" s="7" t="e">
        <v>#N/A</v>
      </c>
      <c r="I3712" s="7" t="s">
        <v>1286</v>
      </c>
      <c r="J3712" s="7" t="s">
        <v>1286</v>
      </c>
      <c r="K3712" s="241">
        <v>10057</v>
      </c>
      <c r="L3712" s="7" t="s">
        <v>2208</v>
      </c>
      <c r="M3712" s="241">
        <v>6008</v>
      </c>
      <c r="N3712" s="7" t="s">
        <v>75</v>
      </c>
    </row>
    <row r="3713" spans="1:14" x14ac:dyDescent="0.3">
      <c r="A3713" t="str">
        <f t="shared" si="57"/>
        <v>100686002</v>
      </c>
      <c r="B3713" s="7" t="s">
        <v>1323</v>
      </c>
      <c r="C3713" s="7"/>
      <c r="D3713" s="7"/>
      <c r="E3713" s="7" t="e">
        <v>#N/A</v>
      </c>
      <c r="F3713" s="7" t="e">
        <v>#N/A</v>
      </c>
      <c r="G3713" s="7" t="e">
        <v>#N/A</v>
      </c>
      <c r="H3713" s="7" t="e">
        <v>#N/A</v>
      </c>
      <c r="I3713" s="7" t="s">
        <v>1286</v>
      </c>
      <c r="J3713" s="7" t="s">
        <v>1286</v>
      </c>
      <c r="K3713" s="241">
        <v>10068</v>
      </c>
      <c r="L3713" s="7" t="s">
        <v>2209</v>
      </c>
      <c r="M3713" s="241">
        <v>6002</v>
      </c>
      <c r="N3713" s="7" t="s">
        <v>457</v>
      </c>
    </row>
    <row r="3714" spans="1:14" x14ac:dyDescent="0.3">
      <c r="A3714" t="str">
        <f t="shared" si="57"/>
        <v>101116008</v>
      </c>
      <c r="B3714" s="7" t="s">
        <v>1323</v>
      </c>
      <c r="C3714" s="7"/>
      <c r="D3714" s="7"/>
      <c r="E3714" s="7" t="e">
        <v>#N/A</v>
      </c>
      <c r="F3714" s="7" t="e">
        <v>#N/A</v>
      </c>
      <c r="G3714" s="7" t="e">
        <v>#N/A</v>
      </c>
      <c r="H3714" s="7" t="e">
        <v>#N/A</v>
      </c>
      <c r="I3714" s="7" t="s">
        <v>1286</v>
      </c>
      <c r="J3714" s="7" t="s">
        <v>1286</v>
      </c>
      <c r="K3714" s="241">
        <v>10111</v>
      </c>
      <c r="L3714" s="7" t="s">
        <v>2202</v>
      </c>
      <c r="M3714" s="241">
        <v>6008</v>
      </c>
      <c r="N3714" s="7" t="s">
        <v>75</v>
      </c>
    </row>
    <row r="3715" spans="1:14" x14ac:dyDescent="0.3">
      <c r="A3715" t="str">
        <f t="shared" ref="A3715:A3778" si="58">K3715&amp;M3715</f>
        <v>101156000</v>
      </c>
      <c r="B3715" s="7" t="s">
        <v>1323</v>
      </c>
      <c r="C3715" s="7"/>
      <c r="D3715" s="7"/>
      <c r="E3715" s="7" t="e">
        <v>#N/A</v>
      </c>
      <c r="F3715" s="7" t="e">
        <v>#N/A</v>
      </c>
      <c r="G3715" s="7" t="e">
        <v>#N/A</v>
      </c>
      <c r="H3715" s="7" t="e">
        <v>#N/A</v>
      </c>
      <c r="I3715" s="7" t="s">
        <v>1286</v>
      </c>
      <c r="J3715" s="7" t="s">
        <v>1286</v>
      </c>
      <c r="K3715" s="241">
        <v>10115</v>
      </c>
      <c r="L3715" s="7" t="s">
        <v>2210</v>
      </c>
      <c r="M3715" s="241">
        <v>6000</v>
      </c>
      <c r="N3715" s="7" t="s">
        <v>107</v>
      </c>
    </row>
    <row r="3716" spans="1:14" x14ac:dyDescent="0.3">
      <c r="A3716" t="str">
        <f t="shared" si="58"/>
        <v>101256000</v>
      </c>
      <c r="B3716" s="7" t="s">
        <v>1323</v>
      </c>
      <c r="C3716" s="7"/>
      <c r="D3716" s="7"/>
      <c r="E3716" s="7" t="e">
        <v>#N/A</v>
      </c>
      <c r="F3716" s="7" t="e">
        <v>#N/A</v>
      </c>
      <c r="G3716" s="7" t="e">
        <v>#N/A</v>
      </c>
      <c r="H3716" s="7" t="e">
        <v>#N/A</v>
      </c>
      <c r="I3716" s="7" t="s">
        <v>1286</v>
      </c>
      <c r="J3716" s="7" t="s">
        <v>1286</v>
      </c>
      <c r="K3716" s="241">
        <v>10125</v>
      </c>
      <c r="L3716" s="7" t="s">
        <v>2211</v>
      </c>
      <c r="M3716" s="241">
        <v>6000</v>
      </c>
      <c r="N3716" s="7" t="s">
        <v>107</v>
      </c>
    </row>
    <row r="3717" spans="1:14" x14ac:dyDescent="0.3">
      <c r="A3717" t="str">
        <f t="shared" si="58"/>
        <v>101256004</v>
      </c>
      <c r="B3717" s="7" t="s">
        <v>1323</v>
      </c>
      <c r="C3717" s="7"/>
      <c r="D3717" s="7"/>
      <c r="E3717" s="7" t="e">
        <v>#N/A</v>
      </c>
      <c r="F3717" s="7" t="e">
        <v>#N/A</v>
      </c>
      <c r="G3717" s="7" t="e">
        <v>#N/A</v>
      </c>
      <c r="H3717" s="7" t="e">
        <v>#N/A</v>
      </c>
      <c r="I3717" s="7" t="s">
        <v>1286</v>
      </c>
      <c r="J3717" s="7" t="s">
        <v>1286</v>
      </c>
      <c r="K3717" s="241">
        <v>10125</v>
      </c>
      <c r="L3717" s="7" t="s">
        <v>2211</v>
      </c>
      <c r="M3717" s="241">
        <v>6004</v>
      </c>
      <c r="N3717" s="7" t="s">
        <v>66</v>
      </c>
    </row>
    <row r="3718" spans="1:14" x14ac:dyDescent="0.3">
      <c r="A3718" t="str">
        <f t="shared" si="58"/>
        <v>101258805</v>
      </c>
      <c r="B3718" s="7" t="s">
        <v>1323</v>
      </c>
      <c r="C3718" s="7"/>
      <c r="D3718" s="7"/>
      <c r="E3718" s="7" t="e">
        <v>#N/A</v>
      </c>
      <c r="F3718" s="7" t="e">
        <v>#N/A</v>
      </c>
      <c r="G3718" s="7" t="e">
        <v>#N/A</v>
      </c>
      <c r="H3718" s="7" t="e">
        <v>#N/A</v>
      </c>
      <c r="I3718" s="7" t="s">
        <v>1286</v>
      </c>
      <c r="J3718" s="7" t="s">
        <v>1286</v>
      </c>
      <c r="K3718" s="241">
        <v>10125</v>
      </c>
      <c r="L3718" s="7" t="s">
        <v>2211</v>
      </c>
      <c r="M3718" s="241">
        <v>8805</v>
      </c>
      <c r="N3718" s="7" t="s">
        <v>1599</v>
      </c>
    </row>
    <row r="3719" spans="1:14" x14ac:dyDescent="0.3">
      <c r="A3719" t="str">
        <f t="shared" si="58"/>
        <v>101266000</v>
      </c>
      <c r="B3719" s="7" t="s">
        <v>1323</v>
      </c>
      <c r="C3719" s="7"/>
      <c r="D3719" s="7"/>
      <c r="E3719" s="7" t="e">
        <v>#N/A</v>
      </c>
      <c r="F3719" s="7" t="e">
        <v>#N/A</v>
      </c>
      <c r="G3719" s="7" t="e">
        <v>#N/A</v>
      </c>
      <c r="H3719" s="7" t="e">
        <v>#N/A</v>
      </c>
      <c r="I3719" s="7" t="s">
        <v>1286</v>
      </c>
      <c r="J3719" s="7" t="s">
        <v>1286</v>
      </c>
      <c r="K3719" s="241">
        <v>10126</v>
      </c>
      <c r="L3719" s="7" t="s">
        <v>2212</v>
      </c>
      <c r="M3719" s="241">
        <v>6000</v>
      </c>
      <c r="N3719" s="7" t="s">
        <v>107</v>
      </c>
    </row>
    <row r="3720" spans="1:14" x14ac:dyDescent="0.3">
      <c r="A3720" t="str">
        <f t="shared" si="58"/>
        <v>101268805</v>
      </c>
      <c r="B3720" s="7" t="s">
        <v>1323</v>
      </c>
      <c r="C3720" s="7"/>
      <c r="D3720" s="7"/>
      <c r="E3720" s="7" t="e">
        <v>#N/A</v>
      </c>
      <c r="F3720" s="7" t="e">
        <v>#N/A</v>
      </c>
      <c r="G3720" s="7" t="e">
        <v>#N/A</v>
      </c>
      <c r="H3720" s="7" t="e">
        <v>#N/A</v>
      </c>
      <c r="I3720" s="7" t="s">
        <v>1286</v>
      </c>
      <c r="J3720" s="7" t="s">
        <v>1286</v>
      </c>
      <c r="K3720" s="241">
        <v>10126</v>
      </c>
      <c r="L3720" s="7" t="s">
        <v>2212</v>
      </c>
      <c r="M3720" s="241">
        <v>8805</v>
      </c>
      <c r="N3720" s="7" t="s">
        <v>1599</v>
      </c>
    </row>
    <row r="3721" spans="1:14" x14ac:dyDescent="0.3">
      <c r="A3721" t="str">
        <f t="shared" si="58"/>
        <v>101366000</v>
      </c>
      <c r="B3721" s="7" t="s">
        <v>1323</v>
      </c>
      <c r="C3721" s="7"/>
      <c r="D3721" s="7"/>
      <c r="E3721" s="7" t="e">
        <v>#N/A</v>
      </c>
      <c r="F3721" s="7" t="e">
        <v>#N/A</v>
      </c>
      <c r="G3721" s="7" t="e">
        <v>#N/A</v>
      </c>
      <c r="H3721" s="7" t="e">
        <v>#N/A</v>
      </c>
      <c r="I3721" s="7" t="s">
        <v>1286</v>
      </c>
      <c r="J3721" s="7" t="s">
        <v>1286</v>
      </c>
      <c r="K3721" s="241">
        <v>10136</v>
      </c>
      <c r="L3721" s="7" t="s">
        <v>98</v>
      </c>
      <c r="M3721" s="241">
        <v>6000</v>
      </c>
      <c r="N3721" s="7" t="s">
        <v>107</v>
      </c>
    </row>
    <row r="3722" spans="1:14" x14ac:dyDescent="0.3">
      <c r="A3722" t="str">
        <f t="shared" si="58"/>
        <v>101366001</v>
      </c>
      <c r="B3722" s="7" t="s">
        <v>1323</v>
      </c>
      <c r="C3722" s="7"/>
      <c r="D3722" s="7"/>
      <c r="E3722" s="7" t="e">
        <v>#N/A</v>
      </c>
      <c r="F3722" s="7" t="e">
        <v>#N/A</v>
      </c>
      <c r="G3722" s="7" t="e">
        <v>#N/A</v>
      </c>
      <c r="H3722" s="7" t="e">
        <v>#N/A</v>
      </c>
      <c r="I3722" s="7" t="s">
        <v>1286</v>
      </c>
      <c r="J3722" s="7" t="s">
        <v>1286</v>
      </c>
      <c r="K3722" s="241">
        <v>10136</v>
      </c>
      <c r="L3722" s="7" t="s">
        <v>98</v>
      </c>
      <c r="M3722" s="241">
        <v>6001</v>
      </c>
      <c r="N3722" s="7" t="s">
        <v>457</v>
      </c>
    </row>
    <row r="3723" spans="1:14" x14ac:dyDescent="0.3">
      <c r="A3723" t="str">
        <f t="shared" si="58"/>
        <v>101366003</v>
      </c>
      <c r="B3723" s="7" t="s">
        <v>1323</v>
      </c>
      <c r="C3723" s="7"/>
      <c r="D3723" s="7"/>
      <c r="E3723" s="7">
        <v>0</v>
      </c>
      <c r="F3723" s="7">
        <v>0</v>
      </c>
      <c r="G3723" s="7">
        <v>0</v>
      </c>
      <c r="H3723" s="7">
        <v>0</v>
      </c>
      <c r="I3723" s="7" t="s">
        <v>1286</v>
      </c>
      <c r="J3723" s="7" t="s">
        <v>1286</v>
      </c>
      <c r="K3723" s="241">
        <v>10136</v>
      </c>
      <c r="L3723" s="7" t="s">
        <v>98</v>
      </c>
      <c r="M3723" s="241">
        <v>6003</v>
      </c>
      <c r="N3723" s="7" t="s">
        <v>89</v>
      </c>
    </row>
    <row r="3724" spans="1:14" x14ac:dyDescent="0.3">
      <c r="A3724" t="str">
        <f t="shared" si="58"/>
        <v>101426000</v>
      </c>
      <c r="B3724" s="7" t="s">
        <v>1323</v>
      </c>
      <c r="C3724" s="7"/>
      <c r="D3724" s="7"/>
      <c r="E3724" s="7" t="e">
        <v>#N/A</v>
      </c>
      <c r="F3724" s="7" t="e">
        <v>#N/A</v>
      </c>
      <c r="G3724" s="7" t="e">
        <v>#N/A</v>
      </c>
      <c r="H3724" s="7" t="e">
        <v>#N/A</v>
      </c>
      <c r="I3724" s="7" t="s">
        <v>1286</v>
      </c>
      <c r="J3724" s="7" t="s">
        <v>1286</v>
      </c>
      <c r="K3724" s="241">
        <v>10142</v>
      </c>
      <c r="L3724" s="7" t="s">
        <v>2213</v>
      </c>
      <c r="M3724" s="241">
        <v>6000</v>
      </c>
      <c r="N3724" s="7" t="s">
        <v>107</v>
      </c>
    </row>
    <row r="3725" spans="1:14" x14ac:dyDescent="0.3">
      <c r="A3725" t="str">
        <f t="shared" si="58"/>
        <v>101426003</v>
      </c>
      <c r="B3725" s="7" t="s">
        <v>1323</v>
      </c>
      <c r="C3725" s="7"/>
      <c r="D3725" s="7"/>
      <c r="E3725" s="7" t="e">
        <v>#N/A</v>
      </c>
      <c r="F3725" s="7" t="e">
        <v>#N/A</v>
      </c>
      <c r="G3725" s="7" t="e">
        <v>#N/A</v>
      </c>
      <c r="H3725" s="7" t="e">
        <v>#N/A</v>
      </c>
      <c r="I3725" s="7" t="s">
        <v>1286</v>
      </c>
      <c r="J3725" s="7" t="s">
        <v>1286</v>
      </c>
      <c r="K3725" s="241">
        <v>10142</v>
      </c>
      <c r="L3725" s="7" t="s">
        <v>2213</v>
      </c>
      <c r="M3725" s="241">
        <v>6003</v>
      </c>
      <c r="N3725" s="7" t="s">
        <v>89</v>
      </c>
    </row>
    <row r="3726" spans="1:14" x14ac:dyDescent="0.3">
      <c r="A3726" t="str">
        <f t="shared" si="58"/>
        <v>101426006</v>
      </c>
      <c r="B3726" s="7" t="s">
        <v>1323</v>
      </c>
      <c r="C3726" s="7"/>
      <c r="D3726" s="7"/>
      <c r="E3726" s="7" t="e">
        <v>#N/A</v>
      </c>
      <c r="F3726" s="7" t="e">
        <v>#N/A</v>
      </c>
      <c r="G3726" s="7" t="e">
        <v>#N/A</v>
      </c>
      <c r="H3726" s="7" t="e">
        <v>#N/A</v>
      </c>
      <c r="I3726" s="7" t="s">
        <v>1286</v>
      </c>
      <c r="J3726" s="7" t="s">
        <v>1286</v>
      </c>
      <c r="K3726" s="241">
        <v>10142</v>
      </c>
      <c r="L3726" s="7" t="s">
        <v>2213</v>
      </c>
      <c r="M3726" s="241">
        <v>6006</v>
      </c>
      <c r="N3726" s="7" t="s">
        <v>68</v>
      </c>
    </row>
    <row r="3727" spans="1:14" x14ac:dyDescent="0.3">
      <c r="A3727" t="str">
        <f t="shared" si="58"/>
        <v>101428500</v>
      </c>
      <c r="B3727" s="7" t="s">
        <v>1323</v>
      </c>
      <c r="C3727" s="7"/>
      <c r="D3727" s="7"/>
      <c r="E3727" s="7" t="e">
        <v>#N/A</v>
      </c>
      <c r="F3727" s="7" t="e">
        <v>#N/A</v>
      </c>
      <c r="G3727" s="7" t="e">
        <v>#N/A</v>
      </c>
      <c r="H3727" s="7" t="e">
        <v>#N/A</v>
      </c>
      <c r="I3727" s="7" t="s">
        <v>1286</v>
      </c>
      <c r="J3727" s="7" t="s">
        <v>1286</v>
      </c>
      <c r="K3727" s="241">
        <v>10142</v>
      </c>
      <c r="L3727" s="7" t="s">
        <v>2213</v>
      </c>
      <c r="M3727" s="241">
        <v>8500</v>
      </c>
      <c r="N3727" s="7" t="s">
        <v>362</v>
      </c>
    </row>
    <row r="3728" spans="1:14" x14ac:dyDescent="0.3">
      <c r="A3728" t="str">
        <f t="shared" si="58"/>
        <v>101451000</v>
      </c>
      <c r="B3728" s="7" t="s">
        <v>1323</v>
      </c>
      <c r="C3728" s="7"/>
      <c r="D3728" s="7"/>
      <c r="E3728" s="7" t="e">
        <v>#N/A</v>
      </c>
      <c r="F3728" s="7" t="e">
        <v>#N/A</v>
      </c>
      <c r="G3728" s="7" t="e">
        <v>#N/A</v>
      </c>
      <c r="H3728" s="7" t="e">
        <v>#N/A</v>
      </c>
      <c r="I3728" s="7" t="s">
        <v>1286</v>
      </c>
      <c r="J3728" s="7" t="s">
        <v>1286</v>
      </c>
      <c r="K3728" s="241">
        <v>10145</v>
      </c>
      <c r="L3728" s="7" t="s">
        <v>101</v>
      </c>
      <c r="M3728" s="241">
        <v>1000</v>
      </c>
      <c r="N3728" s="7" t="s">
        <v>427</v>
      </c>
    </row>
    <row r="3729" spans="1:14" x14ac:dyDescent="0.3">
      <c r="A3729" t="str">
        <f t="shared" si="58"/>
        <v>101456000</v>
      </c>
      <c r="B3729" s="7" t="s">
        <v>1323</v>
      </c>
      <c r="C3729" s="7"/>
      <c r="D3729" s="7"/>
      <c r="E3729" s="7" t="e">
        <v>#N/A</v>
      </c>
      <c r="F3729" s="7" t="e">
        <v>#N/A</v>
      </c>
      <c r="G3729" s="7" t="e">
        <v>#N/A</v>
      </c>
      <c r="H3729" s="7" t="e">
        <v>#N/A</v>
      </c>
      <c r="I3729" s="7" t="s">
        <v>1286</v>
      </c>
      <c r="J3729" s="7" t="s">
        <v>1286</v>
      </c>
      <c r="K3729" s="241">
        <v>10145</v>
      </c>
      <c r="L3729" s="7" t="s">
        <v>101</v>
      </c>
      <c r="M3729" s="241">
        <v>6000</v>
      </c>
      <c r="N3729" s="7" t="s">
        <v>107</v>
      </c>
    </row>
    <row r="3730" spans="1:14" x14ac:dyDescent="0.3">
      <c r="A3730" t="str">
        <f t="shared" si="58"/>
        <v>101456001</v>
      </c>
      <c r="B3730" s="7" t="s">
        <v>1323</v>
      </c>
      <c r="C3730" s="7"/>
      <c r="D3730" s="7"/>
      <c r="E3730" s="7" t="e">
        <v>#N/A</v>
      </c>
      <c r="F3730" s="7" t="e">
        <v>#N/A</v>
      </c>
      <c r="G3730" s="7" t="e">
        <v>#N/A</v>
      </c>
      <c r="H3730" s="7" t="e">
        <v>#N/A</v>
      </c>
      <c r="I3730" s="7" t="s">
        <v>1286</v>
      </c>
      <c r="J3730" s="7" t="s">
        <v>1286</v>
      </c>
      <c r="K3730" s="241">
        <v>10145</v>
      </c>
      <c r="L3730" s="7" t="s">
        <v>101</v>
      </c>
      <c r="M3730" s="241">
        <v>6001</v>
      </c>
      <c r="N3730" s="7" t="s">
        <v>457</v>
      </c>
    </row>
    <row r="3731" spans="1:14" x14ac:dyDescent="0.3">
      <c r="A3731" t="str">
        <f t="shared" si="58"/>
        <v>101456002</v>
      </c>
      <c r="B3731" s="7" t="s">
        <v>1323</v>
      </c>
      <c r="C3731" s="7"/>
      <c r="D3731" s="7"/>
      <c r="E3731" s="7" t="e">
        <v>#N/A</v>
      </c>
      <c r="F3731" s="7" t="e">
        <v>#N/A</v>
      </c>
      <c r="G3731" s="7" t="e">
        <v>#N/A</v>
      </c>
      <c r="H3731" s="7" t="e">
        <v>#N/A</v>
      </c>
      <c r="I3731" s="7" t="s">
        <v>1286</v>
      </c>
      <c r="J3731" s="7" t="s">
        <v>1286</v>
      </c>
      <c r="K3731" s="241">
        <v>10145</v>
      </c>
      <c r="L3731" s="7" t="s">
        <v>101</v>
      </c>
      <c r="M3731" s="241">
        <v>6002</v>
      </c>
      <c r="N3731" s="7" t="s">
        <v>457</v>
      </c>
    </row>
    <row r="3732" spans="1:14" x14ac:dyDescent="0.3">
      <c r="A3732" t="str">
        <f t="shared" si="58"/>
        <v>101456003</v>
      </c>
      <c r="B3732" s="7" t="s">
        <v>1323</v>
      </c>
      <c r="C3732" s="7"/>
      <c r="D3732" s="7"/>
      <c r="E3732" s="7">
        <v>0</v>
      </c>
      <c r="F3732" s="7">
        <v>0</v>
      </c>
      <c r="G3732" s="7">
        <v>0</v>
      </c>
      <c r="H3732" s="7">
        <v>0</v>
      </c>
      <c r="I3732" s="7" t="s">
        <v>1286</v>
      </c>
      <c r="J3732" s="7" t="s">
        <v>1286</v>
      </c>
      <c r="K3732" s="241">
        <v>10145</v>
      </c>
      <c r="L3732" s="7" t="s">
        <v>101</v>
      </c>
      <c r="M3732" s="241">
        <v>6003</v>
      </c>
      <c r="N3732" s="7" t="s">
        <v>89</v>
      </c>
    </row>
    <row r="3733" spans="1:14" x14ac:dyDescent="0.3">
      <c r="A3733" t="str">
        <f t="shared" si="58"/>
        <v>101456006</v>
      </c>
      <c r="B3733" s="7" t="s">
        <v>1323</v>
      </c>
      <c r="C3733" s="7"/>
      <c r="D3733" s="7"/>
      <c r="E3733" s="7" t="e">
        <v>#N/A</v>
      </c>
      <c r="F3733" s="7" t="e">
        <v>#N/A</v>
      </c>
      <c r="G3733" s="7" t="e">
        <v>#N/A</v>
      </c>
      <c r="H3733" s="7" t="e">
        <v>#N/A</v>
      </c>
      <c r="I3733" s="7" t="s">
        <v>1286</v>
      </c>
      <c r="J3733" s="7" t="s">
        <v>1286</v>
      </c>
      <c r="K3733" s="241">
        <v>10145</v>
      </c>
      <c r="L3733" s="7" t="s">
        <v>101</v>
      </c>
      <c r="M3733" s="241">
        <v>6006</v>
      </c>
      <c r="N3733" s="7" t="s">
        <v>68</v>
      </c>
    </row>
    <row r="3734" spans="1:14" x14ac:dyDescent="0.3">
      <c r="A3734" t="str">
        <f t="shared" si="58"/>
        <v>101456009</v>
      </c>
      <c r="B3734" s="7" t="s">
        <v>1323</v>
      </c>
      <c r="C3734" s="7"/>
      <c r="D3734" s="7"/>
      <c r="E3734" s="7">
        <v>0</v>
      </c>
      <c r="F3734" s="7">
        <v>0</v>
      </c>
      <c r="G3734" s="7">
        <v>0</v>
      </c>
      <c r="H3734" s="7">
        <v>0</v>
      </c>
      <c r="I3734" s="7" t="s">
        <v>1286</v>
      </c>
      <c r="J3734" s="7" t="s">
        <v>1286</v>
      </c>
      <c r="K3734" s="241">
        <v>10145</v>
      </c>
      <c r="L3734" s="7" t="s">
        <v>101</v>
      </c>
      <c r="M3734" s="241">
        <v>6009</v>
      </c>
      <c r="N3734" s="7" t="s">
        <v>71</v>
      </c>
    </row>
    <row r="3735" spans="1:14" x14ac:dyDescent="0.3">
      <c r="A3735" t="str">
        <f t="shared" si="58"/>
        <v>101456010</v>
      </c>
      <c r="B3735" s="7" t="s">
        <v>1323</v>
      </c>
      <c r="C3735" s="7"/>
      <c r="D3735" s="7"/>
      <c r="E3735" s="7">
        <v>0</v>
      </c>
      <c r="F3735" s="7">
        <v>0</v>
      </c>
      <c r="G3735" s="7">
        <v>0</v>
      </c>
      <c r="H3735" s="7">
        <v>0</v>
      </c>
      <c r="I3735" s="7" t="s">
        <v>1286</v>
      </c>
      <c r="J3735" s="7" t="s">
        <v>1286</v>
      </c>
      <c r="K3735" s="241">
        <v>10145</v>
      </c>
      <c r="L3735" s="7" t="s">
        <v>101</v>
      </c>
      <c r="M3735" s="241">
        <v>6010</v>
      </c>
      <c r="N3735" s="7" t="s">
        <v>102</v>
      </c>
    </row>
    <row r="3736" spans="1:14" x14ac:dyDescent="0.3">
      <c r="A3736" t="str">
        <f t="shared" si="58"/>
        <v>101457000</v>
      </c>
      <c r="B3736" s="7" t="s">
        <v>1323</v>
      </c>
      <c r="C3736" s="7"/>
      <c r="D3736" s="7"/>
      <c r="E3736" s="7" t="e">
        <v>#N/A</v>
      </c>
      <c r="F3736" s="7" t="e">
        <v>#N/A</v>
      </c>
      <c r="G3736" s="7" t="e">
        <v>#N/A</v>
      </c>
      <c r="H3736" s="7" t="e">
        <v>#N/A</v>
      </c>
      <c r="I3736" s="7" t="s">
        <v>1286</v>
      </c>
      <c r="J3736" s="7" t="s">
        <v>1286</v>
      </c>
      <c r="K3736" s="241">
        <v>10145</v>
      </c>
      <c r="L3736" s="7" t="s">
        <v>101</v>
      </c>
      <c r="M3736" s="241">
        <v>7000</v>
      </c>
      <c r="N3736" s="7" t="s">
        <v>44</v>
      </c>
    </row>
    <row r="3737" spans="1:14" x14ac:dyDescent="0.3">
      <c r="A3737" t="str">
        <f t="shared" si="58"/>
        <v>101475001</v>
      </c>
      <c r="B3737" s="7" t="s">
        <v>1323</v>
      </c>
      <c r="C3737" s="7"/>
      <c r="D3737" s="7"/>
      <c r="E3737" s="7" t="e">
        <v>#N/A</v>
      </c>
      <c r="F3737" s="7" t="e">
        <v>#N/A</v>
      </c>
      <c r="G3737" s="7" t="e">
        <v>#N/A</v>
      </c>
      <c r="H3737" s="7" t="e">
        <v>#N/A</v>
      </c>
      <c r="I3737" s="7" t="s">
        <v>1286</v>
      </c>
      <c r="J3737" s="7" t="s">
        <v>1286</v>
      </c>
      <c r="K3737" s="241">
        <v>10147</v>
      </c>
      <c r="L3737" s="7" t="s">
        <v>1153</v>
      </c>
      <c r="M3737" s="241">
        <v>5001</v>
      </c>
      <c r="N3737" s="7" t="s">
        <v>1937</v>
      </c>
    </row>
    <row r="3738" spans="1:14" x14ac:dyDescent="0.3">
      <c r="A3738" t="str">
        <f t="shared" si="58"/>
        <v>101476000</v>
      </c>
      <c r="B3738" s="7" t="s">
        <v>1323</v>
      </c>
      <c r="C3738" s="7"/>
      <c r="D3738" s="7"/>
      <c r="E3738" s="7" t="e">
        <v>#N/A</v>
      </c>
      <c r="F3738" s="7" t="e">
        <v>#N/A</v>
      </c>
      <c r="G3738" s="7" t="e">
        <v>#N/A</v>
      </c>
      <c r="H3738" s="7" t="e">
        <v>#N/A</v>
      </c>
      <c r="I3738" s="7" t="s">
        <v>1286</v>
      </c>
      <c r="J3738" s="7" t="s">
        <v>1286</v>
      </c>
      <c r="K3738" s="241">
        <v>10147</v>
      </c>
      <c r="L3738" s="7" t="s">
        <v>1153</v>
      </c>
      <c r="M3738" s="241">
        <v>6000</v>
      </c>
      <c r="N3738" s="7" t="s">
        <v>107</v>
      </c>
    </row>
    <row r="3739" spans="1:14" x14ac:dyDescent="0.3">
      <c r="A3739" t="str">
        <f t="shared" si="58"/>
        <v>101476003</v>
      </c>
      <c r="B3739" s="7" t="s">
        <v>1323</v>
      </c>
      <c r="C3739" s="7"/>
      <c r="D3739" s="7"/>
      <c r="E3739" s="7" t="e">
        <v>#N/A</v>
      </c>
      <c r="F3739" s="7" t="e">
        <v>#N/A</v>
      </c>
      <c r="G3739" s="7" t="e">
        <v>#N/A</v>
      </c>
      <c r="H3739" s="7" t="e">
        <v>#N/A</v>
      </c>
      <c r="I3739" s="7" t="s">
        <v>1286</v>
      </c>
      <c r="J3739" s="7" t="s">
        <v>1286</v>
      </c>
      <c r="K3739" s="241">
        <v>10147</v>
      </c>
      <c r="L3739" s="7" t="s">
        <v>1153</v>
      </c>
      <c r="M3739" s="241">
        <v>6003</v>
      </c>
      <c r="N3739" s="7" t="s">
        <v>89</v>
      </c>
    </row>
    <row r="3740" spans="1:14" x14ac:dyDescent="0.3">
      <c r="A3740" t="str">
        <f t="shared" si="58"/>
        <v>101477102</v>
      </c>
      <c r="B3740" s="7" t="s">
        <v>1323</v>
      </c>
      <c r="C3740" s="7"/>
      <c r="D3740" s="7"/>
      <c r="E3740" s="7" t="e">
        <v>#N/A</v>
      </c>
      <c r="F3740" s="7" t="e">
        <v>#N/A</v>
      </c>
      <c r="G3740" s="7" t="e">
        <v>#N/A</v>
      </c>
      <c r="H3740" s="7" t="e">
        <v>#N/A</v>
      </c>
      <c r="I3740" s="7" t="s">
        <v>1286</v>
      </c>
      <c r="J3740" s="7" t="s">
        <v>1286</v>
      </c>
      <c r="K3740" s="241">
        <v>10147</v>
      </c>
      <c r="L3740" s="7" t="s">
        <v>1153</v>
      </c>
      <c r="M3740" s="241">
        <v>7102</v>
      </c>
      <c r="N3740" s="7" t="s">
        <v>56</v>
      </c>
    </row>
    <row r="3741" spans="1:14" x14ac:dyDescent="0.3">
      <c r="A3741" t="str">
        <f t="shared" si="58"/>
        <v>101496000</v>
      </c>
      <c r="B3741" s="7" t="s">
        <v>1323</v>
      </c>
      <c r="C3741" s="7"/>
      <c r="D3741" s="7"/>
      <c r="E3741" s="7" t="e">
        <v>#N/A</v>
      </c>
      <c r="F3741" s="7" t="e">
        <v>#N/A</v>
      </c>
      <c r="G3741" s="7" t="e">
        <v>#N/A</v>
      </c>
      <c r="H3741" s="7" t="e">
        <v>#N/A</v>
      </c>
      <c r="I3741" s="7" t="s">
        <v>1286</v>
      </c>
      <c r="J3741" s="7" t="s">
        <v>1286</v>
      </c>
      <c r="K3741" s="241">
        <v>10149</v>
      </c>
      <c r="L3741" s="7" t="s">
        <v>2214</v>
      </c>
      <c r="M3741" s="241">
        <v>6000</v>
      </c>
      <c r="N3741" s="7" t="s">
        <v>107</v>
      </c>
    </row>
    <row r="3742" spans="1:14" x14ac:dyDescent="0.3">
      <c r="A3742" t="str">
        <f t="shared" si="58"/>
        <v>101496002</v>
      </c>
      <c r="B3742" s="7" t="s">
        <v>1323</v>
      </c>
      <c r="C3742" s="7"/>
      <c r="D3742" s="7"/>
      <c r="E3742" s="7" t="e">
        <v>#N/A</v>
      </c>
      <c r="F3742" s="7" t="e">
        <v>#N/A</v>
      </c>
      <c r="G3742" s="7" t="e">
        <v>#N/A</v>
      </c>
      <c r="H3742" s="7" t="e">
        <v>#N/A</v>
      </c>
      <c r="I3742" s="7" t="s">
        <v>1286</v>
      </c>
      <c r="J3742" s="7" t="s">
        <v>1286</v>
      </c>
      <c r="K3742" s="241">
        <v>10149</v>
      </c>
      <c r="L3742" s="7" t="s">
        <v>2214</v>
      </c>
      <c r="M3742" s="241">
        <v>6002</v>
      </c>
      <c r="N3742" s="7" t="s">
        <v>457</v>
      </c>
    </row>
    <row r="3743" spans="1:14" x14ac:dyDescent="0.3">
      <c r="A3743" t="str">
        <f t="shared" si="58"/>
        <v>101496003</v>
      </c>
      <c r="B3743" s="7" t="s">
        <v>1323</v>
      </c>
      <c r="C3743" s="7"/>
      <c r="D3743" s="7"/>
      <c r="E3743" s="7" t="e">
        <v>#N/A</v>
      </c>
      <c r="F3743" s="7" t="e">
        <v>#N/A</v>
      </c>
      <c r="G3743" s="7" t="e">
        <v>#N/A</v>
      </c>
      <c r="H3743" s="7" t="e">
        <v>#N/A</v>
      </c>
      <c r="I3743" s="7" t="s">
        <v>1286</v>
      </c>
      <c r="J3743" s="7" t="s">
        <v>1286</v>
      </c>
      <c r="K3743" s="241">
        <v>10149</v>
      </c>
      <c r="L3743" s="7" t="s">
        <v>2214</v>
      </c>
      <c r="M3743" s="241">
        <v>6003</v>
      </c>
      <c r="N3743" s="7" t="s">
        <v>89</v>
      </c>
    </row>
    <row r="3744" spans="1:14" x14ac:dyDescent="0.3">
      <c r="A3744" t="str">
        <f t="shared" si="58"/>
        <v>101516000</v>
      </c>
      <c r="B3744" s="7" t="s">
        <v>1323</v>
      </c>
      <c r="C3744" s="7"/>
      <c r="D3744" s="7"/>
      <c r="E3744" s="7" t="e">
        <v>#N/A</v>
      </c>
      <c r="F3744" s="7" t="e">
        <v>#N/A</v>
      </c>
      <c r="G3744" s="7" t="e">
        <v>#N/A</v>
      </c>
      <c r="H3744" s="7" t="e">
        <v>#N/A</v>
      </c>
      <c r="I3744" s="7" t="s">
        <v>1286</v>
      </c>
      <c r="J3744" s="7" t="s">
        <v>1286</v>
      </c>
      <c r="K3744" s="241">
        <v>10151</v>
      </c>
      <c r="L3744" s="7" t="s">
        <v>2215</v>
      </c>
      <c r="M3744" s="241">
        <v>6000</v>
      </c>
      <c r="N3744" s="7" t="s">
        <v>107</v>
      </c>
    </row>
    <row r="3745" spans="1:14" x14ac:dyDescent="0.3">
      <c r="A3745" t="str">
        <f t="shared" si="58"/>
        <v>101516002</v>
      </c>
      <c r="B3745" s="7" t="s">
        <v>1323</v>
      </c>
      <c r="C3745" s="7"/>
      <c r="D3745" s="7"/>
      <c r="E3745" s="7" t="e">
        <v>#N/A</v>
      </c>
      <c r="F3745" s="7" t="e">
        <v>#N/A</v>
      </c>
      <c r="G3745" s="7" t="e">
        <v>#N/A</v>
      </c>
      <c r="H3745" s="7" t="e">
        <v>#N/A</v>
      </c>
      <c r="I3745" s="7" t="s">
        <v>1286</v>
      </c>
      <c r="J3745" s="7" t="s">
        <v>1286</v>
      </c>
      <c r="K3745" s="241">
        <v>10151</v>
      </c>
      <c r="L3745" s="7" t="s">
        <v>2215</v>
      </c>
      <c r="M3745" s="241">
        <v>6002</v>
      </c>
      <c r="N3745" s="7" t="s">
        <v>457</v>
      </c>
    </row>
    <row r="3746" spans="1:14" x14ac:dyDescent="0.3">
      <c r="A3746" t="str">
        <f t="shared" si="58"/>
        <v>101516003</v>
      </c>
      <c r="B3746" s="7" t="s">
        <v>1323</v>
      </c>
      <c r="C3746" s="7"/>
      <c r="D3746" s="7"/>
      <c r="E3746" s="7" t="e">
        <v>#N/A</v>
      </c>
      <c r="F3746" s="7" t="e">
        <v>#N/A</v>
      </c>
      <c r="G3746" s="7" t="e">
        <v>#N/A</v>
      </c>
      <c r="H3746" s="7" t="e">
        <v>#N/A</v>
      </c>
      <c r="I3746" s="7" t="s">
        <v>1286</v>
      </c>
      <c r="J3746" s="7" t="s">
        <v>1286</v>
      </c>
      <c r="K3746" s="241">
        <v>10151</v>
      </c>
      <c r="L3746" s="7" t="s">
        <v>2215</v>
      </c>
      <c r="M3746" s="241">
        <v>6003</v>
      </c>
      <c r="N3746" s="7" t="s">
        <v>89</v>
      </c>
    </row>
    <row r="3747" spans="1:14" x14ac:dyDescent="0.3">
      <c r="A3747" t="str">
        <f t="shared" si="58"/>
        <v>101516004</v>
      </c>
      <c r="B3747" s="7" t="s">
        <v>1323</v>
      </c>
      <c r="C3747" s="7"/>
      <c r="D3747" s="7"/>
      <c r="E3747" s="7" t="e">
        <v>#N/A</v>
      </c>
      <c r="F3747" s="7" t="e">
        <v>#N/A</v>
      </c>
      <c r="G3747" s="7" t="e">
        <v>#N/A</v>
      </c>
      <c r="H3747" s="7" t="e">
        <v>#N/A</v>
      </c>
      <c r="I3747" s="7" t="s">
        <v>1286</v>
      </c>
      <c r="J3747" s="7" t="s">
        <v>1286</v>
      </c>
      <c r="K3747" s="241">
        <v>10151</v>
      </c>
      <c r="L3747" s="7" t="s">
        <v>2215</v>
      </c>
      <c r="M3747" s="241">
        <v>6004</v>
      </c>
      <c r="N3747" s="7" t="s">
        <v>66</v>
      </c>
    </row>
    <row r="3748" spans="1:14" x14ac:dyDescent="0.3">
      <c r="A3748" t="str">
        <f t="shared" si="58"/>
        <v>101526000</v>
      </c>
      <c r="B3748" s="7" t="s">
        <v>1323</v>
      </c>
      <c r="C3748" s="7"/>
      <c r="D3748" s="7"/>
      <c r="E3748" s="7" t="e">
        <v>#N/A</v>
      </c>
      <c r="F3748" s="7" t="e">
        <v>#N/A</v>
      </c>
      <c r="G3748" s="7" t="e">
        <v>#N/A</v>
      </c>
      <c r="H3748" s="7" t="e">
        <v>#N/A</v>
      </c>
      <c r="I3748" s="7" t="s">
        <v>1286</v>
      </c>
      <c r="J3748" s="7" t="s">
        <v>1286</v>
      </c>
      <c r="K3748" s="241">
        <v>10152</v>
      </c>
      <c r="L3748" s="7" t="s">
        <v>2216</v>
      </c>
      <c r="M3748" s="241">
        <v>6000</v>
      </c>
      <c r="N3748" s="7" t="s">
        <v>107</v>
      </c>
    </row>
    <row r="3749" spans="1:14" x14ac:dyDescent="0.3">
      <c r="A3749" t="str">
        <f t="shared" si="58"/>
        <v>101526004</v>
      </c>
      <c r="B3749" s="7" t="s">
        <v>1323</v>
      </c>
      <c r="C3749" s="7"/>
      <c r="D3749" s="7"/>
      <c r="E3749" s="7" t="e">
        <v>#N/A</v>
      </c>
      <c r="F3749" s="7" t="e">
        <v>#N/A</v>
      </c>
      <c r="G3749" s="7" t="e">
        <v>#N/A</v>
      </c>
      <c r="H3749" s="7" t="e">
        <v>#N/A</v>
      </c>
      <c r="I3749" s="7" t="s">
        <v>1286</v>
      </c>
      <c r="J3749" s="7" t="s">
        <v>1286</v>
      </c>
      <c r="K3749" s="241">
        <v>10152</v>
      </c>
      <c r="L3749" s="7" t="s">
        <v>2216</v>
      </c>
      <c r="M3749" s="241">
        <v>6004</v>
      </c>
      <c r="N3749" s="7" t="s">
        <v>66</v>
      </c>
    </row>
    <row r="3750" spans="1:14" x14ac:dyDescent="0.3">
      <c r="A3750" t="str">
        <f t="shared" si="58"/>
        <v>101536000</v>
      </c>
      <c r="B3750" s="7" t="s">
        <v>1323</v>
      </c>
      <c r="C3750" s="7"/>
      <c r="D3750" s="7"/>
      <c r="E3750" s="7" t="e">
        <v>#N/A</v>
      </c>
      <c r="F3750" s="7" t="e">
        <v>#N/A</v>
      </c>
      <c r="G3750" s="7" t="e">
        <v>#N/A</v>
      </c>
      <c r="H3750" s="7" t="e">
        <v>#N/A</v>
      </c>
      <c r="I3750" s="7" t="s">
        <v>1286</v>
      </c>
      <c r="J3750" s="7" t="s">
        <v>1286</v>
      </c>
      <c r="K3750" s="241">
        <v>10153</v>
      </c>
      <c r="L3750" s="7" t="s">
        <v>2217</v>
      </c>
      <c r="M3750" s="241">
        <v>6000</v>
      </c>
      <c r="N3750" s="7" t="s">
        <v>107</v>
      </c>
    </row>
    <row r="3751" spans="1:14" x14ac:dyDescent="0.3">
      <c r="A3751" t="str">
        <f t="shared" si="58"/>
        <v>101536001</v>
      </c>
      <c r="B3751" s="7" t="s">
        <v>1323</v>
      </c>
      <c r="C3751" s="7"/>
      <c r="D3751" s="7"/>
      <c r="E3751" s="7" t="e">
        <v>#N/A</v>
      </c>
      <c r="F3751" s="7" t="e">
        <v>#N/A</v>
      </c>
      <c r="G3751" s="7" t="e">
        <v>#N/A</v>
      </c>
      <c r="H3751" s="7" t="e">
        <v>#N/A</v>
      </c>
      <c r="I3751" s="7" t="s">
        <v>1286</v>
      </c>
      <c r="J3751" s="7" t="s">
        <v>1286</v>
      </c>
      <c r="K3751" s="241">
        <v>10153</v>
      </c>
      <c r="L3751" s="7" t="s">
        <v>2217</v>
      </c>
      <c r="M3751" s="241">
        <v>6001</v>
      </c>
      <c r="N3751" s="7" t="s">
        <v>457</v>
      </c>
    </row>
    <row r="3752" spans="1:14" x14ac:dyDescent="0.3">
      <c r="A3752" t="str">
        <f t="shared" si="58"/>
        <v>101536003</v>
      </c>
      <c r="B3752" s="7" t="s">
        <v>1323</v>
      </c>
      <c r="C3752" s="7"/>
      <c r="D3752" s="7"/>
      <c r="E3752" s="7" t="e">
        <v>#N/A</v>
      </c>
      <c r="F3752" s="7" t="e">
        <v>#N/A</v>
      </c>
      <c r="G3752" s="7" t="e">
        <v>#N/A</v>
      </c>
      <c r="H3752" s="7" t="e">
        <v>#N/A</v>
      </c>
      <c r="I3752" s="7" t="s">
        <v>1286</v>
      </c>
      <c r="J3752" s="7" t="s">
        <v>1286</v>
      </c>
      <c r="K3752" s="241">
        <v>10153</v>
      </c>
      <c r="L3752" s="7" t="s">
        <v>2217</v>
      </c>
      <c r="M3752" s="241">
        <v>6003</v>
      </c>
      <c r="N3752" s="7" t="s">
        <v>89</v>
      </c>
    </row>
    <row r="3753" spans="1:14" x14ac:dyDescent="0.3">
      <c r="A3753" t="str">
        <f t="shared" si="58"/>
        <v>101566000</v>
      </c>
      <c r="B3753" s="7" t="s">
        <v>1323</v>
      </c>
      <c r="C3753" s="7"/>
      <c r="D3753" s="7"/>
      <c r="E3753" s="7" t="e">
        <v>#N/A</v>
      </c>
      <c r="F3753" s="7" t="e">
        <v>#N/A</v>
      </c>
      <c r="G3753" s="7" t="e">
        <v>#N/A</v>
      </c>
      <c r="H3753" s="7" t="e">
        <v>#N/A</v>
      </c>
      <c r="I3753" s="7" t="s">
        <v>1286</v>
      </c>
      <c r="J3753" s="7" t="s">
        <v>1286</v>
      </c>
      <c r="K3753" s="241">
        <v>10156</v>
      </c>
      <c r="L3753" s="7" t="s">
        <v>2218</v>
      </c>
      <c r="M3753" s="241">
        <v>6000</v>
      </c>
      <c r="N3753" s="7" t="s">
        <v>107</v>
      </c>
    </row>
    <row r="3754" spans="1:14" x14ac:dyDescent="0.3">
      <c r="A3754" t="str">
        <f t="shared" si="58"/>
        <v>101566003</v>
      </c>
      <c r="B3754" s="7" t="s">
        <v>1323</v>
      </c>
      <c r="C3754" s="7"/>
      <c r="D3754" s="7"/>
      <c r="E3754" s="7" t="e">
        <v>#N/A</v>
      </c>
      <c r="F3754" s="7" t="e">
        <v>#N/A</v>
      </c>
      <c r="G3754" s="7" t="e">
        <v>#N/A</v>
      </c>
      <c r="H3754" s="7" t="e">
        <v>#N/A</v>
      </c>
      <c r="I3754" s="7" t="s">
        <v>1286</v>
      </c>
      <c r="J3754" s="7" t="s">
        <v>1286</v>
      </c>
      <c r="K3754" s="241">
        <v>10156</v>
      </c>
      <c r="L3754" s="7" t="s">
        <v>2218</v>
      </c>
      <c r="M3754" s="241">
        <v>6003</v>
      </c>
      <c r="N3754" s="7" t="s">
        <v>89</v>
      </c>
    </row>
    <row r="3755" spans="1:14" x14ac:dyDescent="0.3">
      <c r="A3755" t="str">
        <f t="shared" si="58"/>
        <v>101566004</v>
      </c>
      <c r="B3755" s="7" t="s">
        <v>1323</v>
      </c>
      <c r="C3755" s="7"/>
      <c r="D3755" s="7"/>
      <c r="E3755" s="7" t="e">
        <v>#N/A</v>
      </c>
      <c r="F3755" s="7" t="e">
        <v>#N/A</v>
      </c>
      <c r="G3755" s="7" t="e">
        <v>#N/A</v>
      </c>
      <c r="H3755" s="7" t="e">
        <v>#N/A</v>
      </c>
      <c r="I3755" s="7" t="s">
        <v>1286</v>
      </c>
      <c r="J3755" s="7" t="s">
        <v>1286</v>
      </c>
      <c r="K3755" s="241">
        <v>10156</v>
      </c>
      <c r="L3755" s="7" t="s">
        <v>2218</v>
      </c>
      <c r="M3755" s="241">
        <v>6004</v>
      </c>
      <c r="N3755" s="7" t="s">
        <v>66</v>
      </c>
    </row>
    <row r="3756" spans="1:14" x14ac:dyDescent="0.3">
      <c r="A3756" t="str">
        <f t="shared" si="58"/>
        <v>101626000</v>
      </c>
      <c r="B3756" s="7" t="s">
        <v>1323</v>
      </c>
      <c r="C3756" s="7"/>
      <c r="D3756" s="7"/>
      <c r="E3756" s="7" t="e">
        <v>#N/A</v>
      </c>
      <c r="F3756" s="7" t="e">
        <v>#N/A</v>
      </c>
      <c r="G3756" s="7" t="e">
        <v>#N/A</v>
      </c>
      <c r="H3756" s="7" t="e">
        <v>#N/A</v>
      </c>
      <c r="I3756" s="7" t="s">
        <v>1286</v>
      </c>
      <c r="J3756" s="7" t="s">
        <v>1286</v>
      </c>
      <c r="K3756" s="241">
        <v>10162</v>
      </c>
      <c r="L3756" s="7" t="s">
        <v>2219</v>
      </c>
      <c r="M3756" s="241">
        <v>6000</v>
      </c>
      <c r="N3756" s="7" t="s">
        <v>107</v>
      </c>
    </row>
    <row r="3757" spans="1:14" x14ac:dyDescent="0.3">
      <c r="A3757" t="str">
        <f t="shared" si="58"/>
        <v>101626003</v>
      </c>
      <c r="B3757" s="7" t="s">
        <v>1323</v>
      </c>
      <c r="C3757" s="7"/>
      <c r="D3757" s="7"/>
      <c r="E3757" s="7" t="e">
        <v>#N/A</v>
      </c>
      <c r="F3757" s="7" t="e">
        <v>#N/A</v>
      </c>
      <c r="G3757" s="7" t="e">
        <v>#N/A</v>
      </c>
      <c r="H3757" s="7" t="e">
        <v>#N/A</v>
      </c>
      <c r="I3757" s="7" t="s">
        <v>1286</v>
      </c>
      <c r="J3757" s="7" t="s">
        <v>1286</v>
      </c>
      <c r="K3757" s="241">
        <v>10162</v>
      </c>
      <c r="L3757" s="7" t="s">
        <v>2219</v>
      </c>
      <c r="M3757" s="241">
        <v>6003</v>
      </c>
      <c r="N3757" s="7" t="s">
        <v>89</v>
      </c>
    </row>
    <row r="3758" spans="1:14" x14ac:dyDescent="0.3">
      <c r="A3758" t="str">
        <f t="shared" si="58"/>
        <v>101626008</v>
      </c>
      <c r="B3758" s="7" t="s">
        <v>1323</v>
      </c>
      <c r="C3758" s="7"/>
      <c r="D3758" s="7"/>
      <c r="E3758" s="7" t="e">
        <v>#N/A</v>
      </c>
      <c r="F3758" s="7" t="e">
        <v>#N/A</v>
      </c>
      <c r="G3758" s="7" t="e">
        <v>#N/A</v>
      </c>
      <c r="H3758" s="7" t="e">
        <v>#N/A</v>
      </c>
      <c r="I3758" s="7" t="s">
        <v>1286</v>
      </c>
      <c r="J3758" s="7" t="s">
        <v>1286</v>
      </c>
      <c r="K3758" s="241">
        <v>10162</v>
      </c>
      <c r="L3758" s="7" t="s">
        <v>2219</v>
      </c>
      <c r="M3758" s="241">
        <v>6008</v>
      </c>
      <c r="N3758" s="7" t="s">
        <v>75</v>
      </c>
    </row>
    <row r="3759" spans="1:14" x14ac:dyDescent="0.3">
      <c r="A3759" t="str">
        <f t="shared" si="58"/>
        <v>101636000</v>
      </c>
      <c r="B3759" s="7" t="s">
        <v>1323</v>
      </c>
      <c r="C3759" s="7"/>
      <c r="D3759" s="7"/>
      <c r="E3759" s="7" t="e">
        <v>#N/A</v>
      </c>
      <c r="F3759" s="7" t="e">
        <v>#N/A</v>
      </c>
      <c r="G3759" s="7" t="e">
        <v>#N/A</v>
      </c>
      <c r="H3759" s="7" t="e">
        <v>#N/A</v>
      </c>
      <c r="I3759" s="7" t="s">
        <v>1286</v>
      </c>
      <c r="J3759" s="7" t="s">
        <v>1286</v>
      </c>
      <c r="K3759" s="241">
        <v>10163</v>
      </c>
      <c r="L3759" s="7" t="s">
        <v>2220</v>
      </c>
      <c r="M3759" s="241">
        <v>6000</v>
      </c>
      <c r="N3759" s="7" t="s">
        <v>107</v>
      </c>
    </row>
    <row r="3760" spans="1:14" x14ac:dyDescent="0.3">
      <c r="A3760" t="str">
        <f t="shared" si="58"/>
        <v>101636003</v>
      </c>
      <c r="B3760" s="7" t="s">
        <v>1323</v>
      </c>
      <c r="C3760" s="7"/>
      <c r="D3760" s="7"/>
      <c r="E3760" s="7" t="e">
        <v>#N/A</v>
      </c>
      <c r="F3760" s="7" t="e">
        <v>#N/A</v>
      </c>
      <c r="G3760" s="7" t="e">
        <v>#N/A</v>
      </c>
      <c r="H3760" s="7" t="e">
        <v>#N/A</v>
      </c>
      <c r="I3760" s="7" t="s">
        <v>1286</v>
      </c>
      <c r="J3760" s="7" t="s">
        <v>1286</v>
      </c>
      <c r="K3760" s="241">
        <v>10163</v>
      </c>
      <c r="L3760" s="7" t="s">
        <v>2220</v>
      </c>
      <c r="M3760" s="241">
        <v>6003</v>
      </c>
      <c r="N3760" s="7" t="s">
        <v>89</v>
      </c>
    </row>
    <row r="3761" spans="1:14" x14ac:dyDescent="0.3">
      <c r="A3761" t="str">
        <f t="shared" si="58"/>
        <v>101646003</v>
      </c>
      <c r="B3761" s="7" t="s">
        <v>1323</v>
      </c>
      <c r="C3761" s="7"/>
      <c r="D3761" s="7"/>
      <c r="E3761" s="7" t="e">
        <v>#N/A</v>
      </c>
      <c r="F3761" s="7" t="e">
        <v>#N/A</v>
      </c>
      <c r="G3761" s="7" t="e">
        <v>#N/A</v>
      </c>
      <c r="H3761" s="7" t="e">
        <v>#N/A</v>
      </c>
      <c r="I3761" s="7" t="s">
        <v>1286</v>
      </c>
      <c r="J3761" s="7" t="s">
        <v>1286</v>
      </c>
      <c r="K3761" s="241">
        <v>10164</v>
      </c>
      <c r="L3761" s="7" t="s">
        <v>2221</v>
      </c>
      <c r="M3761" s="241">
        <v>6003</v>
      </c>
      <c r="N3761" s="7" t="s">
        <v>89</v>
      </c>
    </row>
    <row r="3762" spans="1:14" x14ac:dyDescent="0.3">
      <c r="A3762" t="str">
        <f t="shared" si="58"/>
        <v>101666000</v>
      </c>
      <c r="B3762" s="7" t="s">
        <v>1323</v>
      </c>
      <c r="C3762" s="7"/>
      <c r="D3762" s="7"/>
      <c r="E3762" s="7" t="e">
        <v>#N/A</v>
      </c>
      <c r="F3762" s="7" t="e">
        <v>#N/A</v>
      </c>
      <c r="G3762" s="7" t="e">
        <v>#N/A</v>
      </c>
      <c r="H3762" s="7" t="e">
        <v>#N/A</v>
      </c>
      <c r="I3762" s="7" t="s">
        <v>1286</v>
      </c>
      <c r="J3762" s="7" t="s">
        <v>1286</v>
      </c>
      <c r="K3762" s="241">
        <v>10166</v>
      </c>
      <c r="L3762" s="7" t="s">
        <v>2222</v>
      </c>
      <c r="M3762" s="241">
        <v>6000</v>
      </c>
      <c r="N3762" s="7" t="s">
        <v>107</v>
      </c>
    </row>
    <row r="3763" spans="1:14" x14ac:dyDescent="0.3">
      <c r="A3763" t="str">
        <f t="shared" si="58"/>
        <v>101666002</v>
      </c>
      <c r="B3763" s="7" t="s">
        <v>1323</v>
      </c>
      <c r="C3763" s="7"/>
      <c r="D3763" s="7"/>
      <c r="E3763" s="7" t="e">
        <v>#N/A</v>
      </c>
      <c r="F3763" s="7" t="e">
        <v>#N/A</v>
      </c>
      <c r="G3763" s="7" t="e">
        <v>#N/A</v>
      </c>
      <c r="H3763" s="7" t="e">
        <v>#N/A</v>
      </c>
      <c r="I3763" s="7" t="s">
        <v>1286</v>
      </c>
      <c r="J3763" s="7" t="s">
        <v>1286</v>
      </c>
      <c r="K3763" s="241">
        <v>10166</v>
      </c>
      <c r="L3763" s="7" t="s">
        <v>2222</v>
      </c>
      <c r="M3763" s="241">
        <v>6002</v>
      </c>
      <c r="N3763" s="7" t="s">
        <v>457</v>
      </c>
    </row>
    <row r="3764" spans="1:14" x14ac:dyDescent="0.3">
      <c r="A3764" t="str">
        <f t="shared" si="58"/>
        <v>101666004</v>
      </c>
      <c r="B3764" s="7" t="s">
        <v>1323</v>
      </c>
      <c r="C3764" s="7"/>
      <c r="D3764" s="7"/>
      <c r="E3764" s="7" t="e">
        <v>#N/A</v>
      </c>
      <c r="F3764" s="7" t="e">
        <v>#N/A</v>
      </c>
      <c r="G3764" s="7" t="e">
        <v>#N/A</v>
      </c>
      <c r="H3764" s="7" t="e">
        <v>#N/A</v>
      </c>
      <c r="I3764" s="7" t="s">
        <v>1286</v>
      </c>
      <c r="J3764" s="7" t="s">
        <v>1286</v>
      </c>
      <c r="K3764" s="241">
        <v>10166</v>
      </c>
      <c r="L3764" s="7" t="s">
        <v>2222</v>
      </c>
      <c r="M3764" s="241">
        <v>6004</v>
      </c>
      <c r="N3764" s="7" t="s">
        <v>66</v>
      </c>
    </row>
    <row r="3765" spans="1:14" x14ac:dyDescent="0.3">
      <c r="A3765" t="str">
        <f t="shared" si="58"/>
        <v>101685510</v>
      </c>
      <c r="B3765" s="7" t="s">
        <v>1323</v>
      </c>
      <c r="C3765" s="7"/>
      <c r="D3765" s="7"/>
      <c r="E3765" s="7" t="e">
        <v>#N/A</v>
      </c>
      <c r="F3765" s="7" t="e">
        <v>#N/A</v>
      </c>
      <c r="G3765" s="7" t="e">
        <v>#N/A</v>
      </c>
      <c r="H3765" s="7" t="e">
        <v>#N/A</v>
      </c>
      <c r="I3765" s="7" t="s">
        <v>1286</v>
      </c>
      <c r="J3765" s="7" t="s">
        <v>1286</v>
      </c>
      <c r="K3765" s="241">
        <v>10168</v>
      </c>
      <c r="L3765" s="7" t="s">
        <v>2223</v>
      </c>
      <c r="M3765" s="241">
        <v>5510</v>
      </c>
      <c r="N3765" s="7" t="s">
        <v>1744</v>
      </c>
    </row>
    <row r="3766" spans="1:14" x14ac:dyDescent="0.3">
      <c r="A3766" t="str">
        <f t="shared" si="58"/>
        <v>101686000</v>
      </c>
      <c r="B3766" s="7" t="s">
        <v>1323</v>
      </c>
      <c r="C3766" s="7"/>
      <c r="D3766" s="7"/>
      <c r="E3766" s="7" t="e">
        <v>#N/A</v>
      </c>
      <c r="F3766" s="7" t="e">
        <v>#N/A</v>
      </c>
      <c r="G3766" s="7" t="e">
        <v>#N/A</v>
      </c>
      <c r="H3766" s="7" t="e">
        <v>#N/A</v>
      </c>
      <c r="I3766" s="7" t="s">
        <v>1286</v>
      </c>
      <c r="J3766" s="7" t="s">
        <v>1286</v>
      </c>
      <c r="K3766" s="241">
        <v>10168</v>
      </c>
      <c r="L3766" s="7" t="s">
        <v>2223</v>
      </c>
      <c r="M3766" s="241">
        <v>6000</v>
      </c>
      <c r="N3766" s="7" t="s">
        <v>107</v>
      </c>
    </row>
    <row r="3767" spans="1:14" x14ac:dyDescent="0.3">
      <c r="A3767" t="str">
        <f t="shared" si="58"/>
        <v>101686001</v>
      </c>
      <c r="B3767" s="7" t="s">
        <v>1323</v>
      </c>
      <c r="C3767" s="7"/>
      <c r="D3767" s="7"/>
      <c r="E3767" s="7" t="e">
        <v>#N/A</v>
      </c>
      <c r="F3767" s="7" t="e">
        <v>#N/A</v>
      </c>
      <c r="G3767" s="7" t="e">
        <v>#N/A</v>
      </c>
      <c r="H3767" s="7" t="e">
        <v>#N/A</v>
      </c>
      <c r="I3767" s="7" t="s">
        <v>1286</v>
      </c>
      <c r="J3767" s="7" t="s">
        <v>1286</v>
      </c>
      <c r="K3767" s="241">
        <v>10168</v>
      </c>
      <c r="L3767" s="7" t="s">
        <v>2223</v>
      </c>
      <c r="M3767" s="241">
        <v>6001</v>
      </c>
      <c r="N3767" s="7" t="s">
        <v>457</v>
      </c>
    </row>
    <row r="3768" spans="1:14" x14ac:dyDescent="0.3">
      <c r="A3768" t="str">
        <f t="shared" si="58"/>
        <v>101686002</v>
      </c>
      <c r="B3768" s="7" t="s">
        <v>1323</v>
      </c>
      <c r="C3768" s="7"/>
      <c r="D3768" s="7"/>
      <c r="E3768" s="7" t="e">
        <v>#N/A</v>
      </c>
      <c r="F3768" s="7" t="e">
        <v>#N/A</v>
      </c>
      <c r="G3768" s="7" t="e">
        <v>#N/A</v>
      </c>
      <c r="H3768" s="7" t="e">
        <v>#N/A</v>
      </c>
      <c r="I3768" s="7" t="s">
        <v>1286</v>
      </c>
      <c r="J3768" s="7" t="s">
        <v>1286</v>
      </c>
      <c r="K3768" s="241">
        <v>10168</v>
      </c>
      <c r="L3768" s="7" t="s">
        <v>2223</v>
      </c>
      <c r="M3768" s="241">
        <v>6002</v>
      </c>
      <c r="N3768" s="7" t="s">
        <v>457</v>
      </c>
    </row>
    <row r="3769" spans="1:14" x14ac:dyDescent="0.3">
      <c r="A3769" t="str">
        <f t="shared" si="58"/>
        <v>101686003</v>
      </c>
      <c r="B3769" s="7" t="s">
        <v>1323</v>
      </c>
      <c r="C3769" s="7"/>
      <c r="D3769" s="7"/>
      <c r="E3769" s="7" t="e">
        <v>#N/A</v>
      </c>
      <c r="F3769" s="7" t="e">
        <v>#N/A</v>
      </c>
      <c r="G3769" s="7" t="e">
        <v>#N/A</v>
      </c>
      <c r="H3769" s="7" t="e">
        <v>#N/A</v>
      </c>
      <c r="I3769" s="7" t="s">
        <v>1286</v>
      </c>
      <c r="J3769" s="7" t="s">
        <v>1286</v>
      </c>
      <c r="K3769" s="241">
        <v>10168</v>
      </c>
      <c r="L3769" s="7" t="s">
        <v>2223</v>
      </c>
      <c r="M3769" s="241">
        <v>6003</v>
      </c>
      <c r="N3769" s="7" t="s">
        <v>89</v>
      </c>
    </row>
    <row r="3770" spans="1:14" x14ac:dyDescent="0.3">
      <c r="A3770" t="str">
        <f t="shared" si="58"/>
        <v>101686004</v>
      </c>
      <c r="B3770" s="7" t="s">
        <v>1323</v>
      </c>
      <c r="C3770" s="7"/>
      <c r="D3770" s="7"/>
      <c r="E3770" s="7" t="e">
        <v>#N/A</v>
      </c>
      <c r="F3770" s="7" t="e">
        <v>#N/A</v>
      </c>
      <c r="G3770" s="7" t="e">
        <v>#N/A</v>
      </c>
      <c r="H3770" s="7" t="e">
        <v>#N/A</v>
      </c>
      <c r="I3770" s="7" t="s">
        <v>1286</v>
      </c>
      <c r="J3770" s="7" t="s">
        <v>1286</v>
      </c>
      <c r="K3770" s="241">
        <v>10168</v>
      </c>
      <c r="L3770" s="7" t="s">
        <v>2223</v>
      </c>
      <c r="M3770" s="241">
        <v>6004</v>
      </c>
      <c r="N3770" s="7" t="s">
        <v>66</v>
      </c>
    </row>
    <row r="3771" spans="1:14" x14ac:dyDescent="0.3">
      <c r="A3771" t="str">
        <f t="shared" si="58"/>
        <v>101686014</v>
      </c>
      <c r="B3771" s="7" t="s">
        <v>1323</v>
      </c>
      <c r="C3771" s="7"/>
      <c r="D3771" s="7"/>
      <c r="E3771" s="7" t="e">
        <v>#N/A</v>
      </c>
      <c r="F3771" s="7" t="e">
        <v>#N/A</v>
      </c>
      <c r="G3771" s="7" t="e">
        <v>#N/A</v>
      </c>
      <c r="H3771" s="7" t="e">
        <v>#N/A</v>
      </c>
      <c r="I3771" s="7" t="s">
        <v>1286</v>
      </c>
      <c r="J3771" s="7" t="s">
        <v>1286</v>
      </c>
      <c r="K3771" s="241">
        <v>10168</v>
      </c>
      <c r="L3771" s="7" t="s">
        <v>2223</v>
      </c>
      <c r="M3771" s="241">
        <v>6014</v>
      </c>
      <c r="N3771" s="7" t="s">
        <v>2166</v>
      </c>
    </row>
    <row r="3772" spans="1:14" x14ac:dyDescent="0.3">
      <c r="A3772" t="str">
        <f t="shared" si="58"/>
        <v>101686099</v>
      </c>
      <c r="B3772" s="7" t="s">
        <v>1323</v>
      </c>
      <c r="C3772" s="7"/>
      <c r="D3772" s="7"/>
      <c r="E3772" s="7" t="e">
        <v>#N/A</v>
      </c>
      <c r="F3772" s="7" t="e">
        <v>#N/A</v>
      </c>
      <c r="G3772" s="7" t="e">
        <v>#N/A</v>
      </c>
      <c r="H3772" s="7" t="e">
        <v>#N/A</v>
      </c>
      <c r="I3772" s="7" t="s">
        <v>1286</v>
      </c>
      <c r="J3772" s="7" t="s">
        <v>1286</v>
      </c>
      <c r="K3772" s="241">
        <v>10168</v>
      </c>
      <c r="L3772" s="7" t="s">
        <v>2223</v>
      </c>
      <c r="M3772" s="241">
        <v>6099</v>
      </c>
      <c r="N3772" s="7" t="s">
        <v>2129</v>
      </c>
    </row>
    <row r="3773" spans="1:14" x14ac:dyDescent="0.3">
      <c r="A3773" t="str">
        <f t="shared" si="58"/>
        <v>101686101</v>
      </c>
      <c r="B3773" s="7" t="s">
        <v>1323</v>
      </c>
      <c r="C3773" s="7"/>
      <c r="D3773" s="7"/>
      <c r="E3773" s="7" t="e">
        <v>#N/A</v>
      </c>
      <c r="F3773" s="7" t="e">
        <v>#N/A</v>
      </c>
      <c r="G3773" s="7" t="e">
        <v>#N/A</v>
      </c>
      <c r="H3773" s="7" t="e">
        <v>#N/A</v>
      </c>
      <c r="I3773" s="7" t="s">
        <v>1286</v>
      </c>
      <c r="J3773" s="7" t="s">
        <v>1286</v>
      </c>
      <c r="K3773" s="241">
        <v>10168</v>
      </c>
      <c r="L3773" s="7" t="s">
        <v>2223</v>
      </c>
      <c r="M3773" s="241">
        <v>6101</v>
      </c>
      <c r="N3773" s="7" t="s">
        <v>100</v>
      </c>
    </row>
    <row r="3774" spans="1:14" x14ac:dyDescent="0.3">
      <c r="A3774" t="str">
        <f t="shared" si="58"/>
        <v>101688510</v>
      </c>
      <c r="B3774" s="7" t="s">
        <v>1323</v>
      </c>
      <c r="C3774" s="7"/>
      <c r="D3774" s="7"/>
      <c r="E3774" s="7" t="e">
        <v>#N/A</v>
      </c>
      <c r="F3774" s="7" t="e">
        <v>#N/A</v>
      </c>
      <c r="G3774" s="7" t="e">
        <v>#N/A</v>
      </c>
      <c r="H3774" s="7" t="e">
        <v>#N/A</v>
      </c>
      <c r="I3774" s="7" t="s">
        <v>1286</v>
      </c>
      <c r="J3774" s="7" t="s">
        <v>1286</v>
      </c>
      <c r="K3774" s="241">
        <v>10168</v>
      </c>
      <c r="L3774" s="7" t="s">
        <v>2223</v>
      </c>
      <c r="M3774" s="241">
        <v>8510</v>
      </c>
      <c r="N3774" s="7" t="s">
        <v>1325</v>
      </c>
    </row>
    <row r="3775" spans="1:14" x14ac:dyDescent="0.3">
      <c r="A3775" t="str">
        <f t="shared" si="58"/>
        <v>101688511</v>
      </c>
      <c r="B3775" s="7" t="s">
        <v>1323</v>
      </c>
      <c r="C3775" s="7"/>
      <c r="D3775" s="7"/>
      <c r="E3775" s="7" t="e">
        <v>#N/A</v>
      </c>
      <c r="F3775" s="7" t="e">
        <v>#N/A</v>
      </c>
      <c r="G3775" s="7" t="e">
        <v>#N/A</v>
      </c>
      <c r="H3775" s="7" t="e">
        <v>#N/A</v>
      </c>
      <c r="I3775" s="7" t="s">
        <v>1286</v>
      </c>
      <c r="J3775" s="7" t="s">
        <v>1286</v>
      </c>
      <c r="K3775" s="241">
        <v>10168</v>
      </c>
      <c r="L3775" s="7" t="s">
        <v>2223</v>
      </c>
      <c r="M3775" s="241">
        <v>8511</v>
      </c>
      <c r="N3775" s="7" t="s">
        <v>1329</v>
      </c>
    </row>
    <row r="3776" spans="1:14" x14ac:dyDescent="0.3">
      <c r="A3776" t="str">
        <f t="shared" si="58"/>
        <v>101688512</v>
      </c>
      <c r="B3776" s="7" t="s">
        <v>1323</v>
      </c>
      <c r="C3776" s="7"/>
      <c r="D3776" s="7"/>
      <c r="E3776" s="7" t="e">
        <v>#N/A</v>
      </c>
      <c r="F3776" s="7" t="e">
        <v>#N/A</v>
      </c>
      <c r="G3776" s="7" t="e">
        <v>#N/A</v>
      </c>
      <c r="H3776" s="7" t="e">
        <v>#N/A</v>
      </c>
      <c r="I3776" s="7" t="s">
        <v>1286</v>
      </c>
      <c r="J3776" s="7" t="s">
        <v>1286</v>
      </c>
      <c r="K3776" s="241">
        <v>10168</v>
      </c>
      <c r="L3776" s="7" t="s">
        <v>2223</v>
      </c>
      <c r="M3776" s="241">
        <v>8512</v>
      </c>
      <c r="N3776" s="7" t="s">
        <v>2110</v>
      </c>
    </row>
    <row r="3777" spans="1:14" x14ac:dyDescent="0.3">
      <c r="A3777" t="str">
        <f t="shared" si="58"/>
        <v>101688513</v>
      </c>
      <c r="B3777" s="7" t="s">
        <v>1323</v>
      </c>
      <c r="C3777" s="7"/>
      <c r="D3777" s="7"/>
      <c r="E3777" s="7" t="e">
        <v>#N/A</v>
      </c>
      <c r="F3777" s="7" t="e">
        <v>#N/A</v>
      </c>
      <c r="G3777" s="7" t="e">
        <v>#N/A</v>
      </c>
      <c r="H3777" s="7" t="e">
        <v>#N/A</v>
      </c>
      <c r="I3777" s="7" t="s">
        <v>1286</v>
      </c>
      <c r="J3777" s="7" t="s">
        <v>1286</v>
      </c>
      <c r="K3777" s="241">
        <v>10168</v>
      </c>
      <c r="L3777" s="7" t="s">
        <v>2223</v>
      </c>
      <c r="M3777" s="241">
        <v>8513</v>
      </c>
      <c r="N3777" s="7" t="s">
        <v>2224</v>
      </c>
    </row>
    <row r="3778" spans="1:14" x14ac:dyDescent="0.3">
      <c r="A3778" t="str">
        <f t="shared" si="58"/>
        <v>101688531</v>
      </c>
      <c r="B3778" s="7" t="s">
        <v>1323</v>
      </c>
      <c r="C3778" s="7"/>
      <c r="D3778" s="7"/>
      <c r="E3778" s="7" t="e">
        <v>#N/A</v>
      </c>
      <c r="F3778" s="7" t="e">
        <v>#N/A</v>
      </c>
      <c r="G3778" s="7" t="e">
        <v>#N/A</v>
      </c>
      <c r="H3778" s="7" t="e">
        <v>#N/A</v>
      </c>
      <c r="I3778" s="7" t="s">
        <v>1286</v>
      </c>
      <c r="J3778" s="7" t="s">
        <v>1286</v>
      </c>
      <c r="K3778" s="241">
        <v>10168</v>
      </c>
      <c r="L3778" s="7" t="s">
        <v>2223</v>
      </c>
      <c r="M3778" s="241">
        <v>8531</v>
      </c>
      <c r="N3778" s="7" t="s">
        <v>2225</v>
      </c>
    </row>
    <row r="3779" spans="1:14" x14ac:dyDescent="0.3">
      <c r="A3779" t="str">
        <f t="shared" ref="A3779:A3842" si="59">K3779&amp;M3779</f>
        <v>101688702</v>
      </c>
      <c r="B3779" s="7" t="s">
        <v>1323</v>
      </c>
      <c r="C3779" s="7"/>
      <c r="D3779" s="7"/>
      <c r="E3779" s="7" t="e">
        <v>#N/A</v>
      </c>
      <c r="F3779" s="7" t="e">
        <v>#N/A</v>
      </c>
      <c r="G3779" s="7" t="e">
        <v>#N/A</v>
      </c>
      <c r="H3779" s="7" t="e">
        <v>#N/A</v>
      </c>
      <c r="I3779" s="7" t="s">
        <v>1286</v>
      </c>
      <c r="J3779" s="7" t="s">
        <v>1286</v>
      </c>
      <c r="K3779" s="241">
        <v>10168</v>
      </c>
      <c r="L3779" s="7" t="s">
        <v>2223</v>
      </c>
      <c r="M3779" s="241">
        <v>8702</v>
      </c>
      <c r="N3779" s="7" t="s">
        <v>187</v>
      </c>
    </row>
    <row r="3780" spans="1:14" x14ac:dyDescent="0.3">
      <c r="A3780" t="str">
        <f t="shared" si="59"/>
        <v>101688801</v>
      </c>
      <c r="B3780" s="7" t="s">
        <v>1323</v>
      </c>
      <c r="C3780" s="7"/>
      <c r="D3780" s="7"/>
      <c r="E3780" s="7" t="e">
        <v>#N/A</v>
      </c>
      <c r="F3780" s="7" t="e">
        <v>#N/A</v>
      </c>
      <c r="G3780" s="7" t="e">
        <v>#N/A</v>
      </c>
      <c r="H3780" s="7" t="e">
        <v>#N/A</v>
      </c>
      <c r="I3780" s="7" t="s">
        <v>1286</v>
      </c>
      <c r="J3780" s="7" t="s">
        <v>1286</v>
      </c>
      <c r="K3780" s="241">
        <v>10168</v>
      </c>
      <c r="L3780" s="7" t="s">
        <v>2223</v>
      </c>
      <c r="M3780" s="241">
        <v>8801</v>
      </c>
      <c r="N3780" s="7" t="s">
        <v>2226</v>
      </c>
    </row>
    <row r="3781" spans="1:14" x14ac:dyDescent="0.3">
      <c r="A3781" t="str">
        <f t="shared" si="59"/>
        <v>101688802</v>
      </c>
      <c r="B3781" s="7" t="s">
        <v>1323</v>
      </c>
      <c r="C3781" s="7"/>
      <c r="D3781" s="7"/>
      <c r="E3781" s="7" t="e">
        <v>#N/A</v>
      </c>
      <c r="F3781" s="7" t="e">
        <v>#N/A</v>
      </c>
      <c r="G3781" s="7" t="e">
        <v>#N/A</v>
      </c>
      <c r="H3781" s="7" t="e">
        <v>#N/A</v>
      </c>
      <c r="I3781" s="7" t="s">
        <v>1286</v>
      </c>
      <c r="J3781" s="7" t="s">
        <v>1286</v>
      </c>
      <c r="K3781" s="241">
        <v>10168</v>
      </c>
      <c r="L3781" s="7" t="s">
        <v>2223</v>
      </c>
      <c r="M3781" s="241">
        <v>8802</v>
      </c>
      <c r="N3781" s="7" t="s">
        <v>2227</v>
      </c>
    </row>
    <row r="3782" spans="1:14" x14ac:dyDescent="0.3">
      <c r="A3782" t="str">
        <f t="shared" si="59"/>
        <v>101688803</v>
      </c>
      <c r="B3782" s="7" t="s">
        <v>1323</v>
      </c>
      <c r="C3782" s="7"/>
      <c r="D3782" s="7"/>
      <c r="E3782" s="7" t="e">
        <v>#N/A</v>
      </c>
      <c r="F3782" s="7" t="e">
        <v>#N/A</v>
      </c>
      <c r="G3782" s="7" t="e">
        <v>#N/A</v>
      </c>
      <c r="H3782" s="7" t="e">
        <v>#N/A</v>
      </c>
      <c r="I3782" s="7" t="s">
        <v>1286</v>
      </c>
      <c r="J3782" s="7" t="s">
        <v>1286</v>
      </c>
      <c r="K3782" s="241">
        <v>10168</v>
      </c>
      <c r="L3782" s="7" t="s">
        <v>2223</v>
      </c>
      <c r="M3782" s="241">
        <v>8803</v>
      </c>
      <c r="N3782" s="7" t="s">
        <v>50</v>
      </c>
    </row>
    <row r="3783" spans="1:14" x14ac:dyDescent="0.3">
      <c r="A3783" t="str">
        <f t="shared" si="59"/>
        <v>101688804</v>
      </c>
      <c r="B3783" s="7" t="s">
        <v>1323</v>
      </c>
      <c r="C3783" s="7"/>
      <c r="D3783" s="7"/>
      <c r="E3783" s="7" t="e">
        <v>#N/A</v>
      </c>
      <c r="F3783" s="7" t="e">
        <v>#N/A</v>
      </c>
      <c r="G3783" s="7" t="e">
        <v>#N/A</v>
      </c>
      <c r="H3783" s="7" t="e">
        <v>#N/A</v>
      </c>
      <c r="I3783" s="7" t="s">
        <v>1286</v>
      </c>
      <c r="J3783" s="7" t="s">
        <v>1286</v>
      </c>
      <c r="K3783" s="241">
        <v>10168</v>
      </c>
      <c r="L3783" s="7" t="s">
        <v>2223</v>
      </c>
      <c r="M3783" s="241">
        <v>8804</v>
      </c>
      <c r="N3783" s="7" t="s">
        <v>1564</v>
      </c>
    </row>
    <row r="3784" spans="1:14" x14ac:dyDescent="0.3">
      <c r="A3784" t="str">
        <f t="shared" si="59"/>
        <v>101688806</v>
      </c>
      <c r="B3784" s="7" t="s">
        <v>1323</v>
      </c>
      <c r="C3784" s="7"/>
      <c r="D3784" s="7"/>
      <c r="E3784" s="7" t="e">
        <v>#N/A</v>
      </c>
      <c r="F3784" s="7" t="e">
        <v>#N/A</v>
      </c>
      <c r="G3784" s="7" t="e">
        <v>#N/A</v>
      </c>
      <c r="H3784" s="7" t="e">
        <v>#N/A</v>
      </c>
      <c r="I3784" s="7" t="s">
        <v>1286</v>
      </c>
      <c r="J3784" s="7" t="s">
        <v>1286</v>
      </c>
      <c r="K3784" s="241">
        <v>10168</v>
      </c>
      <c r="L3784" s="7" t="s">
        <v>2223</v>
      </c>
      <c r="M3784" s="241">
        <v>8806</v>
      </c>
      <c r="N3784" s="7" t="s">
        <v>1327</v>
      </c>
    </row>
    <row r="3785" spans="1:14" x14ac:dyDescent="0.3">
      <c r="A3785" t="str">
        <f t="shared" si="59"/>
        <v>101688807</v>
      </c>
      <c r="B3785" s="7" t="s">
        <v>1323</v>
      </c>
      <c r="C3785" s="7"/>
      <c r="D3785" s="7"/>
      <c r="E3785" s="7" t="e">
        <v>#N/A</v>
      </c>
      <c r="F3785" s="7" t="e">
        <v>#N/A</v>
      </c>
      <c r="G3785" s="7" t="e">
        <v>#N/A</v>
      </c>
      <c r="H3785" s="7" t="e">
        <v>#N/A</v>
      </c>
      <c r="I3785" s="7" t="s">
        <v>1286</v>
      </c>
      <c r="J3785" s="7" t="s">
        <v>1286</v>
      </c>
      <c r="K3785" s="241">
        <v>10168</v>
      </c>
      <c r="L3785" s="7" t="s">
        <v>2223</v>
      </c>
      <c r="M3785" s="241">
        <v>8807</v>
      </c>
      <c r="N3785" s="7" t="s">
        <v>2120</v>
      </c>
    </row>
    <row r="3786" spans="1:14" x14ac:dyDescent="0.3">
      <c r="A3786" t="str">
        <f t="shared" si="59"/>
        <v>101688808</v>
      </c>
      <c r="B3786" s="7" t="s">
        <v>1323</v>
      </c>
      <c r="C3786" s="7"/>
      <c r="D3786" s="7"/>
      <c r="E3786" s="7" t="e">
        <v>#N/A</v>
      </c>
      <c r="F3786" s="7" t="e">
        <v>#N/A</v>
      </c>
      <c r="G3786" s="7" t="e">
        <v>#N/A</v>
      </c>
      <c r="H3786" s="7" t="e">
        <v>#N/A</v>
      </c>
      <c r="I3786" s="7" t="s">
        <v>1286</v>
      </c>
      <c r="J3786" s="7" t="s">
        <v>1286</v>
      </c>
      <c r="K3786" s="241">
        <v>10168</v>
      </c>
      <c r="L3786" s="7" t="s">
        <v>2223</v>
      </c>
      <c r="M3786" s="241">
        <v>8808</v>
      </c>
      <c r="N3786" s="7" t="s">
        <v>2228</v>
      </c>
    </row>
    <row r="3787" spans="1:14" x14ac:dyDescent="0.3">
      <c r="A3787" t="str">
        <f t="shared" si="59"/>
        <v>101688810</v>
      </c>
      <c r="B3787" s="7" t="s">
        <v>1323</v>
      </c>
      <c r="C3787" s="7"/>
      <c r="D3787" s="7"/>
      <c r="E3787" s="7" t="e">
        <v>#N/A</v>
      </c>
      <c r="F3787" s="7" t="e">
        <v>#N/A</v>
      </c>
      <c r="G3787" s="7" t="e">
        <v>#N/A</v>
      </c>
      <c r="H3787" s="7" t="e">
        <v>#N/A</v>
      </c>
      <c r="I3787" s="7" t="s">
        <v>1286</v>
      </c>
      <c r="J3787" s="7" t="s">
        <v>1286</v>
      </c>
      <c r="K3787" s="241">
        <v>10168</v>
      </c>
      <c r="L3787" s="7" t="s">
        <v>2223</v>
      </c>
      <c r="M3787" s="241">
        <v>8810</v>
      </c>
      <c r="N3787" s="7" t="s">
        <v>1565</v>
      </c>
    </row>
    <row r="3788" spans="1:14" x14ac:dyDescent="0.3">
      <c r="A3788" t="str">
        <f t="shared" si="59"/>
        <v>101688814</v>
      </c>
      <c r="B3788" s="7" t="s">
        <v>1323</v>
      </c>
      <c r="C3788" s="7"/>
      <c r="D3788" s="7"/>
      <c r="E3788" s="7" t="e">
        <v>#N/A</v>
      </c>
      <c r="F3788" s="7" t="e">
        <v>#N/A</v>
      </c>
      <c r="G3788" s="7" t="e">
        <v>#N/A</v>
      </c>
      <c r="H3788" s="7" t="e">
        <v>#N/A</v>
      </c>
      <c r="I3788" s="7" t="s">
        <v>1286</v>
      </c>
      <c r="J3788" s="7" t="s">
        <v>1286</v>
      </c>
      <c r="K3788" s="241">
        <v>10168</v>
      </c>
      <c r="L3788" s="7" t="s">
        <v>2223</v>
      </c>
      <c r="M3788" s="241">
        <v>8814</v>
      </c>
      <c r="N3788" s="7" t="s">
        <v>2114</v>
      </c>
    </row>
    <row r="3789" spans="1:14" x14ac:dyDescent="0.3">
      <c r="A3789" t="str">
        <f t="shared" si="59"/>
        <v>101688815</v>
      </c>
      <c r="B3789" s="7" t="s">
        <v>1323</v>
      </c>
      <c r="C3789" s="7"/>
      <c r="D3789" s="7"/>
      <c r="E3789" s="7" t="e">
        <v>#N/A</v>
      </c>
      <c r="F3789" s="7" t="e">
        <v>#N/A</v>
      </c>
      <c r="G3789" s="7" t="e">
        <v>#N/A</v>
      </c>
      <c r="H3789" s="7" t="e">
        <v>#N/A</v>
      </c>
      <c r="I3789" s="7" t="s">
        <v>1286</v>
      </c>
      <c r="J3789" s="7" t="s">
        <v>1286</v>
      </c>
      <c r="K3789" s="241">
        <v>10168</v>
      </c>
      <c r="L3789" s="7" t="s">
        <v>2223</v>
      </c>
      <c r="M3789" s="241">
        <v>8815</v>
      </c>
      <c r="N3789" s="7" t="s">
        <v>1816</v>
      </c>
    </row>
    <row r="3790" spans="1:14" x14ac:dyDescent="0.3">
      <c r="A3790" t="str">
        <f t="shared" si="59"/>
        <v>101688818</v>
      </c>
      <c r="B3790" s="7" t="s">
        <v>1323</v>
      </c>
      <c r="C3790" s="7"/>
      <c r="D3790" s="7"/>
      <c r="E3790" s="7" t="e">
        <v>#N/A</v>
      </c>
      <c r="F3790" s="7" t="e">
        <v>#N/A</v>
      </c>
      <c r="G3790" s="7" t="e">
        <v>#N/A</v>
      </c>
      <c r="H3790" s="7" t="e">
        <v>#N/A</v>
      </c>
      <c r="I3790" s="7" t="s">
        <v>1286</v>
      </c>
      <c r="J3790" s="7" t="s">
        <v>1286</v>
      </c>
      <c r="K3790" s="241">
        <v>10168</v>
      </c>
      <c r="L3790" s="7" t="s">
        <v>2223</v>
      </c>
      <c r="M3790" s="241">
        <v>8818</v>
      </c>
      <c r="N3790" s="7" t="s">
        <v>2122</v>
      </c>
    </row>
    <row r="3791" spans="1:14" x14ac:dyDescent="0.3">
      <c r="A3791" t="str">
        <f t="shared" si="59"/>
        <v>101688819</v>
      </c>
      <c r="B3791" s="7" t="s">
        <v>1323</v>
      </c>
      <c r="C3791" s="7"/>
      <c r="D3791" s="7"/>
      <c r="E3791" s="7" t="e">
        <v>#N/A</v>
      </c>
      <c r="F3791" s="7" t="e">
        <v>#N/A</v>
      </c>
      <c r="G3791" s="7" t="e">
        <v>#N/A</v>
      </c>
      <c r="H3791" s="7" t="e">
        <v>#N/A</v>
      </c>
      <c r="I3791" s="7" t="s">
        <v>1286</v>
      </c>
      <c r="J3791" s="7" t="s">
        <v>1286</v>
      </c>
      <c r="K3791" s="241">
        <v>10168</v>
      </c>
      <c r="L3791" s="7" t="s">
        <v>2223</v>
      </c>
      <c r="M3791" s="241">
        <v>8819</v>
      </c>
      <c r="N3791" s="7" t="s">
        <v>2095</v>
      </c>
    </row>
    <row r="3792" spans="1:14" x14ac:dyDescent="0.3">
      <c r="A3792" t="str">
        <f t="shared" si="59"/>
        <v>101688820</v>
      </c>
      <c r="B3792" s="7" t="s">
        <v>1323</v>
      </c>
      <c r="C3792" s="7"/>
      <c r="D3792" s="7"/>
      <c r="E3792" s="7" t="e">
        <v>#N/A</v>
      </c>
      <c r="F3792" s="7" t="e">
        <v>#N/A</v>
      </c>
      <c r="G3792" s="7" t="e">
        <v>#N/A</v>
      </c>
      <c r="H3792" s="7" t="e">
        <v>#N/A</v>
      </c>
      <c r="I3792" s="7" t="s">
        <v>1286</v>
      </c>
      <c r="J3792" s="7" t="s">
        <v>1286</v>
      </c>
      <c r="K3792" s="241">
        <v>10168</v>
      </c>
      <c r="L3792" s="7" t="s">
        <v>2223</v>
      </c>
      <c r="M3792" s="241">
        <v>8820</v>
      </c>
      <c r="N3792" s="7" t="s">
        <v>2229</v>
      </c>
    </row>
    <row r="3793" spans="1:14" x14ac:dyDescent="0.3">
      <c r="A3793" t="str">
        <f t="shared" si="59"/>
        <v>101688822</v>
      </c>
      <c r="B3793" s="7" t="s">
        <v>1323</v>
      </c>
      <c r="C3793" s="7"/>
      <c r="D3793" s="7"/>
      <c r="E3793" s="7" t="e">
        <v>#N/A</v>
      </c>
      <c r="F3793" s="7" t="e">
        <v>#N/A</v>
      </c>
      <c r="G3793" s="7" t="e">
        <v>#N/A</v>
      </c>
      <c r="H3793" s="7" t="e">
        <v>#N/A</v>
      </c>
      <c r="I3793" s="7" t="s">
        <v>1286</v>
      </c>
      <c r="J3793" s="7" t="s">
        <v>1286</v>
      </c>
      <c r="K3793" s="241">
        <v>10168</v>
      </c>
      <c r="L3793" s="7" t="s">
        <v>2223</v>
      </c>
      <c r="M3793" s="241">
        <v>8822</v>
      </c>
      <c r="N3793" s="7" t="s">
        <v>2230</v>
      </c>
    </row>
    <row r="3794" spans="1:14" x14ac:dyDescent="0.3">
      <c r="A3794" t="str">
        <f t="shared" si="59"/>
        <v>101688823</v>
      </c>
      <c r="B3794" s="7" t="s">
        <v>1323</v>
      </c>
      <c r="C3794" s="7"/>
      <c r="D3794" s="7"/>
      <c r="E3794" s="7" t="e">
        <v>#N/A</v>
      </c>
      <c r="F3794" s="7" t="e">
        <v>#N/A</v>
      </c>
      <c r="G3794" s="7" t="e">
        <v>#N/A</v>
      </c>
      <c r="H3794" s="7" t="e">
        <v>#N/A</v>
      </c>
      <c r="I3794" s="7" t="s">
        <v>1286</v>
      </c>
      <c r="J3794" s="7" t="s">
        <v>1286</v>
      </c>
      <c r="K3794" s="241">
        <v>10168</v>
      </c>
      <c r="L3794" s="7" t="s">
        <v>2223</v>
      </c>
      <c r="M3794" s="241">
        <v>8823</v>
      </c>
      <c r="N3794" s="7" t="s">
        <v>2231</v>
      </c>
    </row>
    <row r="3795" spans="1:14" x14ac:dyDescent="0.3">
      <c r="A3795" t="str">
        <f t="shared" si="59"/>
        <v>101688888</v>
      </c>
      <c r="B3795" s="7" t="s">
        <v>1323</v>
      </c>
      <c r="C3795" s="7"/>
      <c r="D3795" s="7"/>
      <c r="E3795" s="7" t="e">
        <v>#N/A</v>
      </c>
      <c r="F3795" s="7" t="e">
        <v>#N/A</v>
      </c>
      <c r="G3795" s="7" t="e">
        <v>#N/A</v>
      </c>
      <c r="H3795" s="7" t="e">
        <v>#N/A</v>
      </c>
      <c r="I3795" s="7" t="s">
        <v>1286</v>
      </c>
      <c r="J3795" s="7" t="s">
        <v>1286</v>
      </c>
      <c r="K3795" s="241">
        <v>10168</v>
      </c>
      <c r="L3795" s="7" t="s">
        <v>2223</v>
      </c>
      <c r="M3795" s="241">
        <v>8888</v>
      </c>
      <c r="N3795" s="7" t="s">
        <v>2232</v>
      </c>
    </row>
    <row r="3796" spans="1:14" x14ac:dyDescent="0.3">
      <c r="A3796" t="str">
        <f t="shared" si="59"/>
        <v>101786000</v>
      </c>
      <c r="B3796" s="7" t="s">
        <v>1323</v>
      </c>
      <c r="C3796" s="7"/>
      <c r="D3796" s="7"/>
      <c r="E3796" s="7" t="e">
        <v>#N/A</v>
      </c>
      <c r="F3796" s="7" t="e">
        <v>#N/A</v>
      </c>
      <c r="G3796" s="7" t="e">
        <v>#N/A</v>
      </c>
      <c r="H3796" s="7" t="e">
        <v>#N/A</v>
      </c>
      <c r="I3796" s="7" t="s">
        <v>1286</v>
      </c>
      <c r="J3796" s="7" t="s">
        <v>1286</v>
      </c>
      <c r="K3796" s="241">
        <v>10178</v>
      </c>
      <c r="L3796" s="7" t="s">
        <v>2233</v>
      </c>
      <c r="M3796" s="241">
        <v>6000</v>
      </c>
      <c r="N3796" s="7" t="s">
        <v>107</v>
      </c>
    </row>
    <row r="3797" spans="1:14" x14ac:dyDescent="0.3">
      <c r="A3797" t="str">
        <f t="shared" si="59"/>
        <v>101786003</v>
      </c>
      <c r="B3797" s="7" t="s">
        <v>1323</v>
      </c>
      <c r="C3797" s="7"/>
      <c r="D3797" s="7"/>
      <c r="E3797" s="7" t="e">
        <v>#N/A</v>
      </c>
      <c r="F3797" s="7" t="e">
        <v>#N/A</v>
      </c>
      <c r="G3797" s="7" t="e">
        <v>#N/A</v>
      </c>
      <c r="H3797" s="7" t="e">
        <v>#N/A</v>
      </c>
      <c r="I3797" s="7" t="s">
        <v>1286</v>
      </c>
      <c r="J3797" s="7" t="s">
        <v>1286</v>
      </c>
      <c r="K3797" s="241">
        <v>10178</v>
      </c>
      <c r="L3797" s="7" t="s">
        <v>2233</v>
      </c>
      <c r="M3797" s="241">
        <v>6003</v>
      </c>
      <c r="N3797" s="7" t="s">
        <v>89</v>
      </c>
    </row>
    <row r="3798" spans="1:14" x14ac:dyDescent="0.3">
      <c r="A3798" t="str">
        <f t="shared" si="59"/>
        <v>101786006</v>
      </c>
      <c r="B3798" s="7" t="s">
        <v>1323</v>
      </c>
      <c r="C3798" s="7"/>
      <c r="D3798" s="7"/>
      <c r="E3798" s="7" t="e">
        <v>#N/A</v>
      </c>
      <c r="F3798" s="7" t="e">
        <v>#N/A</v>
      </c>
      <c r="G3798" s="7" t="e">
        <v>#N/A</v>
      </c>
      <c r="H3798" s="7" t="e">
        <v>#N/A</v>
      </c>
      <c r="I3798" s="7" t="s">
        <v>1286</v>
      </c>
      <c r="J3798" s="7" t="s">
        <v>1286</v>
      </c>
      <c r="K3798" s="241">
        <v>10178</v>
      </c>
      <c r="L3798" s="7" t="s">
        <v>2233</v>
      </c>
      <c r="M3798" s="241">
        <v>6006</v>
      </c>
      <c r="N3798" s="7" t="s">
        <v>68</v>
      </c>
    </row>
    <row r="3799" spans="1:14" x14ac:dyDescent="0.3">
      <c r="A3799" t="str">
        <f t="shared" si="59"/>
        <v>101786008</v>
      </c>
      <c r="B3799" s="7" t="s">
        <v>1323</v>
      </c>
      <c r="C3799" s="7"/>
      <c r="D3799" s="7"/>
      <c r="E3799" s="7" t="e">
        <v>#N/A</v>
      </c>
      <c r="F3799" s="7" t="e">
        <v>#N/A</v>
      </c>
      <c r="G3799" s="7" t="e">
        <v>#N/A</v>
      </c>
      <c r="H3799" s="7" t="e">
        <v>#N/A</v>
      </c>
      <c r="I3799" s="7" t="s">
        <v>1286</v>
      </c>
      <c r="J3799" s="7" t="s">
        <v>1286</v>
      </c>
      <c r="K3799" s="241">
        <v>10178</v>
      </c>
      <c r="L3799" s="7" t="s">
        <v>2233</v>
      </c>
      <c r="M3799" s="241">
        <v>6008</v>
      </c>
      <c r="N3799" s="7" t="s">
        <v>75</v>
      </c>
    </row>
    <row r="3800" spans="1:14" x14ac:dyDescent="0.3">
      <c r="A3800" t="str">
        <f t="shared" si="59"/>
        <v>101796000</v>
      </c>
      <c r="B3800" s="7" t="s">
        <v>1323</v>
      </c>
      <c r="C3800" s="7"/>
      <c r="D3800" s="7"/>
      <c r="E3800" s="7" t="e">
        <v>#N/A</v>
      </c>
      <c r="F3800" s="7" t="e">
        <v>#N/A</v>
      </c>
      <c r="G3800" s="7" t="e">
        <v>#N/A</v>
      </c>
      <c r="H3800" s="7" t="e">
        <v>#N/A</v>
      </c>
      <c r="I3800" s="7" t="s">
        <v>1286</v>
      </c>
      <c r="J3800" s="7" t="s">
        <v>1286</v>
      </c>
      <c r="K3800" s="241">
        <v>10179</v>
      </c>
      <c r="L3800" s="7" t="s">
        <v>2234</v>
      </c>
      <c r="M3800" s="241">
        <v>6000</v>
      </c>
      <c r="N3800" s="7" t="s">
        <v>107</v>
      </c>
    </row>
    <row r="3801" spans="1:14" x14ac:dyDescent="0.3">
      <c r="A3801" t="str">
        <f t="shared" si="59"/>
        <v>101796003</v>
      </c>
      <c r="B3801" s="7" t="s">
        <v>1323</v>
      </c>
      <c r="C3801" s="7"/>
      <c r="D3801" s="7"/>
      <c r="E3801" s="7" t="e">
        <v>#N/A</v>
      </c>
      <c r="F3801" s="7" t="e">
        <v>#N/A</v>
      </c>
      <c r="G3801" s="7" t="e">
        <v>#N/A</v>
      </c>
      <c r="H3801" s="7" t="e">
        <v>#N/A</v>
      </c>
      <c r="I3801" s="7" t="s">
        <v>1286</v>
      </c>
      <c r="J3801" s="7" t="s">
        <v>1286</v>
      </c>
      <c r="K3801" s="241">
        <v>10179</v>
      </c>
      <c r="L3801" s="7" t="s">
        <v>2234</v>
      </c>
      <c r="M3801" s="241">
        <v>6003</v>
      </c>
      <c r="N3801" s="7" t="s">
        <v>89</v>
      </c>
    </row>
    <row r="3802" spans="1:14" x14ac:dyDescent="0.3">
      <c r="A3802" t="str">
        <f t="shared" si="59"/>
        <v>101798821</v>
      </c>
      <c r="B3802" s="7" t="s">
        <v>1323</v>
      </c>
      <c r="C3802" s="7"/>
      <c r="D3802" s="7"/>
      <c r="E3802" s="7" t="e">
        <v>#N/A</v>
      </c>
      <c r="F3802" s="7" t="e">
        <v>#N/A</v>
      </c>
      <c r="G3802" s="7" t="e">
        <v>#N/A</v>
      </c>
      <c r="H3802" s="7" t="e">
        <v>#N/A</v>
      </c>
      <c r="I3802" s="7" t="s">
        <v>1286</v>
      </c>
      <c r="J3802" s="7" t="s">
        <v>1286</v>
      </c>
      <c r="K3802" s="241">
        <v>10179</v>
      </c>
      <c r="L3802" s="7" t="s">
        <v>2234</v>
      </c>
      <c r="M3802" s="241">
        <v>8821</v>
      </c>
      <c r="N3802" s="7" t="s">
        <v>2125</v>
      </c>
    </row>
    <row r="3803" spans="1:14" x14ac:dyDescent="0.3">
      <c r="A3803" t="str">
        <f t="shared" si="59"/>
        <v>101806000</v>
      </c>
      <c r="B3803" s="7" t="s">
        <v>1323</v>
      </c>
      <c r="C3803" s="7"/>
      <c r="D3803" s="7"/>
      <c r="E3803" s="7" t="e">
        <v>#N/A</v>
      </c>
      <c r="F3803" s="7" t="e">
        <v>#N/A</v>
      </c>
      <c r="G3803" s="7" t="e">
        <v>#N/A</v>
      </c>
      <c r="H3803" s="7" t="e">
        <v>#N/A</v>
      </c>
      <c r="I3803" s="7" t="s">
        <v>1286</v>
      </c>
      <c r="J3803" s="7" t="s">
        <v>1286</v>
      </c>
      <c r="K3803" s="241">
        <v>10180</v>
      </c>
      <c r="L3803" s="7" t="s">
        <v>2235</v>
      </c>
      <c r="M3803" s="241">
        <v>6000</v>
      </c>
      <c r="N3803" s="7" t="s">
        <v>107</v>
      </c>
    </row>
    <row r="3804" spans="1:14" x14ac:dyDescent="0.3">
      <c r="A3804" t="str">
        <f t="shared" si="59"/>
        <v>101806003</v>
      </c>
      <c r="B3804" s="7" t="s">
        <v>1323</v>
      </c>
      <c r="C3804" s="7"/>
      <c r="D3804" s="7"/>
      <c r="E3804" s="7" t="e">
        <v>#N/A</v>
      </c>
      <c r="F3804" s="7" t="e">
        <v>#N/A</v>
      </c>
      <c r="G3804" s="7" t="e">
        <v>#N/A</v>
      </c>
      <c r="H3804" s="7" t="e">
        <v>#N/A</v>
      </c>
      <c r="I3804" s="7" t="s">
        <v>1286</v>
      </c>
      <c r="J3804" s="7" t="s">
        <v>1286</v>
      </c>
      <c r="K3804" s="241">
        <v>10180</v>
      </c>
      <c r="L3804" s="7" t="s">
        <v>2235</v>
      </c>
      <c r="M3804" s="241">
        <v>6003</v>
      </c>
      <c r="N3804" s="7" t="s">
        <v>89</v>
      </c>
    </row>
    <row r="3805" spans="1:14" x14ac:dyDescent="0.3">
      <c r="A3805" t="str">
        <f t="shared" si="59"/>
        <v>101806004</v>
      </c>
      <c r="B3805" s="7" t="s">
        <v>1323</v>
      </c>
      <c r="C3805" s="7"/>
      <c r="D3805" s="7"/>
      <c r="E3805" s="7" t="e">
        <v>#N/A</v>
      </c>
      <c r="F3805" s="7" t="e">
        <v>#N/A</v>
      </c>
      <c r="G3805" s="7" t="e">
        <v>#N/A</v>
      </c>
      <c r="H3805" s="7" t="e">
        <v>#N/A</v>
      </c>
      <c r="I3805" s="7" t="s">
        <v>1286</v>
      </c>
      <c r="J3805" s="7" t="s">
        <v>1286</v>
      </c>
      <c r="K3805" s="241">
        <v>10180</v>
      </c>
      <c r="L3805" s="7" t="s">
        <v>2235</v>
      </c>
      <c r="M3805" s="241">
        <v>6004</v>
      </c>
      <c r="N3805" s="7" t="s">
        <v>66</v>
      </c>
    </row>
    <row r="3806" spans="1:14" x14ac:dyDescent="0.3">
      <c r="A3806" t="str">
        <f t="shared" si="59"/>
        <v>101816000</v>
      </c>
      <c r="B3806" s="7" t="s">
        <v>1323</v>
      </c>
      <c r="C3806" s="7"/>
      <c r="D3806" s="7"/>
      <c r="E3806" s="7" t="e">
        <v>#N/A</v>
      </c>
      <c r="F3806" s="7" t="e">
        <v>#N/A</v>
      </c>
      <c r="G3806" s="7" t="e">
        <v>#N/A</v>
      </c>
      <c r="H3806" s="7" t="e">
        <v>#N/A</v>
      </c>
      <c r="I3806" s="7" t="s">
        <v>1286</v>
      </c>
      <c r="J3806" s="7" t="s">
        <v>1286</v>
      </c>
      <c r="K3806" s="241">
        <v>10181</v>
      </c>
      <c r="L3806" s="7" t="s">
        <v>103</v>
      </c>
      <c r="M3806" s="241">
        <v>6000</v>
      </c>
      <c r="N3806" s="7" t="s">
        <v>107</v>
      </c>
    </row>
    <row r="3807" spans="1:14" x14ac:dyDescent="0.3">
      <c r="A3807" t="str">
        <f t="shared" si="59"/>
        <v>101816002</v>
      </c>
      <c r="B3807" s="7" t="s">
        <v>1323</v>
      </c>
      <c r="C3807" s="7"/>
      <c r="D3807" s="7"/>
      <c r="E3807" s="7" t="e">
        <v>#N/A</v>
      </c>
      <c r="F3807" s="7" t="e">
        <v>#N/A</v>
      </c>
      <c r="G3807" s="7" t="e">
        <v>#N/A</v>
      </c>
      <c r="H3807" s="7" t="e">
        <v>#N/A</v>
      </c>
      <c r="I3807" s="7" t="s">
        <v>1286</v>
      </c>
      <c r="J3807" s="7" t="s">
        <v>1286</v>
      </c>
      <c r="K3807" s="241">
        <v>10181</v>
      </c>
      <c r="L3807" s="7" t="s">
        <v>103</v>
      </c>
      <c r="M3807" s="241">
        <v>6002</v>
      </c>
      <c r="N3807" s="7" t="s">
        <v>457</v>
      </c>
    </row>
    <row r="3808" spans="1:14" x14ac:dyDescent="0.3">
      <c r="A3808" t="str">
        <f t="shared" si="59"/>
        <v>101816003</v>
      </c>
      <c r="B3808" s="7" t="s">
        <v>1323</v>
      </c>
      <c r="C3808" s="7"/>
      <c r="D3808" s="7"/>
      <c r="E3808" s="7">
        <v>0</v>
      </c>
      <c r="F3808" s="7">
        <v>0</v>
      </c>
      <c r="G3808" s="7">
        <v>0</v>
      </c>
      <c r="H3808" s="7">
        <v>0</v>
      </c>
      <c r="I3808" s="7" t="s">
        <v>1286</v>
      </c>
      <c r="J3808" s="7" t="s">
        <v>1286</v>
      </c>
      <c r="K3808" s="241">
        <v>10181</v>
      </c>
      <c r="L3808" s="7" t="s">
        <v>103</v>
      </c>
      <c r="M3808" s="241">
        <v>6003</v>
      </c>
      <c r="N3808" s="7" t="s">
        <v>89</v>
      </c>
    </row>
    <row r="3809" spans="1:14" x14ac:dyDescent="0.3">
      <c r="A3809" t="str">
        <f t="shared" si="59"/>
        <v>101816004</v>
      </c>
      <c r="B3809" s="7" t="s">
        <v>1323</v>
      </c>
      <c r="C3809" s="7"/>
      <c r="D3809" s="7"/>
      <c r="E3809" s="7" t="e">
        <v>#N/A</v>
      </c>
      <c r="F3809" s="7" t="e">
        <v>#N/A</v>
      </c>
      <c r="G3809" s="7" t="e">
        <v>#N/A</v>
      </c>
      <c r="H3809" s="7" t="e">
        <v>#N/A</v>
      </c>
      <c r="I3809" s="7" t="s">
        <v>1286</v>
      </c>
      <c r="J3809" s="7" t="s">
        <v>1286</v>
      </c>
      <c r="K3809" s="241">
        <v>10181</v>
      </c>
      <c r="L3809" s="7" t="s">
        <v>103</v>
      </c>
      <c r="M3809" s="241">
        <v>6004</v>
      </c>
      <c r="N3809" s="7" t="s">
        <v>66</v>
      </c>
    </row>
    <row r="3810" spans="1:14" x14ac:dyDescent="0.3">
      <c r="A3810" t="str">
        <f t="shared" si="59"/>
        <v>101816099</v>
      </c>
      <c r="B3810" s="7" t="s">
        <v>1323</v>
      </c>
      <c r="C3810" s="7"/>
      <c r="D3810" s="7"/>
      <c r="E3810" s="7" t="e">
        <v>#N/A</v>
      </c>
      <c r="F3810" s="7" t="e">
        <v>#N/A</v>
      </c>
      <c r="G3810" s="7" t="e">
        <v>#N/A</v>
      </c>
      <c r="H3810" s="7" t="e">
        <v>#N/A</v>
      </c>
      <c r="I3810" s="7" t="s">
        <v>1286</v>
      </c>
      <c r="J3810" s="7" t="s">
        <v>1286</v>
      </c>
      <c r="K3810" s="241">
        <v>10181</v>
      </c>
      <c r="L3810" s="7" t="s">
        <v>103</v>
      </c>
      <c r="M3810" s="241">
        <v>6099</v>
      </c>
      <c r="N3810" s="7" t="s">
        <v>2129</v>
      </c>
    </row>
    <row r="3811" spans="1:14" x14ac:dyDescent="0.3">
      <c r="A3811" t="str">
        <f t="shared" si="59"/>
        <v>101818702</v>
      </c>
      <c r="B3811" s="7" t="s">
        <v>1323</v>
      </c>
      <c r="C3811" s="7"/>
      <c r="D3811" s="7"/>
      <c r="E3811" s="7" t="e">
        <v>#N/A</v>
      </c>
      <c r="F3811" s="7" t="e">
        <v>#N/A</v>
      </c>
      <c r="G3811" s="7" t="e">
        <v>#N/A</v>
      </c>
      <c r="H3811" s="7" t="e">
        <v>#N/A</v>
      </c>
      <c r="I3811" s="7" t="s">
        <v>1286</v>
      </c>
      <c r="J3811" s="7" t="s">
        <v>1286</v>
      </c>
      <c r="K3811" s="241">
        <v>10181</v>
      </c>
      <c r="L3811" s="7" t="s">
        <v>103</v>
      </c>
      <c r="M3811" s="241">
        <v>8702</v>
      </c>
      <c r="N3811" s="7" t="s">
        <v>187</v>
      </c>
    </row>
    <row r="3812" spans="1:14" x14ac:dyDescent="0.3">
      <c r="A3812" t="str">
        <f t="shared" si="59"/>
        <v>101818802</v>
      </c>
      <c r="B3812" s="7" t="s">
        <v>1323</v>
      </c>
      <c r="C3812" s="7"/>
      <c r="D3812" s="7"/>
      <c r="E3812" s="7" t="e">
        <v>#N/A</v>
      </c>
      <c r="F3812" s="7" t="e">
        <v>#N/A</v>
      </c>
      <c r="G3812" s="7" t="e">
        <v>#N/A</v>
      </c>
      <c r="H3812" s="7" t="e">
        <v>#N/A</v>
      </c>
      <c r="I3812" s="7" t="s">
        <v>1286</v>
      </c>
      <c r="J3812" s="7" t="s">
        <v>1286</v>
      </c>
      <c r="K3812" s="241">
        <v>10181</v>
      </c>
      <c r="L3812" s="7" t="s">
        <v>103</v>
      </c>
      <c r="M3812" s="241">
        <v>8802</v>
      </c>
      <c r="N3812" s="7" t="s">
        <v>2227</v>
      </c>
    </row>
    <row r="3813" spans="1:14" x14ac:dyDescent="0.3">
      <c r="A3813" t="str">
        <f t="shared" si="59"/>
        <v>101826000</v>
      </c>
      <c r="B3813" s="7" t="s">
        <v>1323</v>
      </c>
      <c r="C3813" s="7"/>
      <c r="D3813" s="7"/>
      <c r="E3813" s="7" t="e">
        <v>#N/A</v>
      </c>
      <c r="F3813" s="7" t="e">
        <v>#N/A</v>
      </c>
      <c r="G3813" s="7" t="e">
        <v>#N/A</v>
      </c>
      <c r="H3813" s="7" t="e">
        <v>#N/A</v>
      </c>
      <c r="I3813" s="7" t="s">
        <v>1286</v>
      </c>
      <c r="J3813" s="7" t="s">
        <v>1286</v>
      </c>
      <c r="K3813" s="241">
        <v>10182</v>
      </c>
      <c r="L3813" s="7" t="s">
        <v>60</v>
      </c>
      <c r="M3813" s="241">
        <v>6000</v>
      </c>
      <c r="N3813" s="7" t="s">
        <v>107</v>
      </c>
    </row>
    <row r="3814" spans="1:14" x14ac:dyDescent="0.3">
      <c r="A3814" t="str">
        <f t="shared" si="59"/>
        <v>101826002</v>
      </c>
      <c r="B3814" s="7" t="s">
        <v>1323</v>
      </c>
      <c r="C3814" s="7"/>
      <c r="D3814" s="7"/>
      <c r="E3814" s="7" t="e">
        <v>#N/A</v>
      </c>
      <c r="F3814" s="7" t="e">
        <v>#N/A</v>
      </c>
      <c r="G3814" s="7" t="e">
        <v>#N/A</v>
      </c>
      <c r="H3814" s="7" t="e">
        <v>#N/A</v>
      </c>
      <c r="I3814" s="7" t="s">
        <v>1286</v>
      </c>
      <c r="J3814" s="7" t="s">
        <v>1286</v>
      </c>
      <c r="K3814" s="241">
        <v>10182</v>
      </c>
      <c r="L3814" s="7" t="s">
        <v>60</v>
      </c>
      <c r="M3814" s="241">
        <v>6002</v>
      </c>
      <c r="N3814" s="7" t="s">
        <v>457</v>
      </c>
    </row>
    <row r="3815" spans="1:14" x14ac:dyDescent="0.3">
      <c r="A3815" t="str">
        <f t="shared" si="59"/>
        <v>101826003</v>
      </c>
      <c r="B3815" s="7" t="s">
        <v>1323</v>
      </c>
      <c r="C3815" s="7"/>
      <c r="D3815" s="7"/>
      <c r="E3815" s="7" t="e">
        <v>#N/A</v>
      </c>
      <c r="F3815" s="7" t="e">
        <v>#N/A</v>
      </c>
      <c r="G3815" s="7" t="e">
        <v>#N/A</v>
      </c>
      <c r="H3815" s="7" t="e">
        <v>#N/A</v>
      </c>
      <c r="I3815" s="7" t="s">
        <v>1286</v>
      </c>
      <c r="J3815" s="7" t="s">
        <v>1286</v>
      </c>
      <c r="K3815" s="241">
        <v>10182</v>
      </c>
      <c r="L3815" s="7" t="s">
        <v>60</v>
      </c>
      <c r="M3815" s="241">
        <v>6003</v>
      </c>
      <c r="N3815" s="7" t="s">
        <v>89</v>
      </c>
    </row>
    <row r="3816" spans="1:14" x14ac:dyDescent="0.3">
      <c r="A3816" t="str">
        <f t="shared" si="59"/>
        <v>101826004</v>
      </c>
      <c r="B3816" s="7" t="s">
        <v>1323</v>
      </c>
      <c r="C3816" s="7"/>
      <c r="D3816" s="7"/>
      <c r="E3816" s="7" t="e">
        <v>#N/A</v>
      </c>
      <c r="F3816" s="7" t="e">
        <v>#N/A</v>
      </c>
      <c r="G3816" s="7" t="e">
        <v>#N/A</v>
      </c>
      <c r="H3816" s="7" t="e">
        <v>#N/A</v>
      </c>
      <c r="I3816" s="7" t="s">
        <v>1286</v>
      </c>
      <c r="J3816" s="7" t="s">
        <v>1286</v>
      </c>
      <c r="K3816" s="241">
        <v>10182</v>
      </c>
      <c r="L3816" s="7" t="s">
        <v>60</v>
      </c>
      <c r="M3816" s="241">
        <v>6004</v>
      </c>
      <c r="N3816" s="7" t="s">
        <v>66</v>
      </c>
    </row>
    <row r="3817" spans="1:14" x14ac:dyDescent="0.3">
      <c r="A3817" t="str">
        <f t="shared" si="59"/>
        <v>101828701</v>
      </c>
      <c r="B3817" s="7" t="s">
        <v>1323</v>
      </c>
      <c r="C3817" s="7"/>
      <c r="D3817" s="7"/>
      <c r="E3817" s="7" t="e">
        <v>#N/A</v>
      </c>
      <c r="F3817" s="7" t="e">
        <v>#N/A</v>
      </c>
      <c r="G3817" s="7" t="e">
        <v>#N/A</v>
      </c>
      <c r="H3817" s="7" t="e">
        <v>#N/A</v>
      </c>
      <c r="I3817" s="7" t="s">
        <v>1286</v>
      </c>
      <c r="J3817" s="7" t="s">
        <v>1286</v>
      </c>
      <c r="K3817" s="241">
        <v>10182</v>
      </c>
      <c r="L3817" s="7" t="s">
        <v>60</v>
      </c>
      <c r="M3817" s="241">
        <v>8701</v>
      </c>
      <c r="N3817" s="7" t="s">
        <v>61</v>
      </c>
    </row>
    <row r="3818" spans="1:14" x14ac:dyDescent="0.3">
      <c r="A3818" t="str">
        <f t="shared" si="59"/>
        <v>101828804</v>
      </c>
      <c r="B3818" s="7" t="s">
        <v>1323</v>
      </c>
      <c r="C3818" s="7"/>
      <c r="D3818" s="7"/>
      <c r="E3818" s="7" t="e">
        <v>#N/A</v>
      </c>
      <c r="F3818" s="7" t="e">
        <v>#N/A</v>
      </c>
      <c r="G3818" s="7" t="e">
        <v>#N/A</v>
      </c>
      <c r="H3818" s="7" t="e">
        <v>#N/A</v>
      </c>
      <c r="I3818" s="7" t="s">
        <v>1286</v>
      </c>
      <c r="J3818" s="7" t="s">
        <v>1286</v>
      </c>
      <c r="K3818" s="241">
        <v>10182</v>
      </c>
      <c r="L3818" s="7" t="s">
        <v>60</v>
      </c>
      <c r="M3818" s="241">
        <v>8804</v>
      </c>
      <c r="N3818" s="7" t="s">
        <v>1564</v>
      </c>
    </row>
    <row r="3819" spans="1:14" x14ac:dyDescent="0.3">
      <c r="A3819" t="str">
        <f t="shared" si="59"/>
        <v>101836000</v>
      </c>
      <c r="B3819" s="7" t="s">
        <v>1323</v>
      </c>
      <c r="C3819" s="7"/>
      <c r="D3819" s="7"/>
      <c r="E3819" s="7" t="e">
        <v>#N/A</v>
      </c>
      <c r="F3819" s="7" t="e">
        <v>#N/A</v>
      </c>
      <c r="G3819" s="7" t="e">
        <v>#N/A</v>
      </c>
      <c r="H3819" s="7" t="e">
        <v>#N/A</v>
      </c>
      <c r="I3819" s="7" t="s">
        <v>1286</v>
      </c>
      <c r="J3819" s="7" t="s">
        <v>1286</v>
      </c>
      <c r="K3819" s="241">
        <v>10183</v>
      </c>
      <c r="L3819" s="7" t="s">
        <v>2236</v>
      </c>
      <c r="M3819" s="241">
        <v>6000</v>
      </c>
      <c r="N3819" s="7" t="s">
        <v>107</v>
      </c>
    </row>
    <row r="3820" spans="1:14" x14ac:dyDescent="0.3">
      <c r="A3820" t="str">
        <f t="shared" si="59"/>
        <v>101836003</v>
      </c>
      <c r="B3820" s="7" t="s">
        <v>1323</v>
      </c>
      <c r="C3820" s="7"/>
      <c r="D3820" s="7"/>
      <c r="E3820" s="7" t="e">
        <v>#N/A</v>
      </c>
      <c r="F3820" s="7" t="e">
        <v>#N/A</v>
      </c>
      <c r="G3820" s="7" t="e">
        <v>#N/A</v>
      </c>
      <c r="H3820" s="7" t="e">
        <v>#N/A</v>
      </c>
      <c r="I3820" s="7" t="s">
        <v>1286</v>
      </c>
      <c r="J3820" s="7" t="s">
        <v>1286</v>
      </c>
      <c r="K3820" s="241">
        <v>10183</v>
      </c>
      <c r="L3820" s="7" t="s">
        <v>2236</v>
      </c>
      <c r="M3820" s="241">
        <v>6003</v>
      </c>
      <c r="N3820" s="7" t="s">
        <v>89</v>
      </c>
    </row>
    <row r="3821" spans="1:14" x14ac:dyDescent="0.3">
      <c r="A3821" t="str">
        <f t="shared" si="59"/>
        <v>101838601</v>
      </c>
      <c r="B3821" s="7" t="s">
        <v>1323</v>
      </c>
      <c r="C3821" s="7"/>
      <c r="D3821" s="7"/>
      <c r="E3821" s="7" t="e">
        <v>#N/A</v>
      </c>
      <c r="F3821" s="7" t="e">
        <v>#N/A</v>
      </c>
      <c r="G3821" s="7" t="e">
        <v>#N/A</v>
      </c>
      <c r="H3821" s="7" t="e">
        <v>#N/A</v>
      </c>
      <c r="I3821" s="7" t="s">
        <v>1286</v>
      </c>
      <c r="J3821" s="7" t="s">
        <v>1286</v>
      </c>
      <c r="K3821" s="241">
        <v>10183</v>
      </c>
      <c r="L3821" s="7" t="s">
        <v>2236</v>
      </c>
      <c r="M3821" s="241">
        <v>8601</v>
      </c>
      <c r="N3821" s="7" t="s">
        <v>192</v>
      </c>
    </row>
    <row r="3822" spans="1:14" x14ac:dyDescent="0.3">
      <c r="A3822" t="str">
        <f t="shared" si="59"/>
        <v>101986000</v>
      </c>
      <c r="B3822" s="7" t="s">
        <v>1323</v>
      </c>
      <c r="C3822" s="7"/>
      <c r="D3822" s="7"/>
      <c r="E3822" s="7" t="e">
        <v>#N/A</v>
      </c>
      <c r="F3822" s="7" t="e">
        <v>#N/A</v>
      </c>
      <c r="G3822" s="7" t="e">
        <v>#N/A</v>
      </c>
      <c r="H3822" s="7" t="e">
        <v>#N/A</v>
      </c>
      <c r="I3822" s="7" t="s">
        <v>1286</v>
      </c>
      <c r="J3822" s="7" t="s">
        <v>1286</v>
      </c>
      <c r="K3822" s="241">
        <v>10198</v>
      </c>
      <c r="L3822" s="7" t="s">
        <v>2237</v>
      </c>
      <c r="M3822" s="241">
        <v>6000</v>
      </c>
      <c r="N3822" s="7" t="s">
        <v>107</v>
      </c>
    </row>
    <row r="3823" spans="1:14" x14ac:dyDescent="0.3">
      <c r="A3823" t="str">
        <f t="shared" si="59"/>
        <v>101986002</v>
      </c>
      <c r="B3823" s="7" t="s">
        <v>1323</v>
      </c>
      <c r="C3823" s="7"/>
      <c r="D3823" s="7"/>
      <c r="E3823" s="7" t="e">
        <v>#N/A</v>
      </c>
      <c r="F3823" s="7" t="e">
        <v>#N/A</v>
      </c>
      <c r="G3823" s="7" t="e">
        <v>#N/A</v>
      </c>
      <c r="H3823" s="7" t="e">
        <v>#N/A</v>
      </c>
      <c r="I3823" s="7" t="s">
        <v>1286</v>
      </c>
      <c r="J3823" s="7" t="s">
        <v>1286</v>
      </c>
      <c r="K3823" s="241">
        <v>10198</v>
      </c>
      <c r="L3823" s="7" t="s">
        <v>2237</v>
      </c>
      <c r="M3823" s="241">
        <v>6002</v>
      </c>
      <c r="N3823" s="7" t="s">
        <v>457</v>
      </c>
    </row>
    <row r="3824" spans="1:14" x14ac:dyDescent="0.3">
      <c r="A3824" t="str">
        <f t="shared" si="59"/>
        <v>101986004</v>
      </c>
      <c r="B3824" s="7" t="s">
        <v>1323</v>
      </c>
      <c r="C3824" s="7"/>
      <c r="D3824" s="7"/>
      <c r="E3824" s="7" t="e">
        <v>#N/A</v>
      </c>
      <c r="F3824" s="7" t="e">
        <v>#N/A</v>
      </c>
      <c r="G3824" s="7" t="e">
        <v>#N/A</v>
      </c>
      <c r="H3824" s="7" t="e">
        <v>#N/A</v>
      </c>
      <c r="I3824" s="7" t="s">
        <v>1286</v>
      </c>
      <c r="J3824" s="7" t="s">
        <v>1286</v>
      </c>
      <c r="K3824" s="241">
        <v>10198</v>
      </c>
      <c r="L3824" s="7" t="s">
        <v>2237</v>
      </c>
      <c r="M3824" s="241">
        <v>6004</v>
      </c>
      <c r="N3824" s="7" t="s">
        <v>66</v>
      </c>
    </row>
    <row r="3825" spans="1:14" x14ac:dyDescent="0.3">
      <c r="A3825" t="str">
        <f t="shared" si="59"/>
        <v>101986099</v>
      </c>
      <c r="B3825" s="7" t="s">
        <v>1323</v>
      </c>
      <c r="C3825" s="7"/>
      <c r="D3825" s="7"/>
      <c r="E3825" s="7" t="e">
        <v>#N/A</v>
      </c>
      <c r="F3825" s="7" t="e">
        <v>#N/A</v>
      </c>
      <c r="G3825" s="7" t="e">
        <v>#N/A</v>
      </c>
      <c r="H3825" s="7" t="e">
        <v>#N/A</v>
      </c>
      <c r="I3825" s="7" t="s">
        <v>1286</v>
      </c>
      <c r="J3825" s="7" t="s">
        <v>1286</v>
      </c>
      <c r="K3825" s="241">
        <v>10198</v>
      </c>
      <c r="L3825" s="7" t="s">
        <v>2237</v>
      </c>
      <c r="M3825" s="241">
        <v>6099</v>
      </c>
      <c r="N3825" s="7" t="s">
        <v>2129</v>
      </c>
    </row>
    <row r="3826" spans="1:14" x14ac:dyDescent="0.3">
      <c r="A3826" t="str">
        <f t="shared" si="59"/>
        <v>101988511</v>
      </c>
      <c r="B3826" s="7" t="s">
        <v>1323</v>
      </c>
      <c r="C3826" s="7"/>
      <c r="D3826" s="7"/>
      <c r="E3826" s="7" t="e">
        <v>#N/A</v>
      </c>
      <c r="F3826" s="7" t="e">
        <v>#N/A</v>
      </c>
      <c r="G3826" s="7" t="e">
        <v>#N/A</v>
      </c>
      <c r="H3826" s="7" t="e">
        <v>#N/A</v>
      </c>
      <c r="I3826" s="7" t="s">
        <v>1286</v>
      </c>
      <c r="J3826" s="7" t="s">
        <v>1286</v>
      </c>
      <c r="K3826" s="241">
        <v>10198</v>
      </c>
      <c r="L3826" s="7" t="s">
        <v>2237</v>
      </c>
      <c r="M3826" s="241">
        <v>8511</v>
      </c>
      <c r="N3826" s="7" t="s">
        <v>1329</v>
      </c>
    </row>
    <row r="3827" spans="1:14" x14ac:dyDescent="0.3">
      <c r="A3827" t="str">
        <f t="shared" si="59"/>
        <v>101988811</v>
      </c>
      <c r="B3827" s="7" t="s">
        <v>1323</v>
      </c>
      <c r="C3827" s="7"/>
      <c r="D3827" s="7"/>
      <c r="E3827" s="7" t="e">
        <v>#N/A</v>
      </c>
      <c r="F3827" s="7" t="e">
        <v>#N/A</v>
      </c>
      <c r="G3827" s="7" t="e">
        <v>#N/A</v>
      </c>
      <c r="H3827" s="7" t="e">
        <v>#N/A</v>
      </c>
      <c r="I3827" s="7" t="s">
        <v>1286</v>
      </c>
      <c r="J3827" s="7" t="s">
        <v>1286</v>
      </c>
      <c r="K3827" s="241">
        <v>10198</v>
      </c>
      <c r="L3827" s="7" t="s">
        <v>2237</v>
      </c>
      <c r="M3827" s="241">
        <v>8811</v>
      </c>
      <c r="N3827" s="7" t="s">
        <v>2238</v>
      </c>
    </row>
    <row r="3828" spans="1:14" x14ac:dyDescent="0.3">
      <c r="A3828" t="str">
        <f t="shared" si="59"/>
        <v>101988812</v>
      </c>
      <c r="B3828" s="7" t="s">
        <v>1323</v>
      </c>
      <c r="C3828" s="7"/>
      <c r="D3828" s="7"/>
      <c r="E3828" s="7" t="e">
        <v>#N/A</v>
      </c>
      <c r="F3828" s="7" t="e">
        <v>#N/A</v>
      </c>
      <c r="G3828" s="7" t="e">
        <v>#N/A</v>
      </c>
      <c r="H3828" s="7" t="e">
        <v>#N/A</v>
      </c>
      <c r="I3828" s="7" t="s">
        <v>1286</v>
      </c>
      <c r="J3828" s="7" t="s">
        <v>1286</v>
      </c>
      <c r="K3828" s="241">
        <v>10198</v>
      </c>
      <c r="L3828" s="7" t="s">
        <v>2237</v>
      </c>
      <c r="M3828" s="241">
        <v>8812</v>
      </c>
      <c r="N3828" s="7" t="s">
        <v>58</v>
      </c>
    </row>
    <row r="3829" spans="1:14" x14ac:dyDescent="0.3">
      <c r="A3829" t="str">
        <f t="shared" si="59"/>
        <v>101996000</v>
      </c>
      <c r="B3829" s="7" t="s">
        <v>1323</v>
      </c>
      <c r="C3829" s="7"/>
      <c r="D3829" s="7"/>
      <c r="E3829" s="7" t="e">
        <v>#N/A</v>
      </c>
      <c r="F3829" s="7" t="e">
        <v>#N/A</v>
      </c>
      <c r="G3829" s="7" t="e">
        <v>#N/A</v>
      </c>
      <c r="H3829" s="7" t="e">
        <v>#N/A</v>
      </c>
      <c r="I3829" s="7" t="s">
        <v>1286</v>
      </c>
      <c r="J3829" s="7" t="s">
        <v>1286</v>
      </c>
      <c r="K3829" s="241">
        <v>10199</v>
      </c>
      <c r="L3829" s="7" t="s">
        <v>2239</v>
      </c>
      <c r="M3829" s="241">
        <v>6000</v>
      </c>
      <c r="N3829" s="7" t="s">
        <v>107</v>
      </c>
    </row>
    <row r="3830" spans="1:14" x14ac:dyDescent="0.3">
      <c r="A3830" t="str">
        <f t="shared" si="59"/>
        <v>101996003</v>
      </c>
      <c r="B3830" s="7" t="s">
        <v>1323</v>
      </c>
      <c r="C3830" s="7"/>
      <c r="D3830" s="7"/>
      <c r="E3830" s="7" t="e">
        <v>#N/A</v>
      </c>
      <c r="F3830" s="7" t="e">
        <v>#N/A</v>
      </c>
      <c r="G3830" s="7" t="e">
        <v>#N/A</v>
      </c>
      <c r="H3830" s="7" t="e">
        <v>#N/A</v>
      </c>
      <c r="I3830" s="7" t="s">
        <v>1286</v>
      </c>
      <c r="J3830" s="7" t="s">
        <v>1286</v>
      </c>
      <c r="K3830" s="241">
        <v>10199</v>
      </c>
      <c r="L3830" s="7" t="s">
        <v>2239</v>
      </c>
      <c r="M3830" s="241">
        <v>6003</v>
      </c>
      <c r="N3830" s="7" t="s">
        <v>89</v>
      </c>
    </row>
    <row r="3831" spans="1:14" x14ac:dyDescent="0.3">
      <c r="A3831" t="str">
        <f t="shared" si="59"/>
        <v>101998510</v>
      </c>
      <c r="B3831" s="7" t="s">
        <v>1323</v>
      </c>
      <c r="C3831" s="7"/>
      <c r="D3831" s="7"/>
      <c r="E3831" s="7" t="e">
        <v>#N/A</v>
      </c>
      <c r="F3831" s="7" t="e">
        <v>#N/A</v>
      </c>
      <c r="G3831" s="7" t="e">
        <v>#N/A</v>
      </c>
      <c r="H3831" s="7" t="e">
        <v>#N/A</v>
      </c>
      <c r="I3831" s="7" t="s">
        <v>1286</v>
      </c>
      <c r="J3831" s="7" t="s">
        <v>1286</v>
      </c>
      <c r="K3831" s="241">
        <v>10199</v>
      </c>
      <c r="L3831" s="7" t="s">
        <v>2239</v>
      </c>
      <c r="M3831" s="241">
        <v>8510</v>
      </c>
      <c r="N3831" s="7" t="s">
        <v>1325</v>
      </c>
    </row>
    <row r="3832" spans="1:14" x14ac:dyDescent="0.3">
      <c r="A3832" t="str">
        <f t="shared" si="59"/>
        <v>101998806</v>
      </c>
      <c r="B3832" s="7" t="s">
        <v>1323</v>
      </c>
      <c r="C3832" s="7"/>
      <c r="D3832" s="7"/>
      <c r="E3832" s="7" t="e">
        <v>#N/A</v>
      </c>
      <c r="F3832" s="7" t="e">
        <v>#N/A</v>
      </c>
      <c r="G3832" s="7" t="e">
        <v>#N/A</v>
      </c>
      <c r="H3832" s="7" t="e">
        <v>#N/A</v>
      </c>
      <c r="I3832" s="7" t="s">
        <v>1286</v>
      </c>
      <c r="J3832" s="7" t="s">
        <v>1286</v>
      </c>
      <c r="K3832" s="241">
        <v>10199</v>
      </c>
      <c r="L3832" s="7" t="s">
        <v>2239</v>
      </c>
      <c r="M3832" s="241">
        <v>8806</v>
      </c>
      <c r="N3832" s="7" t="s">
        <v>1327</v>
      </c>
    </row>
    <row r="3833" spans="1:14" x14ac:dyDescent="0.3">
      <c r="A3833" t="str">
        <f t="shared" si="59"/>
        <v>101998808</v>
      </c>
      <c r="B3833" s="7" t="s">
        <v>1323</v>
      </c>
      <c r="C3833" s="7"/>
      <c r="D3833" s="7"/>
      <c r="E3833" s="7" t="e">
        <v>#N/A</v>
      </c>
      <c r="F3833" s="7" t="e">
        <v>#N/A</v>
      </c>
      <c r="G3833" s="7" t="e">
        <v>#N/A</v>
      </c>
      <c r="H3833" s="7" t="e">
        <v>#N/A</v>
      </c>
      <c r="I3833" s="7" t="s">
        <v>1286</v>
      </c>
      <c r="J3833" s="7" t="s">
        <v>1286</v>
      </c>
      <c r="K3833" s="241">
        <v>10199</v>
      </c>
      <c r="L3833" s="7" t="s">
        <v>2239</v>
      </c>
      <c r="M3833" s="241">
        <v>8808</v>
      </c>
      <c r="N3833" s="7" t="s">
        <v>2228</v>
      </c>
    </row>
    <row r="3834" spans="1:14" x14ac:dyDescent="0.3">
      <c r="A3834" t="str">
        <f t="shared" si="59"/>
        <v>101998812</v>
      </c>
      <c r="B3834" s="7" t="s">
        <v>1323</v>
      </c>
      <c r="C3834" s="7"/>
      <c r="D3834" s="7"/>
      <c r="E3834" s="7" t="e">
        <v>#N/A</v>
      </c>
      <c r="F3834" s="7" t="e">
        <v>#N/A</v>
      </c>
      <c r="G3834" s="7" t="e">
        <v>#N/A</v>
      </c>
      <c r="H3834" s="7" t="e">
        <v>#N/A</v>
      </c>
      <c r="I3834" s="7" t="s">
        <v>1286</v>
      </c>
      <c r="J3834" s="7" t="s">
        <v>1286</v>
      </c>
      <c r="K3834" s="241">
        <v>10199</v>
      </c>
      <c r="L3834" s="7" t="s">
        <v>2239</v>
      </c>
      <c r="M3834" s="241">
        <v>8812</v>
      </c>
      <c r="N3834" s="7" t="s">
        <v>58</v>
      </c>
    </row>
    <row r="3835" spans="1:14" x14ac:dyDescent="0.3">
      <c r="A3835" t="str">
        <f t="shared" si="59"/>
        <v>101998819</v>
      </c>
      <c r="B3835" s="7" t="s">
        <v>1323</v>
      </c>
      <c r="C3835" s="7"/>
      <c r="D3835" s="7"/>
      <c r="E3835" s="7" t="e">
        <v>#N/A</v>
      </c>
      <c r="F3835" s="7" t="e">
        <v>#N/A</v>
      </c>
      <c r="G3835" s="7" t="e">
        <v>#N/A</v>
      </c>
      <c r="H3835" s="7" t="e">
        <v>#N/A</v>
      </c>
      <c r="I3835" s="7" t="s">
        <v>1286</v>
      </c>
      <c r="J3835" s="7" t="s">
        <v>1286</v>
      </c>
      <c r="K3835" s="241">
        <v>10199</v>
      </c>
      <c r="L3835" s="7" t="s">
        <v>2239</v>
      </c>
      <c r="M3835" s="241">
        <v>8819</v>
      </c>
      <c r="N3835" s="7" t="s">
        <v>2095</v>
      </c>
    </row>
    <row r="3836" spans="1:14" x14ac:dyDescent="0.3">
      <c r="A3836" t="str">
        <f t="shared" si="59"/>
        <v>101998824</v>
      </c>
      <c r="B3836" s="7" t="s">
        <v>1323</v>
      </c>
      <c r="C3836" s="7"/>
      <c r="D3836" s="7"/>
      <c r="E3836" s="7" t="e">
        <v>#N/A</v>
      </c>
      <c r="F3836" s="7" t="e">
        <v>#N/A</v>
      </c>
      <c r="G3836" s="7" t="e">
        <v>#N/A</v>
      </c>
      <c r="H3836" s="7" t="e">
        <v>#N/A</v>
      </c>
      <c r="I3836" s="7" t="s">
        <v>1286</v>
      </c>
      <c r="J3836" s="7" t="s">
        <v>1286</v>
      </c>
      <c r="K3836" s="241">
        <v>10199</v>
      </c>
      <c r="L3836" s="7" t="s">
        <v>2239</v>
      </c>
      <c r="M3836" s="241">
        <v>8824</v>
      </c>
      <c r="N3836" s="7" t="s">
        <v>2240</v>
      </c>
    </row>
    <row r="3837" spans="1:14" x14ac:dyDescent="0.3">
      <c r="A3837" t="str">
        <f t="shared" si="59"/>
        <v>102295560</v>
      </c>
      <c r="B3837" s="7" t="s">
        <v>1323</v>
      </c>
      <c r="C3837" s="7"/>
      <c r="D3837" s="7"/>
      <c r="E3837" s="7" t="e">
        <v>#N/A</v>
      </c>
      <c r="F3837" s="7" t="e">
        <v>#N/A</v>
      </c>
      <c r="G3837" s="7" t="e">
        <v>#N/A</v>
      </c>
      <c r="H3837" s="7" t="e">
        <v>#N/A</v>
      </c>
      <c r="I3837" s="7" t="s">
        <v>1286</v>
      </c>
      <c r="J3837" s="7" t="s">
        <v>1286</v>
      </c>
      <c r="K3837" s="241">
        <v>10229</v>
      </c>
      <c r="L3837" s="7" t="s">
        <v>2241</v>
      </c>
      <c r="M3837" s="241">
        <v>5560</v>
      </c>
      <c r="N3837" s="7" t="s">
        <v>1334</v>
      </c>
    </row>
    <row r="3838" spans="1:14" x14ac:dyDescent="0.3">
      <c r="A3838" t="str">
        <f t="shared" si="59"/>
        <v>102296000</v>
      </c>
      <c r="B3838" s="7" t="s">
        <v>1323</v>
      </c>
      <c r="C3838" s="7"/>
      <c r="D3838" s="7"/>
      <c r="E3838" s="7" t="e">
        <v>#N/A</v>
      </c>
      <c r="F3838" s="7" t="e">
        <v>#N/A</v>
      </c>
      <c r="G3838" s="7" t="e">
        <v>#N/A</v>
      </c>
      <c r="H3838" s="7" t="e">
        <v>#N/A</v>
      </c>
      <c r="I3838" s="7" t="s">
        <v>1286</v>
      </c>
      <c r="J3838" s="7" t="s">
        <v>1286</v>
      </c>
      <c r="K3838" s="241">
        <v>10229</v>
      </c>
      <c r="L3838" s="7" t="s">
        <v>2241</v>
      </c>
      <c r="M3838" s="241">
        <v>6000</v>
      </c>
      <c r="N3838" s="7" t="s">
        <v>107</v>
      </c>
    </row>
    <row r="3839" spans="1:14" x14ac:dyDescent="0.3">
      <c r="A3839" t="str">
        <f t="shared" si="59"/>
        <v>102296003</v>
      </c>
      <c r="B3839" s="7" t="s">
        <v>1323</v>
      </c>
      <c r="C3839" s="7"/>
      <c r="D3839" s="7"/>
      <c r="E3839" s="7" t="e">
        <v>#N/A</v>
      </c>
      <c r="F3839" s="7" t="e">
        <v>#N/A</v>
      </c>
      <c r="G3839" s="7" t="e">
        <v>#N/A</v>
      </c>
      <c r="H3839" s="7" t="e">
        <v>#N/A</v>
      </c>
      <c r="I3839" s="7" t="s">
        <v>1286</v>
      </c>
      <c r="J3839" s="7" t="s">
        <v>1286</v>
      </c>
      <c r="K3839" s="241">
        <v>10229</v>
      </c>
      <c r="L3839" s="7" t="s">
        <v>2241</v>
      </c>
      <c r="M3839" s="241">
        <v>6003</v>
      </c>
      <c r="N3839" s="7" t="s">
        <v>89</v>
      </c>
    </row>
    <row r="3840" spans="1:14" x14ac:dyDescent="0.3">
      <c r="A3840" t="str">
        <f t="shared" si="59"/>
        <v>102296004</v>
      </c>
      <c r="B3840" s="7" t="s">
        <v>1323</v>
      </c>
      <c r="C3840" s="7"/>
      <c r="D3840" s="7"/>
      <c r="E3840" s="7" t="e">
        <v>#N/A</v>
      </c>
      <c r="F3840" s="7" t="e">
        <v>#N/A</v>
      </c>
      <c r="G3840" s="7" t="e">
        <v>#N/A</v>
      </c>
      <c r="H3840" s="7" t="e">
        <v>#N/A</v>
      </c>
      <c r="I3840" s="7" t="s">
        <v>1286</v>
      </c>
      <c r="J3840" s="7" t="s">
        <v>1286</v>
      </c>
      <c r="K3840" s="241">
        <v>10229</v>
      </c>
      <c r="L3840" s="7" t="s">
        <v>2241</v>
      </c>
      <c r="M3840" s="241">
        <v>6004</v>
      </c>
      <c r="N3840" s="7" t="s">
        <v>66</v>
      </c>
    </row>
    <row r="3841" spans="1:14" x14ac:dyDescent="0.3">
      <c r="A3841" t="str">
        <f t="shared" si="59"/>
        <v>102296099</v>
      </c>
      <c r="B3841" s="7" t="s">
        <v>1323</v>
      </c>
      <c r="C3841" s="7"/>
      <c r="D3841" s="7"/>
      <c r="E3841" s="7" t="e">
        <v>#N/A</v>
      </c>
      <c r="F3841" s="7" t="e">
        <v>#N/A</v>
      </c>
      <c r="G3841" s="7" t="e">
        <v>#N/A</v>
      </c>
      <c r="H3841" s="7" t="e">
        <v>#N/A</v>
      </c>
      <c r="I3841" s="7" t="s">
        <v>1286</v>
      </c>
      <c r="J3841" s="7" t="s">
        <v>1286</v>
      </c>
      <c r="K3841" s="241">
        <v>10229</v>
      </c>
      <c r="L3841" s="7" t="s">
        <v>2241</v>
      </c>
      <c r="M3841" s="241">
        <v>6099</v>
      </c>
      <c r="N3841" s="7" t="s">
        <v>2129</v>
      </c>
    </row>
    <row r="3842" spans="1:14" x14ac:dyDescent="0.3">
      <c r="A3842" t="str">
        <f t="shared" si="59"/>
        <v>102298510</v>
      </c>
      <c r="B3842" s="7" t="s">
        <v>1323</v>
      </c>
      <c r="C3842" s="7"/>
      <c r="D3842" s="7"/>
      <c r="E3842" s="7" t="e">
        <v>#N/A</v>
      </c>
      <c r="F3842" s="7" t="e">
        <v>#N/A</v>
      </c>
      <c r="G3842" s="7" t="e">
        <v>#N/A</v>
      </c>
      <c r="H3842" s="7" t="e">
        <v>#N/A</v>
      </c>
      <c r="I3842" s="7" t="s">
        <v>1286</v>
      </c>
      <c r="J3842" s="7" t="s">
        <v>1286</v>
      </c>
      <c r="K3842" s="241">
        <v>10229</v>
      </c>
      <c r="L3842" s="7" t="s">
        <v>2241</v>
      </c>
      <c r="M3842" s="241">
        <v>8510</v>
      </c>
      <c r="N3842" s="7" t="s">
        <v>1325</v>
      </c>
    </row>
    <row r="3843" spans="1:14" x14ac:dyDescent="0.3">
      <c r="A3843" t="str">
        <f t="shared" ref="A3843:A3906" si="60">K3843&amp;M3843</f>
        <v>102298511</v>
      </c>
      <c r="B3843" s="7" t="s">
        <v>1323</v>
      </c>
      <c r="C3843" s="7"/>
      <c r="D3843" s="7"/>
      <c r="E3843" s="7" t="e">
        <v>#N/A</v>
      </c>
      <c r="F3843" s="7" t="e">
        <v>#N/A</v>
      </c>
      <c r="G3843" s="7" t="e">
        <v>#N/A</v>
      </c>
      <c r="H3843" s="7" t="e">
        <v>#N/A</v>
      </c>
      <c r="I3843" s="7" t="s">
        <v>1286</v>
      </c>
      <c r="J3843" s="7" t="s">
        <v>1286</v>
      </c>
      <c r="K3843" s="241">
        <v>10229</v>
      </c>
      <c r="L3843" s="7" t="s">
        <v>2241</v>
      </c>
      <c r="M3843" s="241">
        <v>8511</v>
      </c>
      <c r="N3843" s="7" t="s">
        <v>1329</v>
      </c>
    </row>
    <row r="3844" spans="1:14" x14ac:dyDescent="0.3">
      <c r="A3844" t="str">
        <f t="shared" si="60"/>
        <v>102305560</v>
      </c>
      <c r="B3844" s="7" t="s">
        <v>1323</v>
      </c>
      <c r="C3844" s="7"/>
      <c r="D3844" s="7"/>
      <c r="E3844" s="7" t="e">
        <v>#N/A</v>
      </c>
      <c r="F3844" s="7" t="e">
        <v>#N/A</v>
      </c>
      <c r="G3844" s="7" t="e">
        <v>#N/A</v>
      </c>
      <c r="H3844" s="7" t="e">
        <v>#N/A</v>
      </c>
      <c r="I3844" s="7" t="s">
        <v>1286</v>
      </c>
      <c r="J3844" s="7" t="s">
        <v>1286</v>
      </c>
      <c r="K3844" s="241">
        <v>10230</v>
      </c>
      <c r="L3844" s="7" t="s">
        <v>2242</v>
      </c>
      <c r="M3844" s="241">
        <v>5560</v>
      </c>
      <c r="N3844" s="7" t="s">
        <v>1334</v>
      </c>
    </row>
    <row r="3845" spans="1:14" x14ac:dyDescent="0.3">
      <c r="A3845" t="str">
        <f t="shared" si="60"/>
        <v>102306000</v>
      </c>
      <c r="B3845" s="7" t="s">
        <v>1323</v>
      </c>
      <c r="C3845" s="7"/>
      <c r="D3845" s="7"/>
      <c r="E3845" s="7" t="e">
        <v>#N/A</v>
      </c>
      <c r="F3845" s="7" t="e">
        <v>#N/A</v>
      </c>
      <c r="G3845" s="7" t="e">
        <v>#N/A</v>
      </c>
      <c r="H3845" s="7" t="e">
        <v>#N/A</v>
      </c>
      <c r="I3845" s="7" t="s">
        <v>1286</v>
      </c>
      <c r="J3845" s="7" t="s">
        <v>1286</v>
      </c>
      <c r="K3845" s="241">
        <v>10230</v>
      </c>
      <c r="L3845" s="7" t="s">
        <v>2242</v>
      </c>
      <c r="M3845" s="241">
        <v>6000</v>
      </c>
      <c r="N3845" s="7" t="s">
        <v>107</v>
      </c>
    </row>
    <row r="3846" spans="1:14" x14ac:dyDescent="0.3">
      <c r="A3846" t="str">
        <f t="shared" si="60"/>
        <v>102306001</v>
      </c>
      <c r="B3846" s="7" t="s">
        <v>1323</v>
      </c>
      <c r="C3846" s="7"/>
      <c r="D3846" s="7"/>
      <c r="E3846" s="7" t="e">
        <v>#N/A</v>
      </c>
      <c r="F3846" s="7" t="e">
        <v>#N/A</v>
      </c>
      <c r="G3846" s="7" t="e">
        <v>#N/A</v>
      </c>
      <c r="H3846" s="7" t="e">
        <v>#N/A</v>
      </c>
      <c r="I3846" s="7" t="s">
        <v>1286</v>
      </c>
      <c r="J3846" s="7" t="s">
        <v>1286</v>
      </c>
      <c r="K3846" s="241">
        <v>10230</v>
      </c>
      <c r="L3846" s="7" t="s">
        <v>2242</v>
      </c>
      <c r="M3846" s="241">
        <v>6001</v>
      </c>
      <c r="N3846" s="7" t="s">
        <v>457</v>
      </c>
    </row>
    <row r="3847" spans="1:14" x14ac:dyDescent="0.3">
      <c r="A3847" t="str">
        <f t="shared" si="60"/>
        <v>102306003</v>
      </c>
      <c r="B3847" s="7" t="s">
        <v>1323</v>
      </c>
      <c r="C3847" s="7"/>
      <c r="D3847" s="7"/>
      <c r="E3847" s="7" t="e">
        <v>#N/A</v>
      </c>
      <c r="F3847" s="7" t="e">
        <v>#N/A</v>
      </c>
      <c r="G3847" s="7" t="e">
        <v>#N/A</v>
      </c>
      <c r="H3847" s="7" t="e">
        <v>#N/A</v>
      </c>
      <c r="I3847" s="7" t="s">
        <v>1286</v>
      </c>
      <c r="J3847" s="7" t="s">
        <v>1286</v>
      </c>
      <c r="K3847" s="241">
        <v>10230</v>
      </c>
      <c r="L3847" s="7" t="s">
        <v>2242</v>
      </c>
      <c r="M3847" s="241">
        <v>6003</v>
      </c>
      <c r="N3847" s="7" t="s">
        <v>89</v>
      </c>
    </row>
    <row r="3848" spans="1:14" x14ac:dyDescent="0.3">
      <c r="A3848" t="str">
        <f t="shared" si="60"/>
        <v>102306004</v>
      </c>
      <c r="B3848" s="7" t="s">
        <v>1323</v>
      </c>
      <c r="C3848" s="7"/>
      <c r="D3848" s="7"/>
      <c r="E3848" s="7" t="e">
        <v>#N/A</v>
      </c>
      <c r="F3848" s="7" t="e">
        <v>#N/A</v>
      </c>
      <c r="G3848" s="7" t="e">
        <v>#N/A</v>
      </c>
      <c r="H3848" s="7" t="e">
        <v>#N/A</v>
      </c>
      <c r="I3848" s="7" t="s">
        <v>1286</v>
      </c>
      <c r="J3848" s="7" t="s">
        <v>1286</v>
      </c>
      <c r="K3848" s="241">
        <v>10230</v>
      </c>
      <c r="L3848" s="7" t="s">
        <v>2242</v>
      </c>
      <c r="M3848" s="241">
        <v>6004</v>
      </c>
      <c r="N3848" s="7" t="s">
        <v>66</v>
      </c>
    </row>
    <row r="3849" spans="1:14" x14ac:dyDescent="0.3">
      <c r="A3849" t="str">
        <f t="shared" si="60"/>
        <v>102306099</v>
      </c>
      <c r="B3849" s="7" t="s">
        <v>1323</v>
      </c>
      <c r="C3849" s="7"/>
      <c r="D3849" s="7"/>
      <c r="E3849" s="7" t="e">
        <v>#N/A</v>
      </c>
      <c r="F3849" s="7" t="e">
        <v>#N/A</v>
      </c>
      <c r="G3849" s="7" t="e">
        <v>#N/A</v>
      </c>
      <c r="H3849" s="7" t="e">
        <v>#N/A</v>
      </c>
      <c r="I3849" s="7" t="s">
        <v>1286</v>
      </c>
      <c r="J3849" s="7" t="s">
        <v>1286</v>
      </c>
      <c r="K3849" s="241">
        <v>10230</v>
      </c>
      <c r="L3849" s="7" t="s">
        <v>2242</v>
      </c>
      <c r="M3849" s="241">
        <v>6099</v>
      </c>
      <c r="N3849" s="7" t="s">
        <v>2129</v>
      </c>
    </row>
    <row r="3850" spans="1:14" x14ac:dyDescent="0.3">
      <c r="A3850" t="str">
        <f t="shared" si="60"/>
        <v>102306603</v>
      </c>
      <c r="B3850" s="7" t="s">
        <v>1323</v>
      </c>
      <c r="C3850" s="7"/>
      <c r="D3850" s="7"/>
      <c r="E3850" s="7" t="e">
        <v>#N/A</v>
      </c>
      <c r="F3850" s="7" t="e">
        <v>#N/A</v>
      </c>
      <c r="G3850" s="7" t="e">
        <v>#N/A</v>
      </c>
      <c r="H3850" s="7" t="e">
        <v>#N/A</v>
      </c>
      <c r="I3850" s="7" t="s">
        <v>1286</v>
      </c>
      <c r="J3850" s="7" t="s">
        <v>1286</v>
      </c>
      <c r="K3850" s="241">
        <v>10230</v>
      </c>
      <c r="L3850" s="7" t="s">
        <v>2242</v>
      </c>
      <c r="M3850" s="241">
        <v>6603</v>
      </c>
      <c r="N3850" s="7" t="s">
        <v>2243</v>
      </c>
    </row>
    <row r="3851" spans="1:14" x14ac:dyDescent="0.3">
      <c r="A3851" t="str">
        <f t="shared" si="60"/>
        <v>102308510</v>
      </c>
      <c r="B3851" s="7" t="s">
        <v>1323</v>
      </c>
      <c r="C3851" s="7"/>
      <c r="D3851" s="7"/>
      <c r="E3851" s="7" t="e">
        <v>#N/A</v>
      </c>
      <c r="F3851" s="7" t="e">
        <v>#N/A</v>
      </c>
      <c r="G3851" s="7" t="e">
        <v>#N/A</v>
      </c>
      <c r="H3851" s="7" t="e">
        <v>#N/A</v>
      </c>
      <c r="I3851" s="7" t="s">
        <v>1286</v>
      </c>
      <c r="J3851" s="7" t="s">
        <v>1286</v>
      </c>
      <c r="K3851" s="241">
        <v>10230</v>
      </c>
      <c r="L3851" s="7" t="s">
        <v>2242</v>
      </c>
      <c r="M3851" s="241">
        <v>8510</v>
      </c>
      <c r="N3851" s="7" t="s">
        <v>1325</v>
      </c>
    </row>
    <row r="3852" spans="1:14" x14ac:dyDescent="0.3">
      <c r="A3852" t="str">
        <f t="shared" si="60"/>
        <v>102308511</v>
      </c>
      <c r="B3852" s="7" t="s">
        <v>1323</v>
      </c>
      <c r="C3852" s="7"/>
      <c r="D3852" s="7"/>
      <c r="E3852" s="7" t="e">
        <v>#N/A</v>
      </c>
      <c r="F3852" s="7" t="e">
        <v>#N/A</v>
      </c>
      <c r="G3852" s="7" t="e">
        <v>#N/A</v>
      </c>
      <c r="H3852" s="7" t="e">
        <v>#N/A</v>
      </c>
      <c r="I3852" s="7" t="s">
        <v>1286</v>
      </c>
      <c r="J3852" s="7" t="s">
        <v>1286</v>
      </c>
      <c r="K3852" s="241">
        <v>10230</v>
      </c>
      <c r="L3852" s="7" t="s">
        <v>2242</v>
      </c>
      <c r="M3852" s="241">
        <v>8511</v>
      </c>
      <c r="N3852" s="7" t="s">
        <v>1329</v>
      </c>
    </row>
    <row r="3853" spans="1:14" x14ac:dyDescent="0.3">
      <c r="A3853" t="str">
        <f t="shared" si="60"/>
        <v>102308515</v>
      </c>
      <c r="B3853" s="7" t="s">
        <v>1323</v>
      </c>
      <c r="C3853" s="7"/>
      <c r="D3853" s="7"/>
      <c r="E3853" s="7" t="e">
        <v>#N/A</v>
      </c>
      <c r="F3853" s="7" t="e">
        <v>#N/A</v>
      </c>
      <c r="G3853" s="7" t="e">
        <v>#N/A</v>
      </c>
      <c r="H3853" s="7" t="e">
        <v>#N/A</v>
      </c>
      <c r="I3853" s="7" t="s">
        <v>1286</v>
      </c>
      <c r="J3853" s="7" t="s">
        <v>1286</v>
      </c>
      <c r="K3853" s="241">
        <v>10230</v>
      </c>
      <c r="L3853" s="7" t="s">
        <v>2242</v>
      </c>
      <c r="M3853" s="241">
        <v>8515</v>
      </c>
      <c r="N3853" s="7" t="s">
        <v>1326</v>
      </c>
    </row>
    <row r="3854" spans="1:14" x14ac:dyDescent="0.3">
      <c r="A3854" t="str">
        <f t="shared" si="60"/>
        <v>102308523</v>
      </c>
      <c r="B3854" s="7" t="s">
        <v>1323</v>
      </c>
      <c r="C3854" s="7"/>
      <c r="D3854" s="7"/>
      <c r="E3854" s="7" t="e">
        <v>#N/A</v>
      </c>
      <c r="F3854" s="7" t="e">
        <v>#N/A</v>
      </c>
      <c r="G3854" s="7" t="e">
        <v>#N/A</v>
      </c>
      <c r="H3854" s="7" t="e">
        <v>#N/A</v>
      </c>
      <c r="I3854" s="7" t="s">
        <v>1286</v>
      </c>
      <c r="J3854" s="7" t="s">
        <v>1286</v>
      </c>
      <c r="K3854" s="241">
        <v>10230</v>
      </c>
      <c r="L3854" s="7" t="s">
        <v>2242</v>
      </c>
      <c r="M3854" s="241">
        <v>8523</v>
      </c>
      <c r="N3854" s="7" t="s">
        <v>2244</v>
      </c>
    </row>
    <row r="3855" spans="1:14" x14ac:dyDescent="0.3">
      <c r="A3855" t="str">
        <f t="shared" si="60"/>
        <v>102308806</v>
      </c>
      <c r="B3855" s="7" t="s">
        <v>1323</v>
      </c>
      <c r="C3855" s="7"/>
      <c r="D3855" s="7"/>
      <c r="E3855" s="7" t="e">
        <v>#N/A</v>
      </c>
      <c r="F3855" s="7" t="e">
        <v>#N/A</v>
      </c>
      <c r="G3855" s="7" t="e">
        <v>#N/A</v>
      </c>
      <c r="H3855" s="7" t="e">
        <v>#N/A</v>
      </c>
      <c r="I3855" s="7" t="s">
        <v>1286</v>
      </c>
      <c r="J3855" s="7" t="s">
        <v>1286</v>
      </c>
      <c r="K3855" s="241">
        <v>10230</v>
      </c>
      <c r="L3855" s="7" t="s">
        <v>2242</v>
      </c>
      <c r="M3855" s="241">
        <v>8806</v>
      </c>
      <c r="N3855" s="7" t="s">
        <v>1327</v>
      </c>
    </row>
    <row r="3856" spans="1:14" x14ac:dyDescent="0.3">
      <c r="A3856" t="str">
        <f t="shared" si="60"/>
        <v>102308811</v>
      </c>
      <c r="B3856" s="7" t="s">
        <v>1323</v>
      </c>
      <c r="C3856" s="7"/>
      <c r="D3856" s="7"/>
      <c r="E3856" s="7" t="e">
        <v>#N/A</v>
      </c>
      <c r="F3856" s="7" t="e">
        <v>#N/A</v>
      </c>
      <c r="G3856" s="7" t="e">
        <v>#N/A</v>
      </c>
      <c r="H3856" s="7" t="e">
        <v>#N/A</v>
      </c>
      <c r="I3856" s="7" t="s">
        <v>1286</v>
      </c>
      <c r="J3856" s="7" t="s">
        <v>1286</v>
      </c>
      <c r="K3856" s="241">
        <v>10230</v>
      </c>
      <c r="L3856" s="7" t="s">
        <v>2242</v>
      </c>
      <c r="M3856" s="241">
        <v>8811</v>
      </c>
      <c r="N3856" s="7" t="s">
        <v>2238</v>
      </c>
    </row>
    <row r="3857" spans="1:14" x14ac:dyDescent="0.3">
      <c r="A3857" t="str">
        <f t="shared" si="60"/>
        <v>102308812</v>
      </c>
      <c r="B3857" s="7" t="s">
        <v>1323</v>
      </c>
      <c r="C3857" s="7"/>
      <c r="D3857" s="7"/>
      <c r="E3857" s="7" t="e">
        <v>#N/A</v>
      </c>
      <c r="F3857" s="7" t="e">
        <v>#N/A</v>
      </c>
      <c r="G3857" s="7" t="e">
        <v>#N/A</v>
      </c>
      <c r="H3857" s="7" t="e">
        <v>#N/A</v>
      </c>
      <c r="I3857" s="7" t="s">
        <v>1286</v>
      </c>
      <c r="J3857" s="7" t="s">
        <v>1286</v>
      </c>
      <c r="K3857" s="241">
        <v>10230</v>
      </c>
      <c r="L3857" s="7" t="s">
        <v>2242</v>
      </c>
      <c r="M3857" s="241">
        <v>8812</v>
      </c>
      <c r="N3857" s="7" t="s">
        <v>58</v>
      </c>
    </row>
    <row r="3858" spans="1:14" x14ac:dyDescent="0.3">
      <c r="A3858" t="str">
        <f t="shared" si="60"/>
        <v>102308815</v>
      </c>
      <c r="B3858" s="7" t="s">
        <v>1323</v>
      </c>
      <c r="C3858" s="7"/>
      <c r="D3858" s="7"/>
      <c r="E3858" s="7" t="e">
        <v>#N/A</v>
      </c>
      <c r="F3858" s="7" t="e">
        <v>#N/A</v>
      </c>
      <c r="G3858" s="7" t="e">
        <v>#N/A</v>
      </c>
      <c r="H3858" s="7" t="e">
        <v>#N/A</v>
      </c>
      <c r="I3858" s="7" t="s">
        <v>1286</v>
      </c>
      <c r="J3858" s="7" t="s">
        <v>1286</v>
      </c>
      <c r="K3858" s="241">
        <v>10230</v>
      </c>
      <c r="L3858" s="7" t="s">
        <v>2242</v>
      </c>
      <c r="M3858" s="241">
        <v>8815</v>
      </c>
      <c r="N3858" s="7" t="s">
        <v>1816</v>
      </c>
    </row>
    <row r="3859" spans="1:14" x14ac:dyDescent="0.3">
      <c r="A3859" t="str">
        <f t="shared" si="60"/>
        <v>102315500</v>
      </c>
      <c r="B3859" s="7" t="s">
        <v>1323</v>
      </c>
      <c r="C3859" s="7"/>
      <c r="D3859" s="7"/>
      <c r="E3859" s="7" t="e">
        <v>#N/A</v>
      </c>
      <c r="F3859" s="7" t="e">
        <v>#N/A</v>
      </c>
      <c r="G3859" s="7" t="e">
        <v>#N/A</v>
      </c>
      <c r="H3859" s="7" t="e">
        <v>#N/A</v>
      </c>
      <c r="I3859" s="7" t="s">
        <v>1286</v>
      </c>
      <c r="J3859" s="7" t="s">
        <v>1286</v>
      </c>
      <c r="K3859" s="241">
        <v>10231</v>
      </c>
      <c r="L3859" s="7" t="s">
        <v>2245</v>
      </c>
      <c r="M3859" s="241">
        <v>5500</v>
      </c>
      <c r="N3859" s="7" t="s">
        <v>65</v>
      </c>
    </row>
    <row r="3860" spans="1:14" x14ac:dyDescent="0.3">
      <c r="A3860" t="str">
        <f t="shared" si="60"/>
        <v>102315560</v>
      </c>
      <c r="B3860" s="7" t="s">
        <v>1323</v>
      </c>
      <c r="C3860" s="7"/>
      <c r="D3860" s="7"/>
      <c r="E3860" s="7" t="e">
        <v>#N/A</v>
      </c>
      <c r="F3860" s="7" t="e">
        <v>#N/A</v>
      </c>
      <c r="G3860" s="7" t="e">
        <v>#N/A</v>
      </c>
      <c r="H3860" s="7" t="e">
        <v>#N/A</v>
      </c>
      <c r="I3860" s="7" t="s">
        <v>1286</v>
      </c>
      <c r="J3860" s="7" t="s">
        <v>1286</v>
      </c>
      <c r="K3860" s="241">
        <v>10231</v>
      </c>
      <c r="L3860" s="7" t="s">
        <v>2245</v>
      </c>
      <c r="M3860" s="241">
        <v>5560</v>
      </c>
      <c r="N3860" s="7" t="s">
        <v>1334</v>
      </c>
    </row>
    <row r="3861" spans="1:14" x14ac:dyDescent="0.3">
      <c r="A3861" t="str">
        <f t="shared" si="60"/>
        <v>102316000</v>
      </c>
      <c r="B3861" s="7" t="s">
        <v>1323</v>
      </c>
      <c r="C3861" s="7"/>
      <c r="D3861" s="7"/>
      <c r="E3861" s="7" t="e">
        <v>#N/A</v>
      </c>
      <c r="F3861" s="7" t="e">
        <v>#N/A</v>
      </c>
      <c r="G3861" s="7" t="e">
        <v>#N/A</v>
      </c>
      <c r="H3861" s="7" t="e">
        <v>#N/A</v>
      </c>
      <c r="I3861" s="7" t="s">
        <v>1286</v>
      </c>
      <c r="J3861" s="7" t="s">
        <v>1286</v>
      </c>
      <c r="K3861" s="241">
        <v>10231</v>
      </c>
      <c r="L3861" s="7" t="s">
        <v>2245</v>
      </c>
      <c r="M3861" s="241">
        <v>6000</v>
      </c>
      <c r="N3861" s="7" t="s">
        <v>107</v>
      </c>
    </row>
    <row r="3862" spans="1:14" x14ac:dyDescent="0.3">
      <c r="A3862" t="str">
        <f t="shared" si="60"/>
        <v>102316003</v>
      </c>
      <c r="B3862" s="7" t="s">
        <v>1323</v>
      </c>
      <c r="C3862" s="7"/>
      <c r="D3862" s="7"/>
      <c r="E3862" s="7" t="e">
        <v>#N/A</v>
      </c>
      <c r="F3862" s="7" t="e">
        <v>#N/A</v>
      </c>
      <c r="G3862" s="7" t="e">
        <v>#N/A</v>
      </c>
      <c r="H3862" s="7" t="e">
        <v>#N/A</v>
      </c>
      <c r="I3862" s="7" t="s">
        <v>1286</v>
      </c>
      <c r="J3862" s="7" t="s">
        <v>1286</v>
      </c>
      <c r="K3862" s="241">
        <v>10231</v>
      </c>
      <c r="L3862" s="7" t="s">
        <v>2245</v>
      </c>
      <c r="M3862" s="241">
        <v>6003</v>
      </c>
      <c r="N3862" s="7" t="s">
        <v>89</v>
      </c>
    </row>
    <row r="3863" spans="1:14" x14ac:dyDescent="0.3">
      <c r="A3863" t="str">
        <f t="shared" si="60"/>
        <v>102316004</v>
      </c>
      <c r="B3863" s="7" t="s">
        <v>1323</v>
      </c>
      <c r="C3863" s="7"/>
      <c r="D3863" s="7"/>
      <c r="E3863" s="7" t="e">
        <v>#N/A</v>
      </c>
      <c r="F3863" s="7" t="e">
        <v>#N/A</v>
      </c>
      <c r="G3863" s="7" t="e">
        <v>#N/A</v>
      </c>
      <c r="H3863" s="7" t="e">
        <v>#N/A</v>
      </c>
      <c r="I3863" s="7" t="s">
        <v>1286</v>
      </c>
      <c r="J3863" s="7" t="s">
        <v>1286</v>
      </c>
      <c r="K3863" s="241">
        <v>10231</v>
      </c>
      <c r="L3863" s="7" t="s">
        <v>2245</v>
      </c>
      <c r="M3863" s="241">
        <v>6004</v>
      </c>
      <c r="N3863" s="7" t="s">
        <v>66</v>
      </c>
    </row>
    <row r="3864" spans="1:14" x14ac:dyDescent="0.3">
      <c r="A3864" t="str">
        <f t="shared" si="60"/>
        <v>102316099</v>
      </c>
      <c r="B3864" s="7" t="s">
        <v>1323</v>
      </c>
      <c r="C3864" s="7"/>
      <c r="D3864" s="7"/>
      <c r="E3864" s="7" t="e">
        <v>#N/A</v>
      </c>
      <c r="F3864" s="7" t="e">
        <v>#N/A</v>
      </c>
      <c r="G3864" s="7" t="e">
        <v>#N/A</v>
      </c>
      <c r="H3864" s="7" t="e">
        <v>#N/A</v>
      </c>
      <c r="I3864" s="7" t="s">
        <v>1286</v>
      </c>
      <c r="J3864" s="7" t="s">
        <v>1286</v>
      </c>
      <c r="K3864" s="241">
        <v>10231</v>
      </c>
      <c r="L3864" s="7" t="s">
        <v>2245</v>
      </c>
      <c r="M3864" s="241">
        <v>6099</v>
      </c>
      <c r="N3864" s="7" t="s">
        <v>2129</v>
      </c>
    </row>
    <row r="3865" spans="1:14" x14ac:dyDescent="0.3">
      <c r="A3865" t="str">
        <f t="shared" si="60"/>
        <v>102318510</v>
      </c>
      <c r="B3865" s="7" t="s">
        <v>1323</v>
      </c>
      <c r="C3865" s="7"/>
      <c r="D3865" s="7"/>
      <c r="E3865" s="7" t="e">
        <v>#N/A</v>
      </c>
      <c r="F3865" s="7" t="e">
        <v>#N/A</v>
      </c>
      <c r="G3865" s="7" t="e">
        <v>#N/A</v>
      </c>
      <c r="H3865" s="7" t="e">
        <v>#N/A</v>
      </c>
      <c r="I3865" s="7" t="s">
        <v>1286</v>
      </c>
      <c r="J3865" s="7" t="s">
        <v>1286</v>
      </c>
      <c r="K3865" s="241">
        <v>10231</v>
      </c>
      <c r="L3865" s="7" t="s">
        <v>2245</v>
      </c>
      <c r="M3865" s="241">
        <v>8510</v>
      </c>
      <c r="N3865" s="7" t="s">
        <v>1325</v>
      </c>
    </row>
    <row r="3866" spans="1:14" x14ac:dyDescent="0.3">
      <c r="A3866" t="str">
        <f t="shared" si="60"/>
        <v>102318511</v>
      </c>
      <c r="B3866" s="7" t="s">
        <v>1323</v>
      </c>
      <c r="C3866" s="7"/>
      <c r="D3866" s="7"/>
      <c r="E3866" s="7" t="e">
        <v>#N/A</v>
      </c>
      <c r="F3866" s="7" t="e">
        <v>#N/A</v>
      </c>
      <c r="G3866" s="7" t="e">
        <v>#N/A</v>
      </c>
      <c r="H3866" s="7" t="e">
        <v>#N/A</v>
      </c>
      <c r="I3866" s="7" t="s">
        <v>1286</v>
      </c>
      <c r="J3866" s="7" t="s">
        <v>1286</v>
      </c>
      <c r="K3866" s="241">
        <v>10231</v>
      </c>
      <c r="L3866" s="7" t="s">
        <v>2245</v>
      </c>
      <c r="M3866" s="241">
        <v>8511</v>
      </c>
      <c r="N3866" s="7" t="s">
        <v>1329</v>
      </c>
    </row>
    <row r="3867" spans="1:14" x14ac:dyDescent="0.3">
      <c r="A3867" t="str">
        <f t="shared" si="60"/>
        <v>102318811</v>
      </c>
      <c r="B3867" s="7" t="s">
        <v>1323</v>
      </c>
      <c r="C3867" s="7"/>
      <c r="D3867" s="7"/>
      <c r="E3867" s="7" t="e">
        <v>#N/A</v>
      </c>
      <c r="F3867" s="7" t="e">
        <v>#N/A</v>
      </c>
      <c r="G3867" s="7" t="e">
        <v>#N/A</v>
      </c>
      <c r="H3867" s="7" t="e">
        <v>#N/A</v>
      </c>
      <c r="I3867" s="7" t="s">
        <v>1286</v>
      </c>
      <c r="J3867" s="7" t="s">
        <v>1286</v>
      </c>
      <c r="K3867" s="241">
        <v>10231</v>
      </c>
      <c r="L3867" s="7" t="s">
        <v>2245</v>
      </c>
      <c r="M3867" s="241">
        <v>8811</v>
      </c>
      <c r="N3867" s="7" t="s">
        <v>2238</v>
      </c>
    </row>
    <row r="3868" spans="1:14" x14ac:dyDescent="0.3">
      <c r="A3868" t="str">
        <f t="shared" si="60"/>
        <v>102318812</v>
      </c>
      <c r="B3868" s="7" t="s">
        <v>1323</v>
      </c>
      <c r="C3868" s="7"/>
      <c r="D3868" s="7"/>
      <c r="E3868" s="7" t="e">
        <v>#N/A</v>
      </c>
      <c r="F3868" s="7" t="e">
        <v>#N/A</v>
      </c>
      <c r="G3868" s="7" t="e">
        <v>#N/A</v>
      </c>
      <c r="H3868" s="7" t="e">
        <v>#N/A</v>
      </c>
      <c r="I3868" s="7" t="s">
        <v>1286</v>
      </c>
      <c r="J3868" s="7" t="s">
        <v>1286</v>
      </c>
      <c r="K3868" s="241">
        <v>10231</v>
      </c>
      <c r="L3868" s="7" t="s">
        <v>2245</v>
      </c>
      <c r="M3868" s="241">
        <v>8812</v>
      </c>
      <c r="N3868" s="7" t="s">
        <v>58</v>
      </c>
    </row>
    <row r="3869" spans="1:14" x14ac:dyDescent="0.3">
      <c r="A3869" t="str">
        <f t="shared" si="60"/>
        <v>102325560</v>
      </c>
      <c r="B3869" s="7" t="s">
        <v>1323</v>
      </c>
      <c r="C3869" s="7"/>
      <c r="D3869" s="7"/>
      <c r="E3869" s="7" t="e">
        <v>#N/A</v>
      </c>
      <c r="F3869" s="7" t="e">
        <v>#N/A</v>
      </c>
      <c r="G3869" s="7" t="e">
        <v>#N/A</v>
      </c>
      <c r="H3869" s="7" t="e">
        <v>#N/A</v>
      </c>
      <c r="I3869" s="7" t="s">
        <v>1286</v>
      </c>
      <c r="J3869" s="7" t="s">
        <v>1286</v>
      </c>
      <c r="K3869" s="241">
        <v>10232</v>
      </c>
      <c r="L3869" s="7" t="s">
        <v>2246</v>
      </c>
      <c r="M3869" s="241">
        <v>5560</v>
      </c>
      <c r="N3869" s="7" t="s">
        <v>1334</v>
      </c>
    </row>
    <row r="3870" spans="1:14" x14ac:dyDescent="0.3">
      <c r="A3870" t="str">
        <f t="shared" si="60"/>
        <v>102326000</v>
      </c>
      <c r="B3870" s="7" t="s">
        <v>1323</v>
      </c>
      <c r="C3870" s="7"/>
      <c r="D3870" s="7"/>
      <c r="E3870" s="7" t="e">
        <v>#N/A</v>
      </c>
      <c r="F3870" s="7" t="e">
        <v>#N/A</v>
      </c>
      <c r="G3870" s="7" t="e">
        <v>#N/A</v>
      </c>
      <c r="H3870" s="7" t="e">
        <v>#N/A</v>
      </c>
      <c r="I3870" s="7" t="s">
        <v>1286</v>
      </c>
      <c r="J3870" s="7" t="s">
        <v>1286</v>
      </c>
      <c r="K3870" s="241">
        <v>10232</v>
      </c>
      <c r="L3870" s="7" t="s">
        <v>2246</v>
      </c>
      <c r="M3870" s="241">
        <v>6000</v>
      </c>
      <c r="N3870" s="7" t="s">
        <v>107</v>
      </c>
    </row>
    <row r="3871" spans="1:14" x14ac:dyDescent="0.3">
      <c r="A3871" t="str">
        <f t="shared" si="60"/>
        <v>102326003</v>
      </c>
      <c r="B3871" s="7" t="s">
        <v>1323</v>
      </c>
      <c r="C3871" s="7"/>
      <c r="D3871" s="7"/>
      <c r="E3871" s="7" t="e">
        <v>#N/A</v>
      </c>
      <c r="F3871" s="7" t="e">
        <v>#N/A</v>
      </c>
      <c r="G3871" s="7" t="e">
        <v>#N/A</v>
      </c>
      <c r="H3871" s="7" t="e">
        <v>#N/A</v>
      </c>
      <c r="I3871" s="7" t="s">
        <v>1286</v>
      </c>
      <c r="J3871" s="7" t="s">
        <v>1286</v>
      </c>
      <c r="K3871" s="241">
        <v>10232</v>
      </c>
      <c r="L3871" s="7" t="s">
        <v>2246</v>
      </c>
      <c r="M3871" s="241">
        <v>6003</v>
      </c>
      <c r="N3871" s="7" t="s">
        <v>89</v>
      </c>
    </row>
    <row r="3872" spans="1:14" x14ac:dyDescent="0.3">
      <c r="A3872" t="str">
        <f t="shared" si="60"/>
        <v>102326004</v>
      </c>
      <c r="B3872" s="7" t="s">
        <v>1323</v>
      </c>
      <c r="C3872" s="7"/>
      <c r="D3872" s="7"/>
      <c r="E3872" s="7" t="e">
        <v>#N/A</v>
      </c>
      <c r="F3872" s="7" t="e">
        <v>#N/A</v>
      </c>
      <c r="G3872" s="7" t="e">
        <v>#N/A</v>
      </c>
      <c r="H3872" s="7" t="e">
        <v>#N/A</v>
      </c>
      <c r="I3872" s="7" t="s">
        <v>1286</v>
      </c>
      <c r="J3872" s="7" t="s">
        <v>1286</v>
      </c>
      <c r="K3872" s="241">
        <v>10232</v>
      </c>
      <c r="L3872" s="7" t="s">
        <v>2246</v>
      </c>
      <c r="M3872" s="241">
        <v>6004</v>
      </c>
      <c r="N3872" s="7" t="s">
        <v>66</v>
      </c>
    </row>
    <row r="3873" spans="1:14" x14ac:dyDescent="0.3">
      <c r="A3873" t="str">
        <f t="shared" si="60"/>
        <v>102326099</v>
      </c>
      <c r="B3873" s="7" t="s">
        <v>1323</v>
      </c>
      <c r="C3873" s="7"/>
      <c r="D3873" s="7"/>
      <c r="E3873" s="7" t="e">
        <v>#N/A</v>
      </c>
      <c r="F3873" s="7" t="e">
        <v>#N/A</v>
      </c>
      <c r="G3873" s="7" t="e">
        <v>#N/A</v>
      </c>
      <c r="H3873" s="7" t="e">
        <v>#N/A</v>
      </c>
      <c r="I3873" s="7" t="s">
        <v>1286</v>
      </c>
      <c r="J3873" s="7" t="s">
        <v>1286</v>
      </c>
      <c r="K3873" s="241">
        <v>10232</v>
      </c>
      <c r="L3873" s="7" t="s">
        <v>2246</v>
      </c>
      <c r="M3873" s="241">
        <v>6099</v>
      </c>
      <c r="N3873" s="7" t="s">
        <v>2129</v>
      </c>
    </row>
    <row r="3874" spans="1:14" x14ac:dyDescent="0.3">
      <c r="A3874" t="str">
        <f t="shared" si="60"/>
        <v>102328510</v>
      </c>
      <c r="B3874" s="7" t="s">
        <v>1323</v>
      </c>
      <c r="C3874" s="7"/>
      <c r="D3874" s="7"/>
      <c r="E3874" s="7" t="e">
        <v>#N/A</v>
      </c>
      <c r="F3874" s="7" t="e">
        <v>#N/A</v>
      </c>
      <c r="G3874" s="7" t="e">
        <v>#N/A</v>
      </c>
      <c r="H3874" s="7" t="e">
        <v>#N/A</v>
      </c>
      <c r="I3874" s="7" t="s">
        <v>1286</v>
      </c>
      <c r="J3874" s="7" t="s">
        <v>1286</v>
      </c>
      <c r="K3874" s="241">
        <v>10232</v>
      </c>
      <c r="L3874" s="7" t="s">
        <v>2246</v>
      </c>
      <c r="M3874" s="241">
        <v>8510</v>
      </c>
      <c r="N3874" s="7" t="s">
        <v>1325</v>
      </c>
    </row>
    <row r="3875" spans="1:14" x14ac:dyDescent="0.3">
      <c r="A3875" t="str">
        <f t="shared" si="60"/>
        <v>102328511</v>
      </c>
      <c r="B3875" s="7" t="s">
        <v>1323</v>
      </c>
      <c r="C3875" s="7"/>
      <c r="D3875" s="7"/>
      <c r="E3875" s="7" t="e">
        <v>#N/A</v>
      </c>
      <c r="F3875" s="7" t="e">
        <v>#N/A</v>
      </c>
      <c r="G3875" s="7" t="e">
        <v>#N/A</v>
      </c>
      <c r="H3875" s="7" t="e">
        <v>#N/A</v>
      </c>
      <c r="I3875" s="7" t="s">
        <v>1286</v>
      </c>
      <c r="J3875" s="7" t="s">
        <v>1286</v>
      </c>
      <c r="K3875" s="241">
        <v>10232</v>
      </c>
      <c r="L3875" s="7" t="s">
        <v>2246</v>
      </c>
      <c r="M3875" s="241">
        <v>8511</v>
      </c>
      <c r="N3875" s="7" t="s">
        <v>1329</v>
      </c>
    </row>
    <row r="3876" spans="1:14" x14ac:dyDescent="0.3">
      <c r="A3876" t="str">
        <f t="shared" si="60"/>
        <v>102328515</v>
      </c>
      <c r="B3876" s="7" t="s">
        <v>1323</v>
      </c>
      <c r="C3876" s="7"/>
      <c r="D3876" s="7"/>
      <c r="E3876" s="7" t="e">
        <v>#N/A</v>
      </c>
      <c r="F3876" s="7" t="e">
        <v>#N/A</v>
      </c>
      <c r="G3876" s="7" t="e">
        <v>#N/A</v>
      </c>
      <c r="H3876" s="7" t="e">
        <v>#N/A</v>
      </c>
      <c r="I3876" s="7" t="s">
        <v>1286</v>
      </c>
      <c r="J3876" s="7" t="s">
        <v>1286</v>
      </c>
      <c r="K3876" s="241">
        <v>10232</v>
      </c>
      <c r="L3876" s="7" t="s">
        <v>2246</v>
      </c>
      <c r="M3876" s="241">
        <v>8515</v>
      </c>
      <c r="N3876" s="7" t="s">
        <v>1326</v>
      </c>
    </row>
    <row r="3877" spans="1:14" x14ac:dyDescent="0.3">
      <c r="A3877" t="str">
        <f t="shared" si="60"/>
        <v>102328806</v>
      </c>
      <c r="B3877" s="7" t="s">
        <v>1323</v>
      </c>
      <c r="C3877" s="7"/>
      <c r="D3877" s="7"/>
      <c r="E3877" s="7" t="e">
        <v>#N/A</v>
      </c>
      <c r="F3877" s="7" t="e">
        <v>#N/A</v>
      </c>
      <c r="G3877" s="7" t="e">
        <v>#N/A</v>
      </c>
      <c r="H3877" s="7" t="e">
        <v>#N/A</v>
      </c>
      <c r="I3877" s="7" t="s">
        <v>1286</v>
      </c>
      <c r="J3877" s="7" t="s">
        <v>1286</v>
      </c>
      <c r="K3877" s="241">
        <v>10232</v>
      </c>
      <c r="L3877" s="7" t="s">
        <v>2246</v>
      </c>
      <c r="M3877" s="241">
        <v>8806</v>
      </c>
      <c r="N3877" s="7" t="s">
        <v>1327</v>
      </c>
    </row>
    <row r="3878" spans="1:14" x14ac:dyDescent="0.3">
      <c r="A3878" t="str">
        <f t="shared" si="60"/>
        <v>102328811</v>
      </c>
      <c r="B3878" s="7" t="s">
        <v>1323</v>
      </c>
      <c r="C3878" s="7"/>
      <c r="D3878" s="7"/>
      <c r="E3878" s="7" t="e">
        <v>#N/A</v>
      </c>
      <c r="F3878" s="7" t="e">
        <v>#N/A</v>
      </c>
      <c r="G3878" s="7" t="e">
        <v>#N/A</v>
      </c>
      <c r="H3878" s="7" t="e">
        <v>#N/A</v>
      </c>
      <c r="I3878" s="7" t="s">
        <v>1286</v>
      </c>
      <c r="J3878" s="7" t="s">
        <v>1286</v>
      </c>
      <c r="K3878" s="241">
        <v>10232</v>
      </c>
      <c r="L3878" s="7" t="s">
        <v>2246</v>
      </c>
      <c r="M3878" s="241">
        <v>8811</v>
      </c>
      <c r="N3878" s="7" t="s">
        <v>2238</v>
      </c>
    </row>
    <row r="3879" spans="1:14" x14ac:dyDescent="0.3">
      <c r="A3879" t="str">
        <f t="shared" si="60"/>
        <v>102328812</v>
      </c>
      <c r="B3879" s="7" t="s">
        <v>1323</v>
      </c>
      <c r="C3879" s="7"/>
      <c r="D3879" s="7"/>
      <c r="E3879" s="7" t="e">
        <v>#N/A</v>
      </c>
      <c r="F3879" s="7" t="e">
        <v>#N/A</v>
      </c>
      <c r="G3879" s="7" t="e">
        <v>#N/A</v>
      </c>
      <c r="H3879" s="7" t="e">
        <v>#N/A</v>
      </c>
      <c r="I3879" s="7" t="s">
        <v>1286</v>
      </c>
      <c r="J3879" s="7" t="s">
        <v>1286</v>
      </c>
      <c r="K3879" s="241">
        <v>10232</v>
      </c>
      <c r="L3879" s="7" t="s">
        <v>2246</v>
      </c>
      <c r="M3879" s="241">
        <v>8812</v>
      </c>
      <c r="N3879" s="7" t="s">
        <v>58</v>
      </c>
    </row>
    <row r="3880" spans="1:14" x14ac:dyDescent="0.3">
      <c r="A3880" t="str">
        <f t="shared" si="60"/>
        <v>102336000</v>
      </c>
      <c r="B3880" s="7" t="s">
        <v>1323</v>
      </c>
      <c r="C3880" s="7"/>
      <c r="D3880" s="7"/>
      <c r="E3880" s="7" t="e">
        <v>#N/A</v>
      </c>
      <c r="F3880" s="7" t="e">
        <v>#N/A</v>
      </c>
      <c r="G3880" s="7" t="e">
        <v>#N/A</v>
      </c>
      <c r="H3880" s="7" t="e">
        <v>#N/A</v>
      </c>
      <c r="I3880" s="7" t="s">
        <v>1286</v>
      </c>
      <c r="J3880" s="7" t="s">
        <v>1286</v>
      </c>
      <c r="K3880" s="241">
        <v>10233</v>
      </c>
      <c r="L3880" s="7" t="s">
        <v>2247</v>
      </c>
      <c r="M3880" s="241">
        <v>6000</v>
      </c>
      <c r="N3880" s="7" t="s">
        <v>107</v>
      </c>
    </row>
    <row r="3881" spans="1:14" x14ac:dyDescent="0.3">
      <c r="A3881" t="str">
        <f t="shared" si="60"/>
        <v>102336003</v>
      </c>
      <c r="B3881" s="7" t="s">
        <v>1323</v>
      </c>
      <c r="C3881" s="7"/>
      <c r="D3881" s="7"/>
      <c r="E3881" s="7" t="e">
        <v>#N/A</v>
      </c>
      <c r="F3881" s="7" t="e">
        <v>#N/A</v>
      </c>
      <c r="G3881" s="7" t="e">
        <v>#N/A</v>
      </c>
      <c r="H3881" s="7" t="e">
        <v>#N/A</v>
      </c>
      <c r="I3881" s="7" t="s">
        <v>1286</v>
      </c>
      <c r="J3881" s="7" t="s">
        <v>1286</v>
      </c>
      <c r="K3881" s="241">
        <v>10233</v>
      </c>
      <c r="L3881" s="7" t="s">
        <v>2247</v>
      </c>
      <c r="M3881" s="241">
        <v>6003</v>
      </c>
      <c r="N3881" s="7" t="s">
        <v>89</v>
      </c>
    </row>
    <row r="3882" spans="1:14" x14ac:dyDescent="0.3">
      <c r="A3882" t="str">
        <f t="shared" si="60"/>
        <v>102336004</v>
      </c>
      <c r="B3882" s="7" t="s">
        <v>1323</v>
      </c>
      <c r="C3882" s="7"/>
      <c r="D3882" s="7"/>
      <c r="E3882" s="7" t="e">
        <v>#N/A</v>
      </c>
      <c r="F3882" s="7" t="e">
        <v>#N/A</v>
      </c>
      <c r="G3882" s="7" t="e">
        <v>#N/A</v>
      </c>
      <c r="H3882" s="7" t="e">
        <v>#N/A</v>
      </c>
      <c r="I3882" s="7" t="s">
        <v>1286</v>
      </c>
      <c r="J3882" s="7" t="s">
        <v>1286</v>
      </c>
      <c r="K3882" s="241">
        <v>10233</v>
      </c>
      <c r="L3882" s="7" t="s">
        <v>2247</v>
      </c>
      <c r="M3882" s="241">
        <v>6004</v>
      </c>
      <c r="N3882" s="7" t="s">
        <v>66</v>
      </c>
    </row>
    <row r="3883" spans="1:14" x14ac:dyDescent="0.3">
      <c r="A3883" t="str">
        <f t="shared" si="60"/>
        <v>102336099</v>
      </c>
      <c r="B3883" s="7" t="s">
        <v>1323</v>
      </c>
      <c r="C3883" s="7"/>
      <c r="D3883" s="7"/>
      <c r="E3883" s="7" t="e">
        <v>#N/A</v>
      </c>
      <c r="F3883" s="7" t="e">
        <v>#N/A</v>
      </c>
      <c r="G3883" s="7" t="e">
        <v>#N/A</v>
      </c>
      <c r="H3883" s="7" t="e">
        <v>#N/A</v>
      </c>
      <c r="I3883" s="7" t="s">
        <v>1286</v>
      </c>
      <c r="J3883" s="7" t="s">
        <v>1286</v>
      </c>
      <c r="K3883" s="241">
        <v>10233</v>
      </c>
      <c r="L3883" s="7" t="s">
        <v>2247</v>
      </c>
      <c r="M3883" s="241">
        <v>6099</v>
      </c>
      <c r="N3883" s="7" t="s">
        <v>2129</v>
      </c>
    </row>
    <row r="3884" spans="1:14" x14ac:dyDescent="0.3">
      <c r="A3884" t="str">
        <f t="shared" si="60"/>
        <v>102338510</v>
      </c>
      <c r="B3884" s="7" t="s">
        <v>1323</v>
      </c>
      <c r="C3884" s="7"/>
      <c r="D3884" s="7"/>
      <c r="E3884" s="7" t="e">
        <v>#N/A</v>
      </c>
      <c r="F3884" s="7" t="e">
        <v>#N/A</v>
      </c>
      <c r="G3884" s="7" t="e">
        <v>#N/A</v>
      </c>
      <c r="H3884" s="7" t="e">
        <v>#N/A</v>
      </c>
      <c r="I3884" s="7" t="s">
        <v>1286</v>
      </c>
      <c r="J3884" s="7" t="s">
        <v>1286</v>
      </c>
      <c r="K3884" s="241">
        <v>10233</v>
      </c>
      <c r="L3884" s="7" t="s">
        <v>2247</v>
      </c>
      <c r="M3884" s="241">
        <v>8510</v>
      </c>
      <c r="N3884" s="7" t="s">
        <v>1325</v>
      </c>
    </row>
    <row r="3885" spans="1:14" x14ac:dyDescent="0.3">
      <c r="A3885" t="str">
        <f t="shared" si="60"/>
        <v>102338511</v>
      </c>
      <c r="B3885" s="7" t="s">
        <v>1323</v>
      </c>
      <c r="C3885" s="7"/>
      <c r="D3885" s="7"/>
      <c r="E3885" s="7" t="e">
        <v>#N/A</v>
      </c>
      <c r="F3885" s="7" t="e">
        <v>#N/A</v>
      </c>
      <c r="G3885" s="7" t="e">
        <v>#N/A</v>
      </c>
      <c r="H3885" s="7" t="e">
        <v>#N/A</v>
      </c>
      <c r="I3885" s="7" t="s">
        <v>1286</v>
      </c>
      <c r="J3885" s="7" t="s">
        <v>1286</v>
      </c>
      <c r="K3885" s="241">
        <v>10233</v>
      </c>
      <c r="L3885" s="7" t="s">
        <v>2247</v>
      </c>
      <c r="M3885" s="241">
        <v>8511</v>
      </c>
      <c r="N3885" s="7" t="s">
        <v>1329</v>
      </c>
    </row>
    <row r="3886" spans="1:14" x14ac:dyDescent="0.3">
      <c r="A3886" t="str">
        <f t="shared" si="60"/>
        <v>102338515</v>
      </c>
      <c r="B3886" s="7" t="s">
        <v>1323</v>
      </c>
      <c r="C3886" s="7"/>
      <c r="D3886" s="7"/>
      <c r="E3886" s="7" t="e">
        <v>#N/A</v>
      </c>
      <c r="F3886" s="7" t="e">
        <v>#N/A</v>
      </c>
      <c r="G3886" s="7" t="e">
        <v>#N/A</v>
      </c>
      <c r="H3886" s="7" t="e">
        <v>#N/A</v>
      </c>
      <c r="I3886" s="7" t="s">
        <v>1286</v>
      </c>
      <c r="J3886" s="7" t="s">
        <v>1286</v>
      </c>
      <c r="K3886" s="241">
        <v>10233</v>
      </c>
      <c r="L3886" s="7" t="s">
        <v>2247</v>
      </c>
      <c r="M3886" s="241">
        <v>8515</v>
      </c>
      <c r="N3886" s="7" t="s">
        <v>1326</v>
      </c>
    </row>
    <row r="3887" spans="1:14" x14ac:dyDescent="0.3">
      <c r="A3887" t="str">
        <f t="shared" si="60"/>
        <v>102338806</v>
      </c>
      <c r="B3887" s="7" t="s">
        <v>1323</v>
      </c>
      <c r="C3887" s="7"/>
      <c r="D3887" s="7"/>
      <c r="E3887" s="7" t="e">
        <v>#N/A</v>
      </c>
      <c r="F3887" s="7" t="e">
        <v>#N/A</v>
      </c>
      <c r="G3887" s="7" t="e">
        <v>#N/A</v>
      </c>
      <c r="H3887" s="7" t="e">
        <v>#N/A</v>
      </c>
      <c r="I3887" s="7" t="s">
        <v>1286</v>
      </c>
      <c r="J3887" s="7" t="s">
        <v>1286</v>
      </c>
      <c r="K3887" s="241">
        <v>10233</v>
      </c>
      <c r="L3887" s="7" t="s">
        <v>2247</v>
      </c>
      <c r="M3887" s="241">
        <v>8806</v>
      </c>
      <c r="N3887" s="7" t="s">
        <v>1327</v>
      </c>
    </row>
    <row r="3888" spans="1:14" x14ac:dyDescent="0.3">
      <c r="A3888" t="str">
        <f t="shared" si="60"/>
        <v>102338812</v>
      </c>
      <c r="B3888" s="7" t="s">
        <v>1323</v>
      </c>
      <c r="C3888" s="7"/>
      <c r="D3888" s="7"/>
      <c r="E3888" s="7" t="e">
        <v>#N/A</v>
      </c>
      <c r="F3888" s="7" t="e">
        <v>#N/A</v>
      </c>
      <c r="G3888" s="7" t="e">
        <v>#N/A</v>
      </c>
      <c r="H3888" s="7" t="e">
        <v>#N/A</v>
      </c>
      <c r="I3888" s="7" t="s">
        <v>1286</v>
      </c>
      <c r="J3888" s="7" t="s">
        <v>1286</v>
      </c>
      <c r="K3888" s="241">
        <v>10233</v>
      </c>
      <c r="L3888" s="7" t="s">
        <v>2247</v>
      </c>
      <c r="M3888" s="241">
        <v>8812</v>
      </c>
      <c r="N3888" s="7" t="s">
        <v>58</v>
      </c>
    </row>
    <row r="3889" spans="1:14" x14ac:dyDescent="0.3">
      <c r="A3889" t="str">
        <f t="shared" si="60"/>
        <v>102345560</v>
      </c>
      <c r="B3889" s="7" t="s">
        <v>1323</v>
      </c>
      <c r="C3889" s="7"/>
      <c r="D3889" s="7"/>
      <c r="E3889" s="7" t="e">
        <v>#N/A</v>
      </c>
      <c r="F3889" s="7" t="e">
        <v>#N/A</v>
      </c>
      <c r="G3889" s="7" t="e">
        <v>#N/A</v>
      </c>
      <c r="H3889" s="7" t="e">
        <v>#N/A</v>
      </c>
      <c r="I3889" s="7" t="s">
        <v>1286</v>
      </c>
      <c r="J3889" s="7" t="s">
        <v>1286</v>
      </c>
      <c r="K3889" s="241">
        <v>10234</v>
      </c>
      <c r="L3889" s="7" t="s">
        <v>2248</v>
      </c>
      <c r="M3889" s="241">
        <v>5560</v>
      </c>
      <c r="N3889" s="7" t="s">
        <v>1334</v>
      </c>
    </row>
    <row r="3890" spans="1:14" x14ac:dyDescent="0.3">
      <c r="A3890" t="str">
        <f t="shared" si="60"/>
        <v>102346000</v>
      </c>
      <c r="B3890" s="7" t="s">
        <v>1323</v>
      </c>
      <c r="C3890" s="7"/>
      <c r="D3890" s="7"/>
      <c r="E3890" s="7" t="e">
        <v>#N/A</v>
      </c>
      <c r="F3890" s="7" t="e">
        <v>#N/A</v>
      </c>
      <c r="G3890" s="7" t="e">
        <v>#N/A</v>
      </c>
      <c r="H3890" s="7" t="e">
        <v>#N/A</v>
      </c>
      <c r="I3890" s="7" t="s">
        <v>1286</v>
      </c>
      <c r="J3890" s="7" t="s">
        <v>1286</v>
      </c>
      <c r="K3890" s="241">
        <v>10234</v>
      </c>
      <c r="L3890" s="7" t="s">
        <v>2248</v>
      </c>
      <c r="M3890" s="241">
        <v>6000</v>
      </c>
      <c r="N3890" s="7" t="s">
        <v>107</v>
      </c>
    </row>
    <row r="3891" spans="1:14" x14ac:dyDescent="0.3">
      <c r="A3891" t="str">
        <f t="shared" si="60"/>
        <v>102346003</v>
      </c>
      <c r="B3891" s="7" t="s">
        <v>1323</v>
      </c>
      <c r="C3891" s="7"/>
      <c r="D3891" s="7"/>
      <c r="E3891" s="7" t="e">
        <v>#N/A</v>
      </c>
      <c r="F3891" s="7" t="e">
        <v>#N/A</v>
      </c>
      <c r="G3891" s="7" t="e">
        <v>#N/A</v>
      </c>
      <c r="H3891" s="7" t="e">
        <v>#N/A</v>
      </c>
      <c r="I3891" s="7" t="s">
        <v>1286</v>
      </c>
      <c r="J3891" s="7" t="s">
        <v>1286</v>
      </c>
      <c r="K3891" s="241">
        <v>10234</v>
      </c>
      <c r="L3891" s="7" t="s">
        <v>2248</v>
      </c>
      <c r="M3891" s="241">
        <v>6003</v>
      </c>
      <c r="N3891" s="7" t="s">
        <v>89</v>
      </c>
    </row>
    <row r="3892" spans="1:14" x14ac:dyDescent="0.3">
      <c r="A3892" t="str">
        <f t="shared" si="60"/>
        <v>102346004</v>
      </c>
      <c r="B3892" s="7" t="s">
        <v>1323</v>
      </c>
      <c r="C3892" s="7"/>
      <c r="D3892" s="7"/>
      <c r="E3892" s="7" t="e">
        <v>#N/A</v>
      </c>
      <c r="F3892" s="7" t="e">
        <v>#N/A</v>
      </c>
      <c r="G3892" s="7" t="e">
        <v>#N/A</v>
      </c>
      <c r="H3892" s="7" t="e">
        <v>#N/A</v>
      </c>
      <c r="I3892" s="7" t="s">
        <v>1286</v>
      </c>
      <c r="J3892" s="7" t="s">
        <v>1286</v>
      </c>
      <c r="K3892" s="241">
        <v>10234</v>
      </c>
      <c r="L3892" s="7" t="s">
        <v>2248</v>
      </c>
      <c r="M3892" s="241">
        <v>6004</v>
      </c>
      <c r="N3892" s="7" t="s">
        <v>66</v>
      </c>
    </row>
    <row r="3893" spans="1:14" x14ac:dyDescent="0.3">
      <c r="A3893" t="str">
        <f t="shared" si="60"/>
        <v>102346099</v>
      </c>
      <c r="B3893" s="7" t="s">
        <v>1323</v>
      </c>
      <c r="C3893" s="7"/>
      <c r="D3893" s="7"/>
      <c r="E3893" s="7" t="e">
        <v>#N/A</v>
      </c>
      <c r="F3893" s="7" t="e">
        <v>#N/A</v>
      </c>
      <c r="G3893" s="7" t="e">
        <v>#N/A</v>
      </c>
      <c r="H3893" s="7" t="e">
        <v>#N/A</v>
      </c>
      <c r="I3893" s="7" t="s">
        <v>1286</v>
      </c>
      <c r="J3893" s="7" t="s">
        <v>1286</v>
      </c>
      <c r="K3893" s="241">
        <v>10234</v>
      </c>
      <c r="L3893" s="7" t="s">
        <v>2248</v>
      </c>
      <c r="M3893" s="241">
        <v>6099</v>
      </c>
      <c r="N3893" s="7" t="s">
        <v>2129</v>
      </c>
    </row>
    <row r="3894" spans="1:14" x14ac:dyDescent="0.3">
      <c r="A3894" t="str">
        <f t="shared" si="60"/>
        <v>102348510</v>
      </c>
      <c r="B3894" s="7" t="s">
        <v>1323</v>
      </c>
      <c r="C3894" s="7"/>
      <c r="D3894" s="7"/>
      <c r="E3894" s="7" t="e">
        <v>#N/A</v>
      </c>
      <c r="F3894" s="7" t="e">
        <v>#N/A</v>
      </c>
      <c r="G3894" s="7" t="e">
        <v>#N/A</v>
      </c>
      <c r="H3894" s="7" t="e">
        <v>#N/A</v>
      </c>
      <c r="I3894" s="7" t="s">
        <v>1286</v>
      </c>
      <c r="J3894" s="7" t="s">
        <v>1286</v>
      </c>
      <c r="K3894" s="241">
        <v>10234</v>
      </c>
      <c r="L3894" s="7" t="s">
        <v>2248</v>
      </c>
      <c r="M3894" s="241">
        <v>8510</v>
      </c>
      <c r="N3894" s="7" t="s">
        <v>1325</v>
      </c>
    </row>
    <row r="3895" spans="1:14" x14ac:dyDescent="0.3">
      <c r="A3895" t="str">
        <f t="shared" si="60"/>
        <v>102348511</v>
      </c>
      <c r="B3895" s="7" t="s">
        <v>1323</v>
      </c>
      <c r="C3895" s="7"/>
      <c r="D3895" s="7"/>
      <c r="E3895" s="7" t="e">
        <v>#N/A</v>
      </c>
      <c r="F3895" s="7" t="e">
        <v>#N/A</v>
      </c>
      <c r="G3895" s="7" t="e">
        <v>#N/A</v>
      </c>
      <c r="H3895" s="7" t="e">
        <v>#N/A</v>
      </c>
      <c r="I3895" s="7" t="s">
        <v>1286</v>
      </c>
      <c r="J3895" s="7" t="s">
        <v>1286</v>
      </c>
      <c r="K3895" s="241">
        <v>10234</v>
      </c>
      <c r="L3895" s="7" t="s">
        <v>2248</v>
      </c>
      <c r="M3895" s="241">
        <v>8511</v>
      </c>
      <c r="N3895" s="7" t="s">
        <v>1329</v>
      </c>
    </row>
    <row r="3896" spans="1:14" x14ac:dyDescent="0.3">
      <c r="A3896" t="str">
        <f t="shared" si="60"/>
        <v>102348515</v>
      </c>
      <c r="B3896" s="7" t="s">
        <v>1323</v>
      </c>
      <c r="C3896" s="7"/>
      <c r="D3896" s="7"/>
      <c r="E3896" s="7" t="e">
        <v>#N/A</v>
      </c>
      <c r="F3896" s="7" t="e">
        <v>#N/A</v>
      </c>
      <c r="G3896" s="7" t="e">
        <v>#N/A</v>
      </c>
      <c r="H3896" s="7" t="e">
        <v>#N/A</v>
      </c>
      <c r="I3896" s="7" t="s">
        <v>1286</v>
      </c>
      <c r="J3896" s="7" t="s">
        <v>1286</v>
      </c>
      <c r="K3896" s="241">
        <v>10234</v>
      </c>
      <c r="L3896" s="7" t="s">
        <v>2248</v>
      </c>
      <c r="M3896" s="241">
        <v>8515</v>
      </c>
      <c r="N3896" s="7" t="s">
        <v>1326</v>
      </c>
    </row>
    <row r="3897" spans="1:14" x14ac:dyDescent="0.3">
      <c r="A3897" t="str">
        <f t="shared" si="60"/>
        <v>102348806</v>
      </c>
      <c r="B3897" s="7" t="s">
        <v>1323</v>
      </c>
      <c r="C3897" s="7"/>
      <c r="D3897" s="7"/>
      <c r="E3897" s="7" t="e">
        <v>#N/A</v>
      </c>
      <c r="F3897" s="7" t="e">
        <v>#N/A</v>
      </c>
      <c r="G3897" s="7" t="e">
        <v>#N/A</v>
      </c>
      <c r="H3897" s="7" t="e">
        <v>#N/A</v>
      </c>
      <c r="I3897" s="7" t="s">
        <v>1286</v>
      </c>
      <c r="J3897" s="7" t="s">
        <v>1286</v>
      </c>
      <c r="K3897" s="241">
        <v>10234</v>
      </c>
      <c r="L3897" s="7" t="s">
        <v>2248</v>
      </c>
      <c r="M3897" s="241">
        <v>8806</v>
      </c>
      <c r="N3897" s="7" t="s">
        <v>1327</v>
      </c>
    </row>
    <row r="3898" spans="1:14" x14ac:dyDescent="0.3">
      <c r="A3898" t="str">
        <f t="shared" si="60"/>
        <v>102348807</v>
      </c>
      <c r="B3898" s="7" t="s">
        <v>1323</v>
      </c>
      <c r="C3898" s="7"/>
      <c r="D3898" s="7"/>
      <c r="E3898" s="7" t="e">
        <v>#N/A</v>
      </c>
      <c r="F3898" s="7" t="e">
        <v>#N/A</v>
      </c>
      <c r="G3898" s="7" t="e">
        <v>#N/A</v>
      </c>
      <c r="H3898" s="7" t="e">
        <v>#N/A</v>
      </c>
      <c r="I3898" s="7" t="s">
        <v>1286</v>
      </c>
      <c r="J3898" s="7" t="s">
        <v>1286</v>
      </c>
      <c r="K3898" s="241">
        <v>10234</v>
      </c>
      <c r="L3898" s="7" t="s">
        <v>2248</v>
      </c>
      <c r="M3898" s="241">
        <v>8807</v>
      </c>
      <c r="N3898" s="7" t="s">
        <v>2120</v>
      </c>
    </row>
    <row r="3899" spans="1:14" x14ac:dyDescent="0.3">
      <c r="A3899" t="str">
        <f t="shared" si="60"/>
        <v>102348811</v>
      </c>
      <c r="B3899" s="7" t="s">
        <v>1323</v>
      </c>
      <c r="C3899" s="7"/>
      <c r="D3899" s="7"/>
      <c r="E3899" s="7" t="e">
        <v>#N/A</v>
      </c>
      <c r="F3899" s="7" t="e">
        <v>#N/A</v>
      </c>
      <c r="G3899" s="7" t="e">
        <v>#N/A</v>
      </c>
      <c r="H3899" s="7" t="e">
        <v>#N/A</v>
      </c>
      <c r="I3899" s="7" t="s">
        <v>1286</v>
      </c>
      <c r="J3899" s="7" t="s">
        <v>1286</v>
      </c>
      <c r="K3899" s="241">
        <v>10234</v>
      </c>
      <c r="L3899" s="7" t="s">
        <v>2248</v>
      </c>
      <c r="M3899" s="241">
        <v>8811</v>
      </c>
      <c r="N3899" s="7" t="s">
        <v>2238</v>
      </c>
    </row>
    <row r="3900" spans="1:14" x14ac:dyDescent="0.3">
      <c r="A3900" t="str">
        <f t="shared" si="60"/>
        <v>102348812</v>
      </c>
      <c r="B3900" s="7" t="s">
        <v>1323</v>
      </c>
      <c r="C3900" s="7"/>
      <c r="D3900" s="7"/>
      <c r="E3900" s="7" t="e">
        <v>#N/A</v>
      </c>
      <c r="F3900" s="7" t="e">
        <v>#N/A</v>
      </c>
      <c r="G3900" s="7" t="e">
        <v>#N/A</v>
      </c>
      <c r="H3900" s="7" t="e">
        <v>#N/A</v>
      </c>
      <c r="I3900" s="7" t="s">
        <v>1286</v>
      </c>
      <c r="J3900" s="7" t="s">
        <v>1286</v>
      </c>
      <c r="K3900" s="241">
        <v>10234</v>
      </c>
      <c r="L3900" s="7" t="s">
        <v>2248</v>
      </c>
      <c r="M3900" s="241">
        <v>8812</v>
      </c>
      <c r="N3900" s="7" t="s">
        <v>58</v>
      </c>
    </row>
    <row r="3901" spans="1:14" x14ac:dyDescent="0.3">
      <c r="A3901" t="str">
        <f t="shared" si="60"/>
        <v>102348819</v>
      </c>
      <c r="B3901" s="7" t="s">
        <v>1323</v>
      </c>
      <c r="C3901" s="7"/>
      <c r="D3901" s="7"/>
      <c r="E3901" s="7" t="e">
        <v>#N/A</v>
      </c>
      <c r="F3901" s="7" t="e">
        <v>#N/A</v>
      </c>
      <c r="G3901" s="7" t="e">
        <v>#N/A</v>
      </c>
      <c r="H3901" s="7" t="e">
        <v>#N/A</v>
      </c>
      <c r="I3901" s="7" t="s">
        <v>1286</v>
      </c>
      <c r="J3901" s="7" t="s">
        <v>1286</v>
      </c>
      <c r="K3901" s="241">
        <v>10234</v>
      </c>
      <c r="L3901" s="7" t="s">
        <v>2248</v>
      </c>
      <c r="M3901" s="241">
        <v>8819</v>
      </c>
      <c r="N3901" s="7" t="s">
        <v>2095</v>
      </c>
    </row>
    <row r="3902" spans="1:14" x14ac:dyDescent="0.3">
      <c r="A3902" t="str">
        <f t="shared" si="60"/>
        <v>102348888</v>
      </c>
      <c r="B3902" s="7" t="s">
        <v>1323</v>
      </c>
      <c r="C3902" s="7"/>
      <c r="D3902" s="7"/>
      <c r="E3902" s="7" t="e">
        <v>#N/A</v>
      </c>
      <c r="F3902" s="7" t="e">
        <v>#N/A</v>
      </c>
      <c r="G3902" s="7" t="e">
        <v>#N/A</v>
      </c>
      <c r="H3902" s="7" t="e">
        <v>#N/A</v>
      </c>
      <c r="I3902" s="7" t="s">
        <v>1286</v>
      </c>
      <c r="J3902" s="7" t="s">
        <v>1286</v>
      </c>
      <c r="K3902" s="241">
        <v>10234</v>
      </c>
      <c r="L3902" s="7" t="s">
        <v>2248</v>
      </c>
      <c r="M3902" s="241">
        <v>8888</v>
      </c>
      <c r="N3902" s="7" t="s">
        <v>2232</v>
      </c>
    </row>
    <row r="3903" spans="1:14" x14ac:dyDescent="0.3">
      <c r="A3903" t="str">
        <f t="shared" si="60"/>
        <v>102385560</v>
      </c>
      <c r="B3903" s="7" t="s">
        <v>1323</v>
      </c>
      <c r="C3903" s="7"/>
      <c r="D3903" s="7"/>
      <c r="E3903" s="7" t="e">
        <v>#N/A</v>
      </c>
      <c r="F3903" s="7" t="e">
        <v>#N/A</v>
      </c>
      <c r="G3903" s="7" t="e">
        <v>#N/A</v>
      </c>
      <c r="H3903" s="7" t="e">
        <v>#N/A</v>
      </c>
      <c r="I3903" s="7" t="s">
        <v>1286</v>
      </c>
      <c r="J3903" s="7" t="s">
        <v>1286</v>
      </c>
      <c r="K3903" s="241">
        <v>10238</v>
      </c>
      <c r="L3903" s="7" t="s">
        <v>2249</v>
      </c>
      <c r="M3903" s="241">
        <v>5560</v>
      </c>
      <c r="N3903" s="7" t="s">
        <v>1334</v>
      </c>
    </row>
    <row r="3904" spans="1:14" x14ac:dyDescent="0.3">
      <c r="A3904" t="str">
        <f t="shared" si="60"/>
        <v>102386000</v>
      </c>
      <c r="B3904" s="7" t="s">
        <v>1323</v>
      </c>
      <c r="C3904" s="7"/>
      <c r="D3904" s="7"/>
      <c r="E3904" s="7" t="e">
        <v>#N/A</v>
      </c>
      <c r="F3904" s="7" t="e">
        <v>#N/A</v>
      </c>
      <c r="G3904" s="7" t="e">
        <v>#N/A</v>
      </c>
      <c r="H3904" s="7" t="e">
        <v>#N/A</v>
      </c>
      <c r="I3904" s="7" t="s">
        <v>1286</v>
      </c>
      <c r="J3904" s="7" t="s">
        <v>1286</v>
      </c>
      <c r="K3904" s="241">
        <v>10238</v>
      </c>
      <c r="L3904" s="7" t="s">
        <v>2249</v>
      </c>
      <c r="M3904" s="241">
        <v>6000</v>
      </c>
      <c r="N3904" s="7" t="s">
        <v>107</v>
      </c>
    </row>
    <row r="3905" spans="1:14" x14ac:dyDescent="0.3">
      <c r="A3905" t="str">
        <f t="shared" si="60"/>
        <v>102386003</v>
      </c>
      <c r="B3905" s="7" t="s">
        <v>1323</v>
      </c>
      <c r="C3905" s="7"/>
      <c r="D3905" s="7"/>
      <c r="E3905" s="7" t="e">
        <v>#N/A</v>
      </c>
      <c r="F3905" s="7" t="e">
        <v>#N/A</v>
      </c>
      <c r="G3905" s="7" t="e">
        <v>#N/A</v>
      </c>
      <c r="H3905" s="7" t="e">
        <v>#N/A</v>
      </c>
      <c r="I3905" s="7" t="s">
        <v>1286</v>
      </c>
      <c r="J3905" s="7" t="s">
        <v>1286</v>
      </c>
      <c r="K3905" s="241">
        <v>10238</v>
      </c>
      <c r="L3905" s="7" t="s">
        <v>2249</v>
      </c>
      <c r="M3905" s="241">
        <v>6003</v>
      </c>
      <c r="N3905" s="7" t="s">
        <v>89</v>
      </c>
    </row>
    <row r="3906" spans="1:14" x14ac:dyDescent="0.3">
      <c r="A3906" t="str">
        <f t="shared" si="60"/>
        <v>102386004</v>
      </c>
      <c r="B3906" s="7" t="s">
        <v>1323</v>
      </c>
      <c r="C3906" s="7"/>
      <c r="D3906" s="7"/>
      <c r="E3906" s="7" t="e">
        <v>#N/A</v>
      </c>
      <c r="F3906" s="7" t="e">
        <v>#N/A</v>
      </c>
      <c r="G3906" s="7" t="e">
        <v>#N/A</v>
      </c>
      <c r="H3906" s="7" t="e">
        <v>#N/A</v>
      </c>
      <c r="I3906" s="7" t="s">
        <v>1286</v>
      </c>
      <c r="J3906" s="7" t="s">
        <v>1286</v>
      </c>
      <c r="K3906" s="241">
        <v>10238</v>
      </c>
      <c r="L3906" s="7" t="s">
        <v>2249</v>
      </c>
      <c r="M3906" s="241">
        <v>6004</v>
      </c>
      <c r="N3906" s="7" t="s">
        <v>66</v>
      </c>
    </row>
    <row r="3907" spans="1:14" x14ac:dyDescent="0.3">
      <c r="A3907" t="str">
        <f t="shared" ref="A3907:A3970" si="61">K3907&amp;M3907</f>
        <v>102386099</v>
      </c>
      <c r="B3907" s="7" t="s">
        <v>1323</v>
      </c>
      <c r="C3907" s="7"/>
      <c r="D3907" s="7"/>
      <c r="E3907" s="7" t="e">
        <v>#N/A</v>
      </c>
      <c r="F3907" s="7" t="e">
        <v>#N/A</v>
      </c>
      <c r="G3907" s="7" t="e">
        <v>#N/A</v>
      </c>
      <c r="H3907" s="7" t="e">
        <v>#N/A</v>
      </c>
      <c r="I3907" s="7" t="s">
        <v>1286</v>
      </c>
      <c r="J3907" s="7" t="s">
        <v>1286</v>
      </c>
      <c r="K3907" s="241">
        <v>10238</v>
      </c>
      <c r="L3907" s="7" t="s">
        <v>2249</v>
      </c>
      <c r="M3907" s="241">
        <v>6099</v>
      </c>
      <c r="N3907" s="7" t="s">
        <v>2129</v>
      </c>
    </row>
    <row r="3908" spans="1:14" x14ac:dyDescent="0.3">
      <c r="A3908" t="str">
        <f t="shared" si="61"/>
        <v>102388512</v>
      </c>
      <c r="B3908" s="7" t="s">
        <v>1323</v>
      </c>
      <c r="C3908" s="7"/>
      <c r="D3908" s="7"/>
      <c r="E3908" s="7" t="e">
        <v>#N/A</v>
      </c>
      <c r="F3908" s="7" t="e">
        <v>#N/A</v>
      </c>
      <c r="G3908" s="7" t="e">
        <v>#N/A</v>
      </c>
      <c r="H3908" s="7" t="e">
        <v>#N/A</v>
      </c>
      <c r="I3908" s="7" t="s">
        <v>1286</v>
      </c>
      <c r="J3908" s="7" t="s">
        <v>1286</v>
      </c>
      <c r="K3908" s="241">
        <v>10238</v>
      </c>
      <c r="L3908" s="7" t="s">
        <v>2249</v>
      </c>
      <c r="M3908" s="241">
        <v>8512</v>
      </c>
      <c r="N3908" s="7" t="s">
        <v>2110</v>
      </c>
    </row>
    <row r="3909" spans="1:14" x14ac:dyDescent="0.3">
      <c r="A3909" t="str">
        <f t="shared" si="61"/>
        <v>102388804</v>
      </c>
      <c r="B3909" s="7" t="s">
        <v>1323</v>
      </c>
      <c r="C3909" s="7"/>
      <c r="D3909" s="7"/>
      <c r="E3909" s="7" t="e">
        <v>#N/A</v>
      </c>
      <c r="F3909" s="7" t="e">
        <v>#N/A</v>
      </c>
      <c r="G3909" s="7" t="e">
        <v>#N/A</v>
      </c>
      <c r="H3909" s="7" t="e">
        <v>#N/A</v>
      </c>
      <c r="I3909" s="7" t="s">
        <v>1286</v>
      </c>
      <c r="J3909" s="7" t="s">
        <v>1286</v>
      </c>
      <c r="K3909" s="241">
        <v>10238</v>
      </c>
      <c r="L3909" s="7" t="s">
        <v>2249</v>
      </c>
      <c r="M3909" s="241">
        <v>8804</v>
      </c>
      <c r="N3909" s="7" t="s">
        <v>1564</v>
      </c>
    </row>
    <row r="3910" spans="1:14" x14ac:dyDescent="0.3">
      <c r="A3910" t="str">
        <f t="shared" si="61"/>
        <v>102416000</v>
      </c>
      <c r="B3910" s="7" t="s">
        <v>1323</v>
      </c>
      <c r="C3910" s="7"/>
      <c r="D3910" s="7"/>
      <c r="E3910" s="7" t="e">
        <v>#N/A</v>
      </c>
      <c r="F3910" s="7" t="e">
        <v>#N/A</v>
      </c>
      <c r="G3910" s="7" t="e">
        <v>#N/A</v>
      </c>
      <c r="H3910" s="7" t="e">
        <v>#N/A</v>
      </c>
      <c r="I3910" s="7" t="s">
        <v>1286</v>
      </c>
      <c r="J3910" s="7" t="s">
        <v>1286</v>
      </c>
      <c r="K3910" s="241">
        <v>10241</v>
      </c>
      <c r="L3910" s="7" t="s">
        <v>2250</v>
      </c>
      <c r="M3910" s="241">
        <v>6000</v>
      </c>
      <c r="N3910" s="7" t="s">
        <v>107</v>
      </c>
    </row>
    <row r="3911" spans="1:14" x14ac:dyDescent="0.3">
      <c r="A3911" t="str">
        <f t="shared" si="61"/>
        <v>102416002</v>
      </c>
      <c r="B3911" s="7" t="s">
        <v>1323</v>
      </c>
      <c r="C3911" s="7"/>
      <c r="D3911" s="7"/>
      <c r="E3911" s="7" t="e">
        <v>#N/A</v>
      </c>
      <c r="F3911" s="7" t="e">
        <v>#N/A</v>
      </c>
      <c r="G3911" s="7" t="e">
        <v>#N/A</v>
      </c>
      <c r="H3911" s="7" t="e">
        <v>#N/A</v>
      </c>
      <c r="I3911" s="7" t="s">
        <v>1286</v>
      </c>
      <c r="J3911" s="7" t="s">
        <v>1286</v>
      </c>
      <c r="K3911" s="241">
        <v>10241</v>
      </c>
      <c r="L3911" s="7" t="s">
        <v>2250</v>
      </c>
      <c r="M3911" s="241">
        <v>6002</v>
      </c>
      <c r="N3911" s="7" t="s">
        <v>457</v>
      </c>
    </row>
    <row r="3912" spans="1:14" x14ac:dyDescent="0.3">
      <c r="A3912" t="str">
        <f t="shared" si="61"/>
        <v>102435000</v>
      </c>
      <c r="B3912" s="7" t="s">
        <v>1323</v>
      </c>
      <c r="C3912" s="7"/>
      <c r="D3912" s="7"/>
      <c r="E3912" s="7" t="e">
        <v>#N/A</v>
      </c>
      <c r="F3912" s="7" t="e">
        <v>#N/A</v>
      </c>
      <c r="G3912" s="7" t="e">
        <v>#N/A</v>
      </c>
      <c r="H3912" s="7" t="e">
        <v>#N/A</v>
      </c>
      <c r="I3912" s="7" t="s">
        <v>1286</v>
      </c>
      <c r="J3912" s="7" t="s">
        <v>1286</v>
      </c>
      <c r="K3912" s="241">
        <v>10243</v>
      </c>
      <c r="L3912" s="7" t="s">
        <v>2251</v>
      </c>
      <c r="M3912" s="241">
        <v>5000</v>
      </c>
      <c r="N3912" s="7" t="s">
        <v>2252</v>
      </c>
    </row>
    <row r="3913" spans="1:14" x14ac:dyDescent="0.3">
      <c r="A3913" t="str">
        <f t="shared" si="61"/>
        <v>102436003</v>
      </c>
      <c r="B3913" s="7" t="s">
        <v>1323</v>
      </c>
      <c r="C3913" s="7"/>
      <c r="D3913" s="7"/>
      <c r="E3913" s="7" t="e">
        <v>#N/A</v>
      </c>
      <c r="F3913" s="7" t="e">
        <v>#N/A</v>
      </c>
      <c r="G3913" s="7" t="e">
        <v>#N/A</v>
      </c>
      <c r="H3913" s="7" t="e">
        <v>#N/A</v>
      </c>
      <c r="I3913" s="7" t="s">
        <v>1286</v>
      </c>
      <c r="J3913" s="7" t="s">
        <v>1286</v>
      </c>
      <c r="K3913" s="241">
        <v>10243</v>
      </c>
      <c r="L3913" s="7" t="s">
        <v>2251</v>
      </c>
      <c r="M3913" s="241">
        <v>6003</v>
      </c>
      <c r="N3913" s="7" t="s">
        <v>89</v>
      </c>
    </row>
    <row r="3914" spans="1:14" x14ac:dyDescent="0.3">
      <c r="A3914" t="str">
        <f t="shared" si="61"/>
        <v>102446000</v>
      </c>
      <c r="B3914" s="7" t="s">
        <v>1323</v>
      </c>
      <c r="C3914" s="7"/>
      <c r="D3914" s="7"/>
      <c r="E3914" s="7" t="e">
        <v>#N/A</v>
      </c>
      <c r="F3914" s="7" t="e">
        <v>#N/A</v>
      </c>
      <c r="G3914" s="7" t="e">
        <v>#N/A</v>
      </c>
      <c r="H3914" s="7" t="e">
        <v>#N/A</v>
      </c>
      <c r="I3914" s="7" t="s">
        <v>1286</v>
      </c>
      <c r="J3914" s="7" t="s">
        <v>1286</v>
      </c>
      <c r="K3914" s="241">
        <v>10244</v>
      </c>
      <c r="L3914" s="7" t="s">
        <v>2253</v>
      </c>
      <c r="M3914" s="241">
        <v>6000</v>
      </c>
      <c r="N3914" s="7" t="s">
        <v>107</v>
      </c>
    </row>
    <row r="3915" spans="1:14" x14ac:dyDescent="0.3">
      <c r="A3915" t="str">
        <f t="shared" si="61"/>
        <v>102446001</v>
      </c>
      <c r="B3915" s="7" t="s">
        <v>1323</v>
      </c>
      <c r="C3915" s="7"/>
      <c r="D3915" s="7"/>
      <c r="E3915" s="7" t="e">
        <v>#N/A</v>
      </c>
      <c r="F3915" s="7" t="e">
        <v>#N/A</v>
      </c>
      <c r="G3915" s="7" t="e">
        <v>#N/A</v>
      </c>
      <c r="H3915" s="7" t="e">
        <v>#N/A</v>
      </c>
      <c r="I3915" s="7" t="s">
        <v>1286</v>
      </c>
      <c r="J3915" s="7" t="s">
        <v>1286</v>
      </c>
      <c r="K3915" s="241">
        <v>10244</v>
      </c>
      <c r="L3915" s="7" t="s">
        <v>2253</v>
      </c>
      <c r="M3915" s="241">
        <v>6001</v>
      </c>
      <c r="N3915" s="7" t="s">
        <v>457</v>
      </c>
    </row>
    <row r="3916" spans="1:14" x14ac:dyDescent="0.3">
      <c r="A3916" t="str">
        <f t="shared" si="61"/>
        <v>102446003</v>
      </c>
      <c r="B3916" s="7" t="s">
        <v>1323</v>
      </c>
      <c r="C3916" s="7"/>
      <c r="D3916" s="7"/>
      <c r="E3916" s="7" t="e">
        <v>#N/A</v>
      </c>
      <c r="F3916" s="7" t="e">
        <v>#N/A</v>
      </c>
      <c r="G3916" s="7" t="e">
        <v>#N/A</v>
      </c>
      <c r="H3916" s="7" t="e">
        <v>#N/A</v>
      </c>
      <c r="I3916" s="7" t="s">
        <v>1286</v>
      </c>
      <c r="J3916" s="7" t="s">
        <v>1286</v>
      </c>
      <c r="K3916" s="241">
        <v>10244</v>
      </c>
      <c r="L3916" s="7" t="s">
        <v>2253</v>
      </c>
      <c r="M3916" s="241">
        <v>6003</v>
      </c>
      <c r="N3916" s="7" t="s">
        <v>89</v>
      </c>
    </row>
    <row r="3917" spans="1:14" x14ac:dyDescent="0.3">
      <c r="A3917" t="str">
        <f t="shared" si="61"/>
        <v>102546008</v>
      </c>
      <c r="B3917" s="7" t="s">
        <v>1323</v>
      </c>
      <c r="C3917" s="7"/>
      <c r="D3917" s="7"/>
      <c r="E3917" s="7" t="e">
        <v>#N/A</v>
      </c>
      <c r="F3917" s="7" t="e">
        <v>#N/A</v>
      </c>
      <c r="G3917" s="7" t="e">
        <v>#N/A</v>
      </c>
      <c r="H3917" s="7" t="e">
        <v>#N/A</v>
      </c>
      <c r="I3917" s="7" t="s">
        <v>1286</v>
      </c>
      <c r="J3917" s="7" t="s">
        <v>1286</v>
      </c>
      <c r="K3917" s="241">
        <v>10254</v>
      </c>
      <c r="L3917" s="7" t="s">
        <v>2254</v>
      </c>
      <c r="M3917" s="241">
        <v>6008</v>
      </c>
      <c r="N3917" s="7" t="s">
        <v>75</v>
      </c>
    </row>
    <row r="3918" spans="1:14" x14ac:dyDescent="0.3">
      <c r="A3918" t="str">
        <f t="shared" si="61"/>
        <v>102606000</v>
      </c>
      <c r="B3918" s="7" t="s">
        <v>1323</v>
      </c>
      <c r="C3918" s="7"/>
      <c r="D3918" s="7"/>
      <c r="E3918" s="7" t="e">
        <v>#N/A</v>
      </c>
      <c r="F3918" s="7" t="e">
        <v>#N/A</v>
      </c>
      <c r="G3918" s="7" t="e">
        <v>#N/A</v>
      </c>
      <c r="H3918" s="7" t="e">
        <v>#N/A</v>
      </c>
      <c r="I3918" s="7" t="s">
        <v>1286</v>
      </c>
      <c r="J3918" s="7" t="s">
        <v>1286</v>
      </c>
      <c r="K3918" s="241">
        <v>10260</v>
      </c>
      <c r="L3918" s="7" t="s">
        <v>104</v>
      </c>
      <c r="M3918" s="241">
        <v>6000</v>
      </c>
      <c r="N3918" s="7" t="s">
        <v>107</v>
      </c>
    </row>
    <row r="3919" spans="1:14" x14ac:dyDescent="0.3">
      <c r="A3919" t="str">
        <f t="shared" si="61"/>
        <v>102606003</v>
      </c>
      <c r="B3919" s="7" t="s">
        <v>1323</v>
      </c>
      <c r="C3919" s="7"/>
      <c r="D3919" s="7"/>
      <c r="E3919" s="7" t="e">
        <v>#N/A</v>
      </c>
      <c r="F3919" s="7" t="e">
        <v>#N/A</v>
      </c>
      <c r="G3919" s="7" t="e">
        <v>#N/A</v>
      </c>
      <c r="H3919" s="7" t="e">
        <v>#N/A</v>
      </c>
      <c r="I3919" s="7" t="s">
        <v>1286</v>
      </c>
      <c r="J3919" s="7" t="s">
        <v>1286</v>
      </c>
      <c r="K3919" s="241">
        <v>10260</v>
      </c>
      <c r="L3919" s="7" t="s">
        <v>104</v>
      </c>
      <c r="M3919" s="241">
        <v>6003</v>
      </c>
      <c r="N3919" s="7" t="s">
        <v>89</v>
      </c>
    </row>
    <row r="3920" spans="1:14" x14ac:dyDescent="0.3">
      <c r="A3920" t="str">
        <f t="shared" si="61"/>
        <v>102606009</v>
      </c>
      <c r="B3920" s="7" t="s">
        <v>1323</v>
      </c>
      <c r="C3920" s="7"/>
      <c r="D3920" s="7"/>
      <c r="E3920" s="7">
        <v>0</v>
      </c>
      <c r="F3920" s="7">
        <v>0</v>
      </c>
      <c r="G3920" s="7">
        <v>0</v>
      </c>
      <c r="H3920" s="7">
        <v>0</v>
      </c>
      <c r="I3920" s="7" t="s">
        <v>1286</v>
      </c>
      <c r="J3920" s="7" t="s">
        <v>1286</v>
      </c>
      <c r="K3920" s="241">
        <v>10260</v>
      </c>
      <c r="L3920" s="7" t="s">
        <v>104</v>
      </c>
      <c r="M3920" s="241">
        <v>6009</v>
      </c>
      <c r="N3920" s="7" t="s">
        <v>71</v>
      </c>
    </row>
    <row r="3921" spans="1:14" x14ac:dyDescent="0.3">
      <c r="A3921" t="str">
        <f t="shared" si="61"/>
        <v>102606015</v>
      </c>
      <c r="B3921" s="7" t="s">
        <v>1323</v>
      </c>
      <c r="C3921" s="7"/>
      <c r="D3921" s="7"/>
      <c r="E3921" s="7">
        <v>0</v>
      </c>
      <c r="F3921" s="7">
        <v>0</v>
      </c>
      <c r="G3921" s="7">
        <v>0</v>
      </c>
      <c r="H3921" s="7">
        <v>0</v>
      </c>
      <c r="I3921" s="7" t="s">
        <v>1286</v>
      </c>
      <c r="J3921" s="7" t="s">
        <v>1286</v>
      </c>
      <c r="K3921" s="241">
        <v>10260</v>
      </c>
      <c r="L3921" s="7" t="s">
        <v>104</v>
      </c>
      <c r="M3921" s="241">
        <v>6015</v>
      </c>
      <c r="N3921" s="7" t="s">
        <v>105</v>
      </c>
    </row>
    <row r="3922" spans="1:14" x14ac:dyDescent="0.3">
      <c r="A3922" t="str">
        <f t="shared" si="61"/>
        <v>102606099</v>
      </c>
      <c r="B3922" s="7" t="s">
        <v>1323</v>
      </c>
      <c r="C3922" s="7"/>
      <c r="D3922" s="7"/>
      <c r="E3922" s="7" t="e">
        <v>#N/A</v>
      </c>
      <c r="F3922" s="7" t="e">
        <v>#N/A</v>
      </c>
      <c r="G3922" s="7" t="e">
        <v>#N/A</v>
      </c>
      <c r="H3922" s="7" t="e">
        <v>#N/A</v>
      </c>
      <c r="I3922" s="7" t="s">
        <v>1286</v>
      </c>
      <c r="J3922" s="7" t="s">
        <v>1286</v>
      </c>
      <c r="K3922" s="241">
        <v>10260</v>
      </c>
      <c r="L3922" s="7" t="s">
        <v>104</v>
      </c>
      <c r="M3922" s="241">
        <v>6099</v>
      </c>
      <c r="N3922" s="7" t="s">
        <v>2129</v>
      </c>
    </row>
    <row r="3923" spans="1:14" x14ac:dyDescent="0.3">
      <c r="A3923" t="str">
        <f t="shared" si="61"/>
        <v>102616000</v>
      </c>
      <c r="B3923" s="7" t="s">
        <v>1323</v>
      </c>
      <c r="C3923" s="7"/>
      <c r="D3923" s="7"/>
      <c r="E3923" s="7" t="e">
        <v>#N/A</v>
      </c>
      <c r="F3923" s="7" t="e">
        <v>#N/A</v>
      </c>
      <c r="G3923" s="7" t="e">
        <v>#N/A</v>
      </c>
      <c r="H3923" s="7" t="e">
        <v>#N/A</v>
      </c>
      <c r="I3923" s="7" t="s">
        <v>1286</v>
      </c>
      <c r="J3923" s="7" t="s">
        <v>1286</v>
      </c>
      <c r="K3923" s="241">
        <v>10261</v>
      </c>
      <c r="L3923" s="7" t="s">
        <v>2255</v>
      </c>
      <c r="M3923" s="241">
        <v>6000</v>
      </c>
      <c r="N3923" s="7" t="s">
        <v>107</v>
      </c>
    </row>
    <row r="3924" spans="1:14" x14ac:dyDescent="0.3">
      <c r="A3924" t="str">
        <f t="shared" si="61"/>
        <v>102616003</v>
      </c>
      <c r="B3924" s="7" t="s">
        <v>1323</v>
      </c>
      <c r="C3924" s="7"/>
      <c r="D3924" s="7"/>
      <c r="E3924" s="7" t="e">
        <v>#N/A</v>
      </c>
      <c r="F3924" s="7" t="e">
        <v>#N/A</v>
      </c>
      <c r="G3924" s="7" t="e">
        <v>#N/A</v>
      </c>
      <c r="H3924" s="7" t="e">
        <v>#N/A</v>
      </c>
      <c r="I3924" s="7" t="s">
        <v>1286</v>
      </c>
      <c r="J3924" s="7" t="s">
        <v>1286</v>
      </c>
      <c r="K3924" s="241">
        <v>10261</v>
      </c>
      <c r="L3924" s="7" t="s">
        <v>2255</v>
      </c>
      <c r="M3924" s="241">
        <v>6003</v>
      </c>
      <c r="N3924" s="7" t="s">
        <v>89</v>
      </c>
    </row>
    <row r="3925" spans="1:14" x14ac:dyDescent="0.3">
      <c r="A3925" t="str">
        <f t="shared" si="61"/>
        <v>102626000</v>
      </c>
      <c r="B3925" s="7" t="s">
        <v>1323</v>
      </c>
      <c r="C3925" s="7"/>
      <c r="D3925" s="7"/>
      <c r="E3925" s="7" t="e">
        <v>#N/A</v>
      </c>
      <c r="F3925" s="7" t="e">
        <v>#N/A</v>
      </c>
      <c r="G3925" s="7" t="e">
        <v>#N/A</v>
      </c>
      <c r="H3925" s="7" t="e">
        <v>#N/A</v>
      </c>
      <c r="I3925" s="7" t="s">
        <v>1286</v>
      </c>
      <c r="J3925" s="7" t="s">
        <v>1286</v>
      </c>
      <c r="K3925" s="241">
        <v>10262</v>
      </c>
      <c r="L3925" s="7" t="s">
        <v>2256</v>
      </c>
      <c r="M3925" s="241">
        <v>6000</v>
      </c>
      <c r="N3925" s="7" t="s">
        <v>107</v>
      </c>
    </row>
    <row r="3926" spans="1:14" x14ac:dyDescent="0.3">
      <c r="A3926" t="str">
        <f t="shared" si="61"/>
        <v>102626011</v>
      </c>
      <c r="B3926" s="7" t="s">
        <v>1323</v>
      </c>
      <c r="C3926" s="7"/>
      <c r="D3926" s="7"/>
      <c r="E3926" s="7" t="e">
        <v>#N/A</v>
      </c>
      <c r="F3926" s="7" t="e">
        <v>#N/A</v>
      </c>
      <c r="G3926" s="7" t="e">
        <v>#N/A</v>
      </c>
      <c r="H3926" s="7" t="e">
        <v>#N/A</v>
      </c>
      <c r="I3926" s="7" t="s">
        <v>1286</v>
      </c>
      <c r="J3926" s="7" t="s">
        <v>1286</v>
      </c>
      <c r="K3926" s="241">
        <v>10262</v>
      </c>
      <c r="L3926" s="7" t="s">
        <v>2256</v>
      </c>
      <c r="M3926" s="241">
        <v>6011</v>
      </c>
      <c r="N3926" s="7" t="s">
        <v>2201</v>
      </c>
    </row>
    <row r="3927" spans="1:14" x14ac:dyDescent="0.3">
      <c r="A3927" t="str">
        <f t="shared" si="61"/>
        <v>102626012</v>
      </c>
      <c r="B3927" s="7" t="s">
        <v>1323</v>
      </c>
      <c r="C3927" s="7"/>
      <c r="D3927" s="7"/>
      <c r="E3927" s="7" t="e">
        <v>#N/A</v>
      </c>
      <c r="F3927" s="7" t="e">
        <v>#N/A</v>
      </c>
      <c r="G3927" s="7" t="e">
        <v>#N/A</v>
      </c>
      <c r="H3927" s="7" t="e">
        <v>#N/A</v>
      </c>
      <c r="I3927" s="7" t="s">
        <v>1286</v>
      </c>
      <c r="J3927" s="7" t="s">
        <v>1286</v>
      </c>
      <c r="K3927" s="241">
        <v>10262</v>
      </c>
      <c r="L3927" s="7" t="s">
        <v>2256</v>
      </c>
      <c r="M3927" s="241">
        <v>6012</v>
      </c>
      <c r="N3927" s="7" t="s">
        <v>2202</v>
      </c>
    </row>
    <row r="3928" spans="1:14" x14ac:dyDescent="0.3">
      <c r="A3928" t="str">
        <f t="shared" si="61"/>
        <v>102626099</v>
      </c>
      <c r="B3928" s="7" t="s">
        <v>1323</v>
      </c>
      <c r="C3928" s="7"/>
      <c r="D3928" s="7"/>
      <c r="E3928" s="7" t="e">
        <v>#N/A</v>
      </c>
      <c r="F3928" s="7" t="e">
        <v>#N/A</v>
      </c>
      <c r="G3928" s="7" t="e">
        <v>#N/A</v>
      </c>
      <c r="H3928" s="7" t="e">
        <v>#N/A</v>
      </c>
      <c r="I3928" s="7" t="s">
        <v>1286</v>
      </c>
      <c r="J3928" s="7" t="s">
        <v>1286</v>
      </c>
      <c r="K3928" s="241">
        <v>10262</v>
      </c>
      <c r="L3928" s="7" t="s">
        <v>2256</v>
      </c>
      <c r="M3928" s="241">
        <v>6099</v>
      </c>
      <c r="N3928" s="7" t="s">
        <v>2129</v>
      </c>
    </row>
    <row r="3929" spans="1:14" x14ac:dyDescent="0.3">
      <c r="A3929" t="str">
        <f t="shared" si="61"/>
        <v>102636000</v>
      </c>
      <c r="B3929" s="7" t="s">
        <v>1323</v>
      </c>
      <c r="C3929" s="7"/>
      <c r="D3929" s="7"/>
      <c r="E3929" s="7">
        <v>0</v>
      </c>
      <c r="F3929" s="7">
        <v>0</v>
      </c>
      <c r="G3929" s="7">
        <v>0</v>
      </c>
      <c r="H3929" s="7">
        <v>0</v>
      </c>
      <c r="I3929" s="7" t="s">
        <v>1286</v>
      </c>
      <c r="J3929" s="7" t="s">
        <v>1286</v>
      </c>
      <c r="K3929" s="241">
        <v>10263</v>
      </c>
      <c r="L3929" s="7" t="s">
        <v>106</v>
      </c>
      <c r="M3929" s="241">
        <v>6000</v>
      </c>
      <c r="N3929" s="7" t="s">
        <v>107</v>
      </c>
    </row>
    <row r="3930" spans="1:14" x14ac:dyDescent="0.3">
      <c r="A3930" t="str">
        <f t="shared" si="61"/>
        <v>102636002</v>
      </c>
      <c r="B3930" s="7" t="s">
        <v>1323</v>
      </c>
      <c r="C3930" s="7"/>
      <c r="D3930" s="7"/>
      <c r="E3930" s="7" t="e">
        <v>#N/A</v>
      </c>
      <c r="F3930" s="7" t="e">
        <v>#N/A</v>
      </c>
      <c r="G3930" s="7" t="e">
        <v>#N/A</v>
      </c>
      <c r="H3930" s="7" t="e">
        <v>#N/A</v>
      </c>
      <c r="I3930" s="7" t="s">
        <v>1286</v>
      </c>
      <c r="J3930" s="7" t="s">
        <v>1286</v>
      </c>
      <c r="K3930" s="241">
        <v>10263</v>
      </c>
      <c r="L3930" s="7" t="s">
        <v>106</v>
      </c>
      <c r="M3930" s="241">
        <v>6002</v>
      </c>
      <c r="N3930" s="7" t="s">
        <v>457</v>
      </c>
    </row>
    <row r="3931" spans="1:14" x14ac:dyDescent="0.3">
      <c r="A3931" t="str">
        <f t="shared" si="61"/>
        <v>102636003</v>
      </c>
      <c r="B3931" s="7" t="s">
        <v>1323</v>
      </c>
      <c r="C3931" s="7"/>
      <c r="D3931" s="7"/>
      <c r="E3931" s="7" t="e">
        <v>#N/A</v>
      </c>
      <c r="F3931" s="7" t="e">
        <v>#N/A</v>
      </c>
      <c r="G3931" s="7" t="e">
        <v>#N/A</v>
      </c>
      <c r="H3931" s="7" t="e">
        <v>#N/A</v>
      </c>
      <c r="I3931" s="7" t="s">
        <v>1286</v>
      </c>
      <c r="J3931" s="7" t="s">
        <v>1286</v>
      </c>
      <c r="K3931" s="241">
        <v>10263</v>
      </c>
      <c r="L3931" s="7" t="s">
        <v>106</v>
      </c>
      <c r="M3931" s="241">
        <v>6003</v>
      </c>
      <c r="N3931" s="7" t="s">
        <v>89</v>
      </c>
    </row>
    <row r="3932" spans="1:14" x14ac:dyDescent="0.3">
      <c r="A3932" t="str">
        <f t="shared" si="61"/>
        <v>102726000</v>
      </c>
      <c r="B3932" s="7" t="s">
        <v>1323</v>
      </c>
      <c r="C3932" s="7"/>
      <c r="D3932" s="7"/>
      <c r="E3932" s="7" t="e">
        <v>#N/A</v>
      </c>
      <c r="F3932" s="7" t="e">
        <v>#N/A</v>
      </c>
      <c r="G3932" s="7" t="e">
        <v>#N/A</v>
      </c>
      <c r="H3932" s="7" t="e">
        <v>#N/A</v>
      </c>
      <c r="I3932" s="7" t="s">
        <v>1286</v>
      </c>
      <c r="J3932" s="7" t="s">
        <v>1286</v>
      </c>
      <c r="K3932" s="241">
        <v>10272</v>
      </c>
      <c r="L3932" s="7" t="s">
        <v>2257</v>
      </c>
      <c r="M3932" s="241">
        <v>6000</v>
      </c>
      <c r="N3932" s="7" t="s">
        <v>107</v>
      </c>
    </row>
    <row r="3933" spans="1:14" x14ac:dyDescent="0.3">
      <c r="A3933" t="str">
        <f t="shared" si="61"/>
        <v>102726001</v>
      </c>
      <c r="B3933" s="7" t="s">
        <v>1323</v>
      </c>
      <c r="C3933" s="7"/>
      <c r="D3933" s="7"/>
      <c r="E3933" s="7" t="e">
        <v>#N/A</v>
      </c>
      <c r="F3933" s="7" t="e">
        <v>#N/A</v>
      </c>
      <c r="G3933" s="7" t="e">
        <v>#N/A</v>
      </c>
      <c r="H3933" s="7" t="e">
        <v>#N/A</v>
      </c>
      <c r="I3933" s="7" t="s">
        <v>1286</v>
      </c>
      <c r="J3933" s="7" t="s">
        <v>1286</v>
      </c>
      <c r="K3933" s="241">
        <v>10272</v>
      </c>
      <c r="L3933" s="7" t="s">
        <v>2257</v>
      </c>
      <c r="M3933" s="241">
        <v>6001</v>
      </c>
      <c r="N3933" s="7" t="s">
        <v>457</v>
      </c>
    </row>
    <row r="3934" spans="1:14" x14ac:dyDescent="0.3">
      <c r="A3934" t="str">
        <f t="shared" si="61"/>
        <v>102726002</v>
      </c>
      <c r="B3934" s="7" t="s">
        <v>1323</v>
      </c>
      <c r="C3934" s="7"/>
      <c r="D3934" s="7"/>
      <c r="E3934" s="7" t="e">
        <v>#N/A</v>
      </c>
      <c r="F3934" s="7" t="e">
        <v>#N/A</v>
      </c>
      <c r="G3934" s="7" t="e">
        <v>#N/A</v>
      </c>
      <c r="H3934" s="7" t="e">
        <v>#N/A</v>
      </c>
      <c r="I3934" s="7" t="s">
        <v>1286</v>
      </c>
      <c r="J3934" s="7" t="s">
        <v>1286</v>
      </c>
      <c r="K3934" s="241">
        <v>10272</v>
      </c>
      <c r="L3934" s="7" t="s">
        <v>2257</v>
      </c>
      <c r="M3934" s="241">
        <v>6002</v>
      </c>
      <c r="N3934" s="7" t="s">
        <v>457</v>
      </c>
    </row>
    <row r="3935" spans="1:14" x14ac:dyDescent="0.3">
      <c r="A3935" t="str">
        <f t="shared" si="61"/>
        <v>102726003</v>
      </c>
      <c r="B3935" s="7" t="s">
        <v>1323</v>
      </c>
      <c r="C3935" s="7"/>
      <c r="D3935" s="7"/>
      <c r="E3935" s="7" t="e">
        <v>#N/A</v>
      </c>
      <c r="F3935" s="7" t="e">
        <v>#N/A</v>
      </c>
      <c r="G3935" s="7" t="e">
        <v>#N/A</v>
      </c>
      <c r="H3935" s="7" t="e">
        <v>#N/A</v>
      </c>
      <c r="I3935" s="7" t="s">
        <v>1286</v>
      </c>
      <c r="J3935" s="7" t="s">
        <v>1286</v>
      </c>
      <c r="K3935" s="241">
        <v>10272</v>
      </c>
      <c r="L3935" s="7" t="s">
        <v>2257</v>
      </c>
      <c r="M3935" s="241">
        <v>6003</v>
      </c>
      <c r="N3935" s="7" t="s">
        <v>89</v>
      </c>
    </row>
    <row r="3936" spans="1:14" x14ac:dyDescent="0.3">
      <c r="A3936" t="str">
        <f t="shared" si="61"/>
        <v>102726004</v>
      </c>
      <c r="B3936" s="7" t="s">
        <v>1323</v>
      </c>
      <c r="C3936" s="7"/>
      <c r="D3936" s="7"/>
      <c r="E3936" s="7" t="e">
        <v>#N/A</v>
      </c>
      <c r="F3936" s="7" t="e">
        <v>#N/A</v>
      </c>
      <c r="G3936" s="7" t="e">
        <v>#N/A</v>
      </c>
      <c r="H3936" s="7" t="e">
        <v>#N/A</v>
      </c>
      <c r="I3936" s="7" t="s">
        <v>1286</v>
      </c>
      <c r="J3936" s="7" t="s">
        <v>1286</v>
      </c>
      <c r="K3936" s="241">
        <v>10272</v>
      </c>
      <c r="L3936" s="7" t="s">
        <v>2257</v>
      </c>
      <c r="M3936" s="241">
        <v>6004</v>
      </c>
      <c r="N3936" s="7" t="s">
        <v>66</v>
      </c>
    </row>
    <row r="3937" spans="1:14" x14ac:dyDescent="0.3">
      <c r="A3937" t="str">
        <f t="shared" si="61"/>
        <v>102736000</v>
      </c>
      <c r="B3937" s="7" t="s">
        <v>1323</v>
      </c>
      <c r="C3937" s="7"/>
      <c r="D3937" s="7"/>
      <c r="E3937" s="7" t="e">
        <v>#N/A</v>
      </c>
      <c r="F3937" s="7" t="e">
        <v>#N/A</v>
      </c>
      <c r="G3937" s="7" t="e">
        <v>#N/A</v>
      </c>
      <c r="H3937" s="7" t="e">
        <v>#N/A</v>
      </c>
      <c r="I3937" s="7" t="s">
        <v>1286</v>
      </c>
      <c r="J3937" s="7" t="s">
        <v>1286</v>
      </c>
      <c r="K3937" s="241">
        <v>10273</v>
      </c>
      <c r="L3937" s="7" t="s">
        <v>2258</v>
      </c>
      <c r="M3937" s="241">
        <v>6000</v>
      </c>
      <c r="N3937" s="7" t="s">
        <v>107</v>
      </c>
    </row>
    <row r="3938" spans="1:14" x14ac:dyDescent="0.3">
      <c r="A3938" t="str">
        <f t="shared" si="61"/>
        <v>102736003</v>
      </c>
      <c r="B3938" s="7" t="s">
        <v>1323</v>
      </c>
      <c r="C3938" s="7"/>
      <c r="D3938" s="7"/>
      <c r="E3938" s="7" t="e">
        <v>#N/A</v>
      </c>
      <c r="F3938" s="7" t="e">
        <v>#N/A</v>
      </c>
      <c r="G3938" s="7" t="e">
        <v>#N/A</v>
      </c>
      <c r="H3938" s="7" t="e">
        <v>#N/A</v>
      </c>
      <c r="I3938" s="7" t="s">
        <v>1286</v>
      </c>
      <c r="J3938" s="7" t="s">
        <v>1286</v>
      </c>
      <c r="K3938" s="241">
        <v>10273</v>
      </c>
      <c r="L3938" s="7" t="s">
        <v>2258</v>
      </c>
      <c r="M3938" s="241">
        <v>6003</v>
      </c>
      <c r="N3938" s="7" t="s">
        <v>89</v>
      </c>
    </row>
    <row r="3939" spans="1:14" x14ac:dyDescent="0.3">
      <c r="A3939" t="str">
        <f t="shared" si="61"/>
        <v>102736004</v>
      </c>
      <c r="B3939" s="7" t="s">
        <v>1323</v>
      </c>
      <c r="C3939" s="7"/>
      <c r="D3939" s="7"/>
      <c r="E3939" s="7" t="e">
        <v>#N/A</v>
      </c>
      <c r="F3939" s="7" t="e">
        <v>#N/A</v>
      </c>
      <c r="G3939" s="7" t="e">
        <v>#N/A</v>
      </c>
      <c r="H3939" s="7" t="e">
        <v>#N/A</v>
      </c>
      <c r="I3939" s="7" t="s">
        <v>1286</v>
      </c>
      <c r="J3939" s="7" t="s">
        <v>1286</v>
      </c>
      <c r="K3939" s="241">
        <v>10273</v>
      </c>
      <c r="L3939" s="7" t="s">
        <v>2258</v>
      </c>
      <c r="M3939" s="241">
        <v>6004</v>
      </c>
      <c r="N3939" s="7" t="s">
        <v>66</v>
      </c>
    </row>
    <row r="3940" spans="1:14" x14ac:dyDescent="0.3">
      <c r="A3940" t="str">
        <f t="shared" si="61"/>
        <v>102746003</v>
      </c>
      <c r="B3940" s="7" t="s">
        <v>1323</v>
      </c>
      <c r="C3940" s="7"/>
      <c r="D3940" s="7"/>
      <c r="E3940" s="7" t="e">
        <v>#N/A</v>
      </c>
      <c r="F3940" s="7" t="e">
        <v>#N/A</v>
      </c>
      <c r="G3940" s="7" t="e">
        <v>#N/A</v>
      </c>
      <c r="H3940" s="7" t="e">
        <v>#N/A</v>
      </c>
      <c r="I3940" s="7" t="s">
        <v>1286</v>
      </c>
      <c r="J3940" s="7" t="s">
        <v>1286</v>
      </c>
      <c r="K3940" s="241">
        <v>10274</v>
      </c>
      <c r="L3940" s="7" t="s">
        <v>2259</v>
      </c>
      <c r="M3940" s="241">
        <v>6003</v>
      </c>
      <c r="N3940" s="7" t="s">
        <v>89</v>
      </c>
    </row>
    <row r="3941" spans="1:14" x14ac:dyDescent="0.3">
      <c r="A3941" t="str">
        <f t="shared" si="61"/>
        <v>102776000</v>
      </c>
      <c r="B3941" s="7" t="s">
        <v>1323</v>
      </c>
      <c r="C3941" s="7"/>
      <c r="D3941" s="7"/>
      <c r="E3941" s="7" t="e">
        <v>#N/A</v>
      </c>
      <c r="F3941" s="7" t="e">
        <v>#N/A</v>
      </c>
      <c r="G3941" s="7" t="e">
        <v>#N/A</v>
      </c>
      <c r="H3941" s="7" t="e">
        <v>#N/A</v>
      </c>
      <c r="I3941" s="7" t="s">
        <v>1286</v>
      </c>
      <c r="J3941" s="7" t="s">
        <v>1286</v>
      </c>
      <c r="K3941" s="241">
        <v>10277</v>
      </c>
      <c r="L3941" s="7" t="s">
        <v>94</v>
      </c>
      <c r="M3941" s="241">
        <v>6000</v>
      </c>
      <c r="N3941" s="7" t="s">
        <v>107</v>
      </c>
    </row>
    <row r="3942" spans="1:14" x14ac:dyDescent="0.3">
      <c r="A3942" t="str">
        <f t="shared" si="61"/>
        <v>102776003</v>
      </c>
      <c r="B3942" s="7" t="s">
        <v>1323</v>
      </c>
      <c r="C3942" s="7"/>
      <c r="D3942" s="7"/>
      <c r="E3942" s="7" t="e">
        <v>#N/A</v>
      </c>
      <c r="F3942" s="7" t="e">
        <v>#N/A</v>
      </c>
      <c r="G3942" s="7" t="e">
        <v>#N/A</v>
      </c>
      <c r="H3942" s="7" t="e">
        <v>#N/A</v>
      </c>
      <c r="I3942" s="7" t="s">
        <v>1286</v>
      </c>
      <c r="J3942" s="7" t="s">
        <v>1286</v>
      </c>
      <c r="K3942" s="241">
        <v>10277</v>
      </c>
      <c r="L3942" s="7" t="s">
        <v>94</v>
      </c>
      <c r="M3942" s="241">
        <v>6003</v>
      </c>
      <c r="N3942" s="7" t="s">
        <v>89</v>
      </c>
    </row>
    <row r="3943" spans="1:14" x14ac:dyDescent="0.3">
      <c r="A3943" t="str">
        <f t="shared" si="61"/>
        <v>102906000</v>
      </c>
      <c r="B3943" s="7" t="s">
        <v>1323</v>
      </c>
      <c r="C3943" s="7"/>
      <c r="D3943" s="7"/>
      <c r="E3943" s="7" t="e">
        <v>#N/A</v>
      </c>
      <c r="F3943" s="7" t="e">
        <v>#N/A</v>
      </c>
      <c r="G3943" s="7" t="e">
        <v>#N/A</v>
      </c>
      <c r="H3943" s="7" t="e">
        <v>#N/A</v>
      </c>
      <c r="I3943" s="7" t="s">
        <v>1286</v>
      </c>
      <c r="J3943" s="7" t="s">
        <v>1286</v>
      </c>
      <c r="K3943" s="241">
        <v>10290</v>
      </c>
      <c r="L3943" s="7" t="s">
        <v>2260</v>
      </c>
      <c r="M3943" s="241">
        <v>6000</v>
      </c>
      <c r="N3943" s="7" t="s">
        <v>107</v>
      </c>
    </row>
    <row r="3944" spans="1:14" x14ac:dyDescent="0.3">
      <c r="A3944" t="str">
        <f t="shared" si="61"/>
        <v>102906001</v>
      </c>
      <c r="B3944" s="7" t="s">
        <v>1323</v>
      </c>
      <c r="C3944" s="7"/>
      <c r="D3944" s="7"/>
      <c r="E3944" s="7" t="e">
        <v>#N/A</v>
      </c>
      <c r="F3944" s="7" t="e">
        <v>#N/A</v>
      </c>
      <c r="G3944" s="7" t="e">
        <v>#N/A</v>
      </c>
      <c r="H3944" s="7" t="e">
        <v>#N/A</v>
      </c>
      <c r="I3944" s="7" t="s">
        <v>1286</v>
      </c>
      <c r="J3944" s="7" t="s">
        <v>1286</v>
      </c>
      <c r="K3944" s="241">
        <v>10290</v>
      </c>
      <c r="L3944" s="7" t="s">
        <v>2260</v>
      </c>
      <c r="M3944" s="241">
        <v>6001</v>
      </c>
      <c r="N3944" s="7" t="s">
        <v>457</v>
      </c>
    </row>
    <row r="3945" spans="1:14" x14ac:dyDescent="0.3">
      <c r="A3945" t="str">
        <f t="shared" si="61"/>
        <v>102906003</v>
      </c>
      <c r="B3945" s="7" t="s">
        <v>1323</v>
      </c>
      <c r="C3945" s="7"/>
      <c r="D3945" s="7"/>
      <c r="E3945" s="7" t="e">
        <v>#N/A</v>
      </c>
      <c r="F3945" s="7" t="e">
        <v>#N/A</v>
      </c>
      <c r="G3945" s="7" t="e">
        <v>#N/A</v>
      </c>
      <c r="H3945" s="7" t="e">
        <v>#N/A</v>
      </c>
      <c r="I3945" s="7" t="s">
        <v>1286</v>
      </c>
      <c r="J3945" s="7" t="s">
        <v>1286</v>
      </c>
      <c r="K3945" s="241">
        <v>10290</v>
      </c>
      <c r="L3945" s="7" t="s">
        <v>2260</v>
      </c>
      <c r="M3945" s="241">
        <v>6003</v>
      </c>
      <c r="N3945" s="7" t="s">
        <v>89</v>
      </c>
    </row>
    <row r="3946" spans="1:14" x14ac:dyDescent="0.3">
      <c r="A3946" t="str">
        <f t="shared" si="61"/>
        <v>102916000</v>
      </c>
      <c r="B3946" s="7" t="s">
        <v>1323</v>
      </c>
      <c r="C3946" s="7"/>
      <c r="D3946" s="7"/>
      <c r="E3946" s="7" t="e">
        <v>#N/A</v>
      </c>
      <c r="F3946" s="7" t="e">
        <v>#N/A</v>
      </c>
      <c r="G3946" s="7" t="e">
        <v>#N/A</v>
      </c>
      <c r="H3946" s="7" t="e">
        <v>#N/A</v>
      </c>
      <c r="I3946" s="7" t="s">
        <v>1286</v>
      </c>
      <c r="J3946" s="7" t="s">
        <v>1286</v>
      </c>
      <c r="K3946" s="241">
        <v>10291</v>
      </c>
      <c r="L3946" s="7" t="s">
        <v>2261</v>
      </c>
      <c r="M3946" s="241">
        <v>6000</v>
      </c>
      <c r="N3946" s="7" t="s">
        <v>107</v>
      </c>
    </row>
    <row r="3947" spans="1:14" x14ac:dyDescent="0.3">
      <c r="A3947" t="str">
        <f t="shared" si="61"/>
        <v>102916001</v>
      </c>
      <c r="B3947" s="7" t="s">
        <v>1323</v>
      </c>
      <c r="C3947" s="7"/>
      <c r="D3947" s="7"/>
      <c r="E3947" s="7" t="e">
        <v>#N/A</v>
      </c>
      <c r="F3947" s="7" t="e">
        <v>#N/A</v>
      </c>
      <c r="G3947" s="7" t="e">
        <v>#N/A</v>
      </c>
      <c r="H3947" s="7" t="e">
        <v>#N/A</v>
      </c>
      <c r="I3947" s="7" t="s">
        <v>1286</v>
      </c>
      <c r="J3947" s="7" t="s">
        <v>1286</v>
      </c>
      <c r="K3947" s="241">
        <v>10291</v>
      </c>
      <c r="L3947" s="7" t="s">
        <v>2261</v>
      </c>
      <c r="M3947" s="241">
        <v>6001</v>
      </c>
      <c r="N3947" s="7" t="s">
        <v>457</v>
      </c>
    </row>
    <row r="3948" spans="1:14" x14ac:dyDescent="0.3">
      <c r="A3948" t="str">
        <f t="shared" si="61"/>
        <v>102916003</v>
      </c>
      <c r="B3948" s="7" t="s">
        <v>1323</v>
      </c>
      <c r="C3948" s="7"/>
      <c r="D3948" s="7"/>
      <c r="E3948" s="7" t="e">
        <v>#N/A</v>
      </c>
      <c r="F3948" s="7" t="e">
        <v>#N/A</v>
      </c>
      <c r="G3948" s="7" t="e">
        <v>#N/A</v>
      </c>
      <c r="H3948" s="7" t="e">
        <v>#N/A</v>
      </c>
      <c r="I3948" s="7" t="s">
        <v>1286</v>
      </c>
      <c r="J3948" s="7" t="s">
        <v>1286</v>
      </c>
      <c r="K3948" s="241">
        <v>10291</v>
      </c>
      <c r="L3948" s="7" t="s">
        <v>2261</v>
      </c>
      <c r="M3948" s="241">
        <v>6003</v>
      </c>
      <c r="N3948" s="7" t="s">
        <v>89</v>
      </c>
    </row>
    <row r="3949" spans="1:14" x14ac:dyDescent="0.3">
      <c r="A3949" t="str">
        <f t="shared" si="61"/>
        <v>102916006</v>
      </c>
      <c r="B3949" s="7" t="s">
        <v>1323</v>
      </c>
      <c r="C3949" s="7"/>
      <c r="D3949" s="7"/>
      <c r="E3949" s="7" t="e">
        <v>#N/A</v>
      </c>
      <c r="F3949" s="7" t="e">
        <v>#N/A</v>
      </c>
      <c r="G3949" s="7" t="e">
        <v>#N/A</v>
      </c>
      <c r="H3949" s="7" t="e">
        <v>#N/A</v>
      </c>
      <c r="I3949" s="7" t="s">
        <v>1286</v>
      </c>
      <c r="J3949" s="7" t="s">
        <v>1286</v>
      </c>
      <c r="K3949" s="241">
        <v>10291</v>
      </c>
      <c r="L3949" s="7" t="s">
        <v>2261</v>
      </c>
      <c r="M3949" s="241">
        <v>6006</v>
      </c>
      <c r="N3949" s="7" t="s">
        <v>68</v>
      </c>
    </row>
    <row r="3950" spans="1:14" x14ac:dyDescent="0.3">
      <c r="A3950" t="str">
        <f t="shared" si="61"/>
        <v>102926000</v>
      </c>
      <c r="B3950" s="7" t="s">
        <v>1323</v>
      </c>
      <c r="C3950" s="7"/>
      <c r="D3950" s="7"/>
      <c r="E3950" s="7" t="e">
        <v>#N/A</v>
      </c>
      <c r="F3950" s="7" t="e">
        <v>#N/A</v>
      </c>
      <c r="G3950" s="7" t="e">
        <v>#N/A</v>
      </c>
      <c r="H3950" s="7" t="e">
        <v>#N/A</v>
      </c>
      <c r="I3950" s="7" t="s">
        <v>1286</v>
      </c>
      <c r="J3950" s="7" t="s">
        <v>1286</v>
      </c>
      <c r="K3950" s="241">
        <v>10292</v>
      </c>
      <c r="L3950" s="7" t="s">
        <v>2262</v>
      </c>
      <c r="M3950" s="241">
        <v>6000</v>
      </c>
      <c r="N3950" s="7" t="s">
        <v>107</v>
      </c>
    </row>
    <row r="3951" spans="1:14" x14ac:dyDescent="0.3">
      <c r="A3951" t="str">
        <f t="shared" si="61"/>
        <v>102926003</v>
      </c>
      <c r="B3951" s="7" t="s">
        <v>1323</v>
      </c>
      <c r="C3951" s="7"/>
      <c r="D3951" s="7"/>
      <c r="E3951" s="7" t="e">
        <v>#N/A</v>
      </c>
      <c r="F3951" s="7" t="e">
        <v>#N/A</v>
      </c>
      <c r="G3951" s="7" t="e">
        <v>#N/A</v>
      </c>
      <c r="H3951" s="7" t="e">
        <v>#N/A</v>
      </c>
      <c r="I3951" s="7" t="s">
        <v>1286</v>
      </c>
      <c r="J3951" s="7" t="s">
        <v>1286</v>
      </c>
      <c r="K3951" s="241">
        <v>10292</v>
      </c>
      <c r="L3951" s="7" t="s">
        <v>2262</v>
      </c>
      <c r="M3951" s="241">
        <v>6003</v>
      </c>
      <c r="N3951" s="7" t="s">
        <v>89</v>
      </c>
    </row>
    <row r="3952" spans="1:14" x14ac:dyDescent="0.3">
      <c r="A3952" t="str">
        <f t="shared" si="61"/>
        <v>102936003</v>
      </c>
      <c r="B3952" s="7" t="s">
        <v>1323</v>
      </c>
      <c r="C3952" s="7"/>
      <c r="D3952" s="7"/>
      <c r="E3952" s="7" t="e">
        <v>#N/A</v>
      </c>
      <c r="F3952" s="7" t="e">
        <v>#N/A</v>
      </c>
      <c r="G3952" s="7" t="e">
        <v>#N/A</v>
      </c>
      <c r="H3952" s="7" t="e">
        <v>#N/A</v>
      </c>
      <c r="I3952" s="7" t="s">
        <v>1286</v>
      </c>
      <c r="J3952" s="7" t="s">
        <v>1286</v>
      </c>
      <c r="K3952" s="241">
        <v>10293</v>
      </c>
      <c r="L3952" s="7" t="s">
        <v>2263</v>
      </c>
      <c r="M3952" s="241">
        <v>6003</v>
      </c>
      <c r="N3952" s="7" t="s">
        <v>89</v>
      </c>
    </row>
    <row r="3953" spans="1:14" x14ac:dyDescent="0.3">
      <c r="A3953" t="str">
        <f t="shared" si="61"/>
        <v>102946000</v>
      </c>
      <c r="B3953" s="7" t="s">
        <v>1323</v>
      </c>
      <c r="C3953" s="7"/>
      <c r="D3953" s="7"/>
      <c r="E3953" s="7" t="e">
        <v>#N/A</v>
      </c>
      <c r="F3953" s="7" t="e">
        <v>#N/A</v>
      </c>
      <c r="G3953" s="7" t="e">
        <v>#N/A</v>
      </c>
      <c r="H3953" s="7" t="e">
        <v>#N/A</v>
      </c>
      <c r="I3953" s="7" t="s">
        <v>1286</v>
      </c>
      <c r="J3953" s="7" t="s">
        <v>1286</v>
      </c>
      <c r="K3953" s="241">
        <v>10294</v>
      </c>
      <c r="L3953" s="7" t="s">
        <v>2264</v>
      </c>
      <c r="M3953" s="241">
        <v>6000</v>
      </c>
      <c r="N3953" s="7" t="s">
        <v>107</v>
      </c>
    </row>
    <row r="3954" spans="1:14" x14ac:dyDescent="0.3">
      <c r="A3954" t="str">
        <f t="shared" si="61"/>
        <v>102946003</v>
      </c>
      <c r="B3954" s="7" t="s">
        <v>1323</v>
      </c>
      <c r="C3954" s="7"/>
      <c r="D3954" s="7"/>
      <c r="E3954" s="7" t="e">
        <v>#N/A</v>
      </c>
      <c r="F3954" s="7" t="e">
        <v>#N/A</v>
      </c>
      <c r="G3954" s="7" t="e">
        <v>#N/A</v>
      </c>
      <c r="H3954" s="7" t="e">
        <v>#N/A</v>
      </c>
      <c r="I3954" s="7" t="s">
        <v>1286</v>
      </c>
      <c r="J3954" s="7" t="s">
        <v>1286</v>
      </c>
      <c r="K3954" s="241">
        <v>10294</v>
      </c>
      <c r="L3954" s="7" t="s">
        <v>2264</v>
      </c>
      <c r="M3954" s="241">
        <v>6003</v>
      </c>
      <c r="N3954" s="7" t="s">
        <v>89</v>
      </c>
    </row>
    <row r="3955" spans="1:14" x14ac:dyDescent="0.3">
      <c r="A3955" t="str">
        <f t="shared" si="61"/>
        <v>102996000</v>
      </c>
      <c r="B3955" s="7" t="s">
        <v>1323</v>
      </c>
      <c r="C3955" s="7"/>
      <c r="D3955" s="7"/>
      <c r="E3955" s="7" t="e">
        <v>#N/A</v>
      </c>
      <c r="F3955" s="7" t="e">
        <v>#N/A</v>
      </c>
      <c r="G3955" s="7" t="e">
        <v>#N/A</v>
      </c>
      <c r="H3955" s="7" t="e">
        <v>#N/A</v>
      </c>
      <c r="I3955" s="7" t="s">
        <v>1286</v>
      </c>
      <c r="J3955" s="7" t="s">
        <v>1286</v>
      </c>
      <c r="K3955" s="241">
        <v>10299</v>
      </c>
      <c r="L3955" s="7" t="s">
        <v>2265</v>
      </c>
      <c r="M3955" s="241">
        <v>6000</v>
      </c>
      <c r="N3955" s="7" t="s">
        <v>107</v>
      </c>
    </row>
    <row r="3956" spans="1:14" x14ac:dyDescent="0.3">
      <c r="A3956" t="str">
        <f t="shared" si="61"/>
        <v>102996003</v>
      </c>
      <c r="B3956" s="7" t="s">
        <v>1323</v>
      </c>
      <c r="C3956" s="7"/>
      <c r="D3956" s="7"/>
      <c r="E3956" s="7" t="e">
        <v>#N/A</v>
      </c>
      <c r="F3956" s="7" t="e">
        <v>#N/A</v>
      </c>
      <c r="G3956" s="7" t="e">
        <v>#N/A</v>
      </c>
      <c r="H3956" s="7" t="e">
        <v>#N/A</v>
      </c>
      <c r="I3956" s="7" t="s">
        <v>1286</v>
      </c>
      <c r="J3956" s="7" t="s">
        <v>1286</v>
      </c>
      <c r="K3956" s="241">
        <v>10299</v>
      </c>
      <c r="L3956" s="7" t="s">
        <v>2265</v>
      </c>
      <c r="M3956" s="241">
        <v>6003</v>
      </c>
      <c r="N3956" s="7" t="s">
        <v>89</v>
      </c>
    </row>
    <row r="3957" spans="1:14" x14ac:dyDescent="0.3">
      <c r="A3957" t="str">
        <f t="shared" si="61"/>
        <v>103006000</v>
      </c>
      <c r="B3957" s="7" t="s">
        <v>1323</v>
      </c>
      <c r="C3957" s="7"/>
      <c r="D3957" s="7"/>
      <c r="E3957" s="7">
        <v>0</v>
      </c>
      <c r="F3957" s="7">
        <v>0</v>
      </c>
      <c r="G3957" s="7">
        <v>0</v>
      </c>
      <c r="H3957" s="7">
        <v>0</v>
      </c>
      <c r="I3957" s="7" t="s">
        <v>1286</v>
      </c>
      <c r="J3957" s="7" t="s">
        <v>1286</v>
      </c>
      <c r="K3957" s="241">
        <v>10300</v>
      </c>
      <c r="L3957" s="7" t="s">
        <v>108</v>
      </c>
      <c r="M3957" s="241">
        <v>6000</v>
      </c>
      <c r="N3957" s="7" t="s">
        <v>107</v>
      </c>
    </row>
    <row r="3958" spans="1:14" x14ac:dyDescent="0.3">
      <c r="A3958" t="str">
        <f t="shared" si="61"/>
        <v>103006003</v>
      </c>
      <c r="B3958" s="7" t="s">
        <v>1323</v>
      </c>
      <c r="C3958" s="7"/>
      <c r="D3958" s="7"/>
      <c r="E3958" s="7" t="e">
        <v>#N/A</v>
      </c>
      <c r="F3958" s="7" t="e">
        <v>#N/A</v>
      </c>
      <c r="G3958" s="7" t="e">
        <v>#N/A</v>
      </c>
      <c r="H3958" s="7" t="e">
        <v>#N/A</v>
      </c>
      <c r="I3958" s="7" t="s">
        <v>1286</v>
      </c>
      <c r="J3958" s="7" t="s">
        <v>1286</v>
      </c>
      <c r="K3958" s="241">
        <v>10300</v>
      </c>
      <c r="L3958" s="7" t="s">
        <v>108</v>
      </c>
      <c r="M3958" s="241">
        <v>6003</v>
      </c>
      <c r="N3958" s="7" t="s">
        <v>89</v>
      </c>
    </row>
    <row r="3959" spans="1:14" x14ac:dyDescent="0.3">
      <c r="A3959" t="str">
        <f t="shared" si="61"/>
        <v>103006006</v>
      </c>
      <c r="B3959" s="7" t="s">
        <v>1323</v>
      </c>
      <c r="C3959" s="7"/>
      <c r="D3959" s="7"/>
      <c r="E3959" s="7" t="e">
        <v>#N/A</v>
      </c>
      <c r="F3959" s="7" t="e">
        <v>#N/A</v>
      </c>
      <c r="G3959" s="7" t="e">
        <v>#N/A</v>
      </c>
      <c r="H3959" s="7" t="e">
        <v>#N/A</v>
      </c>
      <c r="I3959" s="7" t="s">
        <v>1286</v>
      </c>
      <c r="J3959" s="7" t="s">
        <v>1286</v>
      </c>
      <c r="K3959" s="241">
        <v>10300</v>
      </c>
      <c r="L3959" s="7" t="s">
        <v>108</v>
      </c>
      <c r="M3959" s="241">
        <v>6006</v>
      </c>
      <c r="N3959" s="7" t="s">
        <v>68</v>
      </c>
    </row>
    <row r="3960" spans="1:14" x14ac:dyDescent="0.3">
      <c r="A3960" t="str">
        <f t="shared" si="61"/>
        <v>103026000</v>
      </c>
      <c r="B3960" s="7" t="s">
        <v>1323</v>
      </c>
      <c r="C3960" s="7"/>
      <c r="D3960" s="7"/>
      <c r="E3960" s="7" t="e">
        <v>#N/A</v>
      </c>
      <c r="F3960" s="7" t="e">
        <v>#N/A</v>
      </c>
      <c r="G3960" s="7" t="e">
        <v>#N/A</v>
      </c>
      <c r="H3960" s="7" t="e">
        <v>#N/A</v>
      </c>
      <c r="I3960" s="7" t="s">
        <v>1286</v>
      </c>
      <c r="J3960" s="7" t="s">
        <v>1286</v>
      </c>
      <c r="K3960" s="241">
        <v>10302</v>
      </c>
      <c r="L3960" s="7" t="s">
        <v>2266</v>
      </c>
      <c r="M3960" s="241">
        <v>6000</v>
      </c>
      <c r="N3960" s="7" t="s">
        <v>107</v>
      </c>
    </row>
    <row r="3961" spans="1:14" x14ac:dyDescent="0.3">
      <c r="A3961" t="str">
        <f t="shared" si="61"/>
        <v>103026002</v>
      </c>
      <c r="B3961" s="7" t="s">
        <v>1323</v>
      </c>
      <c r="C3961" s="7"/>
      <c r="D3961" s="7"/>
      <c r="E3961" s="7" t="e">
        <v>#N/A</v>
      </c>
      <c r="F3961" s="7" t="e">
        <v>#N/A</v>
      </c>
      <c r="G3961" s="7" t="e">
        <v>#N/A</v>
      </c>
      <c r="H3961" s="7" t="e">
        <v>#N/A</v>
      </c>
      <c r="I3961" s="7" t="s">
        <v>1286</v>
      </c>
      <c r="J3961" s="7" t="s">
        <v>1286</v>
      </c>
      <c r="K3961" s="241">
        <v>10302</v>
      </c>
      <c r="L3961" s="7" t="s">
        <v>2266</v>
      </c>
      <c r="M3961" s="241">
        <v>6002</v>
      </c>
      <c r="N3961" s="7" t="s">
        <v>457</v>
      </c>
    </row>
    <row r="3962" spans="1:14" x14ac:dyDescent="0.3">
      <c r="A3962" t="str">
        <f t="shared" si="61"/>
        <v>103316001</v>
      </c>
      <c r="B3962" s="7" t="s">
        <v>1323</v>
      </c>
      <c r="C3962" s="7"/>
      <c r="D3962" s="7"/>
      <c r="E3962" s="7" t="e">
        <v>#N/A</v>
      </c>
      <c r="F3962" s="7" t="e">
        <v>#N/A</v>
      </c>
      <c r="G3962" s="7" t="e">
        <v>#N/A</v>
      </c>
      <c r="H3962" s="7" t="e">
        <v>#N/A</v>
      </c>
      <c r="I3962" s="7" t="s">
        <v>1286</v>
      </c>
      <c r="J3962" s="7" t="s">
        <v>1286</v>
      </c>
      <c r="K3962" s="241">
        <v>10331</v>
      </c>
      <c r="L3962" s="7" t="s">
        <v>2267</v>
      </c>
      <c r="M3962" s="241">
        <v>6001</v>
      </c>
      <c r="N3962" s="7" t="s">
        <v>457</v>
      </c>
    </row>
    <row r="3963" spans="1:14" x14ac:dyDescent="0.3">
      <c r="A3963" t="str">
        <f t="shared" si="61"/>
        <v>103316002</v>
      </c>
      <c r="B3963" s="7" t="s">
        <v>1323</v>
      </c>
      <c r="C3963" s="7"/>
      <c r="D3963" s="7"/>
      <c r="E3963" s="7" t="e">
        <v>#N/A</v>
      </c>
      <c r="F3963" s="7" t="e">
        <v>#N/A</v>
      </c>
      <c r="G3963" s="7" t="e">
        <v>#N/A</v>
      </c>
      <c r="H3963" s="7" t="e">
        <v>#N/A</v>
      </c>
      <c r="I3963" s="7" t="s">
        <v>1286</v>
      </c>
      <c r="J3963" s="7" t="s">
        <v>1286</v>
      </c>
      <c r="K3963" s="241">
        <v>10331</v>
      </c>
      <c r="L3963" s="7" t="s">
        <v>2267</v>
      </c>
      <c r="M3963" s="241">
        <v>6002</v>
      </c>
      <c r="N3963" s="7" t="s">
        <v>457</v>
      </c>
    </row>
    <row r="3964" spans="1:14" x14ac:dyDescent="0.3">
      <c r="A3964" t="str">
        <f t="shared" si="61"/>
        <v>103326009</v>
      </c>
      <c r="B3964" s="7" t="s">
        <v>1323</v>
      </c>
      <c r="C3964" s="7"/>
      <c r="D3964" s="7"/>
      <c r="E3964" s="7" t="e">
        <v>#N/A</v>
      </c>
      <c r="F3964" s="7" t="e">
        <v>#N/A</v>
      </c>
      <c r="G3964" s="7" t="e">
        <v>#N/A</v>
      </c>
      <c r="H3964" s="7" t="e">
        <v>#N/A</v>
      </c>
      <c r="I3964" s="7" t="s">
        <v>1286</v>
      </c>
      <c r="J3964" s="7" t="s">
        <v>1286</v>
      </c>
      <c r="K3964" s="241">
        <v>10332</v>
      </c>
      <c r="L3964" s="7" t="s">
        <v>2268</v>
      </c>
      <c r="M3964" s="241">
        <v>6009</v>
      </c>
      <c r="N3964" s="7" t="s">
        <v>71</v>
      </c>
    </row>
    <row r="3965" spans="1:14" x14ac:dyDescent="0.3">
      <c r="A3965" t="str">
        <f t="shared" si="61"/>
        <v>103356000</v>
      </c>
      <c r="B3965" s="7" t="s">
        <v>1323</v>
      </c>
      <c r="C3965" s="7"/>
      <c r="D3965" s="7"/>
      <c r="E3965" s="7" t="e">
        <v>#N/A</v>
      </c>
      <c r="F3965" s="7" t="e">
        <v>#N/A</v>
      </c>
      <c r="G3965" s="7" t="e">
        <v>#N/A</v>
      </c>
      <c r="H3965" s="7" t="e">
        <v>#N/A</v>
      </c>
      <c r="I3965" s="7" t="s">
        <v>1286</v>
      </c>
      <c r="J3965" s="7" t="s">
        <v>1286</v>
      </c>
      <c r="K3965" s="241">
        <v>10335</v>
      </c>
      <c r="L3965" s="7" t="s">
        <v>2269</v>
      </c>
      <c r="M3965" s="241">
        <v>6000</v>
      </c>
      <c r="N3965" s="7" t="s">
        <v>107</v>
      </c>
    </row>
    <row r="3966" spans="1:14" x14ac:dyDescent="0.3">
      <c r="A3966" t="str">
        <f t="shared" si="61"/>
        <v>103356001</v>
      </c>
      <c r="B3966" s="7" t="s">
        <v>1323</v>
      </c>
      <c r="C3966" s="7"/>
      <c r="D3966" s="7"/>
      <c r="E3966" s="7" t="e">
        <v>#N/A</v>
      </c>
      <c r="F3966" s="7" t="e">
        <v>#N/A</v>
      </c>
      <c r="G3966" s="7" t="e">
        <v>#N/A</v>
      </c>
      <c r="H3966" s="7" t="e">
        <v>#N/A</v>
      </c>
      <c r="I3966" s="7" t="s">
        <v>1286</v>
      </c>
      <c r="J3966" s="7" t="s">
        <v>1286</v>
      </c>
      <c r="K3966" s="241">
        <v>10335</v>
      </c>
      <c r="L3966" s="7" t="s">
        <v>2269</v>
      </c>
      <c r="M3966" s="241">
        <v>6001</v>
      </c>
      <c r="N3966" s="7" t="s">
        <v>457</v>
      </c>
    </row>
    <row r="3967" spans="1:14" x14ac:dyDescent="0.3">
      <c r="A3967" t="str">
        <f t="shared" si="61"/>
        <v>103356003</v>
      </c>
      <c r="B3967" s="7" t="s">
        <v>1323</v>
      </c>
      <c r="C3967" s="7"/>
      <c r="D3967" s="7"/>
      <c r="E3967" s="7" t="e">
        <v>#N/A</v>
      </c>
      <c r="F3967" s="7" t="e">
        <v>#N/A</v>
      </c>
      <c r="G3967" s="7" t="e">
        <v>#N/A</v>
      </c>
      <c r="H3967" s="7" t="e">
        <v>#N/A</v>
      </c>
      <c r="I3967" s="7" t="s">
        <v>1286</v>
      </c>
      <c r="J3967" s="7" t="s">
        <v>1286</v>
      </c>
      <c r="K3967" s="241">
        <v>10335</v>
      </c>
      <c r="L3967" s="7" t="s">
        <v>2269</v>
      </c>
      <c r="M3967" s="241">
        <v>6003</v>
      </c>
      <c r="N3967" s="7" t="s">
        <v>89</v>
      </c>
    </row>
    <row r="3968" spans="1:14" x14ac:dyDescent="0.3">
      <c r="A3968" t="str">
        <f t="shared" si="61"/>
        <v>103356004</v>
      </c>
      <c r="B3968" s="7" t="s">
        <v>1323</v>
      </c>
      <c r="C3968" s="7"/>
      <c r="D3968" s="7"/>
      <c r="E3968" s="7" t="e">
        <v>#N/A</v>
      </c>
      <c r="F3968" s="7" t="e">
        <v>#N/A</v>
      </c>
      <c r="G3968" s="7" t="e">
        <v>#N/A</v>
      </c>
      <c r="H3968" s="7" t="e">
        <v>#N/A</v>
      </c>
      <c r="I3968" s="7" t="s">
        <v>1286</v>
      </c>
      <c r="J3968" s="7" t="s">
        <v>1286</v>
      </c>
      <c r="K3968" s="241">
        <v>10335</v>
      </c>
      <c r="L3968" s="7" t="s">
        <v>2269</v>
      </c>
      <c r="M3968" s="241">
        <v>6004</v>
      </c>
      <c r="N3968" s="7" t="s">
        <v>66</v>
      </c>
    </row>
    <row r="3969" spans="1:14" x14ac:dyDescent="0.3">
      <c r="A3969" t="str">
        <f t="shared" si="61"/>
        <v>103576000</v>
      </c>
      <c r="B3969" s="7" t="s">
        <v>1323</v>
      </c>
      <c r="C3969" s="7"/>
      <c r="D3969" s="7"/>
      <c r="E3969" s="7" t="e">
        <v>#N/A</v>
      </c>
      <c r="F3969" s="7" t="e">
        <v>#N/A</v>
      </c>
      <c r="G3969" s="7" t="e">
        <v>#N/A</v>
      </c>
      <c r="H3969" s="7" t="e">
        <v>#N/A</v>
      </c>
      <c r="I3969" s="7" t="s">
        <v>1286</v>
      </c>
      <c r="J3969" s="7" t="s">
        <v>1286</v>
      </c>
      <c r="K3969" s="241">
        <v>10357</v>
      </c>
      <c r="L3969" s="7" t="s">
        <v>2270</v>
      </c>
      <c r="M3969" s="241">
        <v>6000</v>
      </c>
      <c r="N3969" s="7" t="s">
        <v>107</v>
      </c>
    </row>
    <row r="3970" spans="1:14" x14ac:dyDescent="0.3">
      <c r="A3970" t="str">
        <f t="shared" si="61"/>
        <v>103576003</v>
      </c>
      <c r="B3970" s="7" t="s">
        <v>1323</v>
      </c>
      <c r="C3970" s="7"/>
      <c r="D3970" s="7"/>
      <c r="E3970" s="7" t="e">
        <v>#N/A</v>
      </c>
      <c r="F3970" s="7" t="e">
        <v>#N/A</v>
      </c>
      <c r="G3970" s="7" t="e">
        <v>#N/A</v>
      </c>
      <c r="H3970" s="7" t="e">
        <v>#N/A</v>
      </c>
      <c r="I3970" s="7" t="s">
        <v>1286</v>
      </c>
      <c r="J3970" s="7" t="s">
        <v>1286</v>
      </c>
      <c r="K3970" s="241">
        <v>10357</v>
      </c>
      <c r="L3970" s="7" t="s">
        <v>2270</v>
      </c>
      <c r="M3970" s="241">
        <v>6003</v>
      </c>
      <c r="N3970" s="7" t="s">
        <v>89</v>
      </c>
    </row>
    <row r="3971" spans="1:14" x14ac:dyDescent="0.3">
      <c r="A3971" t="str">
        <f t="shared" ref="A3971:A4034" si="62">K3971&amp;M3971</f>
        <v>103576200</v>
      </c>
      <c r="B3971" s="7" t="s">
        <v>1323</v>
      </c>
      <c r="C3971" s="7"/>
      <c r="D3971" s="7"/>
      <c r="E3971" s="7" t="e">
        <v>#N/A</v>
      </c>
      <c r="F3971" s="7" t="e">
        <v>#N/A</v>
      </c>
      <c r="G3971" s="7" t="e">
        <v>#N/A</v>
      </c>
      <c r="H3971" s="7" t="e">
        <v>#N/A</v>
      </c>
      <c r="I3971" s="7" t="s">
        <v>1286</v>
      </c>
      <c r="J3971" s="7" t="s">
        <v>1286</v>
      </c>
      <c r="K3971" s="241">
        <v>10357</v>
      </c>
      <c r="L3971" s="7" t="s">
        <v>2270</v>
      </c>
      <c r="M3971" s="241">
        <v>6200</v>
      </c>
      <c r="N3971" s="7" t="s">
        <v>2271</v>
      </c>
    </row>
    <row r="3972" spans="1:14" x14ac:dyDescent="0.3">
      <c r="A3972" t="str">
        <f t="shared" si="62"/>
        <v>103577150</v>
      </c>
      <c r="B3972" s="7" t="s">
        <v>1323</v>
      </c>
      <c r="C3972" s="7"/>
      <c r="D3972" s="7"/>
      <c r="E3972" s="7" t="e">
        <v>#N/A</v>
      </c>
      <c r="F3972" s="7" t="e">
        <v>#N/A</v>
      </c>
      <c r="G3972" s="7" t="e">
        <v>#N/A</v>
      </c>
      <c r="H3972" s="7" t="e">
        <v>#N/A</v>
      </c>
      <c r="I3972" s="7" t="s">
        <v>1286</v>
      </c>
      <c r="J3972" s="7" t="s">
        <v>1286</v>
      </c>
      <c r="K3972" s="241">
        <v>10357</v>
      </c>
      <c r="L3972" s="7" t="s">
        <v>2270</v>
      </c>
      <c r="M3972" s="241">
        <v>7150</v>
      </c>
      <c r="N3972" s="7" t="s">
        <v>2132</v>
      </c>
    </row>
    <row r="3973" spans="1:14" x14ac:dyDescent="0.3">
      <c r="A3973" t="str">
        <f t="shared" si="62"/>
        <v>103586000</v>
      </c>
      <c r="B3973" s="7" t="s">
        <v>1323</v>
      </c>
      <c r="C3973" s="7"/>
      <c r="D3973" s="7"/>
      <c r="E3973" s="7" t="e">
        <v>#N/A</v>
      </c>
      <c r="F3973" s="7" t="e">
        <v>#N/A</v>
      </c>
      <c r="G3973" s="7" t="e">
        <v>#N/A</v>
      </c>
      <c r="H3973" s="7" t="e">
        <v>#N/A</v>
      </c>
      <c r="I3973" s="7" t="s">
        <v>1286</v>
      </c>
      <c r="J3973" s="7" t="s">
        <v>1286</v>
      </c>
      <c r="K3973" s="241">
        <v>10358</v>
      </c>
      <c r="L3973" s="7" t="s">
        <v>110</v>
      </c>
      <c r="M3973" s="241">
        <v>6000</v>
      </c>
      <c r="N3973" s="7" t="s">
        <v>107</v>
      </c>
    </row>
    <row r="3974" spans="1:14" x14ac:dyDescent="0.3">
      <c r="A3974" t="str">
        <f t="shared" si="62"/>
        <v>103586003</v>
      </c>
      <c r="B3974" s="7" t="s">
        <v>1323</v>
      </c>
      <c r="C3974" s="7"/>
      <c r="D3974" s="7"/>
      <c r="E3974" s="7" t="e">
        <v>#N/A</v>
      </c>
      <c r="F3974" s="7" t="e">
        <v>#N/A</v>
      </c>
      <c r="G3974" s="7" t="e">
        <v>#N/A</v>
      </c>
      <c r="H3974" s="7" t="e">
        <v>#N/A</v>
      </c>
      <c r="I3974" s="7" t="s">
        <v>1286</v>
      </c>
      <c r="J3974" s="7" t="s">
        <v>1286</v>
      </c>
      <c r="K3974" s="241">
        <v>10358</v>
      </c>
      <c r="L3974" s="7" t="s">
        <v>110</v>
      </c>
      <c r="M3974" s="241">
        <v>6003</v>
      </c>
      <c r="N3974" s="7" t="s">
        <v>89</v>
      </c>
    </row>
    <row r="3975" spans="1:14" x14ac:dyDescent="0.3">
      <c r="A3975" t="str">
        <f t="shared" si="62"/>
        <v>103588812</v>
      </c>
      <c r="B3975" s="7" t="s">
        <v>1323</v>
      </c>
      <c r="C3975" s="7"/>
      <c r="D3975" s="7"/>
      <c r="E3975" s="7" t="e">
        <v>#N/A</v>
      </c>
      <c r="F3975" s="7" t="e">
        <v>#N/A</v>
      </c>
      <c r="G3975" s="7" t="e">
        <v>#N/A</v>
      </c>
      <c r="H3975" s="7" t="e">
        <v>#N/A</v>
      </c>
      <c r="I3975" s="7" t="s">
        <v>1286</v>
      </c>
      <c r="J3975" s="7" t="s">
        <v>1286</v>
      </c>
      <c r="K3975" s="241">
        <v>10358</v>
      </c>
      <c r="L3975" s="7" t="s">
        <v>110</v>
      </c>
      <c r="M3975" s="241">
        <v>8812</v>
      </c>
      <c r="N3975" s="7" t="s">
        <v>58</v>
      </c>
    </row>
    <row r="3976" spans="1:14" x14ac:dyDescent="0.3">
      <c r="A3976" t="str">
        <f t="shared" si="62"/>
        <v>103588830</v>
      </c>
      <c r="B3976" s="7" t="s">
        <v>1323</v>
      </c>
      <c r="C3976" s="7"/>
      <c r="D3976" s="7"/>
      <c r="E3976" s="7">
        <v>0</v>
      </c>
      <c r="F3976" s="7">
        <v>0</v>
      </c>
      <c r="G3976" s="7">
        <v>0</v>
      </c>
      <c r="H3976" s="7">
        <v>0</v>
      </c>
      <c r="I3976" s="7" t="s">
        <v>1286</v>
      </c>
      <c r="J3976" s="7" t="s">
        <v>1286</v>
      </c>
      <c r="K3976" s="241">
        <v>10358</v>
      </c>
      <c r="L3976" s="7" t="s">
        <v>110</v>
      </c>
      <c r="M3976" s="241">
        <v>8830</v>
      </c>
      <c r="N3976" s="7" t="s">
        <v>111</v>
      </c>
    </row>
    <row r="3977" spans="1:14" x14ac:dyDescent="0.3">
      <c r="A3977" t="str">
        <f t="shared" si="62"/>
        <v>103588831</v>
      </c>
      <c r="B3977" s="7" t="s">
        <v>1323</v>
      </c>
      <c r="C3977" s="7"/>
      <c r="D3977" s="7"/>
      <c r="E3977" s="7" t="e">
        <v>#N/A</v>
      </c>
      <c r="F3977" s="7" t="e">
        <v>#N/A</v>
      </c>
      <c r="G3977" s="7" t="e">
        <v>#N/A</v>
      </c>
      <c r="H3977" s="7" t="e">
        <v>#N/A</v>
      </c>
      <c r="I3977" s="7" t="s">
        <v>1286</v>
      </c>
      <c r="J3977" s="7" t="s">
        <v>1286</v>
      </c>
      <c r="K3977" s="241">
        <v>10358</v>
      </c>
      <c r="L3977" s="7" t="s">
        <v>110</v>
      </c>
      <c r="M3977" s="241">
        <v>8831</v>
      </c>
      <c r="N3977" s="7" t="s">
        <v>2135</v>
      </c>
    </row>
    <row r="3978" spans="1:14" x14ac:dyDescent="0.3">
      <c r="A3978" t="str">
        <f t="shared" si="62"/>
        <v>103588832</v>
      </c>
      <c r="B3978" s="7" t="s">
        <v>1323</v>
      </c>
      <c r="C3978" s="7"/>
      <c r="D3978" s="7"/>
      <c r="E3978" s="7" t="e">
        <v>#N/A</v>
      </c>
      <c r="F3978" s="7" t="e">
        <v>#N/A</v>
      </c>
      <c r="G3978" s="7" t="e">
        <v>#N/A</v>
      </c>
      <c r="H3978" s="7" t="e">
        <v>#N/A</v>
      </c>
      <c r="I3978" s="7" t="s">
        <v>1286</v>
      </c>
      <c r="J3978" s="7" t="s">
        <v>1286</v>
      </c>
      <c r="K3978" s="241">
        <v>10358</v>
      </c>
      <c r="L3978" s="7" t="s">
        <v>110</v>
      </c>
      <c r="M3978" s="241">
        <v>8832</v>
      </c>
      <c r="N3978" s="7" t="s">
        <v>121</v>
      </c>
    </row>
    <row r="3979" spans="1:14" x14ac:dyDescent="0.3">
      <c r="A3979" t="str">
        <f t="shared" si="62"/>
        <v>103588833</v>
      </c>
      <c r="B3979" s="7" t="s">
        <v>1323</v>
      </c>
      <c r="C3979" s="7"/>
      <c r="D3979" s="7"/>
      <c r="E3979" s="7" t="e">
        <v>#N/A</v>
      </c>
      <c r="F3979" s="7" t="e">
        <v>#N/A</v>
      </c>
      <c r="G3979" s="7" t="e">
        <v>#N/A</v>
      </c>
      <c r="H3979" s="7" t="e">
        <v>#N/A</v>
      </c>
      <c r="I3979" s="7" t="s">
        <v>1286</v>
      </c>
      <c r="J3979" s="7" t="s">
        <v>1286</v>
      </c>
      <c r="K3979" s="241">
        <v>10358</v>
      </c>
      <c r="L3979" s="7" t="s">
        <v>110</v>
      </c>
      <c r="M3979" s="241">
        <v>8833</v>
      </c>
      <c r="N3979" s="7" t="s">
        <v>122</v>
      </c>
    </row>
    <row r="3980" spans="1:14" x14ac:dyDescent="0.3">
      <c r="A3980" t="str">
        <f t="shared" si="62"/>
        <v>103588839</v>
      </c>
      <c r="B3980" s="7" t="s">
        <v>1323</v>
      </c>
      <c r="C3980" s="7"/>
      <c r="D3980" s="7"/>
      <c r="E3980" s="7" t="e">
        <v>#N/A</v>
      </c>
      <c r="F3980" s="7" t="e">
        <v>#N/A</v>
      </c>
      <c r="G3980" s="7" t="e">
        <v>#N/A</v>
      </c>
      <c r="H3980" s="7" t="e">
        <v>#N/A</v>
      </c>
      <c r="I3980" s="7" t="s">
        <v>1286</v>
      </c>
      <c r="J3980" s="7" t="s">
        <v>1286</v>
      </c>
      <c r="K3980" s="241">
        <v>10358</v>
      </c>
      <c r="L3980" s="7" t="s">
        <v>110</v>
      </c>
      <c r="M3980" s="241">
        <v>8839</v>
      </c>
      <c r="N3980" s="7" t="s">
        <v>1036</v>
      </c>
    </row>
    <row r="3981" spans="1:14" x14ac:dyDescent="0.3">
      <c r="A3981" t="str">
        <f t="shared" si="62"/>
        <v>103686000</v>
      </c>
      <c r="B3981" s="7" t="s">
        <v>1323</v>
      </c>
      <c r="C3981" s="7"/>
      <c r="D3981" s="7"/>
      <c r="E3981" s="7" t="e">
        <v>#N/A</v>
      </c>
      <c r="F3981" s="7" t="e">
        <v>#N/A</v>
      </c>
      <c r="G3981" s="7" t="e">
        <v>#N/A</v>
      </c>
      <c r="H3981" s="7" t="e">
        <v>#N/A</v>
      </c>
      <c r="I3981" s="7" t="s">
        <v>1286</v>
      </c>
      <c r="J3981" s="7" t="s">
        <v>1286</v>
      </c>
      <c r="K3981" s="241">
        <v>10368</v>
      </c>
      <c r="L3981" s="7" t="s">
        <v>2272</v>
      </c>
      <c r="M3981" s="241">
        <v>6000</v>
      </c>
      <c r="N3981" s="7" t="s">
        <v>107</v>
      </c>
    </row>
    <row r="3982" spans="1:14" x14ac:dyDescent="0.3">
      <c r="A3982" t="str">
        <f t="shared" si="62"/>
        <v>103686003</v>
      </c>
      <c r="B3982" s="7" t="s">
        <v>1323</v>
      </c>
      <c r="C3982" s="7"/>
      <c r="D3982" s="7"/>
      <c r="E3982" s="7" t="e">
        <v>#N/A</v>
      </c>
      <c r="F3982" s="7" t="e">
        <v>#N/A</v>
      </c>
      <c r="G3982" s="7" t="e">
        <v>#N/A</v>
      </c>
      <c r="H3982" s="7" t="e">
        <v>#N/A</v>
      </c>
      <c r="I3982" s="7" t="s">
        <v>1286</v>
      </c>
      <c r="J3982" s="7" t="s">
        <v>1286</v>
      </c>
      <c r="K3982" s="241">
        <v>10368</v>
      </c>
      <c r="L3982" s="7" t="s">
        <v>2272</v>
      </c>
      <c r="M3982" s="241">
        <v>6003</v>
      </c>
      <c r="N3982" s="7" t="s">
        <v>89</v>
      </c>
    </row>
    <row r="3983" spans="1:14" x14ac:dyDescent="0.3">
      <c r="A3983" t="str">
        <f t="shared" si="62"/>
        <v>103694000</v>
      </c>
      <c r="B3983" s="7" t="s">
        <v>1323</v>
      </c>
      <c r="C3983" s="7"/>
      <c r="D3983" s="7"/>
      <c r="E3983" s="7" t="e">
        <v>#N/A</v>
      </c>
      <c r="F3983" s="7" t="e">
        <v>#N/A</v>
      </c>
      <c r="G3983" s="7" t="e">
        <v>#N/A</v>
      </c>
      <c r="H3983" s="7" t="e">
        <v>#N/A</v>
      </c>
      <c r="I3983" s="7" t="s">
        <v>1286</v>
      </c>
      <c r="J3983" s="7" t="s">
        <v>1286</v>
      </c>
      <c r="K3983" s="241">
        <v>10369</v>
      </c>
      <c r="L3983" s="7" t="s">
        <v>2273</v>
      </c>
      <c r="M3983" s="241">
        <v>4000</v>
      </c>
      <c r="N3983" s="7" t="s">
        <v>1349</v>
      </c>
    </row>
    <row r="3984" spans="1:14" x14ac:dyDescent="0.3">
      <c r="A3984" t="str">
        <f t="shared" si="62"/>
        <v>103696000</v>
      </c>
      <c r="B3984" s="7" t="s">
        <v>1323</v>
      </c>
      <c r="C3984" s="7"/>
      <c r="D3984" s="7"/>
      <c r="E3984" s="7" t="e">
        <v>#N/A</v>
      </c>
      <c r="F3984" s="7" t="e">
        <v>#N/A</v>
      </c>
      <c r="G3984" s="7" t="e">
        <v>#N/A</v>
      </c>
      <c r="H3984" s="7" t="e">
        <v>#N/A</v>
      </c>
      <c r="I3984" s="7" t="s">
        <v>1286</v>
      </c>
      <c r="J3984" s="7" t="s">
        <v>1286</v>
      </c>
      <c r="K3984" s="241">
        <v>10369</v>
      </c>
      <c r="L3984" s="7" t="s">
        <v>2273</v>
      </c>
      <c r="M3984" s="241">
        <v>6000</v>
      </c>
      <c r="N3984" s="7" t="s">
        <v>107</v>
      </c>
    </row>
    <row r="3985" spans="1:14" x14ac:dyDescent="0.3">
      <c r="A3985" t="str">
        <f t="shared" si="62"/>
        <v>103696003</v>
      </c>
      <c r="B3985" s="7" t="s">
        <v>1323</v>
      </c>
      <c r="C3985" s="7"/>
      <c r="D3985" s="7"/>
      <c r="E3985" s="7" t="e">
        <v>#N/A</v>
      </c>
      <c r="F3985" s="7" t="e">
        <v>#N/A</v>
      </c>
      <c r="G3985" s="7" t="e">
        <v>#N/A</v>
      </c>
      <c r="H3985" s="7" t="e">
        <v>#N/A</v>
      </c>
      <c r="I3985" s="7" t="s">
        <v>1286</v>
      </c>
      <c r="J3985" s="7" t="s">
        <v>1286</v>
      </c>
      <c r="K3985" s="241">
        <v>10369</v>
      </c>
      <c r="L3985" s="7" t="s">
        <v>2273</v>
      </c>
      <c r="M3985" s="241">
        <v>6003</v>
      </c>
      <c r="N3985" s="7" t="s">
        <v>89</v>
      </c>
    </row>
    <row r="3986" spans="1:14" x14ac:dyDescent="0.3">
      <c r="A3986" t="str">
        <f t="shared" si="62"/>
        <v>103696004</v>
      </c>
      <c r="B3986" s="7" t="s">
        <v>1323</v>
      </c>
      <c r="C3986" s="7"/>
      <c r="D3986" s="7"/>
      <c r="E3986" s="7" t="e">
        <v>#N/A</v>
      </c>
      <c r="F3986" s="7" t="e">
        <v>#N/A</v>
      </c>
      <c r="G3986" s="7" t="e">
        <v>#N/A</v>
      </c>
      <c r="H3986" s="7" t="e">
        <v>#N/A</v>
      </c>
      <c r="I3986" s="7" t="s">
        <v>1286</v>
      </c>
      <c r="J3986" s="7" t="s">
        <v>1286</v>
      </c>
      <c r="K3986" s="241">
        <v>10369</v>
      </c>
      <c r="L3986" s="7" t="s">
        <v>2273</v>
      </c>
      <c r="M3986" s="241">
        <v>6004</v>
      </c>
      <c r="N3986" s="7" t="s">
        <v>66</v>
      </c>
    </row>
    <row r="3987" spans="1:14" x14ac:dyDescent="0.3">
      <c r="A3987" t="str">
        <f t="shared" si="62"/>
        <v>103698510</v>
      </c>
      <c r="B3987" s="7" t="s">
        <v>1323</v>
      </c>
      <c r="C3987" s="7"/>
      <c r="D3987" s="7"/>
      <c r="E3987" s="7" t="e">
        <v>#N/A</v>
      </c>
      <c r="F3987" s="7" t="e">
        <v>#N/A</v>
      </c>
      <c r="G3987" s="7" t="e">
        <v>#N/A</v>
      </c>
      <c r="H3987" s="7" t="e">
        <v>#N/A</v>
      </c>
      <c r="I3987" s="7" t="s">
        <v>1286</v>
      </c>
      <c r="J3987" s="7" t="s">
        <v>1286</v>
      </c>
      <c r="K3987" s="241">
        <v>10369</v>
      </c>
      <c r="L3987" s="7" t="s">
        <v>2273</v>
      </c>
      <c r="M3987" s="241">
        <v>8510</v>
      </c>
      <c r="N3987" s="7" t="s">
        <v>1325</v>
      </c>
    </row>
    <row r="3988" spans="1:14" x14ac:dyDescent="0.3">
      <c r="A3988" t="str">
        <f t="shared" si="62"/>
        <v>103698511</v>
      </c>
      <c r="B3988" s="7" t="s">
        <v>1323</v>
      </c>
      <c r="C3988" s="7"/>
      <c r="D3988" s="7"/>
      <c r="E3988" s="7" t="e">
        <v>#N/A</v>
      </c>
      <c r="F3988" s="7" t="e">
        <v>#N/A</v>
      </c>
      <c r="G3988" s="7" t="e">
        <v>#N/A</v>
      </c>
      <c r="H3988" s="7" t="e">
        <v>#N/A</v>
      </c>
      <c r="I3988" s="7" t="s">
        <v>1286</v>
      </c>
      <c r="J3988" s="7" t="s">
        <v>1286</v>
      </c>
      <c r="K3988" s="241">
        <v>10369</v>
      </c>
      <c r="L3988" s="7" t="s">
        <v>2273</v>
      </c>
      <c r="M3988" s="241">
        <v>8511</v>
      </c>
      <c r="N3988" s="7" t="s">
        <v>1329</v>
      </c>
    </row>
    <row r="3989" spans="1:14" x14ac:dyDescent="0.3">
      <c r="A3989" t="str">
        <f t="shared" si="62"/>
        <v>103698515</v>
      </c>
      <c r="B3989" s="7" t="s">
        <v>1323</v>
      </c>
      <c r="C3989" s="7"/>
      <c r="D3989" s="7"/>
      <c r="E3989" s="7" t="e">
        <v>#N/A</v>
      </c>
      <c r="F3989" s="7" t="e">
        <v>#N/A</v>
      </c>
      <c r="G3989" s="7" t="e">
        <v>#N/A</v>
      </c>
      <c r="H3989" s="7" t="e">
        <v>#N/A</v>
      </c>
      <c r="I3989" s="7" t="s">
        <v>1286</v>
      </c>
      <c r="J3989" s="7" t="s">
        <v>1286</v>
      </c>
      <c r="K3989" s="241">
        <v>10369</v>
      </c>
      <c r="L3989" s="7" t="s">
        <v>2273</v>
      </c>
      <c r="M3989" s="241">
        <v>8515</v>
      </c>
      <c r="N3989" s="7" t="s">
        <v>1326</v>
      </c>
    </row>
    <row r="3990" spans="1:14" x14ac:dyDescent="0.3">
      <c r="A3990" t="str">
        <f t="shared" si="62"/>
        <v>103698812</v>
      </c>
      <c r="B3990" s="7" t="s">
        <v>1323</v>
      </c>
      <c r="C3990" s="7"/>
      <c r="D3990" s="7"/>
      <c r="E3990" s="7" t="e">
        <v>#N/A</v>
      </c>
      <c r="F3990" s="7" t="e">
        <v>#N/A</v>
      </c>
      <c r="G3990" s="7" t="e">
        <v>#N/A</v>
      </c>
      <c r="H3990" s="7" t="e">
        <v>#N/A</v>
      </c>
      <c r="I3990" s="7" t="s">
        <v>1286</v>
      </c>
      <c r="J3990" s="7" t="s">
        <v>1286</v>
      </c>
      <c r="K3990" s="241">
        <v>10369</v>
      </c>
      <c r="L3990" s="7" t="s">
        <v>2273</v>
      </c>
      <c r="M3990" s="241">
        <v>8812</v>
      </c>
      <c r="N3990" s="7" t="s">
        <v>58</v>
      </c>
    </row>
    <row r="3991" spans="1:14" x14ac:dyDescent="0.3">
      <c r="A3991" t="str">
        <f t="shared" si="62"/>
        <v>103706000</v>
      </c>
      <c r="B3991" s="7" t="s">
        <v>1323</v>
      </c>
      <c r="C3991" s="7"/>
      <c r="D3991" s="7"/>
      <c r="E3991" s="7" t="e">
        <v>#N/A</v>
      </c>
      <c r="F3991" s="7" t="e">
        <v>#N/A</v>
      </c>
      <c r="G3991" s="7" t="e">
        <v>#N/A</v>
      </c>
      <c r="H3991" s="7" t="e">
        <v>#N/A</v>
      </c>
      <c r="I3991" s="7" t="s">
        <v>1286</v>
      </c>
      <c r="J3991" s="7" t="s">
        <v>1286</v>
      </c>
      <c r="K3991" s="241">
        <v>10370</v>
      </c>
      <c r="L3991" s="7" t="s">
        <v>112</v>
      </c>
      <c r="M3991" s="241">
        <v>6000</v>
      </c>
      <c r="N3991" s="7" t="s">
        <v>107</v>
      </c>
    </row>
    <row r="3992" spans="1:14" x14ac:dyDescent="0.3">
      <c r="A3992" t="str">
        <f t="shared" si="62"/>
        <v>103706003</v>
      </c>
      <c r="B3992" s="7" t="s">
        <v>1323</v>
      </c>
      <c r="C3992" s="7"/>
      <c r="D3992" s="7"/>
      <c r="E3992" s="7">
        <v>0</v>
      </c>
      <c r="F3992" s="7">
        <v>0</v>
      </c>
      <c r="G3992" s="7">
        <v>0</v>
      </c>
      <c r="H3992" s="7">
        <v>0</v>
      </c>
      <c r="I3992" s="7" t="s">
        <v>1286</v>
      </c>
      <c r="J3992" s="7" t="s">
        <v>1286</v>
      </c>
      <c r="K3992" s="241">
        <v>10370</v>
      </c>
      <c r="L3992" s="7" t="s">
        <v>112</v>
      </c>
      <c r="M3992" s="241">
        <v>6003</v>
      </c>
      <c r="N3992" s="7" t="s">
        <v>89</v>
      </c>
    </row>
    <row r="3993" spans="1:14" x14ac:dyDescent="0.3">
      <c r="A3993" t="str">
        <f t="shared" si="62"/>
        <v>104086000</v>
      </c>
      <c r="B3993" s="7" t="s">
        <v>1323</v>
      </c>
      <c r="C3993" s="7"/>
      <c r="D3993" s="7"/>
      <c r="E3993" s="7" t="e">
        <v>#N/A</v>
      </c>
      <c r="F3993" s="7" t="e">
        <v>#N/A</v>
      </c>
      <c r="G3993" s="7" t="e">
        <v>#N/A</v>
      </c>
      <c r="H3993" s="7" t="e">
        <v>#N/A</v>
      </c>
      <c r="I3993" s="7" t="s">
        <v>1286</v>
      </c>
      <c r="J3993" s="7" t="s">
        <v>1286</v>
      </c>
      <c r="K3993" s="241">
        <v>10408</v>
      </c>
      <c r="L3993" s="7" t="s">
        <v>2274</v>
      </c>
      <c r="M3993" s="241">
        <v>6000</v>
      </c>
      <c r="N3993" s="7" t="s">
        <v>107</v>
      </c>
    </row>
    <row r="3994" spans="1:14" x14ac:dyDescent="0.3">
      <c r="A3994" t="str">
        <f t="shared" si="62"/>
        <v>104086003</v>
      </c>
      <c r="B3994" s="7" t="s">
        <v>1323</v>
      </c>
      <c r="C3994" s="7"/>
      <c r="D3994" s="7"/>
      <c r="E3994" s="7" t="e">
        <v>#N/A</v>
      </c>
      <c r="F3994" s="7" t="e">
        <v>#N/A</v>
      </c>
      <c r="G3994" s="7" t="e">
        <v>#N/A</v>
      </c>
      <c r="H3994" s="7" t="e">
        <v>#N/A</v>
      </c>
      <c r="I3994" s="7" t="s">
        <v>1286</v>
      </c>
      <c r="J3994" s="7" t="s">
        <v>1286</v>
      </c>
      <c r="K3994" s="241">
        <v>10408</v>
      </c>
      <c r="L3994" s="7" t="s">
        <v>2274</v>
      </c>
      <c r="M3994" s="241">
        <v>6003</v>
      </c>
      <c r="N3994" s="7" t="s">
        <v>89</v>
      </c>
    </row>
    <row r="3995" spans="1:14" x14ac:dyDescent="0.3">
      <c r="A3995" t="str">
        <f t="shared" si="62"/>
        <v>104096003</v>
      </c>
      <c r="B3995" s="7" t="s">
        <v>1323</v>
      </c>
      <c r="C3995" s="7"/>
      <c r="D3995" s="7"/>
      <c r="E3995" s="7" t="e">
        <v>#N/A</v>
      </c>
      <c r="F3995" s="7" t="e">
        <v>#N/A</v>
      </c>
      <c r="G3995" s="7" t="e">
        <v>#N/A</v>
      </c>
      <c r="H3995" s="7" t="e">
        <v>#N/A</v>
      </c>
      <c r="I3995" s="7" t="s">
        <v>1286</v>
      </c>
      <c r="J3995" s="7" t="s">
        <v>1286</v>
      </c>
      <c r="K3995" s="241">
        <v>10409</v>
      </c>
      <c r="L3995" s="7" t="s">
        <v>2275</v>
      </c>
      <c r="M3995" s="241">
        <v>6003</v>
      </c>
      <c r="N3995" s="7" t="s">
        <v>89</v>
      </c>
    </row>
    <row r="3996" spans="1:14" x14ac:dyDescent="0.3">
      <c r="A3996" t="str">
        <f t="shared" si="62"/>
        <v>104116003</v>
      </c>
      <c r="B3996" s="7" t="s">
        <v>1323</v>
      </c>
      <c r="C3996" s="7"/>
      <c r="D3996" s="7"/>
      <c r="E3996" s="7" t="e">
        <v>#N/A</v>
      </c>
      <c r="F3996" s="7" t="e">
        <v>#N/A</v>
      </c>
      <c r="G3996" s="7" t="e">
        <v>#N/A</v>
      </c>
      <c r="H3996" s="7" t="e">
        <v>#N/A</v>
      </c>
      <c r="I3996" s="7" t="s">
        <v>1286</v>
      </c>
      <c r="J3996" s="7" t="s">
        <v>1286</v>
      </c>
      <c r="K3996" s="241">
        <v>10411</v>
      </c>
      <c r="L3996" s="7" t="s">
        <v>2276</v>
      </c>
      <c r="M3996" s="241">
        <v>6003</v>
      </c>
      <c r="N3996" s="7" t="s">
        <v>89</v>
      </c>
    </row>
    <row r="3997" spans="1:14" x14ac:dyDescent="0.3">
      <c r="A3997" t="str">
        <f t="shared" si="62"/>
        <v>104126003</v>
      </c>
      <c r="B3997" s="7" t="s">
        <v>1323</v>
      </c>
      <c r="C3997" s="7"/>
      <c r="D3997" s="7"/>
      <c r="E3997" s="7" t="e">
        <v>#N/A</v>
      </c>
      <c r="F3997" s="7" t="e">
        <v>#N/A</v>
      </c>
      <c r="G3997" s="7" t="e">
        <v>#N/A</v>
      </c>
      <c r="H3997" s="7" t="e">
        <v>#N/A</v>
      </c>
      <c r="I3997" s="7" t="s">
        <v>1286</v>
      </c>
      <c r="J3997" s="7" t="s">
        <v>1286</v>
      </c>
      <c r="K3997" s="241">
        <v>10412</v>
      </c>
      <c r="L3997" s="7" t="s">
        <v>2277</v>
      </c>
      <c r="M3997" s="241">
        <v>6003</v>
      </c>
      <c r="N3997" s="7" t="s">
        <v>89</v>
      </c>
    </row>
    <row r="3998" spans="1:14" x14ac:dyDescent="0.3">
      <c r="A3998" t="str">
        <f t="shared" si="62"/>
        <v>104136000</v>
      </c>
      <c r="B3998" s="7" t="s">
        <v>1323</v>
      </c>
      <c r="C3998" s="7"/>
      <c r="D3998" s="7"/>
      <c r="E3998" s="7" t="e">
        <v>#N/A</v>
      </c>
      <c r="F3998" s="7" t="e">
        <v>#N/A</v>
      </c>
      <c r="G3998" s="7" t="e">
        <v>#N/A</v>
      </c>
      <c r="H3998" s="7" t="e">
        <v>#N/A</v>
      </c>
      <c r="I3998" s="7" t="s">
        <v>1286</v>
      </c>
      <c r="J3998" s="7" t="s">
        <v>1286</v>
      </c>
      <c r="K3998" s="241">
        <v>10413</v>
      </c>
      <c r="L3998" s="7" t="s">
        <v>1158</v>
      </c>
      <c r="M3998" s="241">
        <v>6000</v>
      </c>
      <c r="N3998" s="7" t="s">
        <v>107</v>
      </c>
    </row>
    <row r="3999" spans="1:14" x14ac:dyDescent="0.3">
      <c r="A3999" t="str">
        <f t="shared" si="62"/>
        <v>104136003</v>
      </c>
      <c r="B3999" s="7" t="s">
        <v>1323</v>
      </c>
      <c r="C3999" s="7"/>
      <c r="D3999" s="7"/>
      <c r="E3999" s="7" t="e">
        <v>#N/A</v>
      </c>
      <c r="F3999" s="7" t="e">
        <v>#N/A</v>
      </c>
      <c r="G3999" s="7" t="e">
        <v>#N/A</v>
      </c>
      <c r="H3999" s="7" t="e">
        <v>#N/A</v>
      </c>
      <c r="I3999" s="7" t="s">
        <v>1286</v>
      </c>
      <c r="J3999" s="7" t="s">
        <v>1286</v>
      </c>
      <c r="K3999" s="241">
        <v>10413</v>
      </c>
      <c r="L3999" s="7" t="s">
        <v>1158</v>
      </c>
      <c r="M3999" s="241">
        <v>6003</v>
      </c>
      <c r="N3999" s="7" t="s">
        <v>89</v>
      </c>
    </row>
    <row r="4000" spans="1:14" x14ac:dyDescent="0.3">
      <c r="A4000" t="str">
        <f t="shared" si="62"/>
        <v>104156003</v>
      </c>
      <c r="B4000" s="7" t="s">
        <v>1323</v>
      </c>
      <c r="C4000" s="7"/>
      <c r="D4000" s="7"/>
      <c r="E4000" s="7" t="e">
        <v>#N/A</v>
      </c>
      <c r="F4000" s="7" t="e">
        <v>#N/A</v>
      </c>
      <c r="G4000" s="7" t="e">
        <v>#N/A</v>
      </c>
      <c r="H4000" s="7" t="e">
        <v>#N/A</v>
      </c>
      <c r="I4000" s="7" t="s">
        <v>1286</v>
      </c>
      <c r="J4000" s="7" t="s">
        <v>1286</v>
      </c>
      <c r="K4000" s="241">
        <v>10415</v>
      </c>
      <c r="L4000" s="7" t="s">
        <v>2278</v>
      </c>
      <c r="M4000" s="241">
        <v>6003</v>
      </c>
      <c r="N4000" s="7" t="s">
        <v>89</v>
      </c>
    </row>
    <row r="4001" spans="1:14" x14ac:dyDescent="0.3">
      <c r="A4001" t="str">
        <f t="shared" si="62"/>
        <v>104206003</v>
      </c>
      <c r="B4001" s="7" t="s">
        <v>1323</v>
      </c>
      <c r="C4001" s="7"/>
      <c r="D4001" s="7"/>
      <c r="E4001" s="7" t="e">
        <v>#N/A</v>
      </c>
      <c r="F4001" s="7" t="e">
        <v>#N/A</v>
      </c>
      <c r="G4001" s="7" t="e">
        <v>#N/A</v>
      </c>
      <c r="H4001" s="7" t="e">
        <v>#N/A</v>
      </c>
      <c r="I4001" s="7" t="s">
        <v>1286</v>
      </c>
      <c r="J4001" s="7" t="s">
        <v>1286</v>
      </c>
      <c r="K4001" s="241">
        <v>10420</v>
      </c>
      <c r="L4001" s="7" t="s">
        <v>2279</v>
      </c>
      <c r="M4001" s="241">
        <v>6003</v>
      </c>
      <c r="N4001" s="7" t="s">
        <v>89</v>
      </c>
    </row>
    <row r="4002" spans="1:14" x14ac:dyDescent="0.3">
      <c r="A4002" t="str">
        <f t="shared" si="62"/>
        <v>104706000</v>
      </c>
      <c r="B4002" s="7" t="s">
        <v>1323</v>
      </c>
      <c r="C4002" s="7"/>
      <c r="D4002" s="7"/>
      <c r="E4002" s="7" t="e">
        <v>#N/A</v>
      </c>
      <c r="F4002" s="7" t="e">
        <v>#N/A</v>
      </c>
      <c r="G4002" s="7" t="e">
        <v>#N/A</v>
      </c>
      <c r="H4002" s="7" t="e">
        <v>#N/A</v>
      </c>
      <c r="I4002" s="7" t="s">
        <v>1286</v>
      </c>
      <c r="J4002" s="7" t="s">
        <v>1286</v>
      </c>
      <c r="K4002" s="241">
        <v>10470</v>
      </c>
      <c r="L4002" s="7" t="s">
        <v>120</v>
      </c>
      <c r="M4002" s="241">
        <v>6000</v>
      </c>
      <c r="N4002" s="7" t="s">
        <v>107</v>
      </c>
    </row>
    <row r="4003" spans="1:14" x14ac:dyDescent="0.3">
      <c r="A4003" t="str">
        <f t="shared" si="62"/>
        <v>104708812</v>
      </c>
      <c r="B4003" s="7" t="s">
        <v>1323</v>
      </c>
      <c r="C4003" s="7"/>
      <c r="D4003" s="7"/>
      <c r="E4003" s="7" t="e">
        <v>#N/A</v>
      </c>
      <c r="F4003" s="7" t="e">
        <v>#N/A</v>
      </c>
      <c r="G4003" s="7" t="e">
        <v>#N/A</v>
      </c>
      <c r="H4003" s="7" t="e">
        <v>#N/A</v>
      </c>
      <c r="I4003" s="7" t="s">
        <v>1286</v>
      </c>
      <c r="J4003" s="7" t="s">
        <v>1286</v>
      </c>
      <c r="K4003" s="241">
        <v>10470</v>
      </c>
      <c r="L4003" s="7" t="s">
        <v>120</v>
      </c>
      <c r="M4003" s="241">
        <v>8812</v>
      </c>
      <c r="N4003" s="7" t="s">
        <v>58</v>
      </c>
    </row>
    <row r="4004" spans="1:14" x14ac:dyDescent="0.3">
      <c r="A4004" t="str">
        <f t="shared" si="62"/>
        <v>104708830</v>
      </c>
      <c r="B4004" s="7" t="s">
        <v>1323</v>
      </c>
      <c r="C4004" s="7"/>
      <c r="D4004" s="7"/>
      <c r="E4004" s="7" t="e">
        <v>#N/A</v>
      </c>
      <c r="F4004" s="7" t="e">
        <v>#N/A</v>
      </c>
      <c r="G4004" s="7" t="e">
        <v>#N/A</v>
      </c>
      <c r="H4004" s="7" t="e">
        <v>#N/A</v>
      </c>
      <c r="I4004" s="7" t="s">
        <v>1286</v>
      </c>
      <c r="J4004" s="7" t="s">
        <v>1286</v>
      </c>
      <c r="K4004" s="241">
        <v>10470</v>
      </c>
      <c r="L4004" s="7" t="s">
        <v>120</v>
      </c>
      <c r="M4004" s="241">
        <v>8830</v>
      </c>
      <c r="N4004" s="7" t="s">
        <v>111</v>
      </c>
    </row>
    <row r="4005" spans="1:14" x14ac:dyDescent="0.3">
      <c r="A4005" t="str">
        <f t="shared" si="62"/>
        <v>104708831</v>
      </c>
      <c r="B4005" s="7" t="s">
        <v>1323</v>
      </c>
      <c r="C4005" s="7"/>
      <c r="D4005" s="7"/>
      <c r="E4005" s="7" t="e">
        <v>#N/A</v>
      </c>
      <c r="F4005" s="7" t="e">
        <v>#N/A</v>
      </c>
      <c r="G4005" s="7" t="e">
        <v>#N/A</v>
      </c>
      <c r="H4005" s="7" t="e">
        <v>#N/A</v>
      </c>
      <c r="I4005" s="7" t="s">
        <v>1286</v>
      </c>
      <c r="J4005" s="7" t="s">
        <v>1286</v>
      </c>
      <c r="K4005" s="241">
        <v>10470</v>
      </c>
      <c r="L4005" s="7" t="s">
        <v>120</v>
      </c>
      <c r="M4005" s="241">
        <v>8831</v>
      </c>
      <c r="N4005" s="7" t="s">
        <v>2135</v>
      </c>
    </row>
    <row r="4006" spans="1:14" x14ac:dyDescent="0.3">
      <c r="A4006" t="str">
        <f t="shared" si="62"/>
        <v>104708832</v>
      </c>
      <c r="B4006" s="7" t="s">
        <v>1323</v>
      </c>
      <c r="C4006" s="7"/>
      <c r="D4006" s="7"/>
      <c r="E4006" s="7">
        <v>0</v>
      </c>
      <c r="F4006" s="7">
        <v>0</v>
      </c>
      <c r="G4006" s="7">
        <v>0</v>
      </c>
      <c r="H4006" s="7">
        <v>0</v>
      </c>
      <c r="I4006" s="7" t="s">
        <v>1286</v>
      </c>
      <c r="J4006" s="7" t="s">
        <v>1286</v>
      </c>
      <c r="K4006" s="241">
        <v>10470</v>
      </c>
      <c r="L4006" s="7" t="s">
        <v>120</v>
      </c>
      <c r="M4006" s="241">
        <v>8832</v>
      </c>
      <c r="N4006" s="7" t="s">
        <v>121</v>
      </c>
    </row>
    <row r="4007" spans="1:14" x14ac:dyDescent="0.3">
      <c r="A4007" t="str">
        <f t="shared" si="62"/>
        <v>104708833</v>
      </c>
      <c r="B4007" s="7" t="s">
        <v>1323</v>
      </c>
      <c r="C4007" s="7"/>
      <c r="D4007" s="7"/>
      <c r="E4007" s="7">
        <v>0</v>
      </c>
      <c r="F4007" s="7">
        <v>0</v>
      </c>
      <c r="G4007" s="7">
        <v>0</v>
      </c>
      <c r="H4007" s="7">
        <v>0</v>
      </c>
      <c r="I4007" s="7" t="s">
        <v>1286</v>
      </c>
      <c r="J4007" s="7" t="s">
        <v>1286</v>
      </c>
      <c r="K4007" s="241">
        <v>10470</v>
      </c>
      <c r="L4007" s="7" t="s">
        <v>120</v>
      </c>
      <c r="M4007" s="241">
        <v>8833</v>
      </c>
      <c r="N4007" s="7" t="s">
        <v>122</v>
      </c>
    </row>
    <row r="4008" spans="1:14" x14ac:dyDescent="0.3">
      <c r="A4008" t="str">
        <f t="shared" si="62"/>
        <v>104708834</v>
      </c>
      <c r="B4008" s="7" t="s">
        <v>1323</v>
      </c>
      <c r="C4008" s="7"/>
      <c r="D4008" s="7"/>
      <c r="E4008" s="7">
        <v>0</v>
      </c>
      <c r="F4008" s="7">
        <v>0</v>
      </c>
      <c r="G4008" s="7">
        <v>0</v>
      </c>
      <c r="H4008" s="7">
        <v>0</v>
      </c>
      <c r="I4008" s="7" t="s">
        <v>1286</v>
      </c>
      <c r="J4008" s="7" t="s">
        <v>1286</v>
      </c>
      <c r="K4008" s="241">
        <v>10470</v>
      </c>
      <c r="L4008" s="7" t="s">
        <v>120</v>
      </c>
      <c r="M4008" s="241">
        <v>8834</v>
      </c>
      <c r="N4008" s="7" t="s">
        <v>123</v>
      </c>
    </row>
    <row r="4009" spans="1:14" x14ac:dyDescent="0.3">
      <c r="A4009" t="str">
        <f t="shared" si="62"/>
        <v>105005560</v>
      </c>
      <c r="B4009" s="7" t="s">
        <v>1323</v>
      </c>
      <c r="C4009" s="7"/>
      <c r="D4009" s="7"/>
      <c r="E4009" s="7" t="e">
        <v>#N/A</v>
      </c>
      <c r="F4009" s="7" t="e">
        <v>#N/A</v>
      </c>
      <c r="G4009" s="7" t="e">
        <v>#N/A</v>
      </c>
      <c r="H4009" s="7" t="e">
        <v>#N/A</v>
      </c>
      <c r="I4009" s="7" t="s">
        <v>1286</v>
      </c>
      <c r="J4009" s="7" t="s">
        <v>1286</v>
      </c>
      <c r="K4009" s="241">
        <v>10500</v>
      </c>
      <c r="L4009" s="7" t="s">
        <v>2280</v>
      </c>
      <c r="M4009" s="241">
        <v>5560</v>
      </c>
      <c r="N4009" s="7" t="s">
        <v>1334</v>
      </c>
    </row>
    <row r="4010" spans="1:14" x14ac:dyDescent="0.3">
      <c r="A4010" t="str">
        <f t="shared" si="62"/>
        <v>105006000</v>
      </c>
      <c r="B4010" s="7" t="s">
        <v>1323</v>
      </c>
      <c r="C4010" s="7"/>
      <c r="D4010" s="7"/>
      <c r="E4010" s="7" t="e">
        <v>#N/A</v>
      </c>
      <c r="F4010" s="7" t="e">
        <v>#N/A</v>
      </c>
      <c r="G4010" s="7" t="e">
        <v>#N/A</v>
      </c>
      <c r="H4010" s="7" t="e">
        <v>#N/A</v>
      </c>
      <c r="I4010" s="7" t="s">
        <v>1286</v>
      </c>
      <c r="J4010" s="7" t="s">
        <v>1286</v>
      </c>
      <c r="K4010" s="241">
        <v>10500</v>
      </c>
      <c r="L4010" s="7" t="s">
        <v>2280</v>
      </c>
      <c r="M4010" s="241">
        <v>6000</v>
      </c>
      <c r="N4010" s="7" t="s">
        <v>107</v>
      </c>
    </row>
    <row r="4011" spans="1:14" x14ac:dyDescent="0.3">
      <c r="A4011" t="str">
        <f t="shared" si="62"/>
        <v>105006003</v>
      </c>
      <c r="B4011" s="7" t="s">
        <v>1323</v>
      </c>
      <c r="C4011" s="7"/>
      <c r="D4011" s="7"/>
      <c r="E4011" s="7" t="e">
        <v>#N/A</v>
      </c>
      <c r="F4011" s="7" t="e">
        <v>#N/A</v>
      </c>
      <c r="G4011" s="7" t="e">
        <v>#N/A</v>
      </c>
      <c r="H4011" s="7" t="e">
        <v>#N/A</v>
      </c>
      <c r="I4011" s="7" t="s">
        <v>1286</v>
      </c>
      <c r="J4011" s="7" t="s">
        <v>1286</v>
      </c>
      <c r="K4011" s="241">
        <v>10500</v>
      </c>
      <c r="L4011" s="7" t="s">
        <v>2280</v>
      </c>
      <c r="M4011" s="241">
        <v>6003</v>
      </c>
      <c r="N4011" s="7" t="s">
        <v>89</v>
      </c>
    </row>
    <row r="4012" spans="1:14" x14ac:dyDescent="0.3">
      <c r="A4012" t="str">
        <f t="shared" si="62"/>
        <v>105055560</v>
      </c>
      <c r="B4012" s="7" t="s">
        <v>1323</v>
      </c>
      <c r="C4012" s="7"/>
      <c r="D4012" s="7"/>
      <c r="E4012" s="7" t="e">
        <v>#N/A</v>
      </c>
      <c r="F4012" s="7" t="e">
        <v>#N/A</v>
      </c>
      <c r="G4012" s="7" t="e">
        <v>#N/A</v>
      </c>
      <c r="H4012" s="7" t="e">
        <v>#N/A</v>
      </c>
      <c r="I4012" s="7" t="s">
        <v>1286</v>
      </c>
      <c r="J4012" s="7" t="s">
        <v>1286</v>
      </c>
      <c r="K4012" s="241">
        <v>10505</v>
      </c>
      <c r="L4012" s="7" t="s">
        <v>2281</v>
      </c>
      <c r="M4012" s="241">
        <v>5560</v>
      </c>
      <c r="N4012" s="7" t="s">
        <v>1334</v>
      </c>
    </row>
    <row r="4013" spans="1:14" x14ac:dyDescent="0.3">
      <c r="A4013" t="str">
        <f t="shared" si="62"/>
        <v>105056000</v>
      </c>
      <c r="B4013" s="7" t="s">
        <v>1323</v>
      </c>
      <c r="C4013" s="7"/>
      <c r="D4013" s="7"/>
      <c r="E4013" s="7" t="e">
        <v>#N/A</v>
      </c>
      <c r="F4013" s="7" t="e">
        <v>#N/A</v>
      </c>
      <c r="G4013" s="7" t="e">
        <v>#N/A</v>
      </c>
      <c r="H4013" s="7" t="e">
        <v>#N/A</v>
      </c>
      <c r="I4013" s="7" t="s">
        <v>1286</v>
      </c>
      <c r="J4013" s="7" t="s">
        <v>1286</v>
      </c>
      <c r="K4013" s="241">
        <v>10505</v>
      </c>
      <c r="L4013" s="7" t="s">
        <v>2281</v>
      </c>
      <c r="M4013" s="241">
        <v>6000</v>
      </c>
      <c r="N4013" s="7" t="s">
        <v>107</v>
      </c>
    </row>
    <row r="4014" spans="1:14" x14ac:dyDescent="0.3">
      <c r="A4014" t="str">
        <f t="shared" si="62"/>
        <v>105056003</v>
      </c>
      <c r="B4014" s="7" t="s">
        <v>1323</v>
      </c>
      <c r="C4014" s="7"/>
      <c r="D4014" s="7"/>
      <c r="E4014" s="7" t="e">
        <v>#N/A</v>
      </c>
      <c r="F4014" s="7" t="e">
        <v>#N/A</v>
      </c>
      <c r="G4014" s="7" t="e">
        <v>#N/A</v>
      </c>
      <c r="H4014" s="7" t="e">
        <v>#N/A</v>
      </c>
      <c r="I4014" s="7" t="s">
        <v>1286</v>
      </c>
      <c r="J4014" s="7" t="s">
        <v>1286</v>
      </c>
      <c r="K4014" s="241">
        <v>10505</v>
      </c>
      <c r="L4014" s="7" t="s">
        <v>2281</v>
      </c>
      <c r="M4014" s="241">
        <v>6003</v>
      </c>
      <c r="N4014" s="7" t="s">
        <v>89</v>
      </c>
    </row>
    <row r="4015" spans="1:14" x14ac:dyDescent="0.3">
      <c r="A4015" t="str">
        <f t="shared" si="62"/>
        <v>66092000</v>
      </c>
      <c r="B4015" s="7" t="s">
        <v>1321</v>
      </c>
      <c r="C4015" s="7"/>
      <c r="D4015" s="7"/>
      <c r="E4015" s="7" t="e">
        <v>#N/A</v>
      </c>
      <c r="F4015" s="7" t="e">
        <v>#N/A</v>
      </c>
      <c r="G4015" s="7" t="e">
        <v>#N/A</v>
      </c>
      <c r="H4015" s="7" t="e">
        <v>#N/A</v>
      </c>
      <c r="I4015" s="7" t="s">
        <v>2282</v>
      </c>
      <c r="J4015" s="7" t="s">
        <v>2283</v>
      </c>
      <c r="K4015" s="241">
        <v>6609</v>
      </c>
      <c r="L4015" s="7" t="s">
        <v>2284</v>
      </c>
      <c r="M4015" s="241">
        <v>2000</v>
      </c>
      <c r="N4015" s="7" t="s">
        <v>271</v>
      </c>
    </row>
    <row r="4016" spans="1:14" x14ac:dyDescent="0.3">
      <c r="A4016" t="str">
        <f t="shared" si="62"/>
        <v>66096004</v>
      </c>
      <c r="B4016" s="7" t="s">
        <v>1321</v>
      </c>
      <c r="C4016" s="7"/>
      <c r="D4016" s="7"/>
      <c r="E4016" s="7" t="e">
        <v>#N/A</v>
      </c>
      <c r="F4016" s="7" t="e">
        <v>#N/A</v>
      </c>
      <c r="G4016" s="7" t="e">
        <v>#N/A</v>
      </c>
      <c r="H4016" s="7" t="e">
        <v>#N/A</v>
      </c>
      <c r="I4016" s="7" t="s">
        <v>2282</v>
      </c>
      <c r="J4016" s="7" t="s">
        <v>2283</v>
      </c>
      <c r="K4016" s="241">
        <v>6609</v>
      </c>
      <c r="L4016" s="7" t="s">
        <v>2284</v>
      </c>
      <c r="M4016" s="241">
        <v>6004</v>
      </c>
      <c r="N4016" s="7" t="s">
        <v>66</v>
      </c>
    </row>
    <row r="4017" spans="1:14" x14ac:dyDescent="0.3">
      <c r="A4017" t="str">
        <f t="shared" si="62"/>
        <v>66097103</v>
      </c>
      <c r="B4017" s="7" t="s">
        <v>1321</v>
      </c>
      <c r="C4017" s="7"/>
      <c r="D4017" s="7"/>
      <c r="E4017" s="7" t="e">
        <v>#N/A</v>
      </c>
      <c r="F4017" s="7" t="e">
        <v>#N/A</v>
      </c>
      <c r="G4017" s="7" t="e">
        <v>#N/A</v>
      </c>
      <c r="H4017" s="7" t="e">
        <v>#N/A</v>
      </c>
      <c r="I4017" s="7" t="s">
        <v>2282</v>
      </c>
      <c r="J4017" s="7" t="s">
        <v>2283</v>
      </c>
      <c r="K4017" s="241">
        <v>6609</v>
      </c>
      <c r="L4017" s="7" t="s">
        <v>2284</v>
      </c>
      <c r="M4017" s="241">
        <v>7103</v>
      </c>
      <c r="N4017" s="7" t="s">
        <v>36</v>
      </c>
    </row>
    <row r="4018" spans="1:14" x14ac:dyDescent="0.3">
      <c r="A4018" t="str">
        <f t="shared" si="62"/>
        <v>72406004</v>
      </c>
      <c r="B4018" s="7" t="s">
        <v>1321</v>
      </c>
      <c r="C4018" s="7"/>
      <c r="D4018" s="7"/>
      <c r="E4018" s="7" t="e">
        <v>#N/A</v>
      </c>
      <c r="F4018" s="7" t="e">
        <v>#N/A</v>
      </c>
      <c r="G4018" s="7" t="e">
        <v>#N/A</v>
      </c>
      <c r="H4018" s="7" t="e">
        <v>#N/A</v>
      </c>
      <c r="I4018" s="7" t="s">
        <v>437</v>
      </c>
      <c r="J4018" s="7" t="s">
        <v>438</v>
      </c>
      <c r="K4018" s="241">
        <v>7240</v>
      </c>
      <c r="L4018" s="7" t="s">
        <v>2285</v>
      </c>
      <c r="M4018" s="241">
        <v>6004</v>
      </c>
      <c r="N4018" s="7" t="s">
        <v>66</v>
      </c>
    </row>
    <row r="4019" spans="1:14" x14ac:dyDescent="0.3">
      <c r="A4019" t="str">
        <f t="shared" si="62"/>
        <v>72406008</v>
      </c>
      <c r="B4019" s="7" t="s">
        <v>1321</v>
      </c>
      <c r="C4019" s="7"/>
      <c r="D4019" s="7"/>
      <c r="E4019" s="7" t="e">
        <v>#N/A</v>
      </c>
      <c r="F4019" s="7" t="e">
        <v>#N/A</v>
      </c>
      <c r="G4019" s="7" t="e">
        <v>#N/A</v>
      </c>
      <c r="H4019" s="7" t="e">
        <v>#N/A</v>
      </c>
      <c r="I4019" s="7" t="s">
        <v>437</v>
      </c>
      <c r="J4019" s="7" t="s">
        <v>438</v>
      </c>
      <c r="K4019" s="241">
        <v>7240</v>
      </c>
      <c r="L4019" s="7" t="s">
        <v>2285</v>
      </c>
      <c r="M4019" s="241">
        <v>6008</v>
      </c>
      <c r="N4019" s="7" t="s">
        <v>75</v>
      </c>
    </row>
    <row r="4020" spans="1:14" x14ac:dyDescent="0.3">
      <c r="A4020" t="str">
        <f t="shared" si="62"/>
        <v>72406500</v>
      </c>
      <c r="B4020" s="7" t="s">
        <v>1321</v>
      </c>
      <c r="C4020" s="7"/>
      <c r="D4020" s="7"/>
      <c r="E4020" s="7" t="e">
        <v>#N/A</v>
      </c>
      <c r="F4020" s="7" t="e">
        <v>#N/A</v>
      </c>
      <c r="G4020" s="7" t="e">
        <v>#N/A</v>
      </c>
      <c r="H4020" s="7" t="e">
        <v>#N/A</v>
      </c>
      <c r="I4020" s="7" t="s">
        <v>437</v>
      </c>
      <c r="J4020" s="7" t="s">
        <v>438</v>
      </c>
      <c r="K4020" s="241">
        <v>7240</v>
      </c>
      <c r="L4020" s="7" t="s">
        <v>2285</v>
      </c>
      <c r="M4020" s="241">
        <v>6500</v>
      </c>
      <c r="N4020" s="7" t="s">
        <v>2286</v>
      </c>
    </row>
    <row r="4021" spans="1:14" x14ac:dyDescent="0.3">
      <c r="A4021" t="str">
        <f t="shared" si="62"/>
        <v>72406505</v>
      </c>
      <c r="B4021" s="7" t="s">
        <v>1321</v>
      </c>
      <c r="C4021" s="7"/>
      <c r="D4021" s="7"/>
      <c r="E4021" s="7" t="e">
        <v>#N/A</v>
      </c>
      <c r="F4021" s="7" t="e">
        <v>#N/A</v>
      </c>
      <c r="G4021" s="7" t="e">
        <v>#N/A</v>
      </c>
      <c r="H4021" s="7" t="e">
        <v>#N/A</v>
      </c>
      <c r="I4021" s="7" t="s">
        <v>437</v>
      </c>
      <c r="J4021" s="7" t="s">
        <v>438</v>
      </c>
      <c r="K4021" s="241">
        <v>7240</v>
      </c>
      <c r="L4021" s="7" t="s">
        <v>2285</v>
      </c>
      <c r="M4021" s="241">
        <v>6505</v>
      </c>
      <c r="N4021" s="7" t="s">
        <v>2287</v>
      </c>
    </row>
    <row r="4022" spans="1:14" x14ac:dyDescent="0.3">
      <c r="A4022" t="str">
        <f t="shared" si="62"/>
        <v>72406507</v>
      </c>
      <c r="B4022" s="7" t="s">
        <v>1321</v>
      </c>
      <c r="C4022" s="7"/>
      <c r="D4022" s="7"/>
      <c r="E4022" s="7" t="e">
        <v>#N/A</v>
      </c>
      <c r="F4022" s="7" t="e">
        <v>#N/A</v>
      </c>
      <c r="G4022" s="7" t="e">
        <v>#N/A</v>
      </c>
      <c r="H4022" s="7" t="e">
        <v>#N/A</v>
      </c>
      <c r="I4022" s="7" t="s">
        <v>437</v>
      </c>
      <c r="J4022" s="7" t="s">
        <v>438</v>
      </c>
      <c r="K4022" s="241">
        <v>7240</v>
      </c>
      <c r="L4022" s="7" t="s">
        <v>2285</v>
      </c>
      <c r="M4022" s="241">
        <v>6507</v>
      </c>
      <c r="N4022" s="7" t="s">
        <v>2288</v>
      </c>
    </row>
    <row r="4023" spans="1:14" x14ac:dyDescent="0.3">
      <c r="A4023" t="str">
        <f t="shared" si="62"/>
        <v>72416500</v>
      </c>
      <c r="B4023" s="7" t="s">
        <v>1321</v>
      </c>
      <c r="C4023" s="7"/>
      <c r="D4023" s="7"/>
      <c r="E4023" s="7" t="e">
        <v>#N/A</v>
      </c>
      <c r="F4023" s="7" t="e">
        <v>#N/A</v>
      </c>
      <c r="G4023" s="7" t="e">
        <v>#N/A</v>
      </c>
      <c r="H4023" s="7" t="e">
        <v>#N/A</v>
      </c>
      <c r="I4023" s="7" t="s">
        <v>437</v>
      </c>
      <c r="J4023" s="7" t="s">
        <v>438</v>
      </c>
      <c r="K4023" s="241">
        <v>7241</v>
      </c>
      <c r="L4023" s="7" t="s">
        <v>2289</v>
      </c>
      <c r="M4023" s="241">
        <v>6500</v>
      </c>
      <c r="N4023" s="7" t="s">
        <v>2286</v>
      </c>
    </row>
    <row r="4024" spans="1:14" x14ac:dyDescent="0.3">
      <c r="A4024" t="str">
        <f t="shared" si="62"/>
        <v>72416505</v>
      </c>
      <c r="B4024" s="7" t="s">
        <v>1321</v>
      </c>
      <c r="C4024" s="7"/>
      <c r="D4024" s="7"/>
      <c r="E4024" s="7" t="e">
        <v>#N/A</v>
      </c>
      <c r="F4024" s="7" t="e">
        <v>#N/A</v>
      </c>
      <c r="G4024" s="7" t="e">
        <v>#N/A</v>
      </c>
      <c r="H4024" s="7" t="e">
        <v>#N/A</v>
      </c>
      <c r="I4024" s="7" t="s">
        <v>437</v>
      </c>
      <c r="J4024" s="7" t="s">
        <v>438</v>
      </c>
      <c r="K4024" s="241">
        <v>7241</v>
      </c>
      <c r="L4024" s="7" t="s">
        <v>2289</v>
      </c>
      <c r="M4024" s="241">
        <v>6505</v>
      </c>
      <c r="N4024" s="7" t="s">
        <v>2287</v>
      </c>
    </row>
    <row r="4025" spans="1:14" x14ac:dyDescent="0.3">
      <c r="A4025" t="str">
        <f t="shared" si="62"/>
        <v>72416515</v>
      </c>
      <c r="B4025" s="7" t="s">
        <v>1321</v>
      </c>
      <c r="C4025" s="7"/>
      <c r="D4025" s="7"/>
      <c r="E4025" s="7" t="e">
        <v>#N/A</v>
      </c>
      <c r="F4025" s="7" t="e">
        <v>#N/A</v>
      </c>
      <c r="G4025" s="7" t="e">
        <v>#N/A</v>
      </c>
      <c r="H4025" s="7" t="e">
        <v>#N/A</v>
      </c>
      <c r="I4025" s="7" t="s">
        <v>437</v>
      </c>
      <c r="J4025" s="7" t="s">
        <v>438</v>
      </c>
      <c r="K4025" s="241">
        <v>7241</v>
      </c>
      <c r="L4025" s="7" t="s">
        <v>2289</v>
      </c>
      <c r="M4025" s="241">
        <v>6515</v>
      </c>
      <c r="N4025" s="7" t="s">
        <v>2290</v>
      </c>
    </row>
    <row r="4026" spans="1:14" x14ac:dyDescent="0.3">
      <c r="A4026" t="str">
        <f t="shared" si="62"/>
        <v>72416518</v>
      </c>
      <c r="B4026" s="7" t="s">
        <v>1321</v>
      </c>
      <c r="C4026" s="7"/>
      <c r="D4026" s="7"/>
      <c r="E4026" s="7" t="e">
        <v>#N/A</v>
      </c>
      <c r="F4026" s="7" t="e">
        <v>#N/A</v>
      </c>
      <c r="G4026" s="7" t="e">
        <v>#N/A</v>
      </c>
      <c r="H4026" s="7" t="e">
        <v>#N/A</v>
      </c>
      <c r="I4026" s="7" t="s">
        <v>437</v>
      </c>
      <c r="J4026" s="7" t="s">
        <v>438</v>
      </c>
      <c r="K4026" s="241">
        <v>7241</v>
      </c>
      <c r="L4026" s="7" t="s">
        <v>2289</v>
      </c>
      <c r="M4026" s="241">
        <v>6518</v>
      </c>
      <c r="N4026" s="7" t="s">
        <v>2291</v>
      </c>
    </row>
    <row r="4027" spans="1:14" x14ac:dyDescent="0.3">
      <c r="A4027" t="str">
        <f t="shared" si="62"/>
        <v>91001500</v>
      </c>
      <c r="B4027" s="7" t="s">
        <v>1321</v>
      </c>
      <c r="C4027" s="7"/>
      <c r="D4027" s="7"/>
      <c r="E4027" s="7" t="e">
        <v>#N/A</v>
      </c>
      <c r="F4027" s="7" t="e">
        <v>#N/A</v>
      </c>
      <c r="G4027" s="7" t="e">
        <v>#N/A</v>
      </c>
      <c r="H4027" s="7" t="e">
        <v>#N/A</v>
      </c>
      <c r="I4027" s="7" t="s">
        <v>2292</v>
      </c>
      <c r="J4027" s="7" t="s">
        <v>2293</v>
      </c>
      <c r="K4027" s="241">
        <v>9100</v>
      </c>
      <c r="L4027" s="7" t="s">
        <v>2294</v>
      </c>
      <c r="M4027" s="241">
        <v>1500</v>
      </c>
      <c r="N4027" s="7" t="s">
        <v>1551</v>
      </c>
    </row>
    <row r="4028" spans="1:14" x14ac:dyDescent="0.3">
      <c r="A4028" t="str">
        <f t="shared" si="62"/>
        <v>91001502</v>
      </c>
      <c r="B4028" s="7" t="s">
        <v>1321</v>
      </c>
      <c r="C4028" s="7"/>
      <c r="D4028" s="7"/>
      <c r="E4028" s="7" t="e">
        <v>#N/A</v>
      </c>
      <c r="F4028" s="7" t="e">
        <v>#N/A</v>
      </c>
      <c r="G4028" s="7" t="e">
        <v>#N/A</v>
      </c>
      <c r="H4028" s="7" t="e">
        <v>#N/A</v>
      </c>
      <c r="I4028" s="7" t="s">
        <v>2292</v>
      </c>
      <c r="J4028" s="7" t="s">
        <v>2293</v>
      </c>
      <c r="K4028" s="241">
        <v>9100</v>
      </c>
      <c r="L4028" s="7" t="s">
        <v>2294</v>
      </c>
      <c r="M4028" s="241">
        <v>1502</v>
      </c>
      <c r="N4028" s="7" t="s">
        <v>491</v>
      </c>
    </row>
    <row r="4029" spans="1:14" x14ac:dyDescent="0.3">
      <c r="A4029" t="str">
        <f t="shared" si="62"/>
        <v>91001506</v>
      </c>
      <c r="B4029" s="7" t="s">
        <v>1321</v>
      </c>
      <c r="C4029" s="7"/>
      <c r="D4029" s="7"/>
      <c r="E4029" s="7" t="e">
        <v>#N/A</v>
      </c>
      <c r="F4029" s="7" t="e">
        <v>#N/A</v>
      </c>
      <c r="G4029" s="7" t="e">
        <v>#N/A</v>
      </c>
      <c r="H4029" s="7" t="e">
        <v>#N/A</v>
      </c>
      <c r="I4029" s="7" t="s">
        <v>2292</v>
      </c>
      <c r="J4029" s="7" t="s">
        <v>2293</v>
      </c>
      <c r="K4029" s="241">
        <v>9100</v>
      </c>
      <c r="L4029" s="7" t="s">
        <v>2294</v>
      </c>
      <c r="M4029" s="241">
        <v>1506</v>
      </c>
      <c r="N4029" s="7" t="s">
        <v>492</v>
      </c>
    </row>
    <row r="4030" spans="1:14" x14ac:dyDescent="0.3">
      <c r="A4030" t="str">
        <f t="shared" si="62"/>
        <v>91006006</v>
      </c>
      <c r="B4030" s="7" t="s">
        <v>1321</v>
      </c>
      <c r="C4030" s="7"/>
      <c r="D4030" s="7"/>
      <c r="E4030" s="7" t="e">
        <v>#N/A</v>
      </c>
      <c r="F4030" s="7" t="e">
        <v>#N/A</v>
      </c>
      <c r="G4030" s="7" t="e">
        <v>#N/A</v>
      </c>
      <c r="H4030" s="7" t="e">
        <v>#N/A</v>
      </c>
      <c r="I4030" s="7" t="s">
        <v>2292</v>
      </c>
      <c r="J4030" s="7" t="s">
        <v>2293</v>
      </c>
      <c r="K4030" s="241">
        <v>9100</v>
      </c>
      <c r="L4030" s="7" t="s">
        <v>2294</v>
      </c>
      <c r="M4030" s="241">
        <v>6006</v>
      </c>
      <c r="N4030" s="7" t="s">
        <v>68</v>
      </c>
    </row>
    <row r="4031" spans="1:14" x14ac:dyDescent="0.3">
      <c r="A4031" t="str">
        <f t="shared" si="62"/>
        <v>91006008</v>
      </c>
      <c r="B4031" s="7" t="s">
        <v>1321</v>
      </c>
      <c r="C4031" s="7"/>
      <c r="D4031" s="7"/>
      <c r="E4031" s="7" t="e">
        <v>#N/A</v>
      </c>
      <c r="F4031" s="7" t="e">
        <v>#N/A</v>
      </c>
      <c r="G4031" s="7" t="e">
        <v>#N/A</v>
      </c>
      <c r="H4031" s="7" t="e">
        <v>#N/A</v>
      </c>
      <c r="I4031" s="7" t="s">
        <v>2292</v>
      </c>
      <c r="J4031" s="7" t="s">
        <v>2293</v>
      </c>
      <c r="K4031" s="241">
        <v>9100</v>
      </c>
      <c r="L4031" s="7" t="s">
        <v>2294</v>
      </c>
      <c r="M4031" s="241">
        <v>6008</v>
      </c>
      <c r="N4031" s="7" t="s">
        <v>75</v>
      </c>
    </row>
    <row r="4032" spans="1:14" x14ac:dyDescent="0.3">
      <c r="A4032" t="str">
        <f t="shared" si="62"/>
        <v>91016000</v>
      </c>
      <c r="B4032" s="7" t="s">
        <v>1321</v>
      </c>
      <c r="C4032" s="7"/>
      <c r="D4032" s="7"/>
      <c r="E4032" s="7" t="e">
        <v>#N/A</v>
      </c>
      <c r="F4032" s="7" t="e">
        <v>#N/A</v>
      </c>
      <c r="G4032" s="7" t="e">
        <v>#N/A</v>
      </c>
      <c r="H4032" s="7" t="e">
        <v>#N/A</v>
      </c>
      <c r="I4032" s="7" t="s">
        <v>2292</v>
      </c>
      <c r="J4032" s="7" t="s">
        <v>2293</v>
      </c>
      <c r="K4032" s="241">
        <v>9101</v>
      </c>
      <c r="L4032" s="7" t="s">
        <v>2295</v>
      </c>
      <c r="M4032" s="241">
        <v>6000</v>
      </c>
      <c r="N4032" s="7" t="s">
        <v>107</v>
      </c>
    </row>
    <row r="4033" spans="1:14" x14ac:dyDescent="0.3">
      <c r="A4033" t="str">
        <f t="shared" si="62"/>
        <v>91016006</v>
      </c>
      <c r="B4033" s="7" t="s">
        <v>1321</v>
      </c>
      <c r="C4033" s="7"/>
      <c r="D4033" s="7"/>
      <c r="E4033" s="7" t="e">
        <v>#N/A</v>
      </c>
      <c r="F4033" s="7" t="e">
        <v>#N/A</v>
      </c>
      <c r="G4033" s="7" t="e">
        <v>#N/A</v>
      </c>
      <c r="H4033" s="7" t="e">
        <v>#N/A</v>
      </c>
      <c r="I4033" s="7" t="s">
        <v>2292</v>
      </c>
      <c r="J4033" s="7" t="s">
        <v>2293</v>
      </c>
      <c r="K4033" s="241">
        <v>9101</v>
      </c>
      <c r="L4033" s="7" t="s">
        <v>2295</v>
      </c>
      <c r="M4033" s="241">
        <v>6006</v>
      </c>
      <c r="N4033" s="7" t="s">
        <v>68</v>
      </c>
    </row>
    <row r="4034" spans="1:14" x14ac:dyDescent="0.3">
      <c r="A4034" t="str">
        <f t="shared" si="62"/>
        <v>91016008</v>
      </c>
      <c r="B4034" s="7" t="s">
        <v>1321</v>
      </c>
      <c r="C4034" s="7"/>
      <c r="D4034" s="7"/>
      <c r="E4034" s="7" t="e">
        <v>#N/A</v>
      </c>
      <c r="F4034" s="7" t="e">
        <v>#N/A</v>
      </c>
      <c r="G4034" s="7" t="e">
        <v>#N/A</v>
      </c>
      <c r="H4034" s="7" t="e">
        <v>#N/A</v>
      </c>
      <c r="I4034" s="7" t="s">
        <v>2292</v>
      </c>
      <c r="J4034" s="7" t="s">
        <v>2293</v>
      </c>
      <c r="K4034" s="241">
        <v>9101</v>
      </c>
      <c r="L4034" s="7" t="s">
        <v>2295</v>
      </c>
      <c r="M4034" s="241">
        <v>6008</v>
      </c>
      <c r="N4034" s="7" t="s">
        <v>75</v>
      </c>
    </row>
    <row r="4035" spans="1:14" x14ac:dyDescent="0.3">
      <c r="A4035" t="str">
        <f t="shared" ref="A4035:A4098" si="63">K4035&amp;M4035</f>
        <v>91026006</v>
      </c>
      <c r="B4035" s="7" t="s">
        <v>1321</v>
      </c>
      <c r="C4035" s="7"/>
      <c r="D4035" s="7"/>
      <c r="E4035" s="7" t="e">
        <v>#N/A</v>
      </c>
      <c r="F4035" s="7" t="e">
        <v>#N/A</v>
      </c>
      <c r="G4035" s="7" t="e">
        <v>#N/A</v>
      </c>
      <c r="H4035" s="7" t="e">
        <v>#N/A</v>
      </c>
      <c r="I4035" s="7" t="s">
        <v>2292</v>
      </c>
      <c r="J4035" s="7" t="s">
        <v>2293</v>
      </c>
      <c r="K4035" s="241">
        <v>9102</v>
      </c>
      <c r="L4035" s="7" t="s">
        <v>2296</v>
      </c>
      <c r="M4035" s="241">
        <v>6006</v>
      </c>
      <c r="N4035" s="7" t="s">
        <v>68</v>
      </c>
    </row>
    <row r="4036" spans="1:14" x14ac:dyDescent="0.3">
      <c r="A4036" t="str">
        <f t="shared" si="63"/>
        <v>91026008</v>
      </c>
      <c r="B4036" s="7" t="s">
        <v>1321</v>
      </c>
      <c r="C4036" s="7"/>
      <c r="D4036" s="7"/>
      <c r="E4036" s="7" t="e">
        <v>#N/A</v>
      </c>
      <c r="F4036" s="7" t="e">
        <v>#N/A</v>
      </c>
      <c r="G4036" s="7" t="e">
        <v>#N/A</v>
      </c>
      <c r="H4036" s="7" t="e">
        <v>#N/A</v>
      </c>
      <c r="I4036" s="7" t="s">
        <v>2292</v>
      </c>
      <c r="J4036" s="7" t="s">
        <v>2293</v>
      </c>
      <c r="K4036" s="241">
        <v>9102</v>
      </c>
      <c r="L4036" s="7" t="s">
        <v>2296</v>
      </c>
      <c r="M4036" s="241">
        <v>6008</v>
      </c>
      <c r="N4036" s="7" t="s">
        <v>75</v>
      </c>
    </row>
    <row r="4037" spans="1:14" x14ac:dyDescent="0.3">
      <c r="A4037" t="str">
        <f t="shared" si="63"/>
        <v>91036006</v>
      </c>
      <c r="B4037" s="7" t="s">
        <v>1321</v>
      </c>
      <c r="C4037" s="7"/>
      <c r="D4037" s="7"/>
      <c r="E4037" s="7" t="e">
        <v>#N/A</v>
      </c>
      <c r="F4037" s="7" t="e">
        <v>#N/A</v>
      </c>
      <c r="G4037" s="7" t="e">
        <v>#N/A</v>
      </c>
      <c r="H4037" s="7" t="e">
        <v>#N/A</v>
      </c>
      <c r="I4037" s="7" t="s">
        <v>2292</v>
      </c>
      <c r="J4037" s="7" t="s">
        <v>2293</v>
      </c>
      <c r="K4037" s="241">
        <v>9103</v>
      </c>
      <c r="L4037" s="7" t="s">
        <v>2297</v>
      </c>
      <c r="M4037" s="241">
        <v>6006</v>
      </c>
      <c r="N4037" s="7" t="s">
        <v>68</v>
      </c>
    </row>
    <row r="4038" spans="1:14" x14ac:dyDescent="0.3">
      <c r="A4038" t="str">
        <f t="shared" si="63"/>
        <v>91036008</v>
      </c>
      <c r="B4038" s="7" t="s">
        <v>1321</v>
      </c>
      <c r="C4038" s="7"/>
      <c r="D4038" s="7"/>
      <c r="E4038" s="7" t="e">
        <v>#N/A</v>
      </c>
      <c r="F4038" s="7" t="e">
        <v>#N/A</v>
      </c>
      <c r="G4038" s="7" t="e">
        <v>#N/A</v>
      </c>
      <c r="H4038" s="7" t="e">
        <v>#N/A</v>
      </c>
      <c r="I4038" s="7" t="s">
        <v>2292</v>
      </c>
      <c r="J4038" s="7" t="s">
        <v>2293</v>
      </c>
      <c r="K4038" s="241">
        <v>9103</v>
      </c>
      <c r="L4038" s="7" t="s">
        <v>2297</v>
      </c>
      <c r="M4038" s="241">
        <v>6008</v>
      </c>
      <c r="N4038" s="7" t="s">
        <v>75</v>
      </c>
    </row>
    <row r="4039" spans="1:14" x14ac:dyDescent="0.3">
      <c r="A4039" t="str">
        <f t="shared" si="63"/>
        <v>91046006</v>
      </c>
      <c r="B4039" s="7" t="s">
        <v>1321</v>
      </c>
      <c r="C4039" s="7"/>
      <c r="D4039" s="7"/>
      <c r="E4039" s="7" t="e">
        <v>#N/A</v>
      </c>
      <c r="F4039" s="7" t="e">
        <v>#N/A</v>
      </c>
      <c r="G4039" s="7" t="e">
        <v>#N/A</v>
      </c>
      <c r="H4039" s="7" t="e">
        <v>#N/A</v>
      </c>
      <c r="I4039" s="7" t="s">
        <v>2292</v>
      </c>
      <c r="J4039" s="7" t="s">
        <v>2293</v>
      </c>
      <c r="K4039" s="241">
        <v>9104</v>
      </c>
      <c r="L4039" s="7" t="s">
        <v>2298</v>
      </c>
      <c r="M4039" s="241">
        <v>6006</v>
      </c>
      <c r="N4039" s="7" t="s">
        <v>68</v>
      </c>
    </row>
    <row r="4040" spans="1:14" x14ac:dyDescent="0.3">
      <c r="A4040" t="str">
        <f t="shared" si="63"/>
        <v>91056006</v>
      </c>
      <c r="B4040" s="7" t="s">
        <v>1321</v>
      </c>
      <c r="C4040" s="7"/>
      <c r="D4040" s="7"/>
      <c r="E4040" s="7" t="e">
        <v>#N/A</v>
      </c>
      <c r="F4040" s="7" t="e">
        <v>#N/A</v>
      </c>
      <c r="G4040" s="7" t="e">
        <v>#N/A</v>
      </c>
      <c r="H4040" s="7" t="e">
        <v>#N/A</v>
      </c>
      <c r="I4040" s="7" t="s">
        <v>2292</v>
      </c>
      <c r="J4040" s="7" t="s">
        <v>2293</v>
      </c>
      <c r="K4040" s="241">
        <v>9105</v>
      </c>
      <c r="L4040" s="7" t="s">
        <v>2299</v>
      </c>
      <c r="M4040" s="241">
        <v>6006</v>
      </c>
      <c r="N4040" s="7" t="s">
        <v>68</v>
      </c>
    </row>
    <row r="4041" spans="1:14" x14ac:dyDescent="0.3">
      <c r="A4041" t="str">
        <f t="shared" si="63"/>
        <v>91056008</v>
      </c>
      <c r="B4041" s="7" t="s">
        <v>1321</v>
      </c>
      <c r="C4041" s="7"/>
      <c r="D4041" s="7"/>
      <c r="E4041" s="7" t="e">
        <v>#N/A</v>
      </c>
      <c r="F4041" s="7" t="e">
        <v>#N/A</v>
      </c>
      <c r="G4041" s="7" t="e">
        <v>#N/A</v>
      </c>
      <c r="H4041" s="7" t="e">
        <v>#N/A</v>
      </c>
      <c r="I4041" s="7" t="s">
        <v>2292</v>
      </c>
      <c r="J4041" s="7" t="s">
        <v>2293</v>
      </c>
      <c r="K4041" s="241">
        <v>9105</v>
      </c>
      <c r="L4041" s="7" t="s">
        <v>2299</v>
      </c>
      <c r="M4041" s="241">
        <v>6008</v>
      </c>
      <c r="N4041" s="7" t="s">
        <v>75</v>
      </c>
    </row>
    <row r="4042" spans="1:14" x14ac:dyDescent="0.3">
      <c r="A4042" t="str">
        <f t="shared" si="63"/>
        <v>91066006</v>
      </c>
      <c r="B4042" s="7" t="s">
        <v>1321</v>
      </c>
      <c r="C4042" s="7"/>
      <c r="D4042" s="7"/>
      <c r="E4042" s="7" t="e">
        <v>#N/A</v>
      </c>
      <c r="F4042" s="7" t="e">
        <v>#N/A</v>
      </c>
      <c r="G4042" s="7" t="e">
        <v>#N/A</v>
      </c>
      <c r="H4042" s="7" t="e">
        <v>#N/A</v>
      </c>
      <c r="I4042" s="7" t="s">
        <v>2292</v>
      </c>
      <c r="J4042" s="7" t="s">
        <v>2293</v>
      </c>
      <c r="K4042" s="241">
        <v>9106</v>
      </c>
      <c r="L4042" s="7" t="s">
        <v>2300</v>
      </c>
      <c r="M4042" s="241">
        <v>6006</v>
      </c>
      <c r="N4042" s="7" t="s">
        <v>68</v>
      </c>
    </row>
    <row r="4043" spans="1:14" x14ac:dyDescent="0.3">
      <c r="A4043" t="str">
        <f t="shared" si="63"/>
        <v>91096006</v>
      </c>
      <c r="B4043" s="7" t="s">
        <v>1321</v>
      </c>
      <c r="C4043" s="7"/>
      <c r="D4043" s="7"/>
      <c r="E4043" s="7" t="e">
        <v>#N/A</v>
      </c>
      <c r="F4043" s="7" t="e">
        <v>#N/A</v>
      </c>
      <c r="G4043" s="7" t="e">
        <v>#N/A</v>
      </c>
      <c r="H4043" s="7" t="e">
        <v>#N/A</v>
      </c>
      <c r="I4043" s="7" t="s">
        <v>2292</v>
      </c>
      <c r="J4043" s="7" t="s">
        <v>2293</v>
      </c>
      <c r="K4043" s="241">
        <v>9109</v>
      </c>
      <c r="L4043" s="7" t="s">
        <v>2301</v>
      </c>
      <c r="M4043" s="241">
        <v>6006</v>
      </c>
      <c r="N4043" s="7" t="s">
        <v>68</v>
      </c>
    </row>
    <row r="4044" spans="1:14" x14ac:dyDescent="0.3">
      <c r="A4044" t="str">
        <f t="shared" si="63"/>
        <v>100286002</v>
      </c>
      <c r="B4044" s="7" t="s">
        <v>1323</v>
      </c>
      <c r="C4044" s="7"/>
      <c r="D4044" s="7"/>
      <c r="E4044" s="7" t="e">
        <v>#N/A</v>
      </c>
      <c r="F4044" s="7" t="e">
        <v>#N/A</v>
      </c>
      <c r="G4044" s="7" t="e">
        <v>#N/A</v>
      </c>
      <c r="H4044" s="7" t="e">
        <v>#N/A</v>
      </c>
      <c r="I4044" s="7" t="s">
        <v>2292</v>
      </c>
      <c r="J4044" s="7" t="s">
        <v>2293</v>
      </c>
      <c r="K4044" s="241">
        <v>10028</v>
      </c>
      <c r="L4044" s="7" t="s">
        <v>2302</v>
      </c>
      <c r="M4044" s="241">
        <v>6002</v>
      </c>
      <c r="N4044" s="7" t="s">
        <v>457</v>
      </c>
    </row>
    <row r="4045" spans="1:14" x14ac:dyDescent="0.3">
      <c r="A4045" t="str">
        <f t="shared" si="63"/>
        <v>103016000</v>
      </c>
      <c r="B4045" s="7" t="s">
        <v>1323</v>
      </c>
      <c r="C4045" s="7"/>
      <c r="D4045" s="7"/>
      <c r="E4045" s="7" t="e">
        <v>#N/A</v>
      </c>
      <c r="F4045" s="7" t="e">
        <v>#N/A</v>
      </c>
      <c r="G4045" s="7" t="e">
        <v>#N/A</v>
      </c>
      <c r="H4045" s="7" t="e">
        <v>#N/A</v>
      </c>
      <c r="I4045" s="7" t="s">
        <v>2292</v>
      </c>
      <c r="J4045" s="7" t="s">
        <v>2293</v>
      </c>
      <c r="K4045" s="241">
        <v>10301</v>
      </c>
      <c r="L4045" s="7" t="s">
        <v>2293</v>
      </c>
      <c r="M4045" s="241">
        <v>6000</v>
      </c>
      <c r="N4045" s="7" t="s">
        <v>107</v>
      </c>
    </row>
    <row r="4046" spans="1:14" x14ac:dyDescent="0.3">
      <c r="A4046" t="str">
        <f t="shared" si="63"/>
        <v>103016003</v>
      </c>
      <c r="B4046" s="7" t="s">
        <v>1323</v>
      </c>
      <c r="C4046" s="7"/>
      <c r="D4046" s="7"/>
      <c r="E4046" s="7" t="e">
        <v>#N/A</v>
      </c>
      <c r="F4046" s="7" t="e">
        <v>#N/A</v>
      </c>
      <c r="G4046" s="7" t="e">
        <v>#N/A</v>
      </c>
      <c r="H4046" s="7" t="e">
        <v>#N/A</v>
      </c>
      <c r="I4046" s="7" t="s">
        <v>2292</v>
      </c>
      <c r="J4046" s="7" t="s">
        <v>2293</v>
      </c>
      <c r="K4046" s="241">
        <v>10301</v>
      </c>
      <c r="L4046" s="7" t="s">
        <v>2293</v>
      </c>
      <c r="M4046" s="241">
        <v>6003</v>
      </c>
      <c r="N4046" s="7" t="s">
        <v>89</v>
      </c>
    </row>
    <row r="4047" spans="1:14" x14ac:dyDescent="0.3">
      <c r="A4047" t="str">
        <f t="shared" si="63"/>
        <v>72006001</v>
      </c>
      <c r="B4047" s="7" t="s">
        <v>1321</v>
      </c>
      <c r="C4047" s="7"/>
      <c r="D4047" s="7"/>
      <c r="E4047" s="7" t="e">
        <v>#N/A</v>
      </c>
      <c r="F4047" s="7" t="e">
        <v>#N/A</v>
      </c>
      <c r="G4047" s="7" t="e">
        <v>#N/A</v>
      </c>
      <c r="H4047" s="7" t="e">
        <v>#N/A</v>
      </c>
      <c r="I4047" s="7" t="s">
        <v>127</v>
      </c>
      <c r="J4047" s="7" t="s">
        <v>128</v>
      </c>
      <c r="K4047" s="241">
        <v>7200</v>
      </c>
      <c r="L4047" s="7" t="s">
        <v>2303</v>
      </c>
      <c r="M4047" s="241">
        <v>6001</v>
      </c>
      <c r="N4047" s="7" t="s">
        <v>457</v>
      </c>
    </row>
    <row r="4048" spans="1:14" x14ac:dyDescent="0.3">
      <c r="A4048" t="str">
        <f t="shared" si="63"/>
        <v>72006006</v>
      </c>
      <c r="B4048" s="7" t="s">
        <v>1321</v>
      </c>
      <c r="C4048" s="7"/>
      <c r="D4048" s="7"/>
      <c r="E4048" s="7" t="e">
        <v>#N/A</v>
      </c>
      <c r="F4048" s="7" t="e">
        <v>#N/A</v>
      </c>
      <c r="G4048" s="7" t="e">
        <v>#N/A</v>
      </c>
      <c r="H4048" s="7" t="e">
        <v>#N/A</v>
      </c>
      <c r="I4048" s="7" t="s">
        <v>127</v>
      </c>
      <c r="J4048" s="7" t="s">
        <v>128</v>
      </c>
      <c r="K4048" s="241">
        <v>7200</v>
      </c>
      <c r="L4048" s="7" t="s">
        <v>2303</v>
      </c>
      <c r="M4048" s="241">
        <v>6006</v>
      </c>
      <c r="N4048" s="7" t="s">
        <v>68</v>
      </c>
    </row>
    <row r="4049" spans="1:14" x14ac:dyDescent="0.3">
      <c r="A4049" t="str">
        <f t="shared" si="63"/>
        <v>72006500</v>
      </c>
      <c r="B4049" s="7" t="s">
        <v>1321</v>
      </c>
      <c r="C4049" s="7"/>
      <c r="D4049" s="7"/>
      <c r="E4049" s="7" t="e">
        <v>#N/A</v>
      </c>
      <c r="F4049" s="7" t="e">
        <v>#N/A</v>
      </c>
      <c r="G4049" s="7" t="e">
        <v>#N/A</v>
      </c>
      <c r="H4049" s="7" t="e">
        <v>#N/A</v>
      </c>
      <c r="I4049" s="7" t="s">
        <v>127</v>
      </c>
      <c r="J4049" s="7" t="s">
        <v>128</v>
      </c>
      <c r="K4049" s="241">
        <v>7200</v>
      </c>
      <c r="L4049" s="7" t="s">
        <v>2303</v>
      </c>
      <c r="M4049" s="241">
        <v>6500</v>
      </c>
      <c r="N4049" s="7" t="s">
        <v>2286</v>
      </c>
    </row>
    <row r="4050" spans="1:14" x14ac:dyDescent="0.3">
      <c r="A4050" t="str">
        <f t="shared" si="63"/>
        <v>72006501</v>
      </c>
      <c r="B4050" s="7" t="s">
        <v>1321</v>
      </c>
      <c r="C4050" s="7"/>
      <c r="D4050" s="7"/>
      <c r="E4050" s="7" t="e">
        <v>#N/A</v>
      </c>
      <c r="F4050" s="7" t="e">
        <v>#N/A</v>
      </c>
      <c r="G4050" s="7" t="e">
        <v>#N/A</v>
      </c>
      <c r="H4050" s="7" t="e">
        <v>#N/A</v>
      </c>
      <c r="I4050" s="7" t="s">
        <v>127</v>
      </c>
      <c r="J4050" s="7" t="s">
        <v>128</v>
      </c>
      <c r="K4050" s="241">
        <v>7200</v>
      </c>
      <c r="L4050" s="7" t="s">
        <v>2303</v>
      </c>
      <c r="M4050" s="241">
        <v>6501</v>
      </c>
      <c r="N4050" s="7" t="s">
        <v>2304</v>
      </c>
    </row>
    <row r="4051" spans="1:14" x14ac:dyDescent="0.3">
      <c r="A4051" t="str">
        <f t="shared" si="63"/>
        <v>72006502</v>
      </c>
      <c r="B4051" s="7" t="s">
        <v>1321</v>
      </c>
      <c r="C4051" s="7"/>
      <c r="D4051" s="7"/>
      <c r="E4051" s="7" t="e">
        <v>#N/A</v>
      </c>
      <c r="F4051" s="7" t="e">
        <v>#N/A</v>
      </c>
      <c r="G4051" s="7" t="e">
        <v>#N/A</v>
      </c>
      <c r="H4051" s="7" t="e">
        <v>#N/A</v>
      </c>
      <c r="I4051" s="7" t="s">
        <v>127</v>
      </c>
      <c r="J4051" s="7" t="s">
        <v>128</v>
      </c>
      <c r="K4051" s="241">
        <v>7200</v>
      </c>
      <c r="L4051" s="7" t="s">
        <v>2303</v>
      </c>
      <c r="M4051" s="241">
        <v>6502</v>
      </c>
      <c r="N4051" s="7" t="s">
        <v>2305</v>
      </c>
    </row>
    <row r="4052" spans="1:14" x14ac:dyDescent="0.3">
      <c r="A4052" t="str">
        <f t="shared" si="63"/>
        <v>72006503</v>
      </c>
      <c r="B4052" s="7" t="s">
        <v>1321</v>
      </c>
      <c r="C4052" s="7"/>
      <c r="D4052" s="7"/>
      <c r="E4052" s="7" t="e">
        <v>#N/A</v>
      </c>
      <c r="F4052" s="7" t="e">
        <v>#N/A</v>
      </c>
      <c r="G4052" s="7" t="e">
        <v>#N/A</v>
      </c>
      <c r="H4052" s="7" t="e">
        <v>#N/A</v>
      </c>
      <c r="I4052" s="7" t="s">
        <v>127</v>
      </c>
      <c r="J4052" s="7" t="s">
        <v>128</v>
      </c>
      <c r="K4052" s="241">
        <v>7200</v>
      </c>
      <c r="L4052" s="7" t="s">
        <v>2303</v>
      </c>
      <c r="M4052" s="241">
        <v>6503</v>
      </c>
      <c r="N4052" s="7" t="s">
        <v>2306</v>
      </c>
    </row>
    <row r="4053" spans="1:14" x14ac:dyDescent="0.3">
      <c r="A4053" t="str">
        <f t="shared" si="63"/>
        <v>72006504</v>
      </c>
      <c r="B4053" s="7" t="s">
        <v>1321</v>
      </c>
      <c r="C4053" s="7"/>
      <c r="D4053" s="7"/>
      <c r="E4053" s="7" t="e">
        <v>#N/A</v>
      </c>
      <c r="F4053" s="7" t="e">
        <v>#N/A</v>
      </c>
      <c r="G4053" s="7" t="e">
        <v>#N/A</v>
      </c>
      <c r="H4053" s="7" t="e">
        <v>#N/A</v>
      </c>
      <c r="I4053" s="7" t="s">
        <v>127</v>
      </c>
      <c r="J4053" s="7" t="s">
        <v>128</v>
      </c>
      <c r="K4053" s="241">
        <v>7200</v>
      </c>
      <c r="L4053" s="7" t="s">
        <v>2303</v>
      </c>
      <c r="M4053" s="241">
        <v>6504</v>
      </c>
      <c r="N4053" s="7" t="s">
        <v>2307</v>
      </c>
    </row>
    <row r="4054" spans="1:14" x14ac:dyDescent="0.3">
      <c r="A4054" t="str">
        <f t="shared" si="63"/>
        <v>72006505</v>
      </c>
      <c r="B4054" s="7" t="s">
        <v>1321</v>
      </c>
      <c r="C4054" s="7"/>
      <c r="D4054" s="7"/>
      <c r="E4054" s="7" t="e">
        <v>#N/A</v>
      </c>
      <c r="F4054" s="7" t="e">
        <v>#N/A</v>
      </c>
      <c r="G4054" s="7" t="e">
        <v>#N/A</v>
      </c>
      <c r="H4054" s="7" t="e">
        <v>#N/A</v>
      </c>
      <c r="I4054" s="7" t="s">
        <v>127</v>
      </c>
      <c r="J4054" s="7" t="s">
        <v>128</v>
      </c>
      <c r="K4054" s="241">
        <v>7200</v>
      </c>
      <c r="L4054" s="7" t="s">
        <v>2303</v>
      </c>
      <c r="M4054" s="241">
        <v>6505</v>
      </c>
      <c r="N4054" s="7" t="s">
        <v>2287</v>
      </c>
    </row>
    <row r="4055" spans="1:14" x14ac:dyDescent="0.3">
      <c r="A4055" t="str">
        <f t="shared" si="63"/>
        <v>72006506</v>
      </c>
      <c r="B4055" s="7" t="s">
        <v>1321</v>
      </c>
      <c r="C4055" s="7"/>
      <c r="D4055" s="7"/>
      <c r="E4055" s="7" t="e">
        <v>#N/A</v>
      </c>
      <c r="F4055" s="7" t="e">
        <v>#N/A</v>
      </c>
      <c r="G4055" s="7" t="e">
        <v>#N/A</v>
      </c>
      <c r="H4055" s="7" t="e">
        <v>#N/A</v>
      </c>
      <c r="I4055" s="7" t="s">
        <v>127</v>
      </c>
      <c r="J4055" s="7" t="s">
        <v>128</v>
      </c>
      <c r="K4055" s="241">
        <v>7200</v>
      </c>
      <c r="L4055" s="7" t="s">
        <v>2303</v>
      </c>
      <c r="M4055" s="241">
        <v>6506</v>
      </c>
      <c r="N4055" s="7" t="s">
        <v>2308</v>
      </c>
    </row>
    <row r="4056" spans="1:14" x14ac:dyDescent="0.3">
      <c r="A4056" t="str">
        <f t="shared" si="63"/>
        <v>72006507</v>
      </c>
      <c r="B4056" s="7" t="s">
        <v>1321</v>
      </c>
      <c r="C4056" s="7"/>
      <c r="D4056" s="7"/>
      <c r="E4056" s="7" t="e">
        <v>#N/A</v>
      </c>
      <c r="F4056" s="7" t="e">
        <v>#N/A</v>
      </c>
      <c r="G4056" s="7" t="e">
        <v>#N/A</v>
      </c>
      <c r="H4056" s="7" t="e">
        <v>#N/A</v>
      </c>
      <c r="I4056" s="7" t="s">
        <v>127</v>
      </c>
      <c r="J4056" s="7" t="s">
        <v>128</v>
      </c>
      <c r="K4056" s="241">
        <v>7200</v>
      </c>
      <c r="L4056" s="7" t="s">
        <v>2303</v>
      </c>
      <c r="M4056" s="241">
        <v>6507</v>
      </c>
      <c r="N4056" s="7" t="s">
        <v>2288</v>
      </c>
    </row>
    <row r="4057" spans="1:14" x14ac:dyDescent="0.3">
      <c r="A4057" t="str">
        <f t="shared" si="63"/>
        <v>72006508</v>
      </c>
      <c r="B4057" s="7" t="s">
        <v>1321</v>
      </c>
      <c r="C4057" s="7"/>
      <c r="D4057" s="7"/>
      <c r="E4057" s="7" t="e">
        <v>#N/A</v>
      </c>
      <c r="F4057" s="7" t="e">
        <v>#N/A</v>
      </c>
      <c r="G4057" s="7" t="e">
        <v>#N/A</v>
      </c>
      <c r="H4057" s="7" t="e">
        <v>#N/A</v>
      </c>
      <c r="I4057" s="7" t="s">
        <v>127</v>
      </c>
      <c r="J4057" s="7" t="s">
        <v>128</v>
      </c>
      <c r="K4057" s="241">
        <v>7200</v>
      </c>
      <c r="L4057" s="7" t="s">
        <v>2303</v>
      </c>
      <c r="M4057" s="241">
        <v>6508</v>
      </c>
      <c r="N4057" s="7" t="s">
        <v>2309</v>
      </c>
    </row>
    <row r="4058" spans="1:14" x14ac:dyDescent="0.3">
      <c r="A4058" t="str">
        <f t="shared" si="63"/>
        <v>72006509</v>
      </c>
      <c r="B4058" s="7" t="s">
        <v>1321</v>
      </c>
      <c r="C4058" s="7"/>
      <c r="D4058" s="7"/>
      <c r="E4058" s="7" t="e">
        <v>#N/A</v>
      </c>
      <c r="F4058" s="7" t="e">
        <v>#N/A</v>
      </c>
      <c r="G4058" s="7" t="e">
        <v>#N/A</v>
      </c>
      <c r="H4058" s="7" t="e">
        <v>#N/A</v>
      </c>
      <c r="I4058" s="7" t="s">
        <v>127</v>
      </c>
      <c r="J4058" s="7" t="s">
        <v>128</v>
      </c>
      <c r="K4058" s="241">
        <v>7200</v>
      </c>
      <c r="L4058" s="7" t="s">
        <v>2303</v>
      </c>
      <c r="M4058" s="241">
        <v>6509</v>
      </c>
      <c r="N4058" s="7" t="s">
        <v>1946</v>
      </c>
    </row>
    <row r="4059" spans="1:14" x14ac:dyDescent="0.3">
      <c r="A4059" t="str">
        <f t="shared" si="63"/>
        <v>72006513</v>
      </c>
      <c r="B4059" s="7" t="s">
        <v>1321</v>
      </c>
      <c r="C4059" s="7"/>
      <c r="D4059" s="7"/>
      <c r="E4059" s="7" t="e">
        <v>#N/A</v>
      </c>
      <c r="F4059" s="7" t="e">
        <v>#N/A</v>
      </c>
      <c r="G4059" s="7" t="e">
        <v>#N/A</v>
      </c>
      <c r="H4059" s="7" t="e">
        <v>#N/A</v>
      </c>
      <c r="I4059" s="7" t="s">
        <v>127</v>
      </c>
      <c r="J4059" s="7" t="s">
        <v>128</v>
      </c>
      <c r="K4059" s="241">
        <v>7200</v>
      </c>
      <c r="L4059" s="7" t="s">
        <v>2303</v>
      </c>
      <c r="M4059" s="241">
        <v>6513</v>
      </c>
      <c r="N4059" s="7" t="s">
        <v>2310</v>
      </c>
    </row>
    <row r="4060" spans="1:14" x14ac:dyDescent="0.3">
      <c r="A4060" t="str">
        <f t="shared" si="63"/>
        <v>72006527</v>
      </c>
      <c r="B4060" s="7" t="s">
        <v>1321</v>
      </c>
      <c r="C4060" s="7"/>
      <c r="D4060" s="7"/>
      <c r="E4060" s="7" t="e">
        <v>#N/A</v>
      </c>
      <c r="F4060" s="7" t="e">
        <v>#N/A</v>
      </c>
      <c r="G4060" s="7" t="e">
        <v>#N/A</v>
      </c>
      <c r="H4060" s="7" t="e">
        <v>#N/A</v>
      </c>
      <c r="I4060" s="7" t="s">
        <v>127</v>
      </c>
      <c r="J4060" s="7" t="s">
        <v>128</v>
      </c>
      <c r="K4060" s="241">
        <v>7200</v>
      </c>
      <c r="L4060" s="7" t="s">
        <v>2303</v>
      </c>
      <c r="M4060" s="241">
        <v>6527</v>
      </c>
      <c r="N4060" s="7" t="s">
        <v>2311</v>
      </c>
    </row>
    <row r="4061" spans="1:14" x14ac:dyDescent="0.3">
      <c r="A4061" t="str">
        <f t="shared" si="63"/>
        <v>72006529</v>
      </c>
      <c r="B4061" s="7" t="s">
        <v>1321</v>
      </c>
      <c r="C4061" s="7"/>
      <c r="D4061" s="7"/>
      <c r="E4061" s="7" t="e">
        <v>#N/A</v>
      </c>
      <c r="F4061" s="7" t="e">
        <v>#N/A</v>
      </c>
      <c r="G4061" s="7" t="e">
        <v>#N/A</v>
      </c>
      <c r="H4061" s="7" t="e">
        <v>#N/A</v>
      </c>
      <c r="I4061" s="7" t="s">
        <v>127</v>
      </c>
      <c r="J4061" s="7" t="s">
        <v>128</v>
      </c>
      <c r="K4061" s="241">
        <v>7200</v>
      </c>
      <c r="L4061" s="7" t="s">
        <v>2303</v>
      </c>
      <c r="M4061" s="241">
        <v>6529</v>
      </c>
      <c r="N4061" s="7" t="s">
        <v>2312</v>
      </c>
    </row>
    <row r="4062" spans="1:14" x14ac:dyDescent="0.3">
      <c r="A4062" t="str">
        <f t="shared" si="63"/>
        <v>72016006</v>
      </c>
      <c r="B4062" s="7" t="s">
        <v>1321</v>
      </c>
      <c r="C4062" s="7"/>
      <c r="D4062" s="7"/>
      <c r="E4062" s="7" t="e">
        <v>#N/A</v>
      </c>
      <c r="F4062" s="7" t="e">
        <v>#N/A</v>
      </c>
      <c r="G4062" s="7" t="e">
        <v>#N/A</v>
      </c>
      <c r="H4062" s="7" t="e">
        <v>#N/A</v>
      </c>
      <c r="I4062" s="7" t="s">
        <v>127</v>
      </c>
      <c r="J4062" s="7" t="s">
        <v>128</v>
      </c>
      <c r="K4062" s="241">
        <v>7201</v>
      </c>
      <c r="L4062" s="7" t="s">
        <v>2313</v>
      </c>
      <c r="M4062" s="241">
        <v>6006</v>
      </c>
      <c r="N4062" s="7" t="s">
        <v>68</v>
      </c>
    </row>
    <row r="4063" spans="1:14" x14ac:dyDescent="0.3">
      <c r="A4063" t="str">
        <f t="shared" si="63"/>
        <v>72016008</v>
      </c>
      <c r="B4063" s="7" t="s">
        <v>1321</v>
      </c>
      <c r="C4063" s="7"/>
      <c r="D4063" s="7"/>
      <c r="E4063" s="7" t="e">
        <v>#N/A</v>
      </c>
      <c r="F4063" s="7" t="e">
        <v>#N/A</v>
      </c>
      <c r="G4063" s="7" t="e">
        <v>#N/A</v>
      </c>
      <c r="H4063" s="7" t="e">
        <v>#N/A</v>
      </c>
      <c r="I4063" s="7" t="s">
        <v>127</v>
      </c>
      <c r="J4063" s="7" t="s">
        <v>128</v>
      </c>
      <c r="K4063" s="241">
        <v>7201</v>
      </c>
      <c r="L4063" s="7" t="s">
        <v>2313</v>
      </c>
      <c r="M4063" s="241">
        <v>6008</v>
      </c>
      <c r="N4063" s="7" t="s">
        <v>75</v>
      </c>
    </row>
    <row r="4064" spans="1:14" x14ac:dyDescent="0.3">
      <c r="A4064" t="str">
        <f t="shared" si="63"/>
        <v>72016500</v>
      </c>
      <c r="B4064" s="7" t="s">
        <v>1321</v>
      </c>
      <c r="C4064" s="7"/>
      <c r="D4064" s="7"/>
      <c r="E4064" s="7" t="e">
        <v>#N/A</v>
      </c>
      <c r="F4064" s="7" t="e">
        <v>#N/A</v>
      </c>
      <c r="G4064" s="7" t="e">
        <v>#N/A</v>
      </c>
      <c r="H4064" s="7" t="e">
        <v>#N/A</v>
      </c>
      <c r="I4064" s="7" t="s">
        <v>127</v>
      </c>
      <c r="J4064" s="7" t="s">
        <v>128</v>
      </c>
      <c r="K4064" s="241">
        <v>7201</v>
      </c>
      <c r="L4064" s="7" t="s">
        <v>2313</v>
      </c>
      <c r="M4064" s="241">
        <v>6500</v>
      </c>
      <c r="N4064" s="7" t="s">
        <v>2286</v>
      </c>
    </row>
    <row r="4065" spans="1:14" x14ac:dyDescent="0.3">
      <c r="A4065" t="str">
        <f t="shared" si="63"/>
        <v>72016501</v>
      </c>
      <c r="B4065" s="7" t="s">
        <v>1321</v>
      </c>
      <c r="C4065" s="7"/>
      <c r="D4065" s="7"/>
      <c r="E4065" s="7" t="e">
        <v>#N/A</v>
      </c>
      <c r="F4065" s="7" t="e">
        <v>#N/A</v>
      </c>
      <c r="G4065" s="7" t="e">
        <v>#N/A</v>
      </c>
      <c r="H4065" s="7" t="e">
        <v>#N/A</v>
      </c>
      <c r="I4065" s="7" t="s">
        <v>127</v>
      </c>
      <c r="J4065" s="7" t="s">
        <v>128</v>
      </c>
      <c r="K4065" s="241">
        <v>7201</v>
      </c>
      <c r="L4065" s="7" t="s">
        <v>2313</v>
      </c>
      <c r="M4065" s="241">
        <v>6501</v>
      </c>
      <c r="N4065" s="7" t="s">
        <v>2304</v>
      </c>
    </row>
    <row r="4066" spans="1:14" x14ac:dyDescent="0.3">
      <c r="A4066" t="str">
        <f t="shared" si="63"/>
        <v>72016502</v>
      </c>
      <c r="B4066" s="7" t="s">
        <v>1321</v>
      </c>
      <c r="C4066" s="7"/>
      <c r="D4066" s="7"/>
      <c r="E4066" s="7" t="e">
        <v>#N/A</v>
      </c>
      <c r="F4066" s="7" t="e">
        <v>#N/A</v>
      </c>
      <c r="G4066" s="7" t="e">
        <v>#N/A</v>
      </c>
      <c r="H4066" s="7" t="e">
        <v>#N/A</v>
      </c>
      <c r="I4066" s="7" t="s">
        <v>127</v>
      </c>
      <c r="J4066" s="7" t="s">
        <v>128</v>
      </c>
      <c r="K4066" s="241">
        <v>7201</v>
      </c>
      <c r="L4066" s="7" t="s">
        <v>2313</v>
      </c>
      <c r="M4066" s="241">
        <v>6502</v>
      </c>
      <c r="N4066" s="7" t="s">
        <v>2305</v>
      </c>
    </row>
    <row r="4067" spans="1:14" x14ac:dyDescent="0.3">
      <c r="A4067" t="str">
        <f t="shared" si="63"/>
        <v>72016503</v>
      </c>
      <c r="B4067" s="7" t="s">
        <v>1321</v>
      </c>
      <c r="C4067" s="7"/>
      <c r="D4067" s="7"/>
      <c r="E4067" s="7" t="e">
        <v>#N/A</v>
      </c>
      <c r="F4067" s="7" t="e">
        <v>#N/A</v>
      </c>
      <c r="G4067" s="7" t="e">
        <v>#N/A</v>
      </c>
      <c r="H4067" s="7" t="e">
        <v>#N/A</v>
      </c>
      <c r="I4067" s="7" t="s">
        <v>127</v>
      </c>
      <c r="J4067" s="7" t="s">
        <v>128</v>
      </c>
      <c r="K4067" s="241">
        <v>7201</v>
      </c>
      <c r="L4067" s="7" t="s">
        <v>2313</v>
      </c>
      <c r="M4067" s="241">
        <v>6503</v>
      </c>
      <c r="N4067" s="7" t="s">
        <v>2306</v>
      </c>
    </row>
    <row r="4068" spans="1:14" x14ac:dyDescent="0.3">
      <c r="A4068" t="str">
        <f t="shared" si="63"/>
        <v>72016518</v>
      </c>
      <c r="B4068" s="7" t="s">
        <v>1321</v>
      </c>
      <c r="C4068" s="7"/>
      <c r="D4068" s="7"/>
      <c r="E4068" s="7" t="e">
        <v>#N/A</v>
      </c>
      <c r="F4068" s="7" t="e">
        <v>#N/A</v>
      </c>
      <c r="G4068" s="7" t="e">
        <v>#N/A</v>
      </c>
      <c r="H4068" s="7" t="e">
        <v>#N/A</v>
      </c>
      <c r="I4068" s="7" t="s">
        <v>127</v>
      </c>
      <c r="J4068" s="7" t="s">
        <v>128</v>
      </c>
      <c r="K4068" s="241">
        <v>7201</v>
      </c>
      <c r="L4068" s="7" t="s">
        <v>2313</v>
      </c>
      <c r="M4068" s="241">
        <v>6518</v>
      </c>
      <c r="N4068" s="7" t="s">
        <v>2291</v>
      </c>
    </row>
    <row r="4069" spans="1:14" x14ac:dyDescent="0.3">
      <c r="A4069" t="str">
        <f t="shared" si="63"/>
        <v>72016527</v>
      </c>
      <c r="B4069" s="7" t="s">
        <v>1321</v>
      </c>
      <c r="C4069" s="7"/>
      <c r="D4069" s="7"/>
      <c r="E4069" s="7" t="e">
        <v>#N/A</v>
      </c>
      <c r="F4069" s="7" t="e">
        <v>#N/A</v>
      </c>
      <c r="G4069" s="7" t="e">
        <v>#N/A</v>
      </c>
      <c r="H4069" s="7" t="e">
        <v>#N/A</v>
      </c>
      <c r="I4069" s="7" t="s">
        <v>127</v>
      </c>
      <c r="J4069" s="7" t="s">
        <v>128</v>
      </c>
      <c r="K4069" s="241">
        <v>7201</v>
      </c>
      <c r="L4069" s="7" t="s">
        <v>2313</v>
      </c>
      <c r="M4069" s="241">
        <v>6527</v>
      </c>
      <c r="N4069" s="7" t="s">
        <v>2311</v>
      </c>
    </row>
    <row r="4070" spans="1:14" x14ac:dyDescent="0.3">
      <c r="A4070" t="str">
        <f t="shared" si="63"/>
        <v>72106002</v>
      </c>
      <c r="B4070" s="7" t="s">
        <v>1321</v>
      </c>
      <c r="C4070" s="7"/>
      <c r="D4070" s="7"/>
      <c r="E4070" s="7" t="e">
        <v>#N/A</v>
      </c>
      <c r="F4070" s="7" t="e">
        <v>#N/A</v>
      </c>
      <c r="G4070" s="7" t="e">
        <v>#N/A</v>
      </c>
      <c r="H4070" s="7" t="e">
        <v>#N/A</v>
      </c>
      <c r="I4070" s="7" t="s">
        <v>127</v>
      </c>
      <c r="J4070" s="7" t="s">
        <v>128</v>
      </c>
      <c r="K4070" s="241">
        <v>7210</v>
      </c>
      <c r="L4070" s="7" t="s">
        <v>2314</v>
      </c>
      <c r="M4070" s="241">
        <v>6002</v>
      </c>
      <c r="N4070" s="7" t="s">
        <v>457</v>
      </c>
    </row>
    <row r="4071" spans="1:14" x14ac:dyDescent="0.3">
      <c r="A4071" t="str">
        <f t="shared" si="63"/>
        <v>72106003</v>
      </c>
      <c r="B4071" s="7" t="s">
        <v>1321</v>
      </c>
      <c r="C4071" s="7"/>
      <c r="D4071" s="7"/>
      <c r="E4071" s="7" t="e">
        <v>#N/A</v>
      </c>
      <c r="F4071" s="7" t="e">
        <v>#N/A</v>
      </c>
      <c r="G4071" s="7" t="e">
        <v>#N/A</v>
      </c>
      <c r="H4071" s="7" t="e">
        <v>#N/A</v>
      </c>
      <c r="I4071" s="7" t="s">
        <v>127</v>
      </c>
      <c r="J4071" s="7" t="s">
        <v>128</v>
      </c>
      <c r="K4071" s="241">
        <v>7210</v>
      </c>
      <c r="L4071" s="7" t="s">
        <v>2314</v>
      </c>
      <c r="M4071" s="241">
        <v>6003</v>
      </c>
      <c r="N4071" s="7" t="s">
        <v>89</v>
      </c>
    </row>
    <row r="4072" spans="1:14" x14ac:dyDescent="0.3">
      <c r="A4072" t="str">
        <f t="shared" si="63"/>
        <v>72106004</v>
      </c>
      <c r="B4072" s="7" t="s">
        <v>1321</v>
      </c>
      <c r="C4072" s="7"/>
      <c r="D4072" s="7"/>
      <c r="E4072" s="7" t="e">
        <v>#N/A</v>
      </c>
      <c r="F4072" s="7" t="e">
        <v>#N/A</v>
      </c>
      <c r="G4072" s="7" t="e">
        <v>#N/A</v>
      </c>
      <c r="H4072" s="7" t="e">
        <v>#N/A</v>
      </c>
      <c r="I4072" s="7" t="s">
        <v>127</v>
      </c>
      <c r="J4072" s="7" t="s">
        <v>128</v>
      </c>
      <c r="K4072" s="241">
        <v>7210</v>
      </c>
      <c r="L4072" s="7" t="s">
        <v>2314</v>
      </c>
      <c r="M4072" s="241">
        <v>6004</v>
      </c>
      <c r="N4072" s="7" t="s">
        <v>66</v>
      </c>
    </row>
    <row r="4073" spans="1:14" x14ac:dyDescent="0.3">
      <c r="A4073" t="str">
        <f t="shared" si="63"/>
        <v>72106006</v>
      </c>
      <c r="B4073" s="7" t="s">
        <v>1321</v>
      </c>
      <c r="C4073" s="7"/>
      <c r="D4073" s="7"/>
      <c r="E4073" s="7" t="e">
        <v>#N/A</v>
      </c>
      <c r="F4073" s="7" t="e">
        <v>#N/A</v>
      </c>
      <c r="G4073" s="7" t="e">
        <v>#N/A</v>
      </c>
      <c r="H4073" s="7" t="e">
        <v>#N/A</v>
      </c>
      <c r="I4073" s="7" t="s">
        <v>127</v>
      </c>
      <c r="J4073" s="7" t="s">
        <v>128</v>
      </c>
      <c r="K4073" s="241">
        <v>7210</v>
      </c>
      <c r="L4073" s="7" t="s">
        <v>2314</v>
      </c>
      <c r="M4073" s="241">
        <v>6006</v>
      </c>
      <c r="N4073" s="7" t="s">
        <v>68</v>
      </c>
    </row>
    <row r="4074" spans="1:14" x14ac:dyDescent="0.3">
      <c r="A4074" t="str">
        <f t="shared" si="63"/>
        <v>72106500</v>
      </c>
      <c r="B4074" s="7" t="s">
        <v>1321</v>
      </c>
      <c r="C4074" s="7"/>
      <c r="D4074" s="7"/>
      <c r="E4074" s="7" t="e">
        <v>#N/A</v>
      </c>
      <c r="F4074" s="7" t="e">
        <v>#N/A</v>
      </c>
      <c r="G4074" s="7" t="e">
        <v>#N/A</v>
      </c>
      <c r="H4074" s="7" t="e">
        <v>#N/A</v>
      </c>
      <c r="I4074" s="7" t="s">
        <v>127</v>
      </c>
      <c r="J4074" s="7" t="s">
        <v>128</v>
      </c>
      <c r="K4074" s="241">
        <v>7210</v>
      </c>
      <c r="L4074" s="7" t="s">
        <v>2314</v>
      </c>
      <c r="M4074" s="241">
        <v>6500</v>
      </c>
      <c r="N4074" s="7" t="s">
        <v>2286</v>
      </c>
    </row>
    <row r="4075" spans="1:14" x14ac:dyDescent="0.3">
      <c r="A4075" t="str">
        <f t="shared" si="63"/>
        <v>72106501</v>
      </c>
      <c r="B4075" s="7" t="s">
        <v>1321</v>
      </c>
      <c r="C4075" s="7"/>
      <c r="D4075" s="7"/>
      <c r="E4075" s="7" t="e">
        <v>#N/A</v>
      </c>
      <c r="F4075" s="7" t="e">
        <v>#N/A</v>
      </c>
      <c r="G4075" s="7" t="e">
        <v>#N/A</v>
      </c>
      <c r="H4075" s="7" t="e">
        <v>#N/A</v>
      </c>
      <c r="I4075" s="7" t="s">
        <v>127</v>
      </c>
      <c r="J4075" s="7" t="s">
        <v>128</v>
      </c>
      <c r="K4075" s="241">
        <v>7210</v>
      </c>
      <c r="L4075" s="7" t="s">
        <v>2314</v>
      </c>
      <c r="M4075" s="241">
        <v>6501</v>
      </c>
      <c r="N4075" s="7" t="s">
        <v>2304</v>
      </c>
    </row>
    <row r="4076" spans="1:14" x14ac:dyDescent="0.3">
      <c r="A4076" t="str">
        <f t="shared" si="63"/>
        <v>72106502</v>
      </c>
      <c r="B4076" s="7" t="s">
        <v>1321</v>
      </c>
      <c r="C4076" s="7"/>
      <c r="D4076" s="7"/>
      <c r="E4076" s="7" t="e">
        <v>#N/A</v>
      </c>
      <c r="F4076" s="7" t="e">
        <v>#N/A</v>
      </c>
      <c r="G4076" s="7" t="e">
        <v>#N/A</v>
      </c>
      <c r="H4076" s="7" t="e">
        <v>#N/A</v>
      </c>
      <c r="I4076" s="7" t="s">
        <v>127</v>
      </c>
      <c r="J4076" s="7" t="s">
        <v>128</v>
      </c>
      <c r="K4076" s="241">
        <v>7210</v>
      </c>
      <c r="L4076" s="7" t="s">
        <v>2314</v>
      </c>
      <c r="M4076" s="241">
        <v>6502</v>
      </c>
      <c r="N4076" s="7" t="s">
        <v>2305</v>
      </c>
    </row>
    <row r="4077" spans="1:14" x14ac:dyDescent="0.3">
      <c r="A4077" t="str">
        <f t="shared" si="63"/>
        <v>72106505</v>
      </c>
      <c r="B4077" s="7" t="s">
        <v>1321</v>
      </c>
      <c r="C4077" s="7"/>
      <c r="D4077" s="7"/>
      <c r="E4077" s="7" t="e">
        <v>#N/A</v>
      </c>
      <c r="F4077" s="7" t="e">
        <v>#N/A</v>
      </c>
      <c r="G4077" s="7" t="e">
        <v>#N/A</v>
      </c>
      <c r="H4077" s="7" t="e">
        <v>#N/A</v>
      </c>
      <c r="I4077" s="7" t="s">
        <v>127</v>
      </c>
      <c r="J4077" s="7" t="s">
        <v>128</v>
      </c>
      <c r="K4077" s="241">
        <v>7210</v>
      </c>
      <c r="L4077" s="7" t="s">
        <v>2314</v>
      </c>
      <c r="M4077" s="241">
        <v>6505</v>
      </c>
      <c r="N4077" s="7" t="s">
        <v>2287</v>
      </c>
    </row>
    <row r="4078" spans="1:14" x14ac:dyDescent="0.3">
      <c r="A4078" t="str">
        <f t="shared" si="63"/>
        <v>72106506</v>
      </c>
      <c r="B4078" s="7" t="s">
        <v>1321</v>
      </c>
      <c r="C4078" s="7"/>
      <c r="D4078" s="7"/>
      <c r="E4078" s="7" t="e">
        <v>#N/A</v>
      </c>
      <c r="F4078" s="7" t="e">
        <v>#N/A</v>
      </c>
      <c r="G4078" s="7" t="e">
        <v>#N/A</v>
      </c>
      <c r="H4078" s="7" t="e">
        <v>#N/A</v>
      </c>
      <c r="I4078" s="7" t="s">
        <v>127</v>
      </c>
      <c r="J4078" s="7" t="s">
        <v>128</v>
      </c>
      <c r="K4078" s="241">
        <v>7210</v>
      </c>
      <c r="L4078" s="7" t="s">
        <v>2314</v>
      </c>
      <c r="M4078" s="241">
        <v>6506</v>
      </c>
      <c r="N4078" s="7" t="s">
        <v>2308</v>
      </c>
    </row>
    <row r="4079" spans="1:14" x14ac:dyDescent="0.3">
      <c r="A4079" t="str">
        <f t="shared" si="63"/>
        <v>72106507</v>
      </c>
      <c r="B4079" s="7" t="s">
        <v>1321</v>
      </c>
      <c r="C4079" s="7"/>
      <c r="D4079" s="7"/>
      <c r="E4079" s="7" t="e">
        <v>#N/A</v>
      </c>
      <c r="F4079" s="7" t="e">
        <v>#N/A</v>
      </c>
      <c r="G4079" s="7" t="e">
        <v>#N/A</v>
      </c>
      <c r="H4079" s="7" t="e">
        <v>#N/A</v>
      </c>
      <c r="I4079" s="7" t="s">
        <v>127</v>
      </c>
      <c r="J4079" s="7" t="s">
        <v>128</v>
      </c>
      <c r="K4079" s="241">
        <v>7210</v>
      </c>
      <c r="L4079" s="7" t="s">
        <v>2314</v>
      </c>
      <c r="M4079" s="241">
        <v>6507</v>
      </c>
      <c r="N4079" s="7" t="s">
        <v>2288</v>
      </c>
    </row>
    <row r="4080" spans="1:14" x14ac:dyDescent="0.3">
      <c r="A4080" t="str">
        <f t="shared" si="63"/>
        <v>72106509</v>
      </c>
      <c r="B4080" s="7" t="s">
        <v>1321</v>
      </c>
      <c r="C4080" s="7"/>
      <c r="D4080" s="7"/>
      <c r="E4080" s="7" t="e">
        <v>#N/A</v>
      </c>
      <c r="F4080" s="7" t="e">
        <v>#N/A</v>
      </c>
      <c r="G4080" s="7" t="e">
        <v>#N/A</v>
      </c>
      <c r="H4080" s="7" t="e">
        <v>#N/A</v>
      </c>
      <c r="I4080" s="7" t="s">
        <v>127</v>
      </c>
      <c r="J4080" s="7" t="s">
        <v>128</v>
      </c>
      <c r="K4080" s="241">
        <v>7210</v>
      </c>
      <c r="L4080" s="7" t="s">
        <v>2314</v>
      </c>
      <c r="M4080" s="241">
        <v>6509</v>
      </c>
      <c r="N4080" s="7" t="s">
        <v>1946</v>
      </c>
    </row>
    <row r="4081" spans="1:14" x14ac:dyDescent="0.3">
      <c r="A4081" t="str">
        <f t="shared" si="63"/>
        <v>72106510</v>
      </c>
      <c r="B4081" s="7" t="s">
        <v>1321</v>
      </c>
      <c r="C4081" s="7"/>
      <c r="D4081" s="7"/>
      <c r="E4081" s="7" t="e">
        <v>#N/A</v>
      </c>
      <c r="F4081" s="7" t="e">
        <v>#N/A</v>
      </c>
      <c r="G4081" s="7" t="e">
        <v>#N/A</v>
      </c>
      <c r="H4081" s="7" t="e">
        <v>#N/A</v>
      </c>
      <c r="I4081" s="7" t="s">
        <v>127</v>
      </c>
      <c r="J4081" s="7" t="s">
        <v>128</v>
      </c>
      <c r="K4081" s="241">
        <v>7210</v>
      </c>
      <c r="L4081" s="7" t="s">
        <v>2314</v>
      </c>
      <c r="M4081" s="241">
        <v>6510</v>
      </c>
      <c r="N4081" s="7" t="s">
        <v>2315</v>
      </c>
    </row>
    <row r="4082" spans="1:14" x14ac:dyDescent="0.3">
      <c r="A4082" t="str">
        <f t="shared" si="63"/>
        <v>72106511</v>
      </c>
      <c r="B4082" s="7" t="s">
        <v>1321</v>
      </c>
      <c r="C4082" s="7"/>
      <c r="D4082" s="7"/>
      <c r="E4082" s="7" t="e">
        <v>#N/A</v>
      </c>
      <c r="F4082" s="7" t="e">
        <v>#N/A</v>
      </c>
      <c r="G4082" s="7" t="e">
        <v>#N/A</v>
      </c>
      <c r="H4082" s="7" t="e">
        <v>#N/A</v>
      </c>
      <c r="I4082" s="7" t="s">
        <v>127</v>
      </c>
      <c r="J4082" s="7" t="s">
        <v>128</v>
      </c>
      <c r="K4082" s="241">
        <v>7210</v>
      </c>
      <c r="L4082" s="7" t="s">
        <v>2314</v>
      </c>
      <c r="M4082" s="241">
        <v>6511</v>
      </c>
      <c r="N4082" s="7" t="s">
        <v>2316</v>
      </c>
    </row>
    <row r="4083" spans="1:14" x14ac:dyDescent="0.3">
      <c r="A4083" t="str">
        <f t="shared" si="63"/>
        <v>72106512</v>
      </c>
      <c r="B4083" s="7" t="s">
        <v>1321</v>
      </c>
      <c r="C4083" s="7"/>
      <c r="D4083" s="7"/>
      <c r="E4083" s="7" t="e">
        <v>#N/A</v>
      </c>
      <c r="F4083" s="7" t="e">
        <v>#N/A</v>
      </c>
      <c r="G4083" s="7" t="e">
        <v>#N/A</v>
      </c>
      <c r="H4083" s="7" t="e">
        <v>#N/A</v>
      </c>
      <c r="I4083" s="7" t="s">
        <v>127</v>
      </c>
      <c r="J4083" s="7" t="s">
        <v>128</v>
      </c>
      <c r="K4083" s="241">
        <v>7210</v>
      </c>
      <c r="L4083" s="7" t="s">
        <v>2314</v>
      </c>
      <c r="M4083" s="241">
        <v>6512</v>
      </c>
      <c r="N4083" s="7" t="s">
        <v>2317</v>
      </c>
    </row>
    <row r="4084" spans="1:14" x14ac:dyDescent="0.3">
      <c r="A4084" t="str">
        <f t="shared" si="63"/>
        <v>72106513</v>
      </c>
      <c r="B4084" s="7" t="s">
        <v>1321</v>
      </c>
      <c r="C4084" s="7"/>
      <c r="D4084" s="7"/>
      <c r="E4084" s="7" t="e">
        <v>#N/A</v>
      </c>
      <c r="F4084" s="7" t="e">
        <v>#N/A</v>
      </c>
      <c r="G4084" s="7" t="e">
        <v>#N/A</v>
      </c>
      <c r="H4084" s="7" t="e">
        <v>#N/A</v>
      </c>
      <c r="I4084" s="7" t="s">
        <v>127</v>
      </c>
      <c r="J4084" s="7" t="s">
        <v>128</v>
      </c>
      <c r="K4084" s="241">
        <v>7210</v>
      </c>
      <c r="L4084" s="7" t="s">
        <v>2314</v>
      </c>
      <c r="M4084" s="241">
        <v>6513</v>
      </c>
      <c r="N4084" s="7" t="s">
        <v>2310</v>
      </c>
    </row>
    <row r="4085" spans="1:14" x14ac:dyDescent="0.3">
      <c r="A4085" t="str">
        <f t="shared" si="63"/>
        <v>72106519</v>
      </c>
      <c r="B4085" s="7" t="s">
        <v>1321</v>
      </c>
      <c r="C4085" s="7"/>
      <c r="D4085" s="7"/>
      <c r="E4085" s="7" t="e">
        <v>#N/A</v>
      </c>
      <c r="F4085" s="7" t="e">
        <v>#N/A</v>
      </c>
      <c r="G4085" s="7" t="e">
        <v>#N/A</v>
      </c>
      <c r="H4085" s="7" t="e">
        <v>#N/A</v>
      </c>
      <c r="I4085" s="7" t="s">
        <v>127</v>
      </c>
      <c r="J4085" s="7" t="s">
        <v>128</v>
      </c>
      <c r="K4085" s="241">
        <v>7210</v>
      </c>
      <c r="L4085" s="7" t="s">
        <v>2314</v>
      </c>
      <c r="M4085" s="241">
        <v>6519</v>
      </c>
      <c r="N4085" s="7" t="s">
        <v>2318</v>
      </c>
    </row>
    <row r="4086" spans="1:14" x14ac:dyDescent="0.3">
      <c r="A4086" t="str">
        <f t="shared" si="63"/>
        <v>72106523</v>
      </c>
      <c r="B4086" s="7" t="s">
        <v>1321</v>
      </c>
      <c r="C4086" s="7"/>
      <c r="D4086" s="7"/>
      <c r="E4086" s="7" t="e">
        <v>#N/A</v>
      </c>
      <c r="F4086" s="7" t="e">
        <v>#N/A</v>
      </c>
      <c r="G4086" s="7" t="e">
        <v>#N/A</v>
      </c>
      <c r="H4086" s="7" t="e">
        <v>#N/A</v>
      </c>
      <c r="I4086" s="7" t="s">
        <v>127</v>
      </c>
      <c r="J4086" s="7" t="s">
        <v>128</v>
      </c>
      <c r="K4086" s="241">
        <v>7210</v>
      </c>
      <c r="L4086" s="7" t="s">
        <v>2314</v>
      </c>
      <c r="M4086" s="241">
        <v>6523</v>
      </c>
      <c r="N4086" s="7" t="s">
        <v>2319</v>
      </c>
    </row>
    <row r="4087" spans="1:14" x14ac:dyDescent="0.3">
      <c r="A4087" t="str">
        <f t="shared" si="63"/>
        <v>72106529</v>
      </c>
      <c r="B4087" s="7" t="s">
        <v>1321</v>
      </c>
      <c r="C4087" s="7"/>
      <c r="D4087" s="7"/>
      <c r="E4087" s="7" t="e">
        <v>#N/A</v>
      </c>
      <c r="F4087" s="7" t="e">
        <v>#N/A</v>
      </c>
      <c r="G4087" s="7" t="e">
        <v>#N/A</v>
      </c>
      <c r="H4087" s="7" t="e">
        <v>#N/A</v>
      </c>
      <c r="I4087" s="7" t="s">
        <v>127</v>
      </c>
      <c r="J4087" s="7" t="s">
        <v>128</v>
      </c>
      <c r="K4087" s="241">
        <v>7210</v>
      </c>
      <c r="L4087" s="7" t="s">
        <v>2314</v>
      </c>
      <c r="M4087" s="241">
        <v>6529</v>
      </c>
      <c r="N4087" s="7" t="s">
        <v>2312</v>
      </c>
    </row>
    <row r="4088" spans="1:14" x14ac:dyDescent="0.3">
      <c r="A4088" t="str">
        <f t="shared" si="63"/>
        <v>72116001</v>
      </c>
      <c r="B4088" s="7" t="s">
        <v>1321</v>
      </c>
      <c r="C4088" s="7"/>
      <c r="D4088" s="7"/>
      <c r="E4088" s="7" t="e">
        <v>#N/A</v>
      </c>
      <c r="F4088" s="7" t="e">
        <v>#N/A</v>
      </c>
      <c r="G4088" s="7" t="e">
        <v>#N/A</v>
      </c>
      <c r="H4088" s="7" t="e">
        <v>#N/A</v>
      </c>
      <c r="I4088" s="7" t="s">
        <v>127</v>
      </c>
      <c r="J4088" s="7" t="s">
        <v>128</v>
      </c>
      <c r="K4088" s="241">
        <v>7211</v>
      </c>
      <c r="L4088" s="7" t="s">
        <v>2320</v>
      </c>
      <c r="M4088" s="241">
        <v>6001</v>
      </c>
      <c r="N4088" s="7" t="s">
        <v>457</v>
      </c>
    </row>
    <row r="4089" spans="1:14" x14ac:dyDescent="0.3">
      <c r="A4089" t="str">
        <f t="shared" si="63"/>
        <v>72116006</v>
      </c>
      <c r="B4089" s="7" t="s">
        <v>1321</v>
      </c>
      <c r="C4089" s="7"/>
      <c r="D4089" s="7"/>
      <c r="E4089" s="7" t="e">
        <v>#N/A</v>
      </c>
      <c r="F4089" s="7" t="e">
        <v>#N/A</v>
      </c>
      <c r="G4089" s="7" t="e">
        <v>#N/A</v>
      </c>
      <c r="H4089" s="7" t="e">
        <v>#N/A</v>
      </c>
      <c r="I4089" s="7" t="s">
        <v>127</v>
      </c>
      <c r="J4089" s="7" t="s">
        <v>128</v>
      </c>
      <c r="K4089" s="241">
        <v>7211</v>
      </c>
      <c r="L4089" s="7" t="s">
        <v>2320</v>
      </c>
      <c r="M4089" s="241">
        <v>6006</v>
      </c>
      <c r="N4089" s="7" t="s">
        <v>68</v>
      </c>
    </row>
    <row r="4090" spans="1:14" x14ac:dyDescent="0.3">
      <c r="A4090" t="str">
        <f t="shared" si="63"/>
        <v>72116500</v>
      </c>
      <c r="B4090" s="7" t="s">
        <v>1321</v>
      </c>
      <c r="C4090" s="7"/>
      <c r="D4090" s="7"/>
      <c r="E4090" s="7" t="e">
        <v>#N/A</v>
      </c>
      <c r="F4090" s="7" t="e">
        <v>#N/A</v>
      </c>
      <c r="G4090" s="7" t="e">
        <v>#N/A</v>
      </c>
      <c r="H4090" s="7" t="e">
        <v>#N/A</v>
      </c>
      <c r="I4090" s="7" t="s">
        <v>127</v>
      </c>
      <c r="J4090" s="7" t="s">
        <v>128</v>
      </c>
      <c r="K4090" s="241">
        <v>7211</v>
      </c>
      <c r="L4090" s="7" t="s">
        <v>2320</v>
      </c>
      <c r="M4090" s="241">
        <v>6500</v>
      </c>
      <c r="N4090" s="7" t="s">
        <v>2286</v>
      </c>
    </row>
    <row r="4091" spans="1:14" x14ac:dyDescent="0.3">
      <c r="A4091" t="str">
        <f t="shared" si="63"/>
        <v>72116501</v>
      </c>
      <c r="B4091" s="7" t="s">
        <v>1321</v>
      </c>
      <c r="C4091" s="7"/>
      <c r="D4091" s="7"/>
      <c r="E4091" s="7" t="e">
        <v>#N/A</v>
      </c>
      <c r="F4091" s="7" t="e">
        <v>#N/A</v>
      </c>
      <c r="G4091" s="7" t="e">
        <v>#N/A</v>
      </c>
      <c r="H4091" s="7" t="e">
        <v>#N/A</v>
      </c>
      <c r="I4091" s="7" t="s">
        <v>127</v>
      </c>
      <c r="J4091" s="7" t="s">
        <v>128</v>
      </c>
      <c r="K4091" s="241">
        <v>7211</v>
      </c>
      <c r="L4091" s="7" t="s">
        <v>2320</v>
      </c>
      <c r="M4091" s="241">
        <v>6501</v>
      </c>
      <c r="N4091" s="7" t="s">
        <v>2304</v>
      </c>
    </row>
    <row r="4092" spans="1:14" x14ac:dyDescent="0.3">
      <c r="A4092" t="str">
        <f t="shared" si="63"/>
        <v>72116502</v>
      </c>
      <c r="B4092" s="7" t="s">
        <v>1321</v>
      </c>
      <c r="C4092" s="7"/>
      <c r="D4092" s="7"/>
      <c r="E4092" s="7" t="e">
        <v>#N/A</v>
      </c>
      <c r="F4092" s="7" t="e">
        <v>#N/A</v>
      </c>
      <c r="G4092" s="7" t="e">
        <v>#N/A</v>
      </c>
      <c r="H4092" s="7" t="e">
        <v>#N/A</v>
      </c>
      <c r="I4092" s="7" t="s">
        <v>127</v>
      </c>
      <c r="J4092" s="7" t="s">
        <v>128</v>
      </c>
      <c r="K4092" s="241">
        <v>7211</v>
      </c>
      <c r="L4092" s="7" t="s">
        <v>2320</v>
      </c>
      <c r="M4092" s="241">
        <v>6502</v>
      </c>
      <c r="N4092" s="7" t="s">
        <v>2305</v>
      </c>
    </row>
    <row r="4093" spans="1:14" x14ac:dyDescent="0.3">
      <c r="A4093" t="str">
        <f t="shared" si="63"/>
        <v>72116505</v>
      </c>
      <c r="B4093" s="7" t="s">
        <v>1321</v>
      </c>
      <c r="C4093" s="7"/>
      <c r="D4093" s="7"/>
      <c r="E4093" s="7" t="e">
        <v>#N/A</v>
      </c>
      <c r="F4093" s="7" t="e">
        <v>#N/A</v>
      </c>
      <c r="G4093" s="7" t="e">
        <v>#N/A</v>
      </c>
      <c r="H4093" s="7" t="e">
        <v>#N/A</v>
      </c>
      <c r="I4093" s="7" t="s">
        <v>127</v>
      </c>
      <c r="J4093" s="7" t="s">
        <v>128</v>
      </c>
      <c r="K4093" s="241">
        <v>7211</v>
      </c>
      <c r="L4093" s="7" t="s">
        <v>2320</v>
      </c>
      <c r="M4093" s="241">
        <v>6505</v>
      </c>
      <c r="N4093" s="7" t="s">
        <v>2287</v>
      </c>
    </row>
    <row r="4094" spans="1:14" x14ac:dyDescent="0.3">
      <c r="A4094" t="str">
        <f t="shared" si="63"/>
        <v>72116510</v>
      </c>
      <c r="B4094" s="7" t="s">
        <v>1321</v>
      </c>
      <c r="C4094" s="7"/>
      <c r="D4094" s="7"/>
      <c r="E4094" s="7" t="e">
        <v>#N/A</v>
      </c>
      <c r="F4094" s="7" t="e">
        <v>#N/A</v>
      </c>
      <c r="G4094" s="7" t="e">
        <v>#N/A</v>
      </c>
      <c r="H4094" s="7" t="e">
        <v>#N/A</v>
      </c>
      <c r="I4094" s="7" t="s">
        <v>127</v>
      </c>
      <c r="J4094" s="7" t="s">
        <v>128</v>
      </c>
      <c r="K4094" s="241">
        <v>7211</v>
      </c>
      <c r="L4094" s="7" t="s">
        <v>2320</v>
      </c>
      <c r="M4094" s="241">
        <v>6510</v>
      </c>
      <c r="N4094" s="7" t="s">
        <v>2315</v>
      </c>
    </row>
    <row r="4095" spans="1:14" x14ac:dyDescent="0.3">
      <c r="A4095" t="str">
        <f t="shared" si="63"/>
        <v>72116511</v>
      </c>
      <c r="B4095" s="7" t="s">
        <v>1321</v>
      </c>
      <c r="C4095" s="7"/>
      <c r="D4095" s="7"/>
      <c r="E4095" s="7" t="e">
        <v>#N/A</v>
      </c>
      <c r="F4095" s="7" t="e">
        <v>#N/A</v>
      </c>
      <c r="G4095" s="7" t="e">
        <v>#N/A</v>
      </c>
      <c r="H4095" s="7" t="e">
        <v>#N/A</v>
      </c>
      <c r="I4095" s="7" t="s">
        <v>127</v>
      </c>
      <c r="J4095" s="7" t="s">
        <v>128</v>
      </c>
      <c r="K4095" s="241">
        <v>7211</v>
      </c>
      <c r="L4095" s="7" t="s">
        <v>2320</v>
      </c>
      <c r="M4095" s="241">
        <v>6511</v>
      </c>
      <c r="N4095" s="7" t="s">
        <v>2316</v>
      </c>
    </row>
    <row r="4096" spans="1:14" x14ac:dyDescent="0.3">
      <c r="A4096" t="str">
        <f t="shared" si="63"/>
        <v>72116512</v>
      </c>
      <c r="B4096" s="7" t="s">
        <v>1321</v>
      </c>
      <c r="C4096" s="7"/>
      <c r="D4096" s="7"/>
      <c r="E4096" s="7" t="e">
        <v>#N/A</v>
      </c>
      <c r="F4096" s="7" t="e">
        <v>#N/A</v>
      </c>
      <c r="G4096" s="7" t="e">
        <v>#N/A</v>
      </c>
      <c r="H4096" s="7" t="e">
        <v>#N/A</v>
      </c>
      <c r="I4096" s="7" t="s">
        <v>127</v>
      </c>
      <c r="J4096" s="7" t="s">
        <v>128</v>
      </c>
      <c r="K4096" s="241">
        <v>7211</v>
      </c>
      <c r="L4096" s="7" t="s">
        <v>2320</v>
      </c>
      <c r="M4096" s="241">
        <v>6512</v>
      </c>
      <c r="N4096" s="7" t="s">
        <v>2317</v>
      </c>
    </row>
    <row r="4097" spans="1:14" x14ac:dyDescent="0.3">
      <c r="A4097" t="str">
        <f t="shared" si="63"/>
        <v>72116514</v>
      </c>
      <c r="B4097" s="7" t="s">
        <v>1321</v>
      </c>
      <c r="C4097" s="7"/>
      <c r="D4097" s="7"/>
      <c r="E4097" s="7" t="e">
        <v>#N/A</v>
      </c>
      <c r="F4097" s="7" t="e">
        <v>#N/A</v>
      </c>
      <c r="G4097" s="7" t="e">
        <v>#N/A</v>
      </c>
      <c r="H4097" s="7" t="e">
        <v>#N/A</v>
      </c>
      <c r="I4097" s="7" t="s">
        <v>127</v>
      </c>
      <c r="J4097" s="7" t="s">
        <v>128</v>
      </c>
      <c r="K4097" s="241">
        <v>7211</v>
      </c>
      <c r="L4097" s="7" t="s">
        <v>2320</v>
      </c>
      <c r="M4097" s="241">
        <v>6514</v>
      </c>
      <c r="N4097" s="7" t="s">
        <v>2321</v>
      </c>
    </row>
    <row r="4098" spans="1:14" x14ac:dyDescent="0.3">
      <c r="A4098" t="str">
        <f t="shared" si="63"/>
        <v>72116515</v>
      </c>
      <c r="B4098" s="7" t="s">
        <v>1321</v>
      </c>
      <c r="C4098" s="7"/>
      <c r="D4098" s="7"/>
      <c r="E4098" s="7" t="e">
        <v>#N/A</v>
      </c>
      <c r="F4098" s="7" t="e">
        <v>#N/A</v>
      </c>
      <c r="G4098" s="7" t="e">
        <v>#N/A</v>
      </c>
      <c r="H4098" s="7" t="e">
        <v>#N/A</v>
      </c>
      <c r="I4098" s="7" t="s">
        <v>127</v>
      </c>
      <c r="J4098" s="7" t="s">
        <v>128</v>
      </c>
      <c r="K4098" s="241">
        <v>7211</v>
      </c>
      <c r="L4098" s="7" t="s">
        <v>2320</v>
      </c>
      <c r="M4098" s="241">
        <v>6515</v>
      </c>
      <c r="N4098" s="7" t="s">
        <v>2290</v>
      </c>
    </row>
    <row r="4099" spans="1:14" x14ac:dyDescent="0.3">
      <c r="A4099" t="str">
        <f t="shared" ref="A4099:A4162" si="64">K4099&amp;M4099</f>
        <v>72116516</v>
      </c>
      <c r="B4099" s="7" t="s">
        <v>1321</v>
      </c>
      <c r="C4099" s="7"/>
      <c r="D4099" s="7"/>
      <c r="E4099" s="7" t="e">
        <v>#N/A</v>
      </c>
      <c r="F4099" s="7" t="e">
        <v>#N/A</v>
      </c>
      <c r="G4099" s="7" t="e">
        <v>#N/A</v>
      </c>
      <c r="H4099" s="7" t="e">
        <v>#N/A</v>
      </c>
      <c r="I4099" s="7" t="s">
        <v>127</v>
      </c>
      <c r="J4099" s="7" t="s">
        <v>128</v>
      </c>
      <c r="K4099" s="241">
        <v>7211</v>
      </c>
      <c r="L4099" s="7" t="s">
        <v>2320</v>
      </c>
      <c r="M4099" s="241">
        <v>6516</v>
      </c>
      <c r="N4099" s="7" t="s">
        <v>2322</v>
      </c>
    </row>
    <row r="4100" spans="1:14" x14ac:dyDescent="0.3">
      <c r="A4100" t="str">
        <f t="shared" si="64"/>
        <v>72116519</v>
      </c>
      <c r="B4100" s="7" t="s">
        <v>1321</v>
      </c>
      <c r="C4100" s="7"/>
      <c r="D4100" s="7"/>
      <c r="E4100" s="7" t="e">
        <v>#N/A</v>
      </c>
      <c r="F4100" s="7" t="e">
        <v>#N/A</v>
      </c>
      <c r="G4100" s="7" t="e">
        <v>#N/A</v>
      </c>
      <c r="H4100" s="7" t="e">
        <v>#N/A</v>
      </c>
      <c r="I4100" s="7" t="s">
        <v>127</v>
      </c>
      <c r="J4100" s="7" t="s">
        <v>128</v>
      </c>
      <c r="K4100" s="241">
        <v>7211</v>
      </c>
      <c r="L4100" s="7" t="s">
        <v>2320</v>
      </c>
      <c r="M4100" s="241">
        <v>6519</v>
      </c>
      <c r="N4100" s="7" t="s">
        <v>2318</v>
      </c>
    </row>
    <row r="4101" spans="1:14" x14ac:dyDescent="0.3">
      <c r="A4101" t="str">
        <f t="shared" si="64"/>
        <v>72116524</v>
      </c>
      <c r="B4101" s="7" t="s">
        <v>1321</v>
      </c>
      <c r="C4101" s="7"/>
      <c r="D4101" s="7"/>
      <c r="E4101" s="7" t="e">
        <v>#N/A</v>
      </c>
      <c r="F4101" s="7" t="e">
        <v>#N/A</v>
      </c>
      <c r="G4101" s="7" t="e">
        <v>#N/A</v>
      </c>
      <c r="H4101" s="7" t="e">
        <v>#N/A</v>
      </c>
      <c r="I4101" s="7" t="s">
        <v>127</v>
      </c>
      <c r="J4101" s="7" t="s">
        <v>128</v>
      </c>
      <c r="K4101" s="241">
        <v>7211</v>
      </c>
      <c r="L4101" s="7" t="s">
        <v>2320</v>
      </c>
      <c r="M4101" s="241">
        <v>6524</v>
      </c>
      <c r="N4101" s="7" t="s">
        <v>2186</v>
      </c>
    </row>
    <row r="4102" spans="1:14" x14ac:dyDescent="0.3">
      <c r="A4102" t="str">
        <f t="shared" si="64"/>
        <v>72126004</v>
      </c>
      <c r="B4102" s="7" t="s">
        <v>1321</v>
      </c>
      <c r="C4102" s="7"/>
      <c r="D4102" s="7"/>
      <c r="E4102" s="7" t="e">
        <v>#N/A</v>
      </c>
      <c r="F4102" s="7" t="e">
        <v>#N/A</v>
      </c>
      <c r="G4102" s="7" t="e">
        <v>#N/A</v>
      </c>
      <c r="H4102" s="7" t="e">
        <v>#N/A</v>
      </c>
      <c r="I4102" s="7" t="s">
        <v>127</v>
      </c>
      <c r="J4102" s="7" t="s">
        <v>128</v>
      </c>
      <c r="K4102" s="241">
        <v>7212</v>
      </c>
      <c r="L4102" s="7" t="s">
        <v>2323</v>
      </c>
      <c r="M4102" s="241">
        <v>6004</v>
      </c>
      <c r="N4102" s="7" t="s">
        <v>66</v>
      </c>
    </row>
    <row r="4103" spans="1:14" x14ac:dyDescent="0.3">
      <c r="A4103" t="str">
        <f t="shared" si="64"/>
        <v>72126006</v>
      </c>
      <c r="B4103" s="7" t="s">
        <v>1321</v>
      </c>
      <c r="C4103" s="7"/>
      <c r="D4103" s="7"/>
      <c r="E4103" s="7" t="e">
        <v>#N/A</v>
      </c>
      <c r="F4103" s="7" t="e">
        <v>#N/A</v>
      </c>
      <c r="G4103" s="7" t="e">
        <v>#N/A</v>
      </c>
      <c r="H4103" s="7" t="e">
        <v>#N/A</v>
      </c>
      <c r="I4103" s="7" t="s">
        <v>127</v>
      </c>
      <c r="J4103" s="7" t="s">
        <v>128</v>
      </c>
      <c r="K4103" s="241">
        <v>7212</v>
      </c>
      <c r="L4103" s="7" t="s">
        <v>2323</v>
      </c>
      <c r="M4103" s="241">
        <v>6006</v>
      </c>
      <c r="N4103" s="7" t="s">
        <v>68</v>
      </c>
    </row>
    <row r="4104" spans="1:14" x14ac:dyDescent="0.3">
      <c r="A4104" t="str">
        <f t="shared" si="64"/>
        <v>72126514</v>
      </c>
      <c r="B4104" s="7" t="s">
        <v>1321</v>
      </c>
      <c r="C4104" s="7"/>
      <c r="D4104" s="7"/>
      <c r="E4104" s="7" t="e">
        <v>#N/A</v>
      </c>
      <c r="F4104" s="7" t="e">
        <v>#N/A</v>
      </c>
      <c r="G4104" s="7" t="e">
        <v>#N/A</v>
      </c>
      <c r="H4104" s="7" t="e">
        <v>#N/A</v>
      </c>
      <c r="I4104" s="7" t="s">
        <v>127</v>
      </c>
      <c r="J4104" s="7" t="s">
        <v>128</v>
      </c>
      <c r="K4104" s="241">
        <v>7212</v>
      </c>
      <c r="L4104" s="7" t="s">
        <v>2323</v>
      </c>
      <c r="M4104" s="241">
        <v>6514</v>
      </c>
      <c r="N4104" s="7" t="s">
        <v>2321</v>
      </c>
    </row>
    <row r="4105" spans="1:14" x14ac:dyDescent="0.3">
      <c r="A4105" t="str">
        <f t="shared" si="64"/>
        <v>72126517</v>
      </c>
      <c r="B4105" s="7" t="s">
        <v>1321</v>
      </c>
      <c r="C4105" s="7"/>
      <c r="D4105" s="7"/>
      <c r="E4105" s="7" t="e">
        <v>#N/A</v>
      </c>
      <c r="F4105" s="7" t="e">
        <v>#N/A</v>
      </c>
      <c r="G4105" s="7" t="e">
        <v>#N/A</v>
      </c>
      <c r="H4105" s="7" t="e">
        <v>#N/A</v>
      </c>
      <c r="I4105" s="7" t="s">
        <v>127</v>
      </c>
      <c r="J4105" s="7" t="s">
        <v>128</v>
      </c>
      <c r="K4105" s="241">
        <v>7212</v>
      </c>
      <c r="L4105" s="7" t="s">
        <v>2323</v>
      </c>
      <c r="M4105" s="241">
        <v>6517</v>
      </c>
      <c r="N4105" s="7" t="s">
        <v>2324</v>
      </c>
    </row>
    <row r="4106" spans="1:14" x14ac:dyDescent="0.3">
      <c r="A4106" t="str">
        <f t="shared" si="64"/>
        <v>72206003</v>
      </c>
      <c r="B4106" s="7" t="s">
        <v>1321</v>
      </c>
      <c r="C4106" s="7"/>
      <c r="D4106" s="7"/>
      <c r="E4106" s="7" t="e">
        <v>#N/A</v>
      </c>
      <c r="F4106" s="7" t="e">
        <v>#N/A</v>
      </c>
      <c r="G4106" s="7" t="e">
        <v>#N/A</v>
      </c>
      <c r="H4106" s="7" t="e">
        <v>#N/A</v>
      </c>
      <c r="I4106" s="7" t="s">
        <v>127</v>
      </c>
      <c r="J4106" s="7" t="s">
        <v>128</v>
      </c>
      <c r="K4106" s="241">
        <v>7220</v>
      </c>
      <c r="L4106" s="7" t="s">
        <v>129</v>
      </c>
      <c r="M4106" s="241">
        <v>6003</v>
      </c>
      <c r="N4106" s="7" t="s">
        <v>89</v>
      </c>
    </row>
    <row r="4107" spans="1:14" x14ac:dyDescent="0.3">
      <c r="A4107" t="str">
        <f t="shared" si="64"/>
        <v>72206004</v>
      </c>
      <c r="B4107" s="7" t="s">
        <v>1321</v>
      </c>
      <c r="C4107" s="7"/>
      <c r="D4107" s="7"/>
      <c r="E4107" s="7" t="e">
        <v>#N/A</v>
      </c>
      <c r="F4107" s="7" t="e">
        <v>#N/A</v>
      </c>
      <c r="G4107" s="7" t="e">
        <v>#N/A</v>
      </c>
      <c r="H4107" s="7" t="e">
        <v>#N/A</v>
      </c>
      <c r="I4107" s="7" t="s">
        <v>127</v>
      </c>
      <c r="J4107" s="7" t="s">
        <v>128</v>
      </c>
      <c r="K4107" s="241">
        <v>7220</v>
      </c>
      <c r="L4107" s="7" t="s">
        <v>129</v>
      </c>
      <c r="M4107" s="241">
        <v>6004</v>
      </c>
      <c r="N4107" s="7" t="s">
        <v>66</v>
      </c>
    </row>
    <row r="4108" spans="1:14" x14ac:dyDescent="0.3">
      <c r="A4108" t="str">
        <f t="shared" si="64"/>
        <v>72206006</v>
      </c>
      <c r="B4108" s="7" t="s">
        <v>1321</v>
      </c>
      <c r="C4108" s="7"/>
      <c r="D4108" s="7"/>
      <c r="E4108" s="7" t="e">
        <v>#N/A</v>
      </c>
      <c r="F4108" s="7" t="e">
        <v>#N/A</v>
      </c>
      <c r="G4108" s="7" t="e">
        <v>#N/A</v>
      </c>
      <c r="H4108" s="7" t="e">
        <v>#N/A</v>
      </c>
      <c r="I4108" s="7" t="s">
        <v>127</v>
      </c>
      <c r="J4108" s="7" t="s">
        <v>128</v>
      </c>
      <c r="K4108" s="241">
        <v>7220</v>
      </c>
      <c r="L4108" s="7" t="s">
        <v>129</v>
      </c>
      <c r="M4108" s="241">
        <v>6006</v>
      </c>
      <c r="N4108" s="7" t="s">
        <v>68</v>
      </c>
    </row>
    <row r="4109" spans="1:14" x14ac:dyDescent="0.3">
      <c r="A4109" t="str">
        <f t="shared" si="64"/>
        <v>72206515</v>
      </c>
      <c r="B4109" s="7" t="s">
        <v>1321</v>
      </c>
      <c r="C4109" s="7"/>
      <c r="D4109" s="7"/>
      <c r="E4109" s="7" t="e">
        <v>#N/A</v>
      </c>
      <c r="F4109" s="7" t="e">
        <v>#N/A</v>
      </c>
      <c r="G4109" s="7" t="e">
        <v>#N/A</v>
      </c>
      <c r="H4109" s="7" t="e">
        <v>#N/A</v>
      </c>
      <c r="I4109" s="7" t="s">
        <v>127</v>
      </c>
      <c r="J4109" s="7" t="s">
        <v>128</v>
      </c>
      <c r="K4109" s="241">
        <v>7220</v>
      </c>
      <c r="L4109" s="7" t="s">
        <v>129</v>
      </c>
      <c r="M4109" s="241">
        <v>6515</v>
      </c>
      <c r="N4109" s="7" t="s">
        <v>2290</v>
      </c>
    </row>
    <row r="4110" spans="1:14" x14ac:dyDescent="0.3">
      <c r="A4110" t="str">
        <f t="shared" si="64"/>
        <v>72206518</v>
      </c>
      <c r="B4110" s="7" t="s">
        <v>1321</v>
      </c>
      <c r="C4110" s="7"/>
      <c r="D4110" s="7"/>
      <c r="E4110" s="7" t="e">
        <v>#N/A</v>
      </c>
      <c r="F4110" s="7" t="e">
        <v>#N/A</v>
      </c>
      <c r="G4110" s="7" t="e">
        <v>#N/A</v>
      </c>
      <c r="H4110" s="7" t="e">
        <v>#N/A</v>
      </c>
      <c r="I4110" s="7" t="s">
        <v>127</v>
      </c>
      <c r="J4110" s="7" t="s">
        <v>128</v>
      </c>
      <c r="K4110" s="241">
        <v>7220</v>
      </c>
      <c r="L4110" s="7" t="s">
        <v>129</v>
      </c>
      <c r="M4110" s="241">
        <v>6518</v>
      </c>
      <c r="N4110" s="7" t="s">
        <v>2291</v>
      </c>
    </row>
    <row r="4111" spans="1:14" x14ac:dyDescent="0.3">
      <c r="A4111" t="str">
        <f t="shared" si="64"/>
        <v>72206520</v>
      </c>
      <c r="B4111" s="7" t="s">
        <v>1321</v>
      </c>
      <c r="C4111" s="7"/>
      <c r="D4111" s="7"/>
      <c r="E4111" s="7">
        <v>0</v>
      </c>
      <c r="F4111" s="7">
        <v>0</v>
      </c>
      <c r="G4111" s="7">
        <v>0</v>
      </c>
      <c r="H4111" s="7">
        <v>0</v>
      </c>
      <c r="I4111" s="7" t="s">
        <v>127</v>
      </c>
      <c r="J4111" s="7" t="s">
        <v>128</v>
      </c>
      <c r="K4111" s="241">
        <v>7220</v>
      </c>
      <c r="L4111" s="7" t="s">
        <v>129</v>
      </c>
      <c r="M4111" s="241">
        <v>6520</v>
      </c>
      <c r="N4111" s="7" t="s">
        <v>130</v>
      </c>
    </row>
    <row r="4112" spans="1:14" x14ac:dyDescent="0.3">
      <c r="A4112" t="str">
        <f t="shared" si="64"/>
        <v>72206521</v>
      </c>
      <c r="B4112" s="7" t="s">
        <v>1321</v>
      </c>
      <c r="C4112" s="7"/>
      <c r="D4112" s="7"/>
      <c r="E4112" s="7">
        <v>0</v>
      </c>
      <c r="F4112" s="7">
        <v>0</v>
      </c>
      <c r="G4112" s="7">
        <v>0</v>
      </c>
      <c r="H4112" s="7">
        <v>0</v>
      </c>
      <c r="I4112" s="7" t="s">
        <v>127</v>
      </c>
      <c r="J4112" s="7" t="s">
        <v>128</v>
      </c>
      <c r="K4112" s="241">
        <v>7220</v>
      </c>
      <c r="L4112" s="7" t="s">
        <v>129</v>
      </c>
      <c r="M4112" s="241">
        <v>6521</v>
      </c>
      <c r="N4112" s="7" t="s">
        <v>131</v>
      </c>
    </row>
    <row r="4113" spans="1:14" x14ac:dyDescent="0.3">
      <c r="A4113" t="str">
        <f t="shared" si="64"/>
        <v>72206522</v>
      </c>
      <c r="B4113" s="7" t="s">
        <v>1321</v>
      </c>
      <c r="C4113" s="7"/>
      <c r="D4113" s="7"/>
      <c r="E4113" s="7" t="e">
        <v>#N/A</v>
      </c>
      <c r="F4113" s="7" t="e">
        <v>#N/A</v>
      </c>
      <c r="G4113" s="7" t="e">
        <v>#N/A</v>
      </c>
      <c r="H4113" s="7" t="e">
        <v>#N/A</v>
      </c>
      <c r="I4113" s="7" t="s">
        <v>127</v>
      </c>
      <c r="J4113" s="7" t="s">
        <v>128</v>
      </c>
      <c r="K4113" s="241">
        <v>7220</v>
      </c>
      <c r="L4113" s="7" t="s">
        <v>129</v>
      </c>
      <c r="M4113" s="241">
        <v>6522</v>
      </c>
      <c r="N4113" s="7" t="s">
        <v>2325</v>
      </c>
    </row>
    <row r="4114" spans="1:14" x14ac:dyDescent="0.3">
      <c r="A4114" t="str">
        <f t="shared" si="64"/>
        <v>72206525</v>
      </c>
      <c r="B4114" s="7" t="s">
        <v>1321</v>
      </c>
      <c r="C4114" s="7"/>
      <c r="D4114" s="7"/>
      <c r="E4114" s="7" t="e">
        <v>#N/A</v>
      </c>
      <c r="F4114" s="7" t="e">
        <v>#N/A</v>
      </c>
      <c r="G4114" s="7" t="e">
        <v>#N/A</v>
      </c>
      <c r="H4114" s="7" t="e">
        <v>#N/A</v>
      </c>
      <c r="I4114" s="7" t="s">
        <v>127</v>
      </c>
      <c r="J4114" s="7" t="s">
        <v>128</v>
      </c>
      <c r="K4114" s="241">
        <v>7220</v>
      </c>
      <c r="L4114" s="7" t="s">
        <v>129</v>
      </c>
      <c r="M4114" s="241">
        <v>6525</v>
      </c>
      <c r="N4114" s="7" t="s">
        <v>2326</v>
      </c>
    </row>
    <row r="4115" spans="1:14" x14ac:dyDescent="0.3">
      <c r="A4115" t="str">
        <f t="shared" si="64"/>
        <v>72206526</v>
      </c>
      <c r="B4115" s="7" t="s">
        <v>1321</v>
      </c>
      <c r="C4115" s="7"/>
      <c r="D4115" s="7"/>
      <c r="E4115" s="7" t="e">
        <v>#N/A</v>
      </c>
      <c r="F4115" s="7" t="e">
        <v>#N/A</v>
      </c>
      <c r="G4115" s="7" t="e">
        <v>#N/A</v>
      </c>
      <c r="H4115" s="7" t="e">
        <v>#N/A</v>
      </c>
      <c r="I4115" s="7" t="s">
        <v>127</v>
      </c>
      <c r="J4115" s="7" t="s">
        <v>128</v>
      </c>
      <c r="K4115" s="241">
        <v>7220</v>
      </c>
      <c r="L4115" s="7" t="s">
        <v>129</v>
      </c>
      <c r="M4115" s="241">
        <v>6526</v>
      </c>
      <c r="N4115" s="7" t="s">
        <v>2327</v>
      </c>
    </row>
    <row r="4116" spans="1:14" x14ac:dyDescent="0.3">
      <c r="A4116" t="str">
        <f t="shared" si="64"/>
        <v>72256001</v>
      </c>
      <c r="B4116" s="7" t="s">
        <v>1321</v>
      </c>
      <c r="C4116" s="7"/>
      <c r="D4116" s="7"/>
      <c r="E4116" s="7" t="e">
        <v>#N/A</v>
      </c>
      <c r="F4116" s="7" t="e">
        <v>#N/A</v>
      </c>
      <c r="G4116" s="7" t="e">
        <v>#N/A</v>
      </c>
      <c r="H4116" s="7" t="e">
        <v>#N/A</v>
      </c>
      <c r="I4116" s="7" t="s">
        <v>127</v>
      </c>
      <c r="J4116" s="7" t="s">
        <v>128</v>
      </c>
      <c r="K4116" s="241">
        <v>7225</v>
      </c>
      <c r="L4116" s="7" t="s">
        <v>132</v>
      </c>
      <c r="M4116" s="241">
        <v>6001</v>
      </c>
      <c r="N4116" s="7" t="s">
        <v>457</v>
      </c>
    </row>
    <row r="4117" spans="1:14" x14ac:dyDescent="0.3">
      <c r="A4117" t="str">
        <f t="shared" si="64"/>
        <v>72256003</v>
      </c>
      <c r="B4117" s="7" t="s">
        <v>1321</v>
      </c>
      <c r="C4117" s="7"/>
      <c r="D4117" s="7"/>
      <c r="E4117" s="7" t="e">
        <v>#N/A</v>
      </c>
      <c r="F4117" s="7" t="e">
        <v>#N/A</v>
      </c>
      <c r="G4117" s="7" t="e">
        <v>#N/A</v>
      </c>
      <c r="H4117" s="7" t="e">
        <v>#N/A</v>
      </c>
      <c r="I4117" s="7" t="s">
        <v>127</v>
      </c>
      <c r="J4117" s="7" t="s">
        <v>128</v>
      </c>
      <c r="K4117" s="241">
        <v>7225</v>
      </c>
      <c r="L4117" s="7" t="s">
        <v>132</v>
      </c>
      <c r="M4117" s="241">
        <v>6003</v>
      </c>
      <c r="N4117" s="7" t="s">
        <v>89</v>
      </c>
    </row>
    <row r="4118" spans="1:14" x14ac:dyDescent="0.3">
      <c r="A4118" t="str">
        <f t="shared" si="64"/>
        <v>72256004</v>
      </c>
      <c r="B4118" s="7" t="s">
        <v>1321</v>
      </c>
      <c r="C4118" s="7"/>
      <c r="D4118" s="7"/>
      <c r="E4118" s="7" t="e">
        <v>#N/A</v>
      </c>
      <c r="F4118" s="7" t="e">
        <v>#N/A</v>
      </c>
      <c r="G4118" s="7" t="e">
        <v>#N/A</v>
      </c>
      <c r="H4118" s="7" t="e">
        <v>#N/A</v>
      </c>
      <c r="I4118" s="7" t="s">
        <v>127</v>
      </c>
      <c r="J4118" s="7" t="s">
        <v>128</v>
      </c>
      <c r="K4118" s="241">
        <v>7225</v>
      </c>
      <c r="L4118" s="7" t="s">
        <v>132</v>
      </c>
      <c r="M4118" s="241">
        <v>6004</v>
      </c>
      <c r="N4118" s="7" t="s">
        <v>66</v>
      </c>
    </row>
    <row r="4119" spans="1:14" x14ac:dyDescent="0.3">
      <c r="A4119" t="str">
        <f t="shared" si="64"/>
        <v>72256030</v>
      </c>
      <c r="B4119" s="7" t="s">
        <v>1321</v>
      </c>
      <c r="C4119" s="7"/>
      <c r="D4119" s="7"/>
      <c r="E4119" s="7" t="e">
        <v>#N/A</v>
      </c>
      <c r="F4119" s="7" t="e">
        <v>#N/A</v>
      </c>
      <c r="G4119" s="7" t="e">
        <v>#N/A</v>
      </c>
      <c r="H4119" s="7" t="e">
        <v>#N/A</v>
      </c>
      <c r="I4119" s="7" t="s">
        <v>127</v>
      </c>
      <c r="J4119" s="7" t="s">
        <v>128</v>
      </c>
      <c r="K4119" s="241">
        <v>7225</v>
      </c>
      <c r="L4119" s="7" t="s">
        <v>132</v>
      </c>
      <c r="M4119" s="241">
        <v>6030</v>
      </c>
      <c r="N4119" s="7" t="s">
        <v>2328</v>
      </c>
    </row>
    <row r="4120" spans="1:14" x14ac:dyDescent="0.3">
      <c r="A4120" t="str">
        <f t="shared" si="64"/>
        <v>72256031</v>
      </c>
      <c r="B4120" s="7" t="s">
        <v>1321</v>
      </c>
      <c r="C4120" s="7"/>
      <c r="D4120" s="7"/>
      <c r="E4120" s="7">
        <v>0</v>
      </c>
      <c r="F4120" s="7">
        <v>0</v>
      </c>
      <c r="G4120" s="7">
        <v>0</v>
      </c>
      <c r="H4120" s="7">
        <v>0</v>
      </c>
      <c r="I4120" s="7" t="s">
        <v>127</v>
      </c>
      <c r="J4120" s="7" t="s">
        <v>128</v>
      </c>
      <c r="K4120" s="241">
        <v>7225</v>
      </c>
      <c r="L4120" s="7" t="s">
        <v>132</v>
      </c>
      <c r="M4120" s="241">
        <v>6031</v>
      </c>
      <c r="N4120" s="7" t="s">
        <v>133</v>
      </c>
    </row>
    <row r="4121" spans="1:14" x14ac:dyDescent="0.3">
      <c r="A4121" t="str">
        <f t="shared" si="64"/>
        <v>72256033</v>
      </c>
      <c r="B4121" s="7" t="s">
        <v>1321</v>
      </c>
      <c r="C4121" s="7"/>
      <c r="D4121" s="7"/>
      <c r="E4121" s="7" t="e">
        <v>#N/A</v>
      </c>
      <c r="F4121" s="7" t="e">
        <v>#N/A</v>
      </c>
      <c r="G4121" s="7" t="e">
        <v>#N/A</v>
      </c>
      <c r="H4121" s="7" t="e">
        <v>#N/A</v>
      </c>
      <c r="I4121" s="7" t="s">
        <v>127</v>
      </c>
      <c r="J4121" s="7" t="s">
        <v>128</v>
      </c>
      <c r="K4121" s="241">
        <v>7225</v>
      </c>
      <c r="L4121" s="7" t="s">
        <v>132</v>
      </c>
      <c r="M4121" s="241">
        <v>6033</v>
      </c>
      <c r="N4121" s="7" t="s">
        <v>2168</v>
      </c>
    </row>
    <row r="4122" spans="1:14" x14ac:dyDescent="0.3">
      <c r="A4122" t="str">
        <f t="shared" si="64"/>
        <v>72256034</v>
      </c>
      <c r="B4122" s="7" t="s">
        <v>1321</v>
      </c>
      <c r="C4122" s="7"/>
      <c r="D4122" s="7"/>
      <c r="E4122" s="7" t="e">
        <v>#N/A</v>
      </c>
      <c r="F4122" s="7" t="e">
        <v>#N/A</v>
      </c>
      <c r="G4122" s="7" t="e">
        <v>#N/A</v>
      </c>
      <c r="H4122" s="7" t="e">
        <v>#N/A</v>
      </c>
      <c r="I4122" s="7" t="s">
        <v>127</v>
      </c>
      <c r="J4122" s="7" t="s">
        <v>128</v>
      </c>
      <c r="K4122" s="241">
        <v>7225</v>
      </c>
      <c r="L4122" s="7" t="s">
        <v>132</v>
      </c>
      <c r="M4122" s="241">
        <v>6034</v>
      </c>
      <c r="N4122" s="7" t="s">
        <v>91</v>
      </c>
    </row>
    <row r="4123" spans="1:14" x14ac:dyDescent="0.3">
      <c r="A4123" t="str">
        <f t="shared" si="64"/>
        <v>72256505</v>
      </c>
      <c r="B4123" s="7" t="s">
        <v>1321</v>
      </c>
      <c r="C4123" s="7"/>
      <c r="D4123" s="7"/>
      <c r="E4123" s="7" t="e">
        <v>#N/A</v>
      </c>
      <c r="F4123" s="7" t="e">
        <v>#N/A</v>
      </c>
      <c r="G4123" s="7" t="e">
        <v>#N/A</v>
      </c>
      <c r="H4123" s="7" t="e">
        <v>#N/A</v>
      </c>
      <c r="I4123" s="7" t="s">
        <v>127</v>
      </c>
      <c r="J4123" s="7" t="s">
        <v>128</v>
      </c>
      <c r="K4123" s="241">
        <v>7225</v>
      </c>
      <c r="L4123" s="7" t="s">
        <v>132</v>
      </c>
      <c r="M4123" s="241">
        <v>6505</v>
      </c>
      <c r="N4123" s="7" t="s">
        <v>2287</v>
      </c>
    </row>
    <row r="4124" spans="1:14" x14ac:dyDescent="0.3">
      <c r="A4124" t="str">
        <f t="shared" si="64"/>
        <v>72256514</v>
      </c>
      <c r="B4124" s="7" t="s">
        <v>1321</v>
      </c>
      <c r="C4124" s="7"/>
      <c r="D4124" s="7"/>
      <c r="E4124" s="7" t="e">
        <v>#N/A</v>
      </c>
      <c r="F4124" s="7" t="e">
        <v>#N/A</v>
      </c>
      <c r="G4124" s="7" t="e">
        <v>#N/A</v>
      </c>
      <c r="H4124" s="7" t="e">
        <v>#N/A</v>
      </c>
      <c r="I4124" s="7" t="s">
        <v>127</v>
      </c>
      <c r="J4124" s="7" t="s">
        <v>128</v>
      </c>
      <c r="K4124" s="241">
        <v>7225</v>
      </c>
      <c r="L4124" s="7" t="s">
        <v>132</v>
      </c>
      <c r="M4124" s="241">
        <v>6514</v>
      </c>
      <c r="N4124" s="7" t="s">
        <v>2321</v>
      </c>
    </row>
    <row r="4125" spans="1:14" x14ac:dyDescent="0.3">
      <c r="A4125" t="str">
        <f t="shared" si="64"/>
        <v>72256515</v>
      </c>
      <c r="B4125" s="7" t="s">
        <v>1321</v>
      </c>
      <c r="C4125" s="7"/>
      <c r="D4125" s="7"/>
      <c r="E4125" s="7" t="e">
        <v>#N/A</v>
      </c>
      <c r="F4125" s="7" t="e">
        <v>#N/A</v>
      </c>
      <c r="G4125" s="7" t="e">
        <v>#N/A</v>
      </c>
      <c r="H4125" s="7" t="e">
        <v>#N/A</v>
      </c>
      <c r="I4125" s="7" t="s">
        <v>127</v>
      </c>
      <c r="J4125" s="7" t="s">
        <v>128</v>
      </c>
      <c r="K4125" s="241">
        <v>7225</v>
      </c>
      <c r="L4125" s="7" t="s">
        <v>132</v>
      </c>
      <c r="M4125" s="241">
        <v>6515</v>
      </c>
      <c r="N4125" s="7" t="s">
        <v>2290</v>
      </c>
    </row>
    <row r="4126" spans="1:14" x14ac:dyDescent="0.3">
      <c r="A4126" t="str">
        <f t="shared" si="64"/>
        <v>72256528</v>
      </c>
      <c r="B4126" s="7" t="s">
        <v>1321</v>
      </c>
      <c r="C4126" s="7"/>
      <c r="D4126" s="7"/>
      <c r="E4126" s="7" t="e">
        <v>#N/A</v>
      </c>
      <c r="F4126" s="7" t="e">
        <v>#N/A</v>
      </c>
      <c r="G4126" s="7" t="e">
        <v>#N/A</v>
      </c>
      <c r="H4126" s="7" t="e">
        <v>#N/A</v>
      </c>
      <c r="I4126" s="7" t="s">
        <v>127</v>
      </c>
      <c r="J4126" s="7" t="s">
        <v>128</v>
      </c>
      <c r="K4126" s="241">
        <v>7225</v>
      </c>
      <c r="L4126" s="7" t="s">
        <v>132</v>
      </c>
      <c r="M4126" s="241">
        <v>6528</v>
      </c>
      <c r="N4126" s="7" t="s">
        <v>2329</v>
      </c>
    </row>
    <row r="4127" spans="1:14" x14ac:dyDescent="0.3">
      <c r="A4127" t="str">
        <f t="shared" si="64"/>
        <v>72306004</v>
      </c>
      <c r="B4127" s="7" t="s">
        <v>1321</v>
      </c>
      <c r="C4127" s="7"/>
      <c r="D4127" s="7"/>
      <c r="E4127" s="7" t="e">
        <v>#N/A</v>
      </c>
      <c r="F4127" s="7" t="e">
        <v>#N/A</v>
      </c>
      <c r="G4127" s="7" t="e">
        <v>#N/A</v>
      </c>
      <c r="H4127" s="7" t="e">
        <v>#N/A</v>
      </c>
      <c r="I4127" s="7" t="s">
        <v>127</v>
      </c>
      <c r="J4127" s="7" t="s">
        <v>128</v>
      </c>
      <c r="K4127" s="241">
        <v>7230</v>
      </c>
      <c r="L4127" s="7" t="s">
        <v>2330</v>
      </c>
      <c r="M4127" s="241">
        <v>6004</v>
      </c>
      <c r="N4127" s="7" t="s">
        <v>66</v>
      </c>
    </row>
    <row r="4128" spans="1:14" x14ac:dyDescent="0.3">
      <c r="A4128" t="str">
        <f t="shared" si="64"/>
        <v>72306500</v>
      </c>
      <c r="B4128" s="7" t="s">
        <v>1321</v>
      </c>
      <c r="C4128" s="7"/>
      <c r="D4128" s="7"/>
      <c r="E4128" s="7" t="e">
        <v>#N/A</v>
      </c>
      <c r="F4128" s="7" t="e">
        <v>#N/A</v>
      </c>
      <c r="G4128" s="7" t="e">
        <v>#N/A</v>
      </c>
      <c r="H4128" s="7" t="e">
        <v>#N/A</v>
      </c>
      <c r="I4128" s="7" t="s">
        <v>127</v>
      </c>
      <c r="J4128" s="7" t="s">
        <v>128</v>
      </c>
      <c r="K4128" s="241">
        <v>7230</v>
      </c>
      <c r="L4128" s="7" t="s">
        <v>2330</v>
      </c>
      <c r="M4128" s="241">
        <v>6500</v>
      </c>
      <c r="N4128" s="7" t="s">
        <v>2286</v>
      </c>
    </row>
    <row r="4129" spans="1:14" x14ac:dyDescent="0.3">
      <c r="A4129" t="str">
        <f t="shared" si="64"/>
        <v>72306505</v>
      </c>
      <c r="B4129" s="7" t="s">
        <v>1321</v>
      </c>
      <c r="C4129" s="7"/>
      <c r="D4129" s="7"/>
      <c r="E4129" s="7" t="e">
        <v>#N/A</v>
      </c>
      <c r="F4129" s="7" t="e">
        <v>#N/A</v>
      </c>
      <c r="G4129" s="7" t="e">
        <v>#N/A</v>
      </c>
      <c r="H4129" s="7" t="e">
        <v>#N/A</v>
      </c>
      <c r="I4129" s="7" t="s">
        <v>127</v>
      </c>
      <c r="J4129" s="7" t="s">
        <v>128</v>
      </c>
      <c r="K4129" s="241">
        <v>7230</v>
      </c>
      <c r="L4129" s="7" t="s">
        <v>2330</v>
      </c>
      <c r="M4129" s="241">
        <v>6505</v>
      </c>
      <c r="N4129" s="7" t="s">
        <v>2287</v>
      </c>
    </row>
    <row r="4130" spans="1:14" x14ac:dyDescent="0.3">
      <c r="A4130" t="str">
        <f t="shared" si="64"/>
        <v>72306506</v>
      </c>
      <c r="B4130" s="7" t="s">
        <v>1321</v>
      </c>
      <c r="C4130" s="7"/>
      <c r="D4130" s="7"/>
      <c r="E4130" s="7" t="e">
        <v>#N/A</v>
      </c>
      <c r="F4130" s="7" t="e">
        <v>#N/A</v>
      </c>
      <c r="G4130" s="7" t="e">
        <v>#N/A</v>
      </c>
      <c r="H4130" s="7" t="e">
        <v>#N/A</v>
      </c>
      <c r="I4130" s="7" t="s">
        <v>127</v>
      </c>
      <c r="J4130" s="7" t="s">
        <v>128</v>
      </c>
      <c r="K4130" s="241">
        <v>7230</v>
      </c>
      <c r="L4130" s="7" t="s">
        <v>2330</v>
      </c>
      <c r="M4130" s="241">
        <v>6506</v>
      </c>
      <c r="N4130" s="7" t="s">
        <v>2308</v>
      </c>
    </row>
    <row r="4131" spans="1:14" x14ac:dyDescent="0.3">
      <c r="A4131" t="str">
        <f t="shared" si="64"/>
        <v>72306507</v>
      </c>
      <c r="B4131" s="7" t="s">
        <v>1321</v>
      </c>
      <c r="C4131" s="7"/>
      <c r="D4131" s="7"/>
      <c r="E4131" s="7" t="e">
        <v>#N/A</v>
      </c>
      <c r="F4131" s="7" t="e">
        <v>#N/A</v>
      </c>
      <c r="G4131" s="7" t="e">
        <v>#N/A</v>
      </c>
      <c r="H4131" s="7" t="e">
        <v>#N/A</v>
      </c>
      <c r="I4131" s="7" t="s">
        <v>127</v>
      </c>
      <c r="J4131" s="7" t="s">
        <v>128</v>
      </c>
      <c r="K4131" s="241">
        <v>7230</v>
      </c>
      <c r="L4131" s="7" t="s">
        <v>2330</v>
      </c>
      <c r="M4131" s="241">
        <v>6507</v>
      </c>
      <c r="N4131" s="7" t="s">
        <v>2288</v>
      </c>
    </row>
    <row r="4132" spans="1:14" x14ac:dyDescent="0.3">
      <c r="A4132" t="str">
        <f t="shared" si="64"/>
        <v>72306509</v>
      </c>
      <c r="B4132" s="7" t="s">
        <v>1321</v>
      </c>
      <c r="C4132" s="7"/>
      <c r="D4132" s="7"/>
      <c r="E4132" s="7" t="e">
        <v>#N/A</v>
      </c>
      <c r="F4132" s="7" t="e">
        <v>#N/A</v>
      </c>
      <c r="G4132" s="7" t="e">
        <v>#N/A</v>
      </c>
      <c r="H4132" s="7" t="e">
        <v>#N/A</v>
      </c>
      <c r="I4132" s="7" t="s">
        <v>127</v>
      </c>
      <c r="J4132" s="7" t="s">
        <v>128</v>
      </c>
      <c r="K4132" s="241">
        <v>7230</v>
      </c>
      <c r="L4132" s="7" t="s">
        <v>2330</v>
      </c>
      <c r="M4132" s="241">
        <v>6509</v>
      </c>
      <c r="N4132" s="7" t="s">
        <v>1946</v>
      </c>
    </row>
    <row r="4133" spans="1:14" x14ac:dyDescent="0.3">
      <c r="A4133" t="str">
        <f t="shared" si="64"/>
        <v>72316500</v>
      </c>
      <c r="B4133" s="7" t="s">
        <v>1321</v>
      </c>
      <c r="C4133" s="7"/>
      <c r="D4133" s="7"/>
      <c r="E4133" s="7" t="e">
        <v>#N/A</v>
      </c>
      <c r="F4133" s="7" t="e">
        <v>#N/A</v>
      </c>
      <c r="G4133" s="7" t="e">
        <v>#N/A</v>
      </c>
      <c r="H4133" s="7" t="e">
        <v>#N/A</v>
      </c>
      <c r="I4133" s="7" t="s">
        <v>127</v>
      </c>
      <c r="J4133" s="7" t="s">
        <v>128</v>
      </c>
      <c r="K4133" s="241">
        <v>7231</v>
      </c>
      <c r="L4133" s="7" t="s">
        <v>2331</v>
      </c>
      <c r="M4133" s="241">
        <v>6500</v>
      </c>
      <c r="N4133" s="7" t="s">
        <v>2286</v>
      </c>
    </row>
    <row r="4134" spans="1:14" x14ac:dyDescent="0.3">
      <c r="A4134" t="str">
        <f t="shared" si="64"/>
        <v>72316505</v>
      </c>
      <c r="B4134" s="7" t="s">
        <v>1321</v>
      </c>
      <c r="C4134" s="7"/>
      <c r="D4134" s="7"/>
      <c r="E4134" s="7" t="e">
        <v>#N/A</v>
      </c>
      <c r="F4134" s="7" t="e">
        <v>#N/A</v>
      </c>
      <c r="G4134" s="7" t="e">
        <v>#N/A</v>
      </c>
      <c r="H4134" s="7" t="e">
        <v>#N/A</v>
      </c>
      <c r="I4134" s="7" t="s">
        <v>127</v>
      </c>
      <c r="J4134" s="7" t="s">
        <v>128</v>
      </c>
      <c r="K4134" s="241">
        <v>7231</v>
      </c>
      <c r="L4134" s="7" t="s">
        <v>2331</v>
      </c>
      <c r="M4134" s="241">
        <v>6505</v>
      </c>
      <c r="N4134" s="7" t="s">
        <v>2287</v>
      </c>
    </row>
    <row r="4135" spans="1:14" x14ac:dyDescent="0.3">
      <c r="A4135" t="str">
        <f t="shared" si="64"/>
        <v>72316506</v>
      </c>
      <c r="B4135" s="7" t="s">
        <v>1321</v>
      </c>
      <c r="C4135" s="7"/>
      <c r="D4135" s="7"/>
      <c r="E4135" s="7" t="e">
        <v>#N/A</v>
      </c>
      <c r="F4135" s="7" t="e">
        <v>#N/A</v>
      </c>
      <c r="G4135" s="7" t="e">
        <v>#N/A</v>
      </c>
      <c r="H4135" s="7" t="e">
        <v>#N/A</v>
      </c>
      <c r="I4135" s="7" t="s">
        <v>127</v>
      </c>
      <c r="J4135" s="7" t="s">
        <v>128</v>
      </c>
      <c r="K4135" s="241">
        <v>7231</v>
      </c>
      <c r="L4135" s="7" t="s">
        <v>2331</v>
      </c>
      <c r="M4135" s="241">
        <v>6506</v>
      </c>
      <c r="N4135" s="7" t="s">
        <v>2308</v>
      </c>
    </row>
    <row r="4136" spans="1:14" x14ac:dyDescent="0.3">
      <c r="A4136" t="str">
        <f t="shared" si="64"/>
        <v>72316515</v>
      </c>
      <c r="B4136" s="7" t="s">
        <v>1321</v>
      </c>
      <c r="C4136" s="7"/>
      <c r="D4136" s="7"/>
      <c r="E4136" s="7" t="e">
        <v>#N/A</v>
      </c>
      <c r="F4136" s="7" t="e">
        <v>#N/A</v>
      </c>
      <c r="G4136" s="7" t="e">
        <v>#N/A</v>
      </c>
      <c r="H4136" s="7" t="e">
        <v>#N/A</v>
      </c>
      <c r="I4136" s="7" t="s">
        <v>127</v>
      </c>
      <c r="J4136" s="7" t="s">
        <v>128</v>
      </c>
      <c r="K4136" s="241">
        <v>7231</v>
      </c>
      <c r="L4136" s="7" t="s">
        <v>2331</v>
      </c>
      <c r="M4136" s="241">
        <v>6515</v>
      </c>
      <c r="N4136" s="7" t="s">
        <v>2290</v>
      </c>
    </row>
    <row r="4137" spans="1:14" x14ac:dyDescent="0.3">
      <c r="A4137" t="str">
        <f t="shared" si="64"/>
        <v>72316525</v>
      </c>
      <c r="B4137" s="7" t="s">
        <v>1321</v>
      </c>
      <c r="C4137" s="7"/>
      <c r="D4137" s="7"/>
      <c r="E4137" s="7" t="e">
        <v>#N/A</v>
      </c>
      <c r="F4137" s="7" t="e">
        <v>#N/A</v>
      </c>
      <c r="G4137" s="7" t="e">
        <v>#N/A</v>
      </c>
      <c r="H4137" s="7" t="e">
        <v>#N/A</v>
      </c>
      <c r="I4137" s="7" t="s">
        <v>127</v>
      </c>
      <c r="J4137" s="7" t="s">
        <v>128</v>
      </c>
      <c r="K4137" s="241">
        <v>7231</v>
      </c>
      <c r="L4137" s="7" t="s">
        <v>2331</v>
      </c>
      <c r="M4137" s="241">
        <v>6525</v>
      </c>
      <c r="N4137" s="7" t="s">
        <v>2326</v>
      </c>
    </row>
    <row r="4138" spans="1:14" x14ac:dyDescent="0.3">
      <c r="A4138" t="str">
        <f t="shared" si="64"/>
        <v>101506000</v>
      </c>
      <c r="B4138" s="7" t="s">
        <v>1323</v>
      </c>
      <c r="C4138" s="7"/>
      <c r="D4138" s="7"/>
      <c r="E4138" s="7" t="e">
        <v>#N/A</v>
      </c>
      <c r="F4138" s="7" t="e">
        <v>#N/A</v>
      </c>
      <c r="G4138" s="7" t="e">
        <v>#N/A</v>
      </c>
      <c r="H4138" s="7" t="e">
        <v>#N/A</v>
      </c>
      <c r="I4138" s="7" t="s">
        <v>127</v>
      </c>
      <c r="J4138" s="7" t="s">
        <v>128</v>
      </c>
      <c r="K4138" s="241">
        <v>10150</v>
      </c>
      <c r="L4138" s="7" t="s">
        <v>2332</v>
      </c>
      <c r="M4138" s="241">
        <v>6000</v>
      </c>
      <c r="N4138" s="7" t="s">
        <v>107</v>
      </c>
    </row>
    <row r="4139" spans="1:14" x14ac:dyDescent="0.3">
      <c r="A4139" t="str">
        <f t="shared" si="64"/>
        <v>101506003</v>
      </c>
      <c r="B4139" s="7" t="s">
        <v>1323</v>
      </c>
      <c r="C4139" s="7"/>
      <c r="D4139" s="7"/>
      <c r="E4139" s="7" t="e">
        <v>#N/A</v>
      </c>
      <c r="F4139" s="7" t="e">
        <v>#N/A</v>
      </c>
      <c r="G4139" s="7" t="e">
        <v>#N/A</v>
      </c>
      <c r="H4139" s="7" t="e">
        <v>#N/A</v>
      </c>
      <c r="I4139" s="7" t="s">
        <v>127</v>
      </c>
      <c r="J4139" s="7" t="s">
        <v>128</v>
      </c>
      <c r="K4139" s="241">
        <v>10150</v>
      </c>
      <c r="L4139" s="7" t="s">
        <v>2332</v>
      </c>
      <c r="M4139" s="241">
        <v>6003</v>
      </c>
      <c r="N4139" s="7" t="s">
        <v>89</v>
      </c>
    </row>
    <row r="4140" spans="1:14" x14ac:dyDescent="0.3">
      <c r="A4140" t="str">
        <f t="shared" si="64"/>
        <v>10762073</v>
      </c>
      <c r="B4140" s="7" t="s">
        <v>1294</v>
      </c>
      <c r="C4140" s="7" t="s">
        <v>1295</v>
      </c>
      <c r="D4140" s="7" t="s">
        <v>1379</v>
      </c>
      <c r="E4140" s="7" t="s">
        <v>337</v>
      </c>
      <c r="F4140" s="7" t="s">
        <v>338</v>
      </c>
      <c r="G4140" s="7" t="s">
        <v>371</v>
      </c>
      <c r="H4140" s="7" t="s">
        <v>372</v>
      </c>
      <c r="I4140" s="7" t="s">
        <v>378</v>
      </c>
      <c r="J4140" s="7" t="s">
        <v>379</v>
      </c>
      <c r="K4140" s="241">
        <v>1076</v>
      </c>
      <c r="L4140" s="7" t="s">
        <v>381</v>
      </c>
      <c r="M4140" s="241">
        <v>2073</v>
      </c>
      <c r="N4140" s="7" t="s">
        <v>377</v>
      </c>
    </row>
    <row r="4141" spans="1:14" x14ac:dyDescent="0.3">
      <c r="A4141" t="str">
        <f t="shared" si="64"/>
        <v>10772057</v>
      </c>
      <c r="B4141" s="7" t="s">
        <v>1294</v>
      </c>
      <c r="C4141" s="7" t="s">
        <v>1295</v>
      </c>
      <c r="D4141" s="7" t="s">
        <v>1379</v>
      </c>
      <c r="E4141" s="7" t="e">
        <v>#N/A</v>
      </c>
      <c r="F4141" s="7" t="e">
        <v>#N/A</v>
      </c>
      <c r="G4141" s="7" t="e">
        <v>#N/A</v>
      </c>
      <c r="H4141" s="7" t="e">
        <v>#N/A</v>
      </c>
      <c r="I4141" s="7" t="s">
        <v>378</v>
      </c>
      <c r="J4141" s="7" t="s">
        <v>379</v>
      </c>
      <c r="K4141" s="241">
        <v>1077</v>
      </c>
      <c r="L4141" s="7" t="s">
        <v>382</v>
      </c>
      <c r="M4141" s="241">
        <v>2057</v>
      </c>
      <c r="N4141" s="7" t="s">
        <v>474</v>
      </c>
    </row>
    <row r="4142" spans="1:14" x14ac:dyDescent="0.3">
      <c r="A4142" t="str">
        <f t="shared" si="64"/>
        <v>10772073</v>
      </c>
      <c r="B4142" s="7" t="s">
        <v>1294</v>
      </c>
      <c r="C4142" s="7" t="s">
        <v>1295</v>
      </c>
      <c r="D4142" s="7" t="s">
        <v>1379</v>
      </c>
      <c r="E4142" s="7" t="s">
        <v>337</v>
      </c>
      <c r="F4142" s="7" t="s">
        <v>338</v>
      </c>
      <c r="G4142" s="7" t="s">
        <v>371</v>
      </c>
      <c r="H4142" s="7" t="s">
        <v>372</v>
      </c>
      <c r="I4142" s="7" t="s">
        <v>378</v>
      </c>
      <c r="J4142" s="7" t="s">
        <v>379</v>
      </c>
      <c r="K4142" s="241">
        <v>1077</v>
      </c>
      <c r="L4142" s="7" t="s">
        <v>382</v>
      </c>
      <c r="M4142" s="241">
        <v>2073</v>
      </c>
      <c r="N4142" s="7" t="s">
        <v>377</v>
      </c>
    </row>
    <row r="4143" spans="1:14" x14ac:dyDescent="0.3">
      <c r="A4143" t="str">
        <f t="shared" si="64"/>
        <v>20822033</v>
      </c>
      <c r="B4143" s="7" t="s">
        <v>1294</v>
      </c>
      <c r="C4143" s="7"/>
      <c r="D4143" s="7"/>
      <c r="E4143" s="7" t="e">
        <v>#N/A</v>
      </c>
      <c r="F4143" s="7" t="e">
        <v>#N/A</v>
      </c>
      <c r="G4143" s="7" t="e">
        <v>#N/A</v>
      </c>
      <c r="H4143" s="7" t="e">
        <v>#N/A</v>
      </c>
      <c r="I4143" s="7" t="s">
        <v>2333</v>
      </c>
      <c r="J4143" s="7" t="s">
        <v>2334</v>
      </c>
      <c r="K4143" s="241">
        <v>2082</v>
      </c>
      <c r="L4143" s="7" t="s">
        <v>2334</v>
      </c>
      <c r="M4143" s="241">
        <v>2033</v>
      </c>
      <c r="N4143" s="7" t="s">
        <v>2335</v>
      </c>
    </row>
    <row r="4144" spans="1:14" x14ac:dyDescent="0.3">
      <c r="A4144" t="str">
        <f t="shared" si="64"/>
        <v>20822034</v>
      </c>
      <c r="B4144" s="7" t="s">
        <v>1294</v>
      </c>
      <c r="C4144" s="7"/>
      <c r="D4144" s="7"/>
      <c r="E4144" s="7" t="e">
        <v>#N/A</v>
      </c>
      <c r="F4144" s="7" t="e">
        <v>#N/A</v>
      </c>
      <c r="G4144" s="7" t="e">
        <v>#N/A</v>
      </c>
      <c r="H4144" s="7" t="e">
        <v>#N/A</v>
      </c>
      <c r="I4144" s="7" t="s">
        <v>2333</v>
      </c>
      <c r="J4144" s="7" t="s">
        <v>2334</v>
      </c>
      <c r="K4144" s="241">
        <v>2082</v>
      </c>
      <c r="L4144" s="7" t="s">
        <v>2334</v>
      </c>
      <c r="M4144" s="241">
        <v>2034</v>
      </c>
      <c r="N4144" s="7" t="s">
        <v>225</v>
      </c>
    </row>
    <row r="4145" spans="1:14" x14ac:dyDescent="0.3">
      <c r="A4145" t="str">
        <f t="shared" si="64"/>
        <v>20824000</v>
      </c>
      <c r="B4145" s="7" t="s">
        <v>1294</v>
      </c>
      <c r="C4145" s="7"/>
      <c r="D4145" s="7"/>
      <c r="E4145" s="7" t="e">
        <v>#N/A</v>
      </c>
      <c r="F4145" s="7" t="e">
        <v>#N/A</v>
      </c>
      <c r="G4145" s="7" t="e">
        <v>#N/A</v>
      </c>
      <c r="H4145" s="7" t="e">
        <v>#N/A</v>
      </c>
      <c r="I4145" s="7" t="s">
        <v>2333</v>
      </c>
      <c r="J4145" s="7" t="s">
        <v>2334</v>
      </c>
      <c r="K4145" s="241">
        <v>2082</v>
      </c>
      <c r="L4145" s="7" t="s">
        <v>2334</v>
      </c>
      <c r="M4145" s="241">
        <v>4000</v>
      </c>
      <c r="N4145" s="7" t="s">
        <v>1349</v>
      </c>
    </row>
    <row r="4146" spans="1:14" x14ac:dyDescent="0.3">
      <c r="A4146" t="str">
        <f t="shared" si="64"/>
        <v>20832000</v>
      </c>
      <c r="B4146" s="7" t="s">
        <v>1294</v>
      </c>
      <c r="C4146" s="7"/>
      <c r="D4146" s="7"/>
      <c r="E4146" s="7" t="e">
        <v>#N/A</v>
      </c>
      <c r="F4146" s="7" t="e">
        <v>#N/A</v>
      </c>
      <c r="G4146" s="7" t="e">
        <v>#N/A</v>
      </c>
      <c r="H4146" s="7" t="e">
        <v>#N/A</v>
      </c>
      <c r="I4146" s="7" t="s">
        <v>2333</v>
      </c>
      <c r="J4146" s="7" t="s">
        <v>2334</v>
      </c>
      <c r="K4146" s="241">
        <v>2083</v>
      </c>
      <c r="L4146" s="7" t="s">
        <v>2336</v>
      </c>
      <c r="M4146" s="241">
        <v>2000</v>
      </c>
      <c r="N4146" s="7" t="s">
        <v>271</v>
      </c>
    </row>
    <row r="4147" spans="1:14" x14ac:dyDescent="0.3">
      <c r="A4147" t="str">
        <f t="shared" si="64"/>
        <v>20832035</v>
      </c>
      <c r="B4147" s="7" t="s">
        <v>1294</v>
      </c>
      <c r="C4147" s="7"/>
      <c r="D4147" s="7"/>
      <c r="E4147" s="7" t="e">
        <v>#N/A</v>
      </c>
      <c r="F4147" s="7" t="e">
        <v>#N/A</v>
      </c>
      <c r="G4147" s="7" t="e">
        <v>#N/A</v>
      </c>
      <c r="H4147" s="7" t="e">
        <v>#N/A</v>
      </c>
      <c r="I4147" s="7" t="s">
        <v>2333</v>
      </c>
      <c r="J4147" s="7" t="s">
        <v>2334</v>
      </c>
      <c r="K4147" s="241">
        <v>2083</v>
      </c>
      <c r="L4147" s="7" t="s">
        <v>2336</v>
      </c>
      <c r="M4147" s="241">
        <v>2035</v>
      </c>
      <c r="N4147" s="7" t="s">
        <v>2337</v>
      </c>
    </row>
    <row r="4148" spans="1:14" x14ac:dyDescent="0.3">
      <c r="A4148" t="str">
        <f t="shared" si="64"/>
        <v>20832037</v>
      </c>
      <c r="B4148" s="7" t="s">
        <v>1294</v>
      </c>
      <c r="C4148" s="7"/>
      <c r="D4148" s="7"/>
      <c r="E4148" s="7" t="e">
        <v>#N/A</v>
      </c>
      <c r="F4148" s="7" t="e">
        <v>#N/A</v>
      </c>
      <c r="G4148" s="7" t="e">
        <v>#N/A</v>
      </c>
      <c r="H4148" s="7" t="e">
        <v>#N/A</v>
      </c>
      <c r="I4148" s="7" t="s">
        <v>2333</v>
      </c>
      <c r="J4148" s="7" t="s">
        <v>2334</v>
      </c>
      <c r="K4148" s="241">
        <v>2083</v>
      </c>
      <c r="L4148" s="7" t="s">
        <v>2336</v>
      </c>
      <c r="M4148" s="241">
        <v>2037</v>
      </c>
      <c r="N4148" s="7" t="s">
        <v>294</v>
      </c>
    </row>
    <row r="4149" spans="1:14" x14ac:dyDescent="0.3">
      <c r="A4149" t="str">
        <f t="shared" si="64"/>
        <v>20832045</v>
      </c>
      <c r="B4149" s="7" t="s">
        <v>1294</v>
      </c>
      <c r="C4149" s="7"/>
      <c r="D4149" s="7"/>
      <c r="E4149" s="7" t="e">
        <v>#N/A</v>
      </c>
      <c r="F4149" s="7" t="e">
        <v>#N/A</v>
      </c>
      <c r="G4149" s="7" t="e">
        <v>#N/A</v>
      </c>
      <c r="H4149" s="7" t="e">
        <v>#N/A</v>
      </c>
      <c r="I4149" s="7" t="s">
        <v>2333</v>
      </c>
      <c r="J4149" s="7" t="s">
        <v>2334</v>
      </c>
      <c r="K4149" s="241">
        <v>2083</v>
      </c>
      <c r="L4149" s="7" t="s">
        <v>2336</v>
      </c>
      <c r="M4149" s="241">
        <v>2045</v>
      </c>
      <c r="N4149" s="7" t="s">
        <v>170</v>
      </c>
    </row>
    <row r="4150" spans="1:14" x14ac:dyDescent="0.3">
      <c r="A4150" t="str">
        <f t="shared" si="64"/>
        <v>20832079</v>
      </c>
      <c r="B4150" s="7" t="s">
        <v>1294</v>
      </c>
      <c r="C4150" s="7"/>
      <c r="D4150" s="7"/>
      <c r="E4150" s="7" t="e">
        <v>#N/A</v>
      </c>
      <c r="F4150" s="7" t="e">
        <v>#N/A</v>
      </c>
      <c r="G4150" s="7" t="e">
        <v>#N/A</v>
      </c>
      <c r="H4150" s="7" t="e">
        <v>#N/A</v>
      </c>
      <c r="I4150" s="7" t="s">
        <v>2333</v>
      </c>
      <c r="J4150" s="7" t="s">
        <v>2334</v>
      </c>
      <c r="K4150" s="241">
        <v>2083</v>
      </c>
      <c r="L4150" s="7" t="s">
        <v>2336</v>
      </c>
      <c r="M4150" s="241">
        <v>2079</v>
      </c>
      <c r="N4150" s="7" t="s">
        <v>35</v>
      </c>
    </row>
    <row r="4151" spans="1:14" x14ac:dyDescent="0.3">
      <c r="A4151" t="str">
        <f t="shared" si="64"/>
        <v>20832080</v>
      </c>
      <c r="B4151" s="7" t="s">
        <v>1294</v>
      </c>
      <c r="C4151" s="7"/>
      <c r="D4151" s="7"/>
      <c r="E4151" s="7" t="e">
        <v>#N/A</v>
      </c>
      <c r="F4151" s="7" t="e">
        <v>#N/A</v>
      </c>
      <c r="G4151" s="7" t="e">
        <v>#N/A</v>
      </c>
      <c r="H4151" s="7" t="e">
        <v>#N/A</v>
      </c>
      <c r="I4151" s="7" t="s">
        <v>2333</v>
      </c>
      <c r="J4151" s="7" t="s">
        <v>2334</v>
      </c>
      <c r="K4151" s="241">
        <v>2083</v>
      </c>
      <c r="L4151" s="7" t="s">
        <v>2336</v>
      </c>
      <c r="M4151" s="241">
        <v>2080</v>
      </c>
      <c r="N4151" s="7" t="s">
        <v>70</v>
      </c>
    </row>
    <row r="4152" spans="1:14" x14ac:dyDescent="0.3">
      <c r="A4152" t="str">
        <f t="shared" si="64"/>
        <v>20832158</v>
      </c>
      <c r="B4152" s="7" t="s">
        <v>1294</v>
      </c>
      <c r="C4152" s="7"/>
      <c r="D4152" s="7"/>
      <c r="E4152" s="7" t="e">
        <v>#N/A</v>
      </c>
      <c r="F4152" s="7" t="e">
        <v>#N/A</v>
      </c>
      <c r="G4152" s="7" t="e">
        <v>#N/A</v>
      </c>
      <c r="H4152" s="7" t="e">
        <v>#N/A</v>
      </c>
      <c r="I4152" s="7" t="s">
        <v>2333</v>
      </c>
      <c r="J4152" s="7" t="s">
        <v>2334</v>
      </c>
      <c r="K4152" s="241">
        <v>2083</v>
      </c>
      <c r="L4152" s="7" t="s">
        <v>2336</v>
      </c>
      <c r="M4152" s="241">
        <v>2158</v>
      </c>
      <c r="N4152" s="7" t="s">
        <v>2338</v>
      </c>
    </row>
    <row r="4153" spans="1:14" x14ac:dyDescent="0.3">
      <c r="A4153" t="str">
        <f t="shared" si="64"/>
        <v>20834000</v>
      </c>
      <c r="B4153" s="7" t="s">
        <v>1294</v>
      </c>
      <c r="C4153" s="7"/>
      <c r="D4153" s="7"/>
      <c r="E4153" s="7" t="e">
        <v>#N/A</v>
      </c>
      <c r="F4153" s="7" t="e">
        <v>#N/A</v>
      </c>
      <c r="G4153" s="7" t="e">
        <v>#N/A</v>
      </c>
      <c r="H4153" s="7" t="e">
        <v>#N/A</v>
      </c>
      <c r="I4153" s="7" t="s">
        <v>2333</v>
      </c>
      <c r="J4153" s="7" t="s">
        <v>2334</v>
      </c>
      <c r="K4153" s="241">
        <v>2083</v>
      </c>
      <c r="L4153" s="7" t="s">
        <v>2336</v>
      </c>
      <c r="M4153" s="241">
        <v>4000</v>
      </c>
      <c r="N4153" s="7" t="s">
        <v>1349</v>
      </c>
    </row>
    <row r="4154" spans="1:14" x14ac:dyDescent="0.3">
      <c r="A4154" t="str">
        <f t="shared" si="64"/>
        <v>20835005</v>
      </c>
      <c r="B4154" s="7" t="s">
        <v>1294</v>
      </c>
      <c r="C4154" s="7"/>
      <c r="D4154" s="7"/>
      <c r="E4154" s="7" t="e">
        <v>#N/A</v>
      </c>
      <c r="F4154" s="7" t="e">
        <v>#N/A</v>
      </c>
      <c r="G4154" s="7" t="e">
        <v>#N/A</v>
      </c>
      <c r="H4154" s="7" t="e">
        <v>#N/A</v>
      </c>
      <c r="I4154" s="7" t="s">
        <v>2333</v>
      </c>
      <c r="J4154" s="7" t="s">
        <v>2334</v>
      </c>
      <c r="K4154" s="241">
        <v>2083</v>
      </c>
      <c r="L4154" s="7" t="s">
        <v>2336</v>
      </c>
      <c r="M4154" s="241">
        <v>5005</v>
      </c>
      <c r="N4154" s="7" t="s">
        <v>1530</v>
      </c>
    </row>
    <row r="4155" spans="1:14" x14ac:dyDescent="0.3">
      <c r="A4155" t="str">
        <f t="shared" si="64"/>
        <v>20837000</v>
      </c>
      <c r="B4155" s="7" t="s">
        <v>1294</v>
      </c>
      <c r="C4155" s="7"/>
      <c r="D4155" s="7"/>
      <c r="E4155" s="7" t="e">
        <v>#N/A</v>
      </c>
      <c r="F4155" s="7" t="e">
        <v>#N/A</v>
      </c>
      <c r="G4155" s="7" t="e">
        <v>#N/A</v>
      </c>
      <c r="H4155" s="7" t="e">
        <v>#N/A</v>
      </c>
      <c r="I4155" s="7" t="s">
        <v>2333</v>
      </c>
      <c r="J4155" s="7" t="s">
        <v>2334</v>
      </c>
      <c r="K4155" s="241">
        <v>2083</v>
      </c>
      <c r="L4155" s="7" t="s">
        <v>2336</v>
      </c>
      <c r="M4155" s="241">
        <v>7000</v>
      </c>
      <c r="N4155" s="7" t="s">
        <v>44</v>
      </c>
    </row>
    <row r="4156" spans="1:14" x14ac:dyDescent="0.3">
      <c r="A4156" t="str">
        <f t="shared" si="64"/>
        <v>20837200</v>
      </c>
      <c r="B4156" s="7" t="s">
        <v>1294</v>
      </c>
      <c r="C4156" s="7"/>
      <c r="D4156" s="7"/>
      <c r="E4156" s="7" t="e">
        <v>#N/A</v>
      </c>
      <c r="F4156" s="7" t="e">
        <v>#N/A</v>
      </c>
      <c r="G4156" s="7" t="e">
        <v>#N/A</v>
      </c>
      <c r="H4156" s="7" t="e">
        <v>#N/A</v>
      </c>
      <c r="I4156" s="7" t="s">
        <v>2333</v>
      </c>
      <c r="J4156" s="7" t="s">
        <v>2334</v>
      </c>
      <c r="K4156" s="241">
        <v>2083</v>
      </c>
      <c r="L4156" s="7" t="s">
        <v>2336</v>
      </c>
      <c r="M4156" s="241">
        <v>7200</v>
      </c>
      <c r="N4156" s="7" t="s">
        <v>255</v>
      </c>
    </row>
    <row r="4157" spans="1:14" x14ac:dyDescent="0.3">
      <c r="A4157" t="str">
        <f t="shared" si="64"/>
        <v>20837205</v>
      </c>
      <c r="B4157" s="7" t="s">
        <v>1294</v>
      </c>
      <c r="C4157" s="7"/>
      <c r="D4157" s="7"/>
      <c r="E4157" s="7" t="e">
        <v>#N/A</v>
      </c>
      <c r="F4157" s="7" t="e">
        <v>#N/A</v>
      </c>
      <c r="G4157" s="7" t="e">
        <v>#N/A</v>
      </c>
      <c r="H4157" s="7" t="e">
        <v>#N/A</v>
      </c>
      <c r="I4157" s="7" t="s">
        <v>2333</v>
      </c>
      <c r="J4157" s="7" t="s">
        <v>2334</v>
      </c>
      <c r="K4157" s="241">
        <v>2083</v>
      </c>
      <c r="L4157" s="7" t="s">
        <v>2336</v>
      </c>
      <c r="M4157" s="241">
        <v>7205</v>
      </c>
      <c r="N4157" s="7" t="s">
        <v>1025</v>
      </c>
    </row>
    <row r="4158" spans="1:14" x14ac:dyDescent="0.3">
      <c r="A4158" t="str">
        <f t="shared" si="64"/>
        <v>20838000</v>
      </c>
      <c r="B4158" s="7" t="s">
        <v>1294</v>
      </c>
      <c r="C4158" s="7"/>
      <c r="D4158" s="7"/>
      <c r="E4158" s="7" t="e">
        <v>#N/A</v>
      </c>
      <c r="F4158" s="7" t="e">
        <v>#N/A</v>
      </c>
      <c r="G4158" s="7" t="e">
        <v>#N/A</v>
      </c>
      <c r="H4158" s="7" t="e">
        <v>#N/A</v>
      </c>
      <c r="I4158" s="7" t="s">
        <v>2333</v>
      </c>
      <c r="J4158" s="7" t="s">
        <v>2334</v>
      </c>
      <c r="K4158" s="241">
        <v>2083</v>
      </c>
      <c r="L4158" s="7" t="s">
        <v>2336</v>
      </c>
      <c r="M4158" s="241">
        <v>8000</v>
      </c>
      <c r="N4158" s="7" t="s">
        <v>163</v>
      </c>
    </row>
    <row r="4159" spans="1:14" x14ac:dyDescent="0.3">
      <c r="A4159" t="str">
        <f t="shared" si="64"/>
        <v>10642045</v>
      </c>
      <c r="B4159" s="7" t="s">
        <v>1294</v>
      </c>
      <c r="C4159" s="7" t="s">
        <v>1337</v>
      </c>
      <c r="D4159" s="7" t="s">
        <v>22</v>
      </c>
      <c r="E4159" s="7" t="e">
        <v>#N/A</v>
      </c>
      <c r="F4159" s="7" t="e">
        <v>#N/A</v>
      </c>
      <c r="G4159" s="7" t="e">
        <v>#N/A</v>
      </c>
      <c r="H4159" s="7" t="e">
        <v>#N/A</v>
      </c>
      <c r="I4159" s="7" t="s">
        <v>281</v>
      </c>
      <c r="J4159" s="7" t="s">
        <v>282</v>
      </c>
      <c r="K4159" s="241">
        <v>1064</v>
      </c>
      <c r="L4159" s="7" t="s">
        <v>341</v>
      </c>
      <c r="M4159" s="241">
        <v>2045</v>
      </c>
      <c r="N4159" s="7" t="s">
        <v>170</v>
      </c>
    </row>
    <row r="4160" spans="1:14" x14ac:dyDescent="0.3">
      <c r="A4160" t="str">
        <f t="shared" si="64"/>
        <v>10642088</v>
      </c>
      <c r="B4160" s="7" t="s">
        <v>1294</v>
      </c>
      <c r="C4160" s="7" t="s">
        <v>1337</v>
      </c>
      <c r="D4160" s="7" t="s">
        <v>22</v>
      </c>
      <c r="E4160" s="7" t="s">
        <v>337</v>
      </c>
      <c r="F4160" s="7" t="s">
        <v>338</v>
      </c>
      <c r="G4160" s="7" t="s">
        <v>339</v>
      </c>
      <c r="H4160" s="7" t="s">
        <v>340</v>
      </c>
      <c r="I4160" s="7" t="s">
        <v>281</v>
      </c>
      <c r="J4160" s="7" t="s">
        <v>282</v>
      </c>
      <c r="K4160" s="241">
        <v>1064</v>
      </c>
      <c r="L4160" s="7" t="s">
        <v>341</v>
      </c>
      <c r="M4160" s="241">
        <v>2088</v>
      </c>
      <c r="N4160" s="7" t="s">
        <v>342</v>
      </c>
    </row>
    <row r="4161" spans="1:14" x14ac:dyDescent="0.3">
      <c r="A4161" t="str">
        <f t="shared" si="64"/>
        <v>10646009</v>
      </c>
      <c r="B4161" s="7" t="s">
        <v>1294</v>
      </c>
      <c r="C4161" s="7" t="s">
        <v>1337</v>
      </c>
      <c r="D4161" s="7" t="s">
        <v>22</v>
      </c>
      <c r="E4161" s="7" t="e">
        <v>#N/A</v>
      </c>
      <c r="F4161" s="7" t="e">
        <v>#N/A</v>
      </c>
      <c r="G4161" s="7" t="e">
        <v>#N/A</v>
      </c>
      <c r="H4161" s="7" t="e">
        <v>#N/A</v>
      </c>
      <c r="I4161" s="7" t="s">
        <v>281</v>
      </c>
      <c r="J4161" s="7" t="s">
        <v>282</v>
      </c>
      <c r="K4161" s="241">
        <v>1064</v>
      </c>
      <c r="L4161" s="7" t="s">
        <v>341</v>
      </c>
      <c r="M4161" s="241">
        <v>6009</v>
      </c>
      <c r="N4161" s="7" t="s">
        <v>71</v>
      </c>
    </row>
    <row r="4162" spans="1:14" x14ac:dyDescent="0.3">
      <c r="A4162" t="str">
        <f t="shared" si="64"/>
        <v>10652043</v>
      </c>
      <c r="B4162" s="7" t="s">
        <v>1294</v>
      </c>
      <c r="C4162" s="7" t="s">
        <v>1337</v>
      </c>
      <c r="D4162" s="7" t="s">
        <v>22</v>
      </c>
      <c r="E4162" s="7" t="s">
        <v>337</v>
      </c>
      <c r="F4162" s="7" t="s">
        <v>338</v>
      </c>
      <c r="G4162" s="7" t="s">
        <v>339</v>
      </c>
      <c r="H4162" s="7" t="s">
        <v>340</v>
      </c>
      <c r="I4162" s="7" t="s">
        <v>281</v>
      </c>
      <c r="J4162" s="7" t="s">
        <v>282</v>
      </c>
      <c r="K4162" s="241">
        <v>1065</v>
      </c>
      <c r="L4162" s="7" t="s">
        <v>343</v>
      </c>
      <c r="M4162" s="241">
        <v>2043</v>
      </c>
      <c r="N4162" s="7" t="s">
        <v>344</v>
      </c>
    </row>
    <row r="4163" spans="1:14" x14ac:dyDescent="0.3">
      <c r="A4163" t="str">
        <f t="shared" ref="A4163:A4226" si="65">K4163&amp;M4163</f>
        <v>10652045</v>
      </c>
      <c r="B4163" s="7" t="s">
        <v>1294</v>
      </c>
      <c r="C4163" s="7" t="s">
        <v>1337</v>
      </c>
      <c r="D4163" s="7" t="s">
        <v>22</v>
      </c>
      <c r="E4163" s="7" t="s">
        <v>337</v>
      </c>
      <c r="F4163" s="7" t="s">
        <v>338</v>
      </c>
      <c r="G4163" s="7" t="s">
        <v>339</v>
      </c>
      <c r="H4163" s="7" t="s">
        <v>340</v>
      </c>
      <c r="I4163" s="7" t="s">
        <v>281</v>
      </c>
      <c r="J4163" s="7" t="s">
        <v>282</v>
      </c>
      <c r="K4163" s="241">
        <v>1065</v>
      </c>
      <c r="L4163" s="7" t="s">
        <v>343</v>
      </c>
      <c r="M4163" s="241">
        <v>2045</v>
      </c>
      <c r="N4163" s="7" t="s">
        <v>170</v>
      </c>
    </row>
    <row r="4164" spans="1:14" x14ac:dyDescent="0.3">
      <c r="A4164" t="str">
        <f t="shared" si="65"/>
        <v>10652185</v>
      </c>
      <c r="B4164" s="7" t="s">
        <v>1294</v>
      </c>
      <c r="C4164" s="7" t="s">
        <v>1337</v>
      </c>
      <c r="D4164" s="7" t="s">
        <v>22</v>
      </c>
      <c r="E4164" s="7" t="s">
        <v>337</v>
      </c>
      <c r="F4164" s="7" t="s">
        <v>338</v>
      </c>
      <c r="G4164" s="7" t="s">
        <v>339</v>
      </c>
      <c r="H4164" s="7" t="s">
        <v>340</v>
      </c>
      <c r="I4164" s="7" t="s">
        <v>281</v>
      </c>
      <c r="J4164" s="7" t="s">
        <v>282</v>
      </c>
      <c r="K4164" s="241">
        <v>1065</v>
      </c>
      <c r="L4164" s="7" t="s">
        <v>343</v>
      </c>
      <c r="M4164" s="241">
        <v>2185</v>
      </c>
      <c r="N4164" s="7" t="s">
        <v>345</v>
      </c>
    </row>
    <row r="4165" spans="1:14" x14ac:dyDescent="0.3">
      <c r="A4165" t="str">
        <f t="shared" si="65"/>
        <v>109430</v>
      </c>
      <c r="B4165" s="7" t="s">
        <v>1294</v>
      </c>
      <c r="C4165" s="7" t="s">
        <v>1337</v>
      </c>
      <c r="D4165" s="7" t="s">
        <v>22</v>
      </c>
      <c r="E4165" s="7" t="e">
        <v>#N/A</v>
      </c>
      <c r="F4165" s="7" t="e">
        <v>#N/A</v>
      </c>
      <c r="G4165" s="7" t="e">
        <v>#N/A</v>
      </c>
      <c r="H4165" s="7" t="e">
        <v>#N/A</v>
      </c>
      <c r="I4165" s="7" t="s">
        <v>281</v>
      </c>
      <c r="J4165" s="7" t="s">
        <v>282</v>
      </c>
      <c r="K4165" s="241">
        <v>1094</v>
      </c>
      <c r="L4165" s="7" t="s">
        <v>347</v>
      </c>
      <c r="M4165" s="241">
        <v>30</v>
      </c>
      <c r="N4165" s="7" t="s">
        <v>347</v>
      </c>
    </row>
    <row r="4166" spans="1:14" x14ac:dyDescent="0.3">
      <c r="A4166" t="str">
        <f t="shared" si="65"/>
        <v>109436</v>
      </c>
      <c r="B4166" s="7" t="s">
        <v>1294</v>
      </c>
      <c r="C4166" s="7" t="s">
        <v>1337</v>
      </c>
      <c r="D4166" s="7" t="s">
        <v>22</v>
      </c>
      <c r="E4166" s="7" t="e">
        <v>#N/A</v>
      </c>
      <c r="F4166" s="7" t="e">
        <v>#N/A</v>
      </c>
      <c r="G4166" s="7" t="e">
        <v>#N/A</v>
      </c>
      <c r="H4166" s="7" t="e">
        <v>#N/A</v>
      </c>
      <c r="I4166" s="7" t="s">
        <v>281</v>
      </c>
      <c r="J4166" s="7" t="s">
        <v>282</v>
      </c>
      <c r="K4166" s="241">
        <v>1094</v>
      </c>
      <c r="L4166" s="7" t="s">
        <v>347</v>
      </c>
      <c r="M4166" s="241">
        <v>36</v>
      </c>
      <c r="N4166" s="7" t="s">
        <v>2339</v>
      </c>
    </row>
    <row r="4167" spans="1:14" x14ac:dyDescent="0.3">
      <c r="A4167" t="str">
        <f t="shared" si="65"/>
        <v>10994000</v>
      </c>
      <c r="B4167" s="7" t="s">
        <v>1294</v>
      </c>
      <c r="C4167" s="7" t="s">
        <v>1337</v>
      </c>
      <c r="D4167" s="7" t="s">
        <v>22</v>
      </c>
      <c r="E4167" s="7" t="e">
        <v>#N/A</v>
      </c>
      <c r="F4167" s="7" t="e">
        <v>#N/A</v>
      </c>
      <c r="G4167" s="7" t="e">
        <v>#N/A</v>
      </c>
      <c r="H4167" s="7" t="e">
        <v>#N/A</v>
      </c>
      <c r="I4167" s="7" t="s">
        <v>281</v>
      </c>
      <c r="J4167" s="7" t="s">
        <v>282</v>
      </c>
      <c r="K4167" s="241">
        <v>1099</v>
      </c>
      <c r="L4167" s="7" t="s">
        <v>2340</v>
      </c>
      <c r="M4167" s="241">
        <v>4000</v>
      </c>
      <c r="N4167" s="7" t="s">
        <v>1349</v>
      </c>
    </row>
    <row r="4168" spans="1:14" x14ac:dyDescent="0.3">
      <c r="A4168" t="str">
        <f t="shared" si="65"/>
        <v>10997200</v>
      </c>
      <c r="B4168" s="7" t="s">
        <v>1294</v>
      </c>
      <c r="C4168" s="7" t="s">
        <v>1337</v>
      </c>
      <c r="D4168" s="7" t="s">
        <v>22</v>
      </c>
      <c r="E4168" s="7" t="e">
        <v>#N/A</v>
      </c>
      <c r="F4168" s="7" t="e">
        <v>#N/A</v>
      </c>
      <c r="G4168" s="7" t="e">
        <v>#N/A</v>
      </c>
      <c r="H4168" s="7" t="e">
        <v>#N/A</v>
      </c>
      <c r="I4168" s="7" t="s">
        <v>281</v>
      </c>
      <c r="J4168" s="7" t="s">
        <v>282</v>
      </c>
      <c r="K4168" s="241">
        <v>1099</v>
      </c>
      <c r="L4168" s="7" t="s">
        <v>2340</v>
      </c>
      <c r="M4168" s="241">
        <v>7200</v>
      </c>
      <c r="N4168" s="7" t="s">
        <v>255</v>
      </c>
    </row>
    <row r="4169" spans="1:14" x14ac:dyDescent="0.3">
      <c r="A4169" t="str">
        <f t="shared" si="65"/>
        <v>11312045</v>
      </c>
      <c r="B4169" s="7" t="s">
        <v>1294</v>
      </c>
      <c r="C4169" s="7" t="s">
        <v>1337</v>
      </c>
      <c r="D4169" s="7" t="s">
        <v>22</v>
      </c>
      <c r="E4169" s="7" t="s">
        <v>482</v>
      </c>
      <c r="F4169" s="7" t="s">
        <v>483</v>
      </c>
      <c r="G4169" s="7" t="s">
        <v>247</v>
      </c>
      <c r="H4169" s="7" t="s">
        <v>248</v>
      </c>
      <c r="I4169" s="7" t="s">
        <v>281</v>
      </c>
      <c r="J4169" s="7" t="s">
        <v>282</v>
      </c>
      <c r="K4169" s="241">
        <v>1131</v>
      </c>
      <c r="L4169" s="7" t="s">
        <v>693</v>
      </c>
      <c r="M4169" s="241">
        <v>2045</v>
      </c>
      <c r="N4169" s="7" t="s">
        <v>170</v>
      </c>
    </row>
    <row r="4170" spans="1:14" x14ac:dyDescent="0.3">
      <c r="A4170" t="str">
        <f t="shared" si="65"/>
        <v>11317104</v>
      </c>
      <c r="B4170" s="7" t="s">
        <v>1294</v>
      </c>
      <c r="C4170" s="7" t="s">
        <v>1337</v>
      </c>
      <c r="D4170" s="7" t="s">
        <v>22</v>
      </c>
      <c r="E4170" s="7" t="e">
        <v>#N/A</v>
      </c>
      <c r="F4170" s="7" t="e">
        <v>#N/A</v>
      </c>
      <c r="G4170" s="7" t="e">
        <v>#N/A</v>
      </c>
      <c r="H4170" s="7" t="e">
        <v>#N/A</v>
      </c>
      <c r="I4170" s="7" t="s">
        <v>281</v>
      </c>
      <c r="J4170" s="7" t="s">
        <v>282</v>
      </c>
      <c r="K4170" s="241">
        <v>1131</v>
      </c>
      <c r="L4170" s="7" t="s">
        <v>693</v>
      </c>
      <c r="M4170" s="241">
        <v>7104</v>
      </c>
      <c r="N4170" s="7" t="s">
        <v>1384</v>
      </c>
    </row>
    <row r="4171" spans="1:14" x14ac:dyDescent="0.3">
      <c r="A4171" t="str">
        <f t="shared" si="65"/>
        <v>11317120</v>
      </c>
      <c r="B4171" s="7" t="s">
        <v>1294</v>
      </c>
      <c r="C4171" s="7" t="s">
        <v>1337</v>
      </c>
      <c r="D4171" s="7" t="s">
        <v>22</v>
      </c>
      <c r="E4171" s="7" t="e">
        <v>#N/A</v>
      </c>
      <c r="F4171" s="7" t="e">
        <v>#N/A</v>
      </c>
      <c r="G4171" s="7" t="e">
        <v>#N/A</v>
      </c>
      <c r="H4171" s="7" t="e">
        <v>#N/A</v>
      </c>
      <c r="I4171" s="7" t="s">
        <v>281</v>
      </c>
      <c r="J4171" s="7" t="s">
        <v>282</v>
      </c>
      <c r="K4171" s="241">
        <v>1131</v>
      </c>
      <c r="L4171" s="7" t="s">
        <v>693</v>
      </c>
      <c r="M4171" s="241">
        <v>7120</v>
      </c>
      <c r="N4171" s="7" t="s">
        <v>52</v>
      </c>
    </row>
    <row r="4172" spans="1:14" x14ac:dyDescent="0.3">
      <c r="A4172" t="str">
        <f t="shared" si="65"/>
        <v>11462045</v>
      </c>
      <c r="B4172" s="7" t="s">
        <v>1294</v>
      </c>
      <c r="C4172" s="7" t="s">
        <v>1337</v>
      </c>
      <c r="D4172" s="7" t="s">
        <v>22</v>
      </c>
      <c r="E4172" s="7" t="e">
        <v>#N/A</v>
      </c>
      <c r="F4172" s="7" t="e">
        <v>#N/A</v>
      </c>
      <c r="G4172" s="7" t="e">
        <v>#N/A</v>
      </c>
      <c r="H4172" s="7" t="e">
        <v>#N/A</v>
      </c>
      <c r="I4172" s="7" t="s">
        <v>281</v>
      </c>
      <c r="J4172" s="7" t="s">
        <v>282</v>
      </c>
      <c r="K4172" s="241">
        <v>1146</v>
      </c>
      <c r="L4172" s="7" t="s">
        <v>2341</v>
      </c>
      <c r="M4172" s="241">
        <v>2045</v>
      </c>
      <c r="N4172" s="7" t="s">
        <v>170</v>
      </c>
    </row>
    <row r="4173" spans="1:14" x14ac:dyDescent="0.3">
      <c r="A4173" t="str">
        <f t="shared" si="65"/>
        <v>11462046</v>
      </c>
      <c r="B4173" s="7" t="s">
        <v>1294</v>
      </c>
      <c r="C4173" s="7" t="s">
        <v>1337</v>
      </c>
      <c r="D4173" s="7" t="s">
        <v>22</v>
      </c>
      <c r="E4173" s="7" t="e">
        <v>#N/A</v>
      </c>
      <c r="F4173" s="7" t="e">
        <v>#N/A</v>
      </c>
      <c r="G4173" s="7" t="e">
        <v>#N/A</v>
      </c>
      <c r="H4173" s="7" t="e">
        <v>#N/A</v>
      </c>
      <c r="I4173" s="7" t="s">
        <v>281</v>
      </c>
      <c r="J4173" s="7" t="s">
        <v>282</v>
      </c>
      <c r="K4173" s="241">
        <v>1146</v>
      </c>
      <c r="L4173" s="7" t="s">
        <v>2341</v>
      </c>
      <c r="M4173" s="241">
        <v>2046</v>
      </c>
      <c r="N4173" s="7" t="s">
        <v>404</v>
      </c>
    </row>
    <row r="4174" spans="1:14" x14ac:dyDescent="0.3">
      <c r="A4174" t="str">
        <f t="shared" si="65"/>
        <v>11466516</v>
      </c>
      <c r="B4174" s="7" t="s">
        <v>1294</v>
      </c>
      <c r="C4174" s="7" t="s">
        <v>1337</v>
      </c>
      <c r="D4174" s="7" t="s">
        <v>22</v>
      </c>
      <c r="E4174" s="7" t="e">
        <v>#N/A</v>
      </c>
      <c r="F4174" s="7" t="e">
        <v>#N/A</v>
      </c>
      <c r="G4174" s="7" t="e">
        <v>#N/A</v>
      </c>
      <c r="H4174" s="7" t="e">
        <v>#N/A</v>
      </c>
      <c r="I4174" s="7" t="s">
        <v>281</v>
      </c>
      <c r="J4174" s="7" t="s">
        <v>282</v>
      </c>
      <c r="K4174" s="241">
        <v>1146</v>
      </c>
      <c r="L4174" s="7" t="s">
        <v>2341</v>
      </c>
      <c r="M4174" s="241">
        <v>6516</v>
      </c>
      <c r="N4174" s="7" t="s">
        <v>2322</v>
      </c>
    </row>
    <row r="4175" spans="1:14" x14ac:dyDescent="0.3">
      <c r="A4175" t="str">
        <f t="shared" si="65"/>
        <v>11468040</v>
      </c>
      <c r="B4175" s="7" t="s">
        <v>1294</v>
      </c>
      <c r="C4175" s="7" t="s">
        <v>1337</v>
      </c>
      <c r="D4175" s="7" t="s">
        <v>22</v>
      </c>
      <c r="E4175" s="7" t="e">
        <v>#N/A</v>
      </c>
      <c r="F4175" s="7" t="e">
        <v>#N/A</v>
      </c>
      <c r="G4175" s="7" t="e">
        <v>#N/A</v>
      </c>
      <c r="H4175" s="7" t="e">
        <v>#N/A</v>
      </c>
      <c r="I4175" s="7" t="s">
        <v>281</v>
      </c>
      <c r="J4175" s="7" t="s">
        <v>282</v>
      </c>
      <c r="K4175" s="241">
        <v>1146</v>
      </c>
      <c r="L4175" s="7" t="s">
        <v>2341</v>
      </c>
      <c r="M4175" s="241">
        <v>8040</v>
      </c>
      <c r="N4175" s="7" t="s">
        <v>441</v>
      </c>
    </row>
    <row r="4176" spans="1:14" x14ac:dyDescent="0.3">
      <c r="A4176" t="str">
        <f t="shared" si="65"/>
        <v>11532092</v>
      </c>
      <c r="B4176" s="7" t="s">
        <v>1294</v>
      </c>
      <c r="C4176" s="7" t="s">
        <v>1337</v>
      </c>
      <c r="D4176" s="7" t="s">
        <v>22</v>
      </c>
      <c r="E4176" s="7" t="e">
        <v>#N/A</v>
      </c>
      <c r="F4176" s="7" t="e">
        <v>#N/A</v>
      </c>
      <c r="G4176" s="7" t="e">
        <v>#N/A</v>
      </c>
      <c r="H4176" s="7" t="e">
        <v>#N/A</v>
      </c>
      <c r="I4176" s="7" t="s">
        <v>281</v>
      </c>
      <c r="J4176" s="7" t="s">
        <v>282</v>
      </c>
      <c r="K4176" s="241">
        <v>1153</v>
      </c>
      <c r="L4176" s="7" t="s">
        <v>2342</v>
      </c>
      <c r="M4176" s="241">
        <v>2092</v>
      </c>
      <c r="N4176" s="7" t="s">
        <v>141</v>
      </c>
    </row>
    <row r="4177" spans="1:14" x14ac:dyDescent="0.3">
      <c r="A4177" t="str">
        <f t="shared" si="65"/>
        <v>11662045</v>
      </c>
      <c r="B4177" s="7" t="s">
        <v>1294</v>
      </c>
      <c r="C4177" s="7" t="s">
        <v>1337</v>
      </c>
      <c r="D4177" s="7" t="s">
        <v>22</v>
      </c>
      <c r="E4177" s="7" t="e">
        <v>#N/A</v>
      </c>
      <c r="F4177" s="7" t="e">
        <v>#N/A</v>
      </c>
      <c r="G4177" s="7" t="e">
        <v>#N/A</v>
      </c>
      <c r="H4177" s="7" t="e">
        <v>#N/A</v>
      </c>
      <c r="I4177" s="7" t="s">
        <v>281</v>
      </c>
      <c r="J4177" s="7" t="s">
        <v>282</v>
      </c>
      <c r="K4177" s="241">
        <v>1166</v>
      </c>
      <c r="L4177" s="7" t="s">
        <v>2343</v>
      </c>
      <c r="M4177" s="241">
        <v>2045</v>
      </c>
      <c r="N4177" s="7" t="s">
        <v>170</v>
      </c>
    </row>
    <row r="4178" spans="1:14" x14ac:dyDescent="0.3">
      <c r="A4178" t="str">
        <f t="shared" si="65"/>
        <v>117930</v>
      </c>
      <c r="B4178" s="7" t="s">
        <v>1294</v>
      </c>
      <c r="C4178" s="7" t="s">
        <v>1337</v>
      </c>
      <c r="D4178" s="7" t="s">
        <v>22</v>
      </c>
      <c r="E4178" s="7" t="s">
        <v>337</v>
      </c>
      <c r="F4178" s="7" t="s">
        <v>338</v>
      </c>
      <c r="G4178" s="7" t="s">
        <v>339</v>
      </c>
      <c r="H4178" s="7" t="s">
        <v>340</v>
      </c>
      <c r="I4178" s="7" t="s">
        <v>281</v>
      </c>
      <c r="J4178" s="7" t="s">
        <v>282</v>
      </c>
      <c r="K4178" s="241">
        <v>1179</v>
      </c>
      <c r="L4178" s="7" t="s">
        <v>346</v>
      </c>
      <c r="M4178" s="241">
        <v>30</v>
      </c>
      <c r="N4178" s="7" t="s">
        <v>347</v>
      </c>
    </row>
    <row r="4179" spans="1:14" x14ac:dyDescent="0.3">
      <c r="A4179" t="str">
        <f t="shared" si="65"/>
        <v>117935</v>
      </c>
      <c r="B4179" s="7" t="s">
        <v>1294</v>
      </c>
      <c r="C4179" s="7" t="s">
        <v>1337</v>
      </c>
      <c r="D4179" s="7" t="s">
        <v>22</v>
      </c>
      <c r="E4179" s="7" t="e">
        <v>#N/A</v>
      </c>
      <c r="F4179" s="7" t="e">
        <v>#N/A</v>
      </c>
      <c r="G4179" s="7" t="e">
        <v>#N/A</v>
      </c>
      <c r="H4179" s="7" t="e">
        <v>#N/A</v>
      </c>
      <c r="I4179" s="7" t="s">
        <v>281</v>
      </c>
      <c r="J4179" s="7" t="s">
        <v>282</v>
      </c>
      <c r="K4179" s="241">
        <v>1179</v>
      </c>
      <c r="L4179" s="7" t="s">
        <v>346</v>
      </c>
      <c r="M4179" s="241">
        <v>35</v>
      </c>
      <c r="N4179" s="7" t="s">
        <v>1346</v>
      </c>
    </row>
    <row r="4180" spans="1:14" x14ac:dyDescent="0.3">
      <c r="A4180" t="str">
        <f t="shared" si="65"/>
        <v>11822092</v>
      </c>
      <c r="B4180" s="7" t="s">
        <v>1294</v>
      </c>
      <c r="C4180" s="7" t="s">
        <v>1337</v>
      </c>
      <c r="D4180" s="7" t="s">
        <v>22</v>
      </c>
      <c r="E4180" s="7" t="e">
        <v>#N/A</v>
      </c>
      <c r="F4180" s="7" t="e">
        <v>#N/A</v>
      </c>
      <c r="G4180" s="7" t="e">
        <v>#N/A</v>
      </c>
      <c r="H4180" s="7" t="e">
        <v>#N/A</v>
      </c>
      <c r="I4180" s="7" t="s">
        <v>281</v>
      </c>
      <c r="J4180" s="7" t="s">
        <v>282</v>
      </c>
      <c r="K4180" s="241">
        <v>1182</v>
      </c>
      <c r="L4180" s="7" t="s">
        <v>2344</v>
      </c>
      <c r="M4180" s="241">
        <v>2092</v>
      </c>
      <c r="N4180" s="7" t="s">
        <v>141</v>
      </c>
    </row>
    <row r="4181" spans="1:14" x14ac:dyDescent="0.3">
      <c r="A4181" t="str">
        <f t="shared" si="65"/>
        <v>11841</v>
      </c>
      <c r="B4181" s="7" t="s">
        <v>1294</v>
      </c>
      <c r="C4181" s="7" t="s">
        <v>1337</v>
      </c>
      <c r="D4181" s="7" t="s">
        <v>22</v>
      </c>
      <c r="E4181" s="7" t="e">
        <v>#N/A</v>
      </c>
      <c r="F4181" s="7" t="e">
        <v>#N/A</v>
      </c>
      <c r="G4181" s="7" t="e">
        <v>#N/A</v>
      </c>
      <c r="H4181" s="7" t="e">
        <v>#N/A</v>
      </c>
      <c r="I4181" s="7" t="s">
        <v>281</v>
      </c>
      <c r="J4181" s="7" t="s">
        <v>282</v>
      </c>
      <c r="K4181" s="241">
        <v>1184</v>
      </c>
      <c r="L4181" s="7" t="s">
        <v>2345</v>
      </c>
      <c r="M4181" s="241">
        <v>1</v>
      </c>
      <c r="N4181" s="7" t="s">
        <v>158</v>
      </c>
    </row>
    <row r="4182" spans="1:14" x14ac:dyDescent="0.3">
      <c r="A4182" t="str">
        <f t="shared" si="65"/>
        <v>118450</v>
      </c>
      <c r="B4182" s="7" t="s">
        <v>1294</v>
      </c>
      <c r="C4182" s="7" t="s">
        <v>1337</v>
      </c>
      <c r="D4182" s="7" t="s">
        <v>22</v>
      </c>
      <c r="E4182" s="7" t="e">
        <v>#N/A</v>
      </c>
      <c r="F4182" s="7" t="e">
        <v>#N/A</v>
      </c>
      <c r="G4182" s="7" t="e">
        <v>#N/A</v>
      </c>
      <c r="H4182" s="7" t="e">
        <v>#N/A</v>
      </c>
      <c r="I4182" s="7" t="s">
        <v>281</v>
      </c>
      <c r="J4182" s="7" t="s">
        <v>282</v>
      </c>
      <c r="K4182" s="241">
        <v>1184</v>
      </c>
      <c r="L4182" s="7" t="s">
        <v>2345</v>
      </c>
      <c r="M4182" s="241">
        <v>50</v>
      </c>
      <c r="N4182" s="7" t="s">
        <v>291</v>
      </c>
    </row>
    <row r="4183" spans="1:14" x14ac:dyDescent="0.3">
      <c r="A4183" t="str">
        <f t="shared" si="65"/>
        <v>118460</v>
      </c>
      <c r="B4183" s="7" t="s">
        <v>1294</v>
      </c>
      <c r="C4183" s="7" t="s">
        <v>1337</v>
      </c>
      <c r="D4183" s="7" t="s">
        <v>22</v>
      </c>
      <c r="E4183" s="7" t="e">
        <v>#N/A</v>
      </c>
      <c r="F4183" s="7" t="e">
        <v>#N/A</v>
      </c>
      <c r="G4183" s="7" t="e">
        <v>#N/A</v>
      </c>
      <c r="H4183" s="7" t="e">
        <v>#N/A</v>
      </c>
      <c r="I4183" s="7" t="s">
        <v>281</v>
      </c>
      <c r="J4183" s="7" t="s">
        <v>282</v>
      </c>
      <c r="K4183" s="241">
        <v>1184</v>
      </c>
      <c r="L4183" s="7" t="s">
        <v>2345</v>
      </c>
      <c r="M4183" s="241">
        <v>60</v>
      </c>
      <c r="N4183" s="7" t="s">
        <v>311</v>
      </c>
    </row>
    <row r="4184" spans="1:14" x14ac:dyDescent="0.3">
      <c r="A4184" t="str">
        <f t="shared" si="65"/>
        <v>118476</v>
      </c>
      <c r="B4184" s="7" t="s">
        <v>1294</v>
      </c>
      <c r="C4184" s="7" t="s">
        <v>1337</v>
      </c>
      <c r="D4184" s="7" t="s">
        <v>22</v>
      </c>
      <c r="E4184" s="7" t="e">
        <v>#N/A</v>
      </c>
      <c r="F4184" s="7" t="e">
        <v>#N/A</v>
      </c>
      <c r="G4184" s="7" t="e">
        <v>#N/A</v>
      </c>
      <c r="H4184" s="7" t="e">
        <v>#N/A</v>
      </c>
      <c r="I4184" s="7" t="s">
        <v>281</v>
      </c>
      <c r="J4184" s="7" t="s">
        <v>282</v>
      </c>
      <c r="K4184" s="241">
        <v>1184</v>
      </c>
      <c r="L4184" s="7" t="s">
        <v>2345</v>
      </c>
      <c r="M4184" s="241">
        <v>76</v>
      </c>
      <c r="N4184" s="7" t="s">
        <v>298</v>
      </c>
    </row>
    <row r="4185" spans="1:14" x14ac:dyDescent="0.3">
      <c r="A4185" t="str">
        <f t="shared" si="65"/>
        <v>11841028</v>
      </c>
      <c r="B4185" s="7" t="s">
        <v>1294</v>
      </c>
      <c r="C4185" s="7" t="s">
        <v>1337</v>
      </c>
      <c r="D4185" s="7" t="s">
        <v>22</v>
      </c>
      <c r="E4185" s="7" t="e">
        <v>#N/A</v>
      </c>
      <c r="F4185" s="7" t="e">
        <v>#N/A</v>
      </c>
      <c r="G4185" s="7" t="e">
        <v>#N/A</v>
      </c>
      <c r="H4185" s="7" t="e">
        <v>#N/A</v>
      </c>
      <c r="I4185" s="7" t="s">
        <v>281</v>
      </c>
      <c r="J4185" s="7" t="s">
        <v>282</v>
      </c>
      <c r="K4185" s="241">
        <v>1184</v>
      </c>
      <c r="L4185" s="7" t="s">
        <v>2345</v>
      </c>
      <c r="M4185" s="241">
        <v>1028</v>
      </c>
      <c r="N4185" s="7" t="s">
        <v>362</v>
      </c>
    </row>
    <row r="4186" spans="1:14" x14ac:dyDescent="0.3">
      <c r="A4186" t="str">
        <f t="shared" si="65"/>
        <v>11842005</v>
      </c>
      <c r="B4186" s="7" t="s">
        <v>1294</v>
      </c>
      <c r="C4186" s="7" t="s">
        <v>1337</v>
      </c>
      <c r="D4186" s="7" t="s">
        <v>22</v>
      </c>
      <c r="E4186" s="7" t="e">
        <v>#N/A</v>
      </c>
      <c r="F4186" s="7" t="e">
        <v>#N/A</v>
      </c>
      <c r="G4186" s="7" t="e">
        <v>#N/A</v>
      </c>
      <c r="H4186" s="7" t="e">
        <v>#N/A</v>
      </c>
      <c r="I4186" s="7" t="s">
        <v>281</v>
      </c>
      <c r="J4186" s="7" t="s">
        <v>282</v>
      </c>
      <c r="K4186" s="241">
        <v>1184</v>
      </c>
      <c r="L4186" s="7" t="s">
        <v>2345</v>
      </c>
      <c r="M4186" s="241">
        <v>2005</v>
      </c>
      <c r="N4186" s="7" t="s">
        <v>352</v>
      </c>
    </row>
    <row r="4187" spans="1:14" x14ac:dyDescent="0.3">
      <c r="A4187" t="str">
        <f t="shared" si="65"/>
        <v>11842015</v>
      </c>
      <c r="B4187" s="7" t="s">
        <v>1294</v>
      </c>
      <c r="C4187" s="7" t="s">
        <v>1337</v>
      </c>
      <c r="D4187" s="7" t="s">
        <v>22</v>
      </c>
      <c r="E4187" s="7" t="e">
        <v>#N/A</v>
      </c>
      <c r="F4187" s="7" t="e">
        <v>#N/A</v>
      </c>
      <c r="G4187" s="7" t="e">
        <v>#N/A</v>
      </c>
      <c r="H4187" s="7" t="e">
        <v>#N/A</v>
      </c>
      <c r="I4187" s="7" t="s">
        <v>281</v>
      </c>
      <c r="J4187" s="7" t="s">
        <v>282</v>
      </c>
      <c r="K4187" s="241">
        <v>1184</v>
      </c>
      <c r="L4187" s="7" t="s">
        <v>2345</v>
      </c>
      <c r="M4187" s="241">
        <v>2015</v>
      </c>
      <c r="N4187" s="7" t="s">
        <v>278</v>
      </c>
    </row>
    <row r="4188" spans="1:14" x14ac:dyDescent="0.3">
      <c r="A4188" t="str">
        <f t="shared" si="65"/>
        <v>11842016</v>
      </c>
      <c r="B4188" s="7" t="s">
        <v>1294</v>
      </c>
      <c r="C4188" s="7" t="s">
        <v>1337</v>
      </c>
      <c r="D4188" s="7" t="s">
        <v>22</v>
      </c>
      <c r="E4188" s="7" t="e">
        <v>#N/A</v>
      </c>
      <c r="F4188" s="7" t="e">
        <v>#N/A</v>
      </c>
      <c r="G4188" s="7" t="e">
        <v>#N/A</v>
      </c>
      <c r="H4188" s="7" t="e">
        <v>#N/A</v>
      </c>
      <c r="I4188" s="7" t="s">
        <v>281</v>
      </c>
      <c r="J4188" s="7" t="s">
        <v>282</v>
      </c>
      <c r="K4188" s="241">
        <v>1184</v>
      </c>
      <c r="L4188" s="7" t="s">
        <v>2345</v>
      </c>
      <c r="M4188" s="241">
        <v>2016</v>
      </c>
      <c r="N4188" s="7" t="s">
        <v>169</v>
      </c>
    </row>
    <row r="4189" spans="1:14" x14ac:dyDescent="0.3">
      <c r="A4189" t="str">
        <f t="shared" si="65"/>
        <v>11842037</v>
      </c>
      <c r="B4189" s="7" t="s">
        <v>1294</v>
      </c>
      <c r="C4189" s="7" t="s">
        <v>1337</v>
      </c>
      <c r="D4189" s="7" t="s">
        <v>22</v>
      </c>
      <c r="E4189" s="7" t="e">
        <v>#N/A</v>
      </c>
      <c r="F4189" s="7" t="e">
        <v>#N/A</v>
      </c>
      <c r="G4189" s="7" t="e">
        <v>#N/A</v>
      </c>
      <c r="H4189" s="7" t="e">
        <v>#N/A</v>
      </c>
      <c r="I4189" s="7" t="s">
        <v>281</v>
      </c>
      <c r="J4189" s="7" t="s">
        <v>282</v>
      </c>
      <c r="K4189" s="241">
        <v>1184</v>
      </c>
      <c r="L4189" s="7" t="s">
        <v>2345</v>
      </c>
      <c r="M4189" s="241">
        <v>2037</v>
      </c>
      <c r="N4189" s="7" t="s">
        <v>294</v>
      </c>
    </row>
    <row r="4190" spans="1:14" x14ac:dyDescent="0.3">
      <c r="A4190" t="str">
        <f t="shared" si="65"/>
        <v>11842054</v>
      </c>
      <c r="B4190" s="7" t="s">
        <v>1294</v>
      </c>
      <c r="C4190" s="7" t="s">
        <v>1337</v>
      </c>
      <c r="D4190" s="7" t="s">
        <v>22</v>
      </c>
      <c r="E4190" s="7" t="e">
        <v>#N/A</v>
      </c>
      <c r="F4190" s="7" t="e">
        <v>#N/A</v>
      </c>
      <c r="G4190" s="7" t="e">
        <v>#N/A</v>
      </c>
      <c r="H4190" s="7" t="e">
        <v>#N/A</v>
      </c>
      <c r="I4190" s="7" t="s">
        <v>281</v>
      </c>
      <c r="J4190" s="7" t="s">
        <v>282</v>
      </c>
      <c r="K4190" s="241">
        <v>1184</v>
      </c>
      <c r="L4190" s="7" t="s">
        <v>2345</v>
      </c>
      <c r="M4190" s="241">
        <v>2054</v>
      </c>
      <c r="N4190" s="7" t="s">
        <v>167</v>
      </c>
    </row>
    <row r="4191" spans="1:14" x14ac:dyDescent="0.3">
      <c r="A4191" t="str">
        <f t="shared" si="65"/>
        <v>11842055</v>
      </c>
      <c r="B4191" s="7" t="s">
        <v>1294</v>
      </c>
      <c r="C4191" s="7" t="s">
        <v>1337</v>
      </c>
      <c r="D4191" s="7" t="s">
        <v>22</v>
      </c>
      <c r="E4191" s="7" t="e">
        <v>#N/A</v>
      </c>
      <c r="F4191" s="7" t="e">
        <v>#N/A</v>
      </c>
      <c r="G4191" s="7" t="e">
        <v>#N/A</v>
      </c>
      <c r="H4191" s="7" t="e">
        <v>#N/A</v>
      </c>
      <c r="I4191" s="7" t="s">
        <v>281</v>
      </c>
      <c r="J4191" s="7" t="s">
        <v>282</v>
      </c>
      <c r="K4191" s="241">
        <v>1184</v>
      </c>
      <c r="L4191" s="7" t="s">
        <v>2345</v>
      </c>
      <c r="M4191" s="241">
        <v>2055</v>
      </c>
      <c r="N4191" s="7" t="s">
        <v>431</v>
      </c>
    </row>
    <row r="4192" spans="1:14" x14ac:dyDescent="0.3">
      <c r="A4192" t="str">
        <f t="shared" si="65"/>
        <v>11842061</v>
      </c>
      <c r="B4192" s="7" t="s">
        <v>1294</v>
      </c>
      <c r="C4192" s="7" t="s">
        <v>1337</v>
      </c>
      <c r="D4192" s="7" t="s">
        <v>22</v>
      </c>
      <c r="E4192" s="7" t="e">
        <v>#N/A</v>
      </c>
      <c r="F4192" s="7" t="e">
        <v>#N/A</v>
      </c>
      <c r="G4192" s="7" t="e">
        <v>#N/A</v>
      </c>
      <c r="H4192" s="7" t="e">
        <v>#N/A</v>
      </c>
      <c r="I4192" s="7" t="s">
        <v>281</v>
      </c>
      <c r="J4192" s="7" t="s">
        <v>282</v>
      </c>
      <c r="K4192" s="241">
        <v>1184</v>
      </c>
      <c r="L4192" s="7" t="s">
        <v>2345</v>
      </c>
      <c r="M4192" s="241">
        <v>2061</v>
      </c>
      <c r="N4192" s="7" t="s">
        <v>476</v>
      </c>
    </row>
    <row r="4193" spans="1:14" x14ac:dyDescent="0.3">
      <c r="A4193" t="str">
        <f t="shared" si="65"/>
        <v>11842064</v>
      </c>
      <c r="B4193" s="7" t="s">
        <v>1294</v>
      </c>
      <c r="C4193" s="7" t="s">
        <v>1337</v>
      </c>
      <c r="D4193" s="7" t="s">
        <v>22</v>
      </c>
      <c r="E4193" s="7" t="e">
        <v>#N/A</v>
      </c>
      <c r="F4193" s="7" t="e">
        <v>#N/A</v>
      </c>
      <c r="G4193" s="7" t="e">
        <v>#N/A</v>
      </c>
      <c r="H4193" s="7" t="e">
        <v>#N/A</v>
      </c>
      <c r="I4193" s="7" t="s">
        <v>281</v>
      </c>
      <c r="J4193" s="7" t="s">
        <v>282</v>
      </c>
      <c r="K4193" s="241">
        <v>1184</v>
      </c>
      <c r="L4193" s="7" t="s">
        <v>2345</v>
      </c>
      <c r="M4193" s="241">
        <v>2064</v>
      </c>
      <c r="N4193" s="7" t="s">
        <v>1568</v>
      </c>
    </row>
    <row r="4194" spans="1:14" x14ac:dyDescent="0.3">
      <c r="A4194" t="str">
        <f t="shared" si="65"/>
        <v>11842078</v>
      </c>
      <c r="B4194" s="7" t="s">
        <v>1294</v>
      </c>
      <c r="C4194" s="7" t="s">
        <v>1337</v>
      </c>
      <c r="D4194" s="7" t="s">
        <v>22</v>
      </c>
      <c r="E4194" s="7" t="e">
        <v>#N/A</v>
      </c>
      <c r="F4194" s="7" t="e">
        <v>#N/A</v>
      </c>
      <c r="G4194" s="7" t="e">
        <v>#N/A</v>
      </c>
      <c r="H4194" s="7" t="e">
        <v>#N/A</v>
      </c>
      <c r="I4194" s="7" t="s">
        <v>281</v>
      </c>
      <c r="J4194" s="7" t="s">
        <v>282</v>
      </c>
      <c r="K4194" s="241">
        <v>1184</v>
      </c>
      <c r="L4194" s="7" t="s">
        <v>2345</v>
      </c>
      <c r="M4194" s="241">
        <v>2078</v>
      </c>
      <c r="N4194" s="7" t="s">
        <v>284</v>
      </c>
    </row>
    <row r="4195" spans="1:14" x14ac:dyDescent="0.3">
      <c r="A4195" t="str">
        <f t="shared" si="65"/>
        <v>11842085</v>
      </c>
      <c r="B4195" s="7" t="s">
        <v>1294</v>
      </c>
      <c r="C4195" s="7" t="s">
        <v>1337</v>
      </c>
      <c r="D4195" s="7" t="s">
        <v>22</v>
      </c>
      <c r="E4195" s="7" t="e">
        <v>#N/A</v>
      </c>
      <c r="F4195" s="7" t="e">
        <v>#N/A</v>
      </c>
      <c r="G4195" s="7" t="e">
        <v>#N/A</v>
      </c>
      <c r="H4195" s="7" t="e">
        <v>#N/A</v>
      </c>
      <c r="I4195" s="7" t="s">
        <v>281</v>
      </c>
      <c r="J4195" s="7" t="s">
        <v>282</v>
      </c>
      <c r="K4195" s="241">
        <v>1184</v>
      </c>
      <c r="L4195" s="7" t="s">
        <v>2345</v>
      </c>
      <c r="M4195" s="241">
        <v>2085</v>
      </c>
      <c r="N4195" s="7" t="s">
        <v>280</v>
      </c>
    </row>
    <row r="4196" spans="1:14" x14ac:dyDescent="0.3">
      <c r="A4196" t="str">
        <f t="shared" si="65"/>
        <v>11842086</v>
      </c>
      <c r="B4196" s="7" t="s">
        <v>1294</v>
      </c>
      <c r="C4196" s="7" t="s">
        <v>1337</v>
      </c>
      <c r="D4196" s="7" t="s">
        <v>22</v>
      </c>
      <c r="E4196" s="7" t="e">
        <v>#N/A</v>
      </c>
      <c r="F4196" s="7" t="e">
        <v>#N/A</v>
      </c>
      <c r="G4196" s="7" t="e">
        <v>#N/A</v>
      </c>
      <c r="H4196" s="7" t="e">
        <v>#N/A</v>
      </c>
      <c r="I4196" s="7" t="s">
        <v>281</v>
      </c>
      <c r="J4196" s="7" t="s">
        <v>282</v>
      </c>
      <c r="K4196" s="241">
        <v>1184</v>
      </c>
      <c r="L4196" s="7" t="s">
        <v>2345</v>
      </c>
      <c r="M4196" s="241">
        <v>2086</v>
      </c>
      <c r="N4196" s="7" t="s">
        <v>291</v>
      </c>
    </row>
    <row r="4197" spans="1:14" x14ac:dyDescent="0.3">
      <c r="A4197" t="str">
        <f t="shared" si="65"/>
        <v>11842087</v>
      </c>
      <c r="B4197" s="7" t="s">
        <v>1294</v>
      </c>
      <c r="C4197" s="7" t="s">
        <v>1337</v>
      </c>
      <c r="D4197" s="7" t="s">
        <v>22</v>
      </c>
      <c r="E4197" s="7" t="e">
        <v>#N/A</v>
      </c>
      <c r="F4197" s="7" t="e">
        <v>#N/A</v>
      </c>
      <c r="G4197" s="7" t="e">
        <v>#N/A</v>
      </c>
      <c r="H4197" s="7" t="e">
        <v>#N/A</v>
      </c>
      <c r="I4197" s="7" t="s">
        <v>281</v>
      </c>
      <c r="J4197" s="7" t="s">
        <v>282</v>
      </c>
      <c r="K4197" s="241">
        <v>1184</v>
      </c>
      <c r="L4197" s="7" t="s">
        <v>2345</v>
      </c>
      <c r="M4197" s="241">
        <v>2087</v>
      </c>
      <c r="N4197" s="7" t="s">
        <v>333</v>
      </c>
    </row>
    <row r="4198" spans="1:14" x14ac:dyDescent="0.3">
      <c r="A4198" t="str">
        <f t="shared" si="65"/>
        <v>11842092</v>
      </c>
      <c r="B4198" s="7" t="s">
        <v>1294</v>
      </c>
      <c r="C4198" s="7" t="s">
        <v>1337</v>
      </c>
      <c r="D4198" s="7" t="s">
        <v>22</v>
      </c>
      <c r="E4198" s="7" t="e">
        <v>#N/A</v>
      </c>
      <c r="F4198" s="7" t="e">
        <v>#N/A</v>
      </c>
      <c r="G4198" s="7" t="e">
        <v>#N/A</v>
      </c>
      <c r="H4198" s="7" t="e">
        <v>#N/A</v>
      </c>
      <c r="I4198" s="7" t="s">
        <v>281</v>
      </c>
      <c r="J4198" s="7" t="s">
        <v>282</v>
      </c>
      <c r="K4198" s="241">
        <v>1184</v>
      </c>
      <c r="L4198" s="7" t="s">
        <v>2345</v>
      </c>
      <c r="M4198" s="241">
        <v>2092</v>
      </c>
      <c r="N4198" s="7" t="s">
        <v>141</v>
      </c>
    </row>
    <row r="4199" spans="1:14" x14ac:dyDescent="0.3">
      <c r="A4199" t="str">
        <f t="shared" si="65"/>
        <v>11842105</v>
      </c>
      <c r="B4199" s="7" t="s">
        <v>1294</v>
      </c>
      <c r="C4199" s="7" t="s">
        <v>1337</v>
      </c>
      <c r="D4199" s="7" t="s">
        <v>22</v>
      </c>
      <c r="E4199" s="7" t="e">
        <v>#N/A</v>
      </c>
      <c r="F4199" s="7" t="e">
        <v>#N/A</v>
      </c>
      <c r="G4199" s="7" t="e">
        <v>#N/A</v>
      </c>
      <c r="H4199" s="7" t="e">
        <v>#N/A</v>
      </c>
      <c r="I4199" s="7" t="s">
        <v>281</v>
      </c>
      <c r="J4199" s="7" t="s">
        <v>282</v>
      </c>
      <c r="K4199" s="241">
        <v>1184</v>
      </c>
      <c r="L4199" s="7" t="s">
        <v>2345</v>
      </c>
      <c r="M4199" s="241">
        <v>2105</v>
      </c>
      <c r="N4199" s="7" t="s">
        <v>302</v>
      </c>
    </row>
    <row r="4200" spans="1:14" x14ac:dyDescent="0.3">
      <c r="A4200" t="str">
        <f t="shared" si="65"/>
        <v>11848040</v>
      </c>
      <c r="B4200" s="7" t="s">
        <v>1294</v>
      </c>
      <c r="C4200" s="7" t="s">
        <v>1337</v>
      </c>
      <c r="D4200" s="7" t="s">
        <v>22</v>
      </c>
      <c r="E4200" s="7" t="e">
        <v>#N/A</v>
      </c>
      <c r="F4200" s="7" t="e">
        <v>#N/A</v>
      </c>
      <c r="G4200" s="7" t="e">
        <v>#N/A</v>
      </c>
      <c r="H4200" s="7" t="e">
        <v>#N/A</v>
      </c>
      <c r="I4200" s="7" t="s">
        <v>281</v>
      </c>
      <c r="J4200" s="7" t="s">
        <v>282</v>
      </c>
      <c r="K4200" s="241">
        <v>1184</v>
      </c>
      <c r="L4200" s="7" t="s">
        <v>2345</v>
      </c>
      <c r="M4200" s="241">
        <v>8040</v>
      </c>
      <c r="N4200" s="7" t="s">
        <v>441</v>
      </c>
    </row>
    <row r="4201" spans="1:14" x14ac:dyDescent="0.3">
      <c r="A4201" t="str">
        <f t="shared" si="65"/>
        <v>11848500</v>
      </c>
      <c r="B4201" s="7" t="s">
        <v>1294</v>
      </c>
      <c r="C4201" s="7" t="s">
        <v>1337</v>
      </c>
      <c r="D4201" s="7" t="s">
        <v>22</v>
      </c>
      <c r="E4201" s="7" t="e">
        <v>#N/A</v>
      </c>
      <c r="F4201" s="7" t="e">
        <v>#N/A</v>
      </c>
      <c r="G4201" s="7" t="e">
        <v>#N/A</v>
      </c>
      <c r="H4201" s="7" t="e">
        <v>#N/A</v>
      </c>
      <c r="I4201" s="7" t="s">
        <v>281</v>
      </c>
      <c r="J4201" s="7" t="s">
        <v>282</v>
      </c>
      <c r="K4201" s="241">
        <v>1184</v>
      </c>
      <c r="L4201" s="7" t="s">
        <v>2345</v>
      </c>
      <c r="M4201" s="241">
        <v>8500</v>
      </c>
      <c r="N4201" s="7" t="s">
        <v>362</v>
      </c>
    </row>
    <row r="4202" spans="1:14" x14ac:dyDescent="0.3">
      <c r="A4202" t="str">
        <f t="shared" si="65"/>
        <v>119933</v>
      </c>
      <c r="B4202" s="7" t="s">
        <v>1294</v>
      </c>
      <c r="C4202" s="7" t="s">
        <v>1337</v>
      </c>
      <c r="D4202" s="7" t="s">
        <v>22</v>
      </c>
      <c r="E4202" s="7" t="s">
        <v>273</v>
      </c>
      <c r="F4202" s="7" t="s">
        <v>274</v>
      </c>
      <c r="G4202" s="7" t="s">
        <v>286</v>
      </c>
      <c r="H4202" s="7" t="s">
        <v>287</v>
      </c>
      <c r="I4202" s="7" t="s">
        <v>281</v>
      </c>
      <c r="J4202" s="7" t="s">
        <v>282</v>
      </c>
      <c r="K4202" s="241">
        <v>1199</v>
      </c>
      <c r="L4202" s="7" t="s">
        <v>303</v>
      </c>
      <c r="M4202" s="241">
        <v>33</v>
      </c>
      <c r="N4202" s="7" t="s">
        <v>303</v>
      </c>
    </row>
    <row r="4203" spans="1:14" x14ac:dyDescent="0.3">
      <c r="A4203" t="str">
        <f t="shared" si="65"/>
        <v>103346004</v>
      </c>
      <c r="B4203" s="7" t="s">
        <v>1323</v>
      </c>
      <c r="C4203" s="7"/>
      <c r="D4203" s="7"/>
      <c r="E4203" s="7" t="e">
        <v>#N/A</v>
      </c>
      <c r="F4203" s="7" t="e">
        <v>#N/A</v>
      </c>
      <c r="G4203" s="7" t="e">
        <v>#N/A</v>
      </c>
      <c r="H4203" s="7" t="e">
        <v>#N/A</v>
      </c>
      <c r="I4203" s="7" t="s">
        <v>134</v>
      </c>
      <c r="J4203" s="7" t="s">
        <v>135</v>
      </c>
      <c r="K4203" s="241">
        <v>10334</v>
      </c>
      <c r="L4203" s="7" t="s">
        <v>2346</v>
      </c>
      <c r="M4203" s="241">
        <v>6004</v>
      </c>
      <c r="N4203" s="7" t="s">
        <v>66</v>
      </c>
    </row>
    <row r="4204" spans="1:14" x14ac:dyDescent="0.3">
      <c r="A4204" t="str">
        <f t="shared" si="65"/>
        <v>80066000</v>
      </c>
      <c r="B4204" s="7" t="s">
        <v>1323</v>
      </c>
      <c r="C4204" s="7"/>
      <c r="D4204" s="7"/>
      <c r="E4204" s="7">
        <v>0</v>
      </c>
      <c r="F4204" s="7">
        <v>0</v>
      </c>
      <c r="G4204" s="7">
        <v>0</v>
      </c>
      <c r="H4204" s="7">
        <v>0</v>
      </c>
      <c r="I4204" s="7" t="s">
        <v>137</v>
      </c>
      <c r="J4204" s="7" t="s">
        <v>138</v>
      </c>
      <c r="K4204" s="241">
        <v>8006</v>
      </c>
      <c r="L4204" s="7" t="s">
        <v>139</v>
      </c>
      <c r="M4204" s="241">
        <v>6000</v>
      </c>
      <c r="N4204" s="7" t="s">
        <v>107</v>
      </c>
    </row>
    <row r="4205" spans="1:14" x14ac:dyDescent="0.3">
      <c r="A4205" t="str">
        <f t="shared" si="65"/>
        <v>80066001</v>
      </c>
      <c r="B4205" s="7" t="s">
        <v>1323</v>
      </c>
      <c r="C4205" s="7"/>
      <c r="D4205" s="7"/>
      <c r="E4205" s="7" t="e">
        <v>#N/A</v>
      </c>
      <c r="F4205" s="7" t="e">
        <v>#N/A</v>
      </c>
      <c r="G4205" s="7" t="e">
        <v>#N/A</v>
      </c>
      <c r="H4205" s="7" t="e">
        <v>#N/A</v>
      </c>
      <c r="I4205" s="7" t="s">
        <v>137</v>
      </c>
      <c r="J4205" s="7" t="s">
        <v>138</v>
      </c>
      <c r="K4205" s="241">
        <v>8006</v>
      </c>
      <c r="L4205" s="7" t="s">
        <v>139</v>
      </c>
      <c r="M4205" s="241">
        <v>6001</v>
      </c>
      <c r="N4205" s="7" t="s">
        <v>457</v>
      </c>
    </row>
    <row r="4206" spans="1:14" x14ac:dyDescent="0.3">
      <c r="A4206" t="str">
        <f t="shared" si="65"/>
        <v>90502092</v>
      </c>
      <c r="B4206" s="7" t="s">
        <v>1323</v>
      </c>
      <c r="C4206" s="7"/>
      <c r="D4206" s="7"/>
      <c r="E4206" s="7">
        <v>0</v>
      </c>
      <c r="F4206" s="7">
        <v>0</v>
      </c>
      <c r="G4206" s="7">
        <v>0</v>
      </c>
      <c r="H4206" s="7">
        <v>0</v>
      </c>
      <c r="I4206" s="7" t="s">
        <v>137</v>
      </c>
      <c r="J4206" s="7" t="s">
        <v>138</v>
      </c>
      <c r="K4206" s="241">
        <v>9050</v>
      </c>
      <c r="L4206" s="7" t="s">
        <v>140</v>
      </c>
      <c r="M4206" s="241">
        <v>2092</v>
      </c>
      <c r="N4206" s="7" t="s">
        <v>141</v>
      </c>
    </row>
    <row r="4207" spans="1:14" x14ac:dyDescent="0.3">
      <c r="A4207" t="str">
        <f t="shared" si="65"/>
        <v>90506000</v>
      </c>
      <c r="B4207" s="7" t="s">
        <v>1323</v>
      </c>
      <c r="C4207" s="7"/>
      <c r="D4207" s="7"/>
      <c r="E4207" s="7" t="e">
        <v>#N/A</v>
      </c>
      <c r="F4207" s="7" t="e">
        <v>#N/A</v>
      </c>
      <c r="G4207" s="7" t="e">
        <v>#N/A</v>
      </c>
      <c r="H4207" s="7" t="e">
        <v>#N/A</v>
      </c>
      <c r="I4207" s="7" t="s">
        <v>137</v>
      </c>
      <c r="J4207" s="7" t="s">
        <v>138</v>
      </c>
      <c r="K4207" s="241">
        <v>9050</v>
      </c>
      <c r="L4207" s="7" t="s">
        <v>140</v>
      </c>
      <c r="M4207" s="241">
        <v>6000</v>
      </c>
      <c r="N4207" s="7" t="s">
        <v>107</v>
      </c>
    </row>
    <row r="4208" spans="1:14" x14ac:dyDescent="0.3">
      <c r="A4208" t="str">
        <f t="shared" si="65"/>
        <v>90506003</v>
      </c>
      <c r="B4208" s="7" t="s">
        <v>1323</v>
      </c>
      <c r="C4208" s="7"/>
      <c r="D4208" s="7"/>
      <c r="E4208" s="7" t="e">
        <v>#N/A</v>
      </c>
      <c r="F4208" s="7" t="e">
        <v>#N/A</v>
      </c>
      <c r="G4208" s="7" t="e">
        <v>#N/A</v>
      </c>
      <c r="H4208" s="7" t="e">
        <v>#N/A</v>
      </c>
      <c r="I4208" s="7" t="s">
        <v>137</v>
      </c>
      <c r="J4208" s="7" t="s">
        <v>138</v>
      </c>
      <c r="K4208" s="241">
        <v>9050</v>
      </c>
      <c r="L4208" s="7" t="s">
        <v>140</v>
      </c>
      <c r="M4208" s="241">
        <v>6003</v>
      </c>
      <c r="N4208" s="7" t="s">
        <v>89</v>
      </c>
    </row>
    <row r="4209" spans="1:14" x14ac:dyDescent="0.3">
      <c r="A4209" t="str">
        <f t="shared" si="65"/>
        <v>90506009</v>
      </c>
      <c r="B4209" s="7" t="s">
        <v>1323</v>
      </c>
      <c r="C4209" s="7"/>
      <c r="D4209" s="7"/>
      <c r="E4209" s="7" t="e">
        <v>#N/A</v>
      </c>
      <c r="F4209" s="7" t="e">
        <v>#N/A</v>
      </c>
      <c r="G4209" s="7" t="e">
        <v>#N/A</v>
      </c>
      <c r="H4209" s="7" t="e">
        <v>#N/A</v>
      </c>
      <c r="I4209" s="7" t="s">
        <v>137</v>
      </c>
      <c r="J4209" s="7" t="s">
        <v>138</v>
      </c>
      <c r="K4209" s="241">
        <v>9050</v>
      </c>
      <c r="L4209" s="7" t="s">
        <v>140</v>
      </c>
      <c r="M4209" s="241">
        <v>6009</v>
      </c>
      <c r="N4209" s="7" t="s">
        <v>71</v>
      </c>
    </row>
    <row r="4210" spans="1:14" x14ac:dyDescent="0.3">
      <c r="A4210" t="str">
        <f t="shared" si="65"/>
        <v>101166000</v>
      </c>
      <c r="B4210" s="7" t="s">
        <v>1323</v>
      </c>
      <c r="C4210" s="7"/>
      <c r="D4210" s="7"/>
      <c r="E4210" s="7" t="e">
        <v>#N/A</v>
      </c>
      <c r="F4210" s="7" t="e">
        <v>#N/A</v>
      </c>
      <c r="G4210" s="7" t="e">
        <v>#N/A</v>
      </c>
      <c r="H4210" s="7" t="e">
        <v>#N/A</v>
      </c>
      <c r="I4210" s="7" t="s">
        <v>137</v>
      </c>
      <c r="J4210" s="7" t="s">
        <v>138</v>
      </c>
      <c r="K4210" s="241">
        <v>10116</v>
      </c>
      <c r="L4210" s="7" t="s">
        <v>142</v>
      </c>
      <c r="M4210" s="241">
        <v>6000</v>
      </c>
      <c r="N4210" s="7" t="s">
        <v>107</v>
      </c>
    </row>
    <row r="4211" spans="1:14" x14ac:dyDescent="0.3">
      <c r="A4211" t="str">
        <f t="shared" si="65"/>
        <v>101166003</v>
      </c>
      <c r="B4211" s="7" t="s">
        <v>1323</v>
      </c>
      <c r="C4211" s="7"/>
      <c r="D4211" s="7"/>
      <c r="E4211" s="7">
        <v>0</v>
      </c>
      <c r="F4211" s="7">
        <v>0</v>
      </c>
      <c r="G4211" s="7">
        <v>0</v>
      </c>
      <c r="H4211" s="7">
        <v>0</v>
      </c>
      <c r="I4211" s="7" t="s">
        <v>137</v>
      </c>
      <c r="J4211" s="7" t="s">
        <v>138</v>
      </c>
      <c r="K4211" s="241">
        <v>10116</v>
      </c>
      <c r="L4211" s="7" t="s">
        <v>142</v>
      </c>
      <c r="M4211" s="241">
        <v>6003</v>
      </c>
      <c r="N4211" s="7" t="s">
        <v>89</v>
      </c>
    </row>
    <row r="4212" spans="1:14" x14ac:dyDescent="0.3">
      <c r="A4212" t="str">
        <f t="shared" si="65"/>
        <v>101166009</v>
      </c>
      <c r="B4212" s="7" t="s">
        <v>1323</v>
      </c>
      <c r="C4212" s="7"/>
      <c r="D4212" s="7"/>
      <c r="E4212" s="7">
        <v>0</v>
      </c>
      <c r="F4212" s="7">
        <v>0</v>
      </c>
      <c r="G4212" s="7">
        <v>0</v>
      </c>
      <c r="H4212" s="7">
        <v>0</v>
      </c>
      <c r="I4212" s="7" t="s">
        <v>137</v>
      </c>
      <c r="J4212" s="7" t="s">
        <v>138</v>
      </c>
      <c r="K4212" s="241">
        <v>10116</v>
      </c>
      <c r="L4212" s="7" t="s">
        <v>142</v>
      </c>
      <c r="M4212" s="241">
        <v>6009</v>
      </c>
      <c r="N4212" s="7" t="s">
        <v>71</v>
      </c>
    </row>
    <row r="4213" spans="1:14" x14ac:dyDescent="0.3">
      <c r="A4213" t="str">
        <f t="shared" si="65"/>
        <v>92046000</v>
      </c>
      <c r="B4213" s="7" t="s">
        <v>1321</v>
      </c>
      <c r="C4213" s="7"/>
      <c r="D4213" s="7"/>
      <c r="E4213" s="7" t="e">
        <v>#N/A</v>
      </c>
      <c r="F4213" s="7" t="e">
        <v>#N/A</v>
      </c>
      <c r="G4213" s="7" t="e">
        <v>#N/A</v>
      </c>
      <c r="H4213" s="7" t="e">
        <v>#N/A</v>
      </c>
      <c r="I4213" s="7" t="s">
        <v>2347</v>
      </c>
      <c r="J4213" s="7" t="s">
        <v>2348</v>
      </c>
      <c r="K4213" s="241">
        <v>9204</v>
      </c>
      <c r="L4213" s="7" t="s">
        <v>2349</v>
      </c>
      <c r="M4213" s="241">
        <v>6000</v>
      </c>
      <c r="N4213" s="7" t="s">
        <v>107</v>
      </c>
    </row>
    <row r="4214" spans="1:14" x14ac:dyDescent="0.3">
      <c r="A4214" t="str">
        <f t="shared" si="65"/>
        <v>92046003</v>
      </c>
      <c r="B4214" s="7" t="s">
        <v>1321</v>
      </c>
      <c r="C4214" s="7"/>
      <c r="D4214" s="7"/>
      <c r="E4214" s="7" t="e">
        <v>#N/A</v>
      </c>
      <c r="F4214" s="7" t="e">
        <v>#N/A</v>
      </c>
      <c r="G4214" s="7" t="e">
        <v>#N/A</v>
      </c>
      <c r="H4214" s="7" t="e">
        <v>#N/A</v>
      </c>
      <c r="I4214" s="7" t="s">
        <v>2347</v>
      </c>
      <c r="J4214" s="7" t="s">
        <v>2348</v>
      </c>
      <c r="K4214" s="241">
        <v>9204</v>
      </c>
      <c r="L4214" s="7" t="s">
        <v>2349</v>
      </c>
      <c r="M4214" s="241">
        <v>6003</v>
      </c>
      <c r="N4214" s="7" t="s">
        <v>89</v>
      </c>
    </row>
    <row r="4215" spans="1:14" x14ac:dyDescent="0.3">
      <c r="A4215" t="str">
        <f t="shared" si="65"/>
        <v>92046006</v>
      </c>
      <c r="B4215" s="7" t="s">
        <v>1321</v>
      </c>
      <c r="C4215" s="7"/>
      <c r="D4215" s="7"/>
      <c r="E4215" s="7" t="e">
        <v>#N/A</v>
      </c>
      <c r="F4215" s="7" t="e">
        <v>#N/A</v>
      </c>
      <c r="G4215" s="7" t="e">
        <v>#N/A</v>
      </c>
      <c r="H4215" s="7" t="e">
        <v>#N/A</v>
      </c>
      <c r="I4215" s="7" t="s">
        <v>2347</v>
      </c>
      <c r="J4215" s="7" t="s">
        <v>2348</v>
      </c>
      <c r="K4215" s="241">
        <v>9204</v>
      </c>
      <c r="L4215" s="7" t="s">
        <v>2349</v>
      </c>
      <c r="M4215" s="241">
        <v>6006</v>
      </c>
      <c r="N4215" s="7" t="s">
        <v>68</v>
      </c>
    </row>
    <row r="4216" spans="1:14" x14ac:dyDescent="0.3">
      <c r="A4216" t="str">
        <f t="shared" si="65"/>
        <v>92056000</v>
      </c>
      <c r="B4216" s="7" t="s">
        <v>1321</v>
      </c>
      <c r="C4216" s="7"/>
      <c r="D4216" s="7"/>
      <c r="E4216" s="7" t="e">
        <v>#N/A</v>
      </c>
      <c r="F4216" s="7" t="e">
        <v>#N/A</v>
      </c>
      <c r="G4216" s="7" t="e">
        <v>#N/A</v>
      </c>
      <c r="H4216" s="7" t="e">
        <v>#N/A</v>
      </c>
      <c r="I4216" s="7" t="s">
        <v>2347</v>
      </c>
      <c r="J4216" s="7" t="s">
        <v>2348</v>
      </c>
      <c r="K4216" s="241">
        <v>9205</v>
      </c>
      <c r="L4216" s="7" t="s">
        <v>2350</v>
      </c>
      <c r="M4216" s="241">
        <v>6000</v>
      </c>
      <c r="N4216" s="7" t="s">
        <v>107</v>
      </c>
    </row>
    <row r="4217" spans="1:14" x14ac:dyDescent="0.3">
      <c r="A4217" t="str">
        <f t="shared" si="65"/>
        <v>92056003</v>
      </c>
      <c r="B4217" s="7" t="s">
        <v>1321</v>
      </c>
      <c r="C4217" s="7"/>
      <c r="D4217" s="7"/>
      <c r="E4217" s="7" t="e">
        <v>#N/A</v>
      </c>
      <c r="F4217" s="7" t="e">
        <v>#N/A</v>
      </c>
      <c r="G4217" s="7" t="e">
        <v>#N/A</v>
      </c>
      <c r="H4217" s="7" t="e">
        <v>#N/A</v>
      </c>
      <c r="I4217" s="7" t="s">
        <v>2347</v>
      </c>
      <c r="J4217" s="7" t="s">
        <v>2348</v>
      </c>
      <c r="K4217" s="241">
        <v>9205</v>
      </c>
      <c r="L4217" s="7" t="s">
        <v>2350</v>
      </c>
      <c r="M4217" s="241">
        <v>6003</v>
      </c>
      <c r="N4217" s="7" t="s">
        <v>89</v>
      </c>
    </row>
    <row r="4218" spans="1:14" x14ac:dyDescent="0.3">
      <c r="A4218" t="str">
        <f t="shared" si="65"/>
        <v>92056006</v>
      </c>
      <c r="B4218" s="7" t="s">
        <v>1321</v>
      </c>
      <c r="C4218" s="7"/>
      <c r="D4218" s="7"/>
      <c r="E4218" s="7" t="e">
        <v>#N/A</v>
      </c>
      <c r="F4218" s="7" t="e">
        <v>#N/A</v>
      </c>
      <c r="G4218" s="7" t="e">
        <v>#N/A</v>
      </c>
      <c r="H4218" s="7" t="e">
        <v>#N/A</v>
      </c>
      <c r="I4218" s="7" t="s">
        <v>2347</v>
      </c>
      <c r="J4218" s="7" t="s">
        <v>2348</v>
      </c>
      <c r="K4218" s="241">
        <v>9205</v>
      </c>
      <c r="L4218" s="7" t="s">
        <v>2350</v>
      </c>
      <c r="M4218" s="241">
        <v>6006</v>
      </c>
      <c r="N4218" s="7" t="s">
        <v>68</v>
      </c>
    </row>
    <row r="4219" spans="1:14" x14ac:dyDescent="0.3">
      <c r="A4219" t="str">
        <f t="shared" si="65"/>
        <v>92066000</v>
      </c>
      <c r="B4219" s="7" t="s">
        <v>1321</v>
      </c>
      <c r="C4219" s="7"/>
      <c r="D4219" s="7"/>
      <c r="E4219" s="7" t="e">
        <v>#N/A</v>
      </c>
      <c r="F4219" s="7" t="e">
        <v>#N/A</v>
      </c>
      <c r="G4219" s="7" t="e">
        <v>#N/A</v>
      </c>
      <c r="H4219" s="7" t="e">
        <v>#N/A</v>
      </c>
      <c r="I4219" s="7" t="s">
        <v>2347</v>
      </c>
      <c r="J4219" s="7" t="s">
        <v>2348</v>
      </c>
      <c r="K4219" s="241">
        <v>9206</v>
      </c>
      <c r="L4219" s="7" t="s">
        <v>2351</v>
      </c>
      <c r="M4219" s="241">
        <v>6000</v>
      </c>
      <c r="N4219" s="7" t="s">
        <v>107</v>
      </c>
    </row>
    <row r="4220" spans="1:14" x14ac:dyDescent="0.3">
      <c r="A4220" t="str">
        <f t="shared" si="65"/>
        <v>92066003</v>
      </c>
      <c r="B4220" s="7" t="s">
        <v>1321</v>
      </c>
      <c r="C4220" s="7"/>
      <c r="D4220" s="7"/>
      <c r="E4220" s="7" t="e">
        <v>#N/A</v>
      </c>
      <c r="F4220" s="7" t="e">
        <v>#N/A</v>
      </c>
      <c r="G4220" s="7" t="e">
        <v>#N/A</v>
      </c>
      <c r="H4220" s="7" t="e">
        <v>#N/A</v>
      </c>
      <c r="I4220" s="7" t="s">
        <v>2347</v>
      </c>
      <c r="J4220" s="7" t="s">
        <v>2348</v>
      </c>
      <c r="K4220" s="241">
        <v>9206</v>
      </c>
      <c r="L4220" s="7" t="s">
        <v>2351</v>
      </c>
      <c r="M4220" s="241">
        <v>6003</v>
      </c>
      <c r="N4220" s="7" t="s">
        <v>89</v>
      </c>
    </row>
    <row r="4221" spans="1:14" x14ac:dyDescent="0.3">
      <c r="A4221" t="str">
        <f t="shared" si="65"/>
        <v>92066008</v>
      </c>
      <c r="B4221" s="7" t="s">
        <v>1321</v>
      </c>
      <c r="C4221" s="7"/>
      <c r="D4221" s="7"/>
      <c r="E4221" s="7" t="e">
        <v>#N/A</v>
      </c>
      <c r="F4221" s="7" t="e">
        <v>#N/A</v>
      </c>
      <c r="G4221" s="7" t="e">
        <v>#N/A</v>
      </c>
      <c r="H4221" s="7" t="e">
        <v>#N/A</v>
      </c>
      <c r="I4221" s="7" t="s">
        <v>2347</v>
      </c>
      <c r="J4221" s="7" t="s">
        <v>2348</v>
      </c>
      <c r="K4221" s="241">
        <v>9206</v>
      </c>
      <c r="L4221" s="7" t="s">
        <v>2351</v>
      </c>
      <c r="M4221" s="241">
        <v>6008</v>
      </c>
      <c r="N4221" s="7" t="s">
        <v>75</v>
      </c>
    </row>
    <row r="4222" spans="1:14" x14ac:dyDescent="0.3">
      <c r="A4222" t="str">
        <f t="shared" si="65"/>
        <v>92076000</v>
      </c>
      <c r="B4222" s="7" t="s">
        <v>1321</v>
      </c>
      <c r="C4222" s="7"/>
      <c r="D4222" s="7"/>
      <c r="E4222" s="7" t="e">
        <v>#N/A</v>
      </c>
      <c r="F4222" s="7" t="e">
        <v>#N/A</v>
      </c>
      <c r="G4222" s="7" t="e">
        <v>#N/A</v>
      </c>
      <c r="H4222" s="7" t="e">
        <v>#N/A</v>
      </c>
      <c r="I4222" s="7" t="s">
        <v>2347</v>
      </c>
      <c r="J4222" s="7" t="s">
        <v>2348</v>
      </c>
      <c r="K4222" s="241">
        <v>9207</v>
      </c>
      <c r="L4222" s="7" t="s">
        <v>2352</v>
      </c>
      <c r="M4222" s="241">
        <v>6000</v>
      </c>
      <c r="N4222" s="7" t="s">
        <v>107</v>
      </c>
    </row>
    <row r="4223" spans="1:14" x14ac:dyDescent="0.3">
      <c r="A4223" t="str">
        <f t="shared" si="65"/>
        <v>92076003</v>
      </c>
      <c r="B4223" s="7" t="s">
        <v>1321</v>
      </c>
      <c r="C4223" s="7"/>
      <c r="D4223" s="7"/>
      <c r="E4223" s="7" t="e">
        <v>#N/A</v>
      </c>
      <c r="F4223" s="7" t="e">
        <v>#N/A</v>
      </c>
      <c r="G4223" s="7" t="e">
        <v>#N/A</v>
      </c>
      <c r="H4223" s="7" t="e">
        <v>#N/A</v>
      </c>
      <c r="I4223" s="7" t="s">
        <v>2347</v>
      </c>
      <c r="J4223" s="7" t="s">
        <v>2348</v>
      </c>
      <c r="K4223" s="241">
        <v>9207</v>
      </c>
      <c r="L4223" s="7" t="s">
        <v>2352</v>
      </c>
      <c r="M4223" s="241">
        <v>6003</v>
      </c>
      <c r="N4223" s="7" t="s">
        <v>89</v>
      </c>
    </row>
    <row r="4224" spans="1:14" x14ac:dyDescent="0.3">
      <c r="A4224" t="str">
        <f t="shared" si="65"/>
        <v>92076008</v>
      </c>
      <c r="B4224" s="7" t="s">
        <v>1321</v>
      </c>
      <c r="C4224" s="7"/>
      <c r="D4224" s="7"/>
      <c r="E4224" s="7" t="e">
        <v>#N/A</v>
      </c>
      <c r="F4224" s="7" t="e">
        <v>#N/A</v>
      </c>
      <c r="G4224" s="7" t="e">
        <v>#N/A</v>
      </c>
      <c r="H4224" s="7" t="e">
        <v>#N/A</v>
      </c>
      <c r="I4224" s="7" t="s">
        <v>2347</v>
      </c>
      <c r="J4224" s="7" t="s">
        <v>2348</v>
      </c>
      <c r="K4224" s="241">
        <v>9207</v>
      </c>
      <c r="L4224" s="7" t="s">
        <v>2352</v>
      </c>
      <c r="M4224" s="241">
        <v>6008</v>
      </c>
      <c r="N4224" s="7" t="s">
        <v>75</v>
      </c>
    </row>
    <row r="4225" spans="1:14" x14ac:dyDescent="0.3">
      <c r="A4225" t="str">
        <f t="shared" si="65"/>
        <v>70776006</v>
      </c>
      <c r="B4225" s="7" t="s">
        <v>1321</v>
      </c>
      <c r="C4225" s="7" t="s">
        <v>1295</v>
      </c>
      <c r="D4225" s="7" t="s">
        <v>22</v>
      </c>
      <c r="E4225" s="7" t="e">
        <v>#N/A</v>
      </c>
      <c r="F4225" s="7" t="e">
        <v>#N/A</v>
      </c>
      <c r="G4225" s="7" t="e">
        <v>#N/A</v>
      </c>
      <c r="H4225" s="7" t="e">
        <v>#N/A</v>
      </c>
      <c r="I4225" s="7" t="s">
        <v>2353</v>
      </c>
      <c r="J4225" s="7" t="s">
        <v>2354</v>
      </c>
      <c r="K4225" s="241">
        <v>7077</v>
      </c>
      <c r="L4225" s="7" t="s">
        <v>2355</v>
      </c>
      <c r="M4225" s="241">
        <v>6006</v>
      </c>
      <c r="N4225" s="7" t="s">
        <v>68</v>
      </c>
    </row>
    <row r="4226" spans="1:14" x14ac:dyDescent="0.3">
      <c r="A4226" t="str">
        <f t="shared" si="65"/>
        <v>66212000</v>
      </c>
      <c r="B4226" s="7" t="s">
        <v>1321</v>
      </c>
      <c r="C4226" s="7"/>
      <c r="D4226" s="7"/>
      <c r="E4226" s="7" t="e">
        <v>#N/A</v>
      </c>
      <c r="F4226" s="7" t="e">
        <v>#N/A</v>
      </c>
      <c r="G4226" s="7" t="e">
        <v>#N/A</v>
      </c>
      <c r="H4226" s="7" t="e">
        <v>#N/A</v>
      </c>
      <c r="I4226" s="7" t="s">
        <v>2063</v>
      </c>
      <c r="J4226" s="7" t="s">
        <v>2064</v>
      </c>
      <c r="K4226" s="241">
        <v>6621</v>
      </c>
      <c r="L4226" s="7" t="s">
        <v>2356</v>
      </c>
      <c r="M4226" s="241">
        <v>2000</v>
      </c>
      <c r="N4226" s="7" t="s">
        <v>271</v>
      </c>
    </row>
    <row r="4227" spans="1:14" x14ac:dyDescent="0.3">
      <c r="A4227" t="str">
        <f t="shared" ref="A4227:A4290" si="66">K4227&amp;M4227</f>
        <v>66217103</v>
      </c>
      <c r="B4227" s="7" t="s">
        <v>1321</v>
      </c>
      <c r="C4227" s="7"/>
      <c r="D4227" s="7"/>
      <c r="E4227" s="7" t="e">
        <v>#N/A</v>
      </c>
      <c r="F4227" s="7" t="e">
        <v>#N/A</v>
      </c>
      <c r="G4227" s="7" t="e">
        <v>#N/A</v>
      </c>
      <c r="H4227" s="7" t="e">
        <v>#N/A</v>
      </c>
      <c r="I4227" s="7" t="s">
        <v>2063</v>
      </c>
      <c r="J4227" s="7" t="s">
        <v>2064</v>
      </c>
      <c r="K4227" s="241">
        <v>6621</v>
      </c>
      <c r="L4227" s="7" t="s">
        <v>2356</v>
      </c>
      <c r="M4227" s="241">
        <v>7103</v>
      </c>
      <c r="N4227" s="7" t="s">
        <v>36</v>
      </c>
    </row>
    <row r="4228" spans="1:14" x14ac:dyDescent="0.3">
      <c r="A4228" t="str">
        <f t="shared" si="66"/>
        <v>1011</v>
      </c>
      <c r="B4228" s="7" t="s">
        <v>1294</v>
      </c>
      <c r="C4228" s="7" t="s">
        <v>1337</v>
      </c>
      <c r="D4228" s="7" t="s">
        <v>1356</v>
      </c>
      <c r="E4228" s="7" t="s">
        <v>337</v>
      </c>
      <c r="F4228" s="7" t="s">
        <v>338</v>
      </c>
      <c r="G4228" s="7" t="s">
        <v>339</v>
      </c>
      <c r="H4228" s="7" t="s">
        <v>340</v>
      </c>
      <c r="I4228" s="7" t="s">
        <v>348</v>
      </c>
      <c r="J4228" s="7" t="s">
        <v>349</v>
      </c>
      <c r="K4228" s="241">
        <v>101</v>
      </c>
      <c r="L4228" s="7" t="s">
        <v>350</v>
      </c>
      <c r="M4228" s="241">
        <v>1</v>
      </c>
      <c r="N4228" s="7" t="s">
        <v>158</v>
      </c>
    </row>
    <row r="4229" spans="1:14" x14ac:dyDescent="0.3">
      <c r="A4229" t="str">
        <f t="shared" si="66"/>
        <v>1013</v>
      </c>
      <c r="B4229" s="7" t="s">
        <v>1294</v>
      </c>
      <c r="C4229" s="7" t="s">
        <v>1337</v>
      </c>
      <c r="D4229" s="7" t="s">
        <v>1356</v>
      </c>
      <c r="E4229" s="7" t="s">
        <v>337</v>
      </c>
      <c r="F4229" s="7" t="s">
        <v>338</v>
      </c>
      <c r="G4229" s="7" t="s">
        <v>339</v>
      </c>
      <c r="H4229" s="7" t="s">
        <v>340</v>
      </c>
      <c r="I4229" s="7" t="s">
        <v>348</v>
      </c>
      <c r="J4229" s="7" t="s">
        <v>349</v>
      </c>
      <c r="K4229" s="241">
        <v>101</v>
      </c>
      <c r="L4229" s="7" t="s">
        <v>350</v>
      </c>
      <c r="M4229" s="241">
        <v>3</v>
      </c>
      <c r="N4229" s="7" t="s">
        <v>277</v>
      </c>
    </row>
    <row r="4230" spans="1:14" x14ac:dyDescent="0.3">
      <c r="A4230" t="str">
        <f t="shared" si="66"/>
        <v>1014</v>
      </c>
      <c r="B4230" s="7" t="s">
        <v>1294</v>
      </c>
      <c r="C4230" s="7" t="s">
        <v>1337</v>
      </c>
      <c r="D4230" s="7" t="s">
        <v>1356</v>
      </c>
      <c r="E4230" s="7" t="s">
        <v>337</v>
      </c>
      <c r="F4230" s="7" t="s">
        <v>338</v>
      </c>
      <c r="G4230" s="7" t="s">
        <v>339</v>
      </c>
      <c r="H4230" s="7" t="s">
        <v>340</v>
      </c>
      <c r="I4230" s="7" t="s">
        <v>348</v>
      </c>
      <c r="J4230" s="7" t="s">
        <v>349</v>
      </c>
      <c r="K4230" s="241">
        <v>101</v>
      </c>
      <c r="L4230" s="7" t="s">
        <v>350</v>
      </c>
      <c r="M4230" s="241">
        <v>4</v>
      </c>
      <c r="N4230" s="7" t="s">
        <v>463</v>
      </c>
    </row>
    <row r="4231" spans="1:14" x14ac:dyDescent="0.3">
      <c r="A4231" t="str">
        <f t="shared" si="66"/>
        <v>1015</v>
      </c>
      <c r="B4231" s="7" t="s">
        <v>1294</v>
      </c>
      <c r="C4231" s="7" t="s">
        <v>1337</v>
      </c>
      <c r="D4231" s="7" t="s">
        <v>1356</v>
      </c>
      <c r="E4231" s="7" t="s">
        <v>337</v>
      </c>
      <c r="F4231" s="7" t="s">
        <v>338</v>
      </c>
      <c r="G4231" s="7" t="s">
        <v>339</v>
      </c>
      <c r="H4231" s="7" t="s">
        <v>340</v>
      </c>
      <c r="I4231" s="7" t="s">
        <v>348</v>
      </c>
      <c r="J4231" s="7" t="s">
        <v>349</v>
      </c>
      <c r="K4231" s="241">
        <v>101</v>
      </c>
      <c r="L4231" s="7" t="s">
        <v>350</v>
      </c>
      <c r="M4231" s="241">
        <v>5</v>
      </c>
      <c r="N4231" s="7" t="s">
        <v>1441</v>
      </c>
    </row>
    <row r="4232" spans="1:14" x14ac:dyDescent="0.3">
      <c r="A4232" t="str">
        <f t="shared" si="66"/>
        <v>1016</v>
      </c>
      <c r="B4232" s="7" t="s">
        <v>1294</v>
      </c>
      <c r="C4232" s="7" t="s">
        <v>1337</v>
      </c>
      <c r="D4232" s="7" t="s">
        <v>1356</v>
      </c>
      <c r="E4232" s="7" t="s">
        <v>337</v>
      </c>
      <c r="F4232" s="7" t="s">
        <v>338</v>
      </c>
      <c r="G4232" s="7" t="s">
        <v>339</v>
      </c>
      <c r="H4232" s="7" t="s">
        <v>340</v>
      </c>
      <c r="I4232" s="7" t="s">
        <v>348</v>
      </c>
      <c r="J4232" s="7" t="s">
        <v>349</v>
      </c>
      <c r="K4232" s="241">
        <v>101</v>
      </c>
      <c r="L4232" s="7" t="s">
        <v>350</v>
      </c>
      <c r="M4232" s="241">
        <v>6</v>
      </c>
      <c r="N4232" s="7" t="s">
        <v>402</v>
      </c>
    </row>
    <row r="4233" spans="1:14" x14ac:dyDescent="0.3">
      <c r="A4233" t="str">
        <f t="shared" si="66"/>
        <v>1018</v>
      </c>
      <c r="B4233" s="7" t="s">
        <v>1294</v>
      </c>
      <c r="C4233" s="7" t="s">
        <v>1337</v>
      </c>
      <c r="D4233" s="7" t="s">
        <v>1356</v>
      </c>
      <c r="E4233" s="7" t="s">
        <v>337</v>
      </c>
      <c r="F4233" s="7" t="s">
        <v>338</v>
      </c>
      <c r="G4233" s="7" t="s">
        <v>339</v>
      </c>
      <c r="H4233" s="7" t="s">
        <v>340</v>
      </c>
      <c r="I4233" s="7" t="s">
        <v>348</v>
      </c>
      <c r="J4233" s="7" t="s">
        <v>349</v>
      </c>
      <c r="K4233" s="241">
        <v>101</v>
      </c>
      <c r="L4233" s="7" t="s">
        <v>350</v>
      </c>
      <c r="M4233" s="241">
        <v>8</v>
      </c>
      <c r="N4233" s="7" t="s">
        <v>159</v>
      </c>
    </row>
    <row r="4234" spans="1:14" x14ac:dyDescent="0.3">
      <c r="A4234" t="str">
        <f t="shared" si="66"/>
        <v>1019</v>
      </c>
      <c r="B4234" s="7" t="s">
        <v>1294</v>
      </c>
      <c r="C4234" s="7" t="s">
        <v>1337</v>
      </c>
      <c r="D4234" s="7" t="s">
        <v>1356</v>
      </c>
      <c r="E4234" s="7" t="s">
        <v>337</v>
      </c>
      <c r="F4234" s="7" t="s">
        <v>338</v>
      </c>
      <c r="G4234" s="7" t="s">
        <v>339</v>
      </c>
      <c r="H4234" s="7" t="s">
        <v>340</v>
      </c>
      <c r="I4234" s="7" t="s">
        <v>348</v>
      </c>
      <c r="J4234" s="7" t="s">
        <v>349</v>
      </c>
      <c r="K4234" s="241">
        <v>101</v>
      </c>
      <c r="L4234" s="7" t="s">
        <v>350</v>
      </c>
      <c r="M4234" s="241">
        <v>9</v>
      </c>
      <c r="N4234" s="7" t="s">
        <v>464</v>
      </c>
    </row>
    <row r="4235" spans="1:14" x14ac:dyDescent="0.3">
      <c r="A4235" t="str">
        <f t="shared" si="66"/>
        <v>10135</v>
      </c>
      <c r="B4235" s="7" t="s">
        <v>1294</v>
      </c>
      <c r="C4235" s="7" t="s">
        <v>1337</v>
      </c>
      <c r="D4235" s="7" t="s">
        <v>1356</v>
      </c>
      <c r="E4235" s="7" t="s">
        <v>337</v>
      </c>
      <c r="F4235" s="7" t="s">
        <v>338</v>
      </c>
      <c r="G4235" s="7" t="s">
        <v>339</v>
      </c>
      <c r="H4235" s="7" t="s">
        <v>340</v>
      </c>
      <c r="I4235" s="7" t="s">
        <v>348</v>
      </c>
      <c r="J4235" s="7" t="s">
        <v>349</v>
      </c>
      <c r="K4235" s="241">
        <v>101</v>
      </c>
      <c r="L4235" s="7" t="s">
        <v>350</v>
      </c>
      <c r="M4235" s="241">
        <v>35</v>
      </c>
      <c r="N4235" s="7" t="s">
        <v>1346</v>
      </c>
    </row>
    <row r="4236" spans="1:14" x14ac:dyDescent="0.3">
      <c r="A4236" t="str">
        <f t="shared" si="66"/>
        <v>10150</v>
      </c>
      <c r="B4236" s="7" t="s">
        <v>1294</v>
      </c>
      <c r="C4236" s="7" t="s">
        <v>1337</v>
      </c>
      <c r="D4236" s="7" t="s">
        <v>1356</v>
      </c>
      <c r="E4236" s="7" t="s">
        <v>337</v>
      </c>
      <c r="F4236" s="7" t="s">
        <v>338</v>
      </c>
      <c r="G4236" s="7" t="s">
        <v>339</v>
      </c>
      <c r="H4236" s="7" t="s">
        <v>340</v>
      </c>
      <c r="I4236" s="7" t="s">
        <v>348</v>
      </c>
      <c r="J4236" s="7" t="s">
        <v>349</v>
      </c>
      <c r="K4236" s="241">
        <v>101</v>
      </c>
      <c r="L4236" s="7" t="s">
        <v>350</v>
      </c>
      <c r="M4236" s="241">
        <v>50</v>
      </c>
      <c r="N4236" s="7" t="s">
        <v>291</v>
      </c>
    </row>
    <row r="4237" spans="1:14" x14ac:dyDescent="0.3">
      <c r="A4237" t="str">
        <f t="shared" si="66"/>
        <v>1011502</v>
      </c>
      <c r="B4237" s="7" t="s">
        <v>1294</v>
      </c>
      <c r="C4237" s="7" t="s">
        <v>1337</v>
      </c>
      <c r="D4237" s="7" t="s">
        <v>1356</v>
      </c>
      <c r="E4237" s="7" t="s">
        <v>337</v>
      </c>
      <c r="F4237" s="7" t="s">
        <v>338</v>
      </c>
      <c r="G4237" s="7" t="s">
        <v>339</v>
      </c>
      <c r="H4237" s="7" t="s">
        <v>340</v>
      </c>
      <c r="I4237" s="7" t="s">
        <v>348</v>
      </c>
      <c r="J4237" s="7" t="s">
        <v>349</v>
      </c>
      <c r="K4237" s="241">
        <v>101</v>
      </c>
      <c r="L4237" s="7" t="s">
        <v>350</v>
      </c>
      <c r="M4237" s="241">
        <v>1502</v>
      </c>
      <c r="N4237" s="7" t="s">
        <v>491</v>
      </c>
    </row>
    <row r="4238" spans="1:14" x14ac:dyDescent="0.3">
      <c r="A4238" t="str">
        <f t="shared" si="66"/>
        <v>1011503</v>
      </c>
      <c r="B4238" s="7" t="s">
        <v>1294</v>
      </c>
      <c r="C4238" s="7" t="s">
        <v>1337</v>
      </c>
      <c r="D4238" s="7" t="s">
        <v>1356</v>
      </c>
      <c r="E4238" s="7" t="s">
        <v>337</v>
      </c>
      <c r="F4238" s="7" t="s">
        <v>338</v>
      </c>
      <c r="G4238" s="7" t="s">
        <v>339</v>
      </c>
      <c r="H4238" s="7" t="s">
        <v>340</v>
      </c>
      <c r="I4238" s="7" t="s">
        <v>348</v>
      </c>
      <c r="J4238" s="7" t="s">
        <v>349</v>
      </c>
      <c r="K4238" s="241">
        <v>101</v>
      </c>
      <c r="L4238" s="7" t="s">
        <v>350</v>
      </c>
      <c r="M4238" s="241">
        <v>1503</v>
      </c>
      <c r="N4238" s="7" t="s">
        <v>351</v>
      </c>
    </row>
    <row r="4239" spans="1:14" x14ac:dyDescent="0.3">
      <c r="A4239" t="str">
        <f t="shared" si="66"/>
        <v>1011504</v>
      </c>
      <c r="B4239" s="7" t="s">
        <v>1294</v>
      </c>
      <c r="C4239" s="7" t="s">
        <v>1337</v>
      </c>
      <c r="D4239" s="7" t="s">
        <v>1356</v>
      </c>
      <c r="E4239" s="7" t="s">
        <v>337</v>
      </c>
      <c r="F4239" s="7" t="s">
        <v>338</v>
      </c>
      <c r="G4239" s="7" t="s">
        <v>339</v>
      </c>
      <c r="H4239" s="7" t="s">
        <v>340</v>
      </c>
      <c r="I4239" s="7" t="s">
        <v>348</v>
      </c>
      <c r="J4239" s="7" t="s">
        <v>349</v>
      </c>
      <c r="K4239" s="241">
        <v>101</v>
      </c>
      <c r="L4239" s="7" t="s">
        <v>350</v>
      </c>
      <c r="M4239" s="241">
        <v>1504</v>
      </c>
      <c r="N4239" s="7" t="s">
        <v>161</v>
      </c>
    </row>
    <row r="4240" spans="1:14" x14ac:dyDescent="0.3">
      <c r="A4240" t="str">
        <f t="shared" si="66"/>
        <v>1012000</v>
      </c>
      <c r="B4240" s="7" t="s">
        <v>1294</v>
      </c>
      <c r="C4240" s="7" t="s">
        <v>1337</v>
      </c>
      <c r="D4240" s="7" t="s">
        <v>1356</v>
      </c>
      <c r="E4240" s="7" t="s">
        <v>337</v>
      </c>
      <c r="F4240" s="7" t="s">
        <v>338</v>
      </c>
      <c r="G4240" s="7" t="s">
        <v>339</v>
      </c>
      <c r="H4240" s="7" t="s">
        <v>340</v>
      </c>
      <c r="I4240" s="7" t="s">
        <v>348</v>
      </c>
      <c r="J4240" s="7" t="s">
        <v>349</v>
      </c>
      <c r="K4240" s="241">
        <v>101</v>
      </c>
      <c r="L4240" s="7" t="s">
        <v>350</v>
      </c>
      <c r="M4240" s="241">
        <v>2000</v>
      </c>
      <c r="N4240" s="7" t="s">
        <v>271</v>
      </c>
    </row>
    <row r="4241" spans="1:14" x14ac:dyDescent="0.3">
      <c r="A4241" t="str">
        <f t="shared" si="66"/>
        <v>1012001</v>
      </c>
      <c r="B4241" s="7" t="s">
        <v>1294</v>
      </c>
      <c r="C4241" s="7" t="s">
        <v>1337</v>
      </c>
      <c r="D4241" s="7" t="s">
        <v>1356</v>
      </c>
      <c r="E4241" s="7" t="s">
        <v>337</v>
      </c>
      <c r="F4241" s="7" t="s">
        <v>338</v>
      </c>
      <c r="G4241" s="7" t="s">
        <v>339</v>
      </c>
      <c r="H4241" s="7" t="s">
        <v>340</v>
      </c>
      <c r="I4241" s="7" t="s">
        <v>348</v>
      </c>
      <c r="J4241" s="7" t="s">
        <v>349</v>
      </c>
      <c r="K4241" s="241">
        <v>101</v>
      </c>
      <c r="L4241" s="7" t="s">
        <v>350</v>
      </c>
      <c r="M4241" s="241">
        <v>2001</v>
      </c>
      <c r="N4241" s="7" t="s">
        <v>272</v>
      </c>
    </row>
    <row r="4242" spans="1:14" x14ac:dyDescent="0.3">
      <c r="A4242" t="str">
        <f t="shared" si="66"/>
        <v>1012005</v>
      </c>
      <c r="B4242" s="7" t="s">
        <v>1294</v>
      </c>
      <c r="C4242" s="7" t="s">
        <v>1337</v>
      </c>
      <c r="D4242" s="7" t="s">
        <v>1356</v>
      </c>
      <c r="E4242" s="7" t="s">
        <v>337</v>
      </c>
      <c r="F4242" s="7" t="s">
        <v>338</v>
      </c>
      <c r="G4242" s="7" t="s">
        <v>339</v>
      </c>
      <c r="H4242" s="7" t="s">
        <v>340</v>
      </c>
      <c r="I4242" s="7" t="s">
        <v>348</v>
      </c>
      <c r="J4242" s="7" t="s">
        <v>349</v>
      </c>
      <c r="K4242" s="241">
        <v>101</v>
      </c>
      <c r="L4242" s="7" t="s">
        <v>350</v>
      </c>
      <c r="M4242" s="241">
        <v>2005</v>
      </c>
      <c r="N4242" s="7" t="s">
        <v>352</v>
      </c>
    </row>
    <row r="4243" spans="1:14" x14ac:dyDescent="0.3">
      <c r="A4243" t="str">
        <f t="shared" si="66"/>
        <v>1012016</v>
      </c>
      <c r="B4243" s="7" t="s">
        <v>1294</v>
      </c>
      <c r="C4243" s="7" t="s">
        <v>1337</v>
      </c>
      <c r="D4243" s="7" t="s">
        <v>1356</v>
      </c>
      <c r="E4243" s="7" t="s">
        <v>337</v>
      </c>
      <c r="F4243" s="7" t="s">
        <v>338</v>
      </c>
      <c r="G4243" s="7" t="s">
        <v>339</v>
      </c>
      <c r="H4243" s="7" t="s">
        <v>340</v>
      </c>
      <c r="I4243" s="7" t="s">
        <v>348</v>
      </c>
      <c r="J4243" s="7" t="s">
        <v>349</v>
      </c>
      <c r="K4243" s="241">
        <v>101</v>
      </c>
      <c r="L4243" s="7" t="s">
        <v>350</v>
      </c>
      <c r="M4243" s="241">
        <v>2016</v>
      </c>
      <c r="N4243" s="7" t="s">
        <v>169</v>
      </c>
    </row>
    <row r="4244" spans="1:14" x14ac:dyDescent="0.3">
      <c r="A4244" t="str">
        <f t="shared" si="66"/>
        <v>1012037</v>
      </c>
      <c r="B4244" s="7" t="s">
        <v>1294</v>
      </c>
      <c r="C4244" s="7" t="s">
        <v>1337</v>
      </c>
      <c r="D4244" s="7" t="s">
        <v>1356</v>
      </c>
      <c r="E4244" s="7" t="s">
        <v>337</v>
      </c>
      <c r="F4244" s="7" t="s">
        <v>338</v>
      </c>
      <c r="G4244" s="7" t="s">
        <v>339</v>
      </c>
      <c r="H4244" s="7" t="s">
        <v>340</v>
      </c>
      <c r="I4244" s="7" t="s">
        <v>348</v>
      </c>
      <c r="J4244" s="7" t="s">
        <v>349</v>
      </c>
      <c r="K4244" s="241">
        <v>101</v>
      </c>
      <c r="L4244" s="7" t="s">
        <v>350</v>
      </c>
      <c r="M4244" s="241">
        <v>2037</v>
      </c>
      <c r="N4244" s="7" t="s">
        <v>294</v>
      </c>
    </row>
    <row r="4245" spans="1:14" x14ac:dyDescent="0.3">
      <c r="A4245" t="str">
        <f t="shared" si="66"/>
        <v>1012039</v>
      </c>
      <c r="B4245" s="7" t="s">
        <v>1294</v>
      </c>
      <c r="C4245" s="7" t="s">
        <v>1337</v>
      </c>
      <c r="D4245" s="7" t="s">
        <v>1356</v>
      </c>
      <c r="E4245" s="7" t="s">
        <v>337</v>
      </c>
      <c r="F4245" s="7" t="s">
        <v>338</v>
      </c>
      <c r="G4245" s="7" t="s">
        <v>339</v>
      </c>
      <c r="H4245" s="7" t="s">
        <v>340</v>
      </c>
      <c r="I4245" s="7" t="s">
        <v>348</v>
      </c>
      <c r="J4245" s="7" t="s">
        <v>349</v>
      </c>
      <c r="K4245" s="241">
        <v>101</v>
      </c>
      <c r="L4245" s="7" t="s">
        <v>350</v>
      </c>
      <c r="M4245" s="241">
        <v>2039</v>
      </c>
      <c r="N4245" s="7" t="s">
        <v>353</v>
      </c>
    </row>
    <row r="4246" spans="1:14" x14ac:dyDescent="0.3">
      <c r="A4246" t="str">
        <f t="shared" si="66"/>
        <v>1012044</v>
      </c>
      <c r="B4246" s="7" t="s">
        <v>1294</v>
      </c>
      <c r="C4246" s="7" t="s">
        <v>1337</v>
      </c>
      <c r="D4246" s="7" t="s">
        <v>1356</v>
      </c>
      <c r="E4246" s="7" t="s">
        <v>337</v>
      </c>
      <c r="F4246" s="7" t="s">
        <v>338</v>
      </c>
      <c r="G4246" s="7" t="s">
        <v>339</v>
      </c>
      <c r="H4246" s="7" t="s">
        <v>340</v>
      </c>
      <c r="I4246" s="7" t="s">
        <v>348</v>
      </c>
      <c r="J4246" s="7" t="s">
        <v>349</v>
      </c>
      <c r="K4246" s="241">
        <v>101</v>
      </c>
      <c r="L4246" s="7" t="s">
        <v>350</v>
      </c>
      <c r="M4246" s="241">
        <v>2044</v>
      </c>
      <c r="N4246" s="7" t="s">
        <v>354</v>
      </c>
    </row>
    <row r="4247" spans="1:14" x14ac:dyDescent="0.3">
      <c r="A4247" t="str">
        <f t="shared" si="66"/>
        <v>1012045</v>
      </c>
      <c r="B4247" s="7" t="s">
        <v>1294</v>
      </c>
      <c r="C4247" s="7" t="s">
        <v>1337</v>
      </c>
      <c r="D4247" s="7" t="s">
        <v>1356</v>
      </c>
      <c r="E4247" s="7" t="s">
        <v>337</v>
      </c>
      <c r="F4247" s="7" t="s">
        <v>338</v>
      </c>
      <c r="G4247" s="7" t="s">
        <v>339</v>
      </c>
      <c r="H4247" s="7" t="s">
        <v>340</v>
      </c>
      <c r="I4247" s="7" t="s">
        <v>348</v>
      </c>
      <c r="J4247" s="7" t="s">
        <v>349</v>
      </c>
      <c r="K4247" s="241">
        <v>101</v>
      </c>
      <c r="L4247" s="7" t="s">
        <v>350</v>
      </c>
      <c r="M4247" s="241">
        <v>2045</v>
      </c>
      <c r="N4247" s="7" t="s">
        <v>170</v>
      </c>
    </row>
    <row r="4248" spans="1:14" x14ac:dyDescent="0.3">
      <c r="A4248" t="str">
        <f t="shared" si="66"/>
        <v>1012054</v>
      </c>
      <c r="B4248" s="7" t="s">
        <v>1294</v>
      </c>
      <c r="C4248" s="7" t="s">
        <v>1337</v>
      </c>
      <c r="D4248" s="7" t="s">
        <v>1356</v>
      </c>
      <c r="E4248" s="7" t="s">
        <v>337</v>
      </c>
      <c r="F4248" s="7" t="s">
        <v>338</v>
      </c>
      <c r="G4248" s="7" t="s">
        <v>339</v>
      </c>
      <c r="H4248" s="7" t="s">
        <v>340</v>
      </c>
      <c r="I4248" s="7" t="s">
        <v>348</v>
      </c>
      <c r="J4248" s="7" t="s">
        <v>349</v>
      </c>
      <c r="K4248" s="241">
        <v>101</v>
      </c>
      <c r="L4248" s="7" t="s">
        <v>350</v>
      </c>
      <c r="M4248" s="241">
        <v>2054</v>
      </c>
      <c r="N4248" s="7" t="s">
        <v>167</v>
      </c>
    </row>
    <row r="4249" spans="1:14" x14ac:dyDescent="0.3">
      <c r="A4249" t="str">
        <f t="shared" si="66"/>
        <v>1012057</v>
      </c>
      <c r="B4249" s="7" t="s">
        <v>1294</v>
      </c>
      <c r="C4249" s="7" t="s">
        <v>1337</v>
      </c>
      <c r="D4249" s="7" t="s">
        <v>1356</v>
      </c>
      <c r="E4249" s="7" t="s">
        <v>337</v>
      </c>
      <c r="F4249" s="7" t="s">
        <v>338</v>
      </c>
      <c r="G4249" s="7" t="s">
        <v>339</v>
      </c>
      <c r="H4249" s="7" t="s">
        <v>340</v>
      </c>
      <c r="I4249" s="7" t="s">
        <v>348</v>
      </c>
      <c r="J4249" s="7" t="s">
        <v>349</v>
      </c>
      <c r="K4249" s="241">
        <v>101</v>
      </c>
      <c r="L4249" s="7" t="s">
        <v>350</v>
      </c>
      <c r="M4249" s="241">
        <v>2057</v>
      </c>
      <c r="N4249" s="7" t="s">
        <v>474</v>
      </c>
    </row>
    <row r="4250" spans="1:14" x14ac:dyDescent="0.3">
      <c r="A4250" t="str">
        <f t="shared" si="66"/>
        <v>1012066</v>
      </c>
      <c r="B4250" s="7" t="s">
        <v>1294</v>
      </c>
      <c r="C4250" s="7" t="s">
        <v>1337</v>
      </c>
      <c r="D4250" s="7" t="s">
        <v>1356</v>
      </c>
      <c r="E4250" s="7" t="s">
        <v>337</v>
      </c>
      <c r="F4250" s="7" t="s">
        <v>338</v>
      </c>
      <c r="G4250" s="7" t="s">
        <v>339</v>
      </c>
      <c r="H4250" s="7" t="s">
        <v>340</v>
      </c>
      <c r="I4250" s="7" t="s">
        <v>348</v>
      </c>
      <c r="J4250" s="7" t="s">
        <v>349</v>
      </c>
      <c r="K4250" s="241">
        <v>101</v>
      </c>
      <c r="L4250" s="7" t="s">
        <v>350</v>
      </c>
      <c r="M4250" s="241">
        <v>2066</v>
      </c>
      <c r="N4250" s="7" t="s">
        <v>444</v>
      </c>
    </row>
    <row r="4251" spans="1:14" x14ac:dyDescent="0.3">
      <c r="A4251" t="str">
        <f t="shared" si="66"/>
        <v>1012067</v>
      </c>
      <c r="B4251" s="7" t="s">
        <v>1294</v>
      </c>
      <c r="C4251" s="7" t="s">
        <v>1337</v>
      </c>
      <c r="D4251" s="7" t="s">
        <v>1356</v>
      </c>
      <c r="E4251" s="7" t="s">
        <v>337</v>
      </c>
      <c r="F4251" s="7" t="s">
        <v>338</v>
      </c>
      <c r="G4251" s="7" t="s">
        <v>339</v>
      </c>
      <c r="H4251" s="7" t="s">
        <v>340</v>
      </c>
      <c r="I4251" s="7" t="s">
        <v>348</v>
      </c>
      <c r="J4251" s="7" t="s">
        <v>349</v>
      </c>
      <c r="K4251" s="241">
        <v>101</v>
      </c>
      <c r="L4251" s="7" t="s">
        <v>350</v>
      </c>
      <c r="M4251" s="241">
        <v>2067</v>
      </c>
      <c r="N4251" s="7" t="s">
        <v>162</v>
      </c>
    </row>
    <row r="4252" spans="1:14" x14ac:dyDescent="0.3">
      <c r="A4252" t="str">
        <f t="shared" si="66"/>
        <v>1012070</v>
      </c>
      <c r="B4252" s="7" t="s">
        <v>1294</v>
      </c>
      <c r="C4252" s="7" t="s">
        <v>1337</v>
      </c>
      <c r="D4252" s="7" t="s">
        <v>1356</v>
      </c>
      <c r="E4252" s="7" t="s">
        <v>337</v>
      </c>
      <c r="F4252" s="7" t="s">
        <v>338</v>
      </c>
      <c r="G4252" s="7" t="s">
        <v>339</v>
      </c>
      <c r="H4252" s="7" t="s">
        <v>340</v>
      </c>
      <c r="I4252" s="7" t="s">
        <v>348</v>
      </c>
      <c r="J4252" s="7" t="s">
        <v>349</v>
      </c>
      <c r="K4252" s="241">
        <v>101</v>
      </c>
      <c r="L4252" s="7" t="s">
        <v>350</v>
      </c>
      <c r="M4252" s="241">
        <v>2070</v>
      </c>
      <c r="N4252" s="7" t="s">
        <v>279</v>
      </c>
    </row>
    <row r="4253" spans="1:14" x14ac:dyDescent="0.3">
      <c r="A4253" t="str">
        <f t="shared" si="66"/>
        <v>1012073</v>
      </c>
      <c r="B4253" s="7" t="s">
        <v>1294</v>
      </c>
      <c r="C4253" s="7" t="s">
        <v>1337</v>
      </c>
      <c r="D4253" s="7" t="s">
        <v>1356</v>
      </c>
      <c r="E4253" s="7" t="s">
        <v>337</v>
      </c>
      <c r="F4253" s="7" t="s">
        <v>338</v>
      </c>
      <c r="G4253" s="7" t="s">
        <v>339</v>
      </c>
      <c r="H4253" s="7" t="s">
        <v>340</v>
      </c>
      <c r="I4253" s="7" t="s">
        <v>348</v>
      </c>
      <c r="J4253" s="7" t="s">
        <v>349</v>
      </c>
      <c r="K4253" s="241">
        <v>101</v>
      </c>
      <c r="L4253" s="7" t="s">
        <v>350</v>
      </c>
      <c r="M4253" s="241">
        <v>2073</v>
      </c>
      <c r="N4253" s="7" t="s">
        <v>377</v>
      </c>
    </row>
    <row r="4254" spans="1:14" x14ac:dyDescent="0.3">
      <c r="A4254" t="str">
        <f t="shared" si="66"/>
        <v>1012078</v>
      </c>
      <c r="B4254" s="7" t="s">
        <v>1294</v>
      </c>
      <c r="C4254" s="7" t="s">
        <v>1337</v>
      </c>
      <c r="D4254" s="7" t="s">
        <v>1356</v>
      </c>
      <c r="E4254" s="7" t="s">
        <v>337</v>
      </c>
      <c r="F4254" s="7" t="s">
        <v>338</v>
      </c>
      <c r="G4254" s="7" t="s">
        <v>339</v>
      </c>
      <c r="H4254" s="7" t="s">
        <v>340</v>
      </c>
      <c r="I4254" s="7" t="s">
        <v>348</v>
      </c>
      <c r="J4254" s="7" t="s">
        <v>349</v>
      </c>
      <c r="K4254" s="241">
        <v>101</v>
      </c>
      <c r="L4254" s="7" t="s">
        <v>350</v>
      </c>
      <c r="M4254" s="241">
        <v>2078</v>
      </c>
      <c r="N4254" s="7" t="s">
        <v>284</v>
      </c>
    </row>
    <row r="4255" spans="1:14" x14ac:dyDescent="0.3">
      <c r="A4255" t="str">
        <f t="shared" si="66"/>
        <v>1012083</v>
      </c>
      <c r="B4255" s="7" t="s">
        <v>1294</v>
      </c>
      <c r="C4255" s="7" t="s">
        <v>1337</v>
      </c>
      <c r="D4255" s="7" t="s">
        <v>1356</v>
      </c>
      <c r="E4255" s="7" t="s">
        <v>337</v>
      </c>
      <c r="F4255" s="7" t="s">
        <v>338</v>
      </c>
      <c r="G4255" s="7" t="s">
        <v>339</v>
      </c>
      <c r="H4255" s="7" t="s">
        <v>340</v>
      </c>
      <c r="I4255" s="7" t="s">
        <v>348</v>
      </c>
      <c r="J4255" s="7" t="s">
        <v>349</v>
      </c>
      <c r="K4255" s="241">
        <v>101</v>
      </c>
      <c r="L4255" s="7" t="s">
        <v>350</v>
      </c>
      <c r="M4255" s="241">
        <v>2083</v>
      </c>
      <c r="N4255" s="7" t="s">
        <v>1369</v>
      </c>
    </row>
    <row r="4256" spans="1:14" x14ac:dyDescent="0.3">
      <c r="A4256" t="str">
        <f t="shared" si="66"/>
        <v>1012085</v>
      </c>
      <c r="B4256" s="7" t="s">
        <v>1294</v>
      </c>
      <c r="C4256" s="7" t="s">
        <v>1337</v>
      </c>
      <c r="D4256" s="7" t="s">
        <v>1356</v>
      </c>
      <c r="E4256" s="7" t="s">
        <v>337</v>
      </c>
      <c r="F4256" s="7" t="s">
        <v>338</v>
      </c>
      <c r="G4256" s="7" t="s">
        <v>339</v>
      </c>
      <c r="H4256" s="7" t="s">
        <v>340</v>
      </c>
      <c r="I4256" s="7" t="s">
        <v>348</v>
      </c>
      <c r="J4256" s="7" t="s">
        <v>349</v>
      </c>
      <c r="K4256" s="241">
        <v>101</v>
      </c>
      <c r="L4256" s="7" t="s">
        <v>350</v>
      </c>
      <c r="M4256" s="241">
        <v>2085</v>
      </c>
      <c r="N4256" s="7" t="s">
        <v>280</v>
      </c>
    </row>
    <row r="4257" spans="1:14" x14ac:dyDescent="0.3">
      <c r="A4257" t="str">
        <f t="shared" si="66"/>
        <v>1012086</v>
      </c>
      <c r="B4257" s="7" t="s">
        <v>1294</v>
      </c>
      <c r="C4257" s="7" t="s">
        <v>1337</v>
      </c>
      <c r="D4257" s="7" t="s">
        <v>1356</v>
      </c>
      <c r="E4257" s="7" t="s">
        <v>337</v>
      </c>
      <c r="F4257" s="7" t="s">
        <v>338</v>
      </c>
      <c r="G4257" s="7" t="s">
        <v>339</v>
      </c>
      <c r="H4257" s="7" t="s">
        <v>340</v>
      </c>
      <c r="I4257" s="7" t="s">
        <v>348</v>
      </c>
      <c r="J4257" s="7" t="s">
        <v>349</v>
      </c>
      <c r="K4257" s="241">
        <v>101</v>
      </c>
      <c r="L4257" s="7" t="s">
        <v>350</v>
      </c>
      <c r="M4257" s="241">
        <v>2086</v>
      </c>
      <c r="N4257" s="7" t="s">
        <v>291</v>
      </c>
    </row>
    <row r="4258" spans="1:14" x14ac:dyDescent="0.3">
      <c r="A4258" t="str">
        <f t="shared" si="66"/>
        <v>1012087</v>
      </c>
      <c r="B4258" s="7" t="s">
        <v>1294</v>
      </c>
      <c r="C4258" s="7" t="s">
        <v>1337</v>
      </c>
      <c r="D4258" s="7" t="s">
        <v>1356</v>
      </c>
      <c r="E4258" s="7" t="s">
        <v>337</v>
      </c>
      <c r="F4258" s="7" t="s">
        <v>338</v>
      </c>
      <c r="G4258" s="7" t="s">
        <v>339</v>
      </c>
      <c r="H4258" s="7" t="s">
        <v>340</v>
      </c>
      <c r="I4258" s="7" t="s">
        <v>348</v>
      </c>
      <c r="J4258" s="7" t="s">
        <v>349</v>
      </c>
      <c r="K4258" s="241">
        <v>101</v>
      </c>
      <c r="L4258" s="7" t="s">
        <v>350</v>
      </c>
      <c r="M4258" s="241">
        <v>2087</v>
      </c>
      <c r="N4258" s="7" t="s">
        <v>333</v>
      </c>
    </row>
    <row r="4259" spans="1:14" x14ac:dyDescent="0.3">
      <c r="A4259" t="str">
        <f t="shared" si="66"/>
        <v>1012149</v>
      </c>
      <c r="B4259" s="7" t="s">
        <v>1294</v>
      </c>
      <c r="C4259" s="7" t="s">
        <v>1337</v>
      </c>
      <c r="D4259" s="7" t="s">
        <v>1356</v>
      </c>
      <c r="E4259" s="7" t="s">
        <v>337</v>
      </c>
      <c r="F4259" s="7" t="s">
        <v>338</v>
      </c>
      <c r="G4259" s="7" t="s">
        <v>339</v>
      </c>
      <c r="H4259" s="7" t="s">
        <v>340</v>
      </c>
      <c r="I4259" s="7" t="s">
        <v>348</v>
      </c>
      <c r="J4259" s="7" t="s">
        <v>349</v>
      </c>
      <c r="K4259" s="241">
        <v>101</v>
      </c>
      <c r="L4259" s="7" t="s">
        <v>350</v>
      </c>
      <c r="M4259" s="241">
        <v>2149</v>
      </c>
      <c r="N4259" s="7" t="s">
        <v>653</v>
      </c>
    </row>
    <row r="4260" spans="1:14" x14ac:dyDescent="0.3">
      <c r="A4260" t="str">
        <f t="shared" si="66"/>
        <v>1012153</v>
      </c>
      <c r="B4260" s="7" t="s">
        <v>1294</v>
      </c>
      <c r="C4260" s="7" t="s">
        <v>1337</v>
      </c>
      <c r="D4260" s="7" t="s">
        <v>1356</v>
      </c>
      <c r="E4260" s="7" t="s">
        <v>337</v>
      </c>
      <c r="F4260" s="7" t="s">
        <v>338</v>
      </c>
      <c r="G4260" s="7" t="s">
        <v>339</v>
      </c>
      <c r="H4260" s="7" t="s">
        <v>340</v>
      </c>
      <c r="I4260" s="7" t="s">
        <v>348</v>
      </c>
      <c r="J4260" s="7" t="s">
        <v>349</v>
      </c>
      <c r="K4260" s="241">
        <v>101</v>
      </c>
      <c r="L4260" s="7" t="s">
        <v>350</v>
      </c>
      <c r="M4260" s="241">
        <v>2153</v>
      </c>
      <c r="N4260" s="7" t="s">
        <v>394</v>
      </c>
    </row>
    <row r="4261" spans="1:14" x14ac:dyDescent="0.3">
      <c r="A4261" t="str">
        <f t="shared" si="66"/>
        <v>1012180</v>
      </c>
      <c r="B4261" s="7" t="s">
        <v>1294</v>
      </c>
      <c r="C4261" s="7" t="s">
        <v>1337</v>
      </c>
      <c r="D4261" s="7" t="s">
        <v>1356</v>
      </c>
      <c r="E4261" s="7" t="s">
        <v>337</v>
      </c>
      <c r="F4261" s="7" t="s">
        <v>338</v>
      </c>
      <c r="G4261" s="7" t="s">
        <v>339</v>
      </c>
      <c r="H4261" s="7" t="s">
        <v>340</v>
      </c>
      <c r="I4261" s="7" t="s">
        <v>348</v>
      </c>
      <c r="J4261" s="7" t="s">
        <v>349</v>
      </c>
      <c r="K4261" s="241">
        <v>101</v>
      </c>
      <c r="L4261" s="7" t="s">
        <v>350</v>
      </c>
      <c r="M4261" s="241">
        <v>2180</v>
      </c>
      <c r="N4261" s="7" t="s">
        <v>355</v>
      </c>
    </row>
    <row r="4262" spans="1:14" x14ac:dyDescent="0.3">
      <c r="A4262" t="str">
        <f t="shared" si="66"/>
        <v>1012181</v>
      </c>
      <c r="B4262" s="7" t="s">
        <v>1294</v>
      </c>
      <c r="C4262" s="7" t="s">
        <v>1337</v>
      </c>
      <c r="D4262" s="7" t="s">
        <v>1356</v>
      </c>
      <c r="E4262" s="7" t="s">
        <v>337</v>
      </c>
      <c r="F4262" s="7" t="s">
        <v>338</v>
      </c>
      <c r="G4262" s="7" t="s">
        <v>339</v>
      </c>
      <c r="H4262" s="7" t="s">
        <v>340</v>
      </c>
      <c r="I4262" s="7" t="s">
        <v>348</v>
      </c>
      <c r="J4262" s="7" t="s">
        <v>349</v>
      </c>
      <c r="K4262" s="241">
        <v>101</v>
      </c>
      <c r="L4262" s="7" t="s">
        <v>350</v>
      </c>
      <c r="M4262" s="241">
        <v>2181</v>
      </c>
      <c r="N4262" s="7" t="s">
        <v>2357</v>
      </c>
    </row>
    <row r="4263" spans="1:14" x14ac:dyDescent="0.3">
      <c r="A4263" t="str">
        <f t="shared" si="66"/>
        <v>1012182</v>
      </c>
      <c r="B4263" s="7" t="s">
        <v>1294</v>
      </c>
      <c r="C4263" s="7" t="s">
        <v>1337</v>
      </c>
      <c r="D4263" s="7" t="s">
        <v>1356</v>
      </c>
      <c r="E4263" s="7" t="s">
        <v>337</v>
      </c>
      <c r="F4263" s="7" t="s">
        <v>338</v>
      </c>
      <c r="G4263" s="7" t="s">
        <v>339</v>
      </c>
      <c r="H4263" s="7" t="s">
        <v>340</v>
      </c>
      <c r="I4263" s="7" t="s">
        <v>348</v>
      </c>
      <c r="J4263" s="7" t="s">
        <v>349</v>
      </c>
      <c r="K4263" s="241">
        <v>101</v>
      </c>
      <c r="L4263" s="7" t="s">
        <v>350</v>
      </c>
      <c r="M4263" s="241">
        <v>2182</v>
      </c>
      <c r="N4263" s="7" t="s">
        <v>2358</v>
      </c>
    </row>
    <row r="4264" spans="1:14" x14ac:dyDescent="0.3">
      <c r="A4264" t="str">
        <f t="shared" si="66"/>
        <v>1014004</v>
      </c>
      <c r="B4264" s="7" t="s">
        <v>1294</v>
      </c>
      <c r="C4264" s="7" t="s">
        <v>1337</v>
      </c>
      <c r="D4264" s="7" t="s">
        <v>1356</v>
      </c>
      <c r="E4264" s="7" t="s">
        <v>337</v>
      </c>
      <c r="F4264" s="7" t="s">
        <v>338</v>
      </c>
      <c r="G4264" s="7" t="s">
        <v>339</v>
      </c>
      <c r="H4264" s="7" t="s">
        <v>340</v>
      </c>
      <c r="I4264" s="7" t="s">
        <v>348</v>
      </c>
      <c r="J4264" s="7" t="s">
        <v>349</v>
      </c>
      <c r="K4264" s="241">
        <v>101</v>
      </c>
      <c r="L4264" s="7" t="s">
        <v>350</v>
      </c>
      <c r="M4264" s="241">
        <v>4004</v>
      </c>
      <c r="N4264" s="7" t="s">
        <v>1357</v>
      </c>
    </row>
    <row r="4265" spans="1:14" x14ac:dyDescent="0.3">
      <c r="A4265" t="str">
        <f t="shared" si="66"/>
        <v>1014008</v>
      </c>
      <c r="B4265" s="7" t="s">
        <v>1294</v>
      </c>
      <c r="C4265" s="7" t="s">
        <v>1337</v>
      </c>
      <c r="D4265" s="7" t="s">
        <v>1356</v>
      </c>
      <c r="E4265" s="7" t="s">
        <v>337</v>
      </c>
      <c r="F4265" s="7" t="s">
        <v>338</v>
      </c>
      <c r="G4265" s="7" t="s">
        <v>339</v>
      </c>
      <c r="H4265" s="7" t="s">
        <v>340</v>
      </c>
      <c r="I4265" s="7" t="s">
        <v>348</v>
      </c>
      <c r="J4265" s="7" t="s">
        <v>349</v>
      </c>
      <c r="K4265" s="241">
        <v>101</v>
      </c>
      <c r="L4265" s="7" t="s">
        <v>350</v>
      </c>
      <c r="M4265" s="241">
        <v>4008</v>
      </c>
      <c r="N4265" s="7" t="s">
        <v>1358</v>
      </c>
    </row>
    <row r="4266" spans="1:14" x14ac:dyDescent="0.3">
      <c r="A4266" t="str">
        <f t="shared" si="66"/>
        <v>1014009</v>
      </c>
      <c r="B4266" s="7" t="s">
        <v>1294</v>
      </c>
      <c r="C4266" s="7" t="s">
        <v>1337</v>
      </c>
      <c r="D4266" s="7" t="s">
        <v>1356</v>
      </c>
      <c r="E4266" s="7" t="s">
        <v>337</v>
      </c>
      <c r="F4266" s="7" t="s">
        <v>338</v>
      </c>
      <c r="G4266" s="7" t="s">
        <v>339</v>
      </c>
      <c r="H4266" s="7" t="s">
        <v>340</v>
      </c>
      <c r="I4266" s="7" t="s">
        <v>348</v>
      </c>
      <c r="J4266" s="7" t="s">
        <v>349</v>
      </c>
      <c r="K4266" s="241">
        <v>101</v>
      </c>
      <c r="L4266" s="7" t="s">
        <v>350</v>
      </c>
      <c r="M4266" s="241">
        <v>4009</v>
      </c>
      <c r="N4266" s="7" t="s">
        <v>1350</v>
      </c>
    </row>
    <row r="4267" spans="1:14" x14ac:dyDescent="0.3">
      <c r="A4267" t="str">
        <f t="shared" si="66"/>
        <v>1015002</v>
      </c>
      <c r="B4267" s="7" t="s">
        <v>1351</v>
      </c>
      <c r="C4267" s="7" t="s">
        <v>1337</v>
      </c>
      <c r="D4267" s="7" t="s">
        <v>1356</v>
      </c>
      <c r="E4267" s="7" t="s">
        <v>337</v>
      </c>
      <c r="F4267" s="7" t="s">
        <v>338</v>
      </c>
      <c r="G4267" s="7" t="s">
        <v>339</v>
      </c>
      <c r="H4267" s="7" t="s">
        <v>340</v>
      </c>
      <c r="I4267" s="7" t="s">
        <v>348</v>
      </c>
      <c r="J4267" s="7" t="s">
        <v>349</v>
      </c>
      <c r="K4267" s="241">
        <v>101</v>
      </c>
      <c r="L4267" s="7" t="s">
        <v>350</v>
      </c>
      <c r="M4267" s="241">
        <v>5002</v>
      </c>
      <c r="N4267" s="7" t="s">
        <v>308</v>
      </c>
    </row>
    <row r="4268" spans="1:14" x14ac:dyDescent="0.3">
      <c r="A4268" t="str">
        <f t="shared" si="66"/>
        <v>1015003</v>
      </c>
      <c r="B4268" s="7" t="s">
        <v>1294</v>
      </c>
      <c r="C4268" s="7" t="s">
        <v>1337</v>
      </c>
      <c r="D4268" s="7" t="s">
        <v>1356</v>
      </c>
      <c r="E4268" s="7" t="s">
        <v>337</v>
      </c>
      <c r="F4268" s="7" t="s">
        <v>338</v>
      </c>
      <c r="G4268" s="7" t="s">
        <v>339</v>
      </c>
      <c r="H4268" s="7" t="s">
        <v>340</v>
      </c>
      <c r="I4268" s="7" t="s">
        <v>348</v>
      </c>
      <c r="J4268" s="7" t="s">
        <v>349</v>
      </c>
      <c r="K4268" s="241">
        <v>101</v>
      </c>
      <c r="L4268" s="7" t="s">
        <v>350</v>
      </c>
      <c r="M4268" s="241">
        <v>5003</v>
      </c>
      <c r="N4268" s="7" t="s">
        <v>1395</v>
      </c>
    </row>
    <row r="4269" spans="1:14" x14ac:dyDescent="0.3">
      <c r="A4269" t="str">
        <f t="shared" si="66"/>
        <v>1015503</v>
      </c>
      <c r="B4269" s="7" t="s">
        <v>1294</v>
      </c>
      <c r="C4269" s="7" t="s">
        <v>1337</v>
      </c>
      <c r="D4269" s="7" t="s">
        <v>1356</v>
      </c>
      <c r="E4269" s="7" t="s">
        <v>337</v>
      </c>
      <c r="F4269" s="7" t="s">
        <v>338</v>
      </c>
      <c r="G4269" s="7" t="s">
        <v>339</v>
      </c>
      <c r="H4269" s="7" t="s">
        <v>340</v>
      </c>
      <c r="I4269" s="7" t="s">
        <v>348</v>
      </c>
      <c r="J4269" s="7" t="s">
        <v>349</v>
      </c>
      <c r="K4269" s="241">
        <v>101</v>
      </c>
      <c r="L4269" s="7" t="s">
        <v>350</v>
      </c>
      <c r="M4269" s="241">
        <v>5503</v>
      </c>
      <c r="N4269" s="7" t="s">
        <v>1540</v>
      </c>
    </row>
    <row r="4270" spans="1:14" x14ac:dyDescent="0.3">
      <c r="A4270" t="str">
        <f t="shared" si="66"/>
        <v>1017120</v>
      </c>
      <c r="B4270" s="7" t="s">
        <v>1294</v>
      </c>
      <c r="C4270" s="7" t="s">
        <v>1337</v>
      </c>
      <c r="D4270" s="7" t="s">
        <v>1356</v>
      </c>
      <c r="E4270" s="7" t="s">
        <v>337</v>
      </c>
      <c r="F4270" s="7" t="s">
        <v>338</v>
      </c>
      <c r="G4270" s="7" t="s">
        <v>339</v>
      </c>
      <c r="H4270" s="7" t="s">
        <v>340</v>
      </c>
      <c r="I4270" s="7" t="s">
        <v>348</v>
      </c>
      <c r="J4270" s="7" t="s">
        <v>349</v>
      </c>
      <c r="K4270" s="241">
        <v>101</v>
      </c>
      <c r="L4270" s="7" t="s">
        <v>350</v>
      </c>
      <c r="M4270" s="241">
        <v>7120</v>
      </c>
      <c r="N4270" s="7" t="s">
        <v>52</v>
      </c>
    </row>
    <row r="4271" spans="1:14" x14ac:dyDescent="0.3">
      <c r="A4271" t="str">
        <f t="shared" si="66"/>
        <v>1018000</v>
      </c>
      <c r="B4271" s="7" t="s">
        <v>1294</v>
      </c>
      <c r="C4271" s="7" t="s">
        <v>1337</v>
      </c>
      <c r="D4271" s="7" t="s">
        <v>1356</v>
      </c>
      <c r="E4271" s="7" t="s">
        <v>337</v>
      </c>
      <c r="F4271" s="7" t="s">
        <v>338</v>
      </c>
      <c r="G4271" s="7" t="s">
        <v>339</v>
      </c>
      <c r="H4271" s="7" t="s">
        <v>340</v>
      </c>
      <c r="I4271" s="7" t="s">
        <v>348</v>
      </c>
      <c r="J4271" s="7" t="s">
        <v>349</v>
      </c>
      <c r="K4271" s="241">
        <v>101</v>
      </c>
      <c r="L4271" s="7" t="s">
        <v>350</v>
      </c>
      <c r="M4271" s="241">
        <v>8000</v>
      </c>
      <c r="N4271" s="7" t="s">
        <v>163</v>
      </c>
    </row>
    <row r="4272" spans="1:14" x14ac:dyDescent="0.3">
      <c r="A4272" t="str">
        <f t="shared" si="66"/>
        <v>1019999</v>
      </c>
      <c r="B4272" s="7" t="s">
        <v>1294</v>
      </c>
      <c r="C4272" s="7" t="s">
        <v>1337</v>
      </c>
      <c r="D4272" s="7" t="s">
        <v>1356</v>
      </c>
      <c r="E4272" s="7" t="s">
        <v>337</v>
      </c>
      <c r="F4272" s="7" t="s">
        <v>338</v>
      </c>
      <c r="G4272" s="7" t="s">
        <v>339</v>
      </c>
      <c r="H4272" s="7" t="s">
        <v>340</v>
      </c>
      <c r="I4272" s="7" t="s">
        <v>348</v>
      </c>
      <c r="J4272" s="7" t="s">
        <v>349</v>
      </c>
      <c r="K4272" s="241">
        <v>101</v>
      </c>
      <c r="L4272" s="7" t="s">
        <v>350</v>
      </c>
      <c r="M4272" s="241">
        <v>9999</v>
      </c>
      <c r="N4272" s="7" t="s">
        <v>2359</v>
      </c>
    </row>
    <row r="4273" spans="1:14" x14ac:dyDescent="0.3">
      <c r="A4273" t="str">
        <f t="shared" si="66"/>
        <v>90056006</v>
      </c>
      <c r="B4273" s="7" t="s">
        <v>1321</v>
      </c>
      <c r="C4273" s="7"/>
      <c r="D4273" s="7"/>
      <c r="E4273" s="7" t="e">
        <v>#N/A</v>
      </c>
      <c r="F4273" s="7" t="e">
        <v>#N/A</v>
      </c>
      <c r="G4273" s="7" t="e">
        <v>#N/A</v>
      </c>
      <c r="H4273" s="7" t="e">
        <v>#N/A</v>
      </c>
      <c r="I4273" s="7" t="s">
        <v>171</v>
      </c>
      <c r="J4273" s="7" t="s">
        <v>172</v>
      </c>
      <c r="K4273" s="241">
        <v>9005</v>
      </c>
      <c r="L4273" s="7" t="s">
        <v>2218</v>
      </c>
      <c r="M4273" s="241">
        <v>6006</v>
      </c>
      <c r="N4273" s="7" t="s">
        <v>68</v>
      </c>
    </row>
    <row r="4274" spans="1:14" x14ac:dyDescent="0.3">
      <c r="A4274" t="str">
        <f t="shared" si="66"/>
        <v>90056008</v>
      </c>
      <c r="B4274" s="7" t="s">
        <v>1321</v>
      </c>
      <c r="C4274" s="7"/>
      <c r="D4274" s="7"/>
      <c r="E4274" s="7" t="e">
        <v>#N/A</v>
      </c>
      <c r="F4274" s="7" t="e">
        <v>#N/A</v>
      </c>
      <c r="G4274" s="7" t="e">
        <v>#N/A</v>
      </c>
      <c r="H4274" s="7" t="e">
        <v>#N/A</v>
      </c>
      <c r="I4274" s="7" t="s">
        <v>171</v>
      </c>
      <c r="J4274" s="7" t="s">
        <v>172</v>
      </c>
      <c r="K4274" s="241">
        <v>9005</v>
      </c>
      <c r="L4274" s="7" t="s">
        <v>2218</v>
      </c>
      <c r="M4274" s="241">
        <v>6008</v>
      </c>
      <c r="N4274" s="7" t="s">
        <v>75</v>
      </c>
    </row>
    <row r="4275" spans="1:14" x14ac:dyDescent="0.3">
      <c r="A4275" t="str">
        <f t="shared" si="66"/>
        <v>101846000</v>
      </c>
      <c r="B4275" s="7" t="s">
        <v>1323</v>
      </c>
      <c r="C4275" s="7"/>
      <c r="D4275" s="7"/>
      <c r="E4275" s="7" t="e">
        <v>#N/A</v>
      </c>
      <c r="F4275" s="7" t="e">
        <v>#N/A</v>
      </c>
      <c r="G4275" s="7" t="e">
        <v>#N/A</v>
      </c>
      <c r="H4275" s="7" t="e">
        <v>#N/A</v>
      </c>
      <c r="I4275" s="7" t="s">
        <v>171</v>
      </c>
      <c r="J4275" s="7" t="s">
        <v>172</v>
      </c>
      <c r="K4275" s="241">
        <v>10184</v>
      </c>
      <c r="L4275" s="7" t="s">
        <v>2360</v>
      </c>
      <c r="M4275" s="241">
        <v>6000</v>
      </c>
      <c r="N4275" s="7" t="s">
        <v>107</v>
      </c>
    </row>
    <row r="4276" spans="1:14" x14ac:dyDescent="0.3">
      <c r="A4276" t="str">
        <f t="shared" si="66"/>
        <v>101846003</v>
      </c>
      <c r="B4276" s="7" t="s">
        <v>1323</v>
      </c>
      <c r="C4276" s="7"/>
      <c r="D4276" s="7"/>
      <c r="E4276" s="7" t="e">
        <v>#N/A</v>
      </c>
      <c r="F4276" s="7" t="e">
        <v>#N/A</v>
      </c>
      <c r="G4276" s="7" t="e">
        <v>#N/A</v>
      </c>
      <c r="H4276" s="7" t="e">
        <v>#N/A</v>
      </c>
      <c r="I4276" s="7" t="s">
        <v>171</v>
      </c>
      <c r="J4276" s="7" t="s">
        <v>172</v>
      </c>
      <c r="K4276" s="241">
        <v>10184</v>
      </c>
      <c r="L4276" s="7" t="s">
        <v>2360</v>
      </c>
      <c r="M4276" s="241">
        <v>6003</v>
      </c>
      <c r="N4276" s="7" t="s">
        <v>89</v>
      </c>
    </row>
    <row r="4277" spans="1:14" x14ac:dyDescent="0.3">
      <c r="A4277" t="str">
        <f t="shared" si="66"/>
        <v>101846004</v>
      </c>
      <c r="B4277" s="7" t="s">
        <v>1323</v>
      </c>
      <c r="C4277" s="7"/>
      <c r="D4277" s="7"/>
      <c r="E4277" s="7" t="e">
        <v>#N/A</v>
      </c>
      <c r="F4277" s="7" t="e">
        <v>#N/A</v>
      </c>
      <c r="G4277" s="7" t="e">
        <v>#N/A</v>
      </c>
      <c r="H4277" s="7" t="e">
        <v>#N/A</v>
      </c>
      <c r="I4277" s="7" t="s">
        <v>171</v>
      </c>
      <c r="J4277" s="7" t="s">
        <v>172</v>
      </c>
      <c r="K4277" s="241">
        <v>10184</v>
      </c>
      <c r="L4277" s="7" t="s">
        <v>2360</v>
      </c>
      <c r="M4277" s="241">
        <v>6004</v>
      </c>
      <c r="N4277" s="7" t="s">
        <v>66</v>
      </c>
    </row>
    <row r="4278" spans="1:14" x14ac:dyDescent="0.3">
      <c r="A4278" t="str">
        <f t="shared" si="66"/>
        <v>101856000</v>
      </c>
      <c r="B4278" s="7" t="s">
        <v>1323</v>
      </c>
      <c r="C4278" s="7"/>
      <c r="D4278" s="7"/>
      <c r="E4278" s="7" t="e">
        <v>#N/A</v>
      </c>
      <c r="F4278" s="7" t="e">
        <v>#N/A</v>
      </c>
      <c r="G4278" s="7" t="e">
        <v>#N/A</v>
      </c>
      <c r="H4278" s="7" t="e">
        <v>#N/A</v>
      </c>
      <c r="I4278" s="7" t="s">
        <v>171</v>
      </c>
      <c r="J4278" s="7" t="s">
        <v>172</v>
      </c>
      <c r="K4278" s="241">
        <v>10185</v>
      </c>
      <c r="L4278" s="7" t="s">
        <v>2361</v>
      </c>
      <c r="M4278" s="241">
        <v>6000</v>
      </c>
      <c r="N4278" s="7" t="s">
        <v>107</v>
      </c>
    </row>
    <row r="4279" spans="1:14" x14ac:dyDescent="0.3">
      <c r="A4279" t="str">
        <f t="shared" si="66"/>
        <v>101866000</v>
      </c>
      <c r="B4279" s="7" t="s">
        <v>1323</v>
      </c>
      <c r="C4279" s="7"/>
      <c r="D4279" s="7"/>
      <c r="E4279" s="7" t="e">
        <v>#N/A</v>
      </c>
      <c r="F4279" s="7" t="e">
        <v>#N/A</v>
      </c>
      <c r="G4279" s="7" t="e">
        <v>#N/A</v>
      </c>
      <c r="H4279" s="7" t="e">
        <v>#N/A</v>
      </c>
      <c r="I4279" s="7" t="s">
        <v>171</v>
      </c>
      <c r="J4279" s="7" t="s">
        <v>172</v>
      </c>
      <c r="K4279" s="241">
        <v>10186</v>
      </c>
      <c r="L4279" s="7" t="s">
        <v>2362</v>
      </c>
      <c r="M4279" s="241">
        <v>6000</v>
      </c>
      <c r="N4279" s="7" t="s">
        <v>107</v>
      </c>
    </row>
    <row r="4280" spans="1:14" x14ac:dyDescent="0.3">
      <c r="A4280" t="str">
        <f t="shared" si="66"/>
        <v>101886000</v>
      </c>
      <c r="B4280" s="7" t="s">
        <v>1323</v>
      </c>
      <c r="C4280" s="7"/>
      <c r="D4280" s="7"/>
      <c r="E4280" s="7" t="e">
        <v>#N/A</v>
      </c>
      <c r="F4280" s="7" t="e">
        <v>#N/A</v>
      </c>
      <c r="G4280" s="7" t="e">
        <v>#N/A</v>
      </c>
      <c r="H4280" s="7" t="e">
        <v>#N/A</v>
      </c>
      <c r="I4280" s="7" t="s">
        <v>171</v>
      </c>
      <c r="J4280" s="7" t="s">
        <v>172</v>
      </c>
      <c r="K4280" s="241">
        <v>10188</v>
      </c>
      <c r="L4280" s="7" t="s">
        <v>2363</v>
      </c>
      <c r="M4280" s="241">
        <v>6000</v>
      </c>
      <c r="N4280" s="7" t="s">
        <v>107</v>
      </c>
    </row>
    <row r="4281" spans="1:14" x14ac:dyDescent="0.3">
      <c r="A4281" t="str">
        <f t="shared" si="66"/>
        <v>101886003</v>
      </c>
      <c r="B4281" s="7" t="s">
        <v>1323</v>
      </c>
      <c r="C4281" s="7"/>
      <c r="D4281" s="7"/>
      <c r="E4281" s="7" t="e">
        <v>#N/A</v>
      </c>
      <c r="F4281" s="7" t="e">
        <v>#N/A</v>
      </c>
      <c r="G4281" s="7" t="e">
        <v>#N/A</v>
      </c>
      <c r="H4281" s="7" t="e">
        <v>#N/A</v>
      </c>
      <c r="I4281" s="7" t="s">
        <v>171</v>
      </c>
      <c r="J4281" s="7" t="s">
        <v>172</v>
      </c>
      <c r="K4281" s="241">
        <v>10188</v>
      </c>
      <c r="L4281" s="7" t="s">
        <v>2363</v>
      </c>
      <c r="M4281" s="241">
        <v>6003</v>
      </c>
      <c r="N4281" s="7" t="s">
        <v>89</v>
      </c>
    </row>
    <row r="4282" spans="1:14" x14ac:dyDescent="0.3">
      <c r="A4282" t="str">
        <f t="shared" si="66"/>
        <v>101896000</v>
      </c>
      <c r="B4282" s="7" t="s">
        <v>1323</v>
      </c>
      <c r="C4282" s="7"/>
      <c r="D4282" s="7"/>
      <c r="E4282" s="7" t="e">
        <v>#N/A</v>
      </c>
      <c r="F4282" s="7" t="e">
        <v>#N/A</v>
      </c>
      <c r="G4282" s="7" t="e">
        <v>#N/A</v>
      </c>
      <c r="H4282" s="7" t="e">
        <v>#N/A</v>
      </c>
      <c r="I4282" s="7" t="s">
        <v>171</v>
      </c>
      <c r="J4282" s="7" t="s">
        <v>172</v>
      </c>
      <c r="K4282" s="241">
        <v>10189</v>
      </c>
      <c r="L4282" s="7" t="s">
        <v>2364</v>
      </c>
      <c r="M4282" s="241">
        <v>6000</v>
      </c>
      <c r="N4282" s="7" t="s">
        <v>107</v>
      </c>
    </row>
    <row r="4283" spans="1:14" x14ac:dyDescent="0.3">
      <c r="A4283" t="str">
        <f t="shared" si="66"/>
        <v>101906000</v>
      </c>
      <c r="B4283" s="7" t="s">
        <v>1323</v>
      </c>
      <c r="C4283" s="7"/>
      <c r="D4283" s="7"/>
      <c r="E4283" s="7" t="e">
        <v>#N/A</v>
      </c>
      <c r="F4283" s="7" t="e">
        <v>#N/A</v>
      </c>
      <c r="G4283" s="7" t="e">
        <v>#N/A</v>
      </c>
      <c r="H4283" s="7" t="e">
        <v>#N/A</v>
      </c>
      <c r="I4283" s="7" t="s">
        <v>171</v>
      </c>
      <c r="J4283" s="7" t="s">
        <v>172</v>
      </c>
      <c r="K4283" s="241">
        <v>10190</v>
      </c>
      <c r="L4283" s="7" t="s">
        <v>2365</v>
      </c>
      <c r="M4283" s="241">
        <v>6000</v>
      </c>
      <c r="N4283" s="7" t="s">
        <v>107</v>
      </c>
    </row>
    <row r="4284" spans="1:14" x14ac:dyDescent="0.3">
      <c r="A4284" t="str">
        <f t="shared" si="66"/>
        <v>101906001</v>
      </c>
      <c r="B4284" s="7" t="s">
        <v>1323</v>
      </c>
      <c r="C4284" s="7"/>
      <c r="D4284" s="7"/>
      <c r="E4284" s="7" t="e">
        <v>#N/A</v>
      </c>
      <c r="F4284" s="7" t="e">
        <v>#N/A</v>
      </c>
      <c r="G4284" s="7" t="e">
        <v>#N/A</v>
      </c>
      <c r="H4284" s="7" t="e">
        <v>#N/A</v>
      </c>
      <c r="I4284" s="7" t="s">
        <v>171</v>
      </c>
      <c r="J4284" s="7" t="s">
        <v>172</v>
      </c>
      <c r="K4284" s="241">
        <v>10190</v>
      </c>
      <c r="L4284" s="7" t="s">
        <v>2365</v>
      </c>
      <c r="M4284" s="241">
        <v>6001</v>
      </c>
      <c r="N4284" s="7" t="s">
        <v>457</v>
      </c>
    </row>
    <row r="4285" spans="1:14" x14ac:dyDescent="0.3">
      <c r="A4285" t="str">
        <f t="shared" si="66"/>
        <v>101906003</v>
      </c>
      <c r="B4285" s="7" t="s">
        <v>1323</v>
      </c>
      <c r="C4285" s="7"/>
      <c r="D4285" s="7"/>
      <c r="E4285" s="7" t="e">
        <v>#N/A</v>
      </c>
      <c r="F4285" s="7" t="e">
        <v>#N/A</v>
      </c>
      <c r="G4285" s="7" t="e">
        <v>#N/A</v>
      </c>
      <c r="H4285" s="7" t="e">
        <v>#N/A</v>
      </c>
      <c r="I4285" s="7" t="s">
        <v>171</v>
      </c>
      <c r="J4285" s="7" t="s">
        <v>172</v>
      </c>
      <c r="K4285" s="241">
        <v>10190</v>
      </c>
      <c r="L4285" s="7" t="s">
        <v>2365</v>
      </c>
      <c r="M4285" s="241">
        <v>6003</v>
      </c>
      <c r="N4285" s="7" t="s">
        <v>89</v>
      </c>
    </row>
    <row r="4286" spans="1:14" x14ac:dyDescent="0.3">
      <c r="A4286" t="str">
        <f t="shared" si="66"/>
        <v>101908601</v>
      </c>
      <c r="B4286" s="7" t="s">
        <v>1323</v>
      </c>
      <c r="C4286" s="7"/>
      <c r="D4286" s="7"/>
      <c r="E4286" s="7" t="e">
        <v>#N/A</v>
      </c>
      <c r="F4286" s="7" t="e">
        <v>#N/A</v>
      </c>
      <c r="G4286" s="7" t="e">
        <v>#N/A</v>
      </c>
      <c r="H4286" s="7" t="e">
        <v>#N/A</v>
      </c>
      <c r="I4286" s="7" t="s">
        <v>171</v>
      </c>
      <c r="J4286" s="7" t="s">
        <v>172</v>
      </c>
      <c r="K4286" s="241">
        <v>10190</v>
      </c>
      <c r="L4286" s="7" t="s">
        <v>2365</v>
      </c>
      <c r="M4286" s="241">
        <v>8601</v>
      </c>
      <c r="N4286" s="7" t="s">
        <v>192</v>
      </c>
    </row>
    <row r="4287" spans="1:14" x14ac:dyDescent="0.3">
      <c r="A4287" t="str">
        <f t="shared" si="66"/>
        <v>101916000</v>
      </c>
      <c r="B4287" s="7" t="s">
        <v>1323</v>
      </c>
      <c r="C4287" s="7"/>
      <c r="D4287" s="7"/>
      <c r="E4287" s="7" t="e">
        <v>#N/A</v>
      </c>
      <c r="F4287" s="7" t="e">
        <v>#N/A</v>
      </c>
      <c r="G4287" s="7" t="e">
        <v>#N/A</v>
      </c>
      <c r="H4287" s="7" t="e">
        <v>#N/A</v>
      </c>
      <c r="I4287" s="7" t="s">
        <v>171</v>
      </c>
      <c r="J4287" s="7" t="s">
        <v>172</v>
      </c>
      <c r="K4287" s="241">
        <v>10191</v>
      </c>
      <c r="L4287" s="7" t="s">
        <v>2366</v>
      </c>
      <c r="M4287" s="241">
        <v>6000</v>
      </c>
      <c r="N4287" s="7" t="s">
        <v>107</v>
      </c>
    </row>
    <row r="4288" spans="1:14" x14ac:dyDescent="0.3">
      <c r="A4288" t="str">
        <f t="shared" si="66"/>
        <v>101918601</v>
      </c>
      <c r="B4288" s="7" t="s">
        <v>1323</v>
      </c>
      <c r="C4288" s="7"/>
      <c r="D4288" s="7"/>
      <c r="E4288" s="7" t="e">
        <v>#N/A</v>
      </c>
      <c r="F4288" s="7" t="e">
        <v>#N/A</v>
      </c>
      <c r="G4288" s="7" t="e">
        <v>#N/A</v>
      </c>
      <c r="H4288" s="7" t="e">
        <v>#N/A</v>
      </c>
      <c r="I4288" s="7" t="s">
        <v>171</v>
      </c>
      <c r="J4288" s="7" t="s">
        <v>172</v>
      </c>
      <c r="K4288" s="241">
        <v>10191</v>
      </c>
      <c r="L4288" s="7" t="s">
        <v>2366</v>
      </c>
      <c r="M4288" s="241">
        <v>8601</v>
      </c>
      <c r="N4288" s="7" t="s">
        <v>192</v>
      </c>
    </row>
    <row r="4289" spans="1:14" x14ac:dyDescent="0.3">
      <c r="A4289" t="str">
        <f t="shared" si="66"/>
        <v>101926000</v>
      </c>
      <c r="B4289" s="7" t="s">
        <v>1323</v>
      </c>
      <c r="C4289" s="7"/>
      <c r="D4289" s="7"/>
      <c r="E4289" s="7" t="e">
        <v>#N/A</v>
      </c>
      <c r="F4289" s="7" t="e">
        <v>#N/A</v>
      </c>
      <c r="G4289" s="7" t="e">
        <v>#N/A</v>
      </c>
      <c r="H4289" s="7" t="e">
        <v>#N/A</v>
      </c>
      <c r="I4289" s="7" t="s">
        <v>171</v>
      </c>
      <c r="J4289" s="7" t="s">
        <v>172</v>
      </c>
      <c r="K4289" s="241">
        <v>10192</v>
      </c>
      <c r="L4289" s="7" t="s">
        <v>2367</v>
      </c>
      <c r="M4289" s="241">
        <v>6000</v>
      </c>
      <c r="N4289" s="7" t="s">
        <v>107</v>
      </c>
    </row>
    <row r="4290" spans="1:14" x14ac:dyDescent="0.3">
      <c r="A4290" t="str">
        <f t="shared" si="66"/>
        <v>101928601</v>
      </c>
      <c r="B4290" s="7" t="s">
        <v>1323</v>
      </c>
      <c r="C4290" s="7"/>
      <c r="D4290" s="7"/>
      <c r="E4290" s="7" t="e">
        <v>#N/A</v>
      </c>
      <c r="F4290" s="7" t="e">
        <v>#N/A</v>
      </c>
      <c r="G4290" s="7" t="e">
        <v>#N/A</v>
      </c>
      <c r="H4290" s="7" t="e">
        <v>#N/A</v>
      </c>
      <c r="I4290" s="7" t="s">
        <v>171</v>
      </c>
      <c r="J4290" s="7" t="s">
        <v>172</v>
      </c>
      <c r="K4290" s="241">
        <v>10192</v>
      </c>
      <c r="L4290" s="7" t="s">
        <v>2367</v>
      </c>
      <c r="M4290" s="241">
        <v>8601</v>
      </c>
      <c r="N4290" s="7" t="s">
        <v>192</v>
      </c>
    </row>
    <row r="4291" spans="1:14" x14ac:dyDescent="0.3">
      <c r="A4291" t="str">
        <f t="shared" ref="A4291:A4354" si="67">K4291&amp;M4291</f>
        <v>101936000</v>
      </c>
      <c r="B4291" s="7" t="s">
        <v>1323</v>
      </c>
      <c r="C4291" s="7"/>
      <c r="D4291" s="7"/>
      <c r="E4291" s="7" t="e">
        <v>#N/A</v>
      </c>
      <c r="F4291" s="7" t="e">
        <v>#N/A</v>
      </c>
      <c r="G4291" s="7" t="e">
        <v>#N/A</v>
      </c>
      <c r="H4291" s="7" t="e">
        <v>#N/A</v>
      </c>
      <c r="I4291" s="7" t="s">
        <v>171</v>
      </c>
      <c r="J4291" s="7" t="s">
        <v>172</v>
      </c>
      <c r="K4291" s="241">
        <v>10193</v>
      </c>
      <c r="L4291" s="7" t="s">
        <v>2368</v>
      </c>
      <c r="M4291" s="241">
        <v>6000</v>
      </c>
      <c r="N4291" s="7" t="s">
        <v>107</v>
      </c>
    </row>
    <row r="4292" spans="1:14" x14ac:dyDescent="0.3">
      <c r="A4292" t="str">
        <f t="shared" si="67"/>
        <v>101938601</v>
      </c>
      <c r="B4292" s="7" t="s">
        <v>1323</v>
      </c>
      <c r="C4292" s="7"/>
      <c r="D4292" s="7"/>
      <c r="E4292" s="7" t="e">
        <v>#N/A</v>
      </c>
      <c r="F4292" s="7" t="e">
        <v>#N/A</v>
      </c>
      <c r="G4292" s="7" t="e">
        <v>#N/A</v>
      </c>
      <c r="H4292" s="7" t="e">
        <v>#N/A</v>
      </c>
      <c r="I4292" s="7" t="s">
        <v>171</v>
      </c>
      <c r="J4292" s="7" t="s">
        <v>172</v>
      </c>
      <c r="K4292" s="241">
        <v>10193</v>
      </c>
      <c r="L4292" s="7" t="s">
        <v>2368</v>
      </c>
      <c r="M4292" s="241">
        <v>8601</v>
      </c>
      <c r="N4292" s="7" t="s">
        <v>192</v>
      </c>
    </row>
    <row r="4293" spans="1:14" x14ac:dyDescent="0.3">
      <c r="A4293" t="str">
        <f t="shared" si="67"/>
        <v>101946000</v>
      </c>
      <c r="B4293" s="7" t="s">
        <v>1323</v>
      </c>
      <c r="C4293" s="7"/>
      <c r="D4293" s="7"/>
      <c r="E4293" s="7" t="e">
        <v>#N/A</v>
      </c>
      <c r="F4293" s="7" t="e">
        <v>#N/A</v>
      </c>
      <c r="G4293" s="7" t="e">
        <v>#N/A</v>
      </c>
      <c r="H4293" s="7" t="e">
        <v>#N/A</v>
      </c>
      <c r="I4293" s="7" t="s">
        <v>171</v>
      </c>
      <c r="J4293" s="7" t="s">
        <v>172</v>
      </c>
      <c r="K4293" s="241">
        <v>10194</v>
      </c>
      <c r="L4293" s="7" t="s">
        <v>2369</v>
      </c>
      <c r="M4293" s="241">
        <v>6000</v>
      </c>
      <c r="N4293" s="7" t="s">
        <v>107</v>
      </c>
    </row>
    <row r="4294" spans="1:14" x14ac:dyDescent="0.3">
      <c r="A4294" t="str">
        <f t="shared" si="67"/>
        <v>101956000</v>
      </c>
      <c r="B4294" s="7" t="s">
        <v>1323</v>
      </c>
      <c r="C4294" s="7"/>
      <c r="D4294" s="7"/>
      <c r="E4294" s="7" t="e">
        <v>#N/A</v>
      </c>
      <c r="F4294" s="7" t="e">
        <v>#N/A</v>
      </c>
      <c r="G4294" s="7" t="e">
        <v>#N/A</v>
      </c>
      <c r="H4294" s="7" t="e">
        <v>#N/A</v>
      </c>
      <c r="I4294" s="7" t="s">
        <v>171</v>
      </c>
      <c r="J4294" s="7" t="s">
        <v>172</v>
      </c>
      <c r="K4294" s="241">
        <v>10195</v>
      </c>
      <c r="L4294" s="7" t="s">
        <v>2370</v>
      </c>
      <c r="M4294" s="241">
        <v>6000</v>
      </c>
      <c r="N4294" s="7" t="s">
        <v>107</v>
      </c>
    </row>
    <row r="4295" spans="1:14" x14ac:dyDescent="0.3">
      <c r="A4295" t="str">
        <f t="shared" si="67"/>
        <v>101966000</v>
      </c>
      <c r="B4295" s="7" t="s">
        <v>1323</v>
      </c>
      <c r="C4295" s="7"/>
      <c r="D4295" s="7"/>
      <c r="E4295" s="7" t="e">
        <v>#N/A</v>
      </c>
      <c r="F4295" s="7" t="e">
        <v>#N/A</v>
      </c>
      <c r="G4295" s="7" t="e">
        <v>#N/A</v>
      </c>
      <c r="H4295" s="7" t="e">
        <v>#N/A</v>
      </c>
      <c r="I4295" s="7" t="s">
        <v>171</v>
      </c>
      <c r="J4295" s="7" t="s">
        <v>172</v>
      </c>
      <c r="K4295" s="241">
        <v>10196</v>
      </c>
      <c r="L4295" s="7" t="s">
        <v>2371</v>
      </c>
      <c r="M4295" s="241">
        <v>6000</v>
      </c>
      <c r="N4295" s="7" t="s">
        <v>107</v>
      </c>
    </row>
    <row r="4296" spans="1:14" x14ac:dyDescent="0.3">
      <c r="A4296" t="str">
        <f t="shared" si="67"/>
        <v>102056000</v>
      </c>
      <c r="B4296" s="7" t="s">
        <v>1323</v>
      </c>
      <c r="C4296" s="7"/>
      <c r="D4296" s="7"/>
      <c r="E4296" s="7" t="e">
        <v>#N/A</v>
      </c>
      <c r="F4296" s="7" t="e">
        <v>#N/A</v>
      </c>
      <c r="G4296" s="7" t="e">
        <v>#N/A</v>
      </c>
      <c r="H4296" s="7" t="e">
        <v>#N/A</v>
      </c>
      <c r="I4296" s="7" t="s">
        <v>171</v>
      </c>
      <c r="J4296" s="7" t="s">
        <v>172</v>
      </c>
      <c r="K4296" s="241">
        <v>10205</v>
      </c>
      <c r="L4296" s="7" t="s">
        <v>2372</v>
      </c>
      <c r="M4296" s="241">
        <v>6000</v>
      </c>
      <c r="N4296" s="7" t="s">
        <v>107</v>
      </c>
    </row>
    <row r="4297" spans="1:14" x14ac:dyDescent="0.3">
      <c r="A4297" t="str">
        <f t="shared" si="67"/>
        <v>102856000</v>
      </c>
      <c r="B4297" s="7" t="s">
        <v>1323</v>
      </c>
      <c r="C4297" s="7"/>
      <c r="D4297" s="7"/>
      <c r="E4297" s="7" t="e">
        <v>#N/A</v>
      </c>
      <c r="F4297" s="7" t="e">
        <v>#N/A</v>
      </c>
      <c r="G4297" s="7" t="e">
        <v>#N/A</v>
      </c>
      <c r="H4297" s="7" t="e">
        <v>#N/A</v>
      </c>
      <c r="I4297" s="7" t="s">
        <v>171</v>
      </c>
      <c r="J4297" s="7" t="s">
        <v>172</v>
      </c>
      <c r="K4297" s="241">
        <v>10285</v>
      </c>
      <c r="L4297" s="7" t="s">
        <v>2373</v>
      </c>
      <c r="M4297" s="241">
        <v>6000</v>
      </c>
      <c r="N4297" s="7" t="s">
        <v>107</v>
      </c>
    </row>
    <row r="4298" spans="1:14" x14ac:dyDescent="0.3">
      <c r="A4298" t="str">
        <f t="shared" si="67"/>
        <v>102856003</v>
      </c>
      <c r="B4298" s="7" t="s">
        <v>1323</v>
      </c>
      <c r="C4298" s="7"/>
      <c r="D4298" s="7"/>
      <c r="E4298" s="7" t="e">
        <v>#N/A</v>
      </c>
      <c r="F4298" s="7" t="e">
        <v>#N/A</v>
      </c>
      <c r="G4298" s="7" t="e">
        <v>#N/A</v>
      </c>
      <c r="H4298" s="7" t="e">
        <v>#N/A</v>
      </c>
      <c r="I4298" s="7" t="s">
        <v>171</v>
      </c>
      <c r="J4298" s="7" t="s">
        <v>172</v>
      </c>
      <c r="K4298" s="241">
        <v>10285</v>
      </c>
      <c r="L4298" s="7" t="s">
        <v>2373</v>
      </c>
      <c r="M4298" s="241">
        <v>6003</v>
      </c>
      <c r="N4298" s="7" t="s">
        <v>89</v>
      </c>
    </row>
    <row r="4299" spans="1:14" x14ac:dyDescent="0.3">
      <c r="A4299" t="str">
        <f t="shared" si="67"/>
        <v>102856004</v>
      </c>
      <c r="B4299" s="7" t="s">
        <v>1323</v>
      </c>
      <c r="C4299" s="7"/>
      <c r="D4299" s="7"/>
      <c r="E4299" s="7" t="e">
        <v>#N/A</v>
      </c>
      <c r="F4299" s="7" t="e">
        <v>#N/A</v>
      </c>
      <c r="G4299" s="7" t="e">
        <v>#N/A</v>
      </c>
      <c r="H4299" s="7" t="e">
        <v>#N/A</v>
      </c>
      <c r="I4299" s="7" t="s">
        <v>171</v>
      </c>
      <c r="J4299" s="7" t="s">
        <v>172</v>
      </c>
      <c r="K4299" s="241">
        <v>10285</v>
      </c>
      <c r="L4299" s="7" t="s">
        <v>2373</v>
      </c>
      <c r="M4299" s="241">
        <v>6004</v>
      </c>
      <c r="N4299" s="7" t="s">
        <v>66</v>
      </c>
    </row>
    <row r="4300" spans="1:14" x14ac:dyDescent="0.3">
      <c r="A4300" t="str">
        <f t="shared" si="67"/>
        <v>103036000</v>
      </c>
      <c r="B4300" s="7" t="s">
        <v>1323</v>
      </c>
      <c r="C4300" s="7"/>
      <c r="D4300" s="7"/>
      <c r="E4300" s="7" t="e">
        <v>#N/A</v>
      </c>
      <c r="F4300" s="7" t="e">
        <v>#N/A</v>
      </c>
      <c r="G4300" s="7" t="e">
        <v>#N/A</v>
      </c>
      <c r="H4300" s="7" t="e">
        <v>#N/A</v>
      </c>
      <c r="I4300" s="7" t="s">
        <v>171</v>
      </c>
      <c r="J4300" s="7" t="s">
        <v>172</v>
      </c>
      <c r="K4300" s="241">
        <v>10303</v>
      </c>
      <c r="L4300" s="7" t="s">
        <v>2374</v>
      </c>
      <c r="M4300" s="241">
        <v>6000</v>
      </c>
      <c r="N4300" s="7" t="s">
        <v>107</v>
      </c>
    </row>
    <row r="4301" spans="1:14" x14ac:dyDescent="0.3">
      <c r="A4301" t="str">
        <f t="shared" si="67"/>
        <v>103036003</v>
      </c>
      <c r="B4301" s="7" t="s">
        <v>1323</v>
      </c>
      <c r="C4301" s="7"/>
      <c r="D4301" s="7"/>
      <c r="E4301" s="7" t="e">
        <v>#N/A</v>
      </c>
      <c r="F4301" s="7" t="e">
        <v>#N/A</v>
      </c>
      <c r="G4301" s="7" t="e">
        <v>#N/A</v>
      </c>
      <c r="H4301" s="7" t="e">
        <v>#N/A</v>
      </c>
      <c r="I4301" s="7" t="s">
        <v>171</v>
      </c>
      <c r="J4301" s="7" t="s">
        <v>172</v>
      </c>
      <c r="K4301" s="241">
        <v>10303</v>
      </c>
      <c r="L4301" s="7" t="s">
        <v>2374</v>
      </c>
      <c r="M4301" s="241">
        <v>6003</v>
      </c>
      <c r="N4301" s="7" t="s">
        <v>89</v>
      </c>
    </row>
    <row r="4302" spans="1:14" x14ac:dyDescent="0.3">
      <c r="A4302" t="str">
        <f t="shared" si="67"/>
        <v>103036004</v>
      </c>
      <c r="B4302" s="7" t="s">
        <v>1323</v>
      </c>
      <c r="C4302" s="7"/>
      <c r="D4302" s="7"/>
      <c r="E4302" s="7" t="e">
        <v>#N/A</v>
      </c>
      <c r="F4302" s="7" t="e">
        <v>#N/A</v>
      </c>
      <c r="G4302" s="7" t="e">
        <v>#N/A</v>
      </c>
      <c r="H4302" s="7" t="e">
        <v>#N/A</v>
      </c>
      <c r="I4302" s="7" t="s">
        <v>171</v>
      </c>
      <c r="J4302" s="7" t="s">
        <v>172</v>
      </c>
      <c r="K4302" s="241">
        <v>10303</v>
      </c>
      <c r="L4302" s="7" t="s">
        <v>2374</v>
      </c>
      <c r="M4302" s="241">
        <v>6004</v>
      </c>
      <c r="N4302" s="7" t="s">
        <v>66</v>
      </c>
    </row>
    <row r="4303" spans="1:14" x14ac:dyDescent="0.3">
      <c r="A4303" t="str">
        <f t="shared" si="67"/>
        <v>103336001</v>
      </c>
      <c r="B4303" s="7" t="s">
        <v>1323</v>
      </c>
      <c r="C4303" s="7"/>
      <c r="D4303" s="7"/>
      <c r="E4303" s="7" t="e">
        <v>#N/A</v>
      </c>
      <c r="F4303" s="7" t="e">
        <v>#N/A</v>
      </c>
      <c r="G4303" s="7" t="e">
        <v>#N/A</v>
      </c>
      <c r="H4303" s="7" t="e">
        <v>#N/A</v>
      </c>
      <c r="I4303" s="7" t="s">
        <v>171</v>
      </c>
      <c r="J4303" s="7" t="s">
        <v>172</v>
      </c>
      <c r="K4303" s="241">
        <v>10333</v>
      </c>
      <c r="L4303" s="7" t="s">
        <v>2375</v>
      </c>
      <c r="M4303" s="241">
        <v>6001</v>
      </c>
      <c r="N4303" s="7" t="s">
        <v>457</v>
      </c>
    </row>
    <row r="4304" spans="1:14" x14ac:dyDescent="0.3">
      <c r="A4304" t="str">
        <f t="shared" si="67"/>
        <v>103336004</v>
      </c>
      <c r="B4304" s="7" t="s">
        <v>1323</v>
      </c>
      <c r="C4304" s="7"/>
      <c r="D4304" s="7"/>
      <c r="E4304" s="7" t="e">
        <v>#N/A</v>
      </c>
      <c r="F4304" s="7" t="e">
        <v>#N/A</v>
      </c>
      <c r="G4304" s="7" t="e">
        <v>#N/A</v>
      </c>
      <c r="H4304" s="7" t="e">
        <v>#N/A</v>
      </c>
      <c r="I4304" s="7" t="s">
        <v>171</v>
      </c>
      <c r="J4304" s="7" t="s">
        <v>172</v>
      </c>
      <c r="K4304" s="241">
        <v>10333</v>
      </c>
      <c r="L4304" s="7" t="s">
        <v>2375</v>
      </c>
      <c r="M4304" s="241">
        <v>6004</v>
      </c>
      <c r="N4304" s="7" t="s">
        <v>66</v>
      </c>
    </row>
    <row r="4305" spans="1:14" x14ac:dyDescent="0.3">
      <c r="A4305" t="str">
        <f t="shared" si="67"/>
        <v>91296004</v>
      </c>
      <c r="B4305" s="7" t="s">
        <v>1321</v>
      </c>
      <c r="C4305" s="7"/>
      <c r="D4305" s="7"/>
      <c r="E4305" s="7" t="e">
        <v>#N/A</v>
      </c>
      <c r="F4305" s="7" t="e">
        <v>#N/A</v>
      </c>
      <c r="G4305" s="7" t="e">
        <v>#N/A</v>
      </c>
      <c r="H4305" s="7" t="e">
        <v>#N/A</v>
      </c>
      <c r="I4305" s="7" t="s">
        <v>174</v>
      </c>
      <c r="J4305" s="7" t="s">
        <v>175</v>
      </c>
      <c r="K4305" s="241">
        <v>9129</v>
      </c>
      <c r="L4305" s="7" t="s">
        <v>2376</v>
      </c>
      <c r="M4305" s="241">
        <v>6004</v>
      </c>
      <c r="N4305" s="7" t="s">
        <v>66</v>
      </c>
    </row>
    <row r="4306" spans="1:14" x14ac:dyDescent="0.3">
      <c r="A4306" t="str">
        <f t="shared" si="67"/>
        <v>91296006</v>
      </c>
      <c r="B4306" s="7" t="s">
        <v>1321</v>
      </c>
      <c r="C4306" s="7"/>
      <c r="D4306" s="7"/>
      <c r="E4306" s="7" t="e">
        <v>#N/A</v>
      </c>
      <c r="F4306" s="7" t="e">
        <v>#N/A</v>
      </c>
      <c r="G4306" s="7" t="e">
        <v>#N/A</v>
      </c>
      <c r="H4306" s="7" t="e">
        <v>#N/A</v>
      </c>
      <c r="I4306" s="7" t="s">
        <v>174</v>
      </c>
      <c r="J4306" s="7" t="s">
        <v>175</v>
      </c>
      <c r="K4306" s="241">
        <v>9129</v>
      </c>
      <c r="L4306" s="7" t="s">
        <v>2376</v>
      </c>
      <c r="M4306" s="241">
        <v>6006</v>
      </c>
      <c r="N4306" s="7" t="s">
        <v>68</v>
      </c>
    </row>
    <row r="4307" spans="1:14" x14ac:dyDescent="0.3">
      <c r="A4307" t="str">
        <f t="shared" si="67"/>
        <v>91308900</v>
      </c>
      <c r="B4307" s="7" t="s">
        <v>1321</v>
      </c>
      <c r="C4307" s="7"/>
      <c r="D4307" s="7"/>
      <c r="E4307" s="7" t="e">
        <v>#N/A</v>
      </c>
      <c r="F4307" s="7" t="e">
        <v>#N/A</v>
      </c>
      <c r="G4307" s="7" t="e">
        <v>#N/A</v>
      </c>
      <c r="H4307" s="7" t="e">
        <v>#N/A</v>
      </c>
      <c r="I4307" s="7" t="s">
        <v>174</v>
      </c>
      <c r="J4307" s="7" t="s">
        <v>175</v>
      </c>
      <c r="K4307" s="241">
        <v>9130</v>
      </c>
      <c r="L4307" s="7" t="s">
        <v>2377</v>
      </c>
      <c r="M4307" s="241">
        <v>8900</v>
      </c>
      <c r="N4307" s="7" t="s">
        <v>1771</v>
      </c>
    </row>
    <row r="4308" spans="1:14" x14ac:dyDescent="0.3">
      <c r="A4308" t="str">
        <f t="shared" si="67"/>
        <v>91556004</v>
      </c>
      <c r="B4308" s="7" t="s">
        <v>1321</v>
      </c>
      <c r="C4308" s="7"/>
      <c r="D4308" s="7"/>
      <c r="E4308" s="7" t="e">
        <v>#N/A</v>
      </c>
      <c r="F4308" s="7" t="e">
        <v>#N/A</v>
      </c>
      <c r="G4308" s="7" t="e">
        <v>#N/A</v>
      </c>
      <c r="H4308" s="7" t="e">
        <v>#N/A</v>
      </c>
      <c r="I4308" s="7" t="s">
        <v>174</v>
      </c>
      <c r="J4308" s="7" t="s">
        <v>175</v>
      </c>
      <c r="K4308" s="241">
        <v>9155</v>
      </c>
      <c r="L4308" s="7" t="s">
        <v>2378</v>
      </c>
      <c r="M4308" s="241">
        <v>6004</v>
      </c>
      <c r="N4308" s="7" t="s">
        <v>66</v>
      </c>
    </row>
    <row r="4309" spans="1:14" x14ac:dyDescent="0.3">
      <c r="A4309" t="str">
        <f t="shared" si="67"/>
        <v>91556006</v>
      </c>
      <c r="B4309" s="7" t="s">
        <v>1321</v>
      </c>
      <c r="C4309" s="7"/>
      <c r="D4309" s="7"/>
      <c r="E4309" s="7" t="e">
        <v>#N/A</v>
      </c>
      <c r="F4309" s="7" t="e">
        <v>#N/A</v>
      </c>
      <c r="G4309" s="7" t="e">
        <v>#N/A</v>
      </c>
      <c r="H4309" s="7" t="e">
        <v>#N/A</v>
      </c>
      <c r="I4309" s="7" t="s">
        <v>174</v>
      </c>
      <c r="J4309" s="7" t="s">
        <v>175</v>
      </c>
      <c r="K4309" s="241">
        <v>9155</v>
      </c>
      <c r="L4309" s="7" t="s">
        <v>2378</v>
      </c>
      <c r="M4309" s="241">
        <v>6006</v>
      </c>
      <c r="N4309" s="7" t="s">
        <v>68</v>
      </c>
    </row>
    <row r="4310" spans="1:14" x14ac:dyDescent="0.3">
      <c r="A4310" t="str">
        <f t="shared" si="67"/>
        <v>91596000</v>
      </c>
      <c r="B4310" s="7" t="s">
        <v>1323</v>
      </c>
      <c r="C4310" s="7"/>
      <c r="D4310" s="7"/>
      <c r="E4310" s="7" t="e">
        <v>#N/A</v>
      </c>
      <c r="F4310" s="7" t="e">
        <v>#N/A</v>
      </c>
      <c r="G4310" s="7" t="e">
        <v>#N/A</v>
      </c>
      <c r="H4310" s="7" t="e">
        <v>#N/A</v>
      </c>
      <c r="I4310" s="7" t="s">
        <v>174</v>
      </c>
      <c r="J4310" s="7" t="s">
        <v>175</v>
      </c>
      <c r="K4310" s="241">
        <v>9159</v>
      </c>
      <c r="L4310" s="7" t="s">
        <v>176</v>
      </c>
      <c r="M4310" s="241">
        <v>6000</v>
      </c>
      <c r="N4310" s="7" t="s">
        <v>107</v>
      </c>
    </row>
    <row r="4311" spans="1:14" x14ac:dyDescent="0.3">
      <c r="A4311" t="str">
        <f t="shared" si="67"/>
        <v>91596003</v>
      </c>
      <c r="B4311" s="7" t="s">
        <v>1323</v>
      </c>
      <c r="C4311" s="7"/>
      <c r="D4311" s="7"/>
      <c r="E4311" s="7" t="e">
        <v>#N/A</v>
      </c>
      <c r="F4311" s="7" t="e">
        <v>#N/A</v>
      </c>
      <c r="G4311" s="7" t="e">
        <v>#N/A</v>
      </c>
      <c r="H4311" s="7" t="e">
        <v>#N/A</v>
      </c>
      <c r="I4311" s="7" t="s">
        <v>174</v>
      </c>
      <c r="J4311" s="7" t="s">
        <v>175</v>
      </c>
      <c r="K4311" s="241">
        <v>9159</v>
      </c>
      <c r="L4311" s="7" t="s">
        <v>176</v>
      </c>
      <c r="M4311" s="241">
        <v>6003</v>
      </c>
      <c r="N4311" s="7" t="s">
        <v>89</v>
      </c>
    </row>
    <row r="4312" spans="1:14" x14ac:dyDescent="0.3">
      <c r="A4312" t="str">
        <f t="shared" si="67"/>
        <v>91596004</v>
      </c>
      <c r="B4312" s="7" t="s">
        <v>1323</v>
      </c>
      <c r="C4312" s="7"/>
      <c r="D4312" s="7"/>
      <c r="E4312" s="7" t="e">
        <v>#N/A</v>
      </c>
      <c r="F4312" s="7" t="e">
        <v>#N/A</v>
      </c>
      <c r="G4312" s="7" t="e">
        <v>#N/A</v>
      </c>
      <c r="H4312" s="7" t="e">
        <v>#N/A</v>
      </c>
      <c r="I4312" s="7" t="s">
        <v>174</v>
      </c>
      <c r="J4312" s="7" t="s">
        <v>175</v>
      </c>
      <c r="K4312" s="241">
        <v>9159</v>
      </c>
      <c r="L4312" s="7" t="s">
        <v>176</v>
      </c>
      <c r="M4312" s="241">
        <v>6004</v>
      </c>
      <c r="N4312" s="7" t="s">
        <v>66</v>
      </c>
    </row>
    <row r="4313" spans="1:14" x14ac:dyDescent="0.3">
      <c r="A4313" t="str">
        <f t="shared" si="67"/>
        <v>91596008</v>
      </c>
      <c r="B4313" s="7" t="s">
        <v>1323</v>
      </c>
      <c r="C4313" s="7"/>
      <c r="D4313" s="7"/>
      <c r="E4313" s="7">
        <v>0</v>
      </c>
      <c r="F4313" s="7">
        <v>0</v>
      </c>
      <c r="G4313" s="7">
        <v>0</v>
      </c>
      <c r="H4313" s="7">
        <v>0</v>
      </c>
      <c r="I4313" s="7" t="s">
        <v>174</v>
      </c>
      <c r="J4313" s="7" t="s">
        <v>175</v>
      </c>
      <c r="K4313" s="241">
        <v>9159</v>
      </c>
      <c r="L4313" s="7" t="s">
        <v>176</v>
      </c>
      <c r="M4313" s="241">
        <v>6008</v>
      </c>
      <c r="N4313" s="7" t="s">
        <v>75</v>
      </c>
    </row>
    <row r="4314" spans="1:14" x14ac:dyDescent="0.3">
      <c r="A4314" t="str">
        <f t="shared" si="67"/>
        <v>101306000</v>
      </c>
      <c r="B4314" s="7" t="s">
        <v>1323</v>
      </c>
      <c r="C4314" s="7"/>
      <c r="D4314" s="7"/>
      <c r="E4314" s="7" t="e">
        <v>#N/A</v>
      </c>
      <c r="F4314" s="7" t="e">
        <v>#N/A</v>
      </c>
      <c r="G4314" s="7" t="e">
        <v>#N/A</v>
      </c>
      <c r="H4314" s="7" t="e">
        <v>#N/A</v>
      </c>
      <c r="I4314" s="7" t="s">
        <v>174</v>
      </c>
      <c r="J4314" s="7" t="s">
        <v>175</v>
      </c>
      <c r="K4314" s="241">
        <v>10130</v>
      </c>
      <c r="L4314" s="7" t="s">
        <v>2378</v>
      </c>
      <c r="M4314" s="241">
        <v>6000</v>
      </c>
      <c r="N4314" s="7" t="s">
        <v>107</v>
      </c>
    </row>
    <row r="4315" spans="1:14" x14ac:dyDescent="0.3">
      <c r="A4315" t="str">
        <f t="shared" si="67"/>
        <v>101306003</v>
      </c>
      <c r="B4315" s="7" t="s">
        <v>1323</v>
      </c>
      <c r="C4315" s="7"/>
      <c r="D4315" s="7"/>
      <c r="E4315" s="7" t="e">
        <v>#N/A</v>
      </c>
      <c r="F4315" s="7" t="e">
        <v>#N/A</v>
      </c>
      <c r="G4315" s="7" t="e">
        <v>#N/A</v>
      </c>
      <c r="H4315" s="7" t="e">
        <v>#N/A</v>
      </c>
      <c r="I4315" s="7" t="s">
        <v>174</v>
      </c>
      <c r="J4315" s="7" t="s">
        <v>175</v>
      </c>
      <c r="K4315" s="241">
        <v>10130</v>
      </c>
      <c r="L4315" s="7" t="s">
        <v>2378</v>
      </c>
      <c r="M4315" s="241">
        <v>6003</v>
      </c>
      <c r="N4315" s="7" t="s">
        <v>89</v>
      </c>
    </row>
    <row r="4316" spans="1:14" x14ac:dyDescent="0.3">
      <c r="A4316" t="str">
        <f t="shared" si="67"/>
        <v>101306004</v>
      </c>
      <c r="B4316" s="7" t="s">
        <v>1323</v>
      </c>
      <c r="C4316" s="7"/>
      <c r="D4316" s="7"/>
      <c r="E4316" s="7" t="e">
        <v>#N/A</v>
      </c>
      <c r="F4316" s="7" t="e">
        <v>#N/A</v>
      </c>
      <c r="G4316" s="7" t="e">
        <v>#N/A</v>
      </c>
      <c r="H4316" s="7" t="e">
        <v>#N/A</v>
      </c>
      <c r="I4316" s="7" t="s">
        <v>174</v>
      </c>
      <c r="J4316" s="7" t="s">
        <v>175</v>
      </c>
      <c r="K4316" s="241">
        <v>10130</v>
      </c>
      <c r="L4316" s="7" t="s">
        <v>2378</v>
      </c>
      <c r="M4316" s="241">
        <v>6004</v>
      </c>
      <c r="N4316" s="7" t="s">
        <v>66</v>
      </c>
    </row>
    <row r="4317" spans="1:14" x14ac:dyDescent="0.3">
      <c r="A4317" t="str">
        <f t="shared" si="67"/>
        <v>101316000</v>
      </c>
      <c r="B4317" s="7" t="s">
        <v>1323</v>
      </c>
      <c r="C4317" s="7"/>
      <c r="D4317" s="7"/>
      <c r="E4317" s="7" t="e">
        <v>#N/A</v>
      </c>
      <c r="F4317" s="7" t="e">
        <v>#N/A</v>
      </c>
      <c r="G4317" s="7" t="e">
        <v>#N/A</v>
      </c>
      <c r="H4317" s="7" t="e">
        <v>#N/A</v>
      </c>
      <c r="I4317" s="7" t="s">
        <v>174</v>
      </c>
      <c r="J4317" s="7" t="s">
        <v>175</v>
      </c>
      <c r="K4317" s="241">
        <v>10131</v>
      </c>
      <c r="L4317" s="7" t="s">
        <v>2379</v>
      </c>
      <c r="M4317" s="241">
        <v>6000</v>
      </c>
      <c r="N4317" s="7" t="s">
        <v>107</v>
      </c>
    </row>
    <row r="4318" spans="1:14" x14ac:dyDescent="0.3">
      <c r="A4318" t="str">
        <f t="shared" si="67"/>
        <v>101316003</v>
      </c>
      <c r="B4318" s="7" t="s">
        <v>1323</v>
      </c>
      <c r="C4318" s="7"/>
      <c r="D4318" s="7"/>
      <c r="E4318" s="7" t="e">
        <v>#N/A</v>
      </c>
      <c r="F4318" s="7" t="e">
        <v>#N/A</v>
      </c>
      <c r="G4318" s="7" t="e">
        <v>#N/A</v>
      </c>
      <c r="H4318" s="7" t="e">
        <v>#N/A</v>
      </c>
      <c r="I4318" s="7" t="s">
        <v>174</v>
      </c>
      <c r="J4318" s="7" t="s">
        <v>175</v>
      </c>
      <c r="K4318" s="241">
        <v>10131</v>
      </c>
      <c r="L4318" s="7" t="s">
        <v>2379</v>
      </c>
      <c r="M4318" s="241">
        <v>6003</v>
      </c>
      <c r="N4318" s="7" t="s">
        <v>89</v>
      </c>
    </row>
    <row r="4319" spans="1:14" x14ac:dyDescent="0.3">
      <c r="A4319" t="str">
        <f t="shared" si="67"/>
        <v>101316004</v>
      </c>
      <c r="B4319" s="7" t="s">
        <v>1323</v>
      </c>
      <c r="C4319" s="7"/>
      <c r="D4319" s="7"/>
      <c r="E4319" s="7" t="e">
        <v>#N/A</v>
      </c>
      <c r="F4319" s="7" t="e">
        <v>#N/A</v>
      </c>
      <c r="G4319" s="7" t="e">
        <v>#N/A</v>
      </c>
      <c r="H4319" s="7" t="e">
        <v>#N/A</v>
      </c>
      <c r="I4319" s="7" t="s">
        <v>174</v>
      </c>
      <c r="J4319" s="7" t="s">
        <v>175</v>
      </c>
      <c r="K4319" s="241">
        <v>10131</v>
      </c>
      <c r="L4319" s="7" t="s">
        <v>2379</v>
      </c>
      <c r="M4319" s="241">
        <v>6004</v>
      </c>
      <c r="N4319" s="7" t="s">
        <v>66</v>
      </c>
    </row>
    <row r="4320" spans="1:14" x14ac:dyDescent="0.3">
      <c r="A4320" t="str">
        <f t="shared" si="67"/>
        <v>10982015</v>
      </c>
      <c r="B4320" s="7" t="s">
        <v>1294</v>
      </c>
      <c r="C4320" s="7" t="s">
        <v>1337</v>
      </c>
      <c r="D4320" s="7" t="s">
        <v>22</v>
      </c>
      <c r="E4320" s="7" t="e">
        <v>#N/A</v>
      </c>
      <c r="F4320" s="7" t="e">
        <v>#N/A</v>
      </c>
      <c r="G4320" s="7" t="e">
        <v>#N/A</v>
      </c>
      <c r="H4320" s="7" t="e">
        <v>#N/A</v>
      </c>
      <c r="I4320" s="7" t="s">
        <v>356</v>
      </c>
      <c r="J4320" s="7" t="s">
        <v>280</v>
      </c>
      <c r="K4320" s="241">
        <v>1098</v>
      </c>
      <c r="L4320" s="7" t="s">
        <v>280</v>
      </c>
      <c r="M4320" s="241">
        <v>2015</v>
      </c>
      <c r="N4320" s="7" t="s">
        <v>278</v>
      </c>
    </row>
    <row r="4321" spans="1:14" x14ac:dyDescent="0.3">
      <c r="A4321" t="str">
        <f t="shared" si="67"/>
        <v>10982040</v>
      </c>
      <c r="B4321" s="7" t="s">
        <v>1294</v>
      </c>
      <c r="C4321" s="7" t="s">
        <v>1337</v>
      </c>
      <c r="D4321" s="7" t="s">
        <v>22</v>
      </c>
      <c r="E4321" s="7" t="e">
        <v>#N/A</v>
      </c>
      <c r="F4321" s="7" t="e">
        <v>#N/A</v>
      </c>
      <c r="G4321" s="7" t="e">
        <v>#N/A</v>
      </c>
      <c r="H4321" s="7" t="e">
        <v>#N/A</v>
      </c>
      <c r="I4321" s="7" t="s">
        <v>356</v>
      </c>
      <c r="J4321" s="7" t="s">
        <v>280</v>
      </c>
      <c r="K4321" s="241">
        <v>1098</v>
      </c>
      <c r="L4321" s="7" t="s">
        <v>280</v>
      </c>
      <c r="M4321" s="241">
        <v>2040</v>
      </c>
      <c r="N4321" s="7" t="s">
        <v>1462</v>
      </c>
    </row>
    <row r="4322" spans="1:14" x14ac:dyDescent="0.3">
      <c r="A4322" t="str">
        <f t="shared" si="67"/>
        <v>10982045</v>
      </c>
      <c r="B4322" s="7" t="s">
        <v>1294</v>
      </c>
      <c r="C4322" s="7" t="s">
        <v>1337</v>
      </c>
      <c r="D4322" s="7" t="s">
        <v>22</v>
      </c>
      <c r="E4322" s="7" t="s">
        <v>337</v>
      </c>
      <c r="F4322" s="7" t="s">
        <v>338</v>
      </c>
      <c r="G4322" s="7" t="s">
        <v>339</v>
      </c>
      <c r="H4322" s="7" t="s">
        <v>340</v>
      </c>
      <c r="I4322" s="7" t="s">
        <v>356</v>
      </c>
      <c r="J4322" s="7" t="s">
        <v>280</v>
      </c>
      <c r="K4322" s="241">
        <v>1098</v>
      </c>
      <c r="L4322" s="7" t="s">
        <v>280</v>
      </c>
      <c r="M4322" s="241">
        <v>2045</v>
      </c>
      <c r="N4322" s="7" t="s">
        <v>170</v>
      </c>
    </row>
    <row r="4323" spans="1:14" x14ac:dyDescent="0.3">
      <c r="A4323" t="str">
        <f t="shared" si="67"/>
        <v>10982085</v>
      </c>
      <c r="B4323" s="7" t="s">
        <v>1294</v>
      </c>
      <c r="C4323" s="7" t="s">
        <v>1337</v>
      </c>
      <c r="D4323" s="7" t="s">
        <v>22</v>
      </c>
      <c r="E4323" s="7" t="s">
        <v>337</v>
      </c>
      <c r="F4323" s="7" t="s">
        <v>338</v>
      </c>
      <c r="G4323" s="7" t="s">
        <v>339</v>
      </c>
      <c r="H4323" s="7" t="s">
        <v>340</v>
      </c>
      <c r="I4323" s="7" t="s">
        <v>356</v>
      </c>
      <c r="J4323" s="7" t="s">
        <v>280</v>
      </c>
      <c r="K4323" s="241">
        <v>1098</v>
      </c>
      <c r="L4323" s="7" t="s">
        <v>280</v>
      </c>
      <c r="M4323" s="241">
        <v>2085</v>
      </c>
      <c r="N4323" s="7" t="s">
        <v>280</v>
      </c>
    </row>
    <row r="4324" spans="1:14" x14ac:dyDescent="0.3">
      <c r="A4324" t="str">
        <f t="shared" si="67"/>
        <v>10984000</v>
      </c>
      <c r="B4324" s="7" t="s">
        <v>1294</v>
      </c>
      <c r="C4324" s="7" t="s">
        <v>1337</v>
      </c>
      <c r="D4324" s="7" t="s">
        <v>22</v>
      </c>
      <c r="E4324" s="7" t="e">
        <v>#N/A</v>
      </c>
      <c r="F4324" s="7" t="e">
        <v>#N/A</v>
      </c>
      <c r="G4324" s="7" t="e">
        <v>#N/A</v>
      </c>
      <c r="H4324" s="7" t="e">
        <v>#N/A</v>
      </c>
      <c r="I4324" s="7" t="s">
        <v>356</v>
      </c>
      <c r="J4324" s="7" t="s">
        <v>280</v>
      </c>
      <c r="K4324" s="241">
        <v>1098</v>
      </c>
      <c r="L4324" s="7" t="s">
        <v>280</v>
      </c>
      <c r="M4324" s="241">
        <v>4000</v>
      </c>
      <c r="N4324" s="7" t="s">
        <v>1349</v>
      </c>
    </row>
    <row r="4325" spans="1:14" x14ac:dyDescent="0.3">
      <c r="A4325" t="str">
        <f t="shared" si="67"/>
        <v>10984010</v>
      </c>
      <c r="B4325" s="7" t="s">
        <v>1294</v>
      </c>
      <c r="C4325" s="7" t="s">
        <v>1337</v>
      </c>
      <c r="D4325" s="7" t="s">
        <v>22</v>
      </c>
      <c r="E4325" s="7" t="s">
        <v>337</v>
      </c>
      <c r="F4325" s="7" t="s">
        <v>338</v>
      </c>
      <c r="G4325" s="7" t="s">
        <v>339</v>
      </c>
      <c r="H4325" s="7" t="s">
        <v>340</v>
      </c>
      <c r="I4325" s="7" t="s">
        <v>356</v>
      </c>
      <c r="J4325" s="7" t="s">
        <v>280</v>
      </c>
      <c r="K4325" s="241">
        <v>1098</v>
      </c>
      <c r="L4325" s="7" t="s">
        <v>280</v>
      </c>
      <c r="M4325" s="241">
        <v>4010</v>
      </c>
      <c r="N4325" s="7" t="s">
        <v>357</v>
      </c>
    </row>
    <row r="4326" spans="1:14" x14ac:dyDescent="0.3">
      <c r="A4326" t="str">
        <f t="shared" si="67"/>
        <v>10988000</v>
      </c>
      <c r="B4326" s="7" t="s">
        <v>1294</v>
      </c>
      <c r="C4326" s="7" t="s">
        <v>1337</v>
      </c>
      <c r="D4326" s="7" t="s">
        <v>22</v>
      </c>
      <c r="E4326" s="7" t="s">
        <v>337</v>
      </c>
      <c r="F4326" s="7" t="s">
        <v>338</v>
      </c>
      <c r="G4326" s="7" t="s">
        <v>339</v>
      </c>
      <c r="H4326" s="7" t="s">
        <v>340</v>
      </c>
      <c r="I4326" s="7" t="s">
        <v>356</v>
      </c>
      <c r="J4326" s="7" t="s">
        <v>280</v>
      </c>
      <c r="K4326" s="241">
        <v>1098</v>
      </c>
      <c r="L4326" s="7" t="s">
        <v>280</v>
      </c>
      <c r="M4326" s="241">
        <v>8000</v>
      </c>
      <c r="N4326" s="7" t="s">
        <v>163</v>
      </c>
    </row>
    <row r="4327" spans="1:14" x14ac:dyDescent="0.3">
      <c r="A4327" t="str">
        <f t="shared" si="67"/>
        <v>103956000</v>
      </c>
      <c r="B4327" s="7" t="s">
        <v>1323</v>
      </c>
      <c r="C4327" s="7" t="s">
        <v>1337</v>
      </c>
      <c r="D4327" s="7" t="s">
        <v>22</v>
      </c>
      <c r="E4327" s="7" t="e">
        <v>#N/A</v>
      </c>
      <c r="F4327" s="7" t="e">
        <v>#N/A</v>
      </c>
      <c r="G4327" s="7" t="e">
        <v>#N/A</v>
      </c>
      <c r="H4327" s="7" t="e">
        <v>#N/A</v>
      </c>
      <c r="I4327" s="7" t="s">
        <v>356</v>
      </c>
      <c r="J4327" s="7" t="s">
        <v>280</v>
      </c>
      <c r="K4327" s="241">
        <v>10395</v>
      </c>
      <c r="L4327" s="7" t="s">
        <v>2380</v>
      </c>
      <c r="M4327" s="241">
        <v>6000</v>
      </c>
      <c r="N4327" s="7" t="s">
        <v>107</v>
      </c>
    </row>
    <row r="4328" spans="1:14" x14ac:dyDescent="0.3">
      <c r="A4328" t="str">
        <f t="shared" si="67"/>
        <v>103956003</v>
      </c>
      <c r="B4328" s="7" t="s">
        <v>1323</v>
      </c>
      <c r="C4328" s="7" t="s">
        <v>1337</v>
      </c>
      <c r="D4328" s="7" t="s">
        <v>22</v>
      </c>
      <c r="E4328" s="7" t="e">
        <v>#N/A</v>
      </c>
      <c r="F4328" s="7" t="e">
        <v>#N/A</v>
      </c>
      <c r="G4328" s="7" t="e">
        <v>#N/A</v>
      </c>
      <c r="H4328" s="7" t="e">
        <v>#N/A</v>
      </c>
      <c r="I4328" s="7" t="s">
        <v>356</v>
      </c>
      <c r="J4328" s="7" t="s">
        <v>280</v>
      </c>
      <c r="K4328" s="241">
        <v>10395</v>
      </c>
      <c r="L4328" s="7" t="s">
        <v>2380</v>
      </c>
      <c r="M4328" s="241">
        <v>6003</v>
      </c>
      <c r="N4328" s="7" t="s">
        <v>89</v>
      </c>
    </row>
    <row r="4329" spans="1:14" x14ac:dyDescent="0.3">
      <c r="A4329" t="str">
        <f t="shared" si="67"/>
        <v>103956006</v>
      </c>
      <c r="B4329" s="7" t="s">
        <v>1323</v>
      </c>
      <c r="C4329" s="7" t="s">
        <v>1337</v>
      </c>
      <c r="D4329" s="7" t="s">
        <v>22</v>
      </c>
      <c r="E4329" s="7" t="e">
        <v>#N/A</v>
      </c>
      <c r="F4329" s="7" t="e">
        <v>#N/A</v>
      </c>
      <c r="G4329" s="7" t="e">
        <v>#N/A</v>
      </c>
      <c r="H4329" s="7" t="e">
        <v>#N/A</v>
      </c>
      <c r="I4329" s="7" t="s">
        <v>356</v>
      </c>
      <c r="J4329" s="7" t="s">
        <v>280</v>
      </c>
      <c r="K4329" s="241">
        <v>10395</v>
      </c>
      <c r="L4329" s="7" t="s">
        <v>2380</v>
      </c>
      <c r="M4329" s="241">
        <v>6006</v>
      </c>
      <c r="N4329" s="7" t="s">
        <v>68</v>
      </c>
    </row>
    <row r="4330" spans="1:14" x14ac:dyDescent="0.3">
      <c r="A4330" t="str">
        <f t="shared" si="67"/>
        <v>10951001</v>
      </c>
      <c r="B4330" s="7" t="s">
        <v>1294</v>
      </c>
      <c r="C4330" s="7" t="s">
        <v>1337</v>
      </c>
      <c r="D4330" s="7" t="s">
        <v>22</v>
      </c>
      <c r="E4330" s="7" t="e">
        <v>#N/A</v>
      </c>
      <c r="F4330" s="7" t="e">
        <v>#N/A</v>
      </c>
      <c r="G4330" s="7" t="e">
        <v>#N/A</v>
      </c>
      <c r="H4330" s="7" t="e">
        <v>#N/A</v>
      </c>
      <c r="I4330" s="7" t="s">
        <v>177</v>
      </c>
      <c r="J4330" s="7" t="s">
        <v>178</v>
      </c>
      <c r="K4330" s="241">
        <v>1095</v>
      </c>
      <c r="L4330" s="7" t="s">
        <v>141</v>
      </c>
      <c r="M4330" s="241">
        <v>1001</v>
      </c>
      <c r="N4330" s="7" t="s">
        <v>422</v>
      </c>
    </row>
    <row r="4331" spans="1:14" x14ac:dyDescent="0.3">
      <c r="A4331" t="str">
        <f t="shared" si="67"/>
        <v>10952029</v>
      </c>
      <c r="B4331" s="7" t="s">
        <v>1294</v>
      </c>
      <c r="C4331" s="7" t="s">
        <v>1337</v>
      </c>
      <c r="D4331" s="7" t="s">
        <v>22</v>
      </c>
      <c r="E4331" s="7" t="e">
        <v>#N/A</v>
      </c>
      <c r="F4331" s="7" t="e">
        <v>#N/A</v>
      </c>
      <c r="G4331" s="7" t="e">
        <v>#N/A</v>
      </c>
      <c r="H4331" s="7" t="e">
        <v>#N/A</v>
      </c>
      <c r="I4331" s="7" t="s">
        <v>177</v>
      </c>
      <c r="J4331" s="7" t="s">
        <v>178</v>
      </c>
      <c r="K4331" s="241">
        <v>1095</v>
      </c>
      <c r="L4331" s="7" t="s">
        <v>141</v>
      </c>
      <c r="M4331" s="241">
        <v>2029</v>
      </c>
      <c r="N4331" s="7" t="s">
        <v>893</v>
      </c>
    </row>
    <row r="4332" spans="1:14" x14ac:dyDescent="0.3">
      <c r="A4332" t="str">
        <f t="shared" si="67"/>
        <v>10952045</v>
      </c>
      <c r="B4332" s="7" t="s">
        <v>1294</v>
      </c>
      <c r="C4332" s="7" t="s">
        <v>1337</v>
      </c>
      <c r="D4332" s="7" t="s">
        <v>22</v>
      </c>
      <c r="E4332" s="7" t="e">
        <v>#N/A</v>
      </c>
      <c r="F4332" s="7" t="e">
        <v>#N/A</v>
      </c>
      <c r="G4332" s="7" t="e">
        <v>#N/A</v>
      </c>
      <c r="H4332" s="7" t="e">
        <v>#N/A</v>
      </c>
      <c r="I4332" s="7" t="s">
        <v>177</v>
      </c>
      <c r="J4332" s="7" t="s">
        <v>178</v>
      </c>
      <c r="K4332" s="241">
        <v>1095</v>
      </c>
      <c r="L4332" s="7" t="s">
        <v>141</v>
      </c>
      <c r="M4332" s="241">
        <v>2045</v>
      </c>
      <c r="N4332" s="7" t="s">
        <v>170</v>
      </c>
    </row>
    <row r="4333" spans="1:14" x14ac:dyDescent="0.3">
      <c r="A4333" t="str">
        <f t="shared" si="67"/>
        <v>10952092</v>
      </c>
      <c r="B4333" s="7" t="s">
        <v>1294</v>
      </c>
      <c r="C4333" s="7" t="s">
        <v>1337</v>
      </c>
      <c r="D4333" s="7" t="s">
        <v>22</v>
      </c>
      <c r="E4333" s="7" t="s">
        <v>482</v>
      </c>
      <c r="F4333" s="7" t="s">
        <v>483</v>
      </c>
      <c r="G4333" s="7" t="s">
        <v>247</v>
      </c>
      <c r="H4333" s="7" t="s">
        <v>248</v>
      </c>
      <c r="I4333" s="7" t="s">
        <v>177</v>
      </c>
      <c r="J4333" s="7" t="s">
        <v>178</v>
      </c>
      <c r="K4333" s="241">
        <v>1095</v>
      </c>
      <c r="L4333" s="7" t="s">
        <v>141</v>
      </c>
      <c r="M4333" s="241">
        <v>2092</v>
      </c>
      <c r="N4333" s="7" t="s">
        <v>141</v>
      </c>
    </row>
    <row r="4334" spans="1:14" x14ac:dyDescent="0.3">
      <c r="A4334" t="str">
        <f t="shared" si="67"/>
        <v>10957200</v>
      </c>
      <c r="B4334" s="7" t="s">
        <v>1294</v>
      </c>
      <c r="C4334" s="7" t="s">
        <v>1337</v>
      </c>
      <c r="D4334" s="7" t="s">
        <v>22</v>
      </c>
      <c r="E4334" s="7" t="e">
        <v>#N/A</v>
      </c>
      <c r="F4334" s="7" t="e">
        <v>#N/A</v>
      </c>
      <c r="G4334" s="7" t="e">
        <v>#N/A</v>
      </c>
      <c r="H4334" s="7" t="e">
        <v>#N/A</v>
      </c>
      <c r="I4334" s="7" t="s">
        <v>177</v>
      </c>
      <c r="J4334" s="7" t="s">
        <v>178</v>
      </c>
      <c r="K4334" s="241">
        <v>1095</v>
      </c>
      <c r="L4334" s="7" t="s">
        <v>141</v>
      </c>
      <c r="M4334" s="241">
        <v>7200</v>
      </c>
      <c r="N4334" s="7" t="s">
        <v>255</v>
      </c>
    </row>
    <row r="4335" spans="1:14" x14ac:dyDescent="0.3">
      <c r="A4335" t="str">
        <f t="shared" si="67"/>
        <v>10957201</v>
      </c>
      <c r="B4335" s="7" t="s">
        <v>1294</v>
      </c>
      <c r="C4335" s="7" t="s">
        <v>1337</v>
      </c>
      <c r="D4335" s="7" t="s">
        <v>22</v>
      </c>
      <c r="E4335" s="7" t="e">
        <v>#N/A</v>
      </c>
      <c r="F4335" s="7" t="e">
        <v>#N/A</v>
      </c>
      <c r="G4335" s="7" t="e">
        <v>#N/A</v>
      </c>
      <c r="H4335" s="7" t="e">
        <v>#N/A</v>
      </c>
      <c r="I4335" s="7" t="s">
        <v>177</v>
      </c>
      <c r="J4335" s="7" t="s">
        <v>178</v>
      </c>
      <c r="K4335" s="241">
        <v>1095</v>
      </c>
      <c r="L4335" s="7" t="s">
        <v>141</v>
      </c>
      <c r="M4335" s="241">
        <v>7201</v>
      </c>
      <c r="N4335" s="7" t="s">
        <v>632</v>
      </c>
    </row>
    <row r="4336" spans="1:14" x14ac:dyDescent="0.3">
      <c r="A4336" t="str">
        <f t="shared" si="67"/>
        <v>10958501</v>
      </c>
      <c r="B4336" s="7" t="s">
        <v>1294</v>
      </c>
      <c r="C4336" s="7" t="s">
        <v>1337</v>
      </c>
      <c r="D4336" s="7" t="s">
        <v>22</v>
      </c>
      <c r="E4336" s="7" t="s">
        <v>482</v>
      </c>
      <c r="F4336" s="7" t="s">
        <v>483</v>
      </c>
      <c r="G4336" s="7" t="s">
        <v>247</v>
      </c>
      <c r="H4336" s="7" t="s">
        <v>248</v>
      </c>
      <c r="I4336" s="7" t="s">
        <v>177</v>
      </c>
      <c r="J4336" s="7" t="s">
        <v>178</v>
      </c>
      <c r="K4336" s="241">
        <v>1095</v>
      </c>
      <c r="L4336" s="7" t="s">
        <v>141</v>
      </c>
      <c r="M4336" s="241">
        <v>8501</v>
      </c>
      <c r="N4336" s="7" t="s">
        <v>707</v>
      </c>
    </row>
    <row r="4337" spans="1:14" x14ac:dyDescent="0.3">
      <c r="A4337" t="str">
        <f t="shared" si="67"/>
        <v>103086000</v>
      </c>
      <c r="B4337" s="7" t="s">
        <v>1323</v>
      </c>
      <c r="C4337" s="7"/>
      <c r="D4337" s="7"/>
      <c r="E4337" s="7" t="e">
        <v>#N/A</v>
      </c>
      <c r="F4337" s="7" t="e">
        <v>#N/A</v>
      </c>
      <c r="G4337" s="7" t="e">
        <v>#N/A</v>
      </c>
      <c r="H4337" s="7" t="e">
        <v>#N/A</v>
      </c>
      <c r="I4337" s="7" t="s">
        <v>790</v>
      </c>
      <c r="J4337" s="7" t="s">
        <v>791</v>
      </c>
      <c r="K4337" s="241">
        <v>10308</v>
      </c>
      <c r="L4337" s="7" t="s">
        <v>2381</v>
      </c>
      <c r="M4337" s="241">
        <v>6000</v>
      </c>
      <c r="N4337" s="7" t="s">
        <v>107</v>
      </c>
    </row>
    <row r="4338" spans="1:14" x14ac:dyDescent="0.3">
      <c r="A4338" t="str">
        <f t="shared" si="67"/>
        <v>103086003</v>
      </c>
      <c r="B4338" s="7" t="s">
        <v>1323</v>
      </c>
      <c r="C4338" s="7"/>
      <c r="D4338" s="7"/>
      <c r="E4338" s="7" t="e">
        <v>#N/A</v>
      </c>
      <c r="F4338" s="7" t="e">
        <v>#N/A</v>
      </c>
      <c r="G4338" s="7" t="e">
        <v>#N/A</v>
      </c>
      <c r="H4338" s="7" t="e">
        <v>#N/A</v>
      </c>
      <c r="I4338" s="7" t="s">
        <v>790</v>
      </c>
      <c r="J4338" s="7" t="s">
        <v>791</v>
      </c>
      <c r="K4338" s="241">
        <v>10308</v>
      </c>
      <c r="L4338" s="7" t="s">
        <v>2381</v>
      </c>
      <c r="M4338" s="241">
        <v>6003</v>
      </c>
      <c r="N4338" s="7" t="s">
        <v>89</v>
      </c>
    </row>
    <row r="4339" spans="1:14" x14ac:dyDescent="0.3">
      <c r="A4339" t="str">
        <f t="shared" si="67"/>
        <v>103086101</v>
      </c>
      <c r="B4339" s="7" t="s">
        <v>1323</v>
      </c>
      <c r="C4339" s="7"/>
      <c r="D4339" s="7"/>
      <c r="E4339" s="7" t="e">
        <v>#N/A</v>
      </c>
      <c r="F4339" s="7" t="e">
        <v>#N/A</v>
      </c>
      <c r="G4339" s="7" t="e">
        <v>#N/A</v>
      </c>
      <c r="H4339" s="7" t="e">
        <v>#N/A</v>
      </c>
      <c r="I4339" s="7" t="s">
        <v>790</v>
      </c>
      <c r="J4339" s="7" t="s">
        <v>791</v>
      </c>
      <c r="K4339" s="241">
        <v>10308</v>
      </c>
      <c r="L4339" s="7" t="s">
        <v>2381</v>
      </c>
      <c r="M4339" s="241">
        <v>6101</v>
      </c>
      <c r="N4339" s="7" t="s">
        <v>100</v>
      </c>
    </row>
    <row r="4340" spans="1:14" x14ac:dyDescent="0.3">
      <c r="A4340" t="str">
        <f t="shared" si="67"/>
        <v>10922079</v>
      </c>
      <c r="B4340" s="7" t="s">
        <v>1294</v>
      </c>
      <c r="C4340" s="7"/>
      <c r="D4340" s="7"/>
      <c r="E4340" s="7" t="e">
        <v>#N/A</v>
      </c>
      <c r="F4340" s="7" t="e">
        <v>#N/A</v>
      </c>
      <c r="G4340" s="7" t="e">
        <v>#N/A</v>
      </c>
      <c r="H4340" s="7" t="e">
        <v>#N/A</v>
      </c>
      <c r="I4340" s="7" t="s">
        <v>2382</v>
      </c>
      <c r="J4340" s="7" t="s">
        <v>141</v>
      </c>
      <c r="K4340" s="241">
        <v>1092</v>
      </c>
      <c r="L4340" s="7" t="s">
        <v>2383</v>
      </c>
      <c r="M4340" s="241">
        <v>2079</v>
      </c>
      <c r="N4340" s="7" t="s">
        <v>35</v>
      </c>
    </row>
    <row r="4341" spans="1:14" x14ac:dyDescent="0.3">
      <c r="A4341" t="str">
        <f t="shared" si="67"/>
        <v>10922108</v>
      </c>
      <c r="B4341" s="7" t="s">
        <v>1294</v>
      </c>
      <c r="C4341" s="7"/>
      <c r="D4341" s="7"/>
      <c r="E4341" s="7" t="e">
        <v>#N/A</v>
      </c>
      <c r="F4341" s="7" t="e">
        <v>#N/A</v>
      </c>
      <c r="G4341" s="7" t="e">
        <v>#N/A</v>
      </c>
      <c r="H4341" s="7" t="e">
        <v>#N/A</v>
      </c>
      <c r="I4341" s="7" t="s">
        <v>2382</v>
      </c>
      <c r="J4341" s="7" t="s">
        <v>141</v>
      </c>
      <c r="K4341" s="241">
        <v>1092</v>
      </c>
      <c r="L4341" s="7" t="s">
        <v>2383</v>
      </c>
      <c r="M4341" s="241">
        <v>2108</v>
      </c>
      <c r="N4341" s="7" t="s">
        <v>1849</v>
      </c>
    </row>
    <row r="4342" spans="1:14" x14ac:dyDescent="0.3">
      <c r="A4342" t="str">
        <f t="shared" si="67"/>
        <v>23058600</v>
      </c>
      <c r="B4342" s="7" t="s">
        <v>1294</v>
      </c>
      <c r="C4342" s="7" t="s">
        <v>1546</v>
      </c>
      <c r="D4342" s="7" t="s">
        <v>22</v>
      </c>
      <c r="E4342" s="7" t="e">
        <v>#N/A</v>
      </c>
      <c r="F4342" s="7" t="e">
        <v>#N/A</v>
      </c>
      <c r="G4342" s="7" t="e">
        <v>#N/A</v>
      </c>
      <c r="H4342" s="7" t="e">
        <v>#N/A</v>
      </c>
      <c r="I4342" s="7" t="s">
        <v>570</v>
      </c>
      <c r="J4342" s="7" t="s">
        <v>64</v>
      </c>
      <c r="K4342" s="241">
        <v>2305</v>
      </c>
      <c r="L4342" s="7" t="s">
        <v>2384</v>
      </c>
      <c r="M4342" s="241">
        <v>8600</v>
      </c>
      <c r="N4342" s="7" t="s">
        <v>1886</v>
      </c>
    </row>
    <row r="4343" spans="1:14" x14ac:dyDescent="0.3">
      <c r="A4343" t="str">
        <f t="shared" si="67"/>
        <v>23058703</v>
      </c>
      <c r="B4343" s="7" t="s">
        <v>1294</v>
      </c>
      <c r="C4343" s="7" t="s">
        <v>1546</v>
      </c>
      <c r="D4343" s="7" t="s">
        <v>22</v>
      </c>
      <c r="E4343" s="7" t="e">
        <v>#N/A</v>
      </c>
      <c r="F4343" s="7" t="e">
        <v>#N/A</v>
      </c>
      <c r="G4343" s="7" t="e">
        <v>#N/A</v>
      </c>
      <c r="H4343" s="7" t="e">
        <v>#N/A</v>
      </c>
      <c r="I4343" s="7" t="s">
        <v>570</v>
      </c>
      <c r="J4343" s="7" t="s">
        <v>64</v>
      </c>
      <c r="K4343" s="241">
        <v>2305</v>
      </c>
      <c r="L4343" s="7" t="s">
        <v>2384</v>
      </c>
      <c r="M4343" s="241">
        <v>8703</v>
      </c>
      <c r="N4343" s="7" t="s">
        <v>2385</v>
      </c>
    </row>
    <row r="4344" spans="1:14" x14ac:dyDescent="0.3">
      <c r="A4344" t="str">
        <f t="shared" si="67"/>
        <v>23064000</v>
      </c>
      <c r="B4344" s="7" t="s">
        <v>1294</v>
      </c>
      <c r="C4344" s="7" t="s">
        <v>1546</v>
      </c>
      <c r="D4344" s="7" t="s">
        <v>22</v>
      </c>
      <c r="E4344" s="7" t="e">
        <v>#N/A</v>
      </c>
      <c r="F4344" s="7" t="e">
        <v>#N/A</v>
      </c>
      <c r="G4344" s="7" t="e">
        <v>#N/A</v>
      </c>
      <c r="H4344" s="7" t="e">
        <v>#N/A</v>
      </c>
      <c r="I4344" s="7" t="s">
        <v>570</v>
      </c>
      <c r="J4344" s="7" t="s">
        <v>64</v>
      </c>
      <c r="K4344" s="241">
        <v>2306</v>
      </c>
      <c r="L4344" s="7" t="s">
        <v>2386</v>
      </c>
      <c r="M4344" s="241">
        <v>4000</v>
      </c>
      <c r="N4344" s="7" t="s">
        <v>1349</v>
      </c>
    </row>
    <row r="4345" spans="1:14" x14ac:dyDescent="0.3">
      <c r="A4345" t="str">
        <f t="shared" si="67"/>
        <v>23068002</v>
      </c>
      <c r="B4345" s="7" t="s">
        <v>1294</v>
      </c>
      <c r="C4345" s="7" t="s">
        <v>1546</v>
      </c>
      <c r="D4345" s="7" t="s">
        <v>22</v>
      </c>
      <c r="E4345" s="7" t="e">
        <v>#N/A</v>
      </c>
      <c r="F4345" s="7" t="e">
        <v>#N/A</v>
      </c>
      <c r="G4345" s="7" t="e">
        <v>#N/A</v>
      </c>
      <c r="H4345" s="7" t="e">
        <v>#N/A</v>
      </c>
      <c r="I4345" s="7" t="s">
        <v>570</v>
      </c>
      <c r="J4345" s="7" t="s">
        <v>64</v>
      </c>
      <c r="K4345" s="241">
        <v>2306</v>
      </c>
      <c r="L4345" s="7" t="s">
        <v>2386</v>
      </c>
      <c r="M4345" s="241">
        <v>8002</v>
      </c>
      <c r="N4345" s="7" t="s">
        <v>2387</v>
      </c>
    </row>
    <row r="4346" spans="1:14" x14ac:dyDescent="0.3">
      <c r="A4346" t="str">
        <f t="shared" si="67"/>
        <v>23068600</v>
      </c>
      <c r="B4346" s="7" t="s">
        <v>1294</v>
      </c>
      <c r="C4346" s="7" t="s">
        <v>1546</v>
      </c>
      <c r="D4346" s="7" t="s">
        <v>22</v>
      </c>
      <c r="E4346" s="7" t="e">
        <v>#N/A</v>
      </c>
      <c r="F4346" s="7" t="e">
        <v>#N/A</v>
      </c>
      <c r="G4346" s="7" t="e">
        <v>#N/A</v>
      </c>
      <c r="H4346" s="7" t="e">
        <v>#N/A</v>
      </c>
      <c r="I4346" s="7" t="s">
        <v>570</v>
      </c>
      <c r="J4346" s="7" t="s">
        <v>64</v>
      </c>
      <c r="K4346" s="241">
        <v>2306</v>
      </c>
      <c r="L4346" s="7" t="s">
        <v>2386</v>
      </c>
      <c r="M4346" s="241">
        <v>8600</v>
      </c>
      <c r="N4346" s="7" t="s">
        <v>1886</v>
      </c>
    </row>
    <row r="4347" spans="1:14" x14ac:dyDescent="0.3">
      <c r="A4347" t="str">
        <f t="shared" si="67"/>
        <v>80106009</v>
      </c>
      <c r="B4347" s="7" t="s">
        <v>1321</v>
      </c>
      <c r="C4347" s="7"/>
      <c r="D4347" s="7"/>
      <c r="E4347" s="7">
        <v>0</v>
      </c>
      <c r="F4347" s="7">
        <v>0</v>
      </c>
      <c r="G4347" s="7">
        <v>0</v>
      </c>
      <c r="H4347" s="7">
        <v>0</v>
      </c>
      <c r="I4347" s="7" t="s">
        <v>181</v>
      </c>
      <c r="J4347" s="7" t="s">
        <v>182</v>
      </c>
      <c r="K4347" s="241">
        <v>8010</v>
      </c>
      <c r="L4347" s="7" t="s">
        <v>183</v>
      </c>
      <c r="M4347" s="241">
        <v>6009</v>
      </c>
      <c r="N4347" s="7" t="s">
        <v>71</v>
      </c>
    </row>
    <row r="4348" spans="1:14" x14ac:dyDescent="0.3">
      <c r="A4348" t="str">
        <f t="shared" si="67"/>
        <v>80196003</v>
      </c>
      <c r="B4348" s="7" t="s">
        <v>1321</v>
      </c>
      <c r="C4348" s="7"/>
      <c r="D4348" s="7"/>
      <c r="E4348" s="7" t="e">
        <v>#N/A</v>
      </c>
      <c r="F4348" s="7" t="e">
        <v>#N/A</v>
      </c>
      <c r="G4348" s="7" t="e">
        <v>#N/A</v>
      </c>
      <c r="H4348" s="7" t="e">
        <v>#N/A</v>
      </c>
      <c r="I4348" s="7" t="s">
        <v>181</v>
      </c>
      <c r="J4348" s="7" t="s">
        <v>182</v>
      </c>
      <c r="K4348" s="241">
        <v>8019</v>
      </c>
      <c r="L4348" s="7" t="s">
        <v>2388</v>
      </c>
      <c r="M4348" s="241">
        <v>6003</v>
      </c>
      <c r="N4348" s="7" t="s">
        <v>89</v>
      </c>
    </row>
    <row r="4349" spans="1:14" x14ac:dyDescent="0.3">
      <c r="A4349" t="str">
        <f t="shared" si="67"/>
        <v>80216003</v>
      </c>
      <c r="B4349" s="7" t="s">
        <v>1321</v>
      </c>
      <c r="C4349" s="7"/>
      <c r="D4349" s="7"/>
      <c r="E4349" s="7" t="e">
        <v>#N/A</v>
      </c>
      <c r="F4349" s="7" t="e">
        <v>#N/A</v>
      </c>
      <c r="G4349" s="7" t="e">
        <v>#N/A</v>
      </c>
      <c r="H4349" s="7" t="e">
        <v>#N/A</v>
      </c>
      <c r="I4349" s="7" t="s">
        <v>181</v>
      </c>
      <c r="J4349" s="7" t="s">
        <v>182</v>
      </c>
      <c r="K4349" s="241">
        <v>8021</v>
      </c>
      <c r="L4349" s="7" t="s">
        <v>2389</v>
      </c>
      <c r="M4349" s="241">
        <v>6003</v>
      </c>
      <c r="N4349" s="7" t="s">
        <v>89</v>
      </c>
    </row>
    <row r="4350" spans="1:14" x14ac:dyDescent="0.3">
      <c r="A4350" t="str">
        <f t="shared" si="67"/>
        <v>80216009</v>
      </c>
      <c r="B4350" s="7" t="s">
        <v>1321</v>
      </c>
      <c r="C4350" s="7"/>
      <c r="D4350" s="7"/>
      <c r="E4350" s="7" t="e">
        <v>#N/A</v>
      </c>
      <c r="F4350" s="7" t="e">
        <v>#N/A</v>
      </c>
      <c r="G4350" s="7" t="e">
        <v>#N/A</v>
      </c>
      <c r="H4350" s="7" t="e">
        <v>#N/A</v>
      </c>
      <c r="I4350" s="7" t="s">
        <v>181</v>
      </c>
      <c r="J4350" s="7" t="s">
        <v>182</v>
      </c>
      <c r="K4350" s="241">
        <v>8021</v>
      </c>
      <c r="L4350" s="7" t="s">
        <v>2389</v>
      </c>
      <c r="M4350" s="241">
        <v>6009</v>
      </c>
      <c r="N4350" s="7" t="s">
        <v>71</v>
      </c>
    </row>
    <row r="4351" spans="1:14" x14ac:dyDescent="0.3">
      <c r="A4351" t="str">
        <f t="shared" si="67"/>
        <v>80236009</v>
      </c>
      <c r="B4351" s="7" t="s">
        <v>1321</v>
      </c>
      <c r="C4351" s="7"/>
      <c r="D4351" s="7"/>
      <c r="E4351" s="7" t="e">
        <v>#N/A</v>
      </c>
      <c r="F4351" s="7" t="e">
        <v>#N/A</v>
      </c>
      <c r="G4351" s="7" t="e">
        <v>#N/A</v>
      </c>
      <c r="H4351" s="7" t="e">
        <v>#N/A</v>
      </c>
      <c r="I4351" s="7" t="s">
        <v>181</v>
      </c>
      <c r="J4351" s="7" t="s">
        <v>182</v>
      </c>
      <c r="K4351" s="241">
        <v>8023</v>
      </c>
      <c r="L4351" s="7" t="s">
        <v>2390</v>
      </c>
      <c r="M4351" s="241">
        <v>6009</v>
      </c>
      <c r="N4351" s="7" t="s">
        <v>71</v>
      </c>
    </row>
    <row r="4352" spans="1:14" x14ac:dyDescent="0.3">
      <c r="A4352" t="str">
        <f t="shared" si="67"/>
        <v>80246003</v>
      </c>
      <c r="B4352" s="7" t="s">
        <v>1321</v>
      </c>
      <c r="C4352" s="7"/>
      <c r="D4352" s="7"/>
      <c r="E4352" s="7" t="e">
        <v>#N/A</v>
      </c>
      <c r="F4352" s="7" t="e">
        <v>#N/A</v>
      </c>
      <c r="G4352" s="7" t="e">
        <v>#N/A</v>
      </c>
      <c r="H4352" s="7" t="e">
        <v>#N/A</v>
      </c>
      <c r="I4352" s="7" t="s">
        <v>181</v>
      </c>
      <c r="J4352" s="7" t="s">
        <v>182</v>
      </c>
      <c r="K4352" s="241">
        <v>8024</v>
      </c>
      <c r="L4352" s="7" t="s">
        <v>2391</v>
      </c>
      <c r="M4352" s="241">
        <v>6003</v>
      </c>
      <c r="N4352" s="7" t="s">
        <v>89</v>
      </c>
    </row>
    <row r="4353" spans="1:14" x14ac:dyDescent="0.3">
      <c r="A4353" t="str">
        <f t="shared" si="67"/>
        <v>80706009</v>
      </c>
      <c r="B4353" s="7" t="s">
        <v>1321</v>
      </c>
      <c r="C4353" s="7"/>
      <c r="D4353" s="7"/>
      <c r="E4353" s="7">
        <v>0</v>
      </c>
      <c r="F4353" s="7">
        <v>0</v>
      </c>
      <c r="G4353" s="7">
        <v>0</v>
      </c>
      <c r="H4353" s="7">
        <v>0</v>
      </c>
      <c r="I4353" s="7" t="s">
        <v>181</v>
      </c>
      <c r="J4353" s="7" t="s">
        <v>182</v>
      </c>
      <c r="K4353" s="241">
        <v>8070</v>
      </c>
      <c r="L4353" s="7" t="s">
        <v>184</v>
      </c>
      <c r="M4353" s="241">
        <v>6009</v>
      </c>
      <c r="N4353" s="7" t="s">
        <v>71</v>
      </c>
    </row>
    <row r="4354" spans="1:14" x14ac:dyDescent="0.3">
      <c r="A4354" t="str">
        <f t="shared" si="67"/>
        <v>102036000</v>
      </c>
      <c r="B4354" s="7" t="s">
        <v>1323</v>
      </c>
      <c r="C4354" s="7"/>
      <c r="D4354" s="7"/>
      <c r="E4354" s="7" t="e">
        <v>#N/A</v>
      </c>
      <c r="F4354" s="7" t="e">
        <v>#N/A</v>
      </c>
      <c r="G4354" s="7" t="e">
        <v>#N/A</v>
      </c>
      <c r="H4354" s="7" t="e">
        <v>#N/A</v>
      </c>
      <c r="I4354" s="7" t="s">
        <v>181</v>
      </c>
      <c r="J4354" s="7" t="s">
        <v>182</v>
      </c>
      <c r="K4354" s="241">
        <v>10203</v>
      </c>
      <c r="L4354" s="7" t="s">
        <v>2392</v>
      </c>
      <c r="M4354" s="241">
        <v>6000</v>
      </c>
      <c r="N4354" s="7" t="s">
        <v>107</v>
      </c>
    </row>
    <row r="4355" spans="1:14" x14ac:dyDescent="0.3">
      <c r="A4355" t="str">
        <f t="shared" ref="A4355:A4418" si="68">K4355&amp;M4355</f>
        <v>103566001</v>
      </c>
      <c r="B4355" s="7" t="s">
        <v>1323</v>
      </c>
      <c r="C4355" s="7"/>
      <c r="D4355" s="7"/>
      <c r="E4355" s="7" t="e">
        <v>#N/A</v>
      </c>
      <c r="F4355" s="7" t="e">
        <v>#N/A</v>
      </c>
      <c r="G4355" s="7" t="e">
        <v>#N/A</v>
      </c>
      <c r="H4355" s="7" t="e">
        <v>#N/A</v>
      </c>
      <c r="I4355" s="7" t="s">
        <v>2393</v>
      </c>
      <c r="J4355" s="7" t="s">
        <v>2394</v>
      </c>
      <c r="K4355" s="241">
        <v>10356</v>
      </c>
      <c r="L4355" s="7" t="s">
        <v>2395</v>
      </c>
      <c r="M4355" s="241">
        <v>6001</v>
      </c>
      <c r="N4355" s="7" t="s">
        <v>457</v>
      </c>
    </row>
    <row r="4356" spans="1:14" x14ac:dyDescent="0.3">
      <c r="A4356" t="str">
        <f t="shared" si="68"/>
        <v>103566100</v>
      </c>
      <c r="B4356" s="7" t="s">
        <v>1323</v>
      </c>
      <c r="C4356" s="7"/>
      <c r="D4356" s="7"/>
      <c r="E4356" s="7" t="e">
        <v>#N/A</v>
      </c>
      <c r="F4356" s="7" t="e">
        <v>#N/A</v>
      </c>
      <c r="G4356" s="7" t="e">
        <v>#N/A</v>
      </c>
      <c r="H4356" s="7" t="e">
        <v>#N/A</v>
      </c>
      <c r="I4356" s="7" t="s">
        <v>2393</v>
      </c>
      <c r="J4356" s="7" t="s">
        <v>2394</v>
      </c>
      <c r="K4356" s="241">
        <v>10356</v>
      </c>
      <c r="L4356" s="7" t="s">
        <v>2395</v>
      </c>
      <c r="M4356" s="241">
        <v>6100</v>
      </c>
      <c r="N4356" s="7" t="s">
        <v>1592</v>
      </c>
    </row>
    <row r="4357" spans="1:14" x14ac:dyDescent="0.3">
      <c r="A4357" t="str">
        <f t="shared" si="68"/>
        <v>103566101</v>
      </c>
      <c r="B4357" s="7" t="s">
        <v>1323</v>
      </c>
      <c r="C4357" s="7"/>
      <c r="D4357" s="7"/>
      <c r="E4357" s="7" t="e">
        <v>#N/A</v>
      </c>
      <c r="F4357" s="7" t="e">
        <v>#N/A</v>
      </c>
      <c r="G4357" s="7" t="e">
        <v>#N/A</v>
      </c>
      <c r="H4357" s="7" t="e">
        <v>#N/A</v>
      </c>
      <c r="I4357" s="7" t="s">
        <v>2393</v>
      </c>
      <c r="J4357" s="7" t="s">
        <v>2394</v>
      </c>
      <c r="K4357" s="241">
        <v>10356</v>
      </c>
      <c r="L4357" s="7" t="s">
        <v>2395</v>
      </c>
      <c r="M4357" s="241">
        <v>6101</v>
      </c>
      <c r="N4357" s="7" t="s">
        <v>100</v>
      </c>
    </row>
    <row r="4358" spans="1:14" x14ac:dyDescent="0.3">
      <c r="A4358" t="str">
        <f t="shared" si="68"/>
        <v>103676000</v>
      </c>
      <c r="B4358" s="7" t="s">
        <v>1323</v>
      </c>
      <c r="C4358" s="7"/>
      <c r="D4358" s="7"/>
      <c r="E4358" s="7" t="e">
        <v>#N/A</v>
      </c>
      <c r="F4358" s="7" t="e">
        <v>#N/A</v>
      </c>
      <c r="G4358" s="7" t="e">
        <v>#N/A</v>
      </c>
      <c r="H4358" s="7" t="e">
        <v>#N/A</v>
      </c>
      <c r="I4358" s="7" t="s">
        <v>2393</v>
      </c>
      <c r="J4358" s="7" t="s">
        <v>2394</v>
      </c>
      <c r="K4358" s="241">
        <v>10367</v>
      </c>
      <c r="L4358" s="7" t="s">
        <v>2396</v>
      </c>
      <c r="M4358" s="241">
        <v>6000</v>
      </c>
      <c r="N4358" s="7" t="s">
        <v>107</v>
      </c>
    </row>
    <row r="4359" spans="1:14" x14ac:dyDescent="0.3">
      <c r="A4359" t="str">
        <f t="shared" si="68"/>
        <v>103676003</v>
      </c>
      <c r="B4359" s="7" t="s">
        <v>1323</v>
      </c>
      <c r="C4359" s="7"/>
      <c r="D4359" s="7"/>
      <c r="E4359" s="7" t="e">
        <v>#N/A</v>
      </c>
      <c r="F4359" s="7" t="e">
        <v>#N/A</v>
      </c>
      <c r="G4359" s="7" t="e">
        <v>#N/A</v>
      </c>
      <c r="H4359" s="7" t="e">
        <v>#N/A</v>
      </c>
      <c r="I4359" s="7" t="s">
        <v>2393</v>
      </c>
      <c r="J4359" s="7" t="s">
        <v>2394</v>
      </c>
      <c r="K4359" s="241">
        <v>10367</v>
      </c>
      <c r="L4359" s="7" t="s">
        <v>2396</v>
      </c>
      <c r="M4359" s="241">
        <v>6003</v>
      </c>
      <c r="N4359" s="7" t="s">
        <v>89</v>
      </c>
    </row>
    <row r="4360" spans="1:14" x14ac:dyDescent="0.3">
      <c r="A4360" t="str">
        <f t="shared" si="68"/>
        <v>103676101</v>
      </c>
      <c r="B4360" s="7" t="s">
        <v>1323</v>
      </c>
      <c r="C4360" s="7"/>
      <c r="D4360" s="7"/>
      <c r="E4360" s="7" t="e">
        <v>#N/A</v>
      </c>
      <c r="F4360" s="7" t="e">
        <v>#N/A</v>
      </c>
      <c r="G4360" s="7" t="e">
        <v>#N/A</v>
      </c>
      <c r="H4360" s="7" t="e">
        <v>#N/A</v>
      </c>
      <c r="I4360" s="7" t="s">
        <v>2393</v>
      </c>
      <c r="J4360" s="7" t="s">
        <v>2394</v>
      </c>
      <c r="K4360" s="241">
        <v>10367</v>
      </c>
      <c r="L4360" s="7" t="s">
        <v>2396</v>
      </c>
      <c r="M4360" s="241">
        <v>6101</v>
      </c>
      <c r="N4360" s="7" t="s">
        <v>100</v>
      </c>
    </row>
    <row r="4361" spans="1:14" x14ac:dyDescent="0.3">
      <c r="A4361" t="str">
        <f t="shared" si="68"/>
        <v>66222000</v>
      </c>
      <c r="B4361" s="7" t="s">
        <v>1321</v>
      </c>
      <c r="C4361" s="7"/>
      <c r="D4361" s="7"/>
      <c r="E4361" s="7" t="e">
        <v>#N/A</v>
      </c>
      <c r="F4361" s="7" t="e">
        <v>#N/A</v>
      </c>
      <c r="G4361" s="7" t="e">
        <v>#N/A</v>
      </c>
      <c r="H4361" s="7" t="e">
        <v>#N/A</v>
      </c>
      <c r="I4361" s="7" t="s">
        <v>268</v>
      </c>
      <c r="J4361" s="7" t="s">
        <v>269</v>
      </c>
      <c r="K4361" s="241">
        <v>6622</v>
      </c>
      <c r="L4361" s="7" t="s">
        <v>2397</v>
      </c>
      <c r="M4361" s="241">
        <v>2000</v>
      </c>
      <c r="N4361" s="7" t="s">
        <v>271</v>
      </c>
    </row>
    <row r="4362" spans="1:14" x14ac:dyDescent="0.3">
      <c r="A4362" t="str">
        <f t="shared" si="68"/>
        <v>66227103</v>
      </c>
      <c r="B4362" s="7" t="s">
        <v>1321</v>
      </c>
      <c r="C4362" s="7"/>
      <c r="D4362" s="7"/>
      <c r="E4362" s="7" t="e">
        <v>#N/A</v>
      </c>
      <c r="F4362" s="7" t="e">
        <v>#N/A</v>
      </c>
      <c r="G4362" s="7" t="e">
        <v>#N/A</v>
      </c>
      <c r="H4362" s="7" t="e">
        <v>#N/A</v>
      </c>
      <c r="I4362" s="7" t="s">
        <v>268</v>
      </c>
      <c r="J4362" s="7" t="s">
        <v>269</v>
      </c>
      <c r="K4362" s="241">
        <v>6622</v>
      </c>
      <c r="L4362" s="7" t="s">
        <v>2397</v>
      </c>
      <c r="M4362" s="241">
        <v>7103</v>
      </c>
      <c r="N4362" s="7" t="s">
        <v>36</v>
      </c>
    </row>
    <row r="4363" spans="1:14" x14ac:dyDescent="0.3">
      <c r="A4363" t="str">
        <f t="shared" si="68"/>
        <v>66262000</v>
      </c>
      <c r="B4363" s="7" t="s">
        <v>1321</v>
      </c>
      <c r="C4363" s="7"/>
      <c r="D4363" s="7"/>
      <c r="E4363" s="7" t="e">
        <v>#N/A</v>
      </c>
      <c r="F4363" s="7" t="e">
        <v>#N/A</v>
      </c>
      <c r="G4363" s="7" t="e">
        <v>#N/A</v>
      </c>
      <c r="H4363" s="7" t="e">
        <v>#N/A</v>
      </c>
      <c r="I4363" s="7" t="s">
        <v>268</v>
      </c>
      <c r="J4363" s="7" t="s">
        <v>269</v>
      </c>
      <c r="K4363" s="241">
        <v>6626</v>
      </c>
      <c r="L4363" s="7" t="s">
        <v>2398</v>
      </c>
      <c r="M4363" s="241">
        <v>2000</v>
      </c>
      <c r="N4363" s="7" t="s">
        <v>271</v>
      </c>
    </row>
    <row r="4364" spans="1:14" x14ac:dyDescent="0.3">
      <c r="A4364" t="str">
        <f t="shared" si="68"/>
        <v>66267103</v>
      </c>
      <c r="B4364" s="7" t="s">
        <v>1321</v>
      </c>
      <c r="C4364" s="7"/>
      <c r="D4364" s="7"/>
      <c r="E4364" s="7" t="e">
        <v>#N/A</v>
      </c>
      <c r="F4364" s="7" t="e">
        <v>#N/A</v>
      </c>
      <c r="G4364" s="7" t="e">
        <v>#N/A</v>
      </c>
      <c r="H4364" s="7" t="e">
        <v>#N/A</v>
      </c>
      <c r="I4364" s="7" t="s">
        <v>268</v>
      </c>
      <c r="J4364" s="7" t="s">
        <v>269</v>
      </c>
      <c r="K4364" s="241">
        <v>6626</v>
      </c>
      <c r="L4364" s="7" t="s">
        <v>2398</v>
      </c>
      <c r="M4364" s="241">
        <v>7103</v>
      </c>
      <c r="N4364" s="7" t="s">
        <v>36</v>
      </c>
    </row>
    <row r="4365" spans="1:14" x14ac:dyDescent="0.3">
      <c r="A4365" t="str">
        <f t="shared" si="68"/>
        <v>60314000</v>
      </c>
      <c r="B4365" s="7" t="s">
        <v>1321</v>
      </c>
      <c r="C4365" s="7"/>
      <c r="D4365" s="7"/>
      <c r="E4365" s="7" t="e">
        <v>#N/A</v>
      </c>
      <c r="F4365" s="7" t="e">
        <v>#N/A</v>
      </c>
      <c r="G4365" s="7" t="e">
        <v>#N/A</v>
      </c>
      <c r="H4365" s="7" t="e">
        <v>#N/A</v>
      </c>
      <c r="I4365" s="7" t="s">
        <v>185</v>
      </c>
      <c r="J4365" s="7" t="s">
        <v>186</v>
      </c>
      <c r="K4365" s="241">
        <v>6031</v>
      </c>
      <c r="L4365" s="7" t="s">
        <v>103</v>
      </c>
      <c r="M4365" s="241">
        <v>4000</v>
      </c>
      <c r="N4365" s="7" t="s">
        <v>1349</v>
      </c>
    </row>
    <row r="4366" spans="1:14" x14ac:dyDescent="0.3">
      <c r="A4366" t="str">
        <f t="shared" si="68"/>
        <v>60316000</v>
      </c>
      <c r="B4366" s="7" t="s">
        <v>1321</v>
      </c>
      <c r="C4366" s="7"/>
      <c r="D4366" s="7"/>
      <c r="E4366" s="7" t="e">
        <v>#N/A</v>
      </c>
      <c r="F4366" s="7" t="e">
        <v>#N/A</v>
      </c>
      <c r="G4366" s="7" t="e">
        <v>#N/A</v>
      </c>
      <c r="H4366" s="7" t="e">
        <v>#N/A</v>
      </c>
      <c r="I4366" s="7" t="s">
        <v>185</v>
      </c>
      <c r="J4366" s="7" t="s">
        <v>186</v>
      </c>
      <c r="K4366" s="241">
        <v>6031</v>
      </c>
      <c r="L4366" s="7" t="s">
        <v>103</v>
      </c>
      <c r="M4366" s="241">
        <v>6000</v>
      </c>
      <c r="N4366" s="7" t="s">
        <v>107</v>
      </c>
    </row>
    <row r="4367" spans="1:14" x14ac:dyDescent="0.3">
      <c r="A4367" t="str">
        <f t="shared" si="68"/>
        <v>60316001</v>
      </c>
      <c r="B4367" s="7" t="s">
        <v>1321</v>
      </c>
      <c r="C4367" s="7"/>
      <c r="D4367" s="7"/>
      <c r="E4367" s="7" t="e">
        <v>#N/A</v>
      </c>
      <c r="F4367" s="7" t="e">
        <v>#N/A</v>
      </c>
      <c r="G4367" s="7" t="e">
        <v>#N/A</v>
      </c>
      <c r="H4367" s="7" t="e">
        <v>#N/A</v>
      </c>
      <c r="I4367" s="7" t="s">
        <v>185</v>
      </c>
      <c r="J4367" s="7" t="s">
        <v>186</v>
      </c>
      <c r="K4367" s="241">
        <v>6031</v>
      </c>
      <c r="L4367" s="7" t="s">
        <v>103</v>
      </c>
      <c r="M4367" s="241">
        <v>6001</v>
      </c>
      <c r="N4367" s="7" t="s">
        <v>457</v>
      </c>
    </row>
    <row r="4368" spans="1:14" x14ac:dyDescent="0.3">
      <c r="A4368" t="str">
        <f t="shared" si="68"/>
        <v>60316002</v>
      </c>
      <c r="B4368" s="7" t="s">
        <v>1321</v>
      </c>
      <c r="C4368" s="7"/>
      <c r="D4368" s="7"/>
      <c r="E4368" s="7" t="e">
        <v>#N/A</v>
      </c>
      <c r="F4368" s="7" t="e">
        <v>#N/A</v>
      </c>
      <c r="G4368" s="7" t="e">
        <v>#N/A</v>
      </c>
      <c r="H4368" s="7" t="e">
        <v>#N/A</v>
      </c>
      <c r="I4368" s="7" t="s">
        <v>185</v>
      </c>
      <c r="J4368" s="7" t="s">
        <v>186</v>
      </c>
      <c r="K4368" s="241">
        <v>6031</v>
      </c>
      <c r="L4368" s="7" t="s">
        <v>103</v>
      </c>
      <c r="M4368" s="241">
        <v>6002</v>
      </c>
      <c r="N4368" s="7" t="s">
        <v>457</v>
      </c>
    </row>
    <row r="4369" spans="1:14" x14ac:dyDescent="0.3">
      <c r="A4369" t="str">
        <f t="shared" si="68"/>
        <v>60316004</v>
      </c>
      <c r="B4369" s="7" t="s">
        <v>1321</v>
      </c>
      <c r="C4369" s="7"/>
      <c r="D4369" s="7"/>
      <c r="E4369" s="7" t="e">
        <v>#N/A</v>
      </c>
      <c r="F4369" s="7" t="e">
        <v>#N/A</v>
      </c>
      <c r="G4369" s="7" t="e">
        <v>#N/A</v>
      </c>
      <c r="H4369" s="7" t="e">
        <v>#N/A</v>
      </c>
      <c r="I4369" s="7" t="s">
        <v>185</v>
      </c>
      <c r="J4369" s="7" t="s">
        <v>186</v>
      </c>
      <c r="K4369" s="241">
        <v>6031</v>
      </c>
      <c r="L4369" s="7" t="s">
        <v>103</v>
      </c>
      <c r="M4369" s="241">
        <v>6004</v>
      </c>
      <c r="N4369" s="7" t="s">
        <v>66</v>
      </c>
    </row>
    <row r="4370" spans="1:14" x14ac:dyDescent="0.3">
      <c r="A4370" t="str">
        <f t="shared" si="68"/>
        <v>60316013</v>
      </c>
      <c r="B4370" s="7" t="s">
        <v>1321</v>
      </c>
      <c r="C4370" s="7"/>
      <c r="D4370" s="7"/>
      <c r="E4370" s="7" t="e">
        <v>#N/A</v>
      </c>
      <c r="F4370" s="7" t="e">
        <v>#N/A</v>
      </c>
      <c r="G4370" s="7" t="e">
        <v>#N/A</v>
      </c>
      <c r="H4370" s="7" t="e">
        <v>#N/A</v>
      </c>
      <c r="I4370" s="7" t="s">
        <v>185</v>
      </c>
      <c r="J4370" s="7" t="s">
        <v>186</v>
      </c>
      <c r="K4370" s="241">
        <v>6031</v>
      </c>
      <c r="L4370" s="7" t="s">
        <v>103</v>
      </c>
      <c r="M4370" s="241">
        <v>6013</v>
      </c>
      <c r="N4370" s="7" t="s">
        <v>2203</v>
      </c>
    </row>
    <row r="4371" spans="1:14" x14ac:dyDescent="0.3">
      <c r="A4371" t="str">
        <f t="shared" si="68"/>
        <v>60316014</v>
      </c>
      <c r="B4371" s="7" t="s">
        <v>1321</v>
      </c>
      <c r="C4371" s="7"/>
      <c r="D4371" s="7"/>
      <c r="E4371" s="7" t="e">
        <v>#N/A</v>
      </c>
      <c r="F4371" s="7" t="e">
        <v>#N/A</v>
      </c>
      <c r="G4371" s="7" t="e">
        <v>#N/A</v>
      </c>
      <c r="H4371" s="7" t="e">
        <v>#N/A</v>
      </c>
      <c r="I4371" s="7" t="s">
        <v>185</v>
      </c>
      <c r="J4371" s="7" t="s">
        <v>186</v>
      </c>
      <c r="K4371" s="241">
        <v>6031</v>
      </c>
      <c r="L4371" s="7" t="s">
        <v>103</v>
      </c>
      <c r="M4371" s="241">
        <v>6014</v>
      </c>
      <c r="N4371" s="7" t="s">
        <v>2166</v>
      </c>
    </row>
    <row r="4372" spans="1:14" x14ac:dyDescent="0.3">
      <c r="A4372" t="str">
        <f t="shared" si="68"/>
        <v>60316099</v>
      </c>
      <c r="B4372" s="7" t="s">
        <v>1321</v>
      </c>
      <c r="C4372" s="7"/>
      <c r="D4372" s="7"/>
      <c r="E4372" s="7" t="e">
        <v>#N/A</v>
      </c>
      <c r="F4372" s="7" t="e">
        <v>#N/A</v>
      </c>
      <c r="G4372" s="7" t="e">
        <v>#N/A</v>
      </c>
      <c r="H4372" s="7" t="e">
        <v>#N/A</v>
      </c>
      <c r="I4372" s="7" t="s">
        <v>185</v>
      </c>
      <c r="J4372" s="7" t="s">
        <v>186</v>
      </c>
      <c r="K4372" s="241">
        <v>6031</v>
      </c>
      <c r="L4372" s="7" t="s">
        <v>103</v>
      </c>
      <c r="M4372" s="241">
        <v>6099</v>
      </c>
      <c r="N4372" s="7" t="s">
        <v>2129</v>
      </c>
    </row>
    <row r="4373" spans="1:14" x14ac:dyDescent="0.3">
      <c r="A4373" t="str">
        <f t="shared" si="68"/>
        <v>60317202</v>
      </c>
      <c r="B4373" s="7" t="s">
        <v>1321</v>
      </c>
      <c r="C4373" s="7"/>
      <c r="D4373" s="7"/>
      <c r="E4373" s="7" t="e">
        <v>#N/A</v>
      </c>
      <c r="F4373" s="7" t="e">
        <v>#N/A</v>
      </c>
      <c r="G4373" s="7" t="e">
        <v>#N/A</v>
      </c>
      <c r="H4373" s="7" t="e">
        <v>#N/A</v>
      </c>
      <c r="I4373" s="7" t="s">
        <v>185</v>
      </c>
      <c r="J4373" s="7" t="s">
        <v>186</v>
      </c>
      <c r="K4373" s="241">
        <v>6031</v>
      </c>
      <c r="L4373" s="7" t="s">
        <v>103</v>
      </c>
      <c r="M4373" s="241">
        <v>7202</v>
      </c>
      <c r="N4373" s="7" t="s">
        <v>590</v>
      </c>
    </row>
    <row r="4374" spans="1:14" x14ac:dyDescent="0.3">
      <c r="A4374" t="str">
        <f t="shared" si="68"/>
        <v>60318700</v>
      </c>
      <c r="B4374" s="7" t="s">
        <v>1321</v>
      </c>
      <c r="C4374" s="7"/>
      <c r="D4374" s="7"/>
      <c r="E4374" s="7" t="e">
        <v>#N/A</v>
      </c>
      <c r="F4374" s="7" t="e">
        <v>#N/A</v>
      </c>
      <c r="G4374" s="7" t="e">
        <v>#N/A</v>
      </c>
      <c r="H4374" s="7" t="e">
        <v>#N/A</v>
      </c>
      <c r="I4374" s="7" t="s">
        <v>185</v>
      </c>
      <c r="J4374" s="7" t="s">
        <v>186</v>
      </c>
      <c r="K4374" s="241">
        <v>6031</v>
      </c>
      <c r="L4374" s="7" t="s">
        <v>103</v>
      </c>
      <c r="M4374" s="241">
        <v>8700</v>
      </c>
      <c r="N4374" s="7" t="s">
        <v>737</v>
      </c>
    </row>
    <row r="4375" spans="1:14" x14ac:dyDescent="0.3">
      <c r="A4375" t="str">
        <f t="shared" si="68"/>
        <v>60318702</v>
      </c>
      <c r="B4375" s="7" t="s">
        <v>1321</v>
      </c>
      <c r="C4375" s="7"/>
      <c r="D4375" s="7"/>
      <c r="E4375" s="7">
        <v>0</v>
      </c>
      <c r="F4375" s="7">
        <v>0</v>
      </c>
      <c r="G4375" s="7">
        <v>0</v>
      </c>
      <c r="H4375" s="7">
        <v>0</v>
      </c>
      <c r="I4375" s="7" t="s">
        <v>185</v>
      </c>
      <c r="J4375" s="7" t="s">
        <v>186</v>
      </c>
      <c r="K4375" s="241">
        <v>6031</v>
      </c>
      <c r="L4375" s="7" t="s">
        <v>103</v>
      </c>
      <c r="M4375" s="241">
        <v>8702</v>
      </c>
      <c r="N4375" s="7" t="s">
        <v>187</v>
      </c>
    </row>
    <row r="4376" spans="1:14" x14ac:dyDescent="0.3">
      <c r="A4376" t="str">
        <f t="shared" si="68"/>
        <v>90966000</v>
      </c>
      <c r="B4376" s="7" t="s">
        <v>1321</v>
      </c>
      <c r="C4376" s="7"/>
      <c r="D4376" s="7"/>
      <c r="E4376" s="7" t="e">
        <v>#N/A</v>
      </c>
      <c r="F4376" s="7" t="e">
        <v>#N/A</v>
      </c>
      <c r="G4376" s="7" t="e">
        <v>#N/A</v>
      </c>
      <c r="H4376" s="7" t="e">
        <v>#N/A</v>
      </c>
      <c r="I4376" s="7" t="s">
        <v>188</v>
      </c>
      <c r="J4376" s="7" t="s">
        <v>189</v>
      </c>
      <c r="K4376" s="241">
        <v>9096</v>
      </c>
      <c r="L4376" s="7" t="s">
        <v>2399</v>
      </c>
      <c r="M4376" s="241">
        <v>6000</v>
      </c>
      <c r="N4376" s="7" t="s">
        <v>107</v>
      </c>
    </row>
    <row r="4377" spans="1:14" x14ac:dyDescent="0.3">
      <c r="A4377" t="str">
        <f t="shared" si="68"/>
        <v>90966004</v>
      </c>
      <c r="B4377" s="7" t="s">
        <v>1321</v>
      </c>
      <c r="C4377" s="7"/>
      <c r="D4377" s="7"/>
      <c r="E4377" s="7" t="e">
        <v>#N/A</v>
      </c>
      <c r="F4377" s="7" t="e">
        <v>#N/A</v>
      </c>
      <c r="G4377" s="7" t="e">
        <v>#N/A</v>
      </c>
      <c r="H4377" s="7" t="e">
        <v>#N/A</v>
      </c>
      <c r="I4377" s="7" t="s">
        <v>188</v>
      </c>
      <c r="J4377" s="7" t="s">
        <v>189</v>
      </c>
      <c r="K4377" s="241">
        <v>9096</v>
      </c>
      <c r="L4377" s="7" t="s">
        <v>2399</v>
      </c>
      <c r="M4377" s="241">
        <v>6004</v>
      </c>
      <c r="N4377" s="7" t="s">
        <v>66</v>
      </c>
    </row>
    <row r="4378" spans="1:14" x14ac:dyDescent="0.3">
      <c r="A4378" t="str">
        <f t="shared" si="68"/>
        <v>90966007</v>
      </c>
      <c r="B4378" s="7" t="s">
        <v>1321</v>
      </c>
      <c r="C4378" s="7"/>
      <c r="D4378" s="7"/>
      <c r="E4378" s="7" t="e">
        <v>#N/A</v>
      </c>
      <c r="F4378" s="7" t="e">
        <v>#N/A</v>
      </c>
      <c r="G4378" s="7" t="e">
        <v>#N/A</v>
      </c>
      <c r="H4378" s="7" t="e">
        <v>#N/A</v>
      </c>
      <c r="I4378" s="7" t="s">
        <v>188</v>
      </c>
      <c r="J4378" s="7" t="s">
        <v>189</v>
      </c>
      <c r="K4378" s="241">
        <v>9096</v>
      </c>
      <c r="L4378" s="7" t="s">
        <v>2399</v>
      </c>
      <c r="M4378" s="241">
        <v>6007</v>
      </c>
      <c r="N4378" s="7" t="s">
        <v>191</v>
      </c>
    </row>
    <row r="4379" spans="1:14" x14ac:dyDescent="0.3">
      <c r="A4379" t="str">
        <f t="shared" si="68"/>
        <v>90968601</v>
      </c>
      <c r="B4379" s="7" t="s">
        <v>1321</v>
      </c>
      <c r="C4379" s="7"/>
      <c r="D4379" s="7"/>
      <c r="E4379" s="7" t="e">
        <v>#N/A</v>
      </c>
      <c r="F4379" s="7" t="e">
        <v>#N/A</v>
      </c>
      <c r="G4379" s="7" t="e">
        <v>#N/A</v>
      </c>
      <c r="H4379" s="7" t="e">
        <v>#N/A</v>
      </c>
      <c r="I4379" s="7" t="s">
        <v>188</v>
      </c>
      <c r="J4379" s="7" t="s">
        <v>189</v>
      </c>
      <c r="K4379" s="241">
        <v>9096</v>
      </c>
      <c r="L4379" s="7" t="s">
        <v>2399</v>
      </c>
      <c r="M4379" s="241">
        <v>8601</v>
      </c>
      <c r="N4379" s="7" t="s">
        <v>192</v>
      </c>
    </row>
    <row r="4380" spans="1:14" x14ac:dyDescent="0.3">
      <c r="A4380" t="str">
        <f t="shared" si="68"/>
        <v>90968603</v>
      </c>
      <c r="B4380" s="7" t="s">
        <v>1321</v>
      </c>
      <c r="C4380" s="7"/>
      <c r="D4380" s="7"/>
      <c r="E4380" s="7" t="e">
        <v>#N/A</v>
      </c>
      <c r="F4380" s="7" t="e">
        <v>#N/A</v>
      </c>
      <c r="G4380" s="7" t="e">
        <v>#N/A</v>
      </c>
      <c r="H4380" s="7" t="e">
        <v>#N/A</v>
      </c>
      <c r="I4380" s="7" t="s">
        <v>188</v>
      </c>
      <c r="J4380" s="7" t="s">
        <v>189</v>
      </c>
      <c r="K4380" s="241">
        <v>9096</v>
      </c>
      <c r="L4380" s="7" t="s">
        <v>2399</v>
      </c>
      <c r="M4380" s="241">
        <v>8603</v>
      </c>
      <c r="N4380" s="7" t="s">
        <v>366</v>
      </c>
    </row>
    <row r="4381" spans="1:14" x14ac:dyDescent="0.3">
      <c r="A4381" t="str">
        <f t="shared" si="68"/>
        <v>80116009</v>
      </c>
      <c r="B4381" s="7" t="s">
        <v>1321</v>
      </c>
      <c r="C4381" s="7"/>
      <c r="D4381" s="7"/>
      <c r="E4381" s="7" t="e">
        <v>#N/A</v>
      </c>
      <c r="F4381" s="7" t="e">
        <v>#N/A</v>
      </c>
      <c r="G4381" s="7" t="e">
        <v>#N/A</v>
      </c>
      <c r="H4381" s="7" t="e">
        <v>#N/A</v>
      </c>
      <c r="I4381" s="7" t="s">
        <v>205</v>
      </c>
      <c r="J4381" s="7" t="s">
        <v>206</v>
      </c>
      <c r="K4381" s="241">
        <v>8011</v>
      </c>
      <c r="L4381" s="7" t="s">
        <v>2400</v>
      </c>
      <c r="M4381" s="241">
        <v>6009</v>
      </c>
      <c r="N4381" s="7" t="s">
        <v>71</v>
      </c>
    </row>
    <row r="4382" spans="1:14" x14ac:dyDescent="0.3">
      <c r="A4382" t="str">
        <f t="shared" si="68"/>
        <v>80126009</v>
      </c>
      <c r="B4382" s="7" t="s">
        <v>1321</v>
      </c>
      <c r="C4382" s="7"/>
      <c r="D4382" s="7"/>
      <c r="E4382" s="7" t="e">
        <v>#N/A</v>
      </c>
      <c r="F4382" s="7" t="e">
        <v>#N/A</v>
      </c>
      <c r="G4382" s="7" t="e">
        <v>#N/A</v>
      </c>
      <c r="H4382" s="7" t="e">
        <v>#N/A</v>
      </c>
      <c r="I4382" s="7" t="s">
        <v>205</v>
      </c>
      <c r="J4382" s="7" t="s">
        <v>206</v>
      </c>
      <c r="K4382" s="241">
        <v>8012</v>
      </c>
      <c r="L4382" s="7" t="s">
        <v>2401</v>
      </c>
      <c r="M4382" s="241">
        <v>6009</v>
      </c>
      <c r="N4382" s="7" t="s">
        <v>71</v>
      </c>
    </row>
    <row r="4383" spans="1:14" x14ac:dyDescent="0.3">
      <c r="A4383" t="str">
        <f t="shared" si="68"/>
        <v>80186003</v>
      </c>
      <c r="B4383" s="7" t="s">
        <v>1321</v>
      </c>
      <c r="C4383" s="7"/>
      <c r="D4383" s="7"/>
      <c r="E4383" s="7">
        <v>0</v>
      </c>
      <c r="F4383" s="7">
        <v>0</v>
      </c>
      <c r="G4383" s="7">
        <v>0</v>
      </c>
      <c r="H4383" s="7">
        <v>0</v>
      </c>
      <c r="I4383" s="7" t="s">
        <v>205</v>
      </c>
      <c r="J4383" s="7" t="s">
        <v>206</v>
      </c>
      <c r="K4383" s="241">
        <v>8018</v>
      </c>
      <c r="L4383" s="7" t="s">
        <v>207</v>
      </c>
      <c r="M4383" s="241">
        <v>6003</v>
      </c>
      <c r="N4383" s="7" t="s">
        <v>89</v>
      </c>
    </row>
    <row r="4384" spans="1:14" x14ac:dyDescent="0.3">
      <c r="A4384" t="str">
        <f t="shared" si="68"/>
        <v>92742045</v>
      </c>
      <c r="B4384" s="7" t="s">
        <v>1321</v>
      </c>
      <c r="C4384" s="7"/>
      <c r="D4384" s="7"/>
      <c r="E4384" s="7" t="e">
        <v>#N/A</v>
      </c>
      <c r="F4384" s="7" t="e">
        <v>#N/A</v>
      </c>
      <c r="G4384" s="7" t="e">
        <v>#N/A</v>
      </c>
      <c r="H4384" s="7" t="e">
        <v>#N/A</v>
      </c>
      <c r="I4384" s="7" t="s">
        <v>205</v>
      </c>
      <c r="J4384" s="7" t="s">
        <v>206</v>
      </c>
      <c r="K4384" s="241">
        <v>9274</v>
      </c>
      <c r="L4384" s="7" t="s">
        <v>2402</v>
      </c>
      <c r="M4384" s="241">
        <v>2045</v>
      </c>
      <c r="N4384" s="7" t="s">
        <v>170</v>
      </c>
    </row>
    <row r="4385" spans="1:14" x14ac:dyDescent="0.3">
      <c r="A4385" t="str">
        <f t="shared" si="68"/>
        <v>92742087</v>
      </c>
      <c r="B4385" s="7" t="s">
        <v>1321</v>
      </c>
      <c r="C4385" s="7"/>
      <c r="D4385" s="7"/>
      <c r="E4385" s="7" t="e">
        <v>#N/A</v>
      </c>
      <c r="F4385" s="7" t="e">
        <v>#N/A</v>
      </c>
      <c r="G4385" s="7" t="e">
        <v>#N/A</v>
      </c>
      <c r="H4385" s="7" t="e">
        <v>#N/A</v>
      </c>
      <c r="I4385" s="7" t="s">
        <v>205</v>
      </c>
      <c r="J4385" s="7" t="s">
        <v>206</v>
      </c>
      <c r="K4385" s="241">
        <v>9274</v>
      </c>
      <c r="L4385" s="7" t="s">
        <v>2402</v>
      </c>
      <c r="M4385" s="241">
        <v>2087</v>
      </c>
      <c r="N4385" s="7" t="s">
        <v>333</v>
      </c>
    </row>
    <row r="4386" spans="1:14" x14ac:dyDescent="0.3">
      <c r="A4386" t="str">
        <f t="shared" si="68"/>
        <v>92747101</v>
      </c>
      <c r="B4386" s="7" t="s">
        <v>1321</v>
      </c>
      <c r="C4386" s="7"/>
      <c r="D4386" s="7"/>
      <c r="E4386" s="7" t="e">
        <v>#N/A</v>
      </c>
      <c r="F4386" s="7" t="e">
        <v>#N/A</v>
      </c>
      <c r="G4386" s="7" t="e">
        <v>#N/A</v>
      </c>
      <c r="H4386" s="7" t="e">
        <v>#N/A</v>
      </c>
      <c r="I4386" s="7" t="s">
        <v>205</v>
      </c>
      <c r="J4386" s="7" t="s">
        <v>206</v>
      </c>
      <c r="K4386" s="241">
        <v>9274</v>
      </c>
      <c r="L4386" s="7" t="s">
        <v>2402</v>
      </c>
      <c r="M4386" s="241">
        <v>7101</v>
      </c>
      <c r="N4386" s="7" t="s">
        <v>46</v>
      </c>
    </row>
    <row r="4387" spans="1:14" x14ac:dyDescent="0.3">
      <c r="A4387" t="str">
        <f t="shared" si="68"/>
        <v>92747200</v>
      </c>
      <c r="B4387" s="7" t="s">
        <v>1321</v>
      </c>
      <c r="C4387" s="7"/>
      <c r="D4387" s="7"/>
      <c r="E4387" s="7" t="e">
        <v>#N/A</v>
      </c>
      <c r="F4387" s="7" t="e">
        <v>#N/A</v>
      </c>
      <c r="G4387" s="7" t="e">
        <v>#N/A</v>
      </c>
      <c r="H4387" s="7" t="e">
        <v>#N/A</v>
      </c>
      <c r="I4387" s="7" t="s">
        <v>205</v>
      </c>
      <c r="J4387" s="7" t="s">
        <v>206</v>
      </c>
      <c r="K4387" s="241">
        <v>9274</v>
      </c>
      <c r="L4387" s="7" t="s">
        <v>2402</v>
      </c>
      <c r="M4387" s="241">
        <v>7200</v>
      </c>
      <c r="N4387" s="7" t="s">
        <v>255</v>
      </c>
    </row>
    <row r="4388" spans="1:14" x14ac:dyDescent="0.3">
      <c r="A4388" t="str">
        <f t="shared" si="68"/>
        <v>93302092</v>
      </c>
      <c r="B4388" s="7" t="s">
        <v>1321</v>
      </c>
      <c r="C4388" s="7"/>
      <c r="D4388" s="7"/>
      <c r="E4388" s="7" t="e">
        <v>#N/A</v>
      </c>
      <c r="F4388" s="7" t="e">
        <v>#N/A</v>
      </c>
      <c r="G4388" s="7" t="e">
        <v>#N/A</v>
      </c>
      <c r="H4388" s="7" t="e">
        <v>#N/A</v>
      </c>
      <c r="I4388" s="7" t="s">
        <v>205</v>
      </c>
      <c r="J4388" s="7" t="s">
        <v>206</v>
      </c>
      <c r="K4388" s="241">
        <v>9330</v>
      </c>
      <c r="L4388" s="7" t="s">
        <v>2403</v>
      </c>
      <c r="M4388" s="241">
        <v>2092</v>
      </c>
      <c r="N4388" s="7" t="s">
        <v>141</v>
      </c>
    </row>
    <row r="4389" spans="1:14" x14ac:dyDescent="0.3">
      <c r="A4389" t="str">
        <f t="shared" si="68"/>
        <v>93312092</v>
      </c>
      <c r="B4389" s="7" t="s">
        <v>1321</v>
      </c>
      <c r="C4389" s="7"/>
      <c r="D4389" s="7"/>
      <c r="E4389" s="7" t="e">
        <v>#N/A</v>
      </c>
      <c r="F4389" s="7" t="e">
        <v>#N/A</v>
      </c>
      <c r="G4389" s="7" t="e">
        <v>#N/A</v>
      </c>
      <c r="H4389" s="7" t="e">
        <v>#N/A</v>
      </c>
      <c r="I4389" s="7" t="s">
        <v>205</v>
      </c>
      <c r="J4389" s="7" t="s">
        <v>206</v>
      </c>
      <c r="K4389" s="241">
        <v>9331</v>
      </c>
      <c r="L4389" s="7" t="s">
        <v>2404</v>
      </c>
      <c r="M4389" s="241">
        <v>2092</v>
      </c>
      <c r="N4389" s="7" t="s">
        <v>141</v>
      </c>
    </row>
    <row r="4390" spans="1:14" x14ac:dyDescent="0.3">
      <c r="A4390" t="str">
        <f t="shared" si="68"/>
        <v>93322092</v>
      </c>
      <c r="B4390" s="7" t="s">
        <v>1321</v>
      </c>
      <c r="C4390" s="7"/>
      <c r="D4390" s="7"/>
      <c r="E4390" s="7" t="e">
        <v>#N/A</v>
      </c>
      <c r="F4390" s="7" t="e">
        <v>#N/A</v>
      </c>
      <c r="G4390" s="7" t="e">
        <v>#N/A</v>
      </c>
      <c r="H4390" s="7" t="e">
        <v>#N/A</v>
      </c>
      <c r="I4390" s="7" t="s">
        <v>205</v>
      </c>
      <c r="J4390" s="7" t="s">
        <v>206</v>
      </c>
      <c r="K4390" s="241">
        <v>9332</v>
      </c>
      <c r="L4390" s="7" t="s">
        <v>2405</v>
      </c>
      <c r="M4390" s="241">
        <v>2092</v>
      </c>
      <c r="N4390" s="7" t="s">
        <v>141</v>
      </c>
    </row>
    <row r="4391" spans="1:14" x14ac:dyDescent="0.3">
      <c r="A4391" t="str">
        <f t="shared" si="68"/>
        <v>101656000</v>
      </c>
      <c r="B4391" s="7" t="s">
        <v>1323</v>
      </c>
      <c r="C4391" s="7"/>
      <c r="D4391" s="7"/>
      <c r="E4391" s="7" t="e">
        <v>#N/A</v>
      </c>
      <c r="F4391" s="7" t="e">
        <v>#N/A</v>
      </c>
      <c r="G4391" s="7" t="e">
        <v>#N/A</v>
      </c>
      <c r="H4391" s="7" t="e">
        <v>#N/A</v>
      </c>
      <c r="I4391" s="7" t="s">
        <v>205</v>
      </c>
      <c r="J4391" s="7" t="s">
        <v>206</v>
      </c>
      <c r="K4391" s="241">
        <v>10165</v>
      </c>
      <c r="L4391" s="7" t="s">
        <v>2406</v>
      </c>
      <c r="M4391" s="241">
        <v>6000</v>
      </c>
      <c r="N4391" s="7" t="s">
        <v>107</v>
      </c>
    </row>
    <row r="4392" spans="1:14" x14ac:dyDescent="0.3">
      <c r="A4392" t="str">
        <f t="shared" si="68"/>
        <v>103536006</v>
      </c>
      <c r="B4392" s="7" t="s">
        <v>1323</v>
      </c>
      <c r="C4392" s="7"/>
      <c r="D4392" s="7"/>
      <c r="E4392" s="7" t="e">
        <v>#N/A</v>
      </c>
      <c r="F4392" s="7" t="e">
        <v>#N/A</v>
      </c>
      <c r="G4392" s="7" t="e">
        <v>#N/A</v>
      </c>
      <c r="H4392" s="7" t="e">
        <v>#N/A</v>
      </c>
      <c r="I4392" s="7" t="s">
        <v>205</v>
      </c>
      <c r="J4392" s="7" t="s">
        <v>206</v>
      </c>
      <c r="K4392" s="241">
        <v>10353</v>
      </c>
      <c r="L4392" s="7" t="s">
        <v>2407</v>
      </c>
      <c r="M4392" s="241">
        <v>6006</v>
      </c>
      <c r="N4392" s="7" t="s">
        <v>68</v>
      </c>
    </row>
    <row r="4393" spans="1:14" x14ac:dyDescent="0.3">
      <c r="A4393" t="str">
        <f t="shared" si="68"/>
        <v>103966003</v>
      </c>
      <c r="B4393" s="7" t="s">
        <v>1323</v>
      </c>
      <c r="C4393" s="7"/>
      <c r="D4393" s="7"/>
      <c r="E4393" s="7" t="e">
        <v>#N/A</v>
      </c>
      <c r="F4393" s="7" t="e">
        <v>#N/A</v>
      </c>
      <c r="G4393" s="7" t="e">
        <v>#N/A</v>
      </c>
      <c r="H4393" s="7" t="e">
        <v>#N/A</v>
      </c>
      <c r="I4393" s="7" t="s">
        <v>205</v>
      </c>
      <c r="J4393" s="7" t="s">
        <v>206</v>
      </c>
      <c r="K4393" s="241">
        <v>10396</v>
      </c>
      <c r="L4393" s="7" t="s">
        <v>2408</v>
      </c>
      <c r="M4393" s="241">
        <v>6003</v>
      </c>
      <c r="N4393" s="7" t="s">
        <v>89</v>
      </c>
    </row>
    <row r="4394" spans="1:14" x14ac:dyDescent="0.3">
      <c r="A4394" t="str">
        <f t="shared" si="68"/>
        <v>102556000</v>
      </c>
      <c r="B4394" s="7" t="s">
        <v>1323</v>
      </c>
      <c r="C4394" s="7"/>
      <c r="D4394" s="7"/>
      <c r="E4394" s="7" t="e">
        <v>#N/A</v>
      </c>
      <c r="F4394" s="7" t="e">
        <v>#N/A</v>
      </c>
      <c r="G4394" s="7" t="e">
        <v>#N/A</v>
      </c>
      <c r="H4394" s="7" t="e">
        <v>#N/A</v>
      </c>
      <c r="I4394" s="7" t="s">
        <v>227</v>
      </c>
      <c r="J4394" s="7" t="s">
        <v>228</v>
      </c>
      <c r="K4394" s="241">
        <v>10255</v>
      </c>
      <c r="L4394" s="7" t="s">
        <v>229</v>
      </c>
      <c r="M4394" s="241">
        <v>6000</v>
      </c>
      <c r="N4394" s="7" t="s">
        <v>107</v>
      </c>
    </row>
    <row r="4395" spans="1:14" x14ac:dyDescent="0.3">
      <c r="A4395" t="str">
        <f t="shared" si="68"/>
        <v>102556003</v>
      </c>
      <c r="B4395" s="7" t="s">
        <v>1323</v>
      </c>
      <c r="C4395" s="7"/>
      <c r="D4395" s="7"/>
      <c r="E4395" s="7">
        <v>0</v>
      </c>
      <c r="F4395" s="7">
        <v>0</v>
      </c>
      <c r="G4395" s="7">
        <v>0</v>
      </c>
      <c r="H4395" s="7">
        <v>0</v>
      </c>
      <c r="I4395" s="7" t="s">
        <v>227</v>
      </c>
      <c r="J4395" s="7" t="s">
        <v>228</v>
      </c>
      <c r="K4395" s="241">
        <v>10255</v>
      </c>
      <c r="L4395" s="7" t="s">
        <v>229</v>
      </c>
      <c r="M4395" s="241">
        <v>6003</v>
      </c>
      <c r="N4395" s="7" t="s">
        <v>89</v>
      </c>
    </row>
    <row r="4396" spans="1:14" x14ac:dyDescent="0.3">
      <c r="A4396" t="str">
        <f t="shared" si="68"/>
        <v>102556006</v>
      </c>
      <c r="B4396" s="7" t="s">
        <v>1323</v>
      </c>
      <c r="C4396" s="7"/>
      <c r="D4396" s="7"/>
      <c r="E4396" s="7" t="e">
        <v>#N/A</v>
      </c>
      <c r="F4396" s="7" t="e">
        <v>#N/A</v>
      </c>
      <c r="G4396" s="7" t="e">
        <v>#N/A</v>
      </c>
      <c r="H4396" s="7" t="e">
        <v>#N/A</v>
      </c>
      <c r="I4396" s="7" t="s">
        <v>227</v>
      </c>
      <c r="J4396" s="7" t="s">
        <v>228</v>
      </c>
      <c r="K4396" s="241">
        <v>10255</v>
      </c>
      <c r="L4396" s="7" t="s">
        <v>229</v>
      </c>
      <c r="M4396" s="241">
        <v>6006</v>
      </c>
      <c r="N4396" s="7" t="s">
        <v>68</v>
      </c>
    </row>
    <row r="4397" spans="1:14" x14ac:dyDescent="0.3">
      <c r="A4397" t="str">
        <f t="shared" si="68"/>
        <v>102556008</v>
      </c>
      <c r="B4397" s="7" t="s">
        <v>1323</v>
      </c>
      <c r="C4397" s="7"/>
      <c r="D4397" s="7"/>
      <c r="E4397" s="7" t="e">
        <v>#N/A</v>
      </c>
      <c r="F4397" s="7" t="e">
        <v>#N/A</v>
      </c>
      <c r="G4397" s="7" t="e">
        <v>#N/A</v>
      </c>
      <c r="H4397" s="7" t="e">
        <v>#N/A</v>
      </c>
      <c r="I4397" s="7" t="s">
        <v>227</v>
      </c>
      <c r="J4397" s="7" t="s">
        <v>228</v>
      </c>
      <c r="K4397" s="241">
        <v>10255</v>
      </c>
      <c r="L4397" s="7" t="s">
        <v>229</v>
      </c>
      <c r="M4397" s="241">
        <v>6008</v>
      </c>
      <c r="N4397" s="7" t="s">
        <v>75</v>
      </c>
    </row>
    <row r="4398" spans="1:14" x14ac:dyDescent="0.3">
      <c r="A4398" t="str">
        <f t="shared" si="68"/>
        <v>102566000</v>
      </c>
      <c r="B4398" s="7" t="s">
        <v>1323</v>
      </c>
      <c r="C4398" s="7"/>
      <c r="D4398" s="7"/>
      <c r="E4398" s="7" t="e">
        <v>#N/A</v>
      </c>
      <c r="F4398" s="7" t="e">
        <v>#N/A</v>
      </c>
      <c r="G4398" s="7" t="e">
        <v>#N/A</v>
      </c>
      <c r="H4398" s="7" t="e">
        <v>#N/A</v>
      </c>
      <c r="I4398" s="7" t="s">
        <v>227</v>
      </c>
      <c r="J4398" s="7" t="s">
        <v>228</v>
      </c>
      <c r="K4398" s="241">
        <v>10256</v>
      </c>
      <c r="L4398" s="7" t="s">
        <v>230</v>
      </c>
      <c r="M4398" s="241">
        <v>6000</v>
      </c>
      <c r="N4398" s="7" t="s">
        <v>107</v>
      </c>
    </row>
    <row r="4399" spans="1:14" x14ac:dyDescent="0.3">
      <c r="A4399" t="str">
        <f t="shared" si="68"/>
        <v>102566003</v>
      </c>
      <c r="B4399" s="7" t="s">
        <v>1323</v>
      </c>
      <c r="C4399" s="7"/>
      <c r="D4399" s="7"/>
      <c r="E4399" s="7">
        <v>0</v>
      </c>
      <c r="F4399" s="7">
        <v>0</v>
      </c>
      <c r="G4399" s="7">
        <v>0</v>
      </c>
      <c r="H4399" s="7">
        <v>0</v>
      </c>
      <c r="I4399" s="7" t="s">
        <v>227</v>
      </c>
      <c r="J4399" s="7" t="s">
        <v>228</v>
      </c>
      <c r="K4399" s="241">
        <v>10256</v>
      </c>
      <c r="L4399" s="7" t="s">
        <v>230</v>
      </c>
      <c r="M4399" s="241">
        <v>6003</v>
      </c>
      <c r="N4399" s="7" t="s">
        <v>89</v>
      </c>
    </row>
    <row r="4400" spans="1:14" x14ac:dyDescent="0.3">
      <c r="A4400" t="str">
        <f t="shared" si="68"/>
        <v>102566006</v>
      </c>
      <c r="B4400" s="7" t="s">
        <v>1323</v>
      </c>
      <c r="C4400" s="7"/>
      <c r="D4400" s="7"/>
      <c r="E4400" s="7" t="e">
        <v>#N/A</v>
      </c>
      <c r="F4400" s="7" t="e">
        <v>#N/A</v>
      </c>
      <c r="G4400" s="7" t="e">
        <v>#N/A</v>
      </c>
      <c r="H4400" s="7" t="e">
        <v>#N/A</v>
      </c>
      <c r="I4400" s="7" t="s">
        <v>227</v>
      </c>
      <c r="J4400" s="7" t="s">
        <v>228</v>
      </c>
      <c r="K4400" s="241">
        <v>10256</v>
      </c>
      <c r="L4400" s="7" t="s">
        <v>230</v>
      </c>
      <c r="M4400" s="241">
        <v>6006</v>
      </c>
      <c r="N4400" s="7" t="s">
        <v>68</v>
      </c>
    </row>
    <row r="4401" spans="1:14" x14ac:dyDescent="0.3">
      <c r="A4401" t="str">
        <f t="shared" si="68"/>
        <v>102566008</v>
      </c>
      <c r="B4401" s="7" t="s">
        <v>1323</v>
      </c>
      <c r="C4401" s="7"/>
      <c r="D4401" s="7"/>
      <c r="E4401" s="7" t="e">
        <v>#N/A</v>
      </c>
      <c r="F4401" s="7" t="e">
        <v>#N/A</v>
      </c>
      <c r="G4401" s="7" t="e">
        <v>#N/A</v>
      </c>
      <c r="H4401" s="7" t="e">
        <v>#N/A</v>
      </c>
      <c r="I4401" s="7" t="s">
        <v>227</v>
      </c>
      <c r="J4401" s="7" t="s">
        <v>228</v>
      </c>
      <c r="K4401" s="241">
        <v>10256</v>
      </c>
      <c r="L4401" s="7" t="s">
        <v>230</v>
      </c>
      <c r="M4401" s="241">
        <v>6008</v>
      </c>
      <c r="N4401" s="7" t="s">
        <v>75</v>
      </c>
    </row>
    <row r="4402" spans="1:14" x14ac:dyDescent="0.3">
      <c r="A4402" t="str">
        <f t="shared" si="68"/>
        <v>102576000</v>
      </c>
      <c r="B4402" s="7" t="s">
        <v>1323</v>
      </c>
      <c r="C4402" s="7"/>
      <c r="D4402" s="7"/>
      <c r="E4402" s="7" t="e">
        <v>#N/A</v>
      </c>
      <c r="F4402" s="7" t="e">
        <v>#N/A</v>
      </c>
      <c r="G4402" s="7" t="e">
        <v>#N/A</v>
      </c>
      <c r="H4402" s="7" t="e">
        <v>#N/A</v>
      </c>
      <c r="I4402" s="7" t="s">
        <v>227</v>
      </c>
      <c r="J4402" s="7" t="s">
        <v>228</v>
      </c>
      <c r="K4402" s="241">
        <v>10257</v>
      </c>
      <c r="L4402" s="7" t="s">
        <v>231</v>
      </c>
      <c r="M4402" s="241">
        <v>6000</v>
      </c>
      <c r="N4402" s="7" t="s">
        <v>107</v>
      </c>
    </row>
    <row r="4403" spans="1:14" x14ac:dyDescent="0.3">
      <c r="A4403" t="str">
        <f t="shared" si="68"/>
        <v>102576003</v>
      </c>
      <c r="B4403" s="7" t="s">
        <v>1323</v>
      </c>
      <c r="C4403" s="7"/>
      <c r="D4403" s="7"/>
      <c r="E4403" s="7">
        <v>0</v>
      </c>
      <c r="F4403" s="7">
        <v>0</v>
      </c>
      <c r="G4403" s="7">
        <v>0</v>
      </c>
      <c r="H4403" s="7">
        <v>0</v>
      </c>
      <c r="I4403" s="7" t="s">
        <v>227</v>
      </c>
      <c r="J4403" s="7" t="s">
        <v>228</v>
      </c>
      <c r="K4403" s="241">
        <v>10257</v>
      </c>
      <c r="L4403" s="7" t="s">
        <v>231</v>
      </c>
      <c r="M4403" s="241">
        <v>6003</v>
      </c>
      <c r="N4403" s="7" t="s">
        <v>89</v>
      </c>
    </row>
    <row r="4404" spans="1:14" x14ac:dyDescent="0.3">
      <c r="A4404" t="str">
        <f t="shared" si="68"/>
        <v>102586000</v>
      </c>
      <c r="B4404" s="7" t="s">
        <v>1323</v>
      </c>
      <c r="C4404" s="7"/>
      <c r="D4404" s="7"/>
      <c r="E4404" s="7" t="e">
        <v>#N/A</v>
      </c>
      <c r="F4404" s="7" t="e">
        <v>#N/A</v>
      </c>
      <c r="G4404" s="7" t="e">
        <v>#N/A</v>
      </c>
      <c r="H4404" s="7" t="e">
        <v>#N/A</v>
      </c>
      <c r="I4404" s="7" t="s">
        <v>227</v>
      </c>
      <c r="J4404" s="7" t="s">
        <v>228</v>
      </c>
      <c r="K4404" s="241">
        <v>10258</v>
      </c>
      <c r="L4404" s="7" t="s">
        <v>232</v>
      </c>
      <c r="M4404" s="241">
        <v>6000</v>
      </c>
      <c r="N4404" s="7" t="s">
        <v>107</v>
      </c>
    </row>
    <row r="4405" spans="1:14" x14ac:dyDescent="0.3">
      <c r="A4405" t="str">
        <f t="shared" si="68"/>
        <v>102586003</v>
      </c>
      <c r="B4405" s="7" t="s">
        <v>1323</v>
      </c>
      <c r="C4405" s="7"/>
      <c r="D4405" s="7"/>
      <c r="E4405" s="7">
        <v>0</v>
      </c>
      <c r="F4405" s="7">
        <v>0</v>
      </c>
      <c r="G4405" s="7">
        <v>0</v>
      </c>
      <c r="H4405" s="7">
        <v>0</v>
      </c>
      <c r="I4405" s="7" t="s">
        <v>227</v>
      </c>
      <c r="J4405" s="7" t="s">
        <v>228</v>
      </c>
      <c r="K4405" s="241">
        <v>10258</v>
      </c>
      <c r="L4405" s="7" t="s">
        <v>232</v>
      </c>
      <c r="M4405" s="241">
        <v>6003</v>
      </c>
      <c r="N4405" s="7" t="s">
        <v>89</v>
      </c>
    </row>
    <row r="4406" spans="1:14" x14ac:dyDescent="0.3">
      <c r="A4406" t="str">
        <f t="shared" si="68"/>
        <v>102588812</v>
      </c>
      <c r="B4406" s="7" t="s">
        <v>1323</v>
      </c>
      <c r="C4406" s="7"/>
      <c r="D4406" s="7"/>
      <c r="E4406" s="7" t="e">
        <v>#N/A</v>
      </c>
      <c r="F4406" s="7" t="e">
        <v>#N/A</v>
      </c>
      <c r="G4406" s="7" t="e">
        <v>#N/A</v>
      </c>
      <c r="H4406" s="7" t="e">
        <v>#N/A</v>
      </c>
      <c r="I4406" s="7" t="s">
        <v>227</v>
      </c>
      <c r="J4406" s="7" t="s">
        <v>228</v>
      </c>
      <c r="K4406" s="241">
        <v>10258</v>
      </c>
      <c r="L4406" s="7" t="s">
        <v>232</v>
      </c>
      <c r="M4406" s="241">
        <v>8812</v>
      </c>
      <c r="N4406" s="7" t="s">
        <v>58</v>
      </c>
    </row>
    <row r="4407" spans="1:14" x14ac:dyDescent="0.3">
      <c r="A4407" t="str">
        <f t="shared" si="68"/>
        <v>10962015</v>
      </c>
      <c r="B4407" s="7" t="s">
        <v>1294</v>
      </c>
      <c r="C4407" s="7" t="s">
        <v>1337</v>
      </c>
      <c r="D4407" s="7" t="s">
        <v>22</v>
      </c>
      <c r="E4407" s="7" t="s">
        <v>337</v>
      </c>
      <c r="F4407" s="7" t="s">
        <v>338</v>
      </c>
      <c r="G4407" s="7" t="s">
        <v>339</v>
      </c>
      <c r="H4407" s="7" t="s">
        <v>340</v>
      </c>
      <c r="I4407" s="7" t="s">
        <v>359</v>
      </c>
      <c r="J4407" s="7" t="s">
        <v>360</v>
      </c>
      <c r="K4407" s="241">
        <v>1096</v>
      </c>
      <c r="L4407" s="7" t="s">
        <v>360</v>
      </c>
      <c r="M4407" s="241">
        <v>2015</v>
      </c>
      <c r="N4407" s="7" t="s">
        <v>278</v>
      </c>
    </row>
    <row r="4408" spans="1:14" x14ac:dyDescent="0.3">
      <c r="A4408" t="str">
        <f t="shared" si="68"/>
        <v>10962034</v>
      </c>
      <c r="B4408" s="7" t="s">
        <v>1294</v>
      </c>
      <c r="C4408" s="7"/>
      <c r="D4408" s="7"/>
      <c r="E4408" s="7" t="e">
        <v>#N/A</v>
      </c>
      <c r="F4408" s="7" t="e">
        <v>#N/A</v>
      </c>
      <c r="G4408" s="7" t="e">
        <v>#N/A</v>
      </c>
      <c r="H4408" s="7" t="e">
        <v>#N/A</v>
      </c>
      <c r="I4408" s="7" t="s">
        <v>359</v>
      </c>
      <c r="J4408" s="7" t="s">
        <v>360</v>
      </c>
      <c r="K4408" s="241">
        <v>1096</v>
      </c>
      <c r="L4408" s="7" t="s">
        <v>360</v>
      </c>
      <c r="M4408" s="241">
        <v>2034</v>
      </c>
      <c r="N4408" s="7" t="s">
        <v>225</v>
      </c>
    </row>
    <row r="4409" spans="1:14" x14ac:dyDescent="0.3">
      <c r="A4409" t="str">
        <f t="shared" si="68"/>
        <v>10962045</v>
      </c>
      <c r="B4409" s="7" t="s">
        <v>1294</v>
      </c>
      <c r="C4409" s="7" t="s">
        <v>1337</v>
      </c>
      <c r="D4409" s="7" t="s">
        <v>22</v>
      </c>
      <c r="E4409" s="7" t="s">
        <v>337</v>
      </c>
      <c r="F4409" s="7" t="s">
        <v>338</v>
      </c>
      <c r="G4409" s="7" t="s">
        <v>339</v>
      </c>
      <c r="H4409" s="7" t="s">
        <v>340</v>
      </c>
      <c r="I4409" s="7" t="s">
        <v>359</v>
      </c>
      <c r="J4409" s="7" t="s">
        <v>360</v>
      </c>
      <c r="K4409" s="241">
        <v>1096</v>
      </c>
      <c r="L4409" s="7" t="s">
        <v>360</v>
      </c>
      <c r="M4409" s="241">
        <v>2045</v>
      </c>
      <c r="N4409" s="7" t="s">
        <v>170</v>
      </c>
    </row>
    <row r="4410" spans="1:14" x14ac:dyDescent="0.3">
      <c r="A4410" t="str">
        <f t="shared" si="68"/>
        <v>10962046</v>
      </c>
      <c r="B4410" s="7" t="s">
        <v>1294</v>
      </c>
      <c r="C4410" s="7"/>
      <c r="D4410" s="7"/>
      <c r="E4410" s="7" t="e">
        <v>#N/A</v>
      </c>
      <c r="F4410" s="7" t="e">
        <v>#N/A</v>
      </c>
      <c r="G4410" s="7" t="e">
        <v>#N/A</v>
      </c>
      <c r="H4410" s="7" t="e">
        <v>#N/A</v>
      </c>
      <c r="I4410" s="7" t="s">
        <v>359</v>
      </c>
      <c r="J4410" s="7" t="s">
        <v>360</v>
      </c>
      <c r="K4410" s="241">
        <v>1096</v>
      </c>
      <c r="L4410" s="7" t="s">
        <v>360</v>
      </c>
      <c r="M4410" s="241">
        <v>2046</v>
      </c>
      <c r="N4410" s="7" t="s">
        <v>404</v>
      </c>
    </row>
    <row r="4411" spans="1:14" x14ac:dyDescent="0.3">
      <c r="A4411" t="str">
        <f t="shared" si="68"/>
        <v>10962052</v>
      </c>
      <c r="B4411" s="7" t="s">
        <v>1294</v>
      </c>
      <c r="C4411" s="7" t="s">
        <v>1337</v>
      </c>
      <c r="D4411" s="7" t="s">
        <v>22</v>
      </c>
      <c r="E4411" s="7" t="s">
        <v>337</v>
      </c>
      <c r="F4411" s="7" t="s">
        <v>338</v>
      </c>
      <c r="G4411" s="7" t="s">
        <v>339</v>
      </c>
      <c r="H4411" s="7" t="s">
        <v>340</v>
      </c>
      <c r="I4411" s="7" t="s">
        <v>359</v>
      </c>
      <c r="J4411" s="7" t="s">
        <v>360</v>
      </c>
      <c r="K4411" s="241">
        <v>1096</v>
      </c>
      <c r="L4411" s="7" t="s">
        <v>360</v>
      </c>
      <c r="M4411" s="241">
        <v>2052</v>
      </c>
      <c r="N4411" s="7" t="s">
        <v>363</v>
      </c>
    </row>
    <row r="4412" spans="1:14" x14ac:dyDescent="0.3">
      <c r="A4412" t="str">
        <f t="shared" si="68"/>
        <v>10962078</v>
      </c>
      <c r="B4412" s="7" t="s">
        <v>1294</v>
      </c>
      <c r="C4412" s="7" t="s">
        <v>1337</v>
      </c>
      <c r="D4412" s="7" t="s">
        <v>22</v>
      </c>
      <c r="E4412" s="7" t="s">
        <v>337</v>
      </c>
      <c r="F4412" s="7" t="s">
        <v>338</v>
      </c>
      <c r="G4412" s="7" t="s">
        <v>339</v>
      </c>
      <c r="H4412" s="7" t="s">
        <v>340</v>
      </c>
      <c r="I4412" s="7" t="s">
        <v>359</v>
      </c>
      <c r="J4412" s="7" t="s">
        <v>360</v>
      </c>
      <c r="K4412" s="241">
        <v>1096</v>
      </c>
      <c r="L4412" s="7" t="s">
        <v>360</v>
      </c>
      <c r="M4412" s="241">
        <v>2078</v>
      </c>
      <c r="N4412" s="7" t="s">
        <v>284</v>
      </c>
    </row>
    <row r="4413" spans="1:14" x14ac:dyDescent="0.3">
      <c r="A4413" t="str">
        <f t="shared" si="68"/>
        <v>10962192</v>
      </c>
      <c r="B4413" s="7" t="s">
        <v>1294</v>
      </c>
      <c r="C4413" s="7"/>
      <c r="D4413" s="7"/>
      <c r="E4413" s="7" t="e">
        <v>#N/A</v>
      </c>
      <c r="F4413" s="7" t="e">
        <v>#N/A</v>
      </c>
      <c r="G4413" s="7" t="e">
        <v>#N/A</v>
      </c>
      <c r="H4413" s="7" t="e">
        <v>#N/A</v>
      </c>
      <c r="I4413" s="7" t="s">
        <v>359</v>
      </c>
      <c r="J4413" s="7" t="s">
        <v>360</v>
      </c>
      <c r="K4413" s="241">
        <v>1096</v>
      </c>
      <c r="L4413" s="7" t="s">
        <v>360</v>
      </c>
      <c r="M4413" s="241">
        <v>2192</v>
      </c>
      <c r="N4413" s="7" t="s">
        <v>2409</v>
      </c>
    </row>
    <row r="4414" spans="1:14" x14ac:dyDescent="0.3">
      <c r="A4414" t="str">
        <f t="shared" si="68"/>
        <v>10964000</v>
      </c>
      <c r="B4414" s="7" t="s">
        <v>1294</v>
      </c>
      <c r="C4414" s="7"/>
      <c r="D4414" s="7"/>
      <c r="E4414" s="7" t="e">
        <v>#N/A</v>
      </c>
      <c r="F4414" s="7" t="e">
        <v>#N/A</v>
      </c>
      <c r="G4414" s="7" t="e">
        <v>#N/A</v>
      </c>
      <c r="H4414" s="7" t="e">
        <v>#N/A</v>
      </c>
      <c r="I4414" s="7" t="s">
        <v>359</v>
      </c>
      <c r="J4414" s="7" t="s">
        <v>360</v>
      </c>
      <c r="K4414" s="241">
        <v>1096</v>
      </c>
      <c r="L4414" s="7" t="s">
        <v>360</v>
      </c>
      <c r="M4414" s="241">
        <v>4000</v>
      </c>
      <c r="N4414" s="7" t="s">
        <v>1349</v>
      </c>
    </row>
    <row r="4415" spans="1:14" x14ac:dyDescent="0.3">
      <c r="A4415" t="str">
        <f t="shared" si="68"/>
        <v>10965003</v>
      </c>
      <c r="B4415" s="7" t="s">
        <v>1294</v>
      </c>
      <c r="C4415" s="7"/>
      <c r="D4415" s="7"/>
      <c r="E4415" s="7" t="e">
        <v>#N/A</v>
      </c>
      <c r="F4415" s="7" t="e">
        <v>#N/A</v>
      </c>
      <c r="G4415" s="7" t="e">
        <v>#N/A</v>
      </c>
      <c r="H4415" s="7" t="e">
        <v>#N/A</v>
      </c>
      <c r="I4415" s="7" t="s">
        <v>359</v>
      </c>
      <c r="J4415" s="7" t="s">
        <v>360</v>
      </c>
      <c r="K4415" s="241">
        <v>1096</v>
      </c>
      <c r="L4415" s="7" t="s">
        <v>360</v>
      </c>
      <c r="M4415" s="241">
        <v>5003</v>
      </c>
      <c r="N4415" s="7" t="s">
        <v>1395</v>
      </c>
    </row>
    <row r="4416" spans="1:14" x14ac:dyDescent="0.3">
      <c r="A4416" t="str">
        <f t="shared" si="68"/>
        <v>10966008</v>
      </c>
      <c r="B4416" s="7" t="s">
        <v>1294</v>
      </c>
      <c r="C4416" s="7"/>
      <c r="D4416" s="7"/>
      <c r="E4416" s="7" t="e">
        <v>#N/A</v>
      </c>
      <c r="F4416" s="7" t="e">
        <v>#N/A</v>
      </c>
      <c r="G4416" s="7" t="e">
        <v>#N/A</v>
      </c>
      <c r="H4416" s="7" t="e">
        <v>#N/A</v>
      </c>
      <c r="I4416" s="7" t="s">
        <v>359</v>
      </c>
      <c r="J4416" s="7" t="s">
        <v>360</v>
      </c>
      <c r="K4416" s="241">
        <v>1096</v>
      </c>
      <c r="L4416" s="7" t="s">
        <v>360</v>
      </c>
      <c r="M4416" s="241">
        <v>6008</v>
      </c>
      <c r="N4416" s="7" t="s">
        <v>75</v>
      </c>
    </row>
    <row r="4417" spans="1:14" x14ac:dyDescent="0.3">
      <c r="A4417" t="str">
        <f t="shared" si="68"/>
        <v>10967205</v>
      </c>
      <c r="B4417" s="7" t="s">
        <v>1294</v>
      </c>
      <c r="C4417" s="7"/>
      <c r="D4417" s="7"/>
      <c r="E4417" s="7" t="e">
        <v>#N/A</v>
      </c>
      <c r="F4417" s="7" t="e">
        <v>#N/A</v>
      </c>
      <c r="G4417" s="7" t="e">
        <v>#N/A</v>
      </c>
      <c r="H4417" s="7" t="e">
        <v>#N/A</v>
      </c>
      <c r="I4417" s="7" t="s">
        <v>359</v>
      </c>
      <c r="J4417" s="7" t="s">
        <v>360</v>
      </c>
      <c r="K4417" s="241">
        <v>1096</v>
      </c>
      <c r="L4417" s="7" t="s">
        <v>360</v>
      </c>
      <c r="M4417" s="241">
        <v>7205</v>
      </c>
      <c r="N4417" s="7" t="s">
        <v>1025</v>
      </c>
    </row>
    <row r="4418" spans="1:14" x14ac:dyDescent="0.3">
      <c r="A4418" t="str">
        <f t="shared" si="68"/>
        <v>10968000</v>
      </c>
      <c r="B4418" s="7" t="s">
        <v>1294</v>
      </c>
      <c r="C4418" s="7"/>
      <c r="D4418" s="7"/>
      <c r="E4418" s="7" t="e">
        <v>#N/A</v>
      </c>
      <c r="F4418" s="7" t="e">
        <v>#N/A</v>
      </c>
      <c r="G4418" s="7" t="e">
        <v>#N/A</v>
      </c>
      <c r="H4418" s="7" t="e">
        <v>#N/A</v>
      </c>
      <c r="I4418" s="7" t="s">
        <v>359</v>
      </c>
      <c r="J4418" s="7" t="s">
        <v>360</v>
      </c>
      <c r="K4418" s="241">
        <v>1096</v>
      </c>
      <c r="L4418" s="7" t="s">
        <v>360</v>
      </c>
      <c r="M4418" s="241">
        <v>8000</v>
      </c>
      <c r="N4418" s="7" t="s">
        <v>163</v>
      </c>
    </row>
    <row r="4419" spans="1:14" x14ac:dyDescent="0.3">
      <c r="A4419" t="str">
        <f t="shared" ref="A4419:A4482" si="69">K4419&amp;M4419</f>
        <v>10968601</v>
      </c>
      <c r="B4419" s="7" t="s">
        <v>1294</v>
      </c>
      <c r="C4419" s="7"/>
      <c r="D4419" s="7"/>
      <c r="E4419" s="7" t="e">
        <v>#N/A</v>
      </c>
      <c r="F4419" s="7" t="e">
        <v>#N/A</v>
      </c>
      <c r="G4419" s="7" t="e">
        <v>#N/A</v>
      </c>
      <c r="H4419" s="7" t="e">
        <v>#N/A</v>
      </c>
      <c r="I4419" s="7" t="s">
        <v>359</v>
      </c>
      <c r="J4419" s="7" t="s">
        <v>360</v>
      </c>
      <c r="K4419" s="241">
        <v>1096</v>
      </c>
      <c r="L4419" s="7" t="s">
        <v>360</v>
      </c>
      <c r="M4419" s="241">
        <v>8601</v>
      </c>
      <c r="N4419" s="7" t="s">
        <v>192</v>
      </c>
    </row>
    <row r="4420" spans="1:14" x14ac:dyDescent="0.3">
      <c r="A4420" t="str">
        <f t="shared" si="69"/>
        <v>10968602</v>
      </c>
      <c r="B4420" s="7" t="s">
        <v>1294</v>
      </c>
      <c r="C4420" s="7"/>
      <c r="D4420" s="7"/>
      <c r="E4420" s="7" t="e">
        <v>#N/A</v>
      </c>
      <c r="F4420" s="7" t="e">
        <v>#N/A</v>
      </c>
      <c r="G4420" s="7" t="e">
        <v>#N/A</v>
      </c>
      <c r="H4420" s="7" t="e">
        <v>#N/A</v>
      </c>
      <c r="I4420" s="7" t="s">
        <v>359</v>
      </c>
      <c r="J4420" s="7" t="s">
        <v>360</v>
      </c>
      <c r="K4420" s="241">
        <v>1096</v>
      </c>
      <c r="L4420" s="7" t="s">
        <v>360</v>
      </c>
      <c r="M4420" s="241">
        <v>8602</v>
      </c>
      <c r="N4420" s="7" t="s">
        <v>365</v>
      </c>
    </row>
    <row r="4421" spans="1:14" x14ac:dyDescent="0.3">
      <c r="A4421" t="str">
        <f t="shared" si="69"/>
        <v>10972034</v>
      </c>
      <c r="B4421" s="7" t="s">
        <v>1294</v>
      </c>
      <c r="C4421" s="7"/>
      <c r="D4421" s="7"/>
      <c r="E4421" s="7" t="e">
        <v>#N/A</v>
      </c>
      <c r="F4421" s="7" t="e">
        <v>#N/A</v>
      </c>
      <c r="G4421" s="7" t="e">
        <v>#N/A</v>
      </c>
      <c r="H4421" s="7" t="e">
        <v>#N/A</v>
      </c>
      <c r="I4421" s="7" t="s">
        <v>359</v>
      </c>
      <c r="J4421" s="7" t="s">
        <v>360</v>
      </c>
      <c r="K4421" s="241">
        <v>1097</v>
      </c>
      <c r="L4421" s="7" t="s">
        <v>364</v>
      </c>
      <c r="M4421" s="241">
        <v>2034</v>
      </c>
      <c r="N4421" s="7" t="s">
        <v>225</v>
      </c>
    </row>
    <row r="4422" spans="1:14" x14ac:dyDescent="0.3">
      <c r="A4422" t="str">
        <f t="shared" si="69"/>
        <v>10972037</v>
      </c>
      <c r="B4422" s="7" t="s">
        <v>1294</v>
      </c>
      <c r="C4422" s="7"/>
      <c r="D4422" s="7"/>
      <c r="E4422" s="7" t="e">
        <v>#N/A</v>
      </c>
      <c r="F4422" s="7" t="e">
        <v>#N/A</v>
      </c>
      <c r="G4422" s="7" t="e">
        <v>#N/A</v>
      </c>
      <c r="H4422" s="7" t="e">
        <v>#N/A</v>
      </c>
      <c r="I4422" s="7" t="s">
        <v>359</v>
      </c>
      <c r="J4422" s="7" t="s">
        <v>360</v>
      </c>
      <c r="K4422" s="241">
        <v>1097</v>
      </c>
      <c r="L4422" s="7" t="s">
        <v>364</v>
      </c>
      <c r="M4422" s="241">
        <v>2037</v>
      </c>
      <c r="N4422" s="7" t="s">
        <v>294</v>
      </c>
    </row>
    <row r="4423" spans="1:14" x14ac:dyDescent="0.3">
      <c r="A4423" t="str">
        <f t="shared" si="69"/>
        <v>10972045</v>
      </c>
      <c r="B4423" s="7" t="s">
        <v>1294</v>
      </c>
      <c r="C4423" s="7"/>
      <c r="D4423" s="7"/>
      <c r="E4423" s="7" t="e">
        <v>#N/A</v>
      </c>
      <c r="F4423" s="7" t="e">
        <v>#N/A</v>
      </c>
      <c r="G4423" s="7" t="e">
        <v>#N/A</v>
      </c>
      <c r="H4423" s="7" t="e">
        <v>#N/A</v>
      </c>
      <c r="I4423" s="7" t="s">
        <v>359</v>
      </c>
      <c r="J4423" s="7" t="s">
        <v>360</v>
      </c>
      <c r="K4423" s="241">
        <v>1097</v>
      </c>
      <c r="L4423" s="7" t="s">
        <v>364</v>
      </c>
      <c r="M4423" s="241">
        <v>2045</v>
      </c>
      <c r="N4423" s="7" t="s">
        <v>170</v>
      </c>
    </row>
    <row r="4424" spans="1:14" x14ac:dyDescent="0.3">
      <c r="A4424" t="str">
        <f t="shared" si="69"/>
        <v>10974000</v>
      </c>
      <c r="B4424" s="7" t="s">
        <v>1294</v>
      </c>
      <c r="C4424" s="7"/>
      <c r="D4424" s="7"/>
      <c r="E4424" s="7" t="e">
        <v>#N/A</v>
      </c>
      <c r="F4424" s="7" t="e">
        <v>#N/A</v>
      </c>
      <c r="G4424" s="7" t="e">
        <v>#N/A</v>
      </c>
      <c r="H4424" s="7" t="e">
        <v>#N/A</v>
      </c>
      <c r="I4424" s="7" t="s">
        <v>359</v>
      </c>
      <c r="J4424" s="7" t="s">
        <v>360</v>
      </c>
      <c r="K4424" s="241">
        <v>1097</v>
      </c>
      <c r="L4424" s="7" t="s">
        <v>364</v>
      </c>
      <c r="M4424" s="241">
        <v>4000</v>
      </c>
      <c r="N4424" s="7" t="s">
        <v>1349</v>
      </c>
    </row>
    <row r="4425" spans="1:14" x14ac:dyDescent="0.3">
      <c r="A4425" t="str">
        <f t="shared" si="69"/>
        <v>10975000</v>
      </c>
      <c r="B4425" s="7" t="s">
        <v>1294</v>
      </c>
      <c r="C4425" s="7"/>
      <c r="D4425" s="7"/>
      <c r="E4425" s="7" t="e">
        <v>#N/A</v>
      </c>
      <c r="F4425" s="7" t="e">
        <v>#N/A</v>
      </c>
      <c r="G4425" s="7" t="e">
        <v>#N/A</v>
      </c>
      <c r="H4425" s="7" t="e">
        <v>#N/A</v>
      </c>
      <c r="I4425" s="7" t="s">
        <v>359</v>
      </c>
      <c r="J4425" s="7" t="s">
        <v>360</v>
      </c>
      <c r="K4425" s="241">
        <v>1097</v>
      </c>
      <c r="L4425" s="7" t="s">
        <v>364</v>
      </c>
      <c r="M4425" s="241">
        <v>5000</v>
      </c>
      <c r="N4425" s="7" t="s">
        <v>2252</v>
      </c>
    </row>
    <row r="4426" spans="1:14" x14ac:dyDescent="0.3">
      <c r="A4426" t="str">
        <f t="shared" si="69"/>
        <v>10975003</v>
      </c>
      <c r="B4426" s="7" t="s">
        <v>1294</v>
      </c>
      <c r="C4426" s="7"/>
      <c r="D4426" s="7"/>
      <c r="E4426" s="7" t="e">
        <v>#N/A</v>
      </c>
      <c r="F4426" s="7" t="e">
        <v>#N/A</v>
      </c>
      <c r="G4426" s="7" t="e">
        <v>#N/A</v>
      </c>
      <c r="H4426" s="7" t="e">
        <v>#N/A</v>
      </c>
      <c r="I4426" s="7" t="s">
        <v>359</v>
      </c>
      <c r="J4426" s="7" t="s">
        <v>360</v>
      </c>
      <c r="K4426" s="241">
        <v>1097</v>
      </c>
      <c r="L4426" s="7" t="s">
        <v>364</v>
      </c>
      <c r="M4426" s="241">
        <v>5003</v>
      </c>
      <c r="N4426" s="7" t="s">
        <v>1395</v>
      </c>
    </row>
    <row r="4427" spans="1:14" x14ac:dyDescent="0.3">
      <c r="A4427" t="str">
        <f t="shared" si="69"/>
        <v>10976003</v>
      </c>
      <c r="B4427" s="7" t="s">
        <v>1294</v>
      </c>
      <c r="C4427" s="7"/>
      <c r="D4427" s="7"/>
      <c r="E4427" s="7" t="e">
        <v>#N/A</v>
      </c>
      <c r="F4427" s="7" t="e">
        <v>#N/A</v>
      </c>
      <c r="G4427" s="7" t="e">
        <v>#N/A</v>
      </c>
      <c r="H4427" s="7" t="e">
        <v>#N/A</v>
      </c>
      <c r="I4427" s="7" t="s">
        <v>359</v>
      </c>
      <c r="J4427" s="7" t="s">
        <v>360</v>
      </c>
      <c r="K4427" s="241">
        <v>1097</v>
      </c>
      <c r="L4427" s="7" t="s">
        <v>364</v>
      </c>
      <c r="M4427" s="241">
        <v>6003</v>
      </c>
      <c r="N4427" s="7" t="s">
        <v>89</v>
      </c>
    </row>
    <row r="4428" spans="1:14" x14ac:dyDescent="0.3">
      <c r="A4428" t="str">
        <f t="shared" si="69"/>
        <v>10976006</v>
      </c>
      <c r="B4428" s="7" t="s">
        <v>1294</v>
      </c>
      <c r="C4428" s="7"/>
      <c r="D4428" s="7"/>
      <c r="E4428" s="7" t="e">
        <v>#N/A</v>
      </c>
      <c r="F4428" s="7" t="e">
        <v>#N/A</v>
      </c>
      <c r="G4428" s="7" t="e">
        <v>#N/A</v>
      </c>
      <c r="H4428" s="7" t="e">
        <v>#N/A</v>
      </c>
      <c r="I4428" s="7" t="s">
        <v>359</v>
      </c>
      <c r="J4428" s="7" t="s">
        <v>360</v>
      </c>
      <c r="K4428" s="241">
        <v>1097</v>
      </c>
      <c r="L4428" s="7" t="s">
        <v>364</v>
      </c>
      <c r="M4428" s="241">
        <v>6006</v>
      </c>
      <c r="N4428" s="7" t="s">
        <v>68</v>
      </c>
    </row>
    <row r="4429" spans="1:14" x14ac:dyDescent="0.3">
      <c r="A4429" t="str">
        <f t="shared" si="69"/>
        <v>10977205</v>
      </c>
      <c r="B4429" s="7" t="s">
        <v>1294</v>
      </c>
      <c r="C4429" s="7"/>
      <c r="D4429" s="7"/>
      <c r="E4429" s="7" t="e">
        <v>#N/A</v>
      </c>
      <c r="F4429" s="7" t="e">
        <v>#N/A</v>
      </c>
      <c r="G4429" s="7" t="e">
        <v>#N/A</v>
      </c>
      <c r="H4429" s="7" t="e">
        <v>#N/A</v>
      </c>
      <c r="I4429" s="7" t="s">
        <v>359</v>
      </c>
      <c r="J4429" s="7" t="s">
        <v>360</v>
      </c>
      <c r="K4429" s="241">
        <v>1097</v>
      </c>
      <c r="L4429" s="7" t="s">
        <v>364</v>
      </c>
      <c r="M4429" s="241">
        <v>7205</v>
      </c>
      <c r="N4429" s="7" t="s">
        <v>1025</v>
      </c>
    </row>
    <row r="4430" spans="1:14" x14ac:dyDescent="0.3">
      <c r="A4430" t="str">
        <f t="shared" si="69"/>
        <v>10978600</v>
      </c>
      <c r="B4430" s="7" t="s">
        <v>1294</v>
      </c>
      <c r="C4430" s="7"/>
      <c r="D4430" s="7"/>
      <c r="E4430" s="7" t="e">
        <v>#N/A</v>
      </c>
      <c r="F4430" s="7" t="e">
        <v>#N/A</v>
      </c>
      <c r="G4430" s="7" t="e">
        <v>#N/A</v>
      </c>
      <c r="H4430" s="7" t="e">
        <v>#N/A</v>
      </c>
      <c r="I4430" s="7" t="s">
        <v>359</v>
      </c>
      <c r="J4430" s="7" t="s">
        <v>360</v>
      </c>
      <c r="K4430" s="241">
        <v>1097</v>
      </c>
      <c r="L4430" s="7" t="s">
        <v>364</v>
      </c>
      <c r="M4430" s="241">
        <v>8600</v>
      </c>
      <c r="N4430" s="7" t="s">
        <v>1886</v>
      </c>
    </row>
    <row r="4431" spans="1:14" x14ac:dyDescent="0.3">
      <c r="A4431" t="str">
        <f t="shared" si="69"/>
        <v>10978601</v>
      </c>
      <c r="B4431" s="7" t="s">
        <v>1294</v>
      </c>
      <c r="C4431" s="7"/>
      <c r="D4431" s="7"/>
      <c r="E4431" s="7" t="e">
        <v>#N/A</v>
      </c>
      <c r="F4431" s="7" t="e">
        <v>#N/A</v>
      </c>
      <c r="G4431" s="7" t="e">
        <v>#N/A</v>
      </c>
      <c r="H4431" s="7" t="e">
        <v>#N/A</v>
      </c>
      <c r="I4431" s="7" t="s">
        <v>359</v>
      </c>
      <c r="J4431" s="7" t="s">
        <v>360</v>
      </c>
      <c r="K4431" s="241">
        <v>1097</v>
      </c>
      <c r="L4431" s="7" t="s">
        <v>364</v>
      </c>
      <c r="M4431" s="241">
        <v>8601</v>
      </c>
      <c r="N4431" s="7" t="s">
        <v>192</v>
      </c>
    </row>
    <row r="4432" spans="1:14" x14ac:dyDescent="0.3">
      <c r="A4432" t="str">
        <f t="shared" si="69"/>
        <v>10978602</v>
      </c>
      <c r="B4432" s="7" t="s">
        <v>1294</v>
      </c>
      <c r="C4432" s="7" t="s">
        <v>1337</v>
      </c>
      <c r="D4432" s="7" t="s">
        <v>22</v>
      </c>
      <c r="E4432" s="7" t="s">
        <v>337</v>
      </c>
      <c r="F4432" s="7" t="s">
        <v>338</v>
      </c>
      <c r="G4432" s="7" t="s">
        <v>339</v>
      </c>
      <c r="H4432" s="7" t="s">
        <v>340</v>
      </c>
      <c r="I4432" s="7" t="s">
        <v>359</v>
      </c>
      <c r="J4432" s="7" t="s">
        <v>360</v>
      </c>
      <c r="K4432" s="241">
        <v>1097</v>
      </c>
      <c r="L4432" s="7" t="s">
        <v>364</v>
      </c>
      <c r="M4432" s="241">
        <v>8602</v>
      </c>
      <c r="N4432" s="7" t="s">
        <v>365</v>
      </c>
    </row>
    <row r="4433" spans="1:14" x14ac:dyDescent="0.3">
      <c r="A4433" t="str">
        <f t="shared" si="69"/>
        <v>10978603</v>
      </c>
      <c r="B4433" s="7" t="s">
        <v>1294</v>
      </c>
      <c r="C4433" s="7" t="s">
        <v>1337</v>
      </c>
      <c r="D4433" s="7" t="s">
        <v>22</v>
      </c>
      <c r="E4433" s="7" t="s">
        <v>337</v>
      </c>
      <c r="F4433" s="7" t="s">
        <v>338</v>
      </c>
      <c r="G4433" s="7" t="s">
        <v>339</v>
      </c>
      <c r="H4433" s="7" t="s">
        <v>340</v>
      </c>
      <c r="I4433" s="7" t="s">
        <v>359</v>
      </c>
      <c r="J4433" s="7" t="s">
        <v>360</v>
      </c>
      <c r="K4433" s="241">
        <v>1097</v>
      </c>
      <c r="L4433" s="7" t="s">
        <v>364</v>
      </c>
      <c r="M4433" s="241">
        <v>8603</v>
      </c>
      <c r="N4433" s="7" t="s">
        <v>366</v>
      </c>
    </row>
    <row r="4434" spans="1:14" x14ac:dyDescent="0.3">
      <c r="A4434" t="str">
        <f t="shared" si="69"/>
        <v>10978604</v>
      </c>
      <c r="B4434" s="7" t="s">
        <v>1294</v>
      </c>
      <c r="C4434" s="7"/>
      <c r="D4434" s="7"/>
      <c r="E4434" s="7" t="e">
        <v>#N/A</v>
      </c>
      <c r="F4434" s="7" t="e">
        <v>#N/A</v>
      </c>
      <c r="G4434" s="7" t="e">
        <v>#N/A</v>
      </c>
      <c r="H4434" s="7" t="e">
        <v>#N/A</v>
      </c>
      <c r="I4434" s="7" t="s">
        <v>359</v>
      </c>
      <c r="J4434" s="7" t="s">
        <v>360</v>
      </c>
      <c r="K4434" s="241">
        <v>1097</v>
      </c>
      <c r="L4434" s="7" t="s">
        <v>364</v>
      </c>
      <c r="M4434" s="241">
        <v>8604</v>
      </c>
      <c r="N4434" s="7" t="s">
        <v>2410</v>
      </c>
    </row>
    <row r="4435" spans="1:14" x14ac:dyDescent="0.3">
      <c r="A4435" t="str">
        <f t="shared" si="69"/>
        <v>10978605</v>
      </c>
      <c r="B4435" s="7" t="s">
        <v>1294</v>
      </c>
      <c r="C4435" s="7" t="s">
        <v>1337</v>
      </c>
      <c r="D4435" s="7" t="s">
        <v>22</v>
      </c>
      <c r="E4435" s="7" t="s">
        <v>337</v>
      </c>
      <c r="F4435" s="7" t="s">
        <v>338</v>
      </c>
      <c r="G4435" s="7" t="s">
        <v>339</v>
      </c>
      <c r="H4435" s="7" t="s">
        <v>340</v>
      </c>
      <c r="I4435" s="7" t="s">
        <v>359</v>
      </c>
      <c r="J4435" s="7" t="s">
        <v>360</v>
      </c>
      <c r="K4435" s="241">
        <v>1097</v>
      </c>
      <c r="L4435" s="7" t="s">
        <v>364</v>
      </c>
      <c r="M4435" s="241">
        <v>8605</v>
      </c>
      <c r="N4435" s="7" t="s">
        <v>367</v>
      </c>
    </row>
    <row r="4436" spans="1:14" x14ac:dyDescent="0.3">
      <c r="A4436" t="str">
        <f t="shared" si="69"/>
        <v>10978606</v>
      </c>
      <c r="B4436" s="7" t="s">
        <v>1294</v>
      </c>
      <c r="C4436" s="7" t="s">
        <v>1337</v>
      </c>
      <c r="D4436" s="7" t="s">
        <v>22</v>
      </c>
      <c r="E4436" s="7" t="s">
        <v>337</v>
      </c>
      <c r="F4436" s="7" t="s">
        <v>338</v>
      </c>
      <c r="G4436" s="7" t="s">
        <v>339</v>
      </c>
      <c r="H4436" s="7" t="s">
        <v>340</v>
      </c>
      <c r="I4436" s="7" t="s">
        <v>359</v>
      </c>
      <c r="J4436" s="7" t="s">
        <v>360</v>
      </c>
      <c r="K4436" s="241">
        <v>1097</v>
      </c>
      <c r="L4436" s="7" t="s">
        <v>364</v>
      </c>
      <c r="M4436" s="241">
        <v>8606</v>
      </c>
      <c r="N4436" s="7" t="s">
        <v>368</v>
      </c>
    </row>
    <row r="4437" spans="1:14" x14ac:dyDescent="0.3">
      <c r="A4437" t="str">
        <f t="shared" si="69"/>
        <v>10978607</v>
      </c>
      <c r="B4437" s="7" t="s">
        <v>1294</v>
      </c>
      <c r="C4437" s="7" t="s">
        <v>1337</v>
      </c>
      <c r="D4437" s="7" t="s">
        <v>22</v>
      </c>
      <c r="E4437" s="7" t="s">
        <v>337</v>
      </c>
      <c r="F4437" s="7" t="s">
        <v>338</v>
      </c>
      <c r="G4437" s="7" t="s">
        <v>339</v>
      </c>
      <c r="H4437" s="7" t="s">
        <v>340</v>
      </c>
      <c r="I4437" s="7" t="s">
        <v>359</v>
      </c>
      <c r="J4437" s="7" t="s">
        <v>360</v>
      </c>
      <c r="K4437" s="241">
        <v>1097</v>
      </c>
      <c r="L4437" s="7" t="s">
        <v>364</v>
      </c>
      <c r="M4437" s="241">
        <v>8607</v>
      </c>
      <c r="N4437" s="7" t="s">
        <v>369</v>
      </c>
    </row>
    <row r="4438" spans="1:14" x14ac:dyDescent="0.3">
      <c r="A4438" t="str">
        <f t="shared" si="69"/>
        <v>10978608</v>
      </c>
      <c r="B4438" s="7" t="s">
        <v>1294</v>
      </c>
      <c r="C4438" s="7" t="s">
        <v>1337</v>
      </c>
      <c r="D4438" s="7" t="s">
        <v>22</v>
      </c>
      <c r="E4438" s="7" t="s">
        <v>337</v>
      </c>
      <c r="F4438" s="7" t="s">
        <v>338</v>
      </c>
      <c r="G4438" s="7" t="s">
        <v>339</v>
      </c>
      <c r="H4438" s="7" t="s">
        <v>340</v>
      </c>
      <c r="I4438" s="7" t="s">
        <v>359</v>
      </c>
      <c r="J4438" s="7" t="s">
        <v>360</v>
      </c>
      <c r="K4438" s="241">
        <v>1097</v>
      </c>
      <c r="L4438" s="7" t="s">
        <v>364</v>
      </c>
      <c r="M4438" s="241">
        <v>8608</v>
      </c>
      <c r="N4438" s="7" t="s">
        <v>370</v>
      </c>
    </row>
    <row r="4439" spans="1:14" x14ac:dyDescent="0.3">
      <c r="A4439" t="str">
        <f t="shared" si="69"/>
        <v>10978609</v>
      </c>
      <c r="B4439" s="7" t="s">
        <v>1294</v>
      </c>
      <c r="C4439" s="7"/>
      <c r="D4439" s="7"/>
      <c r="E4439" s="7" t="e">
        <v>#N/A</v>
      </c>
      <c r="F4439" s="7" t="e">
        <v>#N/A</v>
      </c>
      <c r="G4439" s="7" t="e">
        <v>#N/A</v>
      </c>
      <c r="H4439" s="7" t="e">
        <v>#N/A</v>
      </c>
      <c r="I4439" s="7" t="s">
        <v>359</v>
      </c>
      <c r="J4439" s="7" t="s">
        <v>360</v>
      </c>
      <c r="K4439" s="241">
        <v>1097</v>
      </c>
      <c r="L4439" s="7" t="s">
        <v>364</v>
      </c>
      <c r="M4439" s="241">
        <v>8609</v>
      </c>
      <c r="N4439" s="7" t="s">
        <v>2411</v>
      </c>
    </row>
    <row r="4440" spans="1:14" x14ac:dyDescent="0.3">
      <c r="A4440" t="str">
        <f t="shared" si="69"/>
        <v>40008600</v>
      </c>
      <c r="B4440" s="7" t="s">
        <v>1294</v>
      </c>
      <c r="C4440" s="7"/>
      <c r="D4440" s="7"/>
      <c r="E4440" s="7" t="e">
        <v>#N/A</v>
      </c>
      <c r="F4440" s="7" t="e">
        <v>#N/A</v>
      </c>
      <c r="G4440" s="7" t="e">
        <v>#N/A</v>
      </c>
      <c r="H4440" s="7" t="e">
        <v>#N/A</v>
      </c>
      <c r="I4440" s="7" t="s">
        <v>359</v>
      </c>
      <c r="J4440" s="7" t="s">
        <v>360</v>
      </c>
      <c r="K4440" s="241">
        <v>4000</v>
      </c>
      <c r="L4440" s="7" t="s">
        <v>2412</v>
      </c>
      <c r="M4440" s="241">
        <v>8600</v>
      </c>
      <c r="N4440" s="7" t="s">
        <v>1886</v>
      </c>
    </row>
    <row r="4441" spans="1:14" x14ac:dyDescent="0.3">
      <c r="A4441" t="str">
        <f t="shared" si="69"/>
        <v>50408812</v>
      </c>
      <c r="B4441" s="7" t="s">
        <v>2097</v>
      </c>
      <c r="C4441" s="7"/>
      <c r="D4441" s="7"/>
      <c r="E4441" s="7" t="e">
        <v>#N/A</v>
      </c>
      <c r="F4441" s="7" t="e">
        <v>#N/A</v>
      </c>
      <c r="G4441" s="7" t="e">
        <v>#N/A</v>
      </c>
      <c r="H4441" s="7" t="e">
        <v>#N/A</v>
      </c>
      <c r="I4441" s="7" t="s">
        <v>359</v>
      </c>
      <c r="J4441" s="7" t="s">
        <v>360</v>
      </c>
      <c r="K4441" s="241">
        <v>5040</v>
      </c>
      <c r="L4441" s="7" t="s">
        <v>2413</v>
      </c>
      <c r="M4441" s="241">
        <v>8812</v>
      </c>
      <c r="N4441" s="7" t="s">
        <v>58</v>
      </c>
    </row>
    <row r="4442" spans="1:14" x14ac:dyDescent="0.3">
      <c r="A4442" t="str">
        <f t="shared" si="69"/>
        <v>50408830</v>
      </c>
      <c r="B4442" s="7" t="s">
        <v>2097</v>
      </c>
      <c r="C4442" s="7"/>
      <c r="D4442" s="7"/>
      <c r="E4442" s="7" t="e">
        <v>#N/A</v>
      </c>
      <c r="F4442" s="7" t="e">
        <v>#N/A</v>
      </c>
      <c r="G4442" s="7" t="e">
        <v>#N/A</v>
      </c>
      <c r="H4442" s="7" t="e">
        <v>#N/A</v>
      </c>
      <c r="I4442" s="7" t="s">
        <v>359</v>
      </c>
      <c r="J4442" s="7" t="s">
        <v>360</v>
      </c>
      <c r="K4442" s="241">
        <v>5040</v>
      </c>
      <c r="L4442" s="7" t="s">
        <v>2413</v>
      </c>
      <c r="M4442" s="241">
        <v>8830</v>
      </c>
      <c r="N4442" s="7" t="s">
        <v>111</v>
      </c>
    </row>
    <row r="4443" spans="1:14" x14ac:dyDescent="0.3">
      <c r="A4443" t="str">
        <f t="shared" si="69"/>
        <v>50408831</v>
      </c>
      <c r="B4443" s="7" t="s">
        <v>2097</v>
      </c>
      <c r="C4443" s="7"/>
      <c r="D4443" s="7"/>
      <c r="E4443" s="7" t="e">
        <v>#N/A</v>
      </c>
      <c r="F4443" s="7" t="e">
        <v>#N/A</v>
      </c>
      <c r="G4443" s="7" t="e">
        <v>#N/A</v>
      </c>
      <c r="H4443" s="7" t="e">
        <v>#N/A</v>
      </c>
      <c r="I4443" s="7" t="s">
        <v>359</v>
      </c>
      <c r="J4443" s="7" t="s">
        <v>360</v>
      </c>
      <c r="K4443" s="241">
        <v>5040</v>
      </c>
      <c r="L4443" s="7" t="s">
        <v>2413</v>
      </c>
      <c r="M4443" s="241">
        <v>8831</v>
      </c>
      <c r="N4443" s="7" t="s">
        <v>2135</v>
      </c>
    </row>
    <row r="4444" spans="1:14" x14ac:dyDescent="0.3">
      <c r="A4444" t="str">
        <f t="shared" si="69"/>
        <v>50408832</v>
      </c>
      <c r="B4444" s="7" t="s">
        <v>2097</v>
      </c>
      <c r="C4444" s="7"/>
      <c r="D4444" s="7"/>
      <c r="E4444" s="7" t="e">
        <v>#N/A</v>
      </c>
      <c r="F4444" s="7" t="e">
        <v>#N/A</v>
      </c>
      <c r="G4444" s="7" t="e">
        <v>#N/A</v>
      </c>
      <c r="H4444" s="7" t="e">
        <v>#N/A</v>
      </c>
      <c r="I4444" s="7" t="s">
        <v>359</v>
      </c>
      <c r="J4444" s="7" t="s">
        <v>360</v>
      </c>
      <c r="K4444" s="241">
        <v>5040</v>
      </c>
      <c r="L4444" s="7" t="s">
        <v>2413</v>
      </c>
      <c r="M4444" s="241">
        <v>8832</v>
      </c>
      <c r="N4444" s="7" t="s">
        <v>121</v>
      </c>
    </row>
    <row r="4445" spans="1:14" x14ac:dyDescent="0.3">
      <c r="A4445" t="str">
        <f t="shared" si="69"/>
        <v>50408833</v>
      </c>
      <c r="B4445" s="7" t="s">
        <v>2097</v>
      </c>
      <c r="C4445" s="7"/>
      <c r="D4445" s="7"/>
      <c r="E4445" s="7" t="e">
        <v>#N/A</v>
      </c>
      <c r="F4445" s="7" t="e">
        <v>#N/A</v>
      </c>
      <c r="G4445" s="7" t="e">
        <v>#N/A</v>
      </c>
      <c r="H4445" s="7" t="e">
        <v>#N/A</v>
      </c>
      <c r="I4445" s="7" t="s">
        <v>359</v>
      </c>
      <c r="J4445" s="7" t="s">
        <v>360</v>
      </c>
      <c r="K4445" s="241">
        <v>5040</v>
      </c>
      <c r="L4445" s="7" t="s">
        <v>2413</v>
      </c>
      <c r="M4445" s="241">
        <v>8833</v>
      </c>
      <c r="N4445" s="7" t="s">
        <v>122</v>
      </c>
    </row>
    <row r="4446" spans="1:14" x14ac:dyDescent="0.3">
      <c r="A4446" t="str">
        <f t="shared" si="69"/>
        <v>50408881</v>
      </c>
      <c r="B4446" s="7" t="s">
        <v>2097</v>
      </c>
      <c r="C4446" s="7"/>
      <c r="D4446" s="7"/>
      <c r="E4446" s="7" t="e">
        <v>#N/A</v>
      </c>
      <c r="F4446" s="7" t="e">
        <v>#N/A</v>
      </c>
      <c r="G4446" s="7" t="e">
        <v>#N/A</v>
      </c>
      <c r="H4446" s="7" t="e">
        <v>#N/A</v>
      </c>
      <c r="I4446" s="7" t="s">
        <v>359</v>
      </c>
      <c r="J4446" s="7" t="s">
        <v>360</v>
      </c>
      <c r="K4446" s="241">
        <v>5040</v>
      </c>
      <c r="L4446" s="7" t="s">
        <v>2413</v>
      </c>
      <c r="M4446" s="241">
        <v>8881</v>
      </c>
      <c r="N4446" s="7" t="s">
        <v>2134</v>
      </c>
    </row>
    <row r="4447" spans="1:14" x14ac:dyDescent="0.3">
      <c r="A4447" t="str">
        <f t="shared" si="69"/>
        <v>91472083</v>
      </c>
      <c r="B4447" s="7" t="s">
        <v>1323</v>
      </c>
      <c r="C4447" s="7"/>
      <c r="D4447" s="7"/>
      <c r="E4447" s="7" t="e">
        <v>#N/A</v>
      </c>
      <c r="F4447" s="7" t="e">
        <v>#N/A</v>
      </c>
      <c r="G4447" s="7" t="e">
        <v>#N/A</v>
      </c>
      <c r="H4447" s="7" t="e">
        <v>#N/A</v>
      </c>
      <c r="I4447" s="7" t="s">
        <v>233</v>
      </c>
      <c r="J4447" s="7" t="s">
        <v>234</v>
      </c>
      <c r="K4447" s="241">
        <v>9147</v>
      </c>
      <c r="L4447" s="7" t="s">
        <v>235</v>
      </c>
      <c r="M4447" s="241">
        <v>2083</v>
      </c>
      <c r="N4447" s="7" t="s">
        <v>1369</v>
      </c>
    </row>
    <row r="4448" spans="1:14" x14ac:dyDescent="0.3">
      <c r="A4448" t="str">
        <f t="shared" si="69"/>
        <v>91476000</v>
      </c>
      <c r="B4448" s="7" t="s">
        <v>1323</v>
      </c>
      <c r="C4448" s="7"/>
      <c r="D4448" s="7"/>
      <c r="E4448" s="7" t="e">
        <v>#N/A</v>
      </c>
      <c r="F4448" s="7" t="e">
        <v>#N/A</v>
      </c>
      <c r="G4448" s="7" t="e">
        <v>#N/A</v>
      </c>
      <c r="H4448" s="7" t="e">
        <v>#N/A</v>
      </c>
      <c r="I4448" s="7" t="s">
        <v>233</v>
      </c>
      <c r="J4448" s="7" t="s">
        <v>234</v>
      </c>
      <c r="K4448" s="241">
        <v>9147</v>
      </c>
      <c r="L4448" s="7" t="s">
        <v>235</v>
      </c>
      <c r="M4448" s="241">
        <v>6000</v>
      </c>
      <c r="N4448" s="7" t="s">
        <v>107</v>
      </c>
    </row>
    <row r="4449" spans="1:14" x14ac:dyDescent="0.3">
      <c r="A4449" t="str">
        <f t="shared" si="69"/>
        <v>91476003</v>
      </c>
      <c r="B4449" s="7" t="s">
        <v>1323</v>
      </c>
      <c r="C4449" s="7"/>
      <c r="D4449" s="7"/>
      <c r="E4449" s="7" t="e">
        <v>#N/A</v>
      </c>
      <c r="F4449" s="7" t="e">
        <v>#N/A</v>
      </c>
      <c r="G4449" s="7" t="e">
        <v>#N/A</v>
      </c>
      <c r="H4449" s="7" t="e">
        <v>#N/A</v>
      </c>
      <c r="I4449" s="7" t="s">
        <v>233</v>
      </c>
      <c r="J4449" s="7" t="s">
        <v>234</v>
      </c>
      <c r="K4449" s="241">
        <v>9147</v>
      </c>
      <c r="L4449" s="7" t="s">
        <v>235</v>
      </c>
      <c r="M4449" s="241">
        <v>6003</v>
      </c>
      <c r="N4449" s="7" t="s">
        <v>89</v>
      </c>
    </row>
    <row r="4450" spans="1:14" x14ac:dyDescent="0.3">
      <c r="A4450" t="str">
        <f t="shared" si="69"/>
        <v>91476006</v>
      </c>
      <c r="B4450" s="7" t="s">
        <v>1323</v>
      </c>
      <c r="C4450" s="7"/>
      <c r="D4450" s="7"/>
      <c r="E4450" s="7">
        <v>0</v>
      </c>
      <c r="F4450" s="7">
        <v>0</v>
      </c>
      <c r="G4450" s="7">
        <v>0</v>
      </c>
      <c r="H4450" s="7">
        <v>0</v>
      </c>
      <c r="I4450" s="7" t="s">
        <v>233</v>
      </c>
      <c r="J4450" s="7" t="s">
        <v>234</v>
      </c>
      <c r="K4450" s="241">
        <v>9147</v>
      </c>
      <c r="L4450" s="7" t="s">
        <v>235</v>
      </c>
      <c r="M4450" s="241">
        <v>6006</v>
      </c>
      <c r="N4450" s="7" t="s">
        <v>68</v>
      </c>
    </row>
    <row r="4451" spans="1:14" x14ac:dyDescent="0.3">
      <c r="A4451" t="str">
        <f t="shared" si="69"/>
        <v>91476008</v>
      </c>
      <c r="B4451" s="7" t="s">
        <v>1323</v>
      </c>
      <c r="C4451" s="7"/>
      <c r="D4451" s="7"/>
      <c r="E4451" s="7" t="e">
        <v>#N/A</v>
      </c>
      <c r="F4451" s="7" t="e">
        <v>#N/A</v>
      </c>
      <c r="G4451" s="7" t="e">
        <v>#N/A</v>
      </c>
      <c r="H4451" s="7" t="e">
        <v>#N/A</v>
      </c>
      <c r="I4451" s="7" t="s">
        <v>233</v>
      </c>
      <c r="J4451" s="7" t="s">
        <v>234</v>
      </c>
      <c r="K4451" s="241">
        <v>9147</v>
      </c>
      <c r="L4451" s="7" t="s">
        <v>235</v>
      </c>
      <c r="M4451" s="241">
        <v>6008</v>
      </c>
      <c r="N4451" s="7" t="s">
        <v>75</v>
      </c>
    </row>
    <row r="4452" spans="1:14" x14ac:dyDescent="0.3">
      <c r="A4452" t="str">
        <f t="shared" si="69"/>
        <v>91486000</v>
      </c>
      <c r="B4452" s="7" t="s">
        <v>1323</v>
      </c>
      <c r="C4452" s="7"/>
      <c r="D4452" s="7"/>
      <c r="E4452" s="7" t="e">
        <v>#N/A</v>
      </c>
      <c r="F4452" s="7" t="e">
        <v>#N/A</v>
      </c>
      <c r="G4452" s="7" t="e">
        <v>#N/A</v>
      </c>
      <c r="H4452" s="7" t="e">
        <v>#N/A</v>
      </c>
      <c r="I4452" s="7" t="s">
        <v>233</v>
      </c>
      <c r="J4452" s="7" t="s">
        <v>234</v>
      </c>
      <c r="K4452" s="241">
        <v>9148</v>
      </c>
      <c r="L4452" s="7" t="s">
        <v>236</v>
      </c>
      <c r="M4452" s="241">
        <v>6000</v>
      </c>
      <c r="N4452" s="7" t="s">
        <v>107</v>
      </c>
    </row>
    <row r="4453" spans="1:14" x14ac:dyDescent="0.3">
      <c r="A4453" t="str">
        <f t="shared" si="69"/>
        <v>91486003</v>
      </c>
      <c r="B4453" s="7" t="s">
        <v>1323</v>
      </c>
      <c r="C4453" s="7"/>
      <c r="D4453" s="7"/>
      <c r="E4453" s="7" t="e">
        <v>#N/A</v>
      </c>
      <c r="F4453" s="7" t="e">
        <v>#N/A</v>
      </c>
      <c r="G4453" s="7" t="e">
        <v>#N/A</v>
      </c>
      <c r="H4453" s="7" t="e">
        <v>#N/A</v>
      </c>
      <c r="I4453" s="7" t="s">
        <v>233</v>
      </c>
      <c r="J4453" s="7" t="s">
        <v>234</v>
      </c>
      <c r="K4453" s="241">
        <v>9148</v>
      </c>
      <c r="L4453" s="7" t="s">
        <v>236</v>
      </c>
      <c r="M4453" s="241">
        <v>6003</v>
      </c>
      <c r="N4453" s="7" t="s">
        <v>89</v>
      </c>
    </row>
    <row r="4454" spans="1:14" x14ac:dyDescent="0.3">
      <c r="A4454" t="str">
        <f t="shared" si="69"/>
        <v>91486006</v>
      </c>
      <c r="B4454" s="7" t="s">
        <v>1323</v>
      </c>
      <c r="C4454" s="7"/>
      <c r="D4454" s="7"/>
      <c r="E4454" s="7" t="e">
        <v>#N/A</v>
      </c>
      <c r="F4454" s="7" t="e">
        <v>#N/A</v>
      </c>
      <c r="G4454" s="7" t="e">
        <v>#N/A</v>
      </c>
      <c r="H4454" s="7" t="e">
        <v>#N/A</v>
      </c>
      <c r="I4454" s="7" t="s">
        <v>233</v>
      </c>
      <c r="J4454" s="7" t="s">
        <v>234</v>
      </c>
      <c r="K4454" s="241">
        <v>9148</v>
      </c>
      <c r="L4454" s="7" t="s">
        <v>236</v>
      </c>
      <c r="M4454" s="241">
        <v>6006</v>
      </c>
      <c r="N4454" s="7" t="s">
        <v>68</v>
      </c>
    </row>
    <row r="4455" spans="1:14" x14ac:dyDescent="0.3">
      <c r="A4455" t="str">
        <f t="shared" si="69"/>
        <v>91486008</v>
      </c>
      <c r="B4455" s="7" t="s">
        <v>1323</v>
      </c>
      <c r="C4455" s="7"/>
      <c r="D4455" s="7"/>
      <c r="E4455" s="7">
        <v>0</v>
      </c>
      <c r="F4455" s="7">
        <v>0</v>
      </c>
      <c r="G4455" s="7">
        <v>0</v>
      </c>
      <c r="H4455" s="7">
        <v>0</v>
      </c>
      <c r="I4455" s="7" t="s">
        <v>233</v>
      </c>
      <c r="J4455" s="7" t="s">
        <v>234</v>
      </c>
      <c r="K4455" s="241">
        <v>9148</v>
      </c>
      <c r="L4455" s="7" t="s">
        <v>236</v>
      </c>
      <c r="M4455" s="241">
        <v>6008</v>
      </c>
      <c r="N4455" s="7" t="s">
        <v>75</v>
      </c>
    </row>
    <row r="4456" spans="1:14" x14ac:dyDescent="0.3">
      <c r="A4456" t="str">
        <f t="shared" si="69"/>
        <v>66032000</v>
      </c>
      <c r="B4456" s="7" t="s">
        <v>1321</v>
      </c>
      <c r="C4456" s="7"/>
      <c r="D4456" s="7"/>
      <c r="E4456" s="7" t="e">
        <v>#N/A</v>
      </c>
      <c r="F4456" s="7" t="e">
        <v>#N/A</v>
      </c>
      <c r="G4456" s="7" t="e">
        <v>#N/A</v>
      </c>
      <c r="H4456" s="7" t="e">
        <v>#N/A</v>
      </c>
      <c r="I4456" s="7" t="s">
        <v>1286</v>
      </c>
      <c r="J4456" s="7" t="s">
        <v>1286</v>
      </c>
      <c r="K4456" s="241">
        <v>6603</v>
      </c>
      <c r="L4456" s="7" t="s">
        <v>2414</v>
      </c>
      <c r="M4456" s="241">
        <v>2000</v>
      </c>
      <c r="N4456" s="7" t="s">
        <v>271</v>
      </c>
    </row>
    <row r="4457" spans="1:14" x14ac:dyDescent="0.3">
      <c r="A4457" t="str">
        <f t="shared" si="69"/>
        <v>66037103</v>
      </c>
      <c r="B4457" s="7" t="s">
        <v>1321</v>
      </c>
      <c r="C4457" s="7"/>
      <c r="D4457" s="7"/>
      <c r="E4457" s="7" t="e">
        <v>#N/A</v>
      </c>
      <c r="F4457" s="7" t="e">
        <v>#N/A</v>
      </c>
      <c r="G4457" s="7" t="e">
        <v>#N/A</v>
      </c>
      <c r="H4457" s="7" t="e">
        <v>#N/A</v>
      </c>
      <c r="I4457" s="7" t="s">
        <v>1286</v>
      </c>
      <c r="J4457" s="7" t="s">
        <v>1286</v>
      </c>
      <c r="K4457" s="241">
        <v>6603</v>
      </c>
      <c r="L4457" s="7" t="s">
        <v>2414</v>
      </c>
      <c r="M4457" s="241">
        <v>7103</v>
      </c>
      <c r="N4457" s="7" t="s">
        <v>36</v>
      </c>
    </row>
    <row r="4458" spans="1:14" x14ac:dyDescent="0.3">
      <c r="A4458" t="str">
        <f t="shared" si="69"/>
        <v>101486000</v>
      </c>
      <c r="B4458" s="7" t="s">
        <v>1323</v>
      </c>
      <c r="C4458" s="7"/>
      <c r="D4458" s="7"/>
      <c r="E4458" s="7" t="e">
        <v>#N/A</v>
      </c>
      <c r="F4458" s="7" t="e">
        <v>#N/A</v>
      </c>
      <c r="G4458" s="7" t="e">
        <v>#N/A</v>
      </c>
      <c r="H4458" s="7" t="e">
        <v>#N/A</v>
      </c>
      <c r="I4458" s="7" t="s">
        <v>1286</v>
      </c>
      <c r="J4458" s="7" t="s">
        <v>1286</v>
      </c>
      <c r="K4458" s="241">
        <v>10148</v>
      </c>
      <c r="L4458" s="7" t="s">
        <v>2415</v>
      </c>
      <c r="M4458" s="241">
        <v>6000</v>
      </c>
      <c r="N4458" s="7" t="s">
        <v>107</v>
      </c>
    </row>
    <row r="4459" spans="1:14" x14ac:dyDescent="0.3">
      <c r="A4459" t="str">
        <f t="shared" si="69"/>
        <v>101486003</v>
      </c>
      <c r="B4459" s="7" t="s">
        <v>1323</v>
      </c>
      <c r="C4459" s="7"/>
      <c r="D4459" s="7"/>
      <c r="E4459" s="7" t="e">
        <v>#N/A</v>
      </c>
      <c r="F4459" s="7" t="e">
        <v>#N/A</v>
      </c>
      <c r="G4459" s="7" t="e">
        <v>#N/A</v>
      </c>
      <c r="H4459" s="7" t="e">
        <v>#N/A</v>
      </c>
      <c r="I4459" s="7" t="s">
        <v>1286</v>
      </c>
      <c r="J4459" s="7" t="s">
        <v>1286</v>
      </c>
      <c r="K4459" s="241">
        <v>10148</v>
      </c>
      <c r="L4459" s="7" t="s">
        <v>2415</v>
      </c>
      <c r="M4459" s="241">
        <v>6003</v>
      </c>
      <c r="N4459" s="7" t="s">
        <v>89</v>
      </c>
    </row>
    <row r="4460" spans="1:14" x14ac:dyDescent="0.3">
      <c r="A4460" t="str">
        <f t="shared" si="69"/>
        <v>101486004</v>
      </c>
      <c r="B4460" s="7" t="s">
        <v>1323</v>
      </c>
      <c r="C4460" s="7"/>
      <c r="D4460" s="7"/>
      <c r="E4460" s="7" t="e">
        <v>#N/A</v>
      </c>
      <c r="F4460" s="7" t="e">
        <v>#N/A</v>
      </c>
      <c r="G4460" s="7" t="e">
        <v>#N/A</v>
      </c>
      <c r="H4460" s="7" t="e">
        <v>#N/A</v>
      </c>
      <c r="I4460" s="7" t="s">
        <v>1286</v>
      </c>
      <c r="J4460" s="7" t="s">
        <v>1286</v>
      </c>
      <c r="K4460" s="241">
        <v>10148</v>
      </c>
      <c r="L4460" s="7" t="s">
        <v>2415</v>
      </c>
      <c r="M4460" s="241">
        <v>6004</v>
      </c>
      <c r="N4460" s="7" t="s">
        <v>66</v>
      </c>
    </row>
    <row r="4461" spans="1:14" x14ac:dyDescent="0.3">
      <c r="A4461" t="str">
        <f t="shared" si="69"/>
        <v>101487002</v>
      </c>
      <c r="B4461" s="7" t="s">
        <v>1323</v>
      </c>
      <c r="C4461" s="7"/>
      <c r="D4461" s="7"/>
      <c r="E4461" s="7" t="e">
        <v>#N/A</v>
      </c>
      <c r="F4461" s="7" t="e">
        <v>#N/A</v>
      </c>
      <c r="G4461" s="7" t="e">
        <v>#N/A</v>
      </c>
      <c r="H4461" s="7" t="e">
        <v>#N/A</v>
      </c>
      <c r="I4461" s="7" t="s">
        <v>1286</v>
      </c>
      <c r="J4461" s="7" t="s">
        <v>1286</v>
      </c>
      <c r="K4461" s="241">
        <v>10148</v>
      </c>
      <c r="L4461" s="7" t="s">
        <v>2415</v>
      </c>
      <c r="M4461" s="241">
        <v>7002</v>
      </c>
      <c r="N4461" s="7" t="s">
        <v>9</v>
      </c>
    </row>
    <row r="4462" spans="1:14" x14ac:dyDescent="0.3">
      <c r="A4462" t="str">
        <f t="shared" si="69"/>
        <v>101487102</v>
      </c>
      <c r="B4462" s="7" t="s">
        <v>1323</v>
      </c>
      <c r="C4462" s="7"/>
      <c r="D4462" s="7"/>
      <c r="E4462" s="7" t="e">
        <v>#N/A</v>
      </c>
      <c r="F4462" s="7" t="e">
        <v>#N/A</v>
      </c>
      <c r="G4462" s="7" t="e">
        <v>#N/A</v>
      </c>
      <c r="H4462" s="7" t="e">
        <v>#N/A</v>
      </c>
      <c r="I4462" s="7" t="s">
        <v>1286</v>
      </c>
      <c r="J4462" s="7" t="s">
        <v>1286</v>
      </c>
      <c r="K4462" s="241">
        <v>10148</v>
      </c>
      <c r="L4462" s="7" t="s">
        <v>2415</v>
      </c>
      <c r="M4462" s="241">
        <v>7102</v>
      </c>
      <c r="N4462" s="7" t="s">
        <v>56</v>
      </c>
    </row>
    <row r="4463" spans="1:14" x14ac:dyDescent="0.3">
      <c r="A4463" t="str">
        <f t="shared" si="69"/>
        <v>103916003</v>
      </c>
      <c r="B4463" s="7" t="s">
        <v>1323</v>
      </c>
      <c r="C4463" s="7"/>
      <c r="D4463" s="7"/>
      <c r="E4463" s="7" t="e">
        <v>#N/A</v>
      </c>
      <c r="F4463" s="7" t="e">
        <v>#N/A</v>
      </c>
      <c r="G4463" s="7" t="e">
        <v>#N/A</v>
      </c>
      <c r="H4463" s="7" t="e">
        <v>#N/A</v>
      </c>
      <c r="I4463" s="7" t="s">
        <v>1286</v>
      </c>
      <c r="J4463" s="7" t="s">
        <v>1286</v>
      </c>
      <c r="K4463" s="241">
        <v>10391</v>
      </c>
      <c r="L4463" s="7" t="s">
        <v>2416</v>
      </c>
      <c r="M4463" s="241">
        <v>6003</v>
      </c>
      <c r="N4463" s="7" t="s">
        <v>89</v>
      </c>
    </row>
    <row r="4464" spans="1:14" x14ac:dyDescent="0.3">
      <c r="A4464" t="str">
        <f t="shared" si="69"/>
        <v>103986000</v>
      </c>
      <c r="B4464" s="7" t="s">
        <v>1323</v>
      </c>
      <c r="C4464" s="7"/>
      <c r="D4464" s="7"/>
      <c r="E4464" s="7" t="e">
        <v>#N/A</v>
      </c>
      <c r="F4464" s="7" t="e">
        <v>#N/A</v>
      </c>
      <c r="G4464" s="7" t="e">
        <v>#N/A</v>
      </c>
      <c r="H4464" s="7" t="e">
        <v>#N/A</v>
      </c>
      <c r="I4464" s="7" t="s">
        <v>1286</v>
      </c>
      <c r="J4464" s="7" t="s">
        <v>1286</v>
      </c>
      <c r="K4464" s="241">
        <v>10398</v>
      </c>
      <c r="L4464" s="7" t="s">
        <v>113</v>
      </c>
      <c r="M4464" s="241">
        <v>6000</v>
      </c>
      <c r="N4464" s="7" t="s">
        <v>107</v>
      </c>
    </row>
    <row r="4465" spans="1:14" x14ac:dyDescent="0.3">
      <c r="A4465" t="str">
        <f t="shared" si="69"/>
        <v>103986003</v>
      </c>
      <c r="B4465" s="7" t="s">
        <v>1323</v>
      </c>
      <c r="C4465" s="7"/>
      <c r="D4465" s="7"/>
      <c r="E4465" s="7">
        <v>0</v>
      </c>
      <c r="F4465" s="7">
        <v>0</v>
      </c>
      <c r="G4465" s="7">
        <v>0</v>
      </c>
      <c r="H4465" s="7">
        <v>0</v>
      </c>
      <c r="I4465" s="7" t="s">
        <v>1286</v>
      </c>
      <c r="J4465" s="7" t="s">
        <v>1286</v>
      </c>
      <c r="K4465" s="241">
        <v>10398</v>
      </c>
      <c r="L4465" s="7" t="s">
        <v>113</v>
      </c>
      <c r="M4465" s="241">
        <v>6003</v>
      </c>
      <c r="N4465" s="7" t="s">
        <v>89</v>
      </c>
    </row>
    <row r="4466" spans="1:14" x14ac:dyDescent="0.3">
      <c r="A4466" t="str">
        <f t="shared" si="69"/>
        <v>103996003</v>
      </c>
      <c r="B4466" s="7" t="s">
        <v>1323</v>
      </c>
      <c r="C4466" s="7"/>
      <c r="D4466" s="7"/>
      <c r="E4466" s="7" t="e">
        <v>#N/A</v>
      </c>
      <c r="F4466" s="7" t="e">
        <v>#N/A</v>
      </c>
      <c r="G4466" s="7" t="e">
        <v>#N/A</v>
      </c>
      <c r="H4466" s="7" t="e">
        <v>#N/A</v>
      </c>
      <c r="I4466" s="7" t="s">
        <v>1286</v>
      </c>
      <c r="J4466" s="7" t="s">
        <v>1286</v>
      </c>
      <c r="K4466" s="241">
        <v>10399</v>
      </c>
      <c r="L4466" s="7" t="s">
        <v>2417</v>
      </c>
      <c r="M4466" s="241">
        <v>6003</v>
      </c>
      <c r="N4466" s="7" t="s">
        <v>89</v>
      </c>
    </row>
    <row r="4467" spans="1:14" x14ac:dyDescent="0.3">
      <c r="A4467" t="str">
        <f t="shared" si="69"/>
        <v>104056003</v>
      </c>
      <c r="B4467" s="7" t="s">
        <v>1323</v>
      </c>
      <c r="C4467" s="7"/>
      <c r="D4467" s="7"/>
      <c r="E4467" s="7" t="e">
        <v>#N/A</v>
      </c>
      <c r="F4467" s="7" t="e">
        <v>#N/A</v>
      </c>
      <c r="G4467" s="7" t="e">
        <v>#N/A</v>
      </c>
      <c r="H4467" s="7" t="e">
        <v>#N/A</v>
      </c>
      <c r="I4467" s="7" t="s">
        <v>1286</v>
      </c>
      <c r="J4467" s="7" t="s">
        <v>1286</v>
      </c>
      <c r="K4467" s="241">
        <v>10405</v>
      </c>
      <c r="L4467" s="7" t="s">
        <v>2418</v>
      </c>
      <c r="M4467" s="241">
        <v>6003</v>
      </c>
      <c r="N4467" s="7" t="s">
        <v>89</v>
      </c>
    </row>
    <row r="4468" spans="1:14" x14ac:dyDescent="0.3">
      <c r="A4468" t="str">
        <f t="shared" si="69"/>
        <v>104066003</v>
      </c>
      <c r="B4468" s="7" t="s">
        <v>1323</v>
      </c>
      <c r="C4468" s="7"/>
      <c r="D4468" s="7"/>
      <c r="E4468" s="7" t="e">
        <v>#N/A</v>
      </c>
      <c r="F4468" s="7" t="e">
        <v>#N/A</v>
      </c>
      <c r="G4468" s="7" t="e">
        <v>#N/A</v>
      </c>
      <c r="H4468" s="7" t="e">
        <v>#N/A</v>
      </c>
      <c r="I4468" s="7" t="s">
        <v>1286</v>
      </c>
      <c r="J4468" s="7" t="s">
        <v>1286</v>
      </c>
      <c r="K4468" s="241">
        <v>10406</v>
      </c>
      <c r="L4468" s="7" t="s">
        <v>2419</v>
      </c>
      <c r="M4468" s="241">
        <v>6003</v>
      </c>
      <c r="N4468" s="7" t="s">
        <v>89</v>
      </c>
    </row>
    <row r="4469" spans="1:14" x14ac:dyDescent="0.3">
      <c r="A4469" t="str">
        <f t="shared" si="69"/>
        <v>104186000</v>
      </c>
      <c r="B4469" s="7" t="s">
        <v>1323</v>
      </c>
      <c r="C4469" s="7"/>
      <c r="D4469" s="7"/>
      <c r="E4469" s="7" t="e">
        <v>#N/A</v>
      </c>
      <c r="F4469" s="7" t="e">
        <v>#N/A</v>
      </c>
      <c r="G4469" s="7" t="e">
        <v>#N/A</v>
      </c>
      <c r="H4469" s="7" t="e">
        <v>#N/A</v>
      </c>
      <c r="I4469" s="7" t="s">
        <v>1286</v>
      </c>
      <c r="J4469" s="7" t="s">
        <v>1286</v>
      </c>
      <c r="K4469" s="241">
        <v>10418</v>
      </c>
      <c r="L4469" s="7" t="s">
        <v>116</v>
      </c>
      <c r="M4469" s="241">
        <v>6000</v>
      </c>
      <c r="N4469" s="7" t="s">
        <v>107</v>
      </c>
    </row>
    <row r="4470" spans="1:14" x14ac:dyDescent="0.3">
      <c r="A4470" t="str">
        <f t="shared" si="69"/>
        <v>104186003</v>
      </c>
      <c r="B4470" s="7" t="s">
        <v>1323</v>
      </c>
      <c r="C4470" s="7"/>
      <c r="D4470" s="7"/>
      <c r="E4470" s="7">
        <v>0</v>
      </c>
      <c r="F4470" s="7">
        <v>0</v>
      </c>
      <c r="G4470" s="7">
        <v>0</v>
      </c>
      <c r="H4470" s="7">
        <v>0</v>
      </c>
      <c r="I4470" s="7" t="s">
        <v>1286</v>
      </c>
      <c r="J4470" s="7" t="s">
        <v>1286</v>
      </c>
      <c r="K4470" s="241">
        <v>10418</v>
      </c>
      <c r="L4470" s="7" t="s">
        <v>116</v>
      </c>
      <c r="M4470" s="241">
        <v>6003</v>
      </c>
      <c r="N4470" s="7" t="s">
        <v>89</v>
      </c>
    </row>
    <row r="4471" spans="1:14" x14ac:dyDescent="0.3">
      <c r="A4471" t="str">
        <f t="shared" si="69"/>
        <v>11182078</v>
      </c>
      <c r="B4471" s="7" t="s">
        <v>1294</v>
      </c>
      <c r="C4471" s="7" t="s">
        <v>1316</v>
      </c>
      <c r="D4471" s="7" t="s">
        <v>1379</v>
      </c>
      <c r="E4471" s="7" t="e">
        <v>#N/A</v>
      </c>
      <c r="F4471" s="7" t="e">
        <v>#N/A</v>
      </c>
      <c r="G4471" s="7" t="e">
        <v>#N/A</v>
      </c>
      <c r="H4471" s="7" t="e">
        <v>#N/A</v>
      </c>
      <c r="I4471" s="7" t="s">
        <v>1501</v>
      </c>
      <c r="J4471" s="7" t="s">
        <v>1502</v>
      </c>
      <c r="K4471" s="241">
        <v>1118</v>
      </c>
      <c r="L4471" s="7" t="s">
        <v>2420</v>
      </c>
      <c r="M4471" s="241">
        <v>2078</v>
      </c>
      <c r="N4471" s="7" t="s">
        <v>284</v>
      </c>
    </row>
    <row r="4472" spans="1:14" x14ac:dyDescent="0.3">
      <c r="A4472" t="str">
        <f t="shared" si="69"/>
        <v>1045</v>
      </c>
      <c r="B4472" s="7" t="s">
        <v>1294</v>
      </c>
      <c r="C4472" s="7" t="s">
        <v>1337</v>
      </c>
      <c r="D4472" s="7" t="s">
        <v>1356</v>
      </c>
      <c r="E4472" s="7" t="s">
        <v>337</v>
      </c>
      <c r="F4472" s="7" t="s">
        <v>338</v>
      </c>
      <c r="G4472" s="7" t="s">
        <v>319</v>
      </c>
      <c r="H4472" s="7" t="s">
        <v>320</v>
      </c>
      <c r="I4472" s="7" t="s">
        <v>288</v>
      </c>
      <c r="J4472" s="7" t="s">
        <v>289</v>
      </c>
      <c r="K4472" s="241">
        <v>104</v>
      </c>
      <c r="L4472" s="7" t="s">
        <v>430</v>
      </c>
      <c r="M4472" s="241">
        <v>5</v>
      </c>
      <c r="N4472" s="7" t="s">
        <v>1441</v>
      </c>
    </row>
    <row r="4473" spans="1:14" x14ac:dyDescent="0.3">
      <c r="A4473" t="str">
        <f t="shared" si="69"/>
        <v>1042055</v>
      </c>
      <c r="B4473" s="7" t="s">
        <v>1294</v>
      </c>
      <c r="C4473" s="7" t="s">
        <v>1337</v>
      </c>
      <c r="D4473" s="7" t="s">
        <v>1356</v>
      </c>
      <c r="E4473" s="7" t="s">
        <v>337</v>
      </c>
      <c r="F4473" s="7" t="s">
        <v>338</v>
      </c>
      <c r="G4473" s="7" t="s">
        <v>319</v>
      </c>
      <c r="H4473" s="7" t="s">
        <v>320</v>
      </c>
      <c r="I4473" s="7" t="s">
        <v>288</v>
      </c>
      <c r="J4473" s="7" t="s">
        <v>289</v>
      </c>
      <c r="K4473" s="241">
        <v>104</v>
      </c>
      <c r="L4473" s="7" t="s">
        <v>430</v>
      </c>
      <c r="M4473" s="241">
        <v>2055</v>
      </c>
      <c r="N4473" s="7" t="s">
        <v>431</v>
      </c>
    </row>
    <row r="4474" spans="1:14" x14ac:dyDescent="0.3">
      <c r="A4474" t="str">
        <f t="shared" si="69"/>
        <v>1042058</v>
      </c>
      <c r="B4474" s="7" t="s">
        <v>1294</v>
      </c>
      <c r="C4474" s="7" t="s">
        <v>1337</v>
      </c>
      <c r="D4474" s="7" t="s">
        <v>1356</v>
      </c>
      <c r="E4474" s="7" t="s">
        <v>337</v>
      </c>
      <c r="F4474" s="7" t="s">
        <v>338</v>
      </c>
      <c r="G4474" s="7" t="s">
        <v>319</v>
      </c>
      <c r="H4474" s="7" t="s">
        <v>320</v>
      </c>
      <c r="I4474" s="7" t="s">
        <v>288</v>
      </c>
      <c r="J4474" s="7" t="s">
        <v>289</v>
      </c>
      <c r="K4474" s="241">
        <v>104</v>
      </c>
      <c r="L4474" s="7" t="s">
        <v>430</v>
      </c>
      <c r="M4474" s="241">
        <v>2058</v>
      </c>
      <c r="N4474" s="7" t="s">
        <v>1822</v>
      </c>
    </row>
    <row r="4475" spans="1:14" x14ac:dyDescent="0.3">
      <c r="A4475" t="str">
        <f t="shared" si="69"/>
        <v>1042059</v>
      </c>
      <c r="B4475" s="7" t="s">
        <v>1294</v>
      </c>
      <c r="C4475" s="7" t="s">
        <v>1337</v>
      </c>
      <c r="D4475" s="7" t="s">
        <v>1356</v>
      </c>
      <c r="E4475" s="7" t="s">
        <v>337</v>
      </c>
      <c r="F4475" s="7" t="s">
        <v>338</v>
      </c>
      <c r="G4475" s="7" t="s">
        <v>319</v>
      </c>
      <c r="H4475" s="7" t="s">
        <v>320</v>
      </c>
      <c r="I4475" s="7" t="s">
        <v>288</v>
      </c>
      <c r="J4475" s="7" t="s">
        <v>289</v>
      </c>
      <c r="K4475" s="241">
        <v>104</v>
      </c>
      <c r="L4475" s="7" t="s">
        <v>430</v>
      </c>
      <c r="M4475" s="241">
        <v>2059</v>
      </c>
      <c r="N4475" s="7" t="s">
        <v>475</v>
      </c>
    </row>
    <row r="4476" spans="1:14" x14ac:dyDescent="0.3">
      <c r="A4476" t="str">
        <f t="shared" si="69"/>
        <v>1042060</v>
      </c>
      <c r="B4476" s="7" t="s">
        <v>1294</v>
      </c>
      <c r="C4476" s="7" t="s">
        <v>1337</v>
      </c>
      <c r="D4476" s="7" t="s">
        <v>1356</v>
      </c>
      <c r="E4476" s="7" t="s">
        <v>337</v>
      </c>
      <c r="F4476" s="7" t="s">
        <v>338</v>
      </c>
      <c r="G4476" s="7" t="s">
        <v>319</v>
      </c>
      <c r="H4476" s="7" t="s">
        <v>320</v>
      </c>
      <c r="I4476" s="7" t="s">
        <v>288</v>
      </c>
      <c r="J4476" s="7" t="s">
        <v>289</v>
      </c>
      <c r="K4476" s="241">
        <v>104</v>
      </c>
      <c r="L4476" s="7" t="s">
        <v>430</v>
      </c>
      <c r="M4476" s="241">
        <v>2060</v>
      </c>
      <c r="N4476" s="7" t="s">
        <v>2421</v>
      </c>
    </row>
    <row r="4477" spans="1:14" x14ac:dyDescent="0.3">
      <c r="A4477" t="str">
        <f t="shared" si="69"/>
        <v>1042236</v>
      </c>
      <c r="B4477" s="7" t="s">
        <v>1294</v>
      </c>
      <c r="C4477" s="7" t="s">
        <v>1337</v>
      </c>
      <c r="D4477" s="7" t="s">
        <v>1356</v>
      </c>
      <c r="E4477" s="7" t="s">
        <v>337</v>
      </c>
      <c r="F4477" s="7" t="s">
        <v>338</v>
      </c>
      <c r="G4477" s="7" t="s">
        <v>319</v>
      </c>
      <c r="H4477" s="7" t="s">
        <v>320</v>
      </c>
      <c r="I4477" s="7" t="s">
        <v>288</v>
      </c>
      <c r="J4477" s="7" t="s">
        <v>289</v>
      </c>
      <c r="K4477" s="241">
        <v>104</v>
      </c>
      <c r="L4477" s="7" t="s">
        <v>430</v>
      </c>
      <c r="M4477" s="241">
        <v>2236</v>
      </c>
      <c r="N4477" s="7" t="s">
        <v>2422</v>
      </c>
    </row>
    <row r="4478" spans="1:14" x14ac:dyDescent="0.3">
      <c r="A4478" t="str">
        <f t="shared" si="69"/>
        <v>1044009</v>
      </c>
      <c r="B4478" s="7" t="s">
        <v>1294</v>
      </c>
      <c r="C4478" s="7" t="s">
        <v>1337</v>
      </c>
      <c r="D4478" s="7" t="s">
        <v>1356</v>
      </c>
      <c r="E4478" s="7" t="s">
        <v>337</v>
      </c>
      <c r="F4478" s="7" t="s">
        <v>338</v>
      </c>
      <c r="G4478" s="7" t="s">
        <v>319</v>
      </c>
      <c r="H4478" s="7" t="s">
        <v>320</v>
      </c>
      <c r="I4478" s="7" t="s">
        <v>288</v>
      </c>
      <c r="J4478" s="7" t="s">
        <v>289</v>
      </c>
      <c r="K4478" s="241">
        <v>104</v>
      </c>
      <c r="L4478" s="7" t="s">
        <v>430</v>
      </c>
      <c r="M4478" s="241">
        <v>4009</v>
      </c>
      <c r="N4478" s="7" t="s">
        <v>1350</v>
      </c>
    </row>
    <row r="4479" spans="1:14" x14ac:dyDescent="0.3">
      <c r="A4479" t="str">
        <f t="shared" si="69"/>
        <v>1045002</v>
      </c>
      <c r="B4479" s="7" t="s">
        <v>1351</v>
      </c>
      <c r="C4479" s="7" t="s">
        <v>1337</v>
      </c>
      <c r="D4479" s="7" t="s">
        <v>1356</v>
      </c>
      <c r="E4479" s="7" t="s">
        <v>337</v>
      </c>
      <c r="F4479" s="7" t="s">
        <v>338</v>
      </c>
      <c r="G4479" s="7" t="s">
        <v>319</v>
      </c>
      <c r="H4479" s="7" t="s">
        <v>320</v>
      </c>
      <c r="I4479" s="7" t="s">
        <v>288</v>
      </c>
      <c r="J4479" s="7" t="s">
        <v>289</v>
      </c>
      <c r="K4479" s="241">
        <v>104</v>
      </c>
      <c r="L4479" s="7" t="s">
        <v>430</v>
      </c>
      <c r="M4479" s="241">
        <v>5002</v>
      </c>
      <c r="N4479" s="7" t="s">
        <v>308</v>
      </c>
    </row>
    <row r="4480" spans="1:14" x14ac:dyDescent="0.3">
      <c r="A4480" t="str">
        <f t="shared" si="69"/>
        <v>1045003</v>
      </c>
      <c r="B4480" s="7" t="s">
        <v>1294</v>
      </c>
      <c r="C4480" s="7" t="s">
        <v>1337</v>
      </c>
      <c r="D4480" s="7" t="s">
        <v>1356</v>
      </c>
      <c r="E4480" s="7" t="s">
        <v>337</v>
      </c>
      <c r="F4480" s="7" t="s">
        <v>338</v>
      </c>
      <c r="G4480" s="7" t="s">
        <v>319</v>
      </c>
      <c r="H4480" s="7" t="s">
        <v>320</v>
      </c>
      <c r="I4480" s="7" t="s">
        <v>288</v>
      </c>
      <c r="J4480" s="7" t="s">
        <v>289</v>
      </c>
      <c r="K4480" s="241">
        <v>104</v>
      </c>
      <c r="L4480" s="7" t="s">
        <v>430</v>
      </c>
      <c r="M4480" s="241">
        <v>5003</v>
      </c>
      <c r="N4480" s="7" t="s">
        <v>1395</v>
      </c>
    </row>
    <row r="4481" spans="1:14" x14ac:dyDescent="0.3">
      <c r="A4481" t="str">
        <f t="shared" si="69"/>
        <v>1048000</v>
      </c>
      <c r="B4481" s="7" t="s">
        <v>1294</v>
      </c>
      <c r="C4481" s="7" t="s">
        <v>1337</v>
      </c>
      <c r="D4481" s="7" t="s">
        <v>1356</v>
      </c>
      <c r="E4481" s="7" t="s">
        <v>337</v>
      </c>
      <c r="F4481" s="7" t="s">
        <v>338</v>
      </c>
      <c r="G4481" s="7" t="s">
        <v>319</v>
      </c>
      <c r="H4481" s="7" t="s">
        <v>320</v>
      </c>
      <c r="I4481" s="7" t="s">
        <v>288</v>
      </c>
      <c r="J4481" s="7" t="s">
        <v>289</v>
      </c>
      <c r="K4481" s="241">
        <v>104</v>
      </c>
      <c r="L4481" s="7" t="s">
        <v>430</v>
      </c>
      <c r="M4481" s="241">
        <v>8000</v>
      </c>
      <c r="N4481" s="7" t="s">
        <v>163</v>
      </c>
    </row>
    <row r="4482" spans="1:14" x14ac:dyDescent="0.3">
      <c r="A4482" t="str">
        <f t="shared" si="69"/>
        <v>1048040</v>
      </c>
      <c r="B4482" s="7" t="s">
        <v>1294</v>
      </c>
      <c r="C4482" s="7" t="s">
        <v>1337</v>
      </c>
      <c r="D4482" s="7" t="s">
        <v>1356</v>
      </c>
      <c r="E4482" s="7" t="s">
        <v>337</v>
      </c>
      <c r="F4482" s="7" t="s">
        <v>338</v>
      </c>
      <c r="G4482" s="7" t="s">
        <v>319</v>
      </c>
      <c r="H4482" s="7" t="s">
        <v>320</v>
      </c>
      <c r="I4482" s="7" t="s">
        <v>288</v>
      </c>
      <c r="J4482" s="7" t="s">
        <v>289</v>
      </c>
      <c r="K4482" s="241">
        <v>104</v>
      </c>
      <c r="L4482" s="7" t="s">
        <v>430</v>
      </c>
      <c r="M4482" s="241">
        <v>8040</v>
      </c>
      <c r="N4482" s="7" t="s">
        <v>441</v>
      </c>
    </row>
    <row r="4483" spans="1:14" x14ac:dyDescent="0.3">
      <c r="A4483" t="str">
        <f t="shared" ref="A4483:A4546" si="70">K4483&amp;M4483</f>
        <v>1072037</v>
      </c>
      <c r="B4483" s="7" t="s">
        <v>1294</v>
      </c>
      <c r="C4483" s="7" t="s">
        <v>1337</v>
      </c>
      <c r="D4483" s="7" t="s">
        <v>1356</v>
      </c>
      <c r="E4483" s="7" t="e">
        <v>#N/A</v>
      </c>
      <c r="F4483" s="7" t="e">
        <v>#N/A</v>
      </c>
      <c r="G4483" s="7" t="e">
        <v>#N/A</v>
      </c>
      <c r="H4483" s="7" t="e">
        <v>#N/A</v>
      </c>
      <c r="I4483" s="7" t="s">
        <v>288</v>
      </c>
      <c r="J4483" s="7" t="s">
        <v>289</v>
      </c>
      <c r="K4483" s="241">
        <v>107</v>
      </c>
      <c r="L4483" s="7" t="s">
        <v>2423</v>
      </c>
      <c r="M4483" s="241">
        <v>2037</v>
      </c>
      <c r="N4483" s="7" t="s">
        <v>294</v>
      </c>
    </row>
    <row r="4484" spans="1:14" x14ac:dyDescent="0.3">
      <c r="A4484" t="str">
        <f t="shared" si="70"/>
        <v>1072038</v>
      </c>
      <c r="B4484" s="7" t="s">
        <v>1294</v>
      </c>
      <c r="C4484" s="7" t="s">
        <v>1337</v>
      </c>
      <c r="D4484" s="7" t="s">
        <v>1356</v>
      </c>
      <c r="E4484" s="7" t="e">
        <v>#N/A</v>
      </c>
      <c r="F4484" s="7" t="e">
        <v>#N/A</v>
      </c>
      <c r="G4484" s="7" t="e">
        <v>#N/A</v>
      </c>
      <c r="H4484" s="7" t="e">
        <v>#N/A</v>
      </c>
      <c r="I4484" s="7" t="s">
        <v>288</v>
      </c>
      <c r="J4484" s="7" t="s">
        <v>289</v>
      </c>
      <c r="K4484" s="241">
        <v>107</v>
      </c>
      <c r="L4484" s="7" t="s">
        <v>2423</v>
      </c>
      <c r="M4484" s="241">
        <v>2038</v>
      </c>
      <c r="N4484" s="7" t="s">
        <v>1039</v>
      </c>
    </row>
    <row r="4485" spans="1:14" x14ac:dyDescent="0.3">
      <c r="A4485" t="str">
        <f t="shared" si="70"/>
        <v>1074009</v>
      </c>
      <c r="B4485" s="7" t="s">
        <v>1294</v>
      </c>
      <c r="C4485" s="7" t="s">
        <v>1337</v>
      </c>
      <c r="D4485" s="7" t="s">
        <v>1356</v>
      </c>
      <c r="E4485" s="7" t="e">
        <v>#N/A</v>
      </c>
      <c r="F4485" s="7" t="e">
        <v>#N/A</v>
      </c>
      <c r="G4485" s="7" t="e">
        <v>#N/A</v>
      </c>
      <c r="H4485" s="7" t="e">
        <v>#N/A</v>
      </c>
      <c r="I4485" s="7" t="s">
        <v>288</v>
      </c>
      <c r="J4485" s="7" t="s">
        <v>289</v>
      </c>
      <c r="K4485" s="241">
        <v>107</v>
      </c>
      <c r="L4485" s="7" t="s">
        <v>2423</v>
      </c>
      <c r="M4485" s="241">
        <v>4009</v>
      </c>
      <c r="N4485" s="7" t="s">
        <v>1350</v>
      </c>
    </row>
    <row r="4486" spans="1:14" x14ac:dyDescent="0.3">
      <c r="A4486" t="str">
        <f t="shared" si="70"/>
        <v>1075002</v>
      </c>
      <c r="B4486" s="7" t="s">
        <v>1351</v>
      </c>
      <c r="C4486" s="7" t="s">
        <v>1337</v>
      </c>
      <c r="D4486" s="7" t="s">
        <v>1356</v>
      </c>
      <c r="E4486" s="7" t="e">
        <v>#N/A</v>
      </c>
      <c r="F4486" s="7" t="e">
        <v>#N/A</v>
      </c>
      <c r="G4486" s="7" t="e">
        <v>#N/A</v>
      </c>
      <c r="H4486" s="7" t="e">
        <v>#N/A</v>
      </c>
      <c r="I4486" s="7" t="s">
        <v>288</v>
      </c>
      <c r="J4486" s="7" t="s">
        <v>289</v>
      </c>
      <c r="K4486" s="241">
        <v>107</v>
      </c>
      <c r="L4486" s="7" t="s">
        <v>2423</v>
      </c>
      <c r="M4486" s="241">
        <v>5002</v>
      </c>
      <c r="N4486" s="7" t="s">
        <v>308</v>
      </c>
    </row>
    <row r="4487" spans="1:14" x14ac:dyDescent="0.3">
      <c r="A4487" t="str">
        <f t="shared" si="70"/>
        <v>1075006</v>
      </c>
      <c r="B4487" s="7" t="s">
        <v>1294</v>
      </c>
      <c r="C4487" s="7" t="s">
        <v>1337</v>
      </c>
      <c r="D4487" s="7" t="s">
        <v>1356</v>
      </c>
      <c r="E4487" s="7" t="e">
        <v>#N/A</v>
      </c>
      <c r="F4487" s="7" t="e">
        <v>#N/A</v>
      </c>
      <c r="G4487" s="7" t="e">
        <v>#N/A</v>
      </c>
      <c r="H4487" s="7" t="e">
        <v>#N/A</v>
      </c>
      <c r="I4487" s="7" t="s">
        <v>288</v>
      </c>
      <c r="J4487" s="7" t="s">
        <v>289</v>
      </c>
      <c r="K4487" s="241">
        <v>107</v>
      </c>
      <c r="L4487" s="7" t="s">
        <v>2423</v>
      </c>
      <c r="M4487" s="241">
        <v>5006</v>
      </c>
      <c r="N4487" s="7" t="s">
        <v>736</v>
      </c>
    </row>
    <row r="4488" spans="1:14" x14ac:dyDescent="0.3">
      <c r="A4488" t="str">
        <f t="shared" si="70"/>
        <v>40135</v>
      </c>
      <c r="B4488" s="7" t="s">
        <v>1294</v>
      </c>
      <c r="C4488" s="7" t="s">
        <v>1337</v>
      </c>
      <c r="D4488" s="7" t="s">
        <v>1356</v>
      </c>
      <c r="E4488" s="7" t="e">
        <v>#N/A</v>
      </c>
      <c r="F4488" s="7" t="e">
        <v>#N/A</v>
      </c>
      <c r="G4488" s="7" t="e">
        <v>#N/A</v>
      </c>
      <c r="H4488" s="7" t="e">
        <v>#N/A</v>
      </c>
      <c r="I4488" s="7" t="s">
        <v>288</v>
      </c>
      <c r="J4488" s="7" t="s">
        <v>289</v>
      </c>
      <c r="K4488" s="241">
        <v>401</v>
      </c>
      <c r="L4488" s="7" t="s">
        <v>2424</v>
      </c>
      <c r="M4488" s="241">
        <v>35</v>
      </c>
      <c r="N4488" s="7" t="s">
        <v>1346</v>
      </c>
    </row>
    <row r="4489" spans="1:14" x14ac:dyDescent="0.3">
      <c r="A4489" t="str">
        <f t="shared" si="70"/>
        <v>4011505</v>
      </c>
      <c r="B4489" s="7" t="s">
        <v>1294</v>
      </c>
      <c r="C4489" s="7" t="s">
        <v>1337</v>
      </c>
      <c r="D4489" s="7" t="s">
        <v>1356</v>
      </c>
      <c r="E4489" s="7" t="e">
        <v>#N/A</v>
      </c>
      <c r="F4489" s="7" t="e">
        <v>#N/A</v>
      </c>
      <c r="G4489" s="7" t="e">
        <v>#N/A</v>
      </c>
      <c r="H4489" s="7" t="e">
        <v>#N/A</v>
      </c>
      <c r="I4489" s="7" t="s">
        <v>288</v>
      </c>
      <c r="J4489" s="7" t="s">
        <v>289</v>
      </c>
      <c r="K4489" s="241">
        <v>401</v>
      </c>
      <c r="L4489" s="7" t="s">
        <v>2424</v>
      </c>
      <c r="M4489" s="241">
        <v>1505</v>
      </c>
      <c r="N4489" s="7" t="s">
        <v>545</v>
      </c>
    </row>
    <row r="4490" spans="1:14" x14ac:dyDescent="0.3">
      <c r="A4490" t="str">
        <f t="shared" si="70"/>
        <v>4012030</v>
      </c>
      <c r="B4490" s="7" t="s">
        <v>1294</v>
      </c>
      <c r="C4490" s="7" t="s">
        <v>1337</v>
      </c>
      <c r="D4490" s="7" t="s">
        <v>1356</v>
      </c>
      <c r="E4490" s="7" t="e">
        <v>#N/A</v>
      </c>
      <c r="F4490" s="7" t="e">
        <v>#N/A</v>
      </c>
      <c r="G4490" s="7" t="e">
        <v>#N/A</v>
      </c>
      <c r="H4490" s="7" t="e">
        <v>#N/A</v>
      </c>
      <c r="I4490" s="7" t="s">
        <v>288</v>
      </c>
      <c r="J4490" s="7" t="s">
        <v>289</v>
      </c>
      <c r="K4490" s="241">
        <v>401</v>
      </c>
      <c r="L4490" s="7" t="s">
        <v>2424</v>
      </c>
      <c r="M4490" s="241">
        <v>2030</v>
      </c>
      <c r="N4490" s="7" t="s">
        <v>1721</v>
      </c>
    </row>
    <row r="4491" spans="1:14" x14ac:dyDescent="0.3">
      <c r="A4491" t="str">
        <f t="shared" si="70"/>
        <v>4012086</v>
      </c>
      <c r="B4491" s="7" t="s">
        <v>1294</v>
      </c>
      <c r="C4491" s="7" t="s">
        <v>1337</v>
      </c>
      <c r="D4491" s="7" t="s">
        <v>1356</v>
      </c>
      <c r="E4491" s="7" t="e">
        <v>#N/A</v>
      </c>
      <c r="F4491" s="7" t="e">
        <v>#N/A</v>
      </c>
      <c r="G4491" s="7" t="e">
        <v>#N/A</v>
      </c>
      <c r="H4491" s="7" t="e">
        <v>#N/A</v>
      </c>
      <c r="I4491" s="7" t="s">
        <v>288</v>
      </c>
      <c r="J4491" s="7" t="s">
        <v>289</v>
      </c>
      <c r="K4491" s="241">
        <v>401</v>
      </c>
      <c r="L4491" s="7" t="s">
        <v>2424</v>
      </c>
      <c r="M4491" s="241">
        <v>2086</v>
      </c>
      <c r="N4491" s="7" t="s">
        <v>291</v>
      </c>
    </row>
    <row r="4492" spans="1:14" x14ac:dyDescent="0.3">
      <c r="A4492" t="str">
        <f t="shared" si="70"/>
        <v>4012089</v>
      </c>
      <c r="B4492" s="7" t="s">
        <v>1294</v>
      </c>
      <c r="C4492" s="7" t="s">
        <v>1337</v>
      </c>
      <c r="D4492" s="7" t="s">
        <v>1356</v>
      </c>
      <c r="E4492" s="7" t="e">
        <v>#N/A</v>
      </c>
      <c r="F4492" s="7" t="e">
        <v>#N/A</v>
      </c>
      <c r="G4492" s="7" t="e">
        <v>#N/A</v>
      </c>
      <c r="H4492" s="7" t="e">
        <v>#N/A</v>
      </c>
      <c r="I4492" s="7" t="s">
        <v>288</v>
      </c>
      <c r="J4492" s="7" t="s">
        <v>289</v>
      </c>
      <c r="K4492" s="241">
        <v>401</v>
      </c>
      <c r="L4492" s="7" t="s">
        <v>2424</v>
      </c>
      <c r="M4492" s="241">
        <v>2089</v>
      </c>
      <c r="N4492" s="7" t="s">
        <v>2425</v>
      </c>
    </row>
    <row r="4493" spans="1:14" x14ac:dyDescent="0.3">
      <c r="A4493" t="str">
        <f t="shared" si="70"/>
        <v>4014009</v>
      </c>
      <c r="B4493" s="7" t="s">
        <v>1294</v>
      </c>
      <c r="C4493" s="7" t="s">
        <v>1337</v>
      </c>
      <c r="D4493" s="7" t="s">
        <v>1356</v>
      </c>
      <c r="E4493" s="7" t="e">
        <v>#N/A</v>
      </c>
      <c r="F4493" s="7" t="e">
        <v>#N/A</v>
      </c>
      <c r="G4493" s="7" t="e">
        <v>#N/A</v>
      </c>
      <c r="H4493" s="7" t="e">
        <v>#N/A</v>
      </c>
      <c r="I4493" s="7" t="s">
        <v>288</v>
      </c>
      <c r="J4493" s="7" t="s">
        <v>289</v>
      </c>
      <c r="K4493" s="241">
        <v>401</v>
      </c>
      <c r="L4493" s="7" t="s">
        <v>2424</v>
      </c>
      <c r="M4493" s="241">
        <v>4009</v>
      </c>
      <c r="N4493" s="7" t="s">
        <v>1350</v>
      </c>
    </row>
    <row r="4494" spans="1:14" x14ac:dyDescent="0.3">
      <c r="A4494" t="str">
        <f t="shared" si="70"/>
        <v>10812015</v>
      </c>
      <c r="B4494" s="7" t="s">
        <v>1294</v>
      </c>
      <c r="C4494" s="7" t="s">
        <v>1295</v>
      </c>
      <c r="D4494" s="7" t="s">
        <v>1379</v>
      </c>
      <c r="E4494" s="7" t="s">
        <v>337</v>
      </c>
      <c r="F4494" s="7" t="s">
        <v>338</v>
      </c>
      <c r="G4494" s="7" t="s">
        <v>371</v>
      </c>
      <c r="H4494" s="7" t="s">
        <v>372</v>
      </c>
      <c r="I4494" s="7" t="s">
        <v>378</v>
      </c>
      <c r="J4494" s="7" t="s">
        <v>379</v>
      </c>
      <c r="K4494" s="241">
        <v>1081</v>
      </c>
      <c r="L4494" s="7" t="s">
        <v>391</v>
      </c>
      <c r="M4494" s="241">
        <v>2015</v>
      </c>
      <c r="N4494" s="7" t="s">
        <v>278</v>
      </c>
    </row>
    <row r="4495" spans="1:14" x14ac:dyDescent="0.3">
      <c r="A4495" t="str">
        <f t="shared" si="70"/>
        <v>10812019</v>
      </c>
      <c r="B4495" s="7" t="s">
        <v>1294</v>
      </c>
      <c r="C4495" s="7" t="s">
        <v>1295</v>
      </c>
      <c r="D4495" s="7" t="s">
        <v>1379</v>
      </c>
      <c r="E4495" s="7" t="e">
        <v>#N/A</v>
      </c>
      <c r="F4495" s="7" t="e">
        <v>#N/A</v>
      </c>
      <c r="G4495" s="7" t="e">
        <v>#N/A</v>
      </c>
      <c r="H4495" s="7" t="e">
        <v>#N/A</v>
      </c>
      <c r="I4495" s="7" t="s">
        <v>378</v>
      </c>
      <c r="J4495" s="7" t="s">
        <v>379</v>
      </c>
      <c r="K4495" s="241">
        <v>1081</v>
      </c>
      <c r="L4495" s="7" t="s">
        <v>391</v>
      </c>
      <c r="M4495" s="241">
        <v>2019</v>
      </c>
      <c r="N4495" s="7" t="s">
        <v>495</v>
      </c>
    </row>
    <row r="4496" spans="1:14" x14ac:dyDescent="0.3">
      <c r="A4496" t="str">
        <f t="shared" si="70"/>
        <v>10812051</v>
      </c>
      <c r="B4496" s="7" t="s">
        <v>1294</v>
      </c>
      <c r="C4496" s="7" t="s">
        <v>1295</v>
      </c>
      <c r="D4496" s="7" t="s">
        <v>1379</v>
      </c>
      <c r="E4496" s="7" t="e">
        <v>#N/A</v>
      </c>
      <c r="F4496" s="7" t="e">
        <v>#N/A</v>
      </c>
      <c r="G4496" s="7" t="e">
        <v>#N/A</v>
      </c>
      <c r="H4496" s="7" t="e">
        <v>#N/A</v>
      </c>
      <c r="I4496" s="7" t="s">
        <v>378</v>
      </c>
      <c r="J4496" s="7" t="s">
        <v>379</v>
      </c>
      <c r="K4496" s="241">
        <v>1081</v>
      </c>
      <c r="L4496" s="7" t="s">
        <v>391</v>
      </c>
      <c r="M4496" s="241">
        <v>2051</v>
      </c>
      <c r="N4496" s="7" t="s">
        <v>1022</v>
      </c>
    </row>
    <row r="4497" spans="1:14" x14ac:dyDescent="0.3">
      <c r="A4497" t="str">
        <f t="shared" si="70"/>
        <v>10812055</v>
      </c>
      <c r="B4497" s="7" t="s">
        <v>1294</v>
      </c>
      <c r="C4497" s="7" t="s">
        <v>1295</v>
      </c>
      <c r="D4497" s="7" t="s">
        <v>1379</v>
      </c>
      <c r="E4497" s="7" t="e">
        <v>#N/A</v>
      </c>
      <c r="F4497" s="7" t="e">
        <v>#N/A</v>
      </c>
      <c r="G4497" s="7" t="e">
        <v>#N/A</v>
      </c>
      <c r="H4497" s="7" t="e">
        <v>#N/A</v>
      </c>
      <c r="I4497" s="7" t="s">
        <v>378</v>
      </c>
      <c r="J4497" s="7" t="s">
        <v>379</v>
      </c>
      <c r="K4497" s="241">
        <v>1081</v>
      </c>
      <c r="L4497" s="7" t="s">
        <v>391</v>
      </c>
      <c r="M4497" s="241">
        <v>2055</v>
      </c>
      <c r="N4497" s="7" t="s">
        <v>431</v>
      </c>
    </row>
    <row r="4498" spans="1:14" x14ac:dyDescent="0.3">
      <c r="A4498" t="str">
        <f t="shared" si="70"/>
        <v>10812068</v>
      </c>
      <c r="B4498" s="7" t="s">
        <v>1294</v>
      </c>
      <c r="C4498" s="7" t="s">
        <v>1295</v>
      </c>
      <c r="D4498" s="7" t="s">
        <v>1379</v>
      </c>
      <c r="E4498" s="7" t="e">
        <v>#N/A</v>
      </c>
      <c r="F4498" s="7" t="e">
        <v>#N/A</v>
      </c>
      <c r="G4498" s="7" t="e">
        <v>#N/A</v>
      </c>
      <c r="H4498" s="7" t="e">
        <v>#N/A</v>
      </c>
      <c r="I4498" s="7" t="s">
        <v>378</v>
      </c>
      <c r="J4498" s="7" t="s">
        <v>379</v>
      </c>
      <c r="K4498" s="241">
        <v>1081</v>
      </c>
      <c r="L4498" s="7" t="s">
        <v>391</v>
      </c>
      <c r="M4498" s="241">
        <v>2068</v>
      </c>
      <c r="N4498" s="7" t="s">
        <v>410</v>
      </c>
    </row>
    <row r="4499" spans="1:14" x14ac:dyDescent="0.3">
      <c r="A4499" t="str">
        <f t="shared" si="70"/>
        <v>10815002</v>
      </c>
      <c r="B4499" s="7" t="s">
        <v>1351</v>
      </c>
      <c r="C4499" s="7" t="s">
        <v>1295</v>
      </c>
      <c r="D4499" s="7" t="s">
        <v>1379</v>
      </c>
      <c r="E4499" s="7" t="e">
        <v>#N/A</v>
      </c>
      <c r="F4499" s="7" t="e">
        <v>#N/A</v>
      </c>
      <c r="G4499" s="7" t="e">
        <v>#N/A</v>
      </c>
      <c r="H4499" s="7" t="e">
        <v>#N/A</v>
      </c>
      <c r="I4499" s="7" t="s">
        <v>378</v>
      </c>
      <c r="J4499" s="7" t="s">
        <v>379</v>
      </c>
      <c r="K4499" s="241">
        <v>1081</v>
      </c>
      <c r="L4499" s="7" t="s">
        <v>391</v>
      </c>
      <c r="M4499" s="241">
        <v>5002</v>
      </c>
      <c r="N4499" s="7" t="s">
        <v>308</v>
      </c>
    </row>
    <row r="4500" spans="1:14" x14ac:dyDescent="0.3">
      <c r="A4500" t="str">
        <f t="shared" si="70"/>
        <v>10815003</v>
      </c>
      <c r="B4500" s="7" t="s">
        <v>1294</v>
      </c>
      <c r="C4500" s="7" t="s">
        <v>1295</v>
      </c>
      <c r="D4500" s="7" t="s">
        <v>1379</v>
      </c>
      <c r="E4500" s="7" t="e">
        <v>#N/A</v>
      </c>
      <c r="F4500" s="7" t="e">
        <v>#N/A</v>
      </c>
      <c r="G4500" s="7" t="e">
        <v>#N/A</v>
      </c>
      <c r="H4500" s="7" t="e">
        <v>#N/A</v>
      </c>
      <c r="I4500" s="7" t="s">
        <v>378</v>
      </c>
      <c r="J4500" s="7" t="s">
        <v>379</v>
      </c>
      <c r="K4500" s="241">
        <v>1081</v>
      </c>
      <c r="L4500" s="7" t="s">
        <v>391</v>
      </c>
      <c r="M4500" s="241">
        <v>5003</v>
      </c>
      <c r="N4500" s="7" t="s">
        <v>1395</v>
      </c>
    </row>
    <row r="4501" spans="1:14" x14ac:dyDescent="0.3">
      <c r="A4501" t="str">
        <f t="shared" si="70"/>
        <v>10815006</v>
      </c>
      <c r="B4501" s="7" t="s">
        <v>1294</v>
      </c>
      <c r="C4501" s="7" t="s">
        <v>1295</v>
      </c>
      <c r="D4501" s="7" t="s">
        <v>1379</v>
      </c>
      <c r="E4501" s="7" t="e">
        <v>#N/A</v>
      </c>
      <c r="F4501" s="7" t="e">
        <v>#N/A</v>
      </c>
      <c r="G4501" s="7" t="e">
        <v>#N/A</v>
      </c>
      <c r="H4501" s="7" t="e">
        <v>#N/A</v>
      </c>
      <c r="I4501" s="7" t="s">
        <v>378</v>
      </c>
      <c r="J4501" s="7" t="s">
        <v>379</v>
      </c>
      <c r="K4501" s="241">
        <v>1081</v>
      </c>
      <c r="L4501" s="7" t="s">
        <v>391</v>
      </c>
      <c r="M4501" s="241">
        <v>5006</v>
      </c>
      <c r="N4501" s="7" t="s">
        <v>736</v>
      </c>
    </row>
    <row r="4502" spans="1:14" x14ac:dyDescent="0.3">
      <c r="A4502" t="str">
        <f t="shared" si="70"/>
        <v>10816006</v>
      </c>
      <c r="B4502" s="7" t="s">
        <v>1294</v>
      </c>
      <c r="C4502" s="7" t="s">
        <v>1295</v>
      </c>
      <c r="D4502" s="7" t="s">
        <v>1379</v>
      </c>
      <c r="E4502" s="7" t="e">
        <v>#N/A</v>
      </c>
      <c r="F4502" s="7" t="e">
        <v>#N/A</v>
      </c>
      <c r="G4502" s="7" t="e">
        <v>#N/A</v>
      </c>
      <c r="H4502" s="7" t="e">
        <v>#N/A</v>
      </c>
      <c r="I4502" s="7" t="s">
        <v>378</v>
      </c>
      <c r="J4502" s="7" t="s">
        <v>379</v>
      </c>
      <c r="K4502" s="241">
        <v>1081</v>
      </c>
      <c r="L4502" s="7" t="s">
        <v>391</v>
      </c>
      <c r="M4502" s="241">
        <v>6006</v>
      </c>
      <c r="N4502" s="7" t="s">
        <v>68</v>
      </c>
    </row>
    <row r="4503" spans="1:14" x14ac:dyDescent="0.3">
      <c r="A4503" t="str">
        <f t="shared" si="70"/>
        <v>1052055</v>
      </c>
      <c r="B4503" s="7" t="s">
        <v>1294</v>
      </c>
      <c r="C4503" s="7" t="s">
        <v>1316</v>
      </c>
      <c r="D4503" s="7" t="s">
        <v>1379</v>
      </c>
      <c r="E4503" s="7" t="e">
        <v>#N/A</v>
      </c>
      <c r="F4503" s="7" t="e">
        <v>#N/A</v>
      </c>
      <c r="G4503" s="7" t="e">
        <v>#N/A</v>
      </c>
      <c r="H4503" s="7" t="e">
        <v>#N/A</v>
      </c>
      <c r="I4503" s="7" t="s">
        <v>2426</v>
      </c>
      <c r="J4503" s="7" t="s">
        <v>323</v>
      </c>
      <c r="K4503" s="241">
        <v>105</v>
      </c>
      <c r="L4503" s="7" t="s">
        <v>2427</v>
      </c>
      <c r="M4503" s="241">
        <v>2055</v>
      </c>
      <c r="N4503" s="7" t="s">
        <v>431</v>
      </c>
    </row>
    <row r="4504" spans="1:14" x14ac:dyDescent="0.3">
      <c r="A4504" t="str">
        <f t="shared" si="70"/>
        <v>1054009</v>
      </c>
      <c r="B4504" s="7" t="s">
        <v>1294</v>
      </c>
      <c r="C4504" s="7" t="s">
        <v>1316</v>
      </c>
      <c r="D4504" s="7" t="s">
        <v>1379</v>
      </c>
      <c r="E4504" s="7" t="e">
        <v>#N/A</v>
      </c>
      <c r="F4504" s="7" t="e">
        <v>#N/A</v>
      </c>
      <c r="G4504" s="7" t="e">
        <v>#N/A</v>
      </c>
      <c r="H4504" s="7" t="e">
        <v>#N/A</v>
      </c>
      <c r="I4504" s="7" t="s">
        <v>2426</v>
      </c>
      <c r="J4504" s="7" t="s">
        <v>323</v>
      </c>
      <c r="K4504" s="241">
        <v>105</v>
      </c>
      <c r="L4504" s="7" t="s">
        <v>2427</v>
      </c>
      <c r="M4504" s="241">
        <v>4009</v>
      </c>
      <c r="N4504" s="7" t="s">
        <v>1350</v>
      </c>
    </row>
    <row r="4505" spans="1:14" x14ac:dyDescent="0.3">
      <c r="A4505" t="str">
        <f t="shared" si="70"/>
        <v>1058000</v>
      </c>
      <c r="B4505" s="7" t="s">
        <v>1294</v>
      </c>
      <c r="C4505" s="7" t="s">
        <v>1316</v>
      </c>
      <c r="D4505" s="7" t="s">
        <v>1379</v>
      </c>
      <c r="E4505" s="7" t="e">
        <v>#N/A</v>
      </c>
      <c r="F4505" s="7" t="e">
        <v>#N/A</v>
      </c>
      <c r="G4505" s="7" t="e">
        <v>#N/A</v>
      </c>
      <c r="H4505" s="7" t="e">
        <v>#N/A</v>
      </c>
      <c r="I4505" s="7" t="s">
        <v>2426</v>
      </c>
      <c r="J4505" s="7" t="s">
        <v>323</v>
      </c>
      <c r="K4505" s="241">
        <v>105</v>
      </c>
      <c r="L4505" s="7" t="s">
        <v>2427</v>
      </c>
      <c r="M4505" s="241">
        <v>8000</v>
      </c>
      <c r="N4505" s="7" t="s">
        <v>163</v>
      </c>
    </row>
    <row r="4506" spans="1:14" x14ac:dyDescent="0.3">
      <c r="A4506" t="str">
        <f t="shared" si="70"/>
        <v>1058040</v>
      </c>
      <c r="B4506" s="7" t="s">
        <v>1294</v>
      </c>
      <c r="C4506" s="7" t="s">
        <v>1316</v>
      </c>
      <c r="D4506" s="7" t="s">
        <v>1379</v>
      </c>
      <c r="E4506" s="7" t="e">
        <v>#N/A</v>
      </c>
      <c r="F4506" s="7" t="e">
        <v>#N/A</v>
      </c>
      <c r="G4506" s="7" t="e">
        <v>#N/A</v>
      </c>
      <c r="H4506" s="7" t="e">
        <v>#N/A</v>
      </c>
      <c r="I4506" s="7" t="s">
        <v>2426</v>
      </c>
      <c r="J4506" s="7" t="s">
        <v>323</v>
      </c>
      <c r="K4506" s="241">
        <v>105</v>
      </c>
      <c r="L4506" s="7" t="s">
        <v>2427</v>
      </c>
      <c r="M4506" s="241">
        <v>8040</v>
      </c>
      <c r="N4506" s="7" t="s">
        <v>441</v>
      </c>
    </row>
    <row r="4507" spans="1:14" x14ac:dyDescent="0.3">
      <c r="A4507" t="str">
        <f t="shared" si="70"/>
        <v>11611</v>
      </c>
      <c r="B4507" s="7" t="s">
        <v>1294</v>
      </c>
      <c r="C4507" s="7" t="s">
        <v>1337</v>
      </c>
      <c r="D4507" s="7" t="s">
        <v>22</v>
      </c>
      <c r="E4507" s="7" t="e">
        <v>#N/A</v>
      </c>
      <c r="F4507" s="7" t="e">
        <v>#N/A</v>
      </c>
      <c r="G4507" s="7" t="e">
        <v>#N/A</v>
      </c>
      <c r="H4507" s="7" t="e">
        <v>#N/A</v>
      </c>
      <c r="I4507" s="7" t="s">
        <v>281</v>
      </c>
      <c r="J4507" s="7" t="s">
        <v>282</v>
      </c>
      <c r="K4507" s="241">
        <v>1161</v>
      </c>
      <c r="L4507" s="7" t="s">
        <v>2428</v>
      </c>
      <c r="M4507" s="241">
        <v>1</v>
      </c>
      <c r="N4507" s="7" t="s">
        <v>158</v>
      </c>
    </row>
    <row r="4508" spans="1:14" x14ac:dyDescent="0.3">
      <c r="A4508" t="str">
        <f t="shared" si="70"/>
        <v>11617101</v>
      </c>
      <c r="B4508" s="7" t="s">
        <v>1294</v>
      </c>
      <c r="C4508" s="7" t="s">
        <v>1337</v>
      </c>
      <c r="D4508" s="7" t="s">
        <v>22</v>
      </c>
      <c r="E4508" s="7" t="e">
        <v>#N/A</v>
      </c>
      <c r="F4508" s="7" t="e">
        <v>#N/A</v>
      </c>
      <c r="G4508" s="7" t="e">
        <v>#N/A</v>
      </c>
      <c r="H4508" s="7" t="e">
        <v>#N/A</v>
      </c>
      <c r="I4508" s="7" t="s">
        <v>281</v>
      </c>
      <c r="J4508" s="7" t="s">
        <v>282</v>
      </c>
      <c r="K4508" s="241">
        <v>1161</v>
      </c>
      <c r="L4508" s="7" t="s">
        <v>2428</v>
      </c>
      <c r="M4508" s="241">
        <v>7101</v>
      </c>
      <c r="N4508" s="7" t="s">
        <v>46</v>
      </c>
    </row>
    <row r="4509" spans="1:14" x14ac:dyDescent="0.3">
      <c r="A4509" t="str">
        <f t="shared" si="70"/>
        <v>11617103</v>
      </c>
      <c r="B4509" s="7" t="s">
        <v>1294</v>
      </c>
      <c r="C4509" s="7" t="s">
        <v>1337</v>
      </c>
      <c r="D4509" s="7" t="s">
        <v>22</v>
      </c>
      <c r="E4509" s="7" t="e">
        <v>#N/A</v>
      </c>
      <c r="F4509" s="7" t="e">
        <v>#N/A</v>
      </c>
      <c r="G4509" s="7" t="e">
        <v>#N/A</v>
      </c>
      <c r="H4509" s="7" t="e">
        <v>#N/A</v>
      </c>
      <c r="I4509" s="7" t="s">
        <v>281</v>
      </c>
      <c r="J4509" s="7" t="s">
        <v>282</v>
      </c>
      <c r="K4509" s="241">
        <v>1161</v>
      </c>
      <c r="L4509" s="7" t="s">
        <v>2428</v>
      </c>
      <c r="M4509" s="241">
        <v>7103</v>
      </c>
      <c r="N4509" s="7" t="s">
        <v>36</v>
      </c>
    </row>
    <row r="4510" spans="1:14" x14ac:dyDescent="0.3">
      <c r="A4510" t="str">
        <f t="shared" si="70"/>
        <v>11617120</v>
      </c>
      <c r="B4510" s="7" t="s">
        <v>1294</v>
      </c>
      <c r="C4510" s="7" t="s">
        <v>1337</v>
      </c>
      <c r="D4510" s="7" t="s">
        <v>22</v>
      </c>
      <c r="E4510" s="7" t="e">
        <v>#N/A</v>
      </c>
      <c r="F4510" s="7" t="e">
        <v>#N/A</v>
      </c>
      <c r="G4510" s="7" t="e">
        <v>#N/A</v>
      </c>
      <c r="H4510" s="7" t="e">
        <v>#N/A</v>
      </c>
      <c r="I4510" s="7" t="s">
        <v>281</v>
      </c>
      <c r="J4510" s="7" t="s">
        <v>282</v>
      </c>
      <c r="K4510" s="241">
        <v>1161</v>
      </c>
      <c r="L4510" s="7" t="s">
        <v>2428</v>
      </c>
      <c r="M4510" s="241">
        <v>7120</v>
      </c>
      <c r="N4510" s="7" t="s">
        <v>52</v>
      </c>
    </row>
    <row r="4511" spans="1:14" x14ac:dyDescent="0.3">
      <c r="A4511" t="str">
        <f t="shared" si="70"/>
        <v>1112060</v>
      </c>
      <c r="B4511" s="7" t="s">
        <v>1294</v>
      </c>
      <c r="C4511" s="7"/>
      <c r="D4511" s="7"/>
      <c r="E4511" s="7" t="e">
        <v>#N/A</v>
      </c>
      <c r="F4511" s="7" t="e">
        <v>#N/A</v>
      </c>
      <c r="G4511" s="7" t="e">
        <v>#N/A</v>
      </c>
      <c r="H4511" s="7" t="e">
        <v>#N/A</v>
      </c>
      <c r="I4511" s="7" t="s">
        <v>2429</v>
      </c>
      <c r="J4511" s="7" t="s">
        <v>2430</v>
      </c>
      <c r="K4511" s="241">
        <v>111</v>
      </c>
      <c r="L4511" s="7" t="s">
        <v>2431</v>
      </c>
      <c r="M4511" s="241">
        <v>2060</v>
      </c>
      <c r="N4511" s="7" t="s">
        <v>2421</v>
      </c>
    </row>
    <row r="4512" spans="1:14" x14ac:dyDescent="0.3">
      <c r="A4512" t="str">
        <f t="shared" si="70"/>
        <v>1114009</v>
      </c>
      <c r="B4512" s="7" t="s">
        <v>1294</v>
      </c>
      <c r="C4512" s="7"/>
      <c r="D4512" s="7"/>
      <c r="E4512" s="7" t="e">
        <v>#N/A</v>
      </c>
      <c r="F4512" s="7" t="e">
        <v>#N/A</v>
      </c>
      <c r="G4512" s="7" t="e">
        <v>#N/A</v>
      </c>
      <c r="H4512" s="7" t="e">
        <v>#N/A</v>
      </c>
      <c r="I4512" s="7" t="s">
        <v>2429</v>
      </c>
      <c r="J4512" s="7" t="s">
        <v>2430</v>
      </c>
      <c r="K4512" s="241">
        <v>111</v>
      </c>
      <c r="L4512" s="7" t="s">
        <v>2431</v>
      </c>
      <c r="M4512" s="241">
        <v>4009</v>
      </c>
      <c r="N4512" s="7" t="s">
        <v>1350</v>
      </c>
    </row>
    <row r="4513" spans="1:14" x14ac:dyDescent="0.3">
      <c r="A4513" t="str">
        <f t="shared" si="70"/>
        <v>1118004</v>
      </c>
      <c r="B4513" s="7" t="s">
        <v>1294</v>
      </c>
      <c r="C4513" s="7"/>
      <c r="D4513" s="7"/>
      <c r="E4513" s="7" t="e">
        <v>#N/A</v>
      </c>
      <c r="F4513" s="7" t="e">
        <v>#N/A</v>
      </c>
      <c r="G4513" s="7" t="e">
        <v>#N/A</v>
      </c>
      <c r="H4513" s="7" t="e">
        <v>#N/A</v>
      </c>
      <c r="I4513" s="7" t="s">
        <v>2429</v>
      </c>
      <c r="J4513" s="7" t="s">
        <v>2430</v>
      </c>
      <c r="K4513" s="241">
        <v>111</v>
      </c>
      <c r="L4513" s="7" t="s">
        <v>2431</v>
      </c>
      <c r="M4513" s="241">
        <v>8004</v>
      </c>
      <c r="N4513" s="7" t="s">
        <v>1352</v>
      </c>
    </row>
    <row r="4514" spans="1:14" x14ac:dyDescent="0.3">
      <c r="A4514" t="str">
        <f t="shared" si="70"/>
        <v>1021</v>
      </c>
      <c r="B4514" s="7" t="s">
        <v>1294</v>
      </c>
      <c r="C4514" s="7" t="s">
        <v>1337</v>
      </c>
      <c r="D4514" s="7" t="s">
        <v>1356</v>
      </c>
      <c r="E4514" s="7" t="s">
        <v>337</v>
      </c>
      <c r="F4514" s="7" t="s">
        <v>338</v>
      </c>
      <c r="G4514" s="7" t="s">
        <v>266</v>
      </c>
      <c r="H4514" s="7" t="s">
        <v>267</v>
      </c>
      <c r="I4514" s="7" t="s">
        <v>471</v>
      </c>
      <c r="J4514" s="7" t="s">
        <v>472</v>
      </c>
      <c r="K4514" s="241">
        <v>102</v>
      </c>
      <c r="L4514" s="7" t="s">
        <v>472</v>
      </c>
      <c r="M4514" s="241">
        <v>1</v>
      </c>
      <c r="N4514" s="7" t="s">
        <v>158</v>
      </c>
    </row>
    <row r="4515" spans="1:14" x14ac:dyDescent="0.3">
      <c r="A4515" t="str">
        <f t="shared" si="70"/>
        <v>1028</v>
      </c>
      <c r="B4515" s="7" t="s">
        <v>1294</v>
      </c>
      <c r="C4515" s="7" t="s">
        <v>1337</v>
      </c>
      <c r="D4515" s="7" t="s">
        <v>1356</v>
      </c>
      <c r="E4515" s="7" t="s">
        <v>337</v>
      </c>
      <c r="F4515" s="7" t="s">
        <v>338</v>
      </c>
      <c r="G4515" s="7" t="s">
        <v>266</v>
      </c>
      <c r="H4515" s="7" t="s">
        <v>267</v>
      </c>
      <c r="I4515" s="7" t="s">
        <v>471</v>
      </c>
      <c r="J4515" s="7" t="s">
        <v>472</v>
      </c>
      <c r="K4515" s="241">
        <v>102</v>
      </c>
      <c r="L4515" s="7" t="s">
        <v>472</v>
      </c>
      <c r="M4515" s="241">
        <v>8</v>
      </c>
      <c r="N4515" s="7" t="s">
        <v>159</v>
      </c>
    </row>
    <row r="4516" spans="1:14" x14ac:dyDescent="0.3">
      <c r="A4516" t="str">
        <f t="shared" si="70"/>
        <v>10230</v>
      </c>
      <c r="B4516" s="7" t="s">
        <v>1294</v>
      </c>
      <c r="C4516" s="7" t="s">
        <v>1337</v>
      </c>
      <c r="D4516" s="7" t="s">
        <v>1356</v>
      </c>
      <c r="E4516" s="7" t="s">
        <v>337</v>
      </c>
      <c r="F4516" s="7" t="s">
        <v>338</v>
      </c>
      <c r="G4516" s="7" t="s">
        <v>266</v>
      </c>
      <c r="H4516" s="7" t="s">
        <v>267</v>
      </c>
      <c r="I4516" s="7" t="s">
        <v>471</v>
      </c>
      <c r="J4516" s="7" t="s">
        <v>472</v>
      </c>
      <c r="K4516" s="241">
        <v>102</v>
      </c>
      <c r="L4516" s="7" t="s">
        <v>472</v>
      </c>
      <c r="M4516" s="241">
        <v>30</v>
      </c>
      <c r="N4516" s="7" t="s">
        <v>347</v>
      </c>
    </row>
    <row r="4517" spans="1:14" x14ac:dyDescent="0.3">
      <c r="A4517" t="str">
        <f t="shared" si="70"/>
        <v>10235</v>
      </c>
      <c r="B4517" s="7" t="s">
        <v>1294</v>
      </c>
      <c r="C4517" s="7" t="s">
        <v>1337</v>
      </c>
      <c r="D4517" s="7" t="s">
        <v>1356</v>
      </c>
      <c r="E4517" s="7" t="s">
        <v>337</v>
      </c>
      <c r="F4517" s="7" t="s">
        <v>338</v>
      </c>
      <c r="G4517" s="7" t="s">
        <v>266</v>
      </c>
      <c r="H4517" s="7" t="s">
        <v>267</v>
      </c>
      <c r="I4517" s="7" t="s">
        <v>471</v>
      </c>
      <c r="J4517" s="7" t="s">
        <v>472</v>
      </c>
      <c r="K4517" s="241">
        <v>102</v>
      </c>
      <c r="L4517" s="7" t="s">
        <v>472</v>
      </c>
      <c r="M4517" s="241">
        <v>35</v>
      </c>
      <c r="N4517" s="7" t="s">
        <v>1346</v>
      </c>
    </row>
    <row r="4518" spans="1:14" x14ac:dyDescent="0.3">
      <c r="A4518" t="str">
        <f t="shared" si="70"/>
        <v>10260</v>
      </c>
      <c r="B4518" s="7" t="s">
        <v>1294</v>
      </c>
      <c r="C4518" s="7" t="s">
        <v>1337</v>
      </c>
      <c r="D4518" s="7" t="s">
        <v>1356</v>
      </c>
      <c r="E4518" s="7" t="s">
        <v>337</v>
      </c>
      <c r="F4518" s="7" t="s">
        <v>338</v>
      </c>
      <c r="G4518" s="7" t="s">
        <v>266</v>
      </c>
      <c r="H4518" s="7" t="s">
        <v>267</v>
      </c>
      <c r="I4518" s="7" t="s">
        <v>471</v>
      </c>
      <c r="J4518" s="7" t="s">
        <v>472</v>
      </c>
      <c r="K4518" s="241">
        <v>102</v>
      </c>
      <c r="L4518" s="7" t="s">
        <v>472</v>
      </c>
      <c r="M4518" s="241">
        <v>60</v>
      </c>
      <c r="N4518" s="7" t="s">
        <v>311</v>
      </c>
    </row>
    <row r="4519" spans="1:14" x14ac:dyDescent="0.3">
      <c r="A4519" t="str">
        <f t="shared" si="70"/>
        <v>10261</v>
      </c>
      <c r="B4519" s="7" t="s">
        <v>1294</v>
      </c>
      <c r="C4519" s="7" t="s">
        <v>1337</v>
      </c>
      <c r="D4519" s="7" t="s">
        <v>1356</v>
      </c>
      <c r="E4519" s="7" t="s">
        <v>337</v>
      </c>
      <c r="F4519" s="7" t="s">
        <v>338</v>
      </c>
      <c r="G4519" s="7" t="s">
        <v>266</v>
      </c>
      <c r="H4519" s="7" t="s">
        <v>267</v>
      </c>
      <c r="I4519" s="7" t="s">
        <v>471</v>
      </c>
      <c r="J4519" s="7" t="s">
        <v>472</v>
      </c>
      <c r="K4519" s="241">
        <v>102</v>
      </c>
      <c r="L4519" s="7" t="s">
        <v>472</v>
      </c>
      <c r="M4519" s="241">
        <v>61</v>
      </c>
      <c r="N4519" s="7" t="s">
        <v>314</v>
      </c>
    </row>
    <row r="4520" spans="1:14" x14ac:dyDescent="0.3">
      <c r="A4520" t="str">
        <f t="shared" si="70"/>
        <v>10262</v>
      </c>
      <c r="B4520" s="7" t="s">
        <v>1294</v>
      </c>
      <c r="C4520" s="7" t="s">
        <v>1337</v>
      </c>
      <c r="D4520" s="7" t="s">
        <v>1356</v>
      </c>
      <c r="E4520" s="7" t="s">
        <v>337</v>
      </c>
      <c r="F4520" s="7" t="s">
        <v>338</v>
      </c>
      <c r="G4520" s="7" t="s">
        <v>266</v>
      </c>
      <c r="H4520" s="7" t="s">
        <v>267</v>
      </c>
      <c r="I4520" s="7" t="s">
        <v>471</v>
      </c>
      <c r="J4520" s="7" t="s">
        <v>472</v>
      </c>
      <c r="K4520" s="241">
        <v>102</v>
      </c>
      <c r="L4520" s="7" t="s">
        <v>472</v>
      </c>
      <c r="M4520" s="241">
        <v>62</v>
      </c>
      <c r="N4520" s="7" t="s">
        <v>388</v>
      </c>
    </row>
    <row r="4521" spans="1:14" x14ac:dyDescent="0.3">
      <c r="A4521" t="str">
        <f t="shared" si="70"/>
        <v>10263</v>
      </c>
      <c r="B4521" s="7" t="s">
        <v>1294</v>
      </c>
      <c r="C4521" s="7" t="s">
        <v>1337</v>
      </c>
      <c r="D4521" s="7" t="s">
        <v>1356</v>
      </c>
      <c r="E4521" s="7" t="s">
        <v>337</v>
      </c>
      <c r="F4521" s="7" t="s">
        <v>338</v>
      </c>
      <c r="G4521" s="7" t="s">
        <v>266</v>
      </c>
      <c r="H4521" s="7" t="s">
        <v>267</v>
      </c>
      <c r="I4521" s="7" t="s">
        <v>471</v>
      </c>
      <c r="J4521" s="7" t="s">
        <v>472</v>
      </c>
      <c r="K4521" s="241">
        <v>102</v>
      </c>
      <c r="L4521" s="7" t="s">
        <v>472</v>
      </c>
      <c r="M4521" s="241">
        <v>63</v>
      </c>
      <c r="N4521" s="7" t="s">
        <v>160</v>
      </c>
    </row>
    <row r="4522" spans="1:14" x14ac:dyDescent="0.3">
      <c r="A4522" t="str">
        <f t="shared" si="70"/>
        <v>1021502</v>
      </c>
      <c r="B4522" s="7" t="s">
        <v>1294</v>
      </c>
      <c r="C4522" s="7" t="s">
        <v>1337</v>
      </c>
      <c r="D4522" s="7" t="s">
        <v>1356</v>
      </c>
      <c r="E4522" s="7" t="s">
        <v>337</v>
      </c>
      <c r="F4522" s="7" t="s">
        <v>338</v>
      </c>
      <c r="G4522" s="7" t="s">
        <v>266</v>
      </c>
      <c r="H4522" s="7" t="s">
        <v>267</v>
      </c>
      <c r="I4522" s="7" t="s">
        <v>471</v>
      </c>
      <c r="J4522" s="7" t="s">
        <v>472</v>
      </c>
      <c r="K4522" s="241">
        <v>102</v>
      </c>
      <c r="L4522" s="7" t="s">
        <v>472</v>
      </c>
      <c r="M4522" s="241">
        <v>1502</v>
      </c>
      <c r="N4522" s="7" t="s">
        <v>491</v>
      </c>
    </row>
    <row r="4523" spans="1:14" x14ac:dyDescent="0.3">
      <c r="A4523" t="str">
        <f t="shared" si="70"/>
        <v>1021503</v>
      </c>
      <c r="B4523" s="7" t="s">
        <v>1294</v>
      </c>
      <c r="C4523" s="7" t="s">
        <v>1337</v>
      </c>
      <c r="D4523" s="7" t="s">
        <v>1356</v>
      </c>
      <c r="E4523" s="7" t="s">
        <v>337</v>
      </c>
      <c r="F4523" s="7" t="s">
        <v>338</v>
      </c>
      <c r="G4523" s="7" t="s">
        <v>266</v>
      </c>
      <c r="H4523" s="7" t="s">
        <v>267</v>
      </c>
      <c r="I4523" s="7" t="s">
        <v>471</v>
      </c>
      <c r="J4523" s="7" t="s">
        <v>472</v>
      </c>
      <c r="K4523" s="241">
        <v>102</v>
      </c>
      <c r="L4523" s="7" t="s">
        <v>472</v>
      </c>
      <c r="M4523" s="241">
        <v>1503</v>
      </c>
      <c r="N4523" s="7" t="s">
        <v>351</v>
      </c>
    </row>
    <row r="4524" spans="1:14" x14ac:dyDescent="0.3">
      <c r="A4524" t="str">
        <f t="shared" si="70"/>
        <v>1021504</v>
      </c>
      <c r="B4524" s="7" t="s">
        <v>1294</v>
      </c>
      <c r="C4524" s="7" t="s">
        <v>1337</v>
      </c>
      <c r="D4524" s="7" t="s">
        <v>1356</v>
      </c>
      <c r="E4524" s="7" t="s">
        <v>337</v>
      </c>
      <c r="F4524" s="7" t="s">
        <v>338</v>
      </c>
      <c r="G4524" s="7" t="s">
        <v>266</v>
      </c>
      <c r="H4524" s="7" t="s">
        <v>267</v>
      </c>
      <c r="I4524" s="7" t="s">
        <v>471</v>
      </c>
      <c r="J4524" s="7" t="s">
        <v>472</v>
      </c>
      <c r="K4524" s="241">
        <v>102</v>
      </c>
      <c r="L4524" s="7" t="s">
        <v>472</v>
      </c>
      <c r="M4524" s="241">
        <v>1504</v>
      </c>
      <c r="N4524" s="7" t="s">
        <v>161</v>
      </c>
    </row>
    <row r="4525" spans="1:14" x14ac:dyDescent="0.3">
      <c r="A4525" t="str">
        <f t="shared" si="70"/>
        <v>1022005</v>
      </c>
      <c r="B4525" s="7" t="s">
        <v>1294</v>
      </c>
      <c r="C4525" s="7" t="s">
        <v>1337</v>
      </c>
      <c r="D4525" s="7" t="s">
        <v>1356</v>
      </c>
      <c r="E4525" s="7" t="s">
        <v>337</v>
      </c>
      <c r="F4525" s="7" t="s">
        <v>338</v>
      </c>
      <c r="G4525" s="7" t="s">
        <v>266</v>
      </c>
      <c r="H4525" s="7" t="s">
        <v>267</v>
      </c>
      <c r="I4525" s="7" t="s">
        <v>471</v>
      </c>
      <c r="J4525" s="7" t="s">
        <v>472</v>
      </c>
      <c r="K4525" s="241">
        <v>102</v>
      </c>
      <c r="L4525" s="7" t="s">
        <v>472</v>
      </c>
      <c r="M4525" s="241">
        <v>2005</v>
      </c>
      <c r="N4525" s="7" t="s">
        <v>352</v>
      </c>
    </row>
    <row r="4526" spans="1:14" x14ac:dyDescent="0.3">
      <c r="A4526" t="str">
        <f t="shared" si="70"/>
        <v>1022006</v>
      </c>
      <c r="B4526" s="7" t="s">
        <v>1294</v>
      </c>
      <c r="C4526" s="7" t="s">
        <v>1337</v>
      </c>
      <c r="D4526" s="7" t="s">
        <v>1356</v>
      </c>
      <c r="E4526" s="7" t="s">
        <v>337</v>
      </c>
      <c r="F4526" s="7" t="s">
        <v>338</v>
      </c>
      <c r="G4526" s="7" t="s">
        <v>266</v>
      </c>
      <c r="H4526" s="7" t="s">
        <v>267</v>
      </c>
      <c r="I4526" s="7" t="s">
        <v>471</v>
      </c>
      <c r="J4526" s="7" t="s">
        <v>472</v>
      </c>
      <c r="K4526" s="241">
        <v>102</v>
      </c>
      <c r="L4526" s="7" t="s">
        <v>472</v>
      </c>
      <c r="M4526" s="241">
        <v>2006</v>
      </c>
      <c r="N4526" s="7" t="s">
        <v>1824</v>
      </c>
    </row>
    <row r="4527" spans="1:14" x14ac:dyDescent="0.3">
      <c r="A4527" t="str">
        <f t="shared" si="70"/>
        <v>1022007</v>
      </c>
      <c r="B4527" s="7" t="s">
        <v>1294</v>
      </c>
      <c r="C4527" s="7" t="s">
        <v>1337</v>
      </c>
      <c r="D4527" s="7" t="s">
        <v>1356</v>
      </c>
      <c r="E4527" s="7" t="s">
        <v>337</v>
      </c>
      <c r="F4527" s="7" t="s">
        <v>338</v>
      </c>
      <c r="G4527" s="7" t="s">
        <v>266</v>
      </c>
      <c r="H4527" s="7" t="s">
        <v>267</v>
      </c>
      <c r="I4527" s="7" t="s">
        <v>471</v>
      </c>
      <c r="J4527" s="7" t="s">
        <v>472</v>
      </c>
      <c r="K4527" s="241">
        <v>102</v>
      </c>
      <c r="L4527" s="7" t="s">
        <v>472</v>
      </c>
      <c r="M4527" s="241">
        <v>2007</v>
      </c>
      <c r="N4527" s="7" t="s">
        <v>619</v>
      </c>
    </row>
    <row r="4528" spans="1:14" x14ac:dyDescent="0.3">
      <c r="A4528" t="str">
        <f t="shared" si="70"/>
        <v>1022015</v>
      </c>
      <c r="B4528" s="7" t="s">
        <v>1294</v>
      </c>
      <c r="C4528" s="7" t="s">
        <v>1337</v>
      </c>
      <c r="D4528" s="7" t="s">
        <v>1356</v>
      </c>
      <c r="E4528" s="7" t="s">
        <v>337</v>
      </c>
      <c r="F4528" s="7" t="s">
        <v>338</v>
      </c>
      <c r="G4528" s="7" t="s">
        <v>266</v>
      </c>
      <c r="H4528" s="7" t="s">
        <v>267</v>
      </c>
      <c r="I4528" s="7" t="s">
        <v>471</v>
      </c>
      <c r="J4528" s="7" t="s">
        <v>472</v>
      </c>
      <c r="K4528" s="241">
        <v>102</v>
      </c>
      <c r="L4528" s="7" t="s">
        <v>472</v>
      </c>
      <c r="M4528" s="241">
        <v>2015</v>
      </c>
      <c r="N4528" s="7" t="s">
        <v>278</v>
      </c>
    </row>
    <row r="4529" spans="1:14" x14ac:dyDescent="0.3">
      <c r="A4529" t="str">
        <f t="shared" si="70"/>
        <v>1022016</v>
      </c>
      <c r="B4529" s="7" t="s">
        <v>1294</v>
      </c>
      <c r="C4529" s="7" t="s">
        <v>1337</v>
      </c>
      <c r="D4529" s="7" t="s">
        <v>1356</v>
      </c>
      <c r="E4529" s="7" t="s">
        <v>337</v>
      </c>
      <c r="F4529" s="7" t="s">
        <v>338</v>
      </c>
      <c r="G4529" s="7" t="s">
        <v>266</v>
      </c>
      <c r="H4529" s="7" t="s">
        <v>267</v>
      </c>
      <c r="I4529" s="7" t="s">
        <v>471</v>
      </c>
      <c r="J4529" s="7" t="s">
        <v>472</v>
      </c>
      <c r="K4529" s="241">
        <v>102</v>
      </c>
      <c r="L4529" s="7" t="s">
        <v>472</v>
      </c>
      <c r="M4529" s="241">
        <v>2016</v>
      </c>
      <c r="N4529" s="7" t="s">
        <v>169</v>
      </c>
    </row>
    <row r="4530" spans="1:14" x14ac:dyDescent="0.3">
      <c r="A4530" t="str">
        <f t="shared" si="70"/>
        <v>1022028</v>
      </c>
      <c r="B4530" s="7" t="s">
        <v>1294</v>
      </c>
      <c r="C4530" s="7" t="s">
        <v>1337</v>
      </c>
      <c r="D4530" s="7" t="s">
        <v>1356</v>
      </c>
      <c r="E4530" s="7" t="s">
        <v>337</v>
      </c>
      <c r="F4530" s="7" t="s">
        <v>338</v>
      </c>
      <c r="G4530" s="7" t="s">
        <v>266</v>
      </c>
      <c r="H4530" s="7" t="s">
        <v>267</v>
      </c>
      <c r="I4530" s="7" t="s">
        <v>471</v>
      </c>
      <c r="J4530" s="7" t="s">
        <v>472</v>
      </c>
      <c r="K4530" s="241">
        <v>102</v>
      </c>
      <c r="L4530" s="7" t="s">
        <v>472</v>
      </c>
      <c r="M4530" s="241">
        <v>2028</v>
      </c>
      <c r="N4530" s="7" t="s">
        <v>473</v>
      </c>
    </row>
    <row r="4531" spans="1:14" x14ac:dyDescent="0.3">
      <c r="A4531" t="str">
        <f t="shared" si="70"/>
        <v>1022037</v>
      </c>
      <c r="B4531" s="7" t="s">
        <v>1294</v>
      </c>
      <c r="C4531" s="7" t="s">
        <v>1337</v>
      </c>
      <c r="D4531" s="7" t="s">
        <v>1356</v>
      </c>
      <c r="E4531" s="7" t="s">
        <v>337</v>
      </c>
      <c r="F4531" s="7" t="s">
        <v>338</v>
      </c>
      <c r="G4531" s="7" t="s">
        <v>266</v>
      </c>
      <c r="H4531" s="7" t="s">
        <v>267</v>
      </c>
      <c r="I4531" s="7" t="s">
        <v>471</v>
      </c>
      <c r="J4531" s="7" t="s">
        <v>472</v>
      </c>
      <c r="K4531" s="241">
        <v>102</v>
      </c>
      <c r="L4531" s="7" t="s">
        <v>472</v>
      </c>
      <c r="M4531" s="241">
        <v>2037</v>
      </c>
      <c r="N4531" s="7" t="s">
        <v>294</v>
      </c>
    </row>
    <row r="4532" spans="1:14" x14ac:dyDescent="0.3">
      <c r="A4532" t="str">
        <f t="shared" si="70"/>
        <v>1022038</v>
      </c>
      <c r="B4532" s="7" t="s">
        <v>1294</v>
      </c>
      <c r="C4532" s="7" t="s">
        <v>1337</v>
      </c>
      <c r="D4532" s="7" t="s">
        <v>1356</v>
      </c>
      <c r="E4532" s="7" t="s">
        <v>337</v>
      </c>
      <c r="F4532" s="7" t="s">
        <v>338</v>
      </c>
      <c r="G4532" s="7" t="s">
        <v>266</v>
      </c>
      <c r="H4532" s="7" t="s">
        <v>267</v>
      </c>
      <c r="I4532" s="7" t="s">
        <v>471</v>
      </c>
      <c r="J4532" s="7" t="s">
        <v>472</v>
      </c>
      <c r="K4532" s="241">
        <v>102</v>
      </c>
      <c r="L4532" s="7" t="s">
        <v>472</v>
      </c>
      <c r="M4532" s="241">
        <v>2038</v>
      </c>
      <c r="N4532" s="7" t="s">
        <v>1039</v>
      </c>
    </row>
    <row r="4533" spans="1:14" x14ac:dyDescent="0.3">
      <c r="A4533" t="str">
        <f t="shared" si="70"/>
        <v>1022039</v>
      </c>
      <c r="B4533" s="7" t="s">
        <v>1294</v>
      </c>
      <c r="C4533" s="7" t="s">
        <v>1337</v>
      </c>
      <c r="D4533" s="7" t="s">
        <v>1356</v>
      </c>
      <c r="E4533" s="7" t="s">
        <v>337</v>
      </c>
      <c r="F4533" s="7" t="s">
        <v>338</v>
      </c>
      <c r="G4533" s="7" t="s">
        <v>266</v>
      </c>
      <c r="H4533" s="7" t="s">
        <v>267</v>
      </c>
      <c r="I4533" s="7" t="s">
        <v>471</v>
      </c>
      <c r="J4533" s="7" t="s">
        <v>472</v>
      </c>
      <c r="K4533" s="241">
        <v>102</v>
      </c>
      <c r="L4533" s="7" t="s">
        <v>472</v>
      </c>
      <c r="M4533" s="241">
        <v>2039</v>
      </c>
      <c r="N4533" s="7" t="s">
        <v>353</v>
      </c>
    </row>
    <row r="4534" spans="1:14" x14ac:dyDescent="0.3">
      <c r="A4534" t="str">
        <f t="shared" si="70"/>
        <v>1022045</v>
      </c>
      <c r="B4534" s="7" t="s">
        <v>1294</v>
      </c>
      <c r="C4534" s="7" t="s">
        <v>1337</v>
      </c>
      <c r="D4534" s="7" t="s">
        <v>1356</v>
      </c>
      <c r="E4534" s="7" t="s">
        <v>337</v>
      </c>
      <c r="F4534" s="7" t="s">
        <v>338</v>
      </c>
      <c r="G4534" s="7" t="s">
        <v>266</v>
      </c>
      <c r="H4534" s="7" t="s">
        <v>267</v>
      </c>
      <c r="I4534" s="7" t="s">
        <v>471</v>
      </c>
      <c r="J4534" s="7" t="s">
        <v>472</v>
      </c>
      <c r="K4534" s="241">
        <v>102</v>
      </c>
      <c r="L4534" s="7" t="s">
        <v>472</v>
      </c>
      <c r="M4534" s="241">
        <v>2045</v>
      </c>
      <c r="N4534" s="7" t="s">
        <v>170</v>
      </c>
    </row>
    <row r="4535" spans="1:14" x14ac:dyDescent="0.3">
      <c r="A4535" t="str">
        <f t="shared" si="70"/>
        <v>1022055</v>
      </c>
      <c r="B4535" s="7" t="s">
        <v>1294</v>
      </c>
      <c r="C4535" s="7" t="s">
        <v>1337</v>
      </c>
      <c r="D4535" s="7" t="s">
        <v>1356</v>
      </c>
      <c r="E4535" s="7" t="s">
        <v>337</v>
      </c>
      <c r="F4535" s="7" t="s">
        <v>338</v>
      </c>
      <c r="G4535" s="7" t="s">
        <v>266</v>
      </c>
      <c r="H4535" s="7" t="s">
        <v>267</v>
      </c>
      <c r="I4535" s="7" t="s">
        <v>471</v>
      </c>
      <c r="J4535" s="7" t="s">
        <v>472</v>
      </c>
      <c r="K4535" s="241">
        <v>102</v>
      </c>
      <c r="L4535" s="7" t="s">
        <v>472</v>
      </c>
      <c r="M4535" s="241">
        <v>2055</v>
      </c>
      <c r="N4535" s="7" t="s">
        <v>431</v>
      </c>
    </row>
    <row r="4536" spans="1:14" x14ac:dyDescent="0.3">
      <c r="A4536" t="str">
        <f t="shared" si="70"/>
        <v>1022057</v>
      </c>
      <c r="B4536" s="7" t="s">
        <v>1294</v>
      </c>
      <c r="C4536" s="7" t="s">
        <v>1337</v>
      </c>
      <c r="D4536" s="7" t="s">
        <v>1356</v>
      </c>
      <c r="E4536" s="7" t="s">
        <v>337</v>
      </c>
      <c r="F4536" s="7" t="s">
        <v>338</v>
      </c>
      <c r="G4536" s="7" t="s">
        <v>266</v>
      </c>
      <c r="H4536" s="7" t="s">
        <v>267</v>
      </c>
      <c r="I4536" s="7" t="s">
        <v>471</v>
      </c>
      <c r="J4536" s="7" t="s">
        <v>472</v>
      </c>
      <c r="K4536" s="241">
        <v>102</v>
      </c>
      <c r="L4536" s="7" t="s">
        <v>472</v>
      </c>
      <c r="M4536" s="241">
        <v>2057</v>
      </c>
      <c r="N4536" s="7" t="s">
        <v>474</v>
      </c>
    </row>
    <row r="4537" spans="1:14" x14ac:dyDescent="0.3">
      <c r="A4537" t="str">
        <f t="shared" si="70"/>
        <v>1022059</v>
      </c>
      <c r="B4537" s="7" t="s">
        <v>1294</v>
      </c>
      <c r="C4537" s="7" t="s">
        <v>1337</v>
      </c>
      <c r="D4537" s="7" t="s">
        <v>1356</v>
      </c>
      <c r="E4537" s="7" t="s">
        <v>337</v>
      </c>
      <c r="F4537" s="7" t="s">
        <v>338</v>
      </c>
      <c r="G4537" s="7" t="s">
        <v>266</v>
      </c>
      <c r="H4537" s="7" t="s">
        <v>267</v>
      </c>
      <c r="I4537" s="7" t="s">
        <v>471</v>
      </c>
      <c r="J4537" s="7" t="s">
        <v>472</v>
      </c>
      <c r="K4537" s="241">
        <v>102</v>
      </c>
      <c r="L4537" s="7" t="s">
        <v>472</v>
      </c>
      <c r="M4537" s="241">
        <v>2059</v>
      </c>
      <c r="N4537" s="7" t="s">
        <v>475</v>
      </c>
    </row>
    <row r="4538" spans="1:14" x14ac:dyDescent="0.3">
      <c r="A4538" t="str">
        <f t="shared" si="70"/>
        <v>1022060</v>
      </c>
      <c r="B4538" s="7" t="s">
        <v>1294</v>
      </c>
      <c r="C4538" s="7" t="s">
        <v>1337</v>
      </c>
      <c r="D4538" s="7" t="s">
        <v>1356</v>
      </c>
      <c r="E4538" s="7" t="s">
        <v>337</v>
      </c>
      <c r="F4538" s="7" t="s">
        <v>338</v>
      </c>
      <c r="G4538" s="7" t="s">
        <v>266</v>
      </c>
      <c r="H4538" s="7" t="s">
        <v>267</v>
      </c>
      <c r="I4538" s="7" t="s">
        <v>471</v>
      </c>
      <c r="J4538" s="7" t="s">
        <v>472</v>
      </c>
      <c r="K4538" s="241">
        <v>102</v>
      </c>
      <c r="L4538" s="7" t="s">
        <v>472</v>
      </c>
      <c r="M4538" s="241">
        <v>2060</v>
      </c>
      <c r="N4538" s="7" t="s">
        <v>2421</v>
      </c>
    </row>
    <row r="4539" spans="1:14" x14ac:dyDescent="0.3">
      <c r="A4539" t="str">
        <f t="shared" si="70"/>
        <v>1022061</v>
      </c>
      <c r="B4539" s="7" t="s">
        <v>1294</v>
      </c>
      <c r="C4539" s="7" t="s">
        <v>1337</v>
      </c>
      <c r="D4539" s="7" t="s">
        <v>1356</v>
      </c>
      <c r="E4539" s="7" t="s">
        <v>337</v>
      </c>
      <c r="F4539" s="7" t="s">
        <v>338</v>
      </c>
      <c r="G4539" s="7" t="s">
        <v>266</v>
      </c>
      <c r="H4539" s="7" t="s">
        <v>267</v>
      </c>
      <c r="I4539" s="7" t="s">
        <v>471</v>
      </c>
      <c r="J4539" s="7" t="s">
        <v>472</v>
      </c>
      <c r="K4539" s="241">
        <v>102</v>
      </c>
      <c r="L4539" s="7" t="s">
        <v>472</v>
      </c>
      <c r="M4539" s="241">
        <v>2061</v>
      </c>
      <c r="N4539" s="7" t="s">
        <v>476</v>
      </c>
    </row>
    <row r="4540" spans="1:14" x14ac:dyDescent="0.3">
      <c r="A4540" t="str">
        <f t="shared" si="70"/>
        <v>1022062</v>
      </c>
      <c r="B4540" s="7" t="s">
        <v>1294</v>
      </c>
      <c r="C4540" s="7" t="s">
        <v>1337</v>
      </c>
      <c r="D4540" s="7" t="s">
        <v>1356</v>
      </c>
      <c r="E4540" s="7" t="s">
        <v>337</v>
      </c>
      <c r="F4540" s="7" t="s">
        <v>338</v>
      </c>
      <c r="G4540" s="7" t="s">
        <v>266</v>
      </c>
      <c r="H4540" s="7" t="s">
        <v>267</v>
      </c>
      <c r="I4540" s="7" t="s">
        <v>471</v>
      </c>
      <c r="J4540" s="7" t="s">
        <v>472</v>
      </c>
      <c r="K4540" s="241">
        <v>102</v>
      </c>
      <c r="L4540" s="7" t="s">
        <v>472</v>
      </c>
      <c r="M4540" s="241">
        <v>2062</v>
      </c>
      <c r="N4540" s="7" t="s">
        <v>477</v>
      </c>
    </row>
    <row r="4541" spans="1:14" x14ac:dyDescent="0.3">
      <c r="A4541" t="str">
        <f t="shared" si="70"/>
        <v>1022063</v>
      </c>
      <c r="B4541" s="7" t="s">
        <v>1294</v>
      </c>
      <c r="C4541" s="7" t="s">
        <v>1337</v>
      </c>
      <c r="D4541" s="7" t="s">
        <v>1356</v>
      </c>
      <c r="E4541" s="7" t="s">
        <v>337</v>
      </c>
      <c r="F4541" s="7" t="s">
        <v>338</v>
      </c>
      <c r="G4541" s="7" t="s">
        <v>266</v>
      </c>
      <c r="H4541" s="7" t="s">
        <v>267</v>
      </c>
      <c r="I4541" s="7" t="s">
        <v>471</v>
      </c>
      <c r="J4541" s="7" t="s">
        <v>472</v>
      </c>
      <c r="K4541" s="241">
        <v>102</v>
      </c>
      <c r="L4541" s="7" t="s">
        <v>472</v>
      </c>
      <c r="M4541" s="241">
        <v>2063</v>
      </c>
      <c r="N4541" s="7" t="s">
        <v>2432</v>
      </c>
    </row>
    <row r="4542" spans="1:14" x14ac:dyDescent="0.3">
      <c r="A4542" t="str">
        <f t="shared" si="70"/>
        <v>1022065</v>
      </c>
      <c r="B4542" s="7" t="s">
        <v>1294</v>
      </c>
      <c r="C4542" s="7" t="s">
        <v>1337</v>
      </c>
      <c r="D4542" s="7" t="s">
        <v>1356</v>
      </c>
      <c r="E4542" s="7" t="s">
        <v>337</v>
      </c>
      <c r="F4542" s="7" t="s">
        <v>338</v>
      </c>
      <c r="G4542" s="7" t="s">
        <v>266</v>
      </c>
      <c r="H4542" s="7" t="s">
        <v>267</v>
      </c>
      <c r="I4542" s="7" t="s">
        <v>471</v>
      </c>
      <c r="J4542" s="7" t="s">
        <v>472</v>
      </c>
      <c r="K4542" s="241">
        <v>102</v>
      </c>
      <c r="L4542" s="7" t="s">
        <v>472</v>
      </c>
      <c r="M4542" s="241">
        <v>2065</v>
      </c>
      <c r="N4542" s="7" t="s">
        <v>332</v>
      </c>
    </row>
    <row r="4543" spans="1:14" x14ac:dyDescent="0.3">
      <c r="A4543" t="str">
        <f t="shared" si="70"/>
        <v>1022066</v>
      </c>
      <c r="B4543" s="7" t="s">
        <v>1294</v>
      </c>
      <c r="C4543" s="7" t="s">
        <v>1337</v>
      </c>
      <c r="D4543" s="7" t="s">
        <v>1356</v>
      </c>
      <c r="E4543" s="7" t="s">
        <v>337</v>
      </c>
      <c r="F4543" s="7" t="s">
        <v>338</v>
      </c>
      <c r="G4543" s="7" t="s">
        <v>266</v>
      </c>
      <c r="H4543" s="7" t="s">
        <v>267</v>
      </c>
      <c r="I4543" s="7" t="s">
        <v>471</v>
      </c>
      <c r="J4543" s="7" t="s">
        <v>472</v>
      </c>
      <c r="K4543" s="241">
        <v>102</v>
      </c>
      <c r="L4543" s="7" t="s">
        <v>472</v>
      </c>
      <c r="M4543" s="241">
        <v>2066</v>
      </c>
      <c r="N4543" s="7" t="s">
        <v>444</v>
      </c>
    </row>
    <row r="4544" spans="1:14" x14ac:dyDescent="0.3">
      <c r="A4544" t="str">
        <f t="shared" si="70"/>
        <v>1022067</v>
      </c>
      <c r="B4544" s="7" t="s">
        <v>1294</v>
      </c>
      <c r="C4544" s="7" t="s">
        <v>1337</v>
      </c>
      <c r="D4544" s="7" t="s">
        <v>1356</v>
      </c>
      <c r="E4544" s="7" t="s">
        <v>337</v>
      </c>
      <c r="F4544" s="7" t="s">
        <v>338</v>
      </c>
      <c r="G4544" s="7" t="s">
        <v>266</v>
      </c>
      <c r="H4544" s="7" t="s">
        <v>267</v>
      </c>
      <c r="I4544" s="7" t="s">
        <v>471</v>
      </c>
      <c r="J4544" s="7" t="s">
        <v>472</v>
      </c>
      <c r="K4544" s="241">
        <v>102</v>
      </c>
      <c r="L4544" s="7" t="s">
        <v>472</v>
      </c>
      <c r="M4544" s="241">
        <v>2067</v>
      </c>
      <c r="N4544" s="7" t="s">
        <v>162</v>
      </c>
    </row>
    <row r="4545" spans="1:14" x14ac:dyDescent="0.3">
      <c r="A4545" t="str">
        <f t="shared" si="70"/>
        <v>1022069</v>
      </c>
      <c r="B4545" s="7" t="s">
        <v>1294</v>
      </c>
      <c r="C4545" s="7" t="s">
        <v>1337</v>
      </c>
      <c r="D4545" s="7" t="s">
        <v>1356</v>
      </c>
      <c r="E4545" s="7" t="s">
        <v>337</v>
      </c>
      <c r="F4545" s="7" t="s">
        <v>338</v>
      </c>
      <c r="G4545" s="7" t="s">
        <v>266</v>
      </c>
      <c r="H4545" s="7" t="s">
        <v>267</v>
      </c>
      <c r="I4545" s="7" t="s">
        <v>471</v>
      </c>
      <c r="J4545" s="7" t="s">
        <v>472</v>
      </c>
      <c r="K4545" s="241">
        <v>102</v>
      </c>
      <c r="L4545" s="7" t="s">
        <v>472</v>
      </c>
      <c r="M4545" s="241">
        <v>2069</v>
      </c>
      <c r="N4545" s="7" t="s">
        <v>2433</v>
      </c>
    </row>
    <row r="4546" spans="1:14" x14ac:dyDescent="0.3">
      <c r="A4546" t="str">
        <f t="shared" si="70"/>
        <v>1022070</v>
      </c>
      <c r="B4546" s="7" t="s">
        <v>1294</v>
      </c>
      <c r="C4546" s="7" t="s">
        <v>1337</v>
      </c>
      <c r="D4546" s="7" t="s">
        <v>1356</v>
      </c>
      <c r="E4546" s="7" t="s">
        <v>337</v>
      </c>
      <c r="F4546" s="7" t="s">
        <v>338</v>
      </c>
      <c r="G4546" s="7" t="s">
        <v>266</v>
      </c>
      <c r="H4546" s="7" t="s">
        <v>267</v>
      </c>
      <c r="I4546" s="7" t="s">
        <v>471</v>
      </c>
      <c r="J4546" s="7" t="s">
        <v>472</v>
      </c>
      <c r="K4546" s="241">
        <v>102</v>
      </c>
      <c r="L4546" s="7" t="s">
        <v>472</v>
      </c>
      <c r="M4546" s="241">
        <v>2070</v>
      </c>
      <c r="N4546" s="7" t="s">
        <v>279</v>
      </c>
    </row>
    <row r="4547" spans="1:14" x14ac:dyDescent="0.3">
      <c r="A4547" t="str">
        <f t="shared" ref="A4547:A4610" si="71">K4547&amp;M4547</f>
        <v>1022075</v>
      </c>
      <c r="B4547" s="7" t="s">
        <v>1294</v>
      </c>
      <c r="C4547" s="7" t="s">
        <v>1337</v>
      </c>
      <c r="D4547" s="7" t="s">
        <v>1356</v>
      </c>
      <c r="E4547" s="7" t="s">
        <v>337</v>
      </c>
      <c r="F4547" s="7" t="s">
        <v>338</v>
      </c>
      <c r="G4547" s="7" t="s">
        <v>266</v>
      </c>
      <c r="H4547" s="7" t="s">
        <v>267</v>
      </c>
      <c r="I4547" s="7" t="s">
        <v>471</v>
      </c>
      <c r="J4547" s="7" t="s">
        <v>472</v>
      </c>
      <c r="K4547" s="241">
        <v>102</v>
      </c>
      <c r="L4547" s="7" t="s">
        <v>472</v>
      </c>
      <c r="M4547" s="241">
        <v>2075</v>
      </c>
      <c r="N4547" s="7" t="s">
        <v>312</v>
      </c>
    </row>
    <row r="4548" spans="1:14" x14ac:dyDescent="0.3">
      <c r="A4548" t="str">
        <f t="shared" si="71"/>
        <v>1022078</v>
      </c>
      <c r="B4548" s="7" t="s">
        <v>1294</v>
      </c>
      <c r="C4548" s="7" t="s">
        <v>1337</v>
      </c>
      <c r="D4548" s="7" t="s">
        <v>1356</v>
      </c>
      <c r="E4548" s="7" t="s">
        <v>337</v>
      </c>
      <c r="F4548" s="7" t="s">
        <v>338</v>
      </c>
      <c r="G4548" s="7" t="s">
        <v>266</v>
      </c>
      <c r="H4548" s="7" t="s">
        <v>267</v>
      </c>
      <c r="I4548" s="7" t="s">
        <v>471</v>
      </c>
      <c r="J4548" s="7" t="s">
        <v>472</v>
      </c>
      <c r="K4548" s="241">
        <v>102</v>
      </c>
      <c r="L4548" s="7" t="s">
        <v>472</v>
      </c>
      <c r="M4548" s="241">
        <v>2078</v>
      </c>
      <c r="N4548" s="7" t="s">
        <v>284</v>
      </c>
    </row>
    <row r="4549" spans="1:14" x14ac:dyDescent="0.3">
      <c r="A4549" t="str">
        <f t="shared" si="71"/>
        <v>1022082</v>
      </c>
      <c r="B4549" s="7" t="s">
        <v>1294</v>
      </c>
      <c r="C4549" s="7" t="s">
        <v>1337</v>
      </c>
      <c r="D4549" s="7" t="s">
        <v>1356</v>
      </c>
      <c r="E4549" s="7" t="s">
        <v>337</v>
      </c>
      <c r="F4549" s="7" t="s">
        <v>338</v>
      </c>
      <c r="G4549" s="7" t="s">
        <v>266</v>
      </c>
      <c r="H4549" s="7" t="s">
        <v>267</v>
      </c>
      <c r="I4549" s="7" t="s">
        <v>471</v>
      </c>
      <c r="J4549" s="7" t="s">
        <v>472</v>
      </c>
      <c r="K4549" s="241">
        <v>102</v>
      </c>
      <c r="L4549" s="7" t="s">
        <v>472</v>
      </c>
      <c r="M4549" s="241">
        <v>2082</v>
      </c>
      <c r="N4549" s="7" t="s">
        <v>1023</v>
      </c>
    </row>
    <row r="4550" spans="1:14" x14ac:dyDescent="0.3">
      <c r="A4550" t="str">
        <f t="shared" si="71"/>
        <v>1022085</v>
      </c>
      <c r="B4550" s="7" t="s">
        <v>1294</v>
      </c>
      <c r="C4550" s="7" t="s">
        <v>1337</v>
      </c>
      <c r="D4550" s="7" t="s">
        <v>1356</v>
      </c>
      <c r="E4550" s="7" t="s">
        <v>337</v>
      </c>
      <c r="F4550" s="7" t="s">
        <v>338</v>
      </c>
      <c r="G4550" s="7" t="s">
        <v>266</v>
      </c>
      <c r="H4550" s="7" t="s">
        <v>267</v>
      </c>
      <c r="I4550" s="7" t="s">
        <v>471</v>
      </c>
      <c r="J4550" s="7" t="s">
        <v>472</v>
      </c>
      <c r="K4550" s="241">
        <v>102</v>
      </c>
      <c r="L4550" s="7" t="s">
        <v>472</v>
      </c>
      <c r="M4550" s="241">
        <v>2085</v>
      </c>
      <c r="N4550" s="7" t="s">
        <v>280</v>
      </c>
    </row>
    <row r="4551" spans="1:14" x14ac:dyDescent="0.3">
      <c r="A4551" t="str">
        <f t="shared" si="71"/>
        <v>1022087</v>
      </c>
      <c r="B4551" s="7" t="s">
        <v>1294</v>
      </c>
      <c r="C4551" s="7" t="s">
        <v>1337</v>
      </c>
      <c r="D4551" s="7" t="s">
        <v>1356</v>
      </c>
      <c r="E4551" s="7" t="s">
        <v>337</v>
      </c>
      <c r="F4551" s="7" t="s">
        <v>338</v>
      </c>
      <c r="G4551" s="7" t="s">
        <v>266</v>
      </c>
      <c r="H4551" s="7" t="s">
        <v>267</v>
      </c>
      <c r="I4551" s="7" t="s">
        <v>471</v>
      </c>
      <c r="J4551" s="7" t="s">
        <v>472</v>
      </c>
      <c r="K4551" s="241">
        <v>102</v>
      </c>
      <c r="L4551" s="7" t="s">
        <v>472</v>
      </c>
      <c r="M4551" s="241">
        <v>2087</v>
      </c>
      <c r="N4551" s="7" t="s">
        <v>333</v>
      </c>
    </row>
    <row r="4552" spans="1:14" x14ac:dyDescent="0.3">
      <c r="A4552" t="str">
        <f t="shared" si="71"/>
        <v>1022089</v>
      </c>
      <c r="B4552" s="7" t="s">
        <v>1294</v>
      </c>
      <c r="C4552" s="7" t="s">
        <v>1337</v>
      </c>
      <c r="D4552" s="7" t="s">
        <v>1356</v>
      </c>
      <c r="E4552" s="7" t="s">
        <v>337</v>
      </c>
      <c r="F4552" s="7" t="s">
        <v>338</v>
      </c>
      <c r="G4552" s="7" t="s">
        <v>266</v>
      </c>
      <c r="H4552" s="7" t="s">
        <v>267</v>
      </c>
      <c r="I4552" s="7" t="s">
        <v>471</v>
      </c>
      <c r="J4552" s="7" t="s">
        <v>472</v>
      </c>
      <c r="K4552" s="241">
        <v>102</v>
      </c>
      <c r="L4552" s="7" t="s">
        <v>472</v>
      </c>
      <c r="M4552" s="241">
        <v>2089</v>
      </c>
      <c r="N4552" s="7" t="s">
        <v>2425</v>
      </c>
    </row>
    <row r="4553" spans="1:14" x14ac:dyDescent="0.3">
      <c r="A4553" t="str">
        <f t="shared" si="71"/>
        <v>1022090</v>
      </c>
      <c r="B4553" s="7" t="s">
        <v>1294</v>
      </c>
      <c r="C4553" s="7" t="s">
        <v>1337</v>
      </c>
      <c r="D4553" s="7" t="s">
        <v>1356</v>
      </c>
      <c r="E4553" s="7" t="s">
        <v>337</v>
      </c>
      <c r="F4553" s="7" t="s">
        <v>338</v>
      </c>
      <c r="G4553" s="7" t="s">
        <v>266</v>
      </c>
      <c r="H4553" s="7" t="s">
        <v>267</v>
      </c>
      <c r="I4553" s="7" t="s">
        <v>471</v>
      </c>
      <c r="J4553" s="7" t="s">
        <v>472</v>
      </c>
      <c r="K4553" s="241">
        <v>102</v>
      </c>
      <c r="L4553" s="7" t="s">
        <v>472</v>
      </c>
      <c r="M4553" s="241">
        <v>2090</v>
      </c>
      <c r="N4553" s="7" t="s">
        <v>324</v>
      </c>
    </row>
    <row r="4554" spans="1:14" x14ac:dyDescent="0.3">
      <c r="A4554" t="str">
        <f t="shared" si="71"/>
        <v>1022092</v>
      </c>
      <c r="B4554" s="7" t="s">
        <v>1294</v>
      </c>
      <c r="C4554" s="7" t="s">
        <v>1337</v>
      </c>
      <c r="D4554" s="7" t="s">
        <v>1356</v>
      </c>
      <c r="E4554" s="7" t="s">
        <v>337</v>
      </c>
      <c r="F4554" s="7" t="s">
        <v>338</v>
      </c>
      <c r="G4554" s="7" t="s">
        <v>266</v>
      </c>
      <c r="H4554" s="7" t="s">
        <v>267</v>
      </c>
      <c r="I4554" s="7" t="s">
        <v>471</v>
      </c>
      <c r="J4554" s="7" t="s">
        <v>472</v>
      </c>
      <c r="K4554" s="241">
        <v>102</v>
      </c>
      <c r="L4554" s="7" t="s">
        <v>472</v>
      </c>
      <c r="M4554" s="241">
        <v>2092</v>
      </c>
      <c r="N4554" s="7" t="s">
        <v>141</v>
      </c>
    </row>
    <row r="4555" spans="1:14" x14ac:dyDescent="0.3">
      <c r="A4555" t="str">
        <f t="shared" si="71"/>
        <v>1022183</v>
      </c>
      <c r="B4555" s="7" t="s">
        <v>1294</v>
      </c>
      <c r="C4555" s="7" t="s">
        <v>1337</v>
      </c>
      <c r="D4555" s="7" t="s">
        <v>1356</v>
      </c>
      <c r="E4555" s="7" t="s">
        <v>337</v>
      </c>
      <c r="F4555" s="7" t="s">
        <v>338</v>
      </c>
      <c r="G4555" s="7" t="s">
        <v>266</v>
      </c>
      <c r="H4555" s="7" t="s">
        <v>267</v>
      </c>
      <c r="I4555" s="7" t="s">
        <v>471</v>
      </c>
      <c r="J4555" s="7" t="s">
        <v>472</v>
      </c>
      <c r="K4555" s="241">
        <v>102</v>
      </c>
      <c r="L4555" s="7" t="s">
        <v>472</v>
      </c>
      <c r="M4555" s="241">
        <v>2183</v>
      </c>
      <c r="N4555" s="7" t="s">
        <v>478</v>
      </c>
    </row>
    <row r="4556" spans="1:14" x14ac:dyDescent="0.3">
      <c r="A4556" t="str">
        <f t="shared" si="71"/>
        <v>1022184</v>
      </c>
      <c r="B4556" s="7" t="s">
        <v>1294</v>
      </c>
      <c r="C4556" s="7" t="s">
        <v>1337</v>
      </c>
      <c r="D4556" s="7" t="s">
        <v>1356</v>
      </c>
      <c r="E4556" s="7" t="s">
        <v>337</v>
      </c>
      <c r="F4556" s="7" t="s">
        <v>338</v>
      </c>
      <c r="G4556" s="7" t="s">
        <v>266</v>
      </c>
      <c r="H4556" s="7" t="s">
        <v>267</v>
      </c>
      <c r="I4556" s="7" t="s">
        <v>471</v>
      </c>
      <c r="J4556" s="7" t="s">
        <v>472</v>
      </c>
      <c r="K4556" s="241">
        <v>102</v>
      </c>
      <c r="L4556" s="7" t="s">
        <v>472</v>
      </c>
      <c r="M4556" s="241">
        <v>2184</v>
      </c>
      <c r="N4556" s="7" t="s">
        <v>2434</v>
      </c>
    </row>
    <row r="4557" spans="1:14" x14ac:dyDescent="0.3">
      <c r="A4557" t="str">
        <f t="shared" si="71"/>
        <v>1022222</v>
      </c>
      <c r="B4557" s="7" t="s">
        <v>1294</v>
      </c>
      <c r="C4557" s="7" t="s">
        <v>1337</v>
      </c>
      <c r="D4557" s="7" t="s">
        <v>1356</v>
      </c>
      <c r="E4557" s="7" t="s">
        <v>337</v>
      </c>
      <c r="F4557" s="7" t="s">
        <v>338</v>
      </c>
      <c r="G4557" s="7" t="s">
        <v>266</v>
      </c>
      <c r="H4557" s="7" t="s">
        <v>267</v>
      </c>
      <c r="I4557" s="7" t="s">
        <v>471</v>
      </c>
      <c r="J4557" s="7" t="s">
        <v>472</v>
      </c>
      <c r="K4557" s="241">
        <v>102</v>
      </c>
      <c r="L4557" s="7" t="s">
        <v>472</v>
      </c>
      <c r="M4557" s="241">
        <v>2222</v>
      </c>
      <c r="N4557" s="7" t="s">
        <v>478</v>
      </c>
    </row>
    <row r="4558" spans="1:14" x14ac:dyDescent="0.3">
      <c r="A4558" t="str">
        <f t="shared" si="71"/>
        <v>1022350</v>
      </c>
      <c r="B4558" s="7" t="s">
        <v>1294</v>
      </c>
      <c r="C4558" s="7" t="s">
        <v>1337</v>
      </c>
      <c r="D4558" s="7" t="s">
        <v>1356</v>
      </c>
      <c r="E4558" s="7" t="s">
        <v>337</v>
      </c>
      <c r="F4558" s="7" t="s">
        <v>338</v>
      </c>
      <c r="G4558" s="7" t="s">
        <v>266</v>
      </c>
      <c r="H4558" s="7" t="s">
        <v>267</v>
      </c>
      <c r="I4558" s="7" t="s">
        <v>471</v>
      </c>
      <c r="J4558" s="7" t="s">
        <v>472</v>
      </c>
      <c r="K4558" s="241">
        <v>102</v>
      </c>
      <c r="L4558" s="7" t="s">
        <v>472</v>
      </c>
      <c r="M4558" s="241">
        <v>2350</v>
      </c>
      <c r="N4558" s="7" t="s">
        <v>479</v>
      </c>
    </row>
    <row r="4559" spans="1:14" x14ac:dyDescent="0.3">
      <c r="A4559" t="str">
        <f t="shared" si="71"/>
        <v>1022500</v>
      </c>
      <c r="B4559" s="7" t="s">
        <v>1294</v>
      </c>
      <c r="C4559" s="7" t="s">
        <v>1337</v>
      </c>
      <c r="D4559" s="7" t="s">
        <v>1356</v>
      </c>
      <c r="E4559" s="7" t="s">
        <v>337</v>
      </c>
      <c r="F4559" s="7" t="s">
        <v>338</v>
      </c>
      <c r="G4559" s="7" t="s">
        <v>266</v>
      </c>
      <c r="H4559" s="7" t="s">
        <v>267</v>
      </c>
      <c r="I4559" s="7" t="s">
        <v>471</v>
      </c>
      <c r="J4559" s="7" t="s">
        <v>472</v>
      </c>
      <c r="K4559" s="241">
        <v>102</v>
      </c>
      <c r="L4559" s="7" t="s">
        <v>472</v>
      </c>
      <c r="M4559" s="241">
        <v>2500</v>
      </c>
      <c r="N4559" s="7" t="s">
        <v>480</v>
      </c>
    </row>
    <row r="4560" spans="1:14" x14ac:dyDescent="0.3">
      <c r="A4560" t="str">
        <f t="shared" si="71"/>
        <v>1024004</v>
      </c>
      <c r="B4560" s="7" t="s">
        <v>1294</v>
      </c>
      <c r="C4560" s="7" t="s">
        <v>1337</v>
      </c>
      <c r="D4560" s="7" t="s">
        <v>1356</v>
      </c>
      <c r="E4560" s="7" t="s">
        <v>337</v>
      </c>
      <c r="F4560" s="7" t="s">
        <v>338</v>
      </c>
      <c r="G4560" s="7" t="s">
        <v>266</v>
      </c>
      <c r="H4560" s="7" t="s">
        <v>267</v>
      </c>
      <c r="I4560" s="7" t="s">
        <v>471</v>
      </c>
      <c r="J4560" s="7" t="s">
        <v>472</v>
      </c>
      <c r="K4560" s="241">
        <v>102</v>
      </c>
      <c r="L4560" s="7" t="s">
        <v>472</v>
      </c>
      <c r="M4560" s="241">
        <v>4004</v>
      </c>
      <c r="N4560" s="7" t="s">
        <v>1357</v>
      </c>
    </row>
    <row r="4561" spans="1:14" x14ac:dyDescent="0.3">
      <c r="A4561" t="str">
        <f t="shared" si="71"/>
        <v>1024008</v>
      </c>
      <c r="B4561" s="7" t="s">
        <v>1294</v>
      </c>
      <c r="C4561" s="7" t="s">
        <v>1337</v>
      </c>
      <c r="D4561" s="7" t="s">
        <v>1356</v>
      </c>
      <c r="E4561" s="7" t="s">
        <v>337</v>
      </c>
      <c r="F4561" s="7" t="s">
        <v>338</v>
      </c>
      <c r="G4561" s="7" t="s">
        <v>266</v>
      </c>
      <c r="H4561" s="7" t="s">
        <v>267</v>
      </c>
      <c r="I4561" s="7" t="s">
        <v>471</v>
      </c>
      <c r="J4561" s="7" t="s">
        <v>472</v>
      </c>
      <c r="K4561" s="241">
        <v>102</v>
      </c>
      <c r="L4561" s="7" t="s">
        <v>472</v>
      </c>
      <c r="M4561" s="241">
        <v>4008</v>
      </c>
      <c r="N4561" s="7" t="s">
        <v>1358</v>
      </c>
    </row>
    <row r="4562" spans="1:14" x14ac:dyDescent="0.3">
      <c r="A4562" t="str">
        <f t="shared" si="71"/>
        <v>1024009</v>
      </c>
      <c r="B4562" s="7" t="s">
        <v>1294</v>
      </c>
      <c r="C4562" s="7" t="s">
        <v>1337</v>
      </c>
      <c r="D4562" s="7" t="s">
        <v>1356</v>
      </c>
      <c r="E4562" s="7" t="s">
        <v>337</v>
      </c>
      <c r="F4562" s="7" t="s">
        <v>338</v>
      </c>
      <c r="G4562" s="7" t="s">
        <v>266</v>
      </c>
      <c r="H4562" s="7" t="s">
        <v>267</v>
      </c>
      <c r="I4562" s="7" t="s">
        <v>471</v>
      </c>
      <c r="J4562" s="7" t="s">
        <v>472</v>
      </c>
      <c r="K4562" s="241">
        <v>102</v>
      </c>
      <c r="L4562" s="7" t="s">
        <v>472</v>
      </c>
      <c r="M4562" s="241">
        <v>4009</v>
      </c>
      <c r="N4562" s="7" t="s">
        <v>1350</v>
      </c>
    </row>
    <row r="4563" spans="1:14" x14ac:dyDescent="0.3">
      <c r="A4563" t="str">
        <f t="shared" si="71"/>
        <v>1025002</v>
      </c>
      <c r="B4563" s="7" t="s">
        <v>1351</v>
      </c>
      <c r="C4563" s="7" t="s">
        <v>1337</v>
      </c>
      <c r="D4563" s="7" t="s">
        <v>1356</v>
      </c>
      <c r="E4563" s="7" t="s">
        <v>337</v>
      </c>
      <c r="F4563" s="7" t="s">
        <v>338</v>
      </c>
      <c r="G4563" s="7" t="s">
        <v>266</v>
      </c>
      <c r="H4563" s="7" t="s">
        <v>267</v>
      </c>
      <c r="I4563" s="7" t="s">
        <v>471</v>
      </c>
      <c r="J4563" s="7" t="s">
        <v>472</v>
      </c>
      <c r="K4563" s="241">
        <v>102</v>
      </c>
      <c r="L4563" s="7" t="s">
        <v>472</v>
      </c>
      <c r="M4563" s="241">
        <v>5002</v>
      </c>
      <c r="N4563" s="7" t="s">
        <v>308</v>
      </c>
    </row>
    <row r="4564" spans="1:14" x14ac:dyDescent="0.3">
      <c r="A4564" t="str">
        <f t="shared" si="71"/>
        <v>1025003</v>
      </c>
      <c r="B4564" s="7" t="s">
        <v>1294</v>
      </c>
      <c r="C4564" s="7" t="s">
        <v>1337</v>
      </c>
      <c r="D4564" s="7" t="s">
        <v>1356</v>
      </c>
      <c r="E4564" s="7" t="s">
        <v>337</v>
      </c>
      <c r="F4564" s="7" t="s">
        <v>338</v>
      </c>
      <c r="G4564" s="7" t="s">
        <v>266</v>
      </c>
      <c r="H4564" s="7" t="s">
        <v>267</v>
      </c>
      <c r="I4564" s="7" t="s">
        <v>471</v>
      </c>
      <c r="J4564" s="7" t="s">
        <v>472</v>
      </c>
      <c r="K4564" s="241">
        <v>102</v>
      </c>
      <c r="L4564" s="7" t="s">
        <v>472</v>
      </c>
      <c r="M4564" s="241">
        <v>5003</v>
      </c>
      <c r="N4564" s="7" t="s">
        <v>1395</v>
      </c>
    </row>
    <row r="4565" spans="1:14" x14ac:dyDescent="0.3">
      <c r="A4565" t="str">
        <f t="shared" si="71"/>
        <v>1027101</v>
      </c>
      <c r="B4565" s="7" t="s">
        <v>1294</v>
      </c>
      <c r="C4565" s="7" t="s">
        <v>1337</v>
      </c>
      <c r="D4565" s="7" t="s">
        <v>1356</v>
      </c>
      <c r="E4565" s="7" t="s">
        <v>337</v>
      </c>
      <c r="F4565" s="7" t="s">
        <v>338</v>
      </c>
      <c r="G4565" s="7" t="s">
        <v>266</v>
      </c>
      <c r="H4565" s="7" t="s">
        <v>267</v>
      </c>
      <c r="I4565" s="7" t="s">
        <v>471</v>
      </c>
      <c r="J4565" s="7" t="s">
        <v>472</v>
      </c>
      <c r="K4565" s="241">
        <v>102</v>
      </c>
      <c r="L4565" s="7" t="s">
        <v>472</v>
      </c>
      <c r="M4565" s="241">
        <v>7101</v>
      </c>
      <c r="N4565" s="7" t="s">
        <v>46</v>
      </c>
    </row>
    <row r="4566" spans="1:14" x14ac:dyDescent="0.3">
      <c r="A4566" t="str">
        <f t="shared" si="71"/>
        <v>1027200</v>
      </c>
      <c r="B4566" s="7" t="s">
        <v>1294</v>
      </c>
      <c r="C4566" s="7" t="s">
        <v>1337</v>
      </c>
      <c r="D4566" s="7" t="s">
        <v>1356</v>
      </c>
      <c r="E4566" s="7" t="s">
        <v>337</v>
      </c>
      <c r="F4566" s="7" t="s">
        <v>338</v>
      </c>
      <c r="G4566" s="7" t="s">
        <v>266</v>
      </c>
      <c r="H4566" s="7" t="s">
        <v>267</v>
      </c>
      <c r="I4566" s="7" t="s">
        <v>471</v>
      </c>
      <c r="J4566" s="7" t="s">
        <v>472</v>
      </c>
      <c r="K4566" s="241">
        <v>102</v>
      </c>
      <c r="L4566" s="7" t="s">
        <v>472</v>
      </c>
      <c r="M4566" s="241">
        <v>7200</v>
      </c>
      <c r="N4566" s="7" t="s">
        <v>255</v>
      </c>
    </row>
    <row r="4567" spans="1:14" x14ac:dyDescent="0.3">
      <c r="A4567" t="str">
        <f t="shared" si="71"/>
        <v>1028000</v>
      </c>
      <c r="B4567" s="7" t="s">
        <v>1294</v>
      </c>
      <c r="C4567" s="7" t="s">
        <v>1337</v>
      </c>
      <c r="D4567" s="7" t="s">
        <v>1356</v>
      </c>
      <c r="E4567" s="7" t="s">
        <v>337</v>
      </c>
      <c r="F4567" s="7" t="s">
        <v>338</v>
      </c>
      <c r="G4567" s="7" t="s">
        <v>266</v>
      </c>
      <c r="H4567" s="7" t="s">
        <v>267</v>
      </c>
      <c r="I4567" s="7" t="s">
        <v>471</v>
      </c>
      <c r="J4567" s="7" t="s">
        <v>472</v>
      </c>
      <c r="K4567" s="241">
        <v>102</v>
      </c>
      <c r="L4567" s="7" t="s">
        <v>472</v>
      </c>
      <c r="M4567" s="241">
        <v>8000</v>
      </c>
      <c r="N4567" s="7" t="s">
        <v>163</v>
      </c>
    </row>
    <row r="4568" spans="1:14" x14ac:dyDescent="0.3">
      <c r="A4568" t="str">
        <f t="shared" si="71"/>
        <v>1028040</v>
      </c>
      <c r="B4568" s="7" t="s">
        <v>1294</v>
      </c>
      <c r="C4568" s="7" t="s">
        <v>1337</v>
      </c>
      <c r="D4568" s="7" t="s">
        <v>1356</v>
      </c>
      <c r="E4568" s="7" t="s">
        <v>337</v>
      </c>
      <c r="F4568" s="7" t="s">
        <v>338</v>
      </c>
      <c r="G4568" s="7" t="s">
        <v>266</v>
      </c>
      <c r="H4568" s="7" t="s">
        <v>267</v>
      </c>
      <c r="I4568" s="7" t="s">
        <v>471</v>
      </c>
      <c r="J4568" s="7" t="s">
        <v>472</v>
      </c>
      <c r="K4568" s="241">
        <v>102</v>
      </c>
      <c r="L4568" s="7" t="s">
        <v>472</v>
      </c>
      <c r="M4568" s="241">
        <v>8040</v>
      </c>
      <c r="N4568" s="7" t="s">
        <v>441</v>
      </c>
    </row>
    <row r="4569" spans="1:14" x14ac:dyDescent="0.3">
      <c r="A4569" t="str">
        <f t="shared" si="71"/>
        <v>1028350</v>
      </c>
      <c r="B4569" s="7" t="s">
        <v>1294</v>
      </c>
      <c r="C4569" s="7" t="s">
        <v>1337</v>
      </c>
      <c r="D4569" s="7" t="s">
        <v>1356</v>
      </c>
      <c r="E4569" s="7" t="s">
        <v>337</v>
      </c>
      <c r="F4569" s="7" t="s">
        <v>338</v>
      </c>
      <c r="G4569" s="7" t="s">
        <v>266</v>
      </c>
      <c r="H4569" s="7" t="s">
        <v>267</v>
      </c>
      <c r="I4569" s="7" t="s">
        <v>471</v>
      </c>
      <c r="J4569" s="7" t="s">
        <v>472</v>
      </c>
      <c r="K4569" s="241">
        <v>102</v>
      </c>
      <c r="L4569" s="7" t="s">
        <v>472</v>
      </c>
      <c r="M4569" s="241">
        <v>8350</v>
      </c>
      <c r="N4569" s="7" t="s">
        <v>481</v>
      </c>
    </row>
    <row r="4570" spans="1:14" x14ac:dyDescent="0.3">
      <c r="A4570" t="str">
        <f t="shared" si="71"/>
        <v>1081</v>
      </c>
      <c r="B4570" s="7" t="s">
        <v>1294</v>
      </c>
      <c r="C4570" s="7" t="s">
        <v>1337</v>
      </c>
      <c r="D4570" s="7" t="s">
        <v>1356</v>
      </c>
      <c r="E4570" s="7" t="e">
        <v>#N/A</v>
      </c>
      <c r="F4570" s="7" t="e">
        <v>#N/A</v>
      </c>
      <c r="G4570" s="7" t="e">
        <v>#N/A</v>
      </c>
      <c r="H4570" s="7" t="e">
        <v>#N/A</v>
      </c>
      <c r="I4570" s="7" t="s">
        <v>471</v>
      </c>
      <c r="J4570" s="7" t="s">
        <v>472</v>
      </c>
      <c r="K4570" s="241">
        <v>108</v>
      </c>
      <c r="L4570" s="7" t="s">
        <v>2435</v>
      </c>
      <c r="M4570" s="241">
        <v>1</v>
      </c>
      <c r="N4570" s="7" t="s">
        <v>158</v>
      </c>
    </row>
    <row r="4571" spans="1:14" x14ac:dyDescent="0.3">
      <c r="A4571" t="str">
        <f t="shared" si="71"/>
        <v>1081504</v>
      </c>
      <c r="B4571" s="7" t="s">
        <v>1294</v>
      </c>
      <c r="C4571" s="7" t="s">
        <v>1337</v>
      </c>
      <c r="D4571" s="7" t="s">
        <v>1356</v>
      </c>
      <c r="E4571" s="7" t="e">
        <v>#N/A</v>
      </c>
      <c r="F4571" s="7" t="e">
        <v>#N/A</v>
      </c>
      <c r="G4571" s="7" t="e">
        <v>#N/A</v>
      </c>
      <c r="H4571" s="7" t="e">
        <v>#N/A</v>
      </c>
      <c r="I4571" s="7" t="s">
        <v>471</v>
      </c>
      <c r="J4571" s="7" t="s">
        <v>472</v>
      </c>
      <c r="K4571" s="241">
        <v>108</v>
      </c>
      <c r="L4571" s="7" t="s">
        <v>2435</v>
      </c>
      <c r="M4571" s="241">
        <v>1504</v>
      </c>
      <c r="N4571" s="7" t="s">
        <v>161</v>
      </c>
    </row>
    <row r="4572" spans="1:14" x14ac:dyDescent="0.3">
      <c r="A4572" t="str">
        <f t="shared" si="71"/>
        <v>1082070</v>
      </c>
      <c r="B4572" s="7" t="s">
        <v>1294</v>
      </c>
      <c r="C4572" s="7" t="s">
        <v>1337</v>
      </c>
      <c r="D4572" s="7" t="s">
        <v>1356</v>
      </c>
      <c r="E4572" s="7" t="e">
        <v>#N/A</v>
      </c>
      <c r="F4572" s="7" t="e">
        <v>#N/A</v>
      </c>
      <c r="G4572" s="7" t="e">
        <v>#N/A</v>
      </c>
      <c r="H4572" s="7" t="e">
        <v>#N/A</v>
      </c>
      <c r="I4572" s="7" t="s">
        <v>471</v>
      </c>
      <c r="J4572" s="7" t="s">
        <v>472</v>
      </c>
      <c r="K4572" s="241">
        <v>108</v>
      </c>
      <c r="L4572" s="7" t="s">
        <v>2435</v>
      </c>
      <c r="M4572" s="241">
        <v>2070</v>
      </c>
      <c r="N4572" s="7" t="s">
        <v>279</v>
      </c>
    </row>
    <row r="4573" spans="1:14" x14ac:dyDescent="0.3">
      <c r="A4573" t="str">
        <f t="shared" si="71"/>
        <v>1087105</v>
      </c>
      <c r="B4573" s="7" t="s">
        <v>1294</v>
      </c>
      <c r="C4573" s="7" t="s">
        <v>1337</v>
      </c>
      <c r="D4573" s="7" t="s">
        <v>1356</v>
      </c>
      <c r="E4573" s="7" t="e">
        <v>#N/A</v>
      </c>
      <c r="F4573" s="7" t="e">
        <v>#N/A</v>
      </c>
      <c r="G4573" s="7" t="e">
        <v>#N/A</v>
      </c>
      <c r="H4573" s="7" t="e">
        <v>#N/A</v>
      </c>
      <c r="I4573" s="7" t="s">
        <v>471</v>
      </c>
      <c r="J4573" s="7" t="s">
        <v>472</v>
      </c>
      <c r="K4573" s="241">
        <v>108</v>
      </c>
      <c r="L4573" s="7" t="s">
        <v>2435</v>
      </c>
      <c r="M4573" s="241">
        <v>7105</v>
      </c>
      <c r="N4573" s="7" t="s">
        <v>1424</v>
      </c>
    </row>
    <row r="4574" spans="1:14" x14ac:dyDescent="0.3">
      <c r="A4574" t="str">
        <f t="shared" si="71"/>
        <v>1091</v>
      </c>
      <c r="B4574" s="7" t="s">
        <v>1294</v>
      </c>
      <c r="C4574" s="7" t="s">
        <v>1337</v>
      </c>
      <c r="D4574" s="7" t="s">
        <v>1356</v>
      </c>
      <c r="E4574" s="7" t="e">
        <v>#N/A</v>
      </c>
      <c r="F4574" s="7" t="e">
        <v>#N/A</v>
      </c>
      <c r="G4574" s="7" t="e">
        <v>#N/A</v>
      </c>
      <c r="H4574" s="7" t="e">
        <v>#N/A</v>
      </c>
      <c r="I4574" s="7" t="s">
        <v>471</v>
      </c>
      <c r="J4574" s="7" t="s">
        <v>472</v>
      </c>
      <c r="K4574" s="241">
        <v>109</v>
      </c>
      <c r="L4574" s="7" t="s">
        <v>2436</v>
      </c>
      <c r="M4574" s="241">
        <v>1</v>
      </c>
      <c r="N4574" s="7" t="s">
        <v>158</v>
      </c>
    </row>
    <row r="4575" spans="1:14" x14ac:dyDescent="0.3">
      <c r="A4575" t="str">
        <f t="shared" si="71"/>
        <v>1093</v>
      </c>
      <c r="B4575" s="7" t="s">
        <v>1294</v>
      </c>
      <c r="C4575" s="7" t="s">
        <v>1337</v>
      </c>
      <c r="D4575" s="7" t="s">
        <v>1356</v>
      </c>
      <c r="E4575" s="7" t="e">
        <v>#N/A</v>
      </c>
      <c r="F4575" s="7" t="e">
        <v>#N/A</v>
      </c>
      <c r="G4575" s="7" t="e">
        <v>#N/A</v>
      </c>
      <c r="H4575" s="7" t="e">
        <v>#N/A</v>
      </c>
      <c r="I4575" s="7" t="s">
        <v>471</v>
      </c>
      <c r="J4575" s="7" t="s">
        <v>472</v>
      </c>
      <c r="K4575" s="241">
        <v>109</v>
      </c>
      <c r="L4575" s="7" t="s">
        <v>2436</v>
      </c>
      <c r="M4575" s="241">
        <v>3</v>
      </c>
      <c r="N4575" s="7" t="s">
        <v>277</v>
      </c>
    </row>
    <row r="4576" spans="1:14" x14ac:dyDescent="0.3">
      <c r="A4576" t="str">
        <f t="shared" si="71"/>
        <v>1091504</v>
      </c>
      <c r="B4576" s="7" t="s">
        <v>1294</v>
      </c>
      <c r="C4576" s="7" t="s">
        <v>1337</v>
      </c>
      <c r="D4576" s="7" t="s">
        <v>1356</v>
      </c>
      <c r="E4576" s="7" t="e">
        <v>#N/A</v>
      </c>
      <c r="F4576" s="7" t="e">
        <v>#N/A</v>
      </c>
      <c r="G4576" s="7" t="e">
        <v>#N/A</v>
      </c>
      <c r="H4576" s="7" t="e">
        <v>#N/A</v>
      </c>
      <c r="I4576" s="7" t="s">
        <v>471</v>
      </c>
      <c r="J4576" s="7" t="s">
        <v>472</v>
      </c>
      <c r="K4576" s="241">
        <v>109</v>
      </c>
      <c r="L4576" s="7" t="s">
        <v>2436</v>
      </c>
      <c r="M4576" s="241">
        <v>1504</v>
      </c>
      <c r="N4576" s="7" t="s">
        <v>161</v>
      </c>
    </row>
    <row r="4577" spans="1:14" x14ac:dyDescent="0.3">
      <c r="A4577" t="str">
        <f t="shared" si="71"/>
        <v>1092070</v>
      </c>
      <c r="B4577" s="7" t="s">
        <v>1294</v>
      </c>
      <c r="C4577" s="7" t="s">
        <v>1337</v>
      </c>
      <c r="D4577" s="7" t="s">
        <v>1356</v>
      </c>
      <c r="E4577" s="7" t="e">
        <v>#N/A</v>
      </c>
      <c r="F4577" s="7" t="e">
        <v>#N/A</v>
      </c>
      <c r="G4577" s="7" t="e">
        <v>#N/A</v>
      </c>
      <c r="H4577" s="7" t="e">
        <v>#N/A</v>
      </c>
      <c r="I4577" s="7" t="s">
        <v>471</v>
      </c>
      <c r="J4577" s="7" t="s">
        <v>472</v>
      </c>
      <c r="K4577" s="241">
        <v>109</v>
      </c>
      <c r="L4577" s="7" t="s">
        <v>2436</v>
      </c>
      <c r="M4577" s="241">
        <v>2070</v>
      </c>
      <c r="N4577" s="7" t="s">
        <v>279</v>
      </c>
    </row>
    <row r="4578" spans="1:14" x14ac:dyDescent="0.3">
      <c r="A4578" t="str">
        <f t="shared" si="71"/>
        <v>1097104</v>
      </c>
      <c r="B4578" s="7" t="s">
        <v>1294</v>
      </c>
      <c r="C4578" s="7" t="s">
        <v>1337</v>
      </c>
      <c r="D4578" s="7" t="s">
        <v>1356</v>
      </c>
      <c r="E4578" s="7" t="e">
        <v>#N/A</v>
      </c>
      <c r="F4578" s="7" t="e">
        <v>#N/A</v>
      </c>
      <c r="G4578" s="7" t="e">
        <v>#N/A</v>
      </c>
      <c r="H4578" s="7" t="e">
        <v>#N/A</v>
      </c>
      <c r="I4578" s="7" t="s">
        <v>471</v>
      </c>
      <c r="J4578" s="7" t="s">
        <v>472</v>
      </c>
      <c r="K4578" s="241">
        <v>109</v>
      </c>
      <c r="L4578" s="7" t="s">
        <v>2436</v>
      </c>
      <c r="M4578" s="241">
        <v>7104</v>
      </c>
      <c r="N4578" s="7" t="s">
        <v>1384</v>
      </c>
    </row>
    <row r="4579" spans="1:14" x14ac:dyDescent="0.3">
      <c r="A4579" t="str">
        <f t="shared" si="71"/>
        <v>1102045</v>
      </c>
      <c r="B4579" s="7" t="s">
        <v>1294</v>
      </c>
      <c r="C4579" s="7" t="s">
        <v>1337</v>
      </c>
      <c r="D4579" s="7" t="s">
        <v>1356</v>
      </c>
      <c r="E4579" s="7" t="e">
        <v>#N/A</v>
      </c>
      <c r="F4579" s="7" t="e">
        <v>#N/A</v>
      </c>
      <c r="G4579" s="7" t="e">
        <v>#N/A</v>
      </c>
      <c r="H4579" s="7" t="e">
        <v>#N/A</v>
      </c>
      <c r="I4579" s="7" t="s">
        <v>471</v>
      </c>
      <c r="J4579" s="7" t="s">
        <v>472</v>
      </c>
      <c r="K4579" s="241">
        <v>110</v>
      </c>
      <c r="L4579" s="7" t="s">
        <v>2437</v>
      </c>
      <c r="M4579" s="241">
        <v>2045</v>
      </c>
      <c r="N4579" s="7" t="s">
        <v>170</v>
      </c>
    </row>
    <row r="4580" spans="1:14" x14ac:dyDescent="0.3">
      <c r="A4580" t="str">
        <f t="shared" si="71"/>
        <v>1104009</v>
      </c>
      <c r="B4580" s="7" t="s">
        <v>1294</v>
      </c>
      <c r="C4580" s="7" t="s">
        <v>1337</v>
      </c>
      <c r="D4580" s="7" t="s">
        <v>1356</v>
      </c>
      <c r="E4580" s="7" t="e">
        <v>#N/A</v>
      </c>
      <c r="F4580" s="7" t="e">
        <v>#N/A</v>
      </c>
      <c r="G4580" s="7" t="e">
        <v>#N/A</v>
      </c>
      <c r="H4580" s="7" t="e">
        <v>#N/A</v>
      </c>
      <c r="I4580" s="7" t="s">
        <v>471</v>
      </c>
      <c r="J4580" s="7" t="s">
        <v>472</v>
      </c>
      <c r="K4580" s="241">
        <v>110</v>
      </c>
      <c r="L4580" s="7" t="s">
        <v>2437</v>
      </c>
      <c r="M4580" s="241">
        <v>4009</v>
      </c>
      <c r="N4580" s="7" t="s">
        <v>1350</v>
      </c>
    </row>
    <row r="4581" spans="1:14" x14ac:dyDescent="0.3">
      <c r="A4581" t="str">
        <f t="shared" si="71"/>
        <v>66022000</v>
      </c>
      <c r="B4581" s="7" t="s">
        <v>1321</v>
      </c>
      <c r="C4581" s="7" t="s">
        <v>1337</v>
      </c>
      <c r="D4581" s="7"/>
      <c r="E4581" s="7">
        <v>0</v>
      </c>
      <c r="F4581" s="7">
        <v>0</v>
      </c>
      <c r="G4581" s="7" t="s">
        <v>266</v>
      </c>
      <c r="H4581" s="7" t="s">
        <v>267</v>
      </c>
      <c r="I4581" s="7" t="s">
        <v>268</v>
      </c>
      <c r="J4581" s="7" t="s">
        <v>269</v>
      </c>
      <c r="K4581" s="241">
        <v>6602</v>
      </c>
      <c r="L4581" s="7" t="s">
        <v>270</v>
      </c>
      <c r="M4581" s="241">
        <v>2000</v>
      </c>
      <c r="N4581" s="7" t="s">
        <v>271</v>
      </c>
    </row>
    <row r="4582" spans="1:14" x14ac:dyDescent="0.3">
      <c r="A4582" t="str">
        <f t="shared" si="71"/>
        <v>66022001</v>
      </c>
      <c r="B4582" s="7" t="s">
        <v>1321</v>
      </c>
      <c r="C4582" s="7" t="s">
        <v>1337</v>
      </c>
      <c r="D4582" s="7"/>
      <c r="E4582" s="7">
        <v>0</v>
      </c>
      <c r="F4582" s="7">
        <v>0</v>
      </c>
      <c r="G4582" s="7" t="s">
        <v>266</v>
      </c>
      <c r="H4582" s="7" t="s">
        <v>267</v>
      </c>
      <c r="I4582" s="7" t="s">
        <v>268</v>
      </c>
      <c r="J4582" s="7" t="s">
        <v>269</v>
      </c>
      <c r="K4582" s="241">
        <v>6602</v>
      </c>
      <c r="L4582" s="7" t="s">
        <v>270</v>
      </c>
      <c r="M4582" s="241">
        <v>2001</v>
      </c>
      <c r="N4582" s="7" t="s">
        <v>272</v>
      </c>
    </row>
    <row r="4583" spans="1:14" x14ac:dyDescent="0.3">
      <c r="A4583" t="str">
        <f t="shared" si="71"/>
        <v>66026004</v>
      </c>
      <c r="B4583" s="7" t="s">
        <v>1321</v>
      </c>
      <c r="C4583" s="7" t="s">
        <v>1337</v>
      </c>
      <c r="D4583" s="7"/>
      <c r="E4583" s="7">
        <v>0</v>
      </c>
      <c r="F4583" s="7">
        <v>0</v>
      </c>
      <c r="G4583" s="7" t="s">
        <v>266</v>
      </c>
      <c r="H4583" s="7" t="s">
        <v>267</v>
      </c>
      <c r="I4583" s="7" t="s">
        <v>268</v>
      </c>
      <c r="J4583" s="7" t="s">
        <v>269</v>
      </c>
      <c r="K4583" s="241">
        <v>6602</v>
      </c>
      <c r="L4583" s="7" t="s">
        <v>270</v>
      </c>
      <c r="M4583" s="241">
        <v>6004</v>
      </c>
      <c r="N4583" s="7" t="s">
        <v>66</v>
      </c>
    </row>
    <row r="4584" spans="1:14" x14ac:dyDescent="0.3">
      <c r="A4584" t="str">
        <f t="shared" si="71"/>
        <v>66027103</v>
      </c>
      <c r="B4584" s="7" t="s">
        <v>1321</v>
      </c>
      <c r="C4584" s="7"/>
      <c r="D4584" s="7"/>
      <c r="E4584" s="7" t="e">
        <v>#N/A</v>
      </c>
      <c r="F4584" s="7" t="e">
        <v>#N/A</v>
      </c>
      <c r="G4584" s="7" t="e">
        <v>#N/A</v>
      </c>
      <c r="H4584" s="7" t="e">
        <v>#N/A</v>
      </c>
      <c r="I4584" s="7" t="s">
        <v>268</v>
      </c>
      <c r="J4584" s="7" t="s">
        <v>269</v>
      </c>
      <c r="K4584" s="241">
        <v>6602</v>
      </c>
      <c r="L4584" s="7" t="s">
        <v>270</v>
      </c>
      <c r="M4584" s="241">
        <v>7103</v>
      </c>
      <c r="N4584" s="7" t="s">
        <v>36</v>
      </c>
    </row>
    <row r="4585" spans="1:14" x14ac:dyDescent="0.3">
      <c r="A4585" t="str">
        <f t="shared" si="71"/>
        <v>66282000</v>
      </c>
      <c r="B4585" s="7" t="s">
        <v>1321</v>
      </c>
      <c r="C4585" s="7"/>
      <c r="D4585" s="7"/>
      <c r="E4585" s="7" t="e">
        <v>#N/A</v>
      </c>
      <c r="F4585" s="7" t="e">
        <v>#N/A</v>
      </c>
      <c r="G4585" s="7" t="e">
        <v>#N/A</v>
      </c>
      <c r="H4585" s="7" t="e">
        <v>#N/A</v>
      </c>
      <c r="I4585" s="7" t="s">
        <v>268</v>
      </c>
      <c r="J4585" s="7" t="s">
        <v>269</v>
      </c>
      <c r="K4585" s="241">
        <v>6628</v>
      </c>
      <c r="L4585" s="7" t="s">
        <v>2438</v>
      </c>
      <c r="M4585" s="241">
        <v>2000</v>
      </c>
      <c r="N4585" s="7" t="s">
        <v>271</v>
      </c>
    </row>
    <row r="4586" spans="1:14" x14ac:dyDescent="0.3">
      <c r="A4586" t="str">
        <f t="shared" si="71"/>
        <v>66287103</v>
      </c>
      <c r="B4586" s="7" t="s">
        <v>1321</v>
      </c>
      <c r="C4586" s="7"/>
      <c r="D4586" s="7"/>
      <c r="E4586" s="7" t="e">
        <v>#N/A</v>
      </c>
      <c r="F4586" s="7" t="e">
        <v>#N/A</v>
      </c>
      <c r="G4586" s="7" t="e">
        <v>#N/A</v>
      </c>
      <c r="H4586" s="7" t="e">
        <v>#N/A</v>
      </c>
      <c r="I4586" s="7" t="s">
        <v>268</v>
      </c>
      <c r="J4586" s="7" t="s">
        <v>269</v>
      </c>
      <c r="K4586" s="241">
        <v>6628</v>
      </c>
      <c r="L4586" s="7" t="s">
        <v>2438</v>
      </c>
      <c r="M4586" s="241">
        <v>7103</v>
      </c>
      <c r="N4586" s="7" t="s">
        <v>36</v>
      </c>
    </row>
    <row r="4587" spans="1:14" x14ac:dyDescent="0.3">
      <c r="A4587" t="str">
        <f t="shared" si="71"/>
        <v>66382000</v>
      </c>
      <c r="B4587" s="7" t="s">
        <v>1321</v>
      </c>
      <c r="C4587" s="7"/>
      <c r="D4587" s="7"/>
      <c r="E4587" s="7" t="e">
        <v>#N/A</v>
      </c>
      <c r="F4587" s="7" t="e">
        <v>#N/A</v>
      </c>
      <c r="G4587" s="7" t="e">
        <v>#N/A</v>
      </c>
      <c r="H4587" s="7" t="e">
        <v>#N/A</v>
      </c>
      <c r="I4587" s="7" t="s">
        <v>1286</v>
      </c>
      <c r="J4587" s="7" t="s">
        <v>1286</v>
      </c>
      <c r="K4587" s="241">
        <v>6638</v>
      </c>
      <c r="L4587" s="7" t="s">
        <v>1071</v>
      </c>
      <c r="M4587" s="241">
        <v>2000</v>
      </c>
      <c r="N4587" s="7" t="s">
        <v>271</v>
      </c>
    </row>
    <row r="4588" spans="1:14" x14ac:dyDescent="0.3">
      <c r="A4588" t="str">
        <f t="shared" si="71"/>
        <v>66386004</v>
      </c>
      <c r="B4588" s="7" t="s">
        <v>1321</v>
      </c>
      <c r="C4588" s="7"/>
      <c r="D4588" s="7"/>
      <c r="E4588" s="7" t="e">
        <v>#N/A</v>
      </c>
      <c r="F4588" s="7" t="e">
        <v>#N/A</v>
      </c>
      <c r="G4588" s="7" t="e">
        <v>#N/A</v>
      </c>
      <c r="H4588" s="7" t="e">
        <v>#N/A</v>
      </c>
      <c r="I4588" s="7" t="s">
        <v>1286</v>
      </c>
      <c r="J4588" s="7" t="s">
        <v>1286</v>
      </c>
      <c r="K4588" s="241">
        <v>6638</v>
      </c>
      <c r="L4588" s="7" t="s">
        <v>1071</v>
      </c>
      <c r="M4588" s="241">
        <v>6004</v>
      </c>
      <c r="N4588" s="7" t="s">
        <v>66</v>
      </c>
    </row>
    <row r="4589" spans="1:14" x14ac:dyDescent="0.3">
      <c r="A4589" t="str">
        <f t="shared" si="71"/>
        <v>92416001</v>
      </c>
      <c r="B4589" s="7" t="s">
        <v>1321</v>
      </c>
      <c r="C4589" s="7"/>
      <c r="D4589" s="7"/>
      <c r="E4589" s="7" t="e">
        <v>#N/A</v>
      </c>
      <c r="F4589" s="7" t="e">
        <v>#N/A</v>
      </c>
      <c r="G4589" s="7" t="e">
        <v>#N/A</v>
      </c>
      <c r="H4589" s="7" t="e">
        <v>#N/A</v>
      </c>
      <c r="I4589" s="7" t="s">
        <v>1286</v>
      </c>
      <c r="J4589" s="7" t="s">
        <v>1286</v>
      </c>
      <c r="K4589" s="241">
        <v>9241</v>
      </c>
      <c r="L4589" s="7" t="s">
        <v>2439</v>
      </c>
      <c r="M4589" s="241">
        <v>6001</v>
      </c>
      <c r="N4589" s="7" t="s">
        <v>457</v>
      </c>
    </row>
    <row r="4590" spans="1:14" x14ac:dyDescent="0.3">
      <c r="A4590" t="str">
        <f t="shared" si="71"/>
        <v>92416004</v>
      </c>
      <c r="B4590" s="7" t="s">
        <v>1321</v>
      </c>
      <c r="C4590" s="7"/>
      <c r="D4590" s="7"/>
      <c r="E4590" s="7" t="e">
        <v>#N/A</v>
      </c>
      <c r="F4590" s="7" t="e">
        <v>#N/A</v>
      </c>
      <c r="G4590" s="7" t="e">
        <v>#N/A</v>
      </c>
      <c r="H4590" s="7" t="e">
        <v>#N/A</v>
      </c>
      <c r="I4590" s="7" t="s">
        <v>1286</v>
      </c>
      <c r="J4590" s="7" t="s">
        <v>1286</v>
      </c>
      <c r="K4590" s="241">
        <v>9241</v>
      </c>
      <c r="L4590" s="7" t="s">
        <v>2439</v>
      </c>
      <c r="M4590" s="241">
        <v>6004</v>
      </c>
      <c r="N4590" s="7" t="s">
        <v>66</v>
      </c>
    </row>
    <row r="4591" spans="1:14" x14ac:dyDescent="0.3">
      <c r="A4591" t="str">
        <f t="shared" si="71"/>
        <v>92416006</v>
      </c>
      <c r="B4591" s="7" t="s">
        <v>1321</v>
      </c>
      <c r="C4591" s="7"/>
      <c r="D4591" s="7"/>
      <c r="E4591" s="7" t="e">
        <v>#N/A</v>
      </c>
      <c r="F4591" s="7" t="e">
        <v>#N/A</v>
      </c>
      <c r="G4591" s="7" t="e">
        <v>#N/A</v>
      </c>
      <c r="H4591" s="7" t="e">
        <v>#N/A</v>
      </c>
      <c r="I4591" s="7" t="s">
        <v>1286</v>
      </c>
      <c r="J4591" s="7" t="s">
        <v>1286</v>
      </c>
      <c r="K4591" s="241">
        <v>9241</v>
      </c>
      <c r="L4591" s="7" t="s">
        <v>2439</v>
      </c>
      <c r="M4591" s="241">
        <v>6006</v>
      </c>
      <c r="N4591" s="7" t="s">
        <v>68</v>
      </c>
    </row>
    <row r="4592" spans="1:14" x14ac:dyDescent="0.3">
      <c r="A4592" t="str">
        <f t="shared" si="71"/>
        <v>92416008</v>
      </c>
      <c r="B4592" s="7" t="s">
        <v>1321</v>
      </c>
      <c r="C4592" s="7"/>
      <c r="D4592" s="7"/>
      <c r="E4592" s="7" t="e">
        <v>#N/A</v>
      </c>
      <c r="F4592" s="7" t="e">
        <v>#N/A</v>
      </c>
      <c r="G4592" s="7" t="e">
        <v>#N/A</v>
      </c>
      <c r="H4592" s="7" t="e">
        <v>#N/A</v>
      </c>
      <c r="I4592" s="7" t="s">
        <v>1286</v>
      </c>
      <c r="J4592" s="7" t="s">
        <v>1286</v>
      </c>
      <c r="K4592" s="241">
        <v>9241</v>
      </c>
      <c r="L4592" s="7" t="s">
        <v>2439</v>
      </c>
      <c r="M4592" s="241">
        <v>6008</v>
      </c>
      <c r="N4592" s="7" t="s">
        <v>75</v>
      </c>
    </row>
    <row r="4593" spans="1:14" x14ac:dyDescent="0.3">
      <c r="A4593" t="str">
        <f t="shared" si="71"/>
        <v>101736000</v>
      </c>
      <c r="B4593" s="7" t="s">
        <v>1323</v>
      </c>
      <c r="C4593" s="7"/>
      <c r="D4593" s="7"/>
      <c r="E4593" s="7" t="e">
        <v>#N/A</v>
      </c>
      <c r="F4593" s="7" t="e">
        <v>#N/A</v>
      </c>
      <c r="G4593" s="7" t="e">
        <v>#N/A</v>
      </c>
      <c r="H4593" s="7" t="e">
        <v>#N/A</v>
      </c>
      <c r="I4593" s="7" t="s">
        <v>1286</v>
      </c>
      <c r="J4593" s="7" t="s">
        <v>1286</v>
      </c>
      <c r="K4593" s="241">
        <v>10173</v>
      </c>
      <c r="L4593" s="7" t="s">
        <v>2440</v>
      </c>
      <c r="M4593" s="241">
        <v>6000</v>
      </c>
      <c r="N4593" s="7" t="s">
        <v>107</v>
      </c>
    </row>
    <row r="4594" spans="1:14" x14ac:dyDescent="0.3">
      <c r="A4594" t="str">
        <f t="shared" si="71"/>
        <v>101736003</v>
      </c>
      <c r="B4594" s="7" t="s">
        <v>1323</v>
      </c>
      <c r="C4594" s="7"/>
      <c r="D4594" s="7"/>
      <c r="E4594" s="7" t="e">
        <v>#N/A</v>
      </c>
      <c r="F4594" s="7" t="e">
        <v>#N/A</v>
      </c>
      <c r="G4594" s="7" t="e">
        <v>#N/A</v>
      </c>
      <c r="H4594" s="7" t="e">
        <v>#N/A</v>
      </c>
      <c r="I4594" s="7" t="s">
        <v>1286</v>
      </c>
      <c r="J4594" s="7" t="s">
        <v>1286</v>
      </c>
      <c r="K4594" s="241">
        <v>10173</v>
      </c>
      <c r="L4594" s="7" t="s">
        <v>2440</v>
      </c>
      <c r="M4594" s="241">
        <v>6003</v>
      </c>
      <c r="N4594" s="7" t="s">
        <v>89</v>
      </c>
    </row>
    <row r="4595" spans="1:14" x14ac:dyDescent="0.3">
      <c r="A4595" t="str">
        <f t="shared" si="71"/>
        <v>102506000</v>
      </c>
      <c r="B4595" s="7" t="s">
        <v>1323</v>
      </c>
      <c r="C4595" s="7"/>
      <c r="D4595" s="7"/>
      <c r="E4595" s="7" t="e">
        <v>#N/A</v>
      </c>
      <c r="F4595" s="7" t="e">
        <v>#N/A</v>
      </c>
      <c r="G4595" s="7" t="e">
        <v>#N/A</v>
      </c>
      <c r="H4595" s="7" t="e">
        <v>#N/A</v>
      </c>
      <c r="I4595" s="7" t="s">
        <v>1286</v>
      </c>
      <c r="J4595" s="7" t="s">
        <v>1286</v>
      </c>
      <c r="K4595" s="241">
        <v>10250</v>
      </c>
      <c r="L4595" s="7" t="s">
        <v>2441</v>
      </c>
      <c r="M4595" s="241">
        <v>6000</v>
      </c>
      <c r="N4595" s="7" t="s">
        <v>107</v>
      </c>
    </row>
    <row r="4596" spans="1:14" x14ac:dyDescent="0.3">
      <c r="A4596" t="str">
        <f t="shared" si="71"/>
        <v>102816003</v>
      </c>
      <c r="B4596" s="7" t="s">
        <v>1323</v>
      </c>
      <c r="C4596" s="7"/>
      <c r="D4596" s="7"/>
      <c r="E4596" s="7" t="e">
        <v>#N/A</v>
      </c>
      <c r="F4596" s="7" t="e">
        <v>#N/A</v>
      </c>
      <c r="G4596" s="7" t="e">
        <v>#N/A</v>
      </c>
      <c r="H4596" s="7" t="e">
        <v>#N/A</v>
      </c>
      <c r="I4596" s="7" t="s">
        <v>1286</v>
      </c>
      <c r="J4596" s="7" t="s">
        <v>1286</v>
      </c>
      <c r="K4596" s="241">
        <v>10281</v>
      </c>
      <c r="L4596" s="7" t="s">
        <v>2442</v>
      </c>
      <c r="M4596" s="241">
        <v>6003</v>
      </c>
      <c r="N4596" s="7" t="s">
        <v>89</v>
      </c>
    </row>
    <row r="4597" spans="1:14" x14ac:dyDescent="0.3">
      <c r="A4597" t="str">
        <f t="shared" si="71"/>
        <v>102816009</v>
      </c>
      <c r="B4597" s="7" t="s">
        <v>1323</v>
      </c>
      <c r="C4597" s="7"/>
      <c r="D4597" s="7"/>
      <c r="E4597" s="7" t="e">
        <v>#N/A</v>
      </c>
      <c r="F4597" s="7" t="e">
        <v>#N/A</v>
      </c>
      <c r="G4597" s="7" t="e">
        <v>#N/A</v>
      </c>
      <c r="H4597" s="7" t="e">
        <v>#N/A</v>
      </c>
      <c r="I4597" s="7" t="s">
        <v>1286</v>
      </c>
      <c r="J4597" s="7" t="s">
        <v>1286</v>
      </c>
      <c r="K4597" s="241">
        <v>10281</v>
      </c>
      <c r="L4597" s="7" t="s">
        <v>2442</v>
      </c>
      <c r="M4597" s="241">
        <v>6009</v>
      </c>
      <c r="N4597" s="7" t="s">
        <v>71</v>
      </c>
    </row>
    <row r="4598" spans="1:14" x14ac:dyDescent="0.3">
      <c r="A4598" t="str">
        <f t="shared" si="71"/>
        <v>999991000</v>
      </c>
      <c r="B4598" s="7" t="s">
        <v>1321</v>
      </c>
      <c r="C4598" s="7"/>
      <c r="D4598" s="7"/>
      <c r="E4598" s="7" t="e">
        <v>#N/A</v>
      </c>
      <c r="F4598" s="7" t="e">
        <v>#N/A</v>
      </c>
      <c r="G4598" s="7" t="e">
        <v>#N/A</v>
      </c>
      <c r="H4598" s="7" t="e">
        <v>#N/A</v>
      </c>
      <c r="I4598" s="7" t="s">
        <v>1286</v>
      </c>
      <c r="J4598" s="7" t="s">
        <v>1286</v>
      </c>
      <c r="K4598" s="241">
        <v>99999</v>
      </c>
      <c r="L4598" s="7" t="s">
        <v>2359</v>
      </c>
      <c r="M4598" s="241">
        <v>1000</v>
      </c>
      <c r="N4598" s="7" t="s">
        <v>427</v>
      </c>
    </row>
    <row r="4599" spans="1:14" x14ac:dyDescent="0.3">
      <c r="A4599" t="str">
        <f t="shared" si="71"/>
        <v>999999999</v>
      </c>
      <c r="B4599" s="7" t="s">
        <v>1321</v>
      </c>
      <c r="C4599" s="7"/>
      <c r="D4599" s="7"/>
      <c r="E4599" s="7" t="e">
        <v>#N/A</v>
      </c>
      <c r="F4599" s="7" t="e">
        <v>#N/A</v>
      </c>
      <c r="G4599" s="7" t="e">
        <v>#N/A</v>
      </c>
      <c r="H4599" s="7" t="e">
        <v>#N/A</v>
      </c>
      <c r="I4599" s="7" t="s">
        <v>1286</v>
      </c>
      <c r="J4599" s="7" t="s">
        <v>1286</v>
      </c>
      <c r="K4599" s="241">
        <v>99999</v>
      </c>
      <c r="L4599" s="7" t="s">
        <v>2359</v>
      </c>
      <c r="M4599" s="241">
        <v>9999</v>
      </c>
      <c r="N4599" s="7" t="s">
        <v>2359</v>
      </c>
    </row>
    <row r="4600" spans="1:14" x14ac:dyDescent="0.3">
      <c r="A4600" t="str">
        <f t="shared" si="71"/>
        <v>71746006</v>
      </c>
      <c r="B4600" s="7" t="s">
        <v>1098</v>
      </c>
      <c r="C4600" s="7"/>
      <c r="D4600" s="7"/>
      <c r="E4600" s="7" t="e">
        <v>#N/A</v>
      </c>
      <c r="F4600" s="7" t="e">
        <v>#N/A</v>
      </c>
      <c r="G4600" s="7" t="e">
        <v>#N/A</v>
      </c>
      <c r="H4600" s="7" t="e">
        <v>#N/A</v>
      </c>
      <c r="I4600" s="7" t="s">
        <v>2443</v>
      </c>
      <c r="J4600" s="7" t="s">
        <v>2444</v>
      </c>
      <c r="K4600" s="241">
        <v>7174</v>
      </c>
      <c r="L4600" s="7" t="s">
        <v>2445</v>
      </c>
      <c r="M4600" s="241">
        <v>6006</v>
      </c>
      <c r="N4600" s="7" t="s">
        <v>68</v>
      </c>
    </row>
    <row r="4601" spans="1:14" x14ac:dyDescent="0.3">
      <c r="A4601" t="str">
        <f t="shared" si="71"/>
        <v>70036006</v>
      </c>
      <c r="B4601" s="7" t="s">
        <v>1321</v>
      </c>
      <c r="C4601" s="7"/>
      <c r="D4601" s="7"/>
      <c r="E4601" s="7">
        <v>0</v>
      </c>
      <c r="F4601" s="7">
        <v>0</v>
      </c>
      <c r="G4601" s="7">
        <v>0</v>
      </c>
      <c r="H4601" s="7">
        <v>0</v>
      </c>
      <c r="I4601" s="7" t="s">
        <v>1286</v>
      </c>
      <c r="J4601" s="7" t="s">
        <v>1286</v>
      </c>
      <c r="K4601" s="241">
        <v>7003</v>
      </c>
      <c r="L4601" s="7" t="s">
        <v>67</v>
      </c>
      <c r="M4601" s="241">
        <v>6006</v>
      </c>
      <c r="N4601" s="7" t="s">
        <v>68</v>
      </c>
    </row>
    <row r="4602" spans="1:14" x14ac:dyDescent="0.3">
      <c r="A4602" t="str">
        <f t="shared" si="71"/>
        <v>70036008</v>
      </c>
      <c r="B4602" s="7" t="s">
        <v>1321</v>
      </c>
      <c r="C4602" s="7"/>
      <c r="D4602" s="7"/>
      <c r="E4602" s="7" t="e">
        <v>#N/A</v>
      </c>
      <c r="F4602" s="7" t="e">
        <v>#N/A</v>
      </c>
      <c r="G4602" s="7" t="e">
        <v>#N/A</v>
      </c>
      <c r="H4602" s="7" t="e">
        <v>#N/A</v>
      </c>
      <c r="I4602" s="7" t="s">
        <v>1286</v>
      </c>
      <c r="J4602" s="7" t="s">
        <v>1286</v>
      </c>
      <c r="K4602" s="241">
        <v>7003</v>
      </c>
      <c r="L4602" s="7" t="s">
        <v>67</v>
      </c>
      <c r="M4602" s="241">
        <v>6008</v>
      </c>
      <c r="N4602" s="7" t="s">
        <v>75</v>
      </c>
    </row>
    <row r="4603" spans="1:14" x14ac:dyDescent="0.3">
      <c r="A4603" t="str">
        <f t="shared" si="71"/>
        <v>80416001</v>
      </c>
      <c r="B4603" s="7" t="s">
        <v>1321</v>
      </c>
      <c r="C4603" s="7"/>
      <c r="D4603" s="7"/>
      <c r="E4603" s="7" t="e">
        <v>#N/A</v>
      </c>
      <c r="F4603" s="7" t="e">
        <v>#N/A</v>
      </c>
      <c r="G4603" s="7" t="e">
        <v>#N/A</v>
      </c>
      <c r="H4603" s="7" t="e">
        <v>#N/A</v>
      </c>
      <c r="I4603" s="7" t="s">
        <v>1286</v>
      </c>
      <c r="J4603" s="7" t="s">
        <v>1286</v>
      </c>
      <c r="K4603" s="241">
        <v>8041</v>
      </c>
      <c r="L4603" s="7" t="s">
        <v>2446</v>
      </c>
      <c r="M4603" s="241">
        <v>6001</v>
      </c>
      <c r="N4603" s="7" t="s">
        <v>457</v>
      </c>
    </row>
    <row r="4604" spans="1:14" x14ac:dyDescent="0.3">
      <c r="A4604" t="str">
        <f t="shared" si="71"/>
        <v>81082037</v>
      </c>
      <c r="B4604" s="7" t="s">
        <v>1323</v>
      </c>
      <c r="C4604" s="7"/>
      <c r="D4604" s="7"/>
      <c r="E4604" s="7" t="e">
        <v>#N/A</v>
      </c>
      <c r="F4604" s="7" t="e">
        <v>#N/A</v>
      </c>
      <c r="G4604" s="7" t="e">
        <v>#N/A</v>
      </c>
      <c r="H4604" s="7" t="e">
        <v>#N/A</v>
      </c>
      <c r="I4604" s="7" t="s">
        <v>1286</v>
      </c>
      <c r="J4604" s="7" t="s">
        <v>1286</v>
      </c>
      <c r="K4604" s="241">
        <v>8108</v>
      </c>
      <c r="L4604" s="7" t="s">
        <v>69</v>
      </c>
      <c r="M4604" s="241">
        <v>2037</v>
      </c>
      <c r="N4604" s="7" t="s">
        <v>294</v>
      </c>
    </row>
    <row r="4605" spans="1:14" x14ac:dyDescent="0.3">
      <c r="A4605" t="str">
        <f t="shared" si="71"/>
        <v>81082045</v>
      </c>
      <c r="B4605" s="7" t="s">
        <v>1323</v>
      </c>
      <c r="C4605" s="7"/>
      <c r="D4605" s="7"/>
      <c r="E4605" s="7" t="e">
        <v>#N/A</v>
      </c>
      <c r="F4605" s="7" t="e">
        <v>#N/A</v>
      </c>
      <c r="G4605" s="7" t="e">
        <v>#N/A</v>
      </c>
      <c r="H4605" s="7" t="e">
        <v>#N/A</v>
      </c>
      <c r="I4605" s="7" t="s">
        <v>1286</v>
      </c>
      <c r="J4605" s="7" t="s">
        <v>1286</v>
      </c>
      <c r="K4605" s="241">
        <v>8108</v>
      </c>
      <c r="L4605" s="7" t="s">
        <v>69</v>
      </c>
      <c r="M4605" s="241">
        <v>2045</v>
      </c>
      <c r="N4605" s="7" t="s">
        <v>170</v>
      </c>
    </row>
    <row r="4606" spans="1:14" x14ac:dyDescent="0.3">
      <c r="A4606" t="str">
        <f t="shared" si="71"/>
        <v>81082046</v>
      </c>
      <c r="B4606" s="7" t="s">
        <v>1323</v>
      </c>
      <c r="C4606" s="7"/>
      <c r="D4606" s="7"/>
      <c r="E4606" s="7" t="e">
        <v>#N/A</v>
      </c>
      <c r="F4606" s="7" t="e">
        <v>#N/A</v>
      </c>
      <c r="G4606" s="7" t="e">
        <v>#N/A</v>
      </c>
      <c r="H4606" s="7" t="e">
        <v>#N/A</v>
      </c>
      <c r="I4606" s="7" t="s">
        <v>1286</v>
      </c>
      <c r="J4606" s="7" t="s">
        <v>1286</v>
      </c>
      <c r="K4606" s="241">
        <v>8108</v>
      </c>
      <c r="L4606" s="7" t="s">
        <v>69</v>
      </c>
      <c r="M4606" s="241">
        <v>2046</v>
      </c>
      <c r="N4606" s="7" t="s">
        <v>404</v>
      </c>
    </row>
    <row r="4607" spans="1:14" x14ac:dyDescent="0.3">
      <c r="A4607" t="str">
        <f t="shared" si="71"/>
        <v>81082054</v>
      </c>
      <c r="B4607" s="7" t="s">
        <v>1323</v>
      </c>
      <c r="C4607" s="7"/>
      <c r="D4607" s="7"/>
      <c r="E4607" s="7" t="e">
        <v>#N/A</v>
      </c>
      <c r="F4607" s="7" t="e">
        <v>#N/A</v>
      </c>
      <c r="G4607" s="7" t="e">
        <v>#N/A</v>
      </c>
      <c r="H4607" s="7" t="e">
        <v>#N/A</v>
      </c>
      <c r="I4607" s="7" t="s">
        <v>1286</v>
      </c>
      <c r="J4607" s="7" t="s">
        <v>1286</v>
      </c>
      <c r="K4607" s="241">
        <v>8108</v>
      </c>
      <c r="L4607" s="7" t="s">
        <v>69</v>
      </c>
      <c r="M4607" s="241">
        <v>2054</v>
      </c>
      <c r="N4607" s="7" t="s">
        <v>167</v>
      </c>
    </row>
    <row r="4608" spans="1:14" x14ac:dyDescent="0.3">
      <c r="A4608" t="str">
        <f t="shared" si="71"/>
        <v>81082080</v>
      </c>
      <c r="B4608" s="7" t="s">
        <v>1323</v>
      </c>
      <c r="C4608" s="7"/>
      <c r="D4608" s="7"/>
      <c r="E4608" s="7">
        <v>0</v>
      </c>
      <c r="F4608" s="7">
        <v>0</v>
      </c>
      <c r="G4608" s="7">
        <v>0</v>
      </c>
      <c r="H4608" s="7">
        <v>0</v>
      </c>
      <c r="I4608" s="7" t="s">
        <v>1286</v>
      </c>
      <c r="J4608" s="7" t="s">
        <v>1286</v>
      </c>
      <c r="K4608" s="241">
        <v>8108</v>
      </c>
      <c r="L4608" s="7" t="s">
        <v>69</v>
      </c>
      <c r="M4608" s="241">
        <v>2080</v>
      </c>
      <c r="N4608" s="7" t="s">
        <v>70</v>
      </c>
    </row>
    <row r="4609" spans="1:14" x14ac:dyDescent="0.3">
      <c r="A4609" t="str">
        <f t="shared" si="71"/>
        <v>81082092</v>
      </c>
      <c r="B4609" s="7" t="s">
        <v>1323</v>
      </c>
      <c r="C4609" s="7"/>
      <c r="D4609" s="7"/>
      <c r="E4609" s="7" t="e">
        <v>#N/A</v>
      </c>
      <c r="F4609" s="7" t="e">
        <v>#N/A</v>
      </c>
      <c r="G4609" s="7" t="e">
        <v>#N/A</v>
      </c>
      <c r="H4609" s="7" t="e">
        <v>#N/A</v>
      </c>
      <c r="I4609" s="7" t="s">
        <v>1286</v>
      </c>
      <c r="J4609" s="7" t="s">
        <v>1286</v>
      </c>
      <c r="K4609" s="241">
        <v>8108</v>
      </c>
      <c r="L4609" s="7" t="s">
        <v>69</v>
      </c>
      <c r="M4609" s="241">
        <v>2092</v>
      </c>
      <c r="N4609" s="7" t="s">
        <v>141</v>
      </c>
    </row>
    <row r="4610" spans="1:14" x14ac:dyDescent="0.3">
      <c r="A4610" t="str">
        <f t="shared" si="71"/>
        <v>81082143</v>
      </c>
      <c r="B4610" s="7" t="s">
        <v>1323</v>
      </c>
      <c r="C4610" s="7"/>
      <c r="D4610" s="7"/>
      <c r="E4610" s="7" t="e">
        <v>#N/A</v>
      </c>
      <c r="F4610" s="7" t="e">
        <v>#N/A</v>
      </c>
      <c r="G4610" s="7" t="e">
        <v>#N/A</v>
      </c>
      <c r="H4610" s="7" t="e">
        <v>#N/A</v>
      </c>
      <c r="I4610" s="7" t="s">
        <v>1286</v>
      </c>
      <c r="J4610" s="7" t="s">
        <v>1286</v>
      </c>
      <c r="K4610" s="241">
        <v>8108</v>
      </c>
      <c r="L4610" s="7" t="s">
        <v>69</v>
      </c>
      <c r="M4610" s="241">
        <v>2143</v>
      </c>
      <c r="N4610" s="7" t="s">
        <v>498</v>
      </c>
    </row>
    <row r="4611" spans="1:14" x14ac:dyDescent="0.3">
      <c r="A4611" t="str">
        <f t="shared" ref="A4611:A4674" si="72">K4611&amp;M4611</f>
        <v>81084000</v>
      </c>
      <c r="B4611" s="7" t="s">
        <v>1323</v>
      </c>
      <c r="C4611" s="7"/>
      <c r="D4611" s="7"/>
      <c r="E4611" s="7" t="e">
        <v>#N/A</v>
      </c>
      <c r="F4611" s="7" t="e">
        <v>#N/A</v>
      </c>
      <c r="G4611" s="7" t="e">
        <v>#N/A</v>
      </c>
      <c r="H4611" s="7" t="e">
        <v>#N/A</v>
      </c>
      <c r="I4611" s="7" t="s">
        <v>1286</v>
      </c>
      <c r="J4611" s="7" t="s">
        <v>1286</v>
      </c>
      <c r="K4611" s="241">
        <v>8108</v>
      </c>
      <c r="L4611" s="7" t="s">
        <v>69</v>
      </c>
      <c r="M4611" s="241">
        <v>4000</v>
      </c>
      <c r="N4611" s="7" t="s">
        <v>1349</v>
      </c>
    </row>
    <row r="4612" spans="1:14" x14ac:dyDescent="0.3">
      <c r="A4612" t="str">
        <f t="shared" si="72"/>
        <v>81086000</v>
      </c>
      <c r="B4612" s="7" t="s">
        <v>1323</v>
      </c>
      <c r="C4612" s="7"/>
      <c r="D4612" s="7"/>
      <c r="E4612" s="7" t="e">
        <v>#N/A</v>
      </c>
      <c r="F4612" s="7" t="e">
        <v>#N/A</v>
      </c>
      <c r="G4612" s="7" t="e">
        <v>#N/A</v>
      </c>
      <c r="H4612" s="7" t="e">
        <v>#N/A</v>
      </c>
      <c r="I4612" s="7" t="s">
        <v>1286</v>
      </c>
      <c r="J4612" s="7" t="s">
        <v>1286</v>
      </c>
      <c r="K4612" s="241">
        <v>8108</v>
      </c>
      <c r="L4612" s="7" t="s">
        <v>69</v>
      </c>
      <c r="M4612" s="241">
        <v>6000</v>
      </c>
      <c r="N4612" s="7" t="s">
        <v>107</v>
      </c>
    </row>
    <row r="4613" spans="1:14" x14ac:dyDescent="0.3">
      <c r="A4613" t="str">
        <f t="shared" si="72"/>
        <v>81086003</v>
      </c>
      <c r="B4613" s="7" t="s">
        <v>1323</v>
      </c>
      <c r="C4613" s="7"/>
      <c r="D4613" s="7"/>
      <c r="E4613" s="7" t="e">
        <v>#N/A</v>
      </c>
      <c r="F4613" s="7" t="e">
        <v>#N/A</v>
      </c>
      <c r="G4613" s="7" t="e">
        <v>#N/A</v>
      </c>
      <c r="H4613" s="7" t="e">
        <v>#N/A</v>
      </c>
      <c r="I4613" s="7" t="s">
        <v>1286</v>
      </c>
      <c r="J4613" s="7" t="s">
        <v>1286</v>
      </c>
      <c r="K4613" s="241">
        <v>8108</v>
      </c>
      <c r="L4613" s="7" t="s">
        <v>69</v>
      </c>
      <c r="M4613" s="241">
        <v>6003</v>
      </c>
      <c r="N4613" s="7" t="s">
        <v>89</v>
      </c>
    </row>
    <row r="4614" spans="1:14" x14ac:dyDescent="0.3">
      <c r="A4614" t="str">
        <f t="shared" si="72"/>
        <v>81086009</v>
      </c>
      <c r="B4614" s="7" t="s">
        <v>1323</v>
      </c>
      <c r="C4614" s="7"/>
      <c r="D4614" s="7"/>
      <c r="E4614" s="7">
        <v>0</v>
      </c>
      <c r="F4614" s="7">
        <v>0</v>
      </c>
      <c r="G4614" s="7">
        <v>0</v>
      </c>
      <c r="H4614" s="7">
        <v>0</v>
      </c>
      <c r="I4614" s="7" t="s">
        <v>1286</v>
      </c>
      <c r="J4614" s="7" t="s">
        <v>1286</v>
      </c>
      <c r="K4614" s="241">
        <v>8108</v>
      </c>
      <c r="L4614" s="7" t="s">
        <v>69</v>
      </c>
      <c r="M4614" s="241">
        <v>6009</v>
      </c>
      <c r="N4614" s="7" t="s">
        <v>71</v>
      </c>
    </row>
    <row r="4615" spans="1:14" x14ac:dyDescent="0.3">
      <c r="A4615" t="str">
        <f t="shared" si="72"/>
        <v>81096001</v>
      </c>
      <c r="B4615" s="7" t="s">
        <v>1321</v>
      </c>
      <c r="C4615" s="7"/>
      <c r="D4615" s="7"/>
      <c r="E4615" s="7" t="e">
        <v>#N/A</v>
      </c>
      <c r="F4615" s="7" t="e">
        <v>#N/A</v>
      </c>
      <c r="G4615" s="7" t="e">
        <v>#N/A</v>
      </c>
      <c r="H4615" s="7" t="e">
        <v>#N/A</v>
      </c>
      <c r="I4615" s="7" t="s">
        <v>1286</v>
      </c>
      <c r="J4615" s="7" t="s">
        <v>1286</v>
      </c>
      <c r="K4615" s="241">
        <v>8109</v>
      </c>
      <c r="L4615" s="7" t="s">
        <v>72</v>
      </c>
      <c r="M4615" s="241">
        <v>6001</v>
      </c>
      <c r="N4615" s="7" t="s">
        <v>457</v>
      </c>
    </row>
    <row r="4616" spans="1:14" x14ac:dyDescent="0.3">
      <c r="A4616" t="str">
        <f t="shared" si="72"/>
        <v>81096003</v>
      </c>
      <c r="B4616" s="7" t="s">
        <v>1321</v>
      </c>
      <c r="C4616" s="7"/>
      <c r="D4616" s="7"/>
      <c r="E4616" s="7" t="e">
        <v>#N/A</v>
      </c>
      <c r="F4616" s="7" t="e">
        <v>#N/A</v>
      </c>
      <c r="G4616" s="7" t="e">
        <v>#N/A</v>
      </c>
      <c r="H4616" s="7" t="e">
        <v>#N/A</v>
      </c>
      <c r="I4616" s="7" t="s">
        <v>1286</v>
      </c>
      <c r="J4616" s="7" t="s">
        <v>1286</v>
      </c>
      <c r="K4616" s="241">
        <v>8109</v>
      </c>
      <c r="L4616" s="7" t="s">
        <v>72</v>
      </c>
      <c r="M4616" s="241">
        <v>6003</v>
      </c>
      <c r="N4616" s="7" t="s">
        <v>89</v>
      </c>
    </row>
    <row r="4617" spans="1:14" x14ac:dyDescent="0.3">
      <c r="A4617" t="str">
        <f t="shared" si="72"/>
        <v>81096009</v>
      </c>
      <c r="B4617" s="7" t="s">
        <v>1321</v>
      </c>
      <c r="C4617" s="7"/>
      <c r="D4617" s="7"/>
      <c r="E4617" s="7">
        <v>0</v>
      </c>
      <c r="F4617" s="7">
        <v>0</v>
      </c>
      <c r="G4617" s="7">
        <v>0</v>
      </c>
      <c r="H4617" s="7">
        <v>0</v>
      </c>
      <c r="I4617" s="7" t="s">
        <v>1286</v>
      </c>
      <c r="J4617" s="7" t="s">
        <v>1286</v>
      </c>
      <c r="K4617" s="241">
        <v>8109</v>
      </c>
      <c r="L4617" s="7" t="s">
        <v>72</v>
      </c>
      <c r="M4617" s="241">
        <v>6009</v>
      </c>
      <c r="N4617" s="7" t="s">
        <v>71</v>
      </c>
    </row>
    <row r="4618" spans="1:14" x14ac:dyDescent="0.3">
      <c r="A4618" t="str">
        <f t="shared" si="72"/>
        <v>81106001</v>
      </c>
      <c r="B4618" s="7" t="s">
        <v>1321</v>
      </c>
      <c r="C4618" s="7"/>
      <c r="D4618" s="7"/>
      <c r="E4618" s="7" t="e">
        <v>#N/A</v>
      </c>
      <c r="F4618" s="7" t="e">
        <v>#N/A</v>
      </c>
      <c r="G4618" s="7" t="e">
        <v>#N/A</v>
      </c>
      <c r="H4618" s="7" t="e">
        <v>#N/A</v>
      </c>
      <c r="I4618" s="7" t="s">
        <v>1286</v>
      </c>
      <c r="J4618" s="7" t="s">
        <v>1286</v>
      </c>
      <c r="K4618" s="241">
        <v>8110</v>
      </c>
      <c r="L4618" s="7" t="s">
        <v>73</v>
      </c>
      <c r="M4618" s="241">
        <v>6001</v>
      </c>
      <c r="N4618" s="7" t="s">
        <v>457</v>
      </c>
    </row>
    <row r="4619" spans="1:14" x14ac:dyDescent="0.3">
      <c r="A4619" t="str">
        <f t="shared" si="72"/>
        <v>81106009</v>
      </c>
      <c r="B4619" s="7" t="s">
        <v>1321</v>
      </c>
      <c r="C4619" s="7"/>
      <c r="D4619" s="7"/>
      <c r="E4619" s="7">
        <v>0</v>
      </c>
      <c r="F4619" s="7">
        <v>0</v>
      </c>
      <c r="G4619" s="7">
        <v>0</v>
      </c>
      <c r="H4619" s="7">
        <v>0</v>
      </c>
      <c r="I4619" s="7" t="s">
        <v>1286</v>
      </c>
      <c r="J4619" s="7" t="s">
        <v>1286</v>
      </c>
      <c r="K4619" s="241">
        <v>8110</v>
      </c>
      <c r="L4619" s="7" t="s">
        <v>73</v>
      </c>
      <c r="M4619" s="241">
        <v>6009</v>
      </c>
      <c r="N4619" s="7" t="s">
        <v>71</v>
      </c>
    </row>
    <row r="4620" spans="1:14" x14ac:dyDescent="0.3">
      <c r="A4620" t="str">
        <f t="shared" si="72"/>
        <v>81116001</v>
      </c>
      <c r="B4620" s="7" t="s">
        <v>1321</v>
      </c>
      <c r="C4620" s="7"/>
      <c r="D4620" s="7"/>
      <c r="E4620" s="7" t="e">
        <v>#N/A</v>
      </c>
      <c r="F4620" s="7" t="e">
        <v>#N/A</v>
      </c>
      <c r="G4620" s="7" t="e">
        <v>#N/A</v>
      </c>
      <c r="H4620" s="7" t="e">
        <v>#N/A</v>
      </c>
      <c r="I4620" s="7" t="s">
        <v>1286</v>
      </c>
      <c r="J4620" s="7" t="s">
        <v>1286</v>
      </c>
      <c r="K4620" s="241">
        <v>8111</v>
      </c>
      <c r="L4620" s="7" t="s">
        <v>2447</v>
      </c>
      <c r="M4620" s="241">
        <v>6001</v>
      </c>
      <c r="N4620" s="7" t="s">
        <v>457</v>
      </c>
    </row>
    <row r="4621" spans="1:14" x14ac:dyDescent="0.3">
      <c r="A4621" t="str">
        <f t="shared" si="72"/>
        <v>81116009</v>
      </c>
      <c r="B4621" s="7" t="s">
        <v>1321</v>
      </c>
      <c r="C4621" s="7"/>
      <c r="D4621" s="7"/>
      <c r="E4621" s="7" t="e">
        <v>#N/A</v>
      </c>
      <c r="F4621" s="7" t="e">
        <v>#N/A</v>
      </c>
      <c r="G4621" s="7" t="e">
        <v>#N/A</v>
      </c>
      <c r="H4621" s="7" t="e">
        <v>#N/A</v>
      </c>
      <c r="I4621" s="7" t="s">
        <v>1286</v>
      </c>
      <c r="J4621" s="7" t="s">
        <v>1286</v>
      </c>
      <c r="K4621" s="241">
        <v>8111</v>
      </c>
      <c r="L4621" s="7" t="s">
        <v>2447</v>
      </c>
      <c r="M4621" s="241">
        <v>6009</v>
      </c>
      <c r="N4621" s="7" t="s">
        <v>71</v>
      </c>
    </row>
    <row r="4622" spans="1:14" x14ac:dyDescent="0.3">
      <c r="A4622" t="str">
        <f t="shared" si="72"/>
        <v>81146006</v>
      </c>
      <c r="B4622" s="7" t="s">
        <v>1321</v>
      </c>
      <c r="C4622" s="7"/>
      <c r="D4622" s="7"/>
      <c r="E4622" s="7" t="e">
        <v>#N/A</v>
      </c>
      <c r="F4622" s="7" t="e">
        <v>#N/A</v>
      </c>
      <c r="G4622" s="7" t="e">
        <v>#N/A</v>
      </c>
      <c r="H4622" s="7" t="e">
        <v>#N/A</v>
      </c>
      <c r="I4622" s="7" t="s">
        <v>1286</v>
      </c>
      <c r="J4622" s="7" t="s">
        <v>1286</v>
      </c>
      <c r="K4622" s="241">
        <v>8114</v>
      </c>
      <c r="L4622" s="7" t="s">
        <v>2448</v>
      </c>
      <c r="M4622" s="241">
        <v>6006</v>
      </c>
      <c r="N4622" s="7" t="s">
        <v>68</v>
      </c>
    </row>
    <row r="4623" spans="1:14" x14ac:dyDescent="0.3">
      <c r="A4623" t="str">
        <f t="shared" si="72"/>
        <v>90434000</v>
      </c>
      <c r="B4623" s="7" t="s">
        <v>1321</v>
      </c>
      <c r="C4623" s="7"/>
      <c r="D4623" s="7"/>
      <c r="E4623" s="7" t="e">
        <v>#N/A</v>
      </c>
      <c r="F4623" s="7" t="e">
        <v>#N/A</v>
      </c>
      <c r="G4623" s="7" t="e">
        <v>#N/A</v>
      </c>
      <c r="H4623" s="7" t="e">
        <v>#N/A</v>
      </c>
      <c r="I4623" s="7" t="s">
        <v>1286</v>
      </c>
      <c r="J4623" s="7" t="s">
        <v>1286</v>
      </c>
      <c r="K4623" s="241">
        <v>9043</v>
      </c>
      <c r="L4623" s="7" t="s">
        <v>2449</v>
      </c>
      <c r="M4623" s="241">
        <v>4000</v>
      </c>
      <c r="N4623" s="7" t="s">
        <v>1349</v>
      </c>
    </row>
    <row r="4624" spans="1:14" x14ac:dyDescent="0.3">
      <c r="A4624" t="str">
        <f t="shared" si="72"/>
        <v>90436001</v>
      </c>
      <c r="B4624" s="7" t="s">
        <v>1321</v>
      </c>
      <c r="C4624" s="7"/>
      <c r="D4624" s="7"/>
      <c r="E4624" s="7" t="e">
        <v>#N/A</v>
      </c>
      <c r="F4624" s="7" t="e">
        <v>#N/A</v>
      </c>
      <c r="G4624" s="7" t="e">
        <v>#N/A</v>
      </c>
      <c r="H4624" s="7" t="e">
        <v>#N/A</v>
      </c>
      <c r="I4624" s="7" t="s">
        <v>1286</v>
      </c>
      <c r="J4624" s="7" t="s">
        <v>1286</v>
      </c>
      <c r="K4624" s="241">
        <v>9043</v>
      </c>
      <c r="L4624" s="7" t="s">
        <v>2449</v>
      </c>
      <c r="M4624" s="241">
        <v>6001</v>
      </c>
      <c r="N4624" s="7" t="s">
        <v>457</v>
      </c>
    </row>
    <row r="4625" spans="1:14" x14ac:dyDescent="0.3">
      <c r="A4625" t="str">
        <f t="shared" si="72"/>
        <v>90484000</v>
      </c>
      <c r="B4625" s="7" t="s">
        <v>1321</v>
      </c>
      <c r="C4625" s="7"/>
      <c r="D4625" s="7"/>
      <c r="E4625" s="7" t="e">
        <v>#N/A</v>
      </c>
      <c r="F4625" s="7" t="e">
        <v>#N/A</v>
      </c>
      <c r="G4625" s="7" t="e">
        <v>#N/A</v>
      </c>
      <c r="H4625" s="7" t="e">
        <v>#N/A</v>
      </c>
      <c r="I4625" s="7" t="s">
        <v>1286</v>
      </c>
      <c r="J4625" s="7" t="s">
        <v>1286</v>
      </c>
      <c r="K4625" s="241">
        <v>9048</v>
      </c>
      <c r="L4625" s="7" t="s">
        <v>2450</v>
      </c>
      <c r="M4625" s="241">
        <v>4000</v>
      </c>
      <c r="N4625" s="7" t="s">
        <v>1349</v>
      </c>
    </row>
    <row r="4626" spans="1:14" x14ac:dyDescent="0.3">
      <c r="A4626" t="str">
        <f t="shared" si="72"/>
        <v>90484003</v>
      </c>
      <c r="B4626" s="7" t="s">
        <v>1321</v>
      </c>
      <c r="C4626" s="7"/>
      <c r="D4626" s="7"/>
      <c r="E4626" s="7" t="e">
        <v>#N/A</v>
      </c>
      <c r="F4626" s="7" t="e">
        <v>#N/A</v>
      </c>
      <c r="G4626" s="7" t="e">
        <v>#N/A</v>
      </c>
      <c r="H4626" s="7" t="e">
        <v>#N/A</v>
      </c>
      <c r="I4626" s="7" t="s">
        <v>1286</v>
      </c>
      <c r="J4626" s="7" t="s">
        <v>1286</v>
      </c>
      <c r="K4626" s="241">
        <v>9048</v>
      </c>
      <c r="L4626" s="7" t="s">
        <v>2450</v>
      </c>
      <c r="M4626" s="241">
        <v>4003</v>
      </c>
      <c r="N4626" s="7" t="s">
        <v>832</v>
      </c>
    </row>
    <row r="4627" spans="1:14" x14ac:dyDescent="0.3">
      <c r="A4627" t="str">
        <f t="shared" si="72"/>
        <v>90486009</v>
      </c>
      <c r="B4627" s="7" t="s">
        <v>1321</v>
      </c>
      <c r="C4627" s="7"/>
      <c r="D4627" s="7"/>
      <c r="E4627" s="7" t="e">
        <v>#N/A</v>
      </c>
      <c r="F4627" s="7" t="e">
        <v>#N/A</v>
      </c>
      <c r="G4627" s="7" t="e">
        <v>#N/A</v>
      </c>
      <c r="H4627" s="7" t="e">
        <v>#N/A</v>
      </c>
      <c r="I4627" s="7" t="s">
        <v>1286</v>
      </c>
      <c r="J4627" s="7" t="s">
        <v>1286</v>
      </c>
      <c r="K4627" s="241">
        <v>9048</v>
      </c>
      <c r="L4627" s="7" t="s">
        <v>2450</v>
      </c>
      <c r="M4627" s="241">
        <v>6009</v>
      </c>
      <c r="N4627" s="7" t="s">
        <v>71</v>
      </c>
    </row>
    <row r="4628" spans="1:14" x14ac:dyDescent="0.3">
      <c r="A4628" t="str">
        <f t="shared" si="72"/>
        <v>90486020</v>
      </c>
      <c r="B4628" s="7" t="s">
        <v>1321</v>
      </c>
      <c r="C4628" s="7"/>
      <c r="D4628" s="7"/>
      <c r="E4628" s="7" t="e">
        <v>#N/A</v>
      </c>
      <c r="F4628" s="7" t="e">
        <v>#N/A</v>
      </c>
      <c r="G4628" s="7" t="e">
        <v>#N/A</v>
      </c>
      <c r="H4628" s="7" t="e">
        <v>#N/A</v>
      </c>
      <c r="I4628" s="7" t="s">
        <v>1286</v>
      </c>
      <c r="J4628" s="7" t="s">
        <v>1286</v>
      </c>
      <c r="K4628" s="241">
        <v>9048</v>
      </c>
      <c r="L4628" s="7" t="s">
        <v>2450</v>
      </c>
      <c r="M4628" s="241">
        <v>6020</v>
      </c>
      <c r="N4628" s="7" t="s">
        <v>1765</v>
      </c>
    </row>
    <row r="4629" spans="1:14" x14ac:dyDescent="0.3">
      <c r="A4629" t="str">
        <f t="shared" si="72"/>
        <v>100626000</v>
      </c>
      <c r="B4629" s="7" t="s">
        <v>1323</v>
      </c>
      <c r="C4629" s="7"/>
      <c r="D4629" s="7"/>
      <c r="E4629" s="7" t="e">
        <v>#N/A</v>
      </c>
      <c r="F4629" s="7" t="e">
        <v>#N/A</v>
      </c>
      <c r="G4629" s="7" t="e">
        <v>#N/A</v>
      </c>
      <c r="H4629" s="7" t="e">
        <v>#N/A</v>
      </c>
      <c r="I4629" s="7" t="s">
        <v>1286</v>
      </c>
      <c r="J4629" s="7" t="s">
        <v>1286</v>
      </c>
      <c r="K4629" s="241">
        <v>10062</v>
      </c>
      <c r="L4629" s="7" t="s">
        <v>2451</v>
      </c>
      <c r="M4629" s="241">
        <v>6000</v>
      </c>
      <c r="N4629" s="7" t="s">
        <v>107</v>
      </c>
    </row>
    <row r="4630" spans="1:14" x14ac:dyDescent="0.3">
      <c r="A4630" t="str">
        <f t="shared" si="72"/>
        <v>100626002</v>
      </c>
      <c r="B4630" s="7" t="s">
        <v>1323</v>
      </c>
      <c r="C4630" s="7"/>
      <c r="D4630" s="7"/>
      <c r="E4630" s="7" t="e">
        <v>#N/A</v>
      </c>
      <c r="F4630" s="7" t="e">
        <v>#N/A</v>
      </c>
      <c r="G4630" s="7" t="e">
        <v>#N/A</v>
      </c>
      <c r="H4630" s="7" t="e">
        <v>#N/A</v>
      </c>
      <c r="I4630" s="7" t="s">
        <v>1286</v>
      </c>
      <c r="J4630" s="7" t="s">
        <v>1286</v>
      </c>
      <c r="K4630" s="241">
        <v>10062</v>
      </c>
      <c r="L4630" s="7" t="s">
        <v>2451</v>
      </c>
      <c r="M4630" s="241">
        <v>6002</v>
      </c>
      <c r="N4630" s="7" t="s">
        <v>457</v>
      </c>
    </row>
    <row r="4631" spans="1:14" x14ac:dyDescent="0.3">
      <c r="A4631" t="str">
        <f t="shared" si="72"/>
        <v>100626003</v>
      </c>
      <c r="B4631" s="7" t="s">
        <v>1323</v>
      </c>
      <c r="C4631" s="7"/>
      <c r="D4631" s="7"/>
      <c r="E4631" s="7" t="e">
        <v>#N/A</v>
      </c>
      <c r="F4631" s="7" t="e">
        <v>#N/A</v>
      </c>
      <c r="G4631" s="7" t="e">
        <v>#N/A</v>
      </c>
      <c r="H4631" s="7" t="e">
        <v>#N/A</v>
      </c>
      <c r="I4631" s="7" t="s">
        <v>1286</v>
      </c>
      <c r="J4631" s="7" t="s">
        <v>1286</v>
      </c>
      <c r="K4631" s="241">
        <v>10062</v>
      </c>
      <c r="L4631" s="7" t="s">
        <v>2451</v>
      </c>
      <c r="M4631" s="241">
        <v>6003</v>
      </c>
      <c r="N4631" s="7" t="s">
        <v>89</v>
      </c>
    </row>
    <row r="4632" spans="1:14" x14ac:dyDescent="0.3">
      <c r="A4632" t="str">
        <f t="shared" si="72"/>
        <v>100626015</v>
      </c>
      <c r="B4632" s="7" t="s">
        <v>1323</v>
      </c>
      <c r="C4632" s="7"/>
      <c r="D4632" s="7"/>
      <c r="E4632" s="7" t="e">
        <v>#N/A</v>
      </c>
      <c r="F4632" s="7" t="e">
        <v>#N/A</v>
      </c>
      <c r="G4632" s="7" t="e">
        <v>#N/A</v>
      </c>
      <c r="H4632" s="7" t="e">
        <v>#N/A</v>
      </c>
      <c r="I4632" s="7" t="s">
        <v>1286</v>
      </c>
      <c r="J4632" s="7" t="s">
        <v>1286</v>
      </c>
      <c r="K4632" s="241">
        <v>10062</v>
      </c>
      <c r="L4632" s="7" t="s">
        <v>2451</v>
      </c>
      <c r="M4632" s="241">
        <v>6015</v>
      </c>
      <c r="N4632" s="7" t="s">
        <v>105</v>
      </c>
    </row>
    <row r="4633" spans="1:14" x14ac:dyDescent="0.3">
      <c r="A4633" t="str">
        <f t="shared" si="72"/>
        <v>100706006</v>
      </c>
      <c r="B4633" s="7" t="s">
        <v>1323</v>
      </c>
      <c r="C4633" s="7"/>
      <c r="D4633" s="7"/>
      <c r="E4633" s="7" t="e">
        <v>#N/A</v>
      </c>
      <c r="F4633" s="7" t="e">
        <v>#N/A</v>
      </c>
      <c r="G4633" s="7" t="e">
        <v>#N/A</v>
      </c>
      <c r="H4633" s="7" t="e">
        <v>#N/A</v>
      </c>
      <c r="I4633" s="7" t="s">
        <v>1286</v>
      </c>
      <c r="J4633" s="7" t="s">
        <v>1286</v>
      </c>
      <c r="K4633" s="241">
        <v>10070</v>
      </c>
      <c r="L4633" s="7" t="s">
        <v>2452</v>
      </c>
      <c r="M4633" s="241">
        <v>6006</v>
      </c>
      <c r="N4633" s="7" t="s">
        <v>68</v>
      </c>
    </row>
    <row r="4634" spans="1:14" x14ac:dyDescent="0.3">
      <c r="A4634" t="str">
        <f t="shared" si="72"/>
        <v>101436000</v>
      </c>
      <c r="B4634" s="7" t="s">
        <v>1323</v>
      </c>
      <c r="C4634" s="7"/>
      <c r="D4634" s="7"/>
      <c r="E4634" s="7" t="e">
        <v>#N/A</v>
      </c>
      <c r="F4634" s="7" t="e">
        <v>#N/A</v>
      </c>
      <c r="G4634" s="7" t="e">
        <v>#N/A</v>
      </c>
      <c r="H4634" s="7" t="e">
        <v>#N/A</v>
      </c>
      <c r="I4634" s="7" t="s">
        <v>1286</v>
      </c>
      <c r="J4634" s="7" t="s">
        <v>1286</v>
      </c>
      <c r="K4634" s="241">
        <v>10143</v>
      </c>
      <c r="L4634" s="7" t="s">
        <v>2453</v>
      </c>
      <c r="M4634" s="241">
        <v>6000</v>
      </c>
      <c r="N4634" s="7" t="s">
        <v>107</v>
      </c>
    </row>
    <row r="4635" spans="1:14" x14ac:dyDescent="0.3">
      <c r="A4635" t="str">
        <f t="shared" si="72"/>
        <v>101436002</v>
      </c>
      <c r="B4635" s="7" t="s">
        <v>1323</v>
      </c>
      <c r="C4635" s="7"/>
      <c r="D4635" s="7"/>
      <c r="E4635" s="7" t="e">
        <v>#N/A</v>
      </c>
      <c r="F4635" s="7" t="e">
        <v>#N/A</v>
      </c>
      <c r="G4635" s="7" t="e">
        <v>#N/A</v>
      </c>
      <c r="H4635" s="7" t="e">
        <v>#N/A</v>
      </c>
      <c r="I4635" s="7" t="s">
        <v>1286</v>
      </c>
      <c r="J4635" s="7" t="s">
        <v>1286</v>
      </c>
      <c r="K4635" s="241">
        <v>10143</v>
      </c>
      <c r="L4635" s="7" t="s">
        <v>2453</v>
      </c>
      <c r="M4635" s="241">
        <v>6002</v>
      </c>
      <c r="N4635" s="7" t="s">
        <v>457</v>
      </c>
    </row>
    <row r="4636" spans="1:14" x14ac:dyDescent="0.3">
      <c r="A4636" t="str">
        <f t="shared" si="72"/>
        <v>101436003</v>
      </c>
      <c r="B4636" s="7" t="s">
        <v>1323</v>
      </c>
      <c r="C4636" s="7"/>
      <c r="D4636" s="7"/>
      <c r="E4636" s="7" t="e">
        <v>#N/A</v>
      </c>
      <c r="F4636" s="7" t="e">
        <v>#N/A</v>
      </c>
      <c r="G4636" s="7" t="e">
        <v>#N/A</v>
      </c>
      <c r="H4636" s="7" t="e">
        <v>#N/A</v>
      </c>
      <c r="I4636" s="7" t="s">
        <v>1286</v>
      </c>
      <c r="J4636" s="7" t="s">
        <v>1286</v>
      </c>
      <c r="K4636" s="241">
        <v>10143</v>
      </c>
      <c r="L4636" s="7" t="s">
        <v>2453</v>
      </c>
      <c r="M4636" s="241">
        <v>6003</v>
      </c>
      <c r="N4636" s="7" t="s">
        <v>89</v>
      </c>
    </row>
    <row r="4637" spans="1:14" x14ac:dyDescent="0.3">
      <c r="A4637" t="str">
        <f t="shared" si="72"/>
        <v>101446000</v>
      </c>
      <c r="B4637" s="7" t="s">
        <v>1323</v>
      </c>
      <c r="C4637" s="7"/>
      <c r="D4637" s="7"/>
      <c r="E4637" s="7" t="e">
        <v>#N/A</v>
      </c>
      <c r="F4637" s="7" t="e">
        <v>#N/A</v>
      </c>
      <c r="G4637" s="7" t="e">
        <v>#N/A</v>
      </c>
      <c r="H4637" s="7" t="e">
        <v>#N/A</v>
      </c>
      <c r="I4637" s="7" t="s">
        <v>1286</v>
      </c>
      <c r="J4637" s="7" t="s">
        <v>1286</v>
      </c>
      <c r="K4637" s="241">
        <v>10144</v>
      </c>
      <c r="L4637" s="7" t="s">
        <v>2454</v>
      </c>
      <c r="M4637" s="241">
        <v>6000</v>
      </c>
      <c r="N4637" s="7" t="s">
        <v>107</v>
      </c>
    </row>
    <row r="4638" spans="1:14" x14ac:dyDescent="0.3">
      <c r="A4638" t="str">
        <f t="shared" si="72"/>
        <v>101446002</v>
      </c>
      <c r="B4638" s="7" t="s">
        <v>1323</v>
      </c>
      <c r="C4638" s="7"/>
      <c r="D4638" s="7"/>
      <c r="E4638" s="7" t="e">
        <v>#N/A</v>
      </c>
      <c r="F4638" s="7" t="e">
        <v>#N/A</v>
      </c>
      <c r="G4638" s="7" t="e">
        <v>#N/A</v>
      </c>
      <c r="H4638" s="7" t="e">
        <v>#N/A</v>
      </c>
      <c r="I4638" s="7" t="s">
        <v>1286</v>
      </c>
      <c r="J4638" s="7" t="s">
        <v>1286</v>
      </c>
      <c r="K4638" s="241">
        <v>10144</v>
      </c>
      <c r="L4638" s="7" t="s">
        <v>2454</v>
      </c>
      <c r="M4638" s="241">
        <v>6002</v>
      </c>
      <c r="N4638" s="7" t="s">
        <v>457</v>
      </c>
    </row>
    <row r="4639" spans="1:14" x14ac:dyDescent="0.3">
      <c r="A4639" t="str">
        <f t="shared" si="72"/>
        <v>101446003</v>
      </c>
      <c r="B4639" s="7" t="s">
        <v>1323</v>
      </c>
      <c r="C4639" s="7"/>
      <c r="D4639" s="7"/>
      <c r="E4639" s="7" t="e">
        <v>#N/A</v>
      </c>
      <c r="F4639" s="7" t="e">
        <v>#N/A</v>
      </c>
      <c r="G4639" s="7" t="e">
        <v>#N/A</v>
      </c>
      <c r="H4639" s="7" t="e">
        <v>#N/A</v>
      </c>
      <c r="I4639" s="7" t="s">
        <v>1286</v>
      </c>
      <c r="J4639" s="7" t="s">
        <v>1286</v>
      </c>
      <c r="K4639" s="241">
        <v>10144</v>
      </c>
      <c r="L4639" s="7" t="s">
        <v>2454</v>
      </c>
      <c r="M4639" s="241">
        <v>6003</v>
      </c>
      <c r="N4639" s="7" t="s">
        <v>89</v>
      </c>
    </row>
    <row r="4640" spans="1:14" x14ac:dyDescent="0.3">
      <c r="A4640" t="str">
        <f t="shared" si="72"/>
        <v>103556000</v>
      </c>
      <c r="B4640" s="7" t="s">
        <v>1323</v>
      </c>
      <c r="C4640" s="7"/>
      <c r="D4640" s="7"/>
      <c r="E4640" s="7" t="e">
        <v>#N/A</v>
      </c>
      <c r="F4640" s="7" t="e">
        <v>#N/A</v>
      </c>
      <c r="G4640" s="7" t="e">
        <v>#N/A</v>
      </c>
      <c r="H4640" s="7" t="e">
        <v>#N/A</v>
      </c>
      <c r="I4640" s="7" t="s">
        <v>1286</v>
      </c>
      <c r="J4640" s="7" t="s">
        <v>1286</v>
      </c>
      <c r="K4640" s="241">
        <v>10355</v>
      </c>
      <c r="L4640" s="7" t="s">
        <v>2455</v>
      </c>
      <c r="M4640" s="241">
        <v>6000</v>
      </c>
      <c r="N4640" s="7" t="s">
        <v>107</v>
      </c>
    </row>
    <row r="4641" spans="1:14" x14ac:dyDescent="0.3">
      <c r="A4641" t="str">
        <f t="shared" si="72"/>
        <v>103556003</v>
      </c>
      <c r="B4641" s="7" t="s">
        <v>1323</v>
      </c>
      <c r="C4641" s="7"/>
      <c r="D4641" s="7"/>
      <c r="E4641" s="7" t="e">
        <v>#N/A</v>
      </c>
      <c r="F4641" s="7" t="e">
        <v>#N/A</v>
      </c>
      <c r="G4641" s="7" t="e">
        <v>#N/A</v>
      </c>
      <c r="H4641" s="7" t="e">
        <v>#N/A</v>
      </c>
      <c r="I4641" s="7" t="s">
        <v>1286</v>
      </c>
      <c r="J4641" s="7" t="s">
        <v>1286</v>
      </c>
      <c r="K4641" s="241">
        <v>10355</v>
      </c>
      <c r="L4641" s="7" t="s">
        <v>2455</v>
      </c>
      <c r="M4641" s="241">
        <v>6003</v>
      </c>
      <c r="N4641" s="7" t="s">
        <v>89</v>
      </c>
    </row>
    <row r="4642" spans="1:14" x14ac:dyDescent="0.3">
      <c r="A4642" t="str">
        <f t="shared" si="72"/>
        <v>103556008</v>
      </c>
      <c r="B4642" s="7" t="s">
        <v>1323</v>
      </c>
      <c r="C4642" s="7"/>
      <c r="D4642" s="7"/>
      <c r="E4642" s="7" t="e">
        <v>#N/A</v>
      </c>
      <c r="F4642" s="7" t="e">
        <v>#N/A</v>
      </c>
      <c r="G4642" s="7" t="e">
        <v>#N/A</v>
      </c>
      <c r="H4642" s="7" t="e">
        <v>#N/A</v>
      </c>
      <c r="I4642" s="7" t="s">
        <v>1286</v>
      </c>
      <c r="J4642" s="7" t="s">
        <v>1286</v>
      </c>
      <c r="K4642" s="241">
        <v>10355</v>
      </c>
      <c r="L4642" s="7" t="s">
        <v>2455</v>
      </c>
      <c r="M4642" s="241">
        <v>6008</v>
      </c>
      <c r="N4642" s="7" t="s">
        <v>75</v>
      </c>
    </row>
    <row r="4643" spans="1:14" x14ac:dyDescent="0.3">
      <c r="A4643" t="str">
        <f t="shared" si="72"/>
        <v>10492067</v>
      </c>
      <c r="B4643" s="7" t="s">
        <v>1294</v>
      </c>
      <c r="C4643" s="7" t="s">
        <v>1295</v>
      </c>
      <c r="D4643" s="7" t="s">
        <v>1379</v>
      </c>
      <c r="E4643" s="7" t="e">
        <v>#N/A</v>
      </c>
      <c r="F4643" s="7" t="e">
        <v>#N/A</v>
      </c>
      <c r="G4643" s="7" t="e">
        <v>#N/A</v>
      </c>
      <c r="H4643" s="7" t="e">
        <v>#N/A</v>
      </c>
      <c r="I4643" s="7" t="s">
        <v>437</v>
      </c>
      <c r="J4643" s="7" t="s">
        <v>438</v>
      </c>
      <c r="K4643" s="241">
        <v>1049</v>
      </c>
      <c r="L4643" s="7" t="s">
        <v>439</v>
      </c>
      <c r="M4643" s="241">
        <v>2067</v>
      </c>
      <c r="N4643" s="7" t="s">
        <v>162</v>
      </c>
    </row>
    <row r="4644" spans="1:14" x14ac:dyDescent="0.3">
      <c r="A4644" t="str">
        <f t="shared" si="72"/>
        <v>10493500</v>
      </c>
      <c r="B4644" s="7" t="s">
        <v>1294</v>
      </c>
      <c r="C4644" s="7" t="s">
        <v>1295</v>
      </c>
      <c r="D4644" s="7" t="s">
        <v>1379</v>
      </c>
      <c r="E4644" s="7" t="s">
        <v>337</v>
      </c>
      <c r="F4644" s="7" t="s">
        <v>338</v>
      </c>
      <c r="G4644" s="7" t="s">
        <v>435</v>
      </c>
      <c r="H4644" s="7" t="s">
        <v>436</v>
      </c>
      <c r="I4644" s="7" t="s">
        <v>437</v>
      </c>
      <c r="J4644" s="7" t="s">
        <v>438</v>
      </c>
      <c r="K4644" s="241">
        <v>1049</v>
      </c>
      <c r="L4644" s="7" t="s">
        <v>439</v>
      </c>
      <c r="M4644" s="241">
        <v>3500</v>
      </c>
      <c r="N4644" s="7" t="s">
        <v>440</v>
      </c>
    </row>
    <row r="4645" spans="1:14" x14ac:dyDescent="0.3">
      <c r="A4645" t="str">
        <f t="shared" si="72"/>
        <v>10494000</v>
      </c>
      <c r="B4645" s="7" t="s">
        <v>1294</v>
      </c>
      <c r="C4645" s="7" t="s">
        <v>1295</v>
      </c>
      <c r="D4645" s="7" t="s">
        <v>1379</v>
      </c>
      <c r="E4645" s="7" t="e">
        <v>#N/A</v>
      </c>
      <c r="F4645" s="7" t="e">
        <v>#N/A</v>
      </c>
      <c r="G4645" s="7" t="e">
        <v>#N/A</v>
      </c>
      <c r="H4645" s="7" t="e">
        <v>#N/A</v>
      </c>
      <c r="I4645" s="7" t="s">
        <v>437</v>
      </c>
      <c r="J4645" s="7" t="s">
        <v>438</v>
      </c>
      <c r="K4645" s="241">
        <v>1049</v>
      </c>
      <c r="L4645" s="7" t="s">
        <v>439</v>
      </c>
      <c r="M4645" s="241">
        <v>4000</v>
      </c>
      <c r="N4645" s="7" t="s">
        <v>1349</v>
      </c>
    </row>
    <row r="4646" spans="1:14" x14ac:dyDescent="0.3">
      <c r="A4646" t="str">
        <f t="shared" si="72"/>
        <v>10497000</v>
      </c>
      <c r="B4646" s="7" t="s">
        <v>1294</v>
      </c>
      <c r="C4646" s="7" t="s">
        <v>1295</v>
      </c>
      <c r="D4646" s="7" t="s">
        <v>1379</v>
      </c>
      <c r="E4646" s="7" t="s">
        <v>337</v>
      </c>
      <c r="F4646" s="7" t="s">
        <v>338</v>
      </c>
      <c r="G4646" s="7" t="s">
        <v>435</v>
      </c>
      <c r="H4646" s="7" t="s">
        <v>436</v>
      </c>
      <c r="I4646" s="7" t="s">
        <v>437</v>
      </c>
      <c r="J4646" s="7" t="s">
        <v>438</v>
      </c>
      <c r="K4646" s="241">
        <v>1049</v>
      </c>
      <c r="L4646" s="7" t="s">
        <v>439</v>
      </c>
      <c r="M4646" s="241">
        <v>7000</v>
      </c>
      <c r="N4646" s="7" t="s">
        <v>44</v>
      </c>
    </row>
    <row r="4647" spans="1:14" x14ac:dyDescent="0.3">
      <c r="A4647" t="str">
        <f t="shared" si="72"/>
        <v>10498039</v>
      </c>
      <c r="B4647" s="7" t="s">
        <v>1294</v>
      </c>
      <c r="C4647" s="7" t="s">
        <v>1295</v>
      </c>
      <c r="D4647" s="7" t="s">
        <v>1379</v>
      </c>
      <c r="E4647" s="7" t="e">
        <v>#N/A</v>
      </c>
      <c r="F4647" s="7" t="e">
        <v>#N/A</v>
      </c>
      <c r="G4647" s="7" t="e">
        <v>#N/A</v>
      </c>
      <c r="H4647" s="7" t="e">
        <v>#N/A</v>
      </c>
      <c r="I4647" s="7" t="s">
        <v>437</v>
      </c>
      <c r="J4647" s="7" t="s">
        <v>438</v>
      </c>
      <c r="K4647" s="241">
        <v>1049</v>
      </c>
      <c r="L4647" s="7" t="s">
        <v>439</v>
      </c>
      <c r="M4647" s="241">
        <v>8039</v>
      </c>
      <c r="N4647" s="7" t="s">
        <v>2456</v>
      </c>
    </row>
    <row r="4648" spans="1:14" x14ac:dyDescent="0.3">
      <c r="A4648" t="str">
        <f t="shared" si="72"/>
        <v>10498040</v>
      </c>
      <c r="B4648" s="7" t="s">
        <v>1294</v>
      </c>
      <c r="C4648" s="7" t="s">
        <v>1295</v>
      </c>
      <c r="D4648" s="7" t="s">
        <v>1379</v>
      </c>
      <c r="E4648" s="7" t="s">
        <v>337</v>
      </c>
      <c r="F4648" s="7" t="s">
        <v>338</v>
      </c>
      <c r="G4648" s="7" t="s">
        <v>435</v>
      </c>
      <c r="H4648" s="7" t="s">
        <v>436</v>
      </c>
      <c r="I4648" s="7" t="s">
        <v>437</v>
      </c>
      <c r="J4648" s="7" t="s">
        <v>438</v>
      </c>
      <c r="K4648" s="241">
        <v>1049</v>
      </c>
      <c r="L4648" s="7" t="s">
        <v>439</v>
      </c>
      <c r="M4648" s="241">
        <v>8040</v>
      </c>
      <c r="N4648" s="7" t="s">
        <v>441</v>
      </c>
    </row>
    <row r="4649" spans="1:14" x14ac:dyDescent="0.3">
      <c r="A4649" t="str">
        <f t="shared" si="72"/>
        <v>10507</v>
      </c>
      <c r="B4649" s="7" t="s">
        <v>1294</v>
      </c>
      <c r="C4649" s="7" t="s">
        <v>1295</v>
      </c>
      <c r="D4649" s="7" t="s">
        <v>1379</v>
      </c>
      <c r="E4649" s="7" t="s">
        <v>337</v>
      </c>
      <c r="F4649" s="7" t="s">
        <v>338</v>
      </c>
      <c r="G4649" s="7" t="s">
        <v>435</v>
      </c>
      <c r="H4649" s="7" t="s">
        <v>436</v>
      </c>
      <c r="I4649" s="7" t="s">
        <v>437</v>
      </c>
      <c r="J4649" s="7" t="s">
        <v>438</v>
      </c>
      <c r="K4649" s="241">
        <v>1050</v>
      </c>
      <c r="L4649" s="7" t="s">
        <v>442</v>
      </c>
      <c r="M4649" s="241">
        <v>7</v>
      </c>
      <c r="N4649" s="7" t="s">
        <v>443</v>
      </c>
    </row>
    <row r="4650" spans="1:14" x14ac:dyDescent="0.3">
      <c r="A4650" t="str">
        <f t="shared" si="72"/>
        <v>10502015</v>
      </c>
      <c r="B4650" s="7" t="s">
        <v>1294</v>
      </c>
      <c r="C4650" s="7" t="s">
        <v>1295</v>
      </c>
      <c r="D4650" s="7" t="s">
        <v>1379</v>
      </c>
      <c r="E4650" s="7" t="e">
        <v>#N/A</v>
      </c>
      <c r="F4650" s="7" t="e">
        <v>#N/A</v>
      </c>
      <c r="G4650" s="7" t="e">
        <v>#N/A</v>
      </c>
      <c r="H4650" s="7" t="e">
        <v>#N/A</v>
      </c>
      <c r="I4650" s="7" t="s">
        <v>437</v>
      </c>
      <c r="J4650" s="7" t="s">
        <v>438</v>
      </c>
      <c r="K4650" s="241">
        <v>1050</v>
      </c>
      <c r="L4650" s="7" t="s">
        <v>442</v>
      </c>
      <c r="M4650" s="241">
        <v>2015</v>
      </c>
      <c r="N4650" s="7" t="s">
        <v>278</v>
      </c>
    </row>
    <row r="4651" spans="1:14" x14ac:dyDescent="0.3">
      <c r="A4651" t="str">
        <f t="shared" si="72"/>
        <v>10502040</v>
      </c>
      <c r="B4651" s="7" t="s">
        <v>1294</v>
      </c>
      <c r="C4651" s="7" t="s">
        <v>1295</v>
      </c>
      <c r="D4651" s="7" t="s">
        <v>1379</v>
      </c>
      <c r="E4651" s="7" t="e">
        <v>#N/A</v>
      </c>
      <c r="F4651" s="7" t="e">
        <v>#N/A</v>
      </c>
      <c r="G4651" s="7" t="e">
        <v>#N/A</v>
      </c>
      <c r="H4651" s="7" t="e">
        <v>#N/A</v>
      </c>
      <c r="I4651" s="7" t="s">
        <v>437</v>
      </c>
      <c r="J4651" s="7" t="s">
        <v>438</v>
      </c>
      <c r="K4651" s="241">
        <v>1050</v>
      </c>
      <c r="L4651" s="7" t="s">
        <v>442</v>
      </c>
      <c r="M4651" s="241">
        <v>2040</v>
      </c>
      <c r="N4651" s="7" t="s">
        <v>1462</v>
      </c>
    </row>
    <row r="4652" spans="1:14" x14ac:dyDescent="0.3">
      <c r="A4652" t="str">
        <f t="shared" si="72"/>
        <v>10502046</v>
      </c>
      <c r="B4652" s="7" t="s">
        <v>1294</v>
      </c>
      <c r="C4652" s="7" t="s">
        <v>1295</v>
      </c>
      <c r="D4652" s="7" t="s">
        <v>1379</v>
      </c>
      <c r="E4652" s="7" t="s">
        <v>337</v>
      </c>
      <c r="F4652" s="7" t="s">
        <v>338</v>
      </c>
      <c r="G4652" s="7" t="s">
        <v>435</v>
      </c>
      <c r="H4652" s="7" t="s">
        <v>436</v>
      </c>
      <c r="I4652" s="7" t="s">
        <v>437</v>
      </c>
      <c r="J4652" s="7" t="s">
        <v>438</v>
      </c>
      <c r="K4652" s="241">
        <v>1050</v>
      </c>
      <c r="L4652" s="7" t="s">
        <v>442</v>
      </c>
      <c r="M4652" s="241">
        <v>2046</v>
      </c>
      <c r="N4652" s="7" t="s">
        <v>404</v>
      </c>
    </row>
    <row r="4653" spans="1:14" x14ac:dyDescent="0.3">
      <c r="A4653" t="str">
        <f t="shared" si="72"/>
        <v>10502055</v>
      </c>
      <c r="B4653" s="7" t="s">
        <v>1294</v>
      </c>
      <c r="C4653" s="7" t="s">
        <v>1295</v>
      </c>
      <c r="D4653" s="7" t="s">
        <v>1379</v>
      </c>
      <c r="E4653" s="7" t="e">
        <v>#N/A</v>
      </c>
      <c r="F4653" s="7" t="e">
        <v>#N/A</v>
      </c>
      <c r="G4653" s="7" t="e">
        <v>#N/A</v>
      </c>
      <c r="H4653" s="7" t="e">
        <v>#N/A</v>
      </c>
      <c r="I4653" s="7" t="s">
        <v>437</v>
      </c>
      <c r="J4653" s="7" t="s">
        <v>438</v>
      </c>
      <c r="K4653" s="241">
        <v>1050</v>
      </c>
      <c r="L4653" s="7" t="s">
        <v>442</v>
      </c>
      <c r="M4653" s="241">
        <v>2055</v>
      </c>
      <c r="N4653" s="7" t="s">
        <v>431</v>
      </c>
    </row>
    <row r="4654" spans="1:14" x14ac:dyDescent="0.3">
      <c r="A4654" t="str">
        <f t="shared" si="72"/>
        <v>10502066</v>
      </c>
      <c r="B4654" s="7" t="s">
        <v>1294</v>
      </c>
      <c r="C4654" s="7" t="s">
        <v>1295</v>
      </c>
      <c r="D4654" s="7" t="s">
        <v>1379</v>
      </c>
      <c r="E4654" s="7" t="s">
        <v>337</v>
      </c>
      <c r="F4654" s="7" t="s">
        <v>338</v>
      </c>
      <c r="G4654" s="7" t="s">
        <v>435</v>
      </c>
      <c r="H4654" s="7" t="s">
        <v>436</v>
      </c>
      <c r="I4654" s="7" t="s">
        <v>437</v>
      </c>
      <c r="J4654" s="7" t="s">
        <v>438</v>
      </c>
      <c r="K4654" s="241">
        <v>1050</v>
      </c>
      <c r="L4654" s="7" t="s">
        <v>442</v>
      </c>
      <c r="M4654" s="241">
        <v>2066</v>
      </c>
      <c r="N4654" s="7" t="s">
        <v>444</v>
      </c>
    </row>
    <row r="4655" spans="1:14" x14ac:dyDescent="0.3">
      <c r="A4655" t="str">
        <f t="shared" si="72"/>
        <v>10502067</v>
      </c>
      <c r="B4655" s="7" t="s">
        <v>1294</v>
      </c>
      <c r="C4655" s="7" t="s">
        <v>1295</v>
      </c>
      <c r="D4655" s="7" t="s">
        <v>1379</v>
      </c>
      <c r="E4655" s="7" t="s">
        <v>337</v>
      </c>
      <c r="F4655" s="7" t="s">
        <v>338</v>
      </c>
      <c r="G4655" s="7" t="s">
        <v>435</v>
      </c>
      <c r="H4655" s="7" t="s">
        <v>436</v>
      </c>
      <c r="I4655" s="7" t="s">
        <v>437</v>
      </c>
      <c r="J4655" s="7" t="s">
        <v>438</v>
      </c>
      <c r="K4655" s="241">
        <v>1050</v>
      </c>
      <c r="L4655" s="7" t="s">
        <v>442</v>
      </c>
      <c r="M4655" s="241">
        <v>2067</v>
      </c>
      <c r="N4655" s="7" t="s">
        <v>162</v>
      </c>
    </row>
    <row r="4656" spans="1:14" x14ac:dyDescent="0.3">
      <c r="A4656" t="str">
        <f t="shared" si="72"/>
        <v>10502072</v>
      </c>
      <c r="B4656" s="7" t="s">
        <v>1294</v>
      </c>
      <c r="C4656" s="7" t="s">
        <v>1295</v>
      </c>
      <c r="D4656" s="7" t="s">
        <v>1379</v>
      </c>
      <c r="E4656" s="7" t="e">
        <v>#N/A</v>
      </c>
      <c r="F4656" s="7" t="e">
        <v>#N/A</v>
      </c>
      <c r="G4656" s="7" t="e">
        <v>#N/A</v>
      </c>
      <c r="H4656" s="7" t="e">
        <v>#N/A</v>
      </c>
      <c r="I4656" s="7" t="s">
        <v>437</v>
      </c>
      <c r="J4656" s="7" t="s">
        <v>438</v>
      </c>
      <c r="K4656" s="241">
        <v>1050</v>
      </c>
      <c r="L4656" s="7" t="s">
        <v>442</v>
      </c>
      <c r="M4656" s="241">
        <v>2072</v>
      </c>
      <c r="N4656" s="7" t="s">
        <v>390</v>
      </c>
    </row>
    <row r="4657" spans="1:14" x14ac:dyDescent="0.3">
      <c r="A4657" t="str">
        <f t="shared" si="72"/>
        <v>10502143</v>
      </c>
      <c r="B4657" s="7" t="s">
        <v>1294</v>
      </c>
      <c r="C4657" s="7" t="s">
        <v>1295</v>
      </c>
      <c r="D4657" s="7" t="s">
        <v>1379</v>
      </c>
      <c r="E4657" s="7" t="e">
        <v>#N/A</v>
      </c>
      <c r="F4657" s="7" t="e">
        <v>#N/A</v>
      </c>
      <c r="G4657" s="7" t="e">
        <v>#N/A</v>
      </c>
      <c r="H4657" s="7" t="e">
        <v>#N/A</v>
      </c>
      <c r="I4657" s="7" t="s">
        <v>437</v>
      </c>
      <c r="J4657" s="7" t="s">
        <v>438</v>
      </c>
      <c r="K4657" s="241">
        <v>1050</v>
      </c>
      <c r="L4657" s="7" t="s">
        <v>442</v>
      </c>
      <c r="M4657" s="241">
        <v>2143</v>
      </c>
      <c r="N4657" s="7" t="s">
        <v>498</v>
      </c>
    </row>
    <row r="4658" spans="1:14" x14ac:dyDescent="0.3">
      <c r="A4658" t="str">
        <f t="shared" si="72"/>
        <v>10502201</v>
      </c>
      <c r="B4658" s="7" t="s">
        <v>1294</v>
      </c>
      <c r="C4658" s="7" t="s">
        <v>1295</v>
      </c>
      <c r="D4658" s="7" t="s">
        <v>1379</v>
      </c>
      <c r="E4658" s="7" t="e">
        <v>#N/A</v>
      </c>
      <c r="F4658" s="7" t="e">
        <v>#N/A</v>
      </c>
      <c r="G4658" s="7" t="e">
        <v>#N/A</v>
      </c>
      <c r="H4658" s="7" t="e">
        <v>#N/A</v>
      </c>
      <c r="I4658" s="7" t="s">
        <v>437</v>
      </c>
      <c r="J4658" s="7" t="s">
        <v>438</v>
      </c>
      <c r="K4658" s="241">
        <v>1050</v>
      </c>
      <c r="L4658" s="7" t="s">
        <v>442</v>
      </c>
      <c r="M4658" s="241">
        <v>2201</v>
      </c>
      <c r="N4658" s="7" t="s">
        <v>1574</v>
      </c>
    </row>
    <row r="4659" spans="1:14" x14ac:dyDescent="0.3">
      <c r="A4659" t="str">
        <f t="shared" si="72"/>
        <v>10502210</v>
      </c>
      <c r="B4659" s="7" t="s">
        <v>1294</v>
      </c>
      <c r="C4659" s="7" t="s">
        <v>1295</v>
      </c>
      <c r="D4659" s="7" t="s">
        <v>1379</v>
      </c>
      <c r="E4659" s="7" t="e">
        <v>#N/A</v>
      </c>
      <c r="F4659" s="7" t="e">
        <v>#N/A</v>
      </c>
      <c r="G4659" s="7" t="e">
        <v>#N/A</v>
      </c>
      <c r="H4659" s="7" t="e">
        <v>#N/A</v>
      </c>
      <c r="I4659" s="7" t="s">
        <v>437</v>
      </c>
      <c r="J4659" s="7" t="s">
        <v>438</v>
      </c>
      <c r="K4659" s="241">
        <v>1050</v>
      </c>
      <c r="L4659" s="7" t="s">
        <v>442</v>
      </c>
      <c r="M4659" s="241">
        <v>2210</v>
      </c>
      <c r="N4659" s="7" t="s">
        <v>52</v>
      </c>
    </row>
    <row r="4660" spans="1:14" x14ac:dyDescent="0.3">
      <c r="A4660" t="str">
        <f t="shared" si="72"/>
        <v>10504000</v>
      </c>
      <c r="B4660" s="7" t="s">
        <v>1294</v>
      </c>
      <c r="C4660" s="7" t="s">
        <v>1295</v>
      </c>
      <c r="D4660" s="7" t="s">
        <v>1379</v>
      </c>
      <c r="E4660" s="7" t="e">
        <v>#N/A</v>
      </c>
      <c r="F4660" s="7" t="e">
        <v>#N/A</v>
      </c>
      <c r="G4660" s="7" t="e">
        <v>#N/A</v>
      </c>
      <c r="H4660" s="7" t="e">
        <v>#N/A</v>
      </c>
      <c r="I4660" s="7" t="s">
        <v>437</v>
      </c>
      <c r="J4660" s="7" t="s">
        <v>438</v>
      </c>
      <c r="K4660" s="241">
        <v>1050</v>
      </c>
      <c r="L4660" s="7" t="s">
        <v>442</v>
      </c>
      <c r="M4660" s="241">
        <v>4000</v>
      </c>
      <c r="N4660" s="7" t="s">
        <v>1349</v>
      </c>
    </row>
    <row r="4661" spans="1:14" x14ac:dyDescent="0.3">
      <c r="A4661" t="str">
        <f t="shared" si="72"/>
        <v>10504006</v>
      </c>
      <c r="B4661" s="7" t="s">
        <v>1294</v>
      </c>
      <c r="C4661" s="7" t="s">
        <v>1295</v>
      </c>
      <c r="D4661" s="7" t="s">
        <v>1379</v>
      </c>
      <c r="E4661" s="7" t="e">
        <v>#N/A</v>
      </c>
      <c r="F4661" s="7" t="e">
        <v>#N/A</v>
      </c>
      <c r="G4661" s="7" t="e">
        <v>#N/A</v>
      </c>
      <c r="H4661" s="7" t="e">
        <v>#N/A</v>
      </c>
      <c r="I4661" s="7" t="s">
        <v>437</v>
      </c>
      <c r="J4661" s="7" t="s">
        <v>438</v>
      </c>
      <c r="K4661" s="241">
        <v>1050</v>
      </c>
      <c r="L4661" s="7" t="s">
        <v>442</v>
      </c>
      <c r="M4661" s="241">
        <v>4006</v>
      </c>
      <c r="N4661" s="7" t="s">
        <v>2457</v>
      </c>
    </row>
    <row r="4662" spans="1:14" x14ac:dyDescent="0.3">
      <c r="A4662" t="str">
        <f t="shared" si="72"/>
        <v>10506006</v>
      </c>
      <c r="B4662" s="7" t="s">
        <v>1294</v>
      </c>
      <c r="C4662" s="7" t="s">
        <v>1295</v>
      </c>
      <c r="D4662" s="7" t="s">
        <v>1379</v>
      </c>
      <c r="E4662" s="7" t="e">
        <v>#N/A</v>
      </c>
      <c r="F4662" s="7" t="e">
        <v>#N/A</v>
      </c>
      <c r="G4662" s="7" t="e">
        <v>#N/A</v>
      </c>
      <c r="H4662" s="7" t="e">
        <v>#N/A</v>
      </c>
      <c r="I4662" s="7" t="s">
        <v>437</v>
      </c>
      <c r="J4662" s="7" t="s">
        <v>438</v>
      </c>
      <c r="K4662" s="241">
        <v>1050</v>
      </c>
      <c r="L4662" s="7" t="s">
        <v>442</v>
      </c>
      <c r="M4662" s="241">
        <v>6006</v>
      </c>
      <c r="N4662" s="7" t="s">
        <v>68</v>
      </c>
    </row>
    <row r="4663" spans="1:14" x14ac:dyDescent="0.3">
      <c r="A4663" t="str">
        <f t="shared" si="72"/>
        <v>10507000</v>
      </c>
      <c r="B4663" s="7" t="s">
        <v>1294</v>
      </c>
      <c r="C4663" s="7" t="s">
        <v>1295</v>
      </c>
      <c r="D4663" s="7" t="s">
        <v>1379</v>
      </c>
      <c r="E4663" s="7" t="s">
        <v>337</v>
      </c>
      <c r="F4663" s="7" t="s">
        <v>338</v>
      </c>
      <c r="G4663" s="7" t="s">
        <v>435</v>
      </c>
      <c r="H4663" s="7" t="s">
        <v>436</v>
      </c>
      <c r="I4663" s="7" t="s">
        <v>437</v>
      </c>
      <c r="J4663" s="7" t="s">
        <v>438</v>
      </c>
      <c r="K4663" s="241">
        <v>1050</v>
      </c>
      <c r="L4663" s="7" t="s">
        <v>442</v>
      </c>
      <c r="M4663" s="241">
        <v>7000</v>
      </c>
      <c r="N4663" s="7" t="s">
        <v>44</v>
      </c>
    </row>
    <row r="4664" spans="1:14" x14ac:dyDescent="0.3">
      <c r="A4664" t="str">
        <f t="shared" si="72"/>
        <v>10507110</v>
      </c>
      <c r="B4664" s="7" t="s">
        <v>1294</v>
      </c>
      <c r="C4664" s="7" t="s">
        <v>1295</v>
      </c>
      <c r="D4664" s="7" t="s">
        <v>1379</v>
      </c>
      <c r="E4664" s="7" t="e">
        <v>#N/A</v>
      </c>
      <c r="F4664" s="7" t="e">
        <v>#N/A</v>
      </c>
      <c r="G4664" s="7" t="e">
        <v>#N/A</v>
      </c>
      <c r="H4664" s="7" t="e">
        <v>#N/A</v>
      </c>
      <c r="I4664" s="7" t="s">
        <v>437</v>
      </c>
      <c r="J4664" s="7" t="s">
        <v>438</v>
      </c>
      <c r="K4664" s="241">
        <v>1050</v>
      </c>
      <c r="L4664" s="7" t="s">
        <v>442</v>
      </c>
      <c r="M4664" s="241">
        <v>7110</v>
      </c>
      <c r="N4664" s="7" t="s">
        <v>1576</v>
      </c>
    </row>
    <row r="4665" spans="1:14" x14ac:dyDescent="0.3">
      <c r="A4665" t="str">
        <f t="shared" si="72"/>
        <v>10507200</v>
      </c>
      <c r="B4665" s="7" t="s">
        <v>1294</v>
      </c>
      <c r="C4665" s="7" t="s">
        <v>1295</v>
      </c>
      <c r="D4665" s="7" t="s">
        <v>1379</v>
      </c>
      <c r="E4665" s="7" t="s">
        <v>337</v>
      </c>
      <c r="F4665" s="7" t="s">
        <v>338</v>
      </c>
      <c r="G4665" s="7" t="s">
        <v>435</v>
      </c>
      <c r="H4665" s="7" t="s">
        <v>436</v>
      </c>
      <c r="I4665" s="7" t="s">
        <v>437</v>
      </c>
      <c r="J4665" s="7" t="s">
        <v>438</v>
      </c>
      <c r="K4665" s="241">
        <v>1050</v>
      </c>
      <c r="L4665" s="7" t="s">
        <v>442</v>
      </c>
      <c r="M4665" s="241">
        <v>7200</v>
      </c>
      <c r="N4665" s="7" t="s">
        <v>255</v>
      </c>
    </row>
    <row r="4666" spans="1:14" x14ac:dyDescent="0.3">
      <c r="A4666" t="str">
        <f t="shared" si="72"/>
        <v>10508000</v>
      </c>
      <c r="B4666" s="7" t="s">
        <v>1294</v>
      </c>
      <c r="C4666" s="7" t="s">
        <v>1295</v>
      </c>
      <c r="D4666" s="7" t="s">
        <v>1379</v>
      </c>
      <c r="E4666" s="7" t="e">
        <v>#N/A</v>
      </c>
      <c r="F4666" s="7" t="e">
        <v>#N/A</v>
      </c>
      <c r="G4666" s="7" t="e">
        <v>#N/A</v>
      </c>
      <c r="H4666" s="7" t="e">
        <v>#N/A</v>
      </c>
      <c r="I4666" s="7" t="s">
        <v>437</v>
      </c>
      <c r="J4666" s="7" t="s">
        <v>438</v>
      </c>
      <c r="K4666" s="241">
        <v>1050</v>
      </c>
      <c r="L4666" s="7" t="s">
        <v>442</v>
      </c>
      <c r="M4666" s="241">
        <v>8000</v>
      </c>
      <c r="N4666" s="7" t="s">
        <v>163</v>
      </c>
    </row>
    <row r="4667" spans="1:14" x14ac:dyDescent="0.3">
      <c r="A4667" t="str">
        <f t="shared" si="72"/>
        <v>10508043</v>
      </c>
      <c r="B4667" s="7" t="s">
        <v>1294</v>
      </c>
      <c r="C4667" s="7" t="s">
        <v>1295</v>
      </c>
      <c r="D4667" s="7" t="s">
        <v>1379</v>
      </c>
      <c r="E4667" s="7" t="e">
        <v>#N/A</v>
      </c>
      <c r="F4667" s="7" t="e">
        <v>#N/A</v>
      </c>
      <c r="G4667" s="7" t="e">
        <v>#N/A</v>
      </c>
      <c r="H4667" s="7" t="e">
        <v>#N/A</v>
      </c>
      <c r="I4667" s="7" t="s">
        <v>437</v>
      </c>
      <c r="J4667" s="7" t="s">
        <v>438</v>
      </c>
      <c r="K4667" s="241">
        <v>1050</v>
      </c>
      <c r="L4667" s="7" t="s">
        <v>442</v>
      </c>
      <c r="M4667" s="241">
        <v>8043</v>
      </c>
      <c r="N4667" s="7" t="s">
        <v>406</v>
      </c>
    </row>
    <row r="4668" spans="1:14" x14ac:dyDescent="0.3">
      <c r="A4668" t="str">
        <f t="shared" si="72"/>
        <v>10512015</v>
      </c>
      <c r="B4668" s="7" t="s">
        <v>1294</v>
      </c>
      <c r="C4668" s="7" t="s">
        <v>1295</v>
      </c>
      <c r="D4668" s="7" t="s">
        <v>1379</v>
      </c>
      <c r="E4668" s="7" t="e">
        <v>#N/A</v>
      </c>
      <c r="F4668" s="7" t="e">
        <v>#N/A</v>
      </c>
      <c r="G4668" s="7" t="e">
        <v>#N/A</v>
      </c>
      <c r="H4668" s="7" t="e">
        <v>#N/A</v>
      </c>
      <c r="I4668" s="7" t="s">
        <v>437</v>
      </c>
      <c r="J4668" s="7" t="s">
        <v>438</v>
      </c>
      <c r="K4668" s="241">
        <v>1051</v>
      </c>
      <c r="L4668" s="7" t="s">
        <v>2458</v>
      </c>
      <c r="M4668" s="241">
        <v>2015</v>
      </c>
      <c r="N4668" s="7" t="s">
        <v>278</v>
      </c>
    </row>
    <row r="4669" spans="1:14" x14ac:dyDescent="0.3">
      <c r="A4669" t="str">
        <f t="shared" si="72"/>
        <v>10517104</v>
      </c>
      <c r="B4669" s="7" t="s">
        <v>1294</v>
      </c>
      <c r="C4669" s="7" t="s">
        <v>1295</v>
      </c>
      <c r="D4669" s="7" t="s">
        <v>1379</v>
      </c>
      <c r="E4669" s="7" t="e">
        <v>#N/A</v>
      </c>
      <c r="F4669" s="7" t="e">
        <v>#N/A</v>
      </c>
      <c r="G4669" s="7" t="e">
        <v>#N/A</v>
      </c>
      <c r="H4669" s="7" t="e">
        <v>#N/A</v>
      </c>
      <c r="I4669" s="7" t="s">
        <v>437</v>
      </c>
      <c r="J4669" s="7" t="s">
        <v>438</v>
      </c>
      <c r="K4669" s="241">
        <v>1051</v>
      </c>
      <c r="L4669" s="7" t="s">
        <v>2458</v>
      </c>
      <c r="M4669" s="241">
        <v>7104</v>
      </c>
      <c r="N4669" s="7" t="s">
        <v>1384</v>
      </c>
    </row>
    <row r="4670" spans="1:14" x14ac:dyDescent="0.3">
      <c r="A4670" t="str">
        <f t="shared" si="72"/>
        <v>10517204</v>
      </c>
      <c r="B4670" s="7" t="s">
        <v>1294</v>
      </c>
      <c r="C4670" s="7" t="s">
        <v>1295</v>
      </c>
      <c r="D4670" s="7" t="s">
        <v>1379</v>
      </c>
      <c r="E4670" s="7" t="e">
        <v>#N/A</v>
      </c>
      <c r="F4670" s="7" t="e">
        <v>#N/A</v>
      </c>
      <c r="G4670" s="7" t="e">
        <v>#N/A</v>
      </c>
      <c r="H4670" s="7" t="e">
        <v>#N/A</v>
      </c>
      <c r="I4670" s="7" t="s">
        <v>437</v>
      </c>
      <c r="J4670" s="7" t="s">
        <v>438</v>
      </c>
      <c r="K4670" s="241">
        <v>1051</v>
      </c>
      <c r="L4670" s="7" t="s">
        <v>2458</v>
      </c>
      <c r="M4670" s="241">
        <v>7204</v>
      </c>
      <c r="N4670" s="7" t="s">
        <v>2008</v>
      </c>
    </row>
    <row r="4671" spans="1:14" x14ac:dyDescent="0.3">
      <c r="A4671" t="str">
        <f t="shared" si="72"/>
        <v>105250</v>
      </c>
      <c r="B4671" s="7" t="s">
        <v>1294</v>
      </c>
      <c r="C4671" s="7" t="s">
        <v>1295</v>
      </c>
      <c r="D4671" s="7" t="s">
        <v>1379</v>
      </c>
      <c r="E4671" s="7" t="e">
        <v>#N/A</v>
      </c>
      <c r="F4671" s="7" t="e">
        <v>#N/A</v>
      </c>
      <c r="G4671" s="7" t="e">
        <v>#N/A</v>
      </c>
      <c r="H4671" s="7" t="e">
        <v>#N/A</v>
      </c>
      <c r="I4671" s="7" t="s">
        <v>437</v>
      </c>
      <c r="J4671" s="7" t="s">
        <v>438</v>
      </c>
      <c r="K4671" s="241">
        <v>1052</v>
      </c>
      <c r="L4671" s="7" t="s">
        <v>2459</v>
      </c>
      <c r="M4671" s="241">
        <v>50</v>
      </c>
      <c r="N4671" s="7" t="s">
        <v>291</v>
      </c>
    </row>
    <row r="4672" spans="1:14" x14ac:dyDescent="0.3">
      <c r="A4672" t="str">
        <f t="shared" si="72"/>
        <v>10527000</v>
      </c>
      <c r="B4672" s="7" t="s">
        <v>1294</v>
      </c>
      <c r="C4672" s="7" t="s">
        <v>1295</v>
      </c>
      <c r="D4672" s="7" t="s">
        <v>1379</v>
      </c>
      <c r="E4672" s="7" t="e">
        <v>#N/A</v>
      </c>
      <c r="F4672" s="7" t="e">
        <v>#N/A</v>
      </c>
      <c r="G4672" s="7" t="e">
        <v>#N/A</v>
      </c>
      <c r="H4672" s="7" t="e">
        <v>#N/A</v>
      </c>
      <c r="I4672" s="7" t="s">
        <v>437</v>
      </c>
      <c r="J4672" s="7" t="s">
        <v>438</v>
      </c>
      <c r="K4672" s="241">
        <v>1052</v>
      </c>
      <c r="L4672" s="7" t="s">
        <v>2459</v>
      </c>
      <c r="M4672" s="241">
        <v>7000</v>
      </c>
      <c r="N4672" s="7" t="s">
        <v>44</v>
      </c>
    </row>
    <row r="4673" spans="1:14" x14ac:dyDescent="0.3">
      <c r="A4673" t="str">
        <f t="shared" si="72"/>
        <v>10528039</v>
      </c>
      <c r="B4673" s="7" t="s">
        <v>1294</v>
      </c>
      <c r="C4673" s="7" t="s">
        <v>1295</v>
      </c>
      <c r="D4673" s="7" t="s">
        <v>1379</v>
      </c>
      <c r="E4673" s="7" t="e">
        <v>#N/A</v>
      </c>
      <c r="F4673" s="7" t="e">
        <v>#N/A</v>
      </c>
      <c r="G4673" s="7" t="e">
        <v>#N/A</v>
      </c>
      <c r="H4673" s="7" t="e">
        <v>#N/A</v>
      </c>
      <c r="I4673" s="7" t="s">
        <v>437</v>
      </c>
      <c r="J4673" s="7" t="s">
        <v>438</v>
      </c>
      <c r="K4673" s="241">
        <v>1052</v>
      </c>
      <c r="L4673" s="7" t="s">
        <v>2459</v>
      </c>
      <c r="M4673" s="241">
        <v>8039</v>
      </c>
      <c r="N4673" s="7" t="s">
        <v>2456</v>
      </c>
    </row>
    <row r="4674" spans="1:14" x14ac:dyDescent="0.3">
      <c r="A4674" t="str">
        <f t="shared" si="72"/>
        <v>10528085</v>
      </c>
      <c r="B4674" s="7" t="s">
        <v>1294</v>
      </c>
      <c r="C4674" s="7" t="s">
        <v>1295</v>
      </c>
      <c r="D4674" s="7" t="s">
        <v>1379</v>
      </c>
      <c r="E4674" s="7" t="e">
        <v>#N/A</v>
      </c>
      <c r="F4674" s="7" t="e">
        <v>#N/A</v>
      </c>
      <c r="G4674" s="7" t="e">
        <v>#N/A</v>
      </c>
      <c r="H4674" s="7" t="e">
        <v>#N/A</v>
      </c>
      <c r="I4674" s="7" t="s">
        <v>437</v>
      </c>
      <c r="J4674" s="7" t="s">
        <v>438</v>
      </c>
      <c r="K4674" s="241">
        <v>1052</v>
      </c>
      <c r="L4674" s="7" t="s">
        <v>2459</v>
      </c>
      <c r="M4674" s="241">
        <v>8085</v>
      </c>
      <c r="N4674" s="7" t="s">
        <v>2460</v>
      </c>
    </row>
    <row r="4675" spans="1:14" x14ac:dyDescent="0.3">
      <c r="A4675" t="str">
        <f t="shared" ref="A4675:A4738" si="73">K4675&amp;M4675</f>
        <v>11232015</v>
      </c>
      <c r="B4675" s="7" t="s">
        <v>1294</v>
      </c>
      <c r="C4675" s="7" t="s">
        <v>1295</v>
      </c>
      <c r="D4675" s="7" t="s">
        <v>1379</v>
      </c>
      <c r="E4675" s="7" t="e">
        <v>#N/A</v>
      </c>
      <c r="F4675" s="7" t="e">
        <v>#N/A</v>
      </c>
      <c r="G4675" s="7" t="e">
        <v>#N/A</v>
      </c>
      <c r="H4675" s="7" t="e">
        <v>#N/A</v>
      </c>
      <c r="I4675" s="7" t="s">
        <v>437</v>
      </c>
      <c r="J4675" s="7" t="s">
        <v>438</v>
      </c>
      <c r="K4675" s="241">
        <v>1123</v>
      </c>
      <c r="L4675" s="7" t="s">
        <v>2461</v>
      </c>
      <c r="M4675" s="241">
        <v>2015</v>
      </c>
      <c r="N4675" s="7" t="s">
        <v>278</v>
      </c>
    </row>
    <row r="4676" spans="1:14" x14ac:dyDescent="0.3">
      <c r="A4676" t="str">
        <f t="shared" si="73"/>
        <v>11237000</v>
      </c>
      <c r="B4676" s="7" t="s">
        <v>1294</v>
      </c>
      <c r="C4676" s="7" t="s">
        <v>1295</v>
      </c>
      <c r="D4676" s="7" t="s">
        <v>1379</v>
      </c>
      <c r="E4676" s="7" t="e">
        <v>#N/A</v>
      </c>
      <c r="F4676" s="7" t="e">
        <v>#N/A</v>
      </c>
      <c r="G4676" s="7" t="e">
        <v>#N/A</v>
      </c>
      <c r="H4676" s="7" t="e">
        <v>#N/A</v>
      </c>
      <c r="I4676" s="7" t="s">
        <v>437</v>
      </c>
      <c r="J4676" s="7" t="s">
        <v>438</v>
      </c>
      <c r="K4676" s="241">
        <v>1123</v>
      </c>
      <c r="L4676" s="7" t="s">
        <v>2461</v>
      </c>
      <c r="M4676" s="241">
        <v>7000</v>
      </c>
      <c r="N4676" s="7" t="s">
        <v>44</v>
      </c>
    </row>
    <row r="4677" spans="1:14" x14ac:dyDescent="0.3">
      <c r="A4677" t="str">
        <f t="shared" si="73"/>
        <v>11237200</v>
      </c>
      <c r="B4677" s="7" t="s">
        <v>1294</v>
      </c>
      <c r="C4677" s="7" t="s">
        <v>1295</v>
      </c>
      <c r="D4677" s="7" t="s">
        <v>1379</v>
      </c>
      <c r="E4677" s="7" t="e">
        <v>#N/A</v>
      </c>
      <c r="F4677" s="7" t="e">
        <v>#N/A</v>
      </c>
      <c r="G4677" s="7" t="e">
        <v>#N/A</v>
      </c>
      <c r="H4677" s="7" t="e">
        <v>#N/A</v>
      </c>
      <c r="I4677" s="7" t="s">
        <v>437</v>
      </c>
      <c r="J4677" s="7" t="s">
        <v>438</v>
      </c>
      <c r="K4677" s="241">
        <v>1123</v>
      </c>
      <c r="L4677" s="7" t="s">
        <v>2461</v>
      </c>
      <c r="M4677" s="241">
        <v>7200</v>
      </c>
      <c r="N4677" s="7" t="s">
        <v>255</v>
      </c>
    </row>
    <row r="4678" spans="1:14" x14ac:dyDescent="0.3">
      <c r="A4678" t="str">
        <f t="shared" si="73"/>
        <v>11412015</v>
      </c>
      <c r="B4678" s="7" t="s">
        <v>1294</v>
      </c>
      <c r="C4678" s="7" t="s">
        <v>1295</v>
      </c>
      <c r="D4678" s="7" t="s">
        <v>1379</v>
      </c>
      <c r="E4678" s="7" t="e">
        <v>#N/A</v>
      </c>
      <c r="F4678" s="7" t="e">
        <v>#N/A</v>
      </c>
      <c r="G4678" s="7" t="e">
        <v>#N/A</v>
      </c>
      <c r="H4678" s="7" t="e">
        <v>#N/A</v>
      </c>
      <c r="I4678" s="7" t="s">
        <v>437</v>
      </c>
      <c r="J4678" s="7" t="s">
        <v>438</v>
      </c>
      <c r="K4678" s="241">
        <v>1141</v>
      </c>
      <c r="L4678" s="7" t="s">
        <v>2462</v>
      </c>
      <c r="M4678" s="241">
        <v>2015</v>
      </c>
      <c r="N4678" s="7" t="s">
        <v>278</v>
      </c>
    </row>
    <row r="4679" spans="1:14" x14ac:dyDescent="0.3">
      <c r="A4679" t="str">
        <f t="shared" si="73"/>
        <v>11417205</v>
      </c>
      <c r="B4679" s="7" t="s">
        <v>1294</v>
      </c>
      <c r="C4679" s="7" t="s">
        <v>1295</v>
      </c>
      <c r="D4679" s="7" t="s">
        <v>1379</v>
      </c>
      <c r="E4679" s="7" t="e">
        <v>#N/A</v>
      </c>
      <c r="F4679" s="7" t="e">
        <v>#N/A</v>
      </c>
      <c r="G4679" s="7" t="e">
        <v>#N/A</v>
      </c>
      <c r="H4679" s="7" t="e">
        <v>#N/A</v>
      </c>
      <c r="I4679" s="7" t="s">
        <v>437</v>
      </c>
      <c r="J4679" s="7" t="s">
        <v>438</v>
      </c>
      <c r="K4679" s="241">
        <v>1141</v>
      </c>
      <c r="L4679" s="7" t="s">
        <v>2462</v>
      </c>
      <c r="M4679" s="241">
        <v>7205</v>
      </c>
      <c r="N4679" s="7" t="s">
        <v>1025</v>
      </c>
    </row>
    <row r="4680" spans="1:14" x14ac:dyDescent="0.3">
      <c r="A4680" t="str">
        <f t="shared" si="73"/>
        <v>11422015</v>
      </c>
      <c r="B4680" s="7" t="s">
        <v>1294</v>
      </c>
      <c r="C4680" s="7" t="s">
        <v>1295</v>
      </c>
      <c r="D4680" s="7" t="s">
        <v>1379</v>
      </c>
      <c r="E4680" s="7" t="s">
        <v>337</v>
      </c>
      <c r="F4680" s="7" t="s">
        <v>338</v>
      </c>
      <c r="G4680" s="7" t="s">
        <v>435</v>
      </c>
      <c r="H4680" s="7" t="s">
        <v>436</v>
      </c>
      <c r="I4680" s="7" t="s">
        <v>437</v>
      </c>
      <c r="J4680" s="7" t="s">
        <v>438</v>
      </c>
      <c r="K4680" s="241">
        <v>1142</v>
      </c>
      <c r="L4680" s="7" t="s">
        <v>445</v>
      </c>
      <c r="M4680" s="241">
        <v>2015</v>
      </c>
      <c r="N4680" s="7" t="s">
        <v>278</v>
      </c>
    </row>
    <row r="4681" spans="1:14" x14ac:dyDescent="0.3">
      <c r="A4681" t="str">
        <f t="shared" si="73"/>
        <v>11422066</v>
      </c>
      <c r="B4681" s="7" t="s">
        <v>1294</v>
      </c>
      <c r="C4681" s="7" t="s">
        <v>1295</v>
      </c>
      <c r="D4681" s="7" t="s">
        <v>1379</v>
      </c>
      <c r="E4681" s="7" t="s">
        <v>337</v>
      </c>
      <c r="F4681" s="7" t="s">
        <v>338</v>
      </c>
      <c r="G4681" s="7" t="s">
        <v>435</v>
      </c>
      <c r="H4681" s="7" t="s">
        <v>436</v>
      </c>
      <c r="I4681" s="7" t="s">
        <v>437</v>
      </c>
      <c r="J4681" s="7" t="s">
        <v>438</v>
      </c>
      <c r="K4681" s="241">
        <v>1142</v>
      </c>
      <c r="L4681" s="7" t="s">
        <v>445</v>
      </c>
      <c r="M4681" s="241">
        <v>2066</v>
      </c>
      <c r="N4681" s="7" t="s">
        <v>444</v>
      </c>
    </row>
    <row r="4682" spans="1:14" x14ac:dyDescent="0.3">
      <c r="A4682" t="str">
        <f t="shared" si="73"/>
        <v>11422200</v>
      </c>
      <c r="B4682" s="7" t="s">
        <v>1294</v>
      </c>
      <c r="C4682" s="7" t="s">
        <v>1295</v>
      </c>
      <c r="D4682" s="7" t="s">
        <v>1379</v>
      </c>
      <c r="E4682" s="7" t="e">
        <v>#N/A</v>
      </c>
      <c r="F4682" s="7" t="e">
        <v>#N/A</v>
      </c>
      <c r="G4682" s="7" t="e">
        <v>#N/A</v>
      </c>
      <c r="H4682" s="7" t="e">
        <v>#N/A</v>
      </c>
      <c r="I4682" s="7" t="s">
        <v>437</v>
      </c>
      <c r="J4682" s="7" t="s">
        <v>438</v>
      </c>
      <c r="K4682" s="241">
        <v>1142</v>
      </c>
      <c r="L4682" s="7" t="s">
        <v>445</v>
      </c>
      <c r="M4682" s="241">
        <v>2200</v>
      </c>
      <c r="N4682" s="7" t="s">
        <v>398</v>
      </c>
    </row>
    <row r="4683" spans="1:14" x14ac:dyDescent="0.3">
      <c r="A4683" t="str">
        <f t="shared" si="73"/>
        <v>11427000</v>
      </c>
      <c r="B4683" s="7" t="s">
        <v>1294</v>
      </c>
      <c r="C4683" s="7" t="s">
        <v>1295</v>
      </c>
      <c r="D4683" s="7" t="s">
        <v>1379</v>
      </c>
      <c r="E4683" s="7" t="s">
        <v>337</v>
      </c>
      <c r="F4683" s="7" t="s">
        <v>338</v>
      </c>
      <c r="G4683" s="7" t="s">
        <v>435</v>
      </c>
      <c r="H4683" s="7" t="s">
        <v>436</v>
      </c>
      <c r="I4683" s="7" t="s">
        <v>437</v>
      </c>
      <c r="J4683" s="7" t="s">
        <v>438</v>
      </c>
      <c r="K4683" s="241">
        <v>1142</v>
      </c>
      <c r="L4683" s="7" t="s">
        <v>445</v>
      </c>
      <c r="M4683" s="241">
        <v>7000</v>
      </c>
      <c r="N4683" s="7" t="s">
        <v>44</v>
      </c>
    </row>
    <row r="4684" spans="1:14" x14ac:dyDescent="0.3">
      <c r="A4684" t="str">
        <f t="shared" si="73"/>
        <v>70026003</v>
      </c>
      <c r="B4684" s="7" t="s">
        <v>1321</v>
      </c>
      <c r="C4684" s="7"/>
      <c r="D4684" s="7"/>
      <c r="E4684" s="7" t="e">
        <v>#N/A</v>
      </c>
      <c r="F4684" s="7" t="e">
        <v>#N/A</v>
      </c>
      <c r="G4684" s="7" t="e">
        <v>#N/A</v>
      </c>
      <c r="H4684" s="7" t="e">
        <v>#N/A</v>
      </c>
      <c r="I4684" s="7" t="s">
        <v>124</v>
      </c>
      <c r="J4684" s="7" t="s">
        <v>125</v>
      </c>
      <c r="K4684" s="241">
        <v>7002</v>
      </c>
      <c r="L4684" s="7" t="s">
        <v>126</v>
      </c>
      <c r="M4684" s="241">
        <v>6003</v>
      </c>
      <c r="N4684" s="7" t="s">
        <v>89</v>
      </c>
    </row>
    <row r="4685" spans="1:14" x14ac:dyDescent="0.3">
      <c r="A4685" t="str">
        <f t="shared" si="73"/>
        <v>70026006</v>
      </c>
      <c r="B4685" s="7" t="s">
        <v>1321</v>
      </c>
      <c r="C4685" s="7"/>
      <c r="D4685" s="7"/>
      <c r="E4685" s="7">
        <v>0</v>
      </c>
      <c r="F4685" s="7">
        <v>0</v>
      </c>
      <c r="G4685" s="7">
        <v>0</v>
      </c>
      <c r="H4685" s="7">
        <v>0</v>
      </c>
      <c r="I4685" s="7" t="s">
        <v>124</v>
      </c>
      <c r="J4685" s="7" t="s">
        <v>125</v>
      </c>
      <c r="K4685" s="241">
        <v>7002</v>
      </c>
      <c r="L4685" s="7" t="s">
        <v>126</v>
      </c>
      <c r="M4685" s="241">
        <v>6006</v>
      </c>
      <c r="N4685" s="7" t="s">
        <v>68</v>
      </c>
    </row>
    <row r="4686" spans="1:14" x14ac:dyDescent="0.3">
      <c r="A4686" t="str">
        <f t="shared" si="73"/>
        <v>11732066</v>
      </c>
      <c r="B4686" s="7" t="s">
        <v>1294</v>
      </c>
      <c r="C4686" s="7" t="s">
        <v>1337</v>
      </c>
      <c r="D4686" s="7" t="s">
        <v>22</v>
      </c>
      <c r="E4686" s="7" t="e">
        <v>#N/A</v>
      </c>
      <c r="F4686" s="7" t="e">
        <v>#N/A</v>
      </c>
      <c r="G4686" s="7" t="e">
        <v>#N/A</v>
      </c>
      <c r="H4686" s="7" t="e">
        <v>#N/A</v>
      </c>
      <c r="I4686" s="7" t="s">
        <v>281</v>
      </c>
      <c r="J4686" s="7" t="s">
        <v>282</v>
      </c>
      <c r="K4686" s="241">
        <v>1173</v>
      </c>
      <c r="L4686" s="7" t="s">
        <v>2463</v>
      </c>
      <c r="M4686" s="241">
        <v>2066</v>
      </c>
      <c r="N4686" s="7" t="s">
        <v>444</v>
      </c>
    </row>
    <row r="4687" spans="1:14" x14ac:dyDescent="0.3">
      <c r="A4687" t="str">
        <f t="shared" si="73"/>
        <v>70046006</v>
      </c>
      <c r="B4687" s="7" t="s">
        <v>1321</v>
      </c>
      <c r="C4687" s="7" t="s">
        <v>1295</v>
      </c>
      <c r="D4687" s="7" t="s">
        <v>22</v>
      </c>
      <c r="E4687" s="7" t="e">
        <v>#N/A</v>
      </c>
      <c r="F4687" s="7" t="e">
        <v>#N/A</v>
      </c>
      <c r="G4687" s="7" t="e">
        <v>#N/A</v>
      </c>
      <c r="H4687" s="7" t="e">
        <v>#N/A</v>
      </c>
      <c r="I4687" s="7" t="s">
        <v>2353</v>
      </c>
      <c r="J4687" s="7" t="s">
        <v>2354</v>
      </c>
      <c r="K4687" s="241">
        <v>7004</v>
      </c>
      <c r="L4687" s="7" t="s">
        <v>2464</v>
      </c>
      <c r="M4687" s="241">
        <v>6006</v>
      </c>
      <c r="N4687" s="7" t="s">
        <v>68</v>
      </c>
    </row>
    <row r="4688" spans="1:14" x14ac:dyDescent="0.3">
      <c r="A4688" t="str">
        <f t="shared" si="73"/>
        <v>70056006</v>
      </c>
      <c r="B4688" s="7" t="s">
        <v>1321</v>
      </c>
      <c r="C4688" s="7" t="s">
        <v>1295</v>
      </c>
      <c r="D4688" s="7" t="s">
        <v>22</v>
      </c>
      <c r="E4688" s="7" t="e">
        <v>#N/A</v>
      </c>
      <c r="F4688" s="7" t="e">
        <v>#N/A</v>
      </c>
      <c r="G4688" s="7" t="e">
        <v>#N/A</v>
      </c>
      <c r="H4688" s="7" t="e">
        <v>#N/A</v>
      </c>
      <c r="I4688" s="7" t="s">
        <v>2353</v>
      </c>
      <c r="J4688" s="7" t="s">
        <v>2354</v>
      </c>
      <c r="K4688" s="241">
        <v>7005</v>
      </c>
      <c r="L4688" s="7" t="s">
        <v>2465</v>
      </c>
      <c r="M4688" s="241">
        <v>6006</v>
      </c>
      <c r="N4688" s="7" t="s">
        <v>68</v>
      </c>
    </row>
    <row r="4689" spans="1:14" x14ac:dyDescent="0.3">
      <c r="A4689" t="str">
        <f t="shared" si="73"/>
        <v>70066006</v>
      </c>
      <c r="B4689" s="7" t="s">
        <v>1321</v>
      </c>
      <c r="C4689" s="7" t="s">
        <v>1295</v>
      </c>
      <c r="D4689" s="7" t="s">
        <v>22</v>
      </c>
      <c r="E4689" s="7" t="e">
        <v>#N/A</v>
      </c>
      <c r="F4689" s="7" t="e">
        <v>#N/A</v>
      </c>
      <c r="G4689" s="7" t="e">
        <v>#N/A</v>
      </c>
      <c r="H4689" s="7" t="e">
        <v>#N/A</v>
      </c>
      <c r="I4689" s="7" t="s">
        <v>2353</v>
      </c>
      <c r="J4689" s="7" t="s">
        <v>2354</v>
      </c>
      <c r="K4689" s="241">
        <v>7006</v>
      </c>
      <c r="L4689" s="7" t="s">
        <v>2466</v>
      </c>
      <c r="M4689" s="241">
        <v>6006</v>
      </c>
      <c r="N4689" s="7" t="s">
        <v>68</v>
      </c>
    </row>
    <row r="4690" spans="1:14" x14ac:dyDescent="0.3">
      <c r="A4690" t="str">
        <f t="shared" si="73"/>
        <v>70076006</v>
      </c>
      <c r="B4690" s="7" t="s">
        <v>1321</v>
      </c>
      <c r="C4690" s="7" t="s">
        <v>1295</v>
      </c>
      <c r="D4690" s="7" t="s">
        <v>22</v>
      </c>
      <c r="E4690" s="7" t="e">
        <v>#N/A</v>
      </c>
      <c r="F4690" s="7" t="e">
        <v>#N/A</v>
      </c>
      <c r="G4690" s="7" t="e">
        <v>#N/A</v>
      </c>
      <c r="H4690" s="7" t="e">
        <v>#N/A</v>
      </c>
      <c r="I4690" s="7" t="s">
        <v>2353</v>
      </c>
      <c r="J4690" s="7" t="s">
        <v>2354</v>
      </c>
      <c r="K4690" s="241">
        <v>7007</v>
      </c>
      <c r="L4690" s="7" t="s">
        <v>2467</v>
      </c>
      <c r="M4690" s="241">
        <v>6006</v>
      </c>
      <c r="N4690" s="7" t="s">
        <v>68</v>
      </c>
    </row>
    <row r="4691" spans="1:14" x14ac:dyDescent="0.3">
      <c r="A4691" t="str">
        <f t="shared" si="73"/>
        <v>70086006</v>
      </c>
      <c r="B4691" s="7" t="s">
        <v>1321</v>
      </c>
      <c r="C4691" s="7" t="s">
        <v>1295</v>
      </c>
      <c r="D4691" s="7" t="s">
        <v>22</v>
      </c>
      <c r="E4691" s="7" t="e">
        <v>#N/A</v>
      </c>
      <c r="F4691" s="7" t="e">
        <v>#N/A</v>
      </c>
      <c r="G4691" s="7" t="e">
        <v>#N/A</v>
      </c>
      <c r="H4691" s="7" t="e">
        <v>#N/A</v>
      </c>
      <c r="I4691" s="7" t="s">
        <v>2353</v>
      </c>
      <c r="J4691" s="7" t="s">
        <v>2354</v>
      </c>
      <c r="K4691" s="241">
        <v>7008</v>
      </c>
      <c r="L4691" s="7" t="s">
        <v>2468</v>
      </c>
      <c r="M4691" s="241">
        <v>6006</v>
      </c>
      <c r="N4691" s="7" t="s">
        <v>68</v>
      </c>
    </row>
    <row r="4692" spans="1:14" x14ac:dyDescent="0.3">
      <c r="A4692" t="str">
        <f t="shared" si="73"/>
        <v>70096006</v>
      </c>
      <c r="B4692" s="7" t="s">
        <v>1321</v>
      </c>
      <c r="C4692" s="7" t="s">
        <v>1295</v>
      </c>
      <c r="D4692" s="7" t="s">
        <v>22</v>
      </c>
      <c r="E4692" s="7" t="e">
        <v>#N/A</v>
      </c>
      <c r="F4692" s="7" t="e">
        <v>#N/A</v>
      </c>
      <c r="G4692" s="7" t="e">
        <v>#N/A</v>
      </c>
      <c r="H4692" s="7" t="e">
        <v>#N/A</v>
      </c>
      <c r="I4692" s="7" t="s">
        <v>2353</v>
      </c>
      <c r="J4692" s="7" t="s">
        <v>2354</v>
      </c>
      <c r="K4692" s="241">
        <v>7009</v>
      </c>
      <c r="L4692" s="7" t="s">
        <v>2469</v>
      </c>
      <c r="M4692" s="241">
        <v>6006</v>
      </c>
      <c r="N4692" s="7" t="s">
        <v>68</v>
      </c>
    </row>
    <row r="4693" spans="1:14" x14ac:dyDescent="0.3">
      <c r="A4693" t="str">
        <f t="shared" si="73"/>
        <v>70106006</v>
      </c>
      <c r="B4693" s="7" t="s">
        <v>1321</v>
      </c>
      <c r="C4693" s="7" t="s">
        <v>1295</v>
      </c>
      <c r="D4693" s="7" t="s">
        <v>22</v>
      </c>
      <c r="E4693" s="7" t="e">
        <v>#N/A</v>
      </c>
      <c r="F4693" s="7" t="e">
        <v>#N/A</v>
      </c>
      <c r="G4693" s="7" t="e">
        <v>#N/A</v>
      </c>
      <c r="H4693" s="7" t="e">
        <v>#N/A</v>
      </c>
      <c r="I4693" s="7" t="s">
        <v>2353</v>
      </c>
      <c r="J4693" s="7" t="s">
        <v>2354</v>
      </c>
      <c r="K4693" s="241">
        <v>7010</v>
      </c>
      <c r="L4693" s="7" t="s">
        <v>2470</v>
      </c>
      <c r="M4693" s="241">
        <v>6006</v>
      </c>
      <c r="N4693" s="7" t="s">
        <v>68</v>
      </c>
    </row>
    <row r="4694" spans="1:14" x14ac:dyDescent="0.3">
      <c r="A4694" t="str">
        <f t="shared" si="73"/>
        <v>70116006</v>
      </c>
      <c r="B4694" s="7" t="s">
        <v>1321</v>
      </c>
      <c r="C4694" s="7" t="s">
        <v>1295</v>
      </c>
      <c r="D4694" s="7" t="s">
        <v>22</v>
      </c>
      <c r="E4694" s="7" t="e">
        <v>#N/A</v>
      </c>
      <c r="F4694" s="7" t="e">
        <v>#N/A</v>
      </c>
      <c r="G4694" s="7" t="e">
        <v>#N/A</v>
      </c>
      <c r="H4694" s="7" t="e">
        <v>#N/A</v>
      </c>
      <c r="I4694" s="7" t="s">
        <v>2353</v>
      </c>
      <c r="J4694" s="7" t="s">
        <v>2354</v>
      </c>
      <c r="K4694" s="241">
        <v>7011</v>
      </c>
      <c r="L4694" s="7" t="s">
        <v>2471</v>
      </c>
      <c r="M4694" s="241">
        <v>6006</v>
      </c>
      <c r="N4694" s="7" t="s">
        <v>68</v>
      </c>
    </row>
    <row r="4695" spans="1:14" x14ac:dyDescent="0.3">
      <c r="A4695" t="str">
        <f t="shared" si="73"/>
        <v>70126006</v>
      </c>
      <c r="B4695" s="7" t="s">
        <v>1321</v>
      </c>
      <c r="C4695" s="7" t="s">
        <v>1295</v>
      </c>
      <c r="D4695" s="7" t="s">
        <v>22</v>
      </c>
      <c r="E4695" s="7" t="e">
        <v>#N/A</v>
      </c>
      <c r="F4695" s="7" t="e">
        <v>#N/A</v>
      </c>
      <c r="G4695" s="7" t="e">
        <v>#N/A</v>
      </c>
      <c r="H4695" s="7" t="e">
        <v>#N/A</v>
      </c>
      <c r="I4695" s="7" t="s">
        <v>2353</v>
      </c>
      <c r="J4695" s="7" t="s">
        <v>2354</v>
      </c>
      <c r="K4695" s="241">
        <v>7012</v>
      </c>
      <c r="L4695" s="7" t="s">
        <v>2472</v>
      </c>
      <c r="M4695" s="241">
        <v>6006</v>
      </c>
      <c r="N4695" s="7" t="s">
        <v>68</v>
      </c>
    </row>
    <row r="4696" spans="1:14" x14ac:dyDescent="0.3">
      <c r="A4696" t="str">
        <f t="shared" si="73"/>
        <v>70136006</v>
      </c>
      <c r="B4696" s="7" t="s">
        <v>1321</v>
      </c>
      <c r="C4696" s="7" t="s">
        <v>1295</v>
      </c>
      <c r="D4696" s="7" t="s">
        <v>22</v>
      </c>
      <c r="E4696" s="7" t="e">
        <v>#N/A</v>
      </c>
      <c r="F4696" s="7" t="e">
        <v>#N/A</v>
      </c>
      <c r="G4696" s="7" t="e">
        <v>#N/A</v>
      </c>
      <c r="H4696" s="7" t="e">
        <v>#N/A</v>
      </c>
      <c r="I4696" s="7" t="s">
        <v>2353</v>
      </c>
      <c r="J4696" s="7" t="s">
        <v>2354</v>
      </c>
      <c r="K4696" s="241">
        <v>7013</v>
      </c>
      <c r="L4696" s="7" t="s">
        <v>2473</v>
      </c>
      <c r="M4696" s="241">
        <v>6006</v>
      </c>
      <c r="N4696" s="7" t="s">
        <v>68</v>
      </c>
    </row>
    <row r="4697" spans="1:14" x14ac:dyDescent="0.3">
      <c r="A4697" t="str">
        <f t="shared" si="73"/>
        <v>70146006</v>
      </c>
      <c r="B4697" s="7" t="s">
        <v>1321</v>
      </c>
      <c r="C4697" s="7" t="s">
        <v>1295</v>
      </c>
      <c r="D4697" s="7" t="s">
        <v>22</v>
      </c>
      <c r="E4697" s="7" t="e">
        <v>#N/A</v>
      </c>
      <c r="F4697" s="7" t="e">
        <v>#N/A</v>
      </c>
      <c r="G4697" s="7" t="e">
        <v>#N/A</v>
      </c>
      <c r="H4697" s="7" t="e">
        <v>#N/A</v>
      </c>
      <c r="I4697" s="7" t="s">
        <v>2353</v>
      </c>
      <c r="J4697" s="7" t="s">
        <v>2354</v>
      </c>
      <c r="K4697" s="241">
        <v>7014</v>
      </c>
      <c r="L4697" s="7" t="s">
        <v>2474</v>
      </c>
      <c r="M4697" s="241">
        <v>6006</v>
      </c>
      <c r="N4697" s="7" t="s">
        <v>68</v>
      </c>
    </row>
    <row r="4698" spans="1:14" x14ac:dyDescent="0.3">
      <c r="A4698" t="str">
        <f t="shared" si="73"/>
        <v>70156006</v>
      </c>
      <c r="B4698" s="7" t="s">
        <v>1321</v>
      </c>
      <c r="C4698" s="7" t="s">
        <v>1295</v>
      </c>
      <c r="D4698" s="7" t="s">
        <v>22</v>
      </c>
      <c r="E4698" s="7" t="e">
        <v>#N/A</v>
      </c>
      <c r="F4698" s="7" t="e">
        <v>#N/A</v>
      </c>
      <c r="G4698" s="7" t="e">
        <v>#N/A</v>
      </c>
      <c r="H4698" s="7" t="e">
        <v>#N/A</v>
      </c>
      <c r="I4698" s="7" t="s">
        <v>2353</v>
      </c>
      <c r="J4698" s="7" t="s">
        <v>2354</v>
      </c>
      <c r="K4698" s="241">
        <v>7015</v>
      </c>
      <c r="L4698" s="7" t="s">
        <v>2475</v>
      </c>
      <c r="M4698" s="241">
        <v>6006</v>
      </c>
      <c r="N4698" s="7" t="s">
        <v>68</v>
      </c>
    </row>
    <row r="4699" spans="1:14" x14ac:dyDescent="0.3">
      <c r="A4699" t="str">
        <f t="shared" si="73"/>
        <v>70166006</v>
      </c>
      <c r="B4699" s="7" t="s">
        <v>1321</v>
      </c>
      <c r="C4699" s="7" t="s">
        <v>1295</v>
      </c>
      <c r="D4699" s="7" t="s">
        <v>22</v>
      </c>
      <c r="E4699" s="7" t="e">
        <v>#N/A</v>
      </c>
      <c r="F4699" s="7" t="e">
        <v>#N/A</v>
      </c>
      <c r="G4699" s="7" t="e">
        <v>#N/A</v>
      </c>
      <c r="H4699" s="7" t="e">
        <v>#N/A</v>
      </c>
      <c r="I4699" s="7" t="s">
        <v>2353</v>
      </c>
      <c r="J4699" s="7" t="s">
        <v>2354</v>
      </c>
      <c r="K4699" s="241">
        <v>7016</v>
      </c>
      <c r="L4699" s="7" t="s">
        <v>2476</v>
      </c>
      <c r="M4699" s="241">
        <v>6006</v>
      </c>
      <c r="N4699" s="7" t="s">
        <v>68</v>
      </c>
    </row>
    <row r="4700" spans="1:14" x14ac:dyDescent="0.3">
      <c r="A4700" t="str">
        <f t="shared" si="73"/>
        <v>70176006</v>
      </c>
      <c r="B4700" s="7" t="s">
        <v>1321</v>
      </c>
      <c r="C4700" s="7" t="s">
        <v>1295</v>
      </c>
      <c r="D4700" s="7" t="s">
        <v>22</v>
      </c>
      <c r="E4700" s="7" t="e">
        <v>#N/A</v>
      </c>
      <c r="F4700" s="7" t="e">
        <v>#N/A</v>
      </c>
      <c r="G4700" s="7" t="e">
        <v>#N/A</v>
      </c>
      <c r="H4700" s="7" t="e">
        <v>#N/A</v>
      </c>
      <c r="I4700" s="7" t="s">
        <v>2353</v>
      </c>
      <c r="J4700" s="7" t="s">
        <v>2354</v>
      </c>
      <c r="K4700" s="241">
        <v>7017</v>
      </c>
      <c r="L4700" s="7" t="s">
        <v>2477</v>
      </c>
      <c r="M4700" s="241">
        <v>6006</v>
      </c>
      <c r="N4700" s="7" t="s">
        <v>68</v>
      </c>
    </row>
    <row r="4701" spans="1:14" x14ac:dyDescent="0.3">
      <c r="A4701" t="str">
        <f t="shared" si="73"/>
        <v>70186006</v>
      </c>
      <c r="B4701" s="7" t="s">
        <v>1321</v>
      </c>
      <c r="C4701" s="7" t="s">
        <v>1295</v>
      </c>
      <c r="D4701" s="7" t="s">
        <v>22</v>
      </c>
      <c r="E4701" s="7" t="e">
        <v>#N/A</v>
      </c>
      <c r="F4701" s="7" t="e">
        <v>#N/A</v>
      </c>
      <c r="G4701" s="7" t="e">
        <v>#N/A</v>
      </c>
      <c r="H4701" s="7" t="e">
        <v>#N/A</v>
      </c>
      <c r="I4701" s="7" t="s">
        <v>2353</v>
      </c>
      <c r="J4701" s="7" t="s">
        <v>2354</v>
      </c>
      <c r="K4701" s="241">
        <v>7018</v>
      </c>
      <c r="L4701" s="7" t="s">
        <v>2478</v>
      </c>
      <c r="M4701" s="241">
        <v>6006</v>
      </c>
      <c r="N4701" s="7" t="s">
        <v>68</v>
      </c>
    </row>
    <row r="4702" spans="1:14" x14ac:dyDescent="0.3">
      <c r="A4702" t="str">
        <f t="shared" si="73"/>
        <v>70196006</v>
      </c>
      <c r="B4702" s="7" t="s">
        <v>1321</v>
      </c>
      <c r="C4702" s="7" t="s">
        <v>1295</v>
      </c>
      <c r="D4702" s="7" t="s">
        <v>22</v>
      </c>
      <c r="E4702" s="7" t="e">
        <v>#N/A</v>
      </c>
      <c r="F4702" s="7" t="e">
        <v>#N/A</v>
      </c>
      <c r="G4702" s="7" t="e">
        <v>#N/A</v>
      </c>
      <c r="H4702" s="7" t="e">
        <v>#N/A</v>
      </c>
      <c r="I4702" s="7" t="s">
        <v>2353</v>
      </c>
      <c r="J4702" s="7" t="s">
        <v>2354</v>
      </c>
      <c r="K4702" s="241">
        <v>7019</v>
      </c>
      <c r="L4702" s="7" t="s">
        <v>2479</v>
      </c>
      <c r="M4702" s="241">
        <v>6006</v>
      </c>
      <c r="N4702" s="7" t="s">
        <v>68</v>
      </c>
    </row>
    <row r="4703" spans="1:14" x14ac:dyDescent="0.3">
      <c r="A4703" t="str">
        <f t="shared" si="73"/>
        <v>70206006</v>
      </c>
      <c r="B4703" s="7" t="s">
        <v>1321</v>
      </c>
      <c r="C4703" s="7" t="s">
        <v>1295</v>
      </c>
      <c r="D4703" s="7" t="s">
        <v>22</v>
      </c>
      <c r="E4703" s="7" t="e">
        <v>#N/A</v>
      </c>
      <c r="F4703" s="7" t="e">
        <v>#N/A</v>
      </c>
      <c r="G4703" s="7" t="e">
        <v>#N/A</v>
      </c>
      <c r="H4703" s="7" t="e">
        <v>#N/A</v>
      </c>
      <c r="I4703" s="7" t="s">
        <v>2353</v>
      </c>
      <c r="J4703" s="7" t="s">
        <v>2354</v>
      </c>
      <c r="K4703" s="241">
        <v>7020</v>
      </c>
      <c r="L4703" s="7" t="s">
        <v>2480</v>
      </c>
      <c r="M4703" s="241">
        <v>6006</v>
      </c>
      <c r="N4703" s="7" t="s">
        <v>68</v>
      </c>
    </row>
    <row r="4704" spans="1:14" x14ac:dyDescent="0.3">
      <c r="A4704" t="str">
        <f t="shared" si="73"/>
        <v>70216006</v>
      </c>
      <c r="B4704" s="7" t="s">
        <v>1321</v>
      </c>
      <c r="C4704" s="7" t="s">
        <v>1295</v>
      </c>
      <c r="D4704" s="7" t="s">
        <v>22</v>
      </c>
      <c r="E4704" s="7" t="e">
        <v>#N/A</v>
      </c>
      <c r="F4704" s="7" t="e">
        <v>#N/A</v>
      </c>
      <c r="G4704" s="7" t="e">
        <v>#N/A</v>
      </c>
      <c r="H4704" s="7" t="e">
        <v>#N/A</v>
      </c>
      <c r="I4704" s="7" t="s">
        <v>2353</v>
      </c>
      <c r="J4704" s="7" t="s">
        <v>2354</v>
      </c>
      <c r="K4704" s="241">
        <v>7021</v>
      </c>
      <c r="L4704" s="7" t="s">
        <v>2481</v>
      </c>
      <c r="M4704" s="241">
        <v>6006</v>
      </c>
      <c r="N4704" s="7" t="s">
        <v>68</v>
      </c>
    </row>
    <row r="4705" spans="1:14" x14ac:dyDescent="0.3">
      <c r="A4705" t="str">
        <f t="shared" si="73"/>
        <v>70226006</v>
      </c>
      <c r="B4705" s="7" t="s">
        <v>1321</v>
      </c>
      <c r="C4705" s="7" t="s">
        <v>1295</v>
      </c>
      <c r="D4705" s="7" t="s">
        <v>22</v>
      </c>
      <c r="E4705" s="7" t="e">
        <v>#N/A</v>
      </c>
      <c r="F4705" s="7" t="e">
        <v>#N/A</v>
      </c>
      <c r="G4705" s="7" t="e">
        <v>#N/A</v>
      </c>
      <c r="H4705" s="7" t="e">
        <v>#N/A</v>
      </c>
      <c r="I4705" s="7" t="s">
        <v>2353</v>
      </c>
      <c r="J4705" s="7" t="s">
        <v>2354</v>
      </c>
      <c r="K4705" s="241">
        <v>7022</v>
      </c>
      <c r="L4705" s="7" t="s">
        <v>2482</v>
      </c>
      <c r="M4705" s="241">
        <v>6006</v>
      </c>
      <c r="N4705" s="7" t="s">
        <v>68</v>
      </c>
    </row>
    <row r="4706" spans="1:14" x14ac:dyDescent="0.3">
      <c r="A4706" t="str">
        <f t="shared" si="73"/>
        <v>70236006</v>
      </c>
      <c r="B4706" s="7" t="s">
        <v>1321</v>
      </c>
      <c r="C4706" s="7" t="s">
        <v>1295</v>
      </c>
      <c r="D4706" s="7" t="s">
        <v>22</v>
      </c>
      <c r="E4706" s="7" t="e">
        <v>#N/A</v>
      </c>
      <c r="F4706" s="7" t="e">
        <v>#N/A</v>
      </c>
      <c r="G4706" s="7" t="e">
        <v>#N/A</v>
      </c>
      <c r="H4706" s="7" t="e">
        <v>#N/A</v>
      </c>
      <c r="I4706" s="7" t="s">
        <v>2353</v>
      </c>
      <c r="J4706" s="7" t="s">
        <v>2354</v>
      </c>
      <c r="K4706" s="241">
        <v>7023</v>
      </c>
      <c r="L4706" s="7" t="s">
        <v>2483</v>
      </c>
      <c r="M4706" s="241">
        <v>6006</v>
      </c>
      <c r="N4706" s="7" t="s">
        <v>68</v>
      </c>
    </row>
    <row r="4707" spans="1:14" x14ac:dyDescent="0.3">
      <c r="A4707" t="str">
        <f t="shared" si="73"/>
        <v>70246006</v>
      </c>
      <c r="B4707" s="7" t="s">
        <v>1321</v>
      </c>
      <c r="C4707" s="7" t="s">
        <v>1295</v>
      </c>
      <c r="D4707" s="7" t="s">
        <v>22</v>
      </c>
      <c r="E4707" s="7" t="e">
        <v>#N/A</v>
      </c>
      <c r="F4707" s="7" t="e">
        <v>#N/A</v>
      </c>
      <c r="G4707" s="7" t="e">
        <v>#N/A</v>
      </c>
      <c r="H4707" s="7" t="e">
        <v>#N/A</v>
      </c>
      <c r="I4707" s="7" t="s">
        <v>2353</v>
      </c>
      <c r="J4707" s="7" t="s">
        <v>2354</v>
      </c>
      <c r="K4707" s="241">
        <v>7024</v>
      </c>
      <c r="L4707" s="7" t="s">
        <v>2484</v>
      </c>
      <c r="M4707" s="241">
        <v>6006</v>
      </c>
      <c r="N4707" s="7" t="s">
        <v>68</v>
      </c>
    </row>
    <row r="4708" spans="1:14" x14ac:dyDescent="0.3">
      <c r="A4708" t="str">
        <f t="shared" si="73"/>
        <v>70256006</v>
      </c>
      <c r="B4708" s="7" t="s">
        <v>1321</v>
      </c>
      <c r="C4708" s="7" t="s">
        <v>1295</v>
      </c>
      <c r="D4708" s="7" t="s">
        <v>22</v>
      </c>
      <c r="E4708" s="7" t="e">
        <v>#N/A</v>
      </c>
      <c r="F4708" s="7" t="e">
        <v>#N/A</v>
      </c>
      <c r="G4708" s="7" t="e">
        <v>#N/A</v>
      </c>
      <c r="H4708" s="7" t="e">
        <v>#N/A</v>
      </c>
      <c r="I4708" s="7" t="s">
        <v>2353</v>
      </c>
      <c r="J4708" s="7" t="s">
        <v>2354</v>
      </c>
      <c r="K4708" s="241">
        <v>7025</v>
      </c>
      <c r="L4708" s="7" t="s">
        <v>2485</v>
      </c>
      <c r="M4708" s="241">
        <v>6006</v>
      </c>
      <c r="N4708" s="7" t="s">
        <v>68</v>
      </c>
    </row>
    <row r="4709" spans="1:14" x14ac:dyDescent="0.3">
      <c r="A4709" t="str">
        <f t="shared" si="73"/>
        <v>70266006</v>
      </c>
      <c r="B4709" s="7" t="s">
        <v>1321</v>
      </c>
      <c r="C4709" s="7" t="s">
        <v>1295</v>
      </c>
      <c r="D4709" s="7" t="s">
        <v>22</v>
      </c>
      <c r="E4709" s="7" t="e">
        <v>#N/A</v>
      </c>
      <c r="F4709" s="7" t="e">
        <v>#N/A</v>
      </c>
      <c r="G4709" s="7" t="e">
        <v>#N/A</v>
      </c>
      <c r="H4709" s="7" t="e">
        <v>#N/A</v>
      </c>
      <c r="I4709" s="7" t="s">
        <v>2353</v>
      </c>
      <c r="J4709" s="7" t="s">
        <v>2354</v>
      </c>
      <c r="K4709" s="241">
        <v>7026</v>
      </c>
      <c r="L4709" s="7" t="s">
        <v>2486</v>
      </c>
      <c r="M4709" s="241">
        <v>6006</v>
      </c>
      <c r="N4709" s="7" t="s">
        <v>68</v>
      </c>
    </row>
    <row r="4710" spans="1:14" x14ac:dyDescent="0.3">
      <c r="A4710" t="str">
        <f t="shared" si="73"/>
        <v>70276006</v>
      </c>
      <c r="B4710" s="7" t="s">
        <v>1321</v>
      </c>
      <c r="C4710" s="7" t="s">
        <v>1295</v>
      </c>
      <c r="D4710" s="7" t="s">
        <v>22</v>
      </c>
      <c r="E4710" s="7" t="e">
        <v>#N/A</v>
      </c>
      <c r="F4710" s="7" t="e">
        <v>#N/A</v>
      </c>
      <c r="G4710" s="7" t="e">
        <v>#N/A</v>
      </c>
      <c r="H4710" s="7" t="e">
        <v>#N/A</v>
      </c>
      <c r="I4710" s="7" t="s">
        <v>2353</v>
      </c>
      <c r="J4710" s="7" t="s">
        <v>2354</v>
      </c>
      <c r="K4710" s="241">
        <v>7027</v>
      </c>
      <c r="L4710" s="7" t="s">
        <v>2487</v>
      </c>
      <c r="M4710" s="241">
        <v>6006</v>
      </c>
      <c r="N4710" s="7" t="s">
        <v>68</v>
      </c>
    </row>
    <row r="4711" spans="1:14" x14ac:dyDescent="0.3">
      <c r="A4711" t="str">
        <f t="shared" si="73"/>
        <v>70286006</v>
      </c>
      <c r="B4711" s="7" t="s">
        <v>1321</v>
      </c>
      <c r="C4711" s="7" t="s">
        <v>1295</v>
      </c>
      <c r="D4711" s="7" t="s">
        <v>22</v>
      </c>
      <c r="E4711" s="7" t="e">
        <v>#N/A</v>
      </c>
      <c r="F4711" s="7" t="e">
        <v>#N/A</v>
      </c>
      <c r="G4711" s="7" t="e">
        <v>#N/A</v>
      </c>
      <c r="H4711" s="7" t="e">
        <v>#N/A</v>
      </c>
      <c r="I4711" s="7" t="s">
        <v>2353</v>
      </c>
      <c r="J4711" s="7" t="s">
        <v>2354</v>
      </c>
      <c r="K4711" s="241">
        <v>7028</v>
      </c>
      <c r="L4711" s="7" t="s">
        <v>2488</v>
      </c>
      <c r="M4711" s="241">
        <v>6006</v>
      </c>
      <c r="N4711" s="7" t="s">
        <v>68</v>
      </c>
    </row>
    <row r="4712" spans="1:14" x14ac:dyDescent="0.3">
      <c r="A4712" t="str">
        <f t="shared" si="73"/>
        <v>70296006</v>
      </c>
      <c r="B4712" s="7" t="s">
        <v>1321</v>
      </c>
      <c r="C4712" s="7" t="s">
        <v>1295</v>
      </c>
      <c r="D4712" s="7" t="s">
        <v>22</v>
      </c>
      <c r="E4712" s="7" t="e">
        <v>#N/A</v>
      </c>
      <c r="F4712" s="7" t="e">
        <v>#N/A</v>
      </c>
      <c r="G4712" s="7" t="e">
        <v>#N/A</v>
      </c>
      <c r="H4712" s="7" t="e">
        <v>#N/A</v>
      </c>
      <c r="I4712" s="7" t="s">
        <v>2353</v>
      </c>
      <c r="J4712" s="7" t="s">
        <v>2354</v>
      </c>
      <c r="K4712" s="241">
        <v>7029</v>
      </c>
      <c r="L4712" s="7" t="s">
        <v>2489</v>
      </c>
      <c r="M4712" s="241">
        <v>6006</v>
      </c>
      <c r="N4712" s="7" t="s">
        <v>68</v>
      </c>
    </row>
    <row r="4713" spans="1:14" x14ac:dyDescent="0.3">
      <c r="A4713" t="str">
        <f t="shared" si="73"/>
        <v>70306006</v>
      </c>
      <c r="B4713" s="7" t="s">
        <v>1321</v>
      </c>
      <c r="C4713" s="7" t="s">
        <v>1295</v>
      </c>
      <c r="D4713" s="7" t="s">
        <v>22</v>
      </c>
      <c r="E4713" s="7" t="e">
        <v>#N/A</v>
      </c>
      <c r="F4713" s="7" t="e">
        <v>#N/A</v>
      </c>
      <c r="G4713" s="7" t="e">
        <v>#N/A</v>
      </c>
      <c r="H4713" s="7" t="e">
        <v>#N/A</v>
      </c>
      <c r="I4713" s="7" t="s">
        <v>2353</v>
      </c>
      <c r="J4713" s="7" t="s">
        <v>2354</v>
      </c>
      <c r="K4713" s="241">
        <v>7030</v>
      </c>
      <c r="L4713" s="7" t="s">
        <v>2490</v>
      </c>
      <c r="M4713" s="241">
        <v>6006</v>
      </c>
      <c r="N4713" s="7" t="s">
        <v>68</v>
      </c>
    </row>
    <row r="4714" spans="1:14" x14ac:dyDescent="0.3">
      <c r="A4714" t="str">
        <f t="shared" si="73"/>
        <v>70316006</v>
      </c>
      <c r="B4714" s="7" t="s">
        <v>1321</v>
      </c>
      <c r="C4714" s="7" t="s">
        <v>1295</v>
      </c>
      <c r="D4714" s="7" t="s">
        <v>22</v>
      </c>
      <c r="E4714" s="7" t="e">
        <v>#N/A</v>
      </c>
      <c r="F4714" s="7" t="e">
        <v>#N/A</v>
      </c>
      <c r="G4714" s="7" t="e">
        <v>#N/A</v>
      </c>
      <c r="H4714" s="7" t="e">
        <v>#N/A</v>
      </c>
      <c r="I4714" s="7" t="s">
        <v>2353</v>
      </c>
      <c r="J4714" s="7" t="s">
        <v>2354</v>
      </c>
      <c r="K4714" s="241">
        <v>7031</v>
      </c>
      <c r="L4714" s="7" t="s">
        <v>2491</v>
      </c>
      <c r="M4714" s="241">
        <v>6006</v>
      </c>
      <c r="N4714" s="7" t="s">
        <v>68</v>
      </c>
    </row>
    <row r="4715" spans="1:14" x14ac:dyDescent="0.3">
      <c r="A4715" t="str">
        <f t="shared" si="73"/>
        <v>70326006</v>
      </c>
      <c r="B4715" s="7" t="s">
        <v>1321</v>
      </c>
      <c r="C4715" s="7" t="s">
        <v>1295</v>
      </c>
      <c r="D4715" s="7" t="s">
        <v>22</v>
      </c>
      <c r="E4715" s="7" t="e">
        <v>#N/A</v>
      </c>
      <c r="F4715" s="7" t="e">
        <v>#N/A</v>
      </c>
      <c r="G4715" s="7" t="e">
        <v>#N/A</v>
      </c>
      <c r="H4715" s="7" t="e">
        <v>#N/A</v>
      </c>
      <c r="I4715" s="7" t="s">
        <v>2353</v>
      </c>
      <c r="J4715" s="7" t="s">
        <v>2354</v>
      </c>
      <c r="K4715" s="241">
        <v>7032</v>
      </c>
      <c r="L4715" s="7" t="s">
        <v>2492</v>
      </c>
      <c r="M4715" s="241">
        <v>6006</v>
      </c>
      <c r="N4715" s="7" t="s">
        <v>68</v>
      </c>
    </row>
    <row r="4716" spans="1:14" x14ac:dyDescent="0.3">
      <c r="A4716" t="str">
        <f t="shared" si="73"/>
        <v>70336006</v>
      </c>
      <c r="B4716" s="7" t="s">
        <v>1321</v>
      </c>
      <c r="C4716" s="7" t="s">
        <v>1295</v>
      </c>
      <c r="D4716" s="7" t="s">
        <v>22</v>
      </c>
      <c r="E4716" s="7" t="e">
        <v>#N/A</v>
      </c>
      <c r="F4716" s="7" t="e">
        <v>#N/A</v>
      </c>
      <c r="G4716" s="7" t="e">
        <v>#N/A</v>
      </c>
      <c r="H4716" s="7" t="e">
        <v>#N/A</v>
      </c>
      <c r="I4716" s="7" t="s">
        <v>2353</v>
      </c>
      <c r="J4716" s="7" t="s">
        <v>2354</v>
      </c>
      <c r="K4716" s="241">
        <v>7033</v>
      </c>
      <c r="L4716" s="7" t="s">
        <v>2493</v>
      </c>
      <c r="M4716" s="241">
        <v>6006</v>
      </c>
      <c r="N4716" s="7" t="s">
        <v>68</v>
      </c>
    </row>
    <row r="4717" spans="1:14" x14ac:dyDescent="0.3">
      <c r="A4717" t="str">
        <f t="shared" si="73"/>
        <v>70346006</v>
      </c>
      <c r="B4717" s="7" t="s">
        <v>1321</v>
      </c>
      <c r="C4717" s="7" t="s">
        <v>1295</v>
      </c>
      <c r="D4717" s="7" t="s">
        <v>22</v>
      </c>
      <c r="E4717" s="7" t="e">
        <v>#N/A</v>
      </c>
      <c r="F4717" s="7" t="e">
        <v>#N/A</v>
      </c>
      <c r="G4717" s="7" t="e">
        <v>#N/A</v>
      </c>
      <c r="H4717" s="7" t="e">
        <v>#N/A</v>
      </c>
      <c r="I4717" s="7" t="s">
        <v>2353</v>
      </c>
      <c r="J4717" s="7" t="s">
        <v>2354</v>
      </c>
      <c r="K4717" s="241">
        <v>7034</v>
      </c>
      <c r="L4717" s="7" t="s">
        <v>2494</v>
      </c>
      <c r="M4717" s="241">
        <v>6006</v>
      </c>
      <c r="N4717" s="7" t="s">
        <v>68</v>
      </c>
    </row>
    <row r="4718" spans="1:14" x14ac:dyDescent="0.3">
      <c r="A4718" t="str">
        <f t="shared" si="73"/>
        <v>70356006</v>
      </c>
      <c r="B4718" s="7" t="s">
        <v>1321</v>
      </c>
      <c r="C4718" s="7" t="s">
        <v>1295</v>
      </c>
      <c r="D4718" s="7" t="s">
        <v>22</v>
      </c>
      <c r="E4718" s="7" t="e">
        <v>#N/A</v>
      </c>
      <c r="F4718" s="7" t="e">
        <v>#N/A</v>
      </c>
      <c r="G4718" s="7" t="e">
        <v>#N/A</v>
      </c>
      <c r="H4718" s="7" t="e">
        <v>#N/A</v>
      </c>
      <c r="I4718" s="7" t="s">
        <v>2353</v>
      </c>
      <c r="J4718" s="7" t="s">
        <v>2354</v>
      </c>
      <c r="K4718" s="241">
        <v>7035</v>
      </c>
      <c r="L4718" s="7" t="s">
        <v>2495</v>
      </c>
      <c r="M4718" s="241">
        <v>6006</v>
      </c>
      <c r="N4718" s="7" t="s">
        <v>68</v>
      </c>
    </row>
    <row r="4719" spans="1:14" x14ac:dyDescent="0.3">
      <c r="A4719" t="str">
        <f t="shared" si="73"/>
        <v>70366006</v>
      </c>
      <c r="B4719" s="7" t="s">
        <v>1321</v>
      </c>
      <c r="C4719" s="7" t="s">
        <v>1295</v>
      </c>
      <c r="D4719" s="7" t="s">
        <v>22</v>
      </c>
      <c r="E4719" s="7" t="e">
        <v>#N/A</v>
      </c>
      <c r="F4719" s="7" t="e">
        <v>#N/A</v>
      </c>
      <c r="G4719" s="7" t="e">
        <v>#N/A</v>
      </c>
      <c r="H4719" s="7" t="e">
        <v>#N/A</v>
      </c>
      <c r="I4719" s="7" t="s">
        <v>2353</v>
      </c>
      <c r="J4719" s="7" t="s">
        <v>2354</v>
      </c>
      <c r="K4719" s="241">
        <v>7036</v>
      </c>
      <c r="L4719" s="7" t="s">
        <v>2496</v>
      </c>
      <c r="M4719" s="241">
        <v>6006</v>
      </c>
      <c r="N4719" s="7" t="s">
        <v>68</v>
      </c>
    </row>
    <row r="4720" spans="1:14" x14ac:dyDescent="0.3">
      <c r="A4720" t="str">
        <f t="shared" si="73"/>
        <v>70376006</v>
      </c>
      <c r="B4720" s="7" t="s">
        <v>1321</v>
      </c>
      <c r="C4720" s="7" t="s">
        <v>1295</v>
      </c>
      <c r="D4720" s="7" t="s">
        <v>22</v>
      </c>
      <c r="E4720" s="7" t="e">
        <v>#N/A</v>
      </c>
      <c r="F4720" s="7" t="e">
        <v>#N/A</v>
      </c>
      <c r="G4720" s="7" t="e">
        <v>#N/A</v>
      </c>
      <c r="H4720" s="7" t="e">
        <v>#N/A</v>
      </c>
      <c r="I4720" s="7" t="s">
        <v>2353</v>
      </c>
      <c r="J4720" s="7" t="s">
        <v>2354</v>
      </c>
      <c r="K4720" s="241">
        <v>7037</v>
      </c>
      <c r="L4720" s="7" t="s">
        <v>2497</v>
      </c>
      <c r="M4720" s="241">
        <v>6006</v>
      </c>
      <c r="N4720" s="7" t="s">
        <v>68</v>
      </c>
    </row>
    <row r="4721" spans="1:14" x14ac:dyDescent="0.3">
      <c r="A4721" t="str">
        <f t="shared" si="73"/>
        <v>70386006</v>
      </c>
      <c r="B4721" s="7" t="s">
        <v>1321</v>
      </c>
      <c r="C4721" s="7" t="s">
        <v>1295</v>
      </c>
      <c r="D4721" s="7" t="s">
        <v>22</v>
      </c>
      <c r="E4721" s="7" t="e">
        <v>#N/A</v>
      </c>
      <c r="F4721" s="7" t="e">
        <v>#N/A</v>
      </c>
      <c r="G4721" s="7" t="e">
        <v>#N/A</v>
      </c>
      <c r="H4721" s="7" t="e">
        <v>#N/A</v>
      </c>
      <c r="I4721" s="7" t="s">
        <v>2353</v>
      </c>
      <c r="J4721" s="7" t="s">
        <v>2354</v>
      </c>
      <c r="K4721" s="241">
        <v>7038</v>
      </c>
      <c r="L4721" s="7" t="s">
        <v>2498</v>
      </c>
      <c r="M4721" s="241">
        <v>6006</v>
      </c>
      <c r="N4721" s="7" t="s">
        <v>68</v>
      </c>
    </row>
    <row r="4722" spans="1:14" x14ac:dyDescent="0.3">
      <c r="A4722" t="str">
        <f t="shared" si="73"/>
        <v>70396006</v>
      </c>
      <c r="B4722" s="7" t="s">
        <v>1321</v>
      </c>
      <c r="C4722" s="7" t="s">
        <v>1295</v>
      </c>
      <c r="D4722" s="7" t="s">
        <v>22</v>
      </c>
      <c r="E4722" s="7" t="e">
        <v>#N/A</v>
      </c>
      <c r="F4722" s="7" t="e">
        <v>#N/A</v>
      </c>
      <c r="G4722" s="7" t="e">
        <v>#N/A</v>
      </c>
      <c r="H4722" s="7" t="e">
        <v>#N/A</v>
      </c>
      <c r="I4722" s="7" t="s">
        <v>2353</v>
      </c>
      <c r="J4722" s="7" t="s">
        <v>2354</v>
      </c>
      <c r="K4722" s="241">
        <v>7039</v>
      </c>
      <c r="L4722" s="7" t="s">
        <v>2499</v>
      </c>
      <c r="M4722" s="241">
        <v>6006</v>
      </c>
      <c r="N4722" s="7" t="s">
        <v>68</v>
      </c>
    </row>
    <row r="4723" spans="1:14" x14ac:dyDescent="0.3">
      <c r="A4723" t="str">
        <f t="shared" si="73"/>
        <v>70402037</v>
      </c>
      <c r="B4723" s="7" t="s">
        <v>1321</v>
      </c>
      <c r="C4723" s="7" t="s">
        <v>1295</v>
      </c>
      <c r="D4723" s="7" t="s">
        <v>22</v>
      </c>
      <c r="E4723" s="7" t="e">
        <v>#N/A</v>
      </c>
      <c r="F4723" s="7" t="e">
        <v>#N/A</v>
      </c>
      <c r="G4723" s="7" t="e">
        <v>#N/A</v>
      </c>
      <c r="H4723" s="7" t="e">
        <v>#N/A</v>
      </c>
      <c r="I4723" s="7" t="s">
        <v>2353</v>
      </c>
      <c r="J4723" s="7" t="s">
        <v>2354</v>
      </c>
      <c r="K4723" s="241">
        <v>7040</v>
      </c>
      <c r="L4723" s="7" t="s">
        <v>2500</v>
      </c>
      <c r="M4723" s="241">
        <v>2037</v>
      </c>
      <c r="N4723" s="7" t="s">
        <v>294</v>
      </c>
    </row>
    <row r="4724" spans="1:14" x14ac:dyDescent="0.3">
      <c r="A4724" t="str">
        <f t="shared" si="73"/>
        <v>70406006</v>
      </c>
      <c r="B4724" s="7" t="s">
        <v>1321</v>
      </c>
      <c r="C4724" s="7" t="s">
        <v>1295</v>
      </c>
      <c r="D4724" s="7" t="s">
        <v>22</v>
      </c>
      <c r="E4724" s="7" t="e">
        <v>#N/A</v>
      </c>
      <c r="F4724" s="7" t="e">
        <v>#N/A</v>
      </c>
      <c r="G4724" s="7" t="e">
        <v>#N/A</v>
      </c>
      <c r="H4724" s="7" t="e">
        <v>#N/A</v>
      </c>
      <c r="I4724" s="7" t="s">
        <v>2353</v>
      </c>
      <c r="J4724" s="7" t="s">
        <v>2354</v>
      </c>
      <c r="K4724" s="241">
        <v>7040</v>
      </c>
      <c r="L4724" s="7" t="s">
        <v>2500</v>
      </c>
      <c r="M4724" s="241">
        <v>6006</v>
      </c>
      <c r="N4724" s="7" t="s">
        <v>68</v>
      </c>
    </row>
    <row r="4725" spans="1:14" x14ac:dyDescent="0.3">
      <c r="A4725" t="str">
        <f t="shared" si="73"/>
        <v>70416006</v>
      </c>
      <c r="B4725" s="7" t="s">
        <v>1321</v>
      </c>
      <c r="C4725" s="7" t="s">
        <v>1295</v>
      </c>
      <c r="D4725" s="7" t="s">
        <v>22</v>
      </c>
      <c r="E4725" s="7" t="e">
        <v>#N/A</v>
      </c>
      <c r="F4725" s="7" t="e">
        <v>#N/A</v>
      </c>
      <c r="G4725" s="7" t="e">
        <v>#N/A</v>
      </c>
      <c r="H4725" s="7" t="e">
        <v>#N/A</v>
      </c>
      <c r="I4725" s="7" t="s">
        <v>2353</v>
      </c>
      <c r="J4725" s="7" t="s">
        <v>2354</v>
      </c>
      <c r="K4725" s="241">
        <v>7041</v>
      </c>
      <c r="L4725" s="7" t="s">
        <v>2501</v>
      </c>
      <c r="M4725" s="241">
        <v>6006</v>
      </c>
      <c r="N4725" s="7" t="s">
        <v>68</v>
      </c>
    </row>
    <row r="4726" spans="1:14" x14ac:dyDescent="0.3">
      <c r="A4726" t="str">
        <f t="shared" si="73"/>
        <v>70426006</v>
      </c>
      <c r="B4726" s="7" t="s">
        <v>1321</v>
      </c>
      <c r="C4726" s="7" t="s">
        <v>1295</v>
      </c>
      <c r="D4726" s="7" t="s">
        <v>22</v>
      </c>
      <c r="E4726" s="7" t="e">
        <v>#N/A</v>
      </c>
      <c r="F4726" s="7" t="e">
        <v>#N/A</v>
      </c>
      <c r="G4726" s="7" t="e">
        <v>#N/A</v>
      </c>
      <c r="H4726" s="7" t="e">
        <v>#N/A</v>
      </c>
      <c r="I4726" s="7" t="s">
        <v>2353</v>
      </c>
      <c r="J4726" s="7" t="s">
        <v>2354</v>
      </c>
      <c r="K4726" s="241">
        <v>7042</v>
      </c>
      <c r="L4726" s="7" t="s">
        <v>2502</v>
      </c>
      <c r="M4726" s="241">
        <v>6006</v>
      </c>
      <c r="N4726" s="7" t="s">
        <v>68</v>
      </c>
    </row>
    <row r="4727" spans="1:14" x14ac:dyDescent="0.3">
      <c r="A4727" t="str">
        <f t="shared" si="73"/>
        <v>70426008</v>
      </c>
      <c r="B4727" s="7" t="s">
        <v>1321</v>
      </c>
      <c r="C4727" s="7" t="s">
        <v>1295</v>
      </c>
      <c r="D4727" s="7" t="s">
        <v>22</v>
      </c>
      <c r="E4727" s="7" t="e">
        <v>#N/A</v>
      </c>
      <c r="F4727" s="7" t="e">
        <v>#N/A</v>
      </c>
      <c r="G4727" s="7" t="e">
        <v>#N/A</v>
      </c>
      <c r="H4727" s="7" t="e">
        <v>#N/A</v>
      </c>
      <c r="I4727" s="7" t="s">
        <v>2353</v>
      </c>
      <c r="J4727" s="7" t="s">
        <v>2354</v>
      </c>
      <c r="K4727" s="241">
        <v>7042</v>
      </c>
      <c r="L4727" s="7" t="s">
        <v>2502</v>
      </c>
      <c r="M4727" s="241">
        <v>6008</v>
      </c>
      <c r="N4727" s="7" t="s">
        <v>75</v>
      </c>
    </row>
    <row r="4728" spans="1:14" x14ac:dyDescent="0.3">
      <c r="A4728" t="str">
        <f t="shared" si="73"/>
        <v>70436006</v>
      </c>
      <c r="B4728" s="7" t="s">
        <v>1321</v>
      </c>
      <c r="C4728" s="7" t="s">
        <v>1295</v>
      </c>
      <c r="D4728" s="7" t="s">
        <v>22</v>
      </c>
      <c r="E4728" s="7" t="e">
        <v>#N/A</v>
      </c>
      <c r="F4728" s="7" t="e">
        <v>#N/A</v>
      </c>
      <c r="G4728" s="7" t="e">
        <v>#N/A</v>
      </c>
      <c r="H4728" s="7" t="e">
        <v>#N/A</v>
      </c>
      <c r="I4728" s="7" t="s">
        <v>2353</v>
      </c>
      <c r="J4728" s="7" t="s">
        <v>2354</v>
      </c>
      <c r="K4728" s="241">
        <v>7043</v>
      </c>
      <c r="L4728" s="7" t="s">
        <v>2503</v>
      </c>
      <c r="M4728" s="241">
        <v>6006</v>
      </c>
      <c r="N4728" s="7" t="s">
        <v>68</v>
      </c>
    </row>
    <row r="4729" spans="1:14" x14ac:dyDescent="0.3">
      <c r="A4729" t="str">
        <f t="shared" si="73"/>
        <v>70446006</v>
      </c>
      <c r="B4729" s="7" t="s">
        <v>1321</v>
      </c>
      <c r="C4729" s="7" t="s">
        <v>1295</v>
      </c>
      <c r="D4729" s="7" t="s">
        <v>22</v>
      </c>
      <c r="E4729" s="7" t="e">
        <v>#N/A</v>
      </c>
      <c r="F4729" s="7" t="e">
        <v>#N/A</v>
      </c>
      <c r="G4729" s="7" t="e">
        <v>#N/A</v>
      </c>
      <c r="H4729" s="7" t="e">
        <v>#N/A</v>
      </c>
      <c r="I4729" s="7" t="s">
        <v>2353</v>
      </c>
      <c r="J4729" s="7" t="s">
        <v>2354</v>
      </c>
      <c r="K4729" s="241">
        <v>7044</v>
      </c>
      <c r="L4729" s="7" t="s">
        <v>2504</v>
      </c>
      <c r="M4729" s="241">
        <v>6006</v>
      </c>
      <c r="N4729" s="7" t="s">
        <v>68</v>
      </c>
    </row>
    <row r="4730" spans="1:14" x14ac:dyDescent="0.3">
      <c r="A4730" t="str">
        <f t="shared" si="73"/>
        <v>70456006</v>
      </c>
      <c r="B4730" s="7" t="s">
        <v>1321</v>
      </c>
      <c r="C4730" s="7" t="s">
        <v>1295</v>
      </c>
      <c r="D4730" s="7" t="s">
        <v>22</v>
      </c>
      <c r="E4730" s="7" t="e">
        <v>#N/A</v>
      </c>
      <c r="F4730" s="7" t="e">
        <v>#N/A</v>
      </c>
      <c r="G4730" s="7" t="e">
        <v>#N/A</v>
      </c>
      <c r="H4730" s="7" t="e">
        <v>#N/A</v>
      </c>
      <c r="I4730" s="7" t="s">
        <v>2353</v>
      </c>
      <c r="J4730" s="7" t="s">
        <v>2354</v>
      </c>
      <c r="K4730" s="241">
        <v>7045</v>
      </c>
      <c r="L4730" s="7" t="s">
        <v>2505</v>
      </c>
      <c r="M4730" s="241">
        <v>6006</v>
      </c>
      <c r="N4730" s="7" t="s">
        <v>68</v>
      </c>
    </row>
    <row r="4731" spans="1:14" x14ac:dyDescent="0.3">
      <c r="A4731" t="str">
        <f t="shared" si="73"/>
        <v>70466006</v>
      </c>
      <c r="B4731" s="7" t="s">
        <v>1321</v>
      </c>
      <c r="C4731" s="7" t="s">
        <v>1295</v>
      </c>
      <c r="D4731" s="7" t="s">
        <v>22</v>
      </c>
      <c r="E4731" s="7" t="e">
        <v>#N/A</v>
      </c>
      <c r="F4731" s="7" t="e">
        <v>#N/A</v>
      </c>
      <c r="G4731" s="7" t="e">
        <v>#N/A</v>
      </c>
      <c r="H4731" s="7" t="e">
        <v>#N/A</v>
      </c>
      <c r="I4731" s="7" t="s">
        <v>2353</v>
      </c>
      <c r="J4731" s="7" t="s">
        <v>2354</v>
      </c>
      <c r="K4731" s="241">
        <v>7046</v>
      </c>
      <c r="L4731" s="7" t="s">
        <v>2506</v>
      </c>
      <c r="M4731" s="241">
        <v>6006</v>
      </c>
      <c r="N4731" s="7" t="s">
        <v>68</v>
      </c>
    </row>
    <row r="4732" spans="1:14" x14ac:dyDescent="0.3">
      <c r="A4732" t="str">
        <f t="shared" si="73"/>
        <v>70476006</v>
      </c>
      <c r="B4732" s="7" t="s">
        <v>1321</v>
      </c>
      <c r="C4732" s="7" t="s">
        <v>1295</v>
      </c>
      <c r="D4732" s="7" t="s">
        <v>22</v>
      </c>
      <c r="E4732" s="7" t="e">
        <v>#N/A</v>
      </c>
      <c r="F4732" s="7" t="e">
        <v>#N/A</v>
      </c>
      <c r="G4732" s="7" t="e">
        <v>#N/A</v>
      </c>
      <c r="H4732" s="7" t="e">
        <v>#N/A</v>
      </c>
      <c r="I4732" s="7" t="s">
        <v>2353</v>
      </c>
      <c r="J4732" s="7" t="s">
        <v>2354</v>
      </c>
      <c r="K4732" s="241">
        <v>7047</v>
      </c>
      <c r="L4732" s="7" t="s">
        <v>2507</v>
      </c>
      <c r="M4732" s="241">
        <v>6006</v>
      </c>
      <c r="N4732" s="7" t="s">
        <v>68</v>
      </c>
    </row>
    <row r="4733" spans="1:14" x14ac:dyDescent="0.3">
      <c r="A4733" t="str">
        <f t="shared" si="73"/>
        <v>70486006</v>
      </c>
      <c r="B4733" s="7" t="s">
        <v>1321</v>
      </c>
      <c r="C4733" s="7" t="s">
        <v>1295</v>
      </c>
      <c r="D4733" s="7" t="s">
        <v>22</v>
      </c>
      <c r="E4733" s="7" t="e">
        <v>#N/A</v>
      </c>
      <c r="F4733" s="7" t="e">
        <v>#N/A</v>
      </c>
      <c r="G4733" s="7" t="e">
        <v>#N/A</v>
      </c>
      <c r="H4733" s="7" t="e">
        <v>#N/A</v>
      </c>
      <c r="I4733" s="7" t="s">
        <v>2353</v>
      </c>
      <c r="J4733" s="7" t="s">
        <v>2354</v>
      </c>
      <c r="K4733" s="241">
        <v>7048</v>
      </c>
      <c r="L4733" s="7" t="s">
        <v>2508</v>
      </c>
      <c r="M4733" s="241">
        <v>6006</v>
      </c>
      <c r="N4733" s="7" t="s">
        <v>68</v>
      </c>
    </row>
    <row r="4734" spans="1:14" x14ac:dyDescent="0.3">
      <c r="A4734" t="str">
        <f t="shared" si="73"/>
        <v>70496006</v>
      </c>
      <c r="B4734" s="7" t="s">
        <v>1321</v>
      </c>
      <c r="C4734" s="7" t="s">
        <v>1295</v>
      </c>
      <c r="D4734" s="7" t="s">
        <v>22</v>
      </c>
      <c r="E4734" s="7" t="e">
        <v>#N/A</v>
      </c>
      <c r="F4734" s="7" t="e">
        <v>#N/A</v>
      </c>
      <c r="G4734" s="7" t="e">
        <v>#N/A</v>
      </c>
      <c r="H4734" s="7" t="e">
        <v>#N/A</v>
      </c>
      <c r="I4734" s="7" t="s">
        <v>2353</v>
      </c>
      <c r="J4734" s="7" t="s">
        <v>2354</v>
      </c>
      <c r="K4734" s="241">
        <v>7049</v>
      </c>
      <c r="L4734" s="7" t="s">
        <v>2509</v>
      </c>
      <c r="M4734" s="241">
        <v>6006</v>
      </c>
      <c r="N4734" s="7" t="s">
        <v>68</v>
      </c>
    </row>
    <row r="4735" spans="1:14" x14ac:dyDescent="0.3">
      <c r="A4735" t="str">
        <f t="shared" si="73"/>
        <v>70506006</v>
      </c>
      <c r="B4735" s="7" t="s">
        <v>1321</v>
      </c>
      <c r="C4735" s="7" t="s">
        <v>1295</v>
      </c>
      <c r="D4735" s="7" t="s">
        <v>22</v>
      </c>
      <c r="E4735" s="7" t="e">
        <v>#N/A</v>
      </c>
      <c r="F4735" s="7" t="e">
        <v>#N/A</v>
      </c>
      <c r="G4735" s="7" t="e">
        <v>#N/A</v>
      </c>
      <c r="H4735" s="7" t="e">
        <v>#N/A</v>
      </c>
      <c r="I4735" s="7" t="s">
        <v>2353</v>
      </c>
      <c r="J4735" s="7" t="s">
        <v>2354</v>
      </c>
      <c r="K4735" s="241">
        <v>7050</v>
      </c>
      <c r="L4735" s="7" t="s">
        <v>2510</v>
      </c>
      <c r="M4735" s="241">
        <v>6006</v>
      </c>
      <c r="N4735" s="7" t="s">
        <v>68</v>
      </c>
    </row>
    <row r="4736" spans="1:14" x14ac:dyDescent="0.3">
      <c r="A4736" t="str">
        <f t="shared" si="73"/>
        <v>70516006</v>
      </c>
      <c r="B4736" s="7" t="s">
        <v>1321</v>
      </c>
      <c r="C4736" s="7" t="s">
        <v>1295</v>
      </c>
      <c r="D4736" s="7" t="s">
        <v>22</v>
      </c>
      <c r="E4736" s="7" t="e">
        <v>#N/A</v>
      </c>
      <c r="F4736" s="7" t="e">
        <v>#N/A</v>
      </c>
      <c r="G4736" s="7" t="e">
        <v>#N/A</v>
      </c>
      <c r="H4736" s="7" t="e">
        <v>#N/A</v>
      </c>
      <c r="I4736" s="7" t="s">
        <v>2353</v>
      </c>
      <c r="J4736" s="7" t="s">
        <v>2354</v>
      </c>
      <c r="K4736" s="241">
        <v>7051</v>
      </c>
      <c r="L4736" s="7" t="s">
        <v>2511</v>
      </c>
      <c r="M4736" s="241">
        <v>6006</v>
      </c>
      <c r="N4736" s="7" t="s">
        <v>68</v>
      </c>
    </row>
    <row r="4737" spans="1:14" x14ac:dyDescent="0.3">
      <c r="A4737" t="str">
        <f t="shared" si="73"/>
        <v>70526006</v>
      </c>
      <c r="B4737" s="7" t="s">
        <v>1321</v>
      </c>
      <c r="C4737" s="7" t="s">
        <v>1295</v>
      </c>
      <c r="D4737" s="7" t="s">
        <v>22</v>
      </c>
      <c r="E4737" s="7" t="e">
        <v>#N/A</v>
      </c>
      <c r="F4737" s="7" t="e">
        <v>#N/A</v>
      </c>
      <c r="G4737" s="7" t="e">
        <v>#N/A</v>
      </c>
      <c r="H4737" s="7" t="e">
        <v>#N/A</v>
      </c>
      <c r="I4737" s="7" t="s">
        <v>2353</v>
      </c>
      <c r="J4737" s="7" t="s">
        <v>2354</v>
      </c>
      <c r="K4737" s="241">
        <v>7052</v>
      </c>
      <c r="L4737" s="7" t="s">
        <v>2512</v>
      </c>
      <c r="M4737" s="241">
        <v>6006</v>
      </c>
      <c r="N4737" s="7" t="s">
        <v>68</v>
      </c>
    </row>
    <row r="4738" spans="1:14" x14ac:dyDescent="0.3">
      <c r="A4738" t="str">
        <f t="shared" si="73"/>
        <v>70536006</v>
      </c>
      <c r="B4738" s="7" t="s">
        <v>1321</v>
      </c>
      <c r="C4738" s="7" t="s">
        <v>1295</v>
      </c>
      <c r="D4738" s="7" t="s">
        <v>22</v>
      </c>
      <c r="E4738" s="7" t="e">
        <v>#N/A</v>
      </c>
      <c r="F4738" s="7" t="e">
        <v>#N/A</v>
      </c>
      <c r="G4738" s="7" t="e">
        <v>#N/A</v>
      </c>
      <c r="H4738" s="7" t="e">
        <v>#N/A</v>
      </c>
      <c r="I4738" s="7" t="s">
        <v>2353</v>
      </c>
      <c r="J4738" s="7" t="s">
        <v>2354</v>
      </c>
      <c r="K4738" s="241">
        <v>7053</v>
      </c>
      <c r="L4738" s="7" t="s">
        <v>2513</v>
      </c>
      <c r="M4738" s="241">
        <v>6006</v>
      </c>
      <c r="N4738" s="7" t="s">
        <v>68</v>
      </c>
    </row>
    <row r="4739" spans="1:14" x14ac:dyDescent="0.3">
      <c r="A4739" t="str">
        <f t="shared" ref="A4739:A4802" si="74">K4739&amp;M4739</f>
        <v>70546006</v>
      </c>
      <c r="B4739" s="7" t="s">
        <v>1321</v>
      </c>
      <c r="C4739" s="7" t="s">
        <v>1295</v>
      </c>
      <c r="D4739" s="7" t="s">
        <v>22</v>
      </c>
      <c r="E4739" s="7" t="e">
        <v>#N/A</v>
      </c>
      <c r="F4739" s="7" t="e">
        <v>#N/A</v>
      </c>
      <c r="G4739" s="7" t="e">
        <v>#N/A</v>
      </c>
      <c r="H4739" s="7" t="e">
        <v>#N/A</v>
      </c>
      <c r="I4739" s="7" t="s">
        <v>2353</v>
      </c>
      <c r="J4739" s="7" t="s">
        <v>2354</v>
      </c>
      <c r="K4739" s="241">
        <v>7054</v>
      </c>
      <c r="L4739" s="7" t="s">
        <v>2514</v>
      </c>
      <c r="M4739" s="241">
        <v>6006</v>
      </c>
      <c r="N4739" s="7" t="s">
        <v>68</v>
      </c>
    </row>
    <row r="4740" spans="1:14" x14ac:dyDescent="0.3">
      <c r="A4740" t="str">
        <f t="shared" si="74"/>
        <v>70556006</v>
      </c>
      <c r="B4740" s="7" t="s">
        <v>1321</v>
      </c>
      <c r="C4740" s="7" t="s">
        <v>1295</v>
      </c>
      <c r="D4740" s="7" t="s">
        <v>22</v>
      </c>
      <c r="E4740" s="7" t="e">
        <v>#N/A</v>
      </c>
      <c r="F4740" s="7" t="e">
        <v>#N/A</v>
      </c>
      <c r="G4740" s="7" t="e">
        <v>#N/A</v>
      </c>
      <c r="H4740" s="7" t="e">
        <v>#N/A</v>
      </c>
      <c r="I4740" s="7" t="s">
        <v>2353</v>
      </c>
      <c r="J4740" s="7" t="s">
        <v>2354</v>
      </c>
      <c r="K4740" s="241">
        <v>7055</v>
      </c>
      <c r="L4740" s="7" t="s">
        <v>2515</v>
      </c>
      <c r="M4740" s="241">
        <v>6006</v>
      </c>
      <c r="N4740" s="7" t="s">
        <v>68</v>
      </c>
    </row>
    <row r="4741" spans="1:14" x14ac:dyDescent="0.3">
      <c r="A4741" t="str">
        <f t="shared" si="74"/>
        <v>70566006</v>
      </c>
      <c r="B4741" s="7" t="s">
        <v>1321</v>
      </c>
      <c r="C4741" s="7" t="s">
        <v>1295</v>
      </c>
      <c r="D4741" s="7" t="s">
        <v>22</v>
      </c>
      <c r="E4741" s="7" t="e">
        <v>#N/A</v>
      </c>
      <c r="F4741" s="7" t="e">
        <v>#N/A</v>
      </c>
      <c r="G4741" s="7" t="e">
        <v>#N/A</v>
      </c>
      <c r="H4741" s="7" t="e">
        <v>#N/A</v>
      </c>
      <c r="I4741" s="7" t="s">
        <v>2353</v>
      </c>
      <c r="J4741" s="7" t="s">
        <v>2354</v>
      </c>
      <c r="K4741" s="241">
        <v>7056</v>
      </c>
      <c r="L4741" s="7" t="s">
        <v>2516</v>
      </c>
      <c r="M4741" s="241">
        <v>6006</v>
      </c>
      <c r="N4741" s="7" t="s">
        <v>68</v>
      </c>
    </row>
    <row r="4742" spans="1:14" x14ac:dyDescent="0.3">
      <c r="A4742" t="str">
        <f t="shared" si="74"/>
        <v>70576006</v>
      </c>
      <c r="B4742" s="7" t="s">
        <v>1321</v>
      </c>
      <c r="C4742" s="7" t="s">
        <v>1295</v>
      </c>
      <c r="D4742" s="7" t="s">
        <v>22</v>
      </c>
      <c r="E4742" s="7" t="e">
        <v>#N/A</v>
      </c>
      <c r="F4742" s="7" t="e">
        <v>#N/A</v>
      </c>
      <c r="G4742" s="7" t="e">
        <v>#N/A</v>
      </c>
      <c r="H4742" s="7" t="e">
        <v>#N/A</v>
      </c>
      <c r="I4742" s="7" t="s">
        <v>2353</v>
      </c>
      <c r="J4742" s="7" t="s">
        <v>2354</v>
      </c>
      <c r="K4742" s="241">
        <v>7057</v>
      </c>
      <c r="L4742" s="7" t="s">
        <v>2517</v>
      </c>
      <c r="M4742" s="241">
        <v>6006</v>
      </c>
      <c r="N4742" s="7" t="s">
        <v>68</v>
      </c>
    </row>
    <row r="4743" spans="1:14" x14ac:dyDescent="0.3">
      <c r="A4743" t="str">
        <f t="shared" si="74"/>
        <v>70586006</v>
      </c>
      <c r="B4743" s="7" t="s">
        <v>1321</v>
      </c>
      <c r="C4743" s="7" t="s">
        <v>1295</v>
      </c>
      <c r="D4743" s="7" t="s">
        <v>22</v>
      </c>
      <c r="E4743" s="7" t="e">
        <v>#N/A</v>
      </c>
      <c r="F4743" s="7" t="e">
        <v>#N/A</v>
      </c>
      <c r="G4743" s="7" t="e">
        <v>#N/A</v>
      </c>
      <c r="H4743" s="7" t="e">
        <v>#N/A</v>
      </c>
      <c r="I4743" s="7" t="s">
        <v>2353</v>
      </c>
      <c r="J4743" s="7" t="s">
        <v>2354</v>
      </c>
      <c r="K4743" s="241">
        <v>7058</v>
      </c>
      <c r="L4743" s="7" t="s">
        <v>2518</v>
      </c>
      <c r="M4743" s="241">
        <v>6006</v>
      </c>
      <c r="N4743" s="7" t="s">
        <v>68</v>
      </c>
    </row>
    <row r="4744" spans="1:14" x14ac:dyDescent="0.3">
      <c r="A4744" t="str">
        <f t="shared" si="74"/>
        <v>70596006</v>
      </c>
      <c r="B4744" s="7" t="s">
        <v>1321</v>
      </c>
      <c r="C4744" s="7" t="s">
        <v>1295</v>
      </c>
      <c r="D4744" s="7" t="s">
        <v>22</v>
      </c>
      <c r="E4744" s="7" t="e">
        <v>#N/A</v>
      </c>
      <c r="F4744" s="7" t="e">
        <v>#N/A</v>
      </c>
      <c r="G4744" s="7" t="e">
        <v>#N/A</v>
      </c>
      <c r="H4744" s="7" t="e">
        <v>#N/A</v>
      </c>
      <c r="I4744" s="7" t="s">
        <v>2353</v>
      </c>
      <c r="J4744" s="7" t="s">
        <v>2354</v>
      </c>
      <c r="K4744" s="241">
        <v>7059</v>
      </c>
      <c r="L4744" s="7" t="s">
        <v>2519</v>
      </c>
      <c r="M4744" s="241">
        <v>6006</v>
      </c>
      <c r="N4744" s="7" t="s">
        <v>68</v>
      </c>
    </row>
    <row r="4745" spans="1:14" x14ac:dyDescent="0.3">
      <c r="A4745" t="str">
        <f t="shared" si="74"/>
        <v>70606006</v>
      </c>
      <c r="B4745" s="7" t="s">
        <v>1321</v>
      </c>
      <c r="C4745" s="7" t="s">
        <v>1295</v>
      </c>
      <c r="D4745" s="7" t="s">
        <v>22</v>
      </c>
      <c r="E4745" s="7" t="e">
        <v>#N/A</v>
      </c>
      <c r="F4745" s="7" t="e">
        <v>#N/A</v>
      </c>
      <c r="G4745" s="7" t="e">
        <v>#N/A</v>
      </c>
      <c r="H4745" s="7" t="e">
        <v>#N/A</v>
      </c>
      <c r="I4745" s="7" t="s">
        <v>2353</v>
      </c>
      <c r="J4745" s="7" t="s">
        <v>2354</v>
      </c>
      <c r="K4745" s="241">
        <v>7060</v>
      </c>
      <c r="L4745" s="7" t="s">
        <v>2520</v>
      </c>
      <c r="M4745" s="241">
        <v>6006</v>
      </c>
      <c r="N4745" s="7" t="s">
        <v>68</v>
      </c>
    </row>
    <row r="4746" spans="1:14" x14ac:dyDescent="0.3">
      <c r="A4746" t="str">
        <f t="shared" si="74"/>
        <v>70616006</v>
      </c>
      <c r="B4746" s="7" t="s">
        <v>1321</v>
      </c>
      <c r="C4746" s="7" t="s">
        <v>1295</v>
      </c>
      <c r="D4746" s="7" t="s">
        <v>22</v>
      </c>
      <c r="E4746" s="7" t="e">
        <v>#N/A</v>
      </c>
      <c r="F4746" s="7" t="e">
        <v>#N/A</v>
      </c>
      <c r="G4746" s="7" t="e">
        <v>#N/A</v>
      </c>
      <c r="H4746" s="7" t="e">
        <v>#N/A</v>
      </c>
      <c r="I4746" s="7" t="s">
        <v>2353</v>
      </c>
      <c r="J4746" s="7" t="s">
        <v>2354</v>
      </c>
      <c r="K4746" s="241">
        <v>7061</v>
      </c>
      <c r="L4746" s="7" t="s">
        <v>2521</v>
      </c>
      <c r="M4746" s="241">
        <v>6006</v>
      </c>
      <c r="N4746" s="7" t="s">
        <v>68</v>
      </c>
    </row>
    <row r="4747" spans="1:14" x14ac:dyDescent="0.3">
      <c r="A4747" t="str">
        <f t="shared" si="74"/>
        <v>70626006</v>
      </c>
      <c r="B4747" s="7" t="s">
        <v>1321</v>
      </c>
      <c r="C4747" s="7" t="s">
        <v>1295</v>
      </c>
      <c r="D4747" s="7" t="s">
        <v>22</v>
      </c>
      <c r="E4747" s="7" t="e">
        <v>#N/A</v>
      </c>
      <c r="F4747" s="7" t="e">
        <v>#N/A</v>
      </c>
      <c r="G4747" s="7" t="e">
        <v>#N/A</v>
      </c>
      <c r="H4747" s="7" t="e">
        <v>#N/A</v>
      </c>
      <c r="I4747" s="7" t="s">
        <v>2353</v>
      </c>
      <c r="J4747" s="7" t="s">
        <v>2354</v>
      </c>
      <c r="K4747" s="241">
        <v>7062</v>
      </c>
      <c r="L4747" s="7" t="s">
        <v>2522</v>
      </c>
      <c r="M4747" s="241">
        <v>6006</v>
      </c>
      <c r="N4747" s="7" t="s">
        <v>68</v>
      </c>
    </row>
    <row r="4748" spans="1:14" x14ac:dyDescent="0.3">
      <c r="A4748" t="str">
        <f t="shared" si="74"/>
        <v>70636006</v>
      </c>
      <c r="B4748" s="7" t="s">
        <v>1321</v>
      </c>
      <c r="C4748" s="7" t="s">
        <v>1295</v>
      </c>
      <c r="D4748" s="7" t="s">
        <v>22</v>
      </c>
      <c r="E4748" s="7" t="e">
        <v>#N/A</v>
      </c>
      <c r="F4748" s="7" t="e">
        <v>#N/A</v>
      </c>
      <c r="G4748" s="7" t="e">
        <v>#N/A</v>
      </c>
      <c r="H4748" s="7" t="e">
        <v>#N/A</v>
      </c>
      <c r="I4748" s="7" t="s">
        <v>2353</v>
      </c>
      <c r="J4748" s="7" t="s">
        <v>2354</v>
      </c>
      <c r="K4748" s="241">
        <v>7063</v>
      </c>
      <c r="L4748" s="7" t="s">
        <v>2523</v>
      </c>
      <c r="M4748" s="241">
        <v>6006</v>
      </c>
      <c r="N4748" s="7" t="s">
        <v>68</v>
      </c>
    </row>
    <row r="4749" spans="1:14" x14ac:dyDescent="0.3">
      <c r="A4749" t="str">
        <f t="shared" si="74"/>
        <v>70646006</v>
      </c>
      <c r="B4749" s="7" t="s">
        <v>1321</v>
      </c>
      <c r="C4749" s="7" t="s">
        <v>1295</v>
      </c>
      <c r="D4749" s="7" t="s">
        <v>22</v>
      </c>
      <c r="E4749" s="7" t="e">
        <v>#N/A</v>
      </c>
      <c r="F4749" s="7" t="e">
        <v>#N/A</v>
      </c>
      <c r="G4749" s="7" t="e">
        <v>#N/A</v>
      </c>
      <c r="H4749" s="7" t="e">
        <v>#N/A</v>
      </c>
      <c r="I4749" s="7" t="s">
        <v>2353</v>
      </c>
      <c r="J4749" s="7" t="s">
        <v>2354</v>
      </c>
      <c r="K4749" s="241">
        <v>7064</v>
      </c>
      <c r="L4749" s="7" t="s">
        <v>2524</v>
      </c>
      <c r="M4749" s="241">
        <v>6006</v>
      </c>
      <c r="N4749" s="7" t="s">
        <v>68</v>
      </c>
    </row>
    <row r="4750" spans="1:14" x14ac:dyDescent="0.3">
      <c r="A4750" t="str">
        <f t="shared" si="74"/>
        <v>70656006</v>
      </c>
      <c r="B4750" s="7" t="s">
        <v>1321</v>
      </c>
      <c r="C4750" s="7" t="s">
        <v>1295</v>
      </c>
      <c r="D4750" s="7" t="s">
        <v>22</v>
      </c>
      <c r="E4750" s="7" t="e">
        <v>#N/A</v>
      </c>
      <c r="F4750" s="7" t="e">
        <v>#N/A</v>
      </c>
      <c r="G4750" s="7" t="e">
        <v>#N/A</v>
      </c>
      <c r="H4750" s="7" t="e">
        <v>#N/A</v>
      </c>
      <c r="I4750" s="7" t="s">
        <v>2353</v>
      </c>
      <c r="J4750" s="7" t="s">
        <v>2354</v>
      </c>
      <c r="K4750" s="241">
        <v>7065</v>
      </c>
      <c r="L4750" s="7" t="s">
        <v>2525</v>
      </c>
      <c r="M4750" s="241">
        <v>6006</v>
      </c>
      <c r="N4750" s="7" t="s">
        <v>68</v>
      </c>
    </row>
    <row r="4751" spans="1:14" x14ac:dyDescent="0.3">
      <c r="A4751" t="str">
        <f t="shared" si="74"/>
        <v>70666006</v>
      </c>
      <c r="B4751" s="7" t="s">
        <v>1321</v>
      </c>
      <c r="C4751" s="7" t="s">
        <v>1295</v>
      </c>
      <c r="D4751" s="7" t="s">
        <v>22</v>
      </c>
      <c r="E4751" s="7" t="e">
        <v>#N/A</v>
      </c>
      <c r="F4751" s="7" t="e">
        <v>#N/A</v>
      </c>
      <c r="G4751" s="7" t="e">
        <v>#N/A</v>
      </c>
      <c r="H4751" s="7" t="e">
        <v>#N/A</v>
      </c>
      <c r="I4751" s="7" t="s">
        <v>2353</v>
      </c>
      <c r="J4751" s="7" t="s">
        <v>2354</v>
      </c>
      <c r="K4751" s="241">
        <v>7066</v>
      </c>
      <c r="L4751" s="7" t="s">
        <v>2526</v>
      </c>
      <c r="M4751" s="241">
        <v>6006</v>
      </c>
      <c r="N4751" s="7" t="s">
        <v>68</v>
      </c>
    </row>
    <row r="4752" spans="1:14" x14ac:dyDescent="0.3">
      <c r="A4752" t="str">
        <f t="shared" si="74"/>
        <v>70676006</v>
      </c>
      <c r="B4752" s="7" t="s">
        <v>1321</v>
      </c>
      <c r="C4752" s="7" t="s">
        <v>1295</v>
      </c>
      <c r="D4752" s="7" t="s">
        <v>22</v>
      </c>
      <c r="E4752" s="7" t="e">
        <v>#N/A</v>
      </c>
      <c r="F4752" s="7" t="e">
        <v>#N/A</v>
      </c>
      <c r="G4752" s="7" t="e">
        <v>#N/A</v>
      </c>
      <c r="H4752" s="7" t="e">
        <v>#N/A</v>
      </c>
      <c r="I4752" s="7" t="s">
        <v>2353</v>
      </c>
      <c r="J4752" s="7" t="s">
        <v>2354</v>
      </c>
      <c r="K4752" s="241">
        <v>7067</v>
      </c>
      <c r="L4752" s="7" t="s">
        <v>2527</v>
      </c>
      <c r="M4752" s="241">
        <v>6006</v>
      </c>
      <c r="N4752" s="7" t="s">
        <v>68</v>
      </c>
    </row>
    <row r="4753" spans="1:14" x14ac:dyDescent="0.3">
      <c r="A4753" t="str">
        <f t="shared" si="74"/>
        <v>70686006</v>
      </c>
      <c r="B4753" s="7" t="s">
        <v>1321</v>
      </c>
      <c r="C4753" s="7" t="s">
        <v>1295</v>
      </c>
      <c r="D4753" s="7" t="s">
        <v>22</v>
      </c>
      <c r="E4753" s="7" t="e">
        <v>#N/A</v>
      </c>
      <c r="F4753" s="7" t="e">
        <v>#N/A</v>
      </c>
      <c r="G4753" s="7" t="e">
        <v>#N/A</v>
      </c>
      <c r="H4753" s="7" t="e">
        <v>#N/A</v>
      </c>
      <c r="I4753" s="7" t="s">
        <v>2353</v>
      </c>
      <c r="J4753" s="7" t="s">
        <v>2354</v>
      </c>
      <c r="K4753" s="241">
        <v>7068</v>
      </c>
      <c r="L4753" s="7" t="s">
        <v>2528</v>
      </c>
      <c r="M4753" s="241">
        <v>6006</v>
      </c>
      <c r="N4753" s="7" t="s">
        <v>68</v>
      </c>
    </row>
    <row r="4754" spans="1:14" x14ac:dyDescent="0.3">
      <c r="A4754" t="str">
        <f t="shared" si="74"/>
        <v>70696006</v>
      </c>
      <c r="B4754" s="7" t="s">
        <v>1321</v>
      </c>
      <c r="C4754" s="7" t="s">
        <v>1295</v>
      </c>
      <c r="D4754" s="7" t="s">
        <v>22</v>
      </c>
      <c r="E4754" s="7" t="e">
        <v>#N/A</v>
      </c>
      <c r="F4754" s="7" t="e">
        <v>#N/A</v>
      </c>
      <c r="G4754" s="7" t="e">
        <v>#N/A</v>
      </c>
      <c r="H4754" s="7" t="e">
        <v>#N/A</v>
      </c>
      <c r="I4754" s="7" t="s">
        <v>2353</v>
      </c>
      <c r="J4754" s="7" t="s">
        <v>2354</v>
      </c>
      <c r="K4754" s="241">
        <v>7069</v>
      </c>
      <c r="L4754" s="7" t="s">
        <v>2529</v>
      </c>
      <c r="M4754" s="241">
        <v>6006</v>
      </c>
      <c r="N4754" s="7" t="s">
        <v>68</v>
      </c>
    </row>
    <row r="4755" spans="1:14" x14ac:dyDescent="0.3">
      <c r="A4755" t="str">
        <f t="shared" si="74"/>
        <v>70706006</v>
      </c>
      <c r="B4755" s="7" t="s">
        <v>1321</v>
      </c>
      <c r="C4755" s="7" t="s">
        <v>1295</v>
      </c>
      <c r="D4755" s="7" t="s">
        <v>22</v>
      </c>
      <c r="E4755" s="7" t="e">
        <v>#N/A</v>
      </c>
      <c r="F4755" s="7" t="e">
        <v>#N/A</v>
      </c>
      <c r="G4755" s="7" t="e">
        <v>#N/A</v>
      </c>
      <c r="H4755" s="7" t="e">
        <v>#N/A</v>
      </c>
      <c r="I4755" s="7" t="s">
        <v>2353</v>
      </c>
      <c r="J4755" s="7" t="s">
        <v>2354</v>
      </c>
      <c r="K4755" s="241">
        <v>7070</v>
      </c>
      <c r="L4755" s="7" t="s">
        <v>2530</v>
      </c>
      <c r="M4755" s="241">
        <v>6006</v>
      </c>
      <c r="N4755" s="7" t="s">
        <v>68</v>
      </c>
    </row>
    <row r="4756" spans="1:14" x14ac:dyDescent="0.3">
      <c r="A4756" t="str">
        <f t="shared" si="74"/>
        <v>70716006</v>
      </c>
      <c r="B4756" s="7" t="s">
        <v>1321</v>
      </c>
      <c r="C4756" s="7" t="s">
        <v>1295</v>
      </c>
      <c r="D4756" s="7" t="s">
        <v>22</v>
      </c>
      <c r="E4756" s="7" t="e">
        <v>#N/A</v>
      </c>
      <c r="F4756" s="7" t="e">
        <v>#N/A</v>
      </c>
      <c r="G4756" s="7" t="e">
        <v>#N/A</v>
      </c>
      <c r="H4756" s="7" t="e">
        <v>#N/A</v>
      </c>
      <c r="I4756" s="7" t="s">
        <v>2353</v>
      </c>
      <c r="J4756" s="7" t="s">
        <v>2354</v>
      </c>
      <c r="K4756" s="241">
        <v>7071</v>
      </c>
      <c r="L4756" s="7" t="s">
        <v>2531</v>
      </c>
      <c r="M4756" s="241">
        <v>6006</v>
      </c>
      <c r="N4756" s="7" t="s">
        <v>68</v>
      </c>
    </row>
    <row r="4757" spans="1:14" x14ac:dyDescent="0.3">
      <c r="A4757" t="str">
        <f t="shared" si="74"/>
        <v>70726006</v>
      </c>
      <c r="B4757" s="7" t="s">
        <v>1321</v>
      </c>
      <c r="C4757" s="7" t="s">
        <v>1295</v>
      </c>
      <c r="D4757" s="7" t="s">
        <v>22</v>
      </c>
      <c r="E4757" s="7" t="e">
        <v>#N/A</v>
      </c>
      <c r="F4757" s="7" t="e">
        <v>#N/A</v>
      </c>
      <c r="G4757" s="7" t="e">
        <v>#N/A</v>
      </c>
      <c r="H4757" s="7" t="e">
        <v>#N/A</v>
      </c>
      <c r="I4757" s="7" t="s">
        <v>2353</v>
      </c>
      <c r="J4757" s="7" t="s">
        <v>2354</v>
      </c>
      <c r="K4757" s="241">
        <v>7072</v>
      </c>
      <c r="L4757" s="7" t="s">
        <v>2532</v>
      </c>
      <c r="M4757" s="241">
        <v>6006</v>
      </c>
      <c r="N4757" s="7" t="s">
        <v>68</v>
      </c>
    </row>
    <row r="4758" spans="1:14" x14ac:dyDescent="0.3">
      <c r="A4758" t="str">
        <f t="shared" si="74"/>
        <v>70736006</v>
      </c>
      <c r="B4758" s="7" t="s">
        <v>1321</v>
      </c>
      <c r="C4758" s="7" t="s">
        <v>1295</v>
      </c>
      <c r="D4758" s="7" t="s">
        <v>22</v>
      </c>
      <c r="E4758" s="7" t="e">
        <v>#N/A</v>
      </c>
      <c r="F4758" s="7" t="e">
        <v>#N/A</v>
      </c>
      <c r="G4758" s="7" t="e">
        <v>#N/A</v>
      </c>
      <c r="H4758" s="7" t="e">
        <v>#N/A</v>
      </c>
      <c r="I4758" s="7" t="s">
        <v>2353</v>
      </c>
      <c r="J4758" s="7" t="s">
        <v>2354</v>
      </c>
      <c r="K4758" s="241">
        <v>7073</v>
      </c>
      <c r="L4758" s="7" t="s">
        <v>2533</v>
      </c>
      <c r="M4758" s="241">
        <v>6006</v>
      </c>
      <c r="N4758" s="7" t="s">
        <v>68</v>
      </c>
    </row>
    <row r="4759" spans="1:14" x14ac:dyDescent="0.3">
      <c r="A4759" t="str">
        <f t="shared" si="74"/>
        <v>70746006</v>
      </c>
      <c r="B4759" s="7" t="s">
        <v>1321</v>
      </c>
      <c r="C4759" s="7" t="s">
        <v>1295</v>
      </c>
      <c r="D4759" s="7" t="s">
        <v>22</v>
      </c>
      <c r="E4759" s="7" t="e">
        <v>#N/A</v>
      </c>
      <c r="F4759" s="7" t="e">
        <v>#N/A</v>
      </c>
      <c r="G4759" s="7" t="e">
        <v>#N/A</v>
      </c>
      <c r="H4759" s="7" t="e">
        <v>#N/A</v>
      </c>
      <c r="I4759" s="7" t="s">
        <v>2353</v>
      </c>
      <c r="J4759" s="7" t="s">
        <v>2354</v>
      </c>
      <c r="K4759" s="241">
        <v>7074</v>
      </c>
      <c r="L4759" s="7" t="s">
        <v>2534</v>
      </c>
      <c r="M4759" s="241">
        <v>6006</v>
      </c>
      <c r="N4759" s="7" t="s">
        <v>68</v>
      </c>
    </row>
    <row r="4760" spans="1:14" x14ac:dyDescent="0.3">
      <c r="A4760" t="str">
        <f t="shared" si="74"/>
        <v>70756006</v>
      </c>
      <c r="B4760" s="7" t="s">
        <v>1321</v>
      </c>
      <c r="C4760" s="7" t="s">
        <v>1295</v>
      </c>
      <c r="D4760" s="7" t="s">
        <v>22</v>
      </c>
      <c r="E4760" s="7" t="e">
        <v>#N/A</v>
      </c>
      <c r="F4760" s="7" t="e">
        <v>#N/A</v>
      </c>
      <c r="G4760" s="7" t="e">
        <v>#N/A</v>
      </c>
      <c r="H4760" s="7" t="e">
        <v>#N/A</v>
      </c>
      <c r="I4760" s="7" t="s">
        <v>2353</v>
      </c>
      <c r="J4760" s="7" t="s">
        <v>2354</v>
      </c>
      <c r="K4760" s="241">
        <v>7075</v>
      </c>
      <c r="L4760" s="7" t="s">
        <v>2535</v>
      </c>
      <c r="M4760" s="241">
        <v>6006</v>
      </c>
      <c r="N4760" s="7" t="s">
        <v>68</v>
      </c>
    </row>
    <row r="4761" spans="1:14" x14ac:dyDescent="0.3">
      <c r="A4761" t="str">
        <f t="shared" si="74"/>
        <v>70766006</v>
      </c>
      <c r="B4761" s="7" t="s">
        <v>1321</v>
      </c>
      <c r="C4761" s="7" t="s">
        <v>1295</v>
      </c>
      <c r="D4761" s="7" t="s">
        <v>22</v>
      </c>
      <c r="E4761" s="7" t="e">
        <v>#N/A</v>
      </c>
      <c r="F4761" s="7" t="e">
        <v>#N/A</v>
      </c>
      <c r="G4761" s="7" t="e">
        <v>#N/A</v>
      </c>
      <c r="H4761" s="7" t="e">
        <v>#N/A</v>
      </c>
      <c r="I4761" s="7" t="s">
        <v>2353</v>
      </c>
      <c r="J4761" s="7" t="s">
        <v>2354</v>
      </c>
      <c r="K4761" s="241">
        <v>7076</v>
      </c>
      <c r="L4761" s="7" t="s">
        <v>2536</v>
      </c>
      <c r="M4761" s="241">
        <v>6006</v>
      </c>
      <c r="N4761" s="7" t="s">
        <v>68</v>
      </c>
    </row>
    <row r="4762" spans="1:14" x14ac:dyDescent="0.3">
      <c r="A4762" t="str">
        <f t="shared" si="74"/>
        <v>10452015</v>
      </c>
      <c r="B4762" s="7" t="s">
        <v>1294</v>
      </c>
      <c r="C4762" s="7" t="s">
        <v>1295</v>
      </c>
      <c r="D4762" s="7" t="s">
        <v>22</v>
      </c>
      <c r="E4762" s="7" t="e">
        <v>#N/A</v>
      </c>
      <c r="F4762" s="7" t="e">
        <v>#N/A</v>
      </c>
      <c r="G4762" s="7" t="e">
        <v>#N/A</v>
      </c>
      <c r="H4762" s="7" t="e">
        <v>#N/A</v>
      </c>
      <c r="I4762" s="7" t="s">
        <v>446</v>
      </c>
      <c r="J4762" s="7" t="s">
        <v>447</v>
      </c>
      <c r="K4762" s="241">
        <v>1045</v>
      </c>
      <c r="L4762" s="7" t="s">
        <v>448</v>
      </c>
      <c r="M4762" s="241">
        <v>2015</v>
      </c>
      <c r="N4762" s="7" t="s">
        <v>278</v>
      </c>
    </row>
    <row r="4763" spans="1:14" x14ac:dyDescent="0.3">
      <c r="A4763" t="str">
        <f t="shared" si="74"/>
        <v>10452040</v>
      </c>
      <c r="B4763" s="7" t="s">
        <v>1294</v>
      </c>
      <c r="C4763" s="7" t="s">
        <v>1295</v>
      </c>
      <c r="D4763" s="7" t="s">
        <v>22</v>
      </c>
      <c r="E4763" s="7" t="e">
        <v>#N/A</v>
      </c>
      <c r="F4763" s="7" t="e">
        <v>#N/A</v>
      </c>
      <c r="G4763" s="7" t="e">
        <v>#N/A</v>
      </c>
      <c r="H4763" s="7" t="e">
        <v>#N/A</v>
      </c>
      <c r="I4763" s="7" t="s">
        <v>446</v>
      </c>
      <c r="J4763" s="7" t="s">
        <v>447</v>
      </c>
      <c r="K4763" s="241">
        <v>1045</v>
      </c>
      <c r="L4763" s="7" t="s">
        <v>448</v>
      </c>
      <c r="M4763" s="241">
        <v>2040</v>
      </c>
      <c r="N4763" s="7" t="s">
        <v>1462</v>
      </c>
    </row>
    <row r="4764" spans="1:14" x14ac:dyDescent="0.3">
      <c r="A4764" t="str">
        <f t="shared" si="74"/>
        <v>10452046</v>
      </c>
      <c r="B4764" s="7" t="s">
        <v>1294</v>
      </c>
      <c r="C4764" s="7" t="s">
        <v>1295</v>
      </c>
      <c r="D4764" s="7" t="s">
        <v>22</v>
      </c>
      <c r="E4764" s="7" t="e">
        <v>#N/A</v>
      </c>
      <c r="F4764" s="7" t="e">
        <v>#N/A</v>
      </c>
      <c r="G4764" s="7" t="e">
        <v>#N/A</v>
      </c>
      <c r="H4764" s="7" t="e">
        <v>#N/A</v>
      </c>
      <c r="I4764" s="7" t="s">
        <v>446</v>
      </c>
      <c r="J4764" s="7" t="s">
        <v>447</v>
      </c>
      <c r="K4764" s="241">
        <v>1045</v>
      </c>
      <c r="L4764" s="7" t="s">
        <v>448</v>
      </c>
      <c r="M4764" s="241">
        <v>2046</v>
      </c>
      <c r="N4764" s="7" t="s">
        <v>404</v>
      </c>
    </row>
    <row r="4765" spans="1:14" x14ac:dyDescent="0.3">
      <c r="A4765" t="str">
        <f t="shared" si="74"/>
        <v>10452055</v>
      </c>
      <c r="B4765" s="7" t="s">
        <v>1294</v>
      </c>
      <c r="C4765" s="7" t="s">
        <v>1295</v>
      </c>
      <c r="D4765" s="7" t="s">
        <v>22</v>
      </c>
      <c r="E4765" s="7" t="e">
        <v>#N/A</v>
      </c>
      <c r="F4765" s="7" t="e">
        <v>#N/A</v>
      </c>
      <c r="G4765" s="7" t="e">
        <v>#N/A</v>
      </c>
      <c r="H4765" s="7" t="e">
        <v>#N/A</v>
      </c>
      <c r="I4765" s="7" t="s">
        <v>446</v>
      </c>
      <c r="J4765" s="7" t="s">
        <v>447</v>
      </c>
      <c r="K4765" s="241">
        <v>1045</v>
      </c>
      <c r="L4765" s="7" t="s">
        <v>448</v>
      </c>
      <c r="M4765" s="241">
        <v>2055</v>
      </c>
      <c r="N4765" s="7" t="s">
        <v>431</v>
      </c>
    </row>
    <row r="4766" spans="1:14" x14ac:dyDescent="0.3">
      <c r="A4766" t="str">
        <f t="shared" si="74"/>
        <v>10452058</v>
      </c>
      <c r="B4766" s="7" t="s">
        <v>1294</v>
      </c>
      <c r="C4766" s="7" t="s">
        <v>1295</v>
      </c>
      <c r="D4766" s="7" t="s">
        <v>22</v>
      </c>
      <c r="E4766" s="7" t="e">
        <v>#N/A</v>
      </c>
      <c r="F4766" s="7" t="e">
        <v>#N/A</v>
      </c>
      <c r="G4766" s="7" t="e">
        <v>#N/A</v>
      </c>
      <c r="H4766" s="7" t="e">
        <v>#N/A</v>
      </c>
      <c r="I4766" s="7" t="s">
        <v>446</v>
      </c>
      <c r="J4766" s="7" t="s">
        <v>447</v>
      </c>
      <c r="K4766" s="241">
        <v>1045</v>
      </c>
      <c r="L4766" s="7" t="s">
        <v>448</v>
      </c>
      <c r="M4766" s="241">
        <v>2058</v>
      </c>
      <c r="N4766" s="7" t="s">
        <v>1822</v>
      </c>
    </row>
    <row r="4767" spans="1:14" x14ac:dyDescent="0.3">
      <c r="A4767" t="str">
        <f t="shared" si="74"/>
        <v>10452067</v>
      </c>
      <c r="B4767" s="7" t="s">
        <v>1294</v>
      </c>
      <c r="C4767" s="7" t="s">
        <v>1295</v>
      </c>
      <c r="D4767" s="7" t="s">
        <v>22</v>
      </c>
      <c r="E4767" s="7" t="s">
        <v>337</v>
      </c>
      <c r="F4767" s="7" t="s">
        <v>338</v>
      </c>
      <c r="G4767" s="7" t="s">
        <v>435</v>
      </c>
      <c r="H4767" s="7" t="s">
        <v>436</v>
      </c>
      <c r="I4767" s="7" t="s">
        <v>446</v>
      </c>
      <c r="J4767" s="7" t="s">
        <v>447</v>
      </c>
      <c r="K4767" s="241">
        <v>1045</v>
      </c>
      <c r="L4767" s="7" t="s">
        <v>448</v>
      </c>
      <c r="M4767" s="241">
        <v>2067</v>
      </c>
      <c r="N4767" s="7" t="s">
        <v>162</v>
      </c>
    </row>
    <row r="4768" spans="1:14" x14ac:dyDescent="0.3">
      <c r="A4768" t="str">
        <f t="shared" si="74"/>
        <v>10452072</v>
      </c>
      <c r="B4768" s="7" t="s">
        <v>1294</v>
      </c>
      <c r="C4768" s="7" t="s">
        <v>1295</v>
      </c>
      <c r="D4768" s="7" t="s">
        <v>22</v>
      </c>
      <c r="E4768" s="7" t="e">
        <v>#N/A</v>
      </c>
      <c r="F4768" s="7" t="e">
        <v>#N/A</v>
      </c>
      <c r="G4768" s="7" t="e">
        <v>#N/A</v>
      </c>
      <c r="H4768" s="7" t="e">
        <v>#N/A</v>
      </c>
      <c r="I4768" s="7" t="s">
        <v>446</v>
      </c>
      <c r="J4768" s="7" t="s">
        <v>447</v>
      </c>
      <c r="K4768" s="241">
        <v>1045</v>
      </c>
      <c r="L4768" s="7" t="s">
        <v>448</v>
      </c>
      <c r="M4768" s="241">
        <v>2072</v>
      </c>
      <c r="N4768" s="7" t="s">
        <v>390</v>
      </c>
    </row>
    <row r="4769" spans="1:14" x14ac:dyDescent="0.3">
      <c r="A4769" t="str">
        <f t="shared" si="74"/>
        <v>10452187</v>
      </c>
      <c r="B4769" s="7" t="s">
        <v>1294</v>
      </c>
      <c r="C4769" s="7" t="s">
        <v>1295</v>
      </c>
      <c r="D4769" s="7" t="s">
        <v>22</v>
      </c>
      <c r="E4769" s="7" t="s">
        <v>337</v>
      </c>
      <c r="F4769" s="7" t="s">
        <v>338</v>
      </c>
      <c r="G4769" s="7" t="s">
        <v>435</v>
      </c>
      <c r="H4769" s="7" t="s">
        <v>436</v>
      </c>
      <c r="I4769" s="7" t="s">
        <v>446</v>
      </c>
      <c r="J4769" s="7" t="s">
        <v>447</v>
      </c>
      <c r="K4769" s="241">
        <v>1045</v>
      </c>
      <c r="L4769" s="7" t="s">
        <v>448</v>
      </c>
      <c r="M4769" s="241">
        <v>2187</v>
      </c>
      <c r="N4769" s="7" t="s">
        <v>449</v>
      </c>
    </row>
    <row r="4770" spans="1:14" x14ac:dyDescent="0.3">
      <c r="A4770" t="str">
        <f t="shared" si="74"/>
        <v>10454000</v>
      </c>
      <c r="B4770" s="7" t="s">
        <v>1294</v>
      </c>
      <c r="C4770" s="7" t="s">
        <v>1295</v>
      </c>
      <c r="D4770" s="7" t="s">
        <v>22</v>
      </c>
      <c r="E4770" s="7" t="e">
        <v>#N/A</v>
      </c>
      <c r="F4770" s="7" t="e">
        <v>#N/A</v>
      </c>
      <c r="G4770" s="7" t="e">
        <v>#N/A</v>
      </c>
      <c r="H4770" s="7" t="e">
        <v>#N/A</v>
      </c>
      <c r="I4770" s="7" t="s">
        <v>446</v>
      </c>
      <c r="J4770" s="7" t="s">
        <v>447</v>
      </c>
      <c r="K4770" s="241">
        <v>1045</v>
      </c>
      <c r="L4770" s="7" t="s">
        <v>448</v>
      </c>
      <c r="M4770" s="241">
        <v>4000</v>
      </c>
      <c r="N4770" s="7" t="s">
        <v>1349</v>
      </c>
    </row>
    <row r="4771" spans="1:14" x14ac:dyDescent="0.3">
      <c r="A4771" t="str">
        <f t="shared" si="74"/>
        <v>10454006</v>
      </c>
      <c r="B4771" s="7" t="s">
        <v>1294</v>
      </c>
      <c r="C4771" s="7" t="s">
        <v>1295</v>
      </c>
      <c r="D4771" s="7" t="s">
        <v>22</v>
      </c>
      <c r="E4771" s="7" t="e">
        <v>#N/A</v>
      </c>
      <c r="F4771" s="7" t="e">
        <v>#N/A</v>
      </c>
      <c r="G4771" s="7" t="e">
        <v>#N/A</v>
      </c>
      <c r="H4771" s="7" t="e">
        <v>#N/A</v>
      </c>
      <c r="I4771" s="7" t="s">
        <v>446</v>
      </c>
      <c r="J4771" s="7" t="s">
        <v>447</v>
      </c>
      <c r="K4771" s="241">
        <v>1045</v>
      </c>
      <c r="L4771" s="7" t="s">
        <v>448</v>
      </c>
      <c r="M4771" s="241">
        <v>4006</v>
      </c>
      <c r="N4771" s="7" t="s">
        <v>2457</v>
      </c>
    </row>
    <row r="4772" spans="1:14" x14ac:dyDescent="0.3">
      <c r="A4772" t="str">
        <f t="shared" si="74"/>
        <v>10457000</v>
      </c>
      <c r="B4772" s="7" t="s">
        <v>1294</v>
      </c>
      <c r="C4772" s="7" t="s">
        <v>1295</v>
      </c>
      <c r="D4772" s="7" t="s">
        <v>22</v>
      </c>
      <c r="E4772" s="7" t="s">
        <v>337</v>
      </c>
      <c r="F4772" s="7" t="s">
        <v>338</v>
      </c>
      <c r="G4772" s="7" t="s">
        <v>435</v>
      </c>
      <c r="H4772" s="7" t="s">
        <v>436</v>
      </c>
      <c r="I4772" s="7" t="s">
        <v>446</v>
      </c>
      <c r="J4772" s="7" t="s">
        <v>447</v>
      </c>
      <c r="K4772" s="241">
        <v>1045</v>
      </c>
      <c r="L4772" s="7" t="s">
        <v>448</v>
      </c>
      <c r="M4772" s="241">
        <v>7000</v>
      </c>
      <c r="N4772" s="7" t="s">
        <v>44</v>
      </c>
    </row>
    <row r="4773" spans="1:14" x14ac:dyDescent="0.3">
      <c r="A4773" t="str">
        <f t="shared" si="74"/>
        <v>10462067</v>
      </c>
      <c r="B4773" s="7" t="s">
        <v>1294</v>
      </c>
      <c r="C4773" s="7" t="s">
        <v>1295</v>
      </c>
      <c r="D4773" s="7" t="s">
        <v>22</v>
      </c>
      <c r="E4773" s="7" t="e">
        <v>#N/A</v>
      </c>
      <c r="F4773" s="7" t="e">
        <v>#N/A</v>
      </c>
      <c r="G4773" s="7" t="e">
        <v>#N/A</v>
      </c>
      <c r="H4773" s="7" t="e">
        <v>#N/A</v>
      </c>
      <c r="I4773" s="7" t="s">
        <v>446</v>
      </c>
      <c r="J4773" s="7" t="s">
        <v>447</v>
      </c>
      <c r="K4773" s="241">
        <v>1046</v>
      </c>
      <c r="L4773" s="7" t="s">
        <v>2307</v>
      </c>
      <c r="M4773" s="241">
        <v>2067</v>
      </c>
      <c r="N4773" s="7" t="s">
        <v>162</v>
      </c>
    </row>
    <row r="4774" spans="1:14" x14ac:dyDescent="0.3">
      <c r="A4774" t="str">
        <f t="shared" si="74"/>
        <v>10462188</v>
      </c>
      <c r="B4774" s="7" t="s">
        <v>1294</v>
      </c>
      <c r="C4774" s="7" t="s">
        <v>1295</v>
      </c>
      <c r="D4774" s="7" t="s">
        <v>22</v>
      </c>
      <c r="E4774" s="7" t="e">
        <v>#N/A</v>
      </c>
      <c r="F4774" s="7" t="e">
        <v>#N/A</v>
      </c>
      <c r="G4774" s="7" t="e">
        <v>#N/A</v>
      </c>
      <c r="H4774" s="7" t="e">
        <v>#N/A</v>
      </c>
      <c r="I4774" s="7" t="s">
        <v>446</v>
      </c>
      <c r="J4774" s="7" t="s">
        <v>447</v>
      </c>
      <c r="K4774" s="241">
        <v>1046</v>
      </c>
      <c r="L4774" s="7" t="s">
        <v>2307</v>
      </c>
      <c r="M4774" s="241">
        <v>2188</v>
      </c>
      <c r="N4774" s="7" t="s">
        <v>2054</v>
      </c>
    </row>
    <row r="4775" spans="1:14" x14ac:dyDescent="0.3">
      <c r="A4775" t="str">
        <f t="shared" si="74"/>
        <v>10462201</v>
      </c>
      <c r="B4775" s="7" t="s">
        <v>1294</v>
      </c>
      <c r="C4775" s="7" t="s">
        <v>1295</v>
      </c>
      <c r="D4775" s="7" t="s">
        <v>22</v>
      </c>
      <c r="E4775" s="7" t="e">
        <v>#N/A</v>
      </c>
      <c r="F4775" s="7" t="e">
        <v>#N/A</v>
      </c>
      <c r="G4775" s="7" t="e">
        <v>#N/A</v>
      </c>
      <c r="H4775" s="7" t="e">
        <v>#N/A</v>
      </c>
      <c r="I4775" s="7" t="s">
        <v>446</v>
      </c>
      <c r="J4775" s="7" t="s">
        <v>447</v>
      </c>
      <c r="K4775" s="241">
        <v>1046</v>
      </c>
      <c r="L4775" s="7" t="s">
        <v>2307</v>
      </c>
      <c r="M4775" s="241">
        <v>2201</v>
      </c>
      <c r="N4775" s="7" t="s">
        <v>1574</v>
      </c>
    </row>
    <row r="4776" spans="1:14" x14ac:dyDescent="0.3">
      <c r="A4776" t="str">
        <f t="shared" si="74"/>
        <v>10463501</v>
      </c>
      <c r="B4776" s="7" t="s">
        <v>1294</v>
      </c>
      <c r="C4776" s="7" t="s">
        <v>1295</v>
      </c>
      <c r="D4776" s="7" t="s">
        <v>22</v>
      </c>
      <c r="E4776" s="7" t="e">
        <v>#N/A</v>
      </c>
      <c r="F4776" s="7" t="e">
        <v>#N/A</v>
      </c>
      <c r="G4776" s="7" t="e">
        <v>#N/A</v>
      </c>
      <c r="H4776" s="7" t="e">
        <v>#N/A</v>
      </c>
      <c r="I4776" s="7" t="s">
        <v>446</v>
      </c>
      <c r="J4776" s="7" t="s">
        <v>447</v>
      </c>
      <c r="K4776" s="241">
        <v>1046</v>
      </c>
      <c r="L4776" s="7" t="s">
        <v>2307</v>
      </c>
      <c r="M4776" s="241">
        <v>3501</v>
      </c>
      <c r="N4776" s="7" t="s">
        <v>2537</v>
      </c>
    </row>
    <row r="4777" spans="1:14" x14ac:dyDescent="0.3">
      <c r="A4777" t="str">
        <f t="shared" si="74"/>
        <v>10467000</v>
      </c>
      <c r="B4777" s="7" t="s">
        <v>1294</v>
      </c>
      <c r="C4777" s="7" t="s">
        <v>1295</v>
      </c>
      <c r="D4777" s="7" t="s">
        <v>22</v>
      </c>
      <c r="E4777" s="7" t="e">
        <v>#N/A</v>
      </c>
      <c r="F4777" s="7" t="e">
        <v>#N/A</v>
      </c>
      <c r="G4777" s="7" t="e">
        <v>#N/A</v>
      </c>
      <c r="H4777" s="7" t="e">
        <v>#N/A</v>
      </c>
      <c r="I4777" s="7" t="s">
        <v>446</v>
      </c>
      <c r="J4777" s="7" t="s">
        <v>447</v>
      </c>
      <c r="K4777" s="241">
        <v>1046</v>
      </c>
      <c r="L4777" s="7" t="s">
        <v>2307</v>
      </c>
      <c r="M4777" s="241">
        <v>7000</v>
      </c>
      <c r="N4777" s="7" t="s">
        <v>44</v>
      </c>
    </row>
    <row r="4778" spans="1:14" x14ac:dyDescent="0.3">
      <c r="A4778" t="str">
        <f t="shared" si="74"/>
        <v>10467110</v>
      </c>
      <c r="B4778" s="7" t="s">
        <v>1294</v>
      </c>
      <c r="C4778" s="7" t="s">
        <v>1295</v>
      </c>
      <c r="D4778" s="7" t="s">
        <v>22</v>
      </c>
      <c r="E4778" s="7" t="e">
        <v>#N/A</v>
      </c>
      <c r="F4778" s="7" t="e">
        <v>#N/A</v>
      </c>
      <c r="G4778" s="7" t="e">
        <v>#N/A</v>
      </c>
      <c r="H4778" s="7" t="e">
        <v>#N/A</v>
      </c>
      <c r="I4778" s="7" t="s">
        <v>446</v>
      </c>
      <c r="J4778" s="7" t="s">
        <v>447</v>
      </c>
      <c r="K4778" s="241">
        <v>1046</v>
      </c>
      <c r="L4778" s="7" t="s">
        <v>2307</v>
      </c>
      <c r="M4778" s="241">
        <v>7110</v>
      </c>
      <c r="N4778" s="7" t="s">
        <v>1576</v>
      </c>
    </row>
    <row r="4779" spans="1:14" x14ac:dyDescent="0.3">
      <c r="A4779" t="str">
        <f t="shared" si="74"/>
        <v>10467200</v>
      </c>
      <c r="B4779" s="7" t="s">
        <v>1294</v>
      </c>
      <c r="C4779" s="7" t="s">
        <v>1295</v>
      </c>
      <c r="D4779" s="7" t="s">
        <v>22</v>
      </c>
      <c r="E4779" s="7" t="e">
        <v>#N/A</v>
      </c>
      <c r="F4779" s="7" t="e">
        <v>#N/A</v>
      </c>
      <c r="G4779" s="7" t="e">
        <v>#N/A</v>
      </c>
      <c r="H4779" s="7" t="e">
        <v>#N/A</v>
      </c>
      <c r="I4779" s="7" t="s">
        <v>446</v>
      </c>
      <c r="J4779" s="7" t="s">
        <v>447</v>
      </c>
      <c r="K4779" s="241">
        <v>1046</v>
      </c>
      <c r="L4779" s="7" t="s">
        <v>2307</v>
      </c>
      <c r="M4779" s="241">
        <v>7200</v>
      </c>
      <c r="N4779" s="7" t="s">
        <v>255</v>
      </c>
    </row>
    <row r="4780" spans="1:14" x14ac:dyDescent="0.3">
      <c r="A4780" t="str">
        <f t="shared" si="74"/>
        <v>10468040</v>
      </c>
      <c r="B4780" s="7" t="s">
        <v>1294</v>
      </c>
      <c r="C4780" s="7" t="s">
        <v>1295</v>
      </c>
      <c r="D4780" s="7" t="s">
        <v>22</v>
      </c>
      <c r="E4780" s="7" t="e">
        <v>#N/A</v>
      </c>
      <c r="F4780" s="7" t="e">
        <v>#N/A</v>
      </c>
      <c r="G4780" s="7" t="e">
        <v>#N/A</v>
      </c>
      <c r="H4780" s="7" t="e">
        <v>#N/A</v>
      </c>
      <c r="I4780" s="7" t="s">
        <v>446</v>
      </c>
      <c r="J4780" s="7" t="s">
        <v>447</v>
      </c>
      <c r="K4780" s="241">
        <v>1046</v>
      </c>
      <c r="L4780" s="7" t="s">
        <v>2307</v>
      </c>
      <c r="M4780" s="241">
        <v>8040</v>
      </c>
      <c r="N4780" s="7" t="s">
        <v>441</v>
      </c>
    </row>
    <row r="4781" spans="1:14" x14ac:dyDescent="0.3">
      <c r="A4781" t="str">
        <f t="shared" si="74"/>
        <v>10472045</v>
      </c>
      <c r="B4781" s="7" t="s">
        <v>1294</v>
      </c>
      <c r="C4781" s="7" t="s">
        <v>1295</v>
      </c>
      <c r="D4781" s="7" t="s">
        <v>22</v>
      </c>
      <c r="E4781" s="7" t="e">
        <v>#N/A</v>
      </c>
      <c r="F4781" s="7" t="e">
        <v>#N/A</v>
      </c>
      <c r="G4781" s="7" t="e">
        <v>#N/A</v>
      </c>
      <c r="H4781" s="7" t="e">
        <v>#N/A</v>
      </c>
      <c r="I4781" s="7" t="s">
        <v>446</v>
      </c>
      <c r="J4781" s="7" t="s">
        <v>447</v>
      </c>
      <c r="K4781" s="241">
        <v>1047</v>
      </c>
      <c r="L4781" s="7" t="s">
        <v>2538</v>
      </c>
      <c r="M4781" s="241">
        <v>2045</v>
      </c>
      <c r="N4781" s="7" t="s">
        <v>170</v>
      </c>
    </row>
    <row r="4782" spans="1:14" x14ac:dyDescent="0.3">
      <c r="A4782" t="str">
        <f t="shared" si="74"/>
        <v>10478040</v>
      </c>
      <c r="B4782" s="7" t="s">
        <v>1294</v>
      </c>
      <c r="C4782" s="7" t="s">
        <v>1295</v>
      </c>
      <c r="D4782" s="7" t="s">
        <v>22</v>
      </c>
      <c r="E4782" s="7" t="e">
        <v>#N/A</v>
      </c>
      <c r="F4782" s="7" t="e">
        <v>#N/A</v>
      </c>
      <c r="G4782" s="7" t="e">
        <v>#N/A</v>
      </c>
      <c r="H4782" s="7" t="e">
        <v>#N/A</v>
      </c>
      <c r="I4782" s="7" t="s">
        <v>446</v>
      </c>
      <c r="J4782" s="7" t="s">
        <v>447</v>
      </c>
      <c r="K4782" s="241">
        <v>1047</v>
      </c>
      <c r="L4782" s="7" t="s">
        <v>2538</v>
      </c>
      <c r="M4782" s="241">
        <v>8040</v>
      </c>
      <c r="N4782" s="7" t="s">
        <v>441</v>
      </c>
    </row>
    <row r="4783" spans="1:14" x14ac:dyDescent="0.3">
      <c r="A4783" t="str">
        <f t="shared" si="74"/>
        <v>11642015</v>
      </c>
      <c r="B4783" s="7" t="s">
        <v>1294</v>
      </c>
      <c r="C4783" s="7" t="s">
        <v>1295</v>
      </c>
      <c r="D4783" s="7" t="s">
        <v>22</v>
      </c>
      <c r="E4783" s="7" t="e">
        <v>#N/A</v>
      </c>
      <c r="F4783" s="7" t="e">
        <v>#N/A</v>
      </c>
      <c r="G4783" s="7" t="e">
        <v>#N/A</v>
      </c>
      <c r="H4783" s="7" t="e">
        <v>#N/A</v>
      </c>
      <c r="I4783" s="7" t="s">
        <v>446</v>
      </c>
      <c r="J4783" s="7" t="s">
        <v>447</v>
      </c>
      <c r="K4783" s="241">
        <v>1164</v>
      </c>
      <c r="L4783" s="7" t="s">
        <v>450</v>
      </c>
      <c r="M4783" s="241">
        <v>2015</v>
      </c>
      <c r="N4783" s="7" t="s">
        <v>278</v>
      </c>
    </row>
    <row r="4784" spans="1:14" x14ac:dyDescent="0.3">
      <c r="A4784" t="str">
        <f t="shared" si="74"/>
        <v>11647000</v>
      </c>
      <c r="B4784" s="7" t="s">
        <v>1294</v>
      </c>
      <c r="C4784" s="7" t="s">
        <v>1295</v>
      </c>
      <c r="D4784" s="7" t="s">
        <v>22</v>
      </c>
      <c r="E4784" s="7" t="s">
        <v>337</v>
      </c>
      <c r="F4784" s="7" t="s">
        <v>338</v>
      </c>
      <c r="G4784" s="7" t="s">
        <v>435</v>
      </c>
      <c r="H4784" s="7" t="s">
        <v>436</v>
      </c>
      <c r="I4784" s="7" t="s">
        <v>446</v>
      </c>
      <c r="J4784" s="7" t="s">
        <v>447</v>
      </c>
      <c r="K4784" s="241">
        <v>1164</v>
      </c>
      <c r="L4784" s="7" t="s">
        <v>450</v>
      </c>
      <c r="M4784" s="241">
        <v>7000</v>
      </c>
      <c r="N4784" s="7" t="s">
        <v>44</v>
      </c>
    </row>
    <row r="4785" spans="1:14" x14ac:dyDescent="0.3">
      <c r="A4785" t="str">
        <f t="shared" si="74"/>
        <v>11702015</v>
      </c>
      <c r="B4785" s="7" t="s">
        <v>1294</v>
      </c>
      <c r="C4785" s="7" t="s">
        <v>1295</v>
      </c>
      <c r="D4785" s="7" t="s">
        <v>22</v>
      </c>
      <c r="E4785" s="7" t="e">
        <v>#N/A</v>
      </c>
      <c r="F4785" s="7" t="e">
        <v>#N/A</v>
      </c>
      <c r="G4785" s="7" t="e">
        <v>#N/A</v>
      </c>
      <c r="H4785" s="7" t="e">
        <v>#N/A</v>
      </c>
      <c r="I4785" s="7" t="s">
        <v>446</v>
      </c>
      <c r="J4785" s="7" t="s">
        <v>447</v>
      </c>
      <c r="K4785" s="241">
        <v>1170</v>
      </c>
      <c r="L4785" s="7" t="s">
        <v>2539</v>
      </c>
      <c r="M4785" s="241">
        <v>2015</v>
      </c>
      <c r="N4785" s="7" t="s">
        <v>278</v>
      </c>
    </row>
    <row r="4786" spans="1:14" x14ac:dyDescent="0.3">
      <c r="A4786" t="str">
        <f t="shared" si="74"/>
        <v>11702187</v>
      </c>
      <c r="B4786" s="7" t="s">
        <v>1294</v>
      </c>
      <c r="C4786" s="7" t="s">
        <v>1295</v>
      </c>
      <c r="D4786" s="7" t="s">
        <v>22</v>
      </c>
      <c r="E4786" s="7" t="e">
        <v>#N/A</v>
      </c>
      <c r="F4786" s="7" t="e">
        <v>#N/A</v>
      </c>
      <c r="G4786" s="7" t="e">
        <v>#N/A</v>
      </c>
      <c r="H4786" s="7" t="e">
        <v>#N/A</v>
      </c>
      <c r="I4786" s="7" t="s">
        <v>446</v>
      </c>
      <c r="J4786" s="7" t="s">
        <v>447</v>
      </c>
      <c r="K4786" s="241">
        <v>1170</v>
      </c>
      <c r="L4786" s="7" t="s">
        <v>2539</v>
      </c>
      <c r="M4786" s="241">
        <v>2187</v>
      </c>
      <c r="N4786" s="7" t="s">
        <v>449</v>
      </c>
    </row>
    <row r="4787" spans="1:14" x14ac:dyDescent="0.3">
      <c r="A4787" t="str">
        <f t="shared" si="74"/>
        <v>11707000</v>
      </c>
      <c r="B4787" s="7" t="s">
        <v>1294</v>
      </c>
      <c r="C4787" s="7" t="s">
        <v>1295</v>
      </c>
      <c r="D4787" s="7" t="s">
        <v>22</v>
      </c>
      <c r="E4787" s="7" t="e">
        <v>#N/A</v>
      </c>
      <c r="F4787" s="7" t="e">
        <v>#N/A</v>
      </c>
      <c r="G4787" s="7" t="e">
        <v>#N/A</v>
      </c>
      <c r="H4787" s="7" t="e">
        <v>#N/A</v>
      </c>
      <c r="I4787" s="7" t="s">
        <v>446</v>
      </c>
      <c r="J4787" s="7" t="s">
        <v>447</v>
      </c>
      <c r="K4787" s="241">
        <v>1170</v>
      </c>
      <c r="L4787" s="7" t="s">
        <v>2539</v>
      </c>
      <c r="M4787" s="241">
        <v>7000</v>
      </c>
      <c r="N4787" s="7" t="s">
        <v>44</v>
      </c>
    </row>
    <row r="4788" spans="1:14" x14ac:dyDescent="0.3">
      <c r="A4788" t="str">
        <f t="shared" si="74"/>
        <v>11033500</v>
      </c>
      <c r="B4788" s="7" t="s">
        <v>1294</v>
      </c>
      <c r="C4788" s="7" t="s">
        <v>1295</v>
      </c>
      <c r="D4788" s="7" t="s">
        <v>2540</v>
      </c>
      <c r="E4788" s="7" t="e">
        <v>#N/A</v>
      </c>
      <c r="F4788" s="7" t="e">
        <v>#N/A</v>
      </c>
      <c r="G4788" s="7" t="e">
        <v>#N/A</v>
      </c>
      <c r="H4788" s="7" t="e">
        <v>#N/A</v>
      </c>
      <c r="I4788" s="7" t="s">
        <v>451</v>
      </c>
      <c r="J4788" s="7" t="s">
        <v>452</v>
      </c>
      <c r="K4788" s="241">
        <v>1103</v>
      </c>
      <c r="L4788" s="7" t="s">
        <v>452</v>
      </c>
      <c r="M4788" s="241">
        <v>3500</v>
      </c>
      <c r="N4788" s="7" t="s">
        <v>440</v>
      </c>
    </row>
    <row r="4789" spans="1:14" x14ac:dyDescent="0.3">
      <c r="A4789" t="str">
        <f t="shared" si="74"/>
        <v>11036006</v>
      </c>
      <c r="B4789" s="7" t="s">
        <v>1294</v>
      </c>
      <c r="C4789" s="7" t="s">
        <v>1295</v>
      </c>
      <c r="D4789" s="7" t="s">
        <v>2540</v>
      </c>
      <c r="E4789" s="7" t="s">
        <v>337</v>
      </c>
      <c r="F4789" s="7" t="s">
        <v>338</v>
      </c>
      <c r="G4789" s="7" t="s">
        <v>435</v>
      </c>
      <c r="H4789" s="7" t="s">
        <v>436</v>
      </c>
      <c r="I4789" s="7" t="s">
        <v>451</v>
      </c>
      <c r="J4789" s="7" t="s">
        <v>452</v>
      </c>
      <c r="K4789" s="241">
        <v>1103</v>
      </c>
      <c r="L4789" s="7" t="s">
        <v>452</v>
      </c>
      <c r="M4789" s="241">
        <v>6006</v>
      </c>
      <c r="N4789" s="7" t="s">
        <v>68</v>
      </c>
    </row>
    <row r="4790" spans="1:14" x14ac:dyDescent="0.3">
      <c r="A4790" t="str">
        <f t="shared" si="74"/>
        <v>11037000</v>
      </c>
      <c r="B4790" s="7" t="s">
        <v>1294</v>
      </c>
      <c r="C4790" s="7" t="s">
        <v>1295</v>
      </c>
      <c r="D4790" s="7" t="s">
        <v>2540</v>
      </c>
      <c r="E4790" s="7" t="s">
        <v>337</v>
      </c>
      <c r="F4790" s="7" t="s">
        <v>338</v>
      </c>
      <c r="G4790" s="7" t="s">
        <v>435</v>
      </c>
      <c r="H4790" s="7" t="s">
        <v>436</v>
      </c>
      <c r="I4790" s="7" t="s">
        <v>451</v>
      </c>
      <c r="J4790" s="7" t="s">
        <v>452</v>
      </c>
      <c r="K4790" s="241">
        <v>1103</v>
      </c>
      <c r="L4790" s="7" t="s">
        <v>452</v>
      </c>
      <c r="M4790" s="241">
        <v>7000</v>
      </c>
      <c r="N4790" s="7" t="s">
        <v>44</v>
      </c>
    </row>
    <row r="4791" spans="1:14" x14ac:dyDescent="0.3">
      <c r="A4791" t="str">
        <f t="shared" si="74"/>
        <v>11037204</v>
      </c>
      <c r="B4791" s="7" t="s">
        <v>1294</v>
      </c>
      <c r="C4791" s="7" t="s">
        <v>1295</v>
      </c>
      <c r="D4791" s="7" t="s">
        <v>2540</v>
      </c>
      <c r="E4791" s="7" t="e">
        <v>#N/A</v>
      </c>
      <c r="F4791" s="7" t="e">
        <v>#N/A</v>
      </c>
      <c r="G4791" s="7" t="e">
        <v>#N/A</v>
      </c>
      <c r="H4791" s="7" t="e">
        <v>#N/A</v>
      </c>
      <c r="I4791" s="7" t="s">
        <v>451</v>
      </c>
      <c r="J4791" s="7" t="s">
        <v>452</v>
      </c>
      <c r="K4791" s="241">
        <v>1103</v>
      </c>
      <c r="L4791" s="7" t="s">
        <v>452</v>
      </c>
      <c r="M4791" s="241">
        <v>7204</v>
      </c>
      <c r="N4791" s="7" t="s">
        <v>2008</v>
      </c>
    </row>
    <row r="4792" spans="1:14" x14ac:dyDescent="0.3">
      <c r="A4792" t="str">
        <f t="shared" si="74"/>
        <v>91456001</v>
      </c>
      <c r="B4792" s="7" t="s">
        <v>1321</v>
      </c>
      <c r="C4792" s="7" t="s">
        <v>1295</v>
      </c>
      <c r="D4792" s="7" t="s">
        <v>2540</v>
      </c>
      <c r="E4792" s="7" t="e">
        <v>#N/A</v>
      </c>
      <c r="F4792" s="7" t="e">
        <v>#N/A</v>
      </c>
      <c r="G4792" s="7" t="e">
        <v>#N/A</v>
      </c>
      <c r="H4792" s="7" t="e">
        <v>#N/A</v>
      </c>
      <c r="I4792" s="7" t="s">
        <v>2541</v>
      </c>
      <c r="J4792" s="7" t="s">
        <v>2542</v>
      </c>
      <c r="K4792" s="241">
        <v>9145</v>
      </c>
      <c r="L4792" s="7" t="s">
        <v>2543</v>
      </c>
      <c r="M4792" s="241">
        <v>6001</v>
      </c>
      <c r="N4792" s="7" t="s">
        <v>457</v>
      </c>
    </row>
    <row r="4793" spans="1:14" x14ac:dyDescent="0.3">
      <c r="A4793" t="str">
        <f t="shared" si="74"/>
        <v>91456004</v>
      </c>
      <c r="B4793" s="7" t="s">
        <v>1321</v>
      </c>
      <c r="C4793" s="7" t="s">
        <v>1295</v>
      </c>
      <c r="D4793" s="7" t="s">
        <v>2540</v>
      </c>
      <c r="E4793" s="7" t="e">
        <v>#N/A</v>
      </c>
      <c r="F4793" s="7" t="e">
        <v>#N/A</v>
      </c>
      <c r="G4793" s="7" t="e">
        <v>#N/A</v>
      </c>
      <c r="H4793" s="7" t="e">
        <v>#N/A</v>
      </c>
      <c r="I4793" s="7" t="s">
        <v>2541</v>
      </c>
      <c r="J4793" s="7" t="s">
        <v>2542</v>
      </c>
      <c r="K4793" s="241">
        <v>9145</v>
      </c>
      <c r="L4793" s="7" t="s">
        <v>2543</v>
      </c>
      <c r="M4793" s="241">
        <v>6004</v>
      </c>
      <c r="N4793" s="7" t="s">
        <v>66</v>
      </c>
    </row>
    <row r="4794" spans="1:14" x14ac:dyDescent="0.3">
      <c r="A4794" t="str">
        <f t="shared" si="74"/>
        <v>91456008</v>
      </c>
      <c r="B4794" s="7" t="s">
        <v>1321</v>
      </c>
      <c r="C4794" s="7" t="s">
        <v>1295</v>
      </c>
      <c r="D4794" s="7" t="s">
        <v>2540</v>
      </c>
      <c r="E4794" s="7" t="e">
        <v>#N/A</v>
      </c>
      <c r="F4794" s="7" t="e">
        <v>#N/A</v>
      </c>
      <c r="G4794" s="7" t="e">
        <v>#N/A</v>
      </c>
      <c r="H4794" s="7" t="e">
        <v>#N/A</v>
      </c>
      <c r="I4794" s="7" t="s">
        <v>2541</v>
      </c>
      <c r="J4794" s="7" t="s">
        <v>2542</v>
      </c>
      <c r="K4794" s="241">
        <v>9145</v>
      </c>
      <c r="L4794" s="7" t="s">
        <v>2543</v>
      </c>
      <c r="M4794" s="241">
        <v>6008</v>
      </c>
      <c r="N4794" s="7" t="s">
        <v>75</v>
      </c>
    </row>
    <row r="4795" spans="1:14" x14ac:dyDescent="0.3">
      <c r="A4795" t="str">
        <f t="shared" si="74"/>
        <v>91456009</v>
      </c>
      <c r="B4795" s="7" t="s">
        <v>1321</v>
      </c>
      <c r="C4795" s="7" t="s">
        <v>1295</v>
      </c>
      <c r="D4795" s="7" t="s">
        <v>2540</v>
      </c>
      <c r="E4795" s="7" t="e">
        <v>#N/A</v>
      </c>
      <c r="F4795" s="7" t="e">
        <v>#N/A</v>
      </c>
      <c r="G4795" s="7" t="e">
        <v>#N/A</v>
      </c>
      <c r="H4795" s="7" t="e">
        <v>#N/A</v>
      </c>
      <c r="I4795" s="7" t="s">
        <v>2541</v>
      </c>
      <c r="J4795" s="7" t="s">
        <v>2542</v>
      </c>
      <c r="K4795" s="241">
        <v>9145</v>
      </c>
      <c r="L4795" s="7" t="s">
        <v>2543</v>
      </c>
      <c r="M4795" s="241">
        <v>6009</v>
      </c>
      <c r="N4795" s="7" t="s">
        <v>71</v>
      </c>
    </row>
    <row r="4796" spans="1:14" x14ac:dyDescent="0.3">
      <c r="A4796" t="str">
        <f t="shared" si="74"/>
        <v>10032015</v>
      </c>
      <c r="B4796" s="7" t="s">
        <v>1294</v>
      </c>
      <c r="C4796" s="7" t="s">
        <v>1295</v>
      </c>
      <c r="D4796" s="7" t="s">
        <v>22</v>
      </c>
      <c r="E4796" s="7" t="s">
        <v>337</v>
      </c>
      <c r="F4796" s="7" t="s">
        <v>338</v>
      </c>
      <c r="G4796" s="7" t="s">
        <v>435</v>
      </c>
      <c r="H4796" s="7" t="s">
        <v>436</v>
      </c>
      <c r="I4796" s="7" t="s">
        <v>453</v>
      </c>
      <c r="J4796" s="7" t="s">
        <v>454</v>
      </c>
      <c r="K4796" s="241">
        <v>1003</v>
      </c>
      <c r="L4796" s="7" t="s">
        <v>455</v>
      </c>
      <c r="M4796" s="241">
        <v>2015</v>
      </c>
      <c r="N4796" s="7" t="s">
        <v>278</v>
      </c>
    </row>
    <row r="4797" spans="1:14" x14ac:dyDescent="0.3">
      <c r="A4797" t="str">
        <f t="shared" si="74"/>
        <v>10032040</v>
      </c>
      <c r="B4797" s="7" t="s">
        <v>1294</v>
      </c>
      <c r="C4797" s="7" t="s">
        <v>1295</v>
      </c>
      <c r="D4797" s="7" t="s">
        <v>22</v>
      </c>
      <c r="E4797" s="7" t="e">
        <v>#N/A</v>
      </c>
      <c r="F4797" s="7" t="e">
        <v>#N/A</v>
      </c>
      <c r="G4797" s="7" t="e">
        <v>#N/A</v>
      </c>
      <c r="H4797" s="7" t="e">
        <v>#N/A</v>
      </c>
      <c r="I4797" s="7" t="s">
        <v>453</v>
      </c>
      <c r="J4797" s="7" t="s">
        <v>454</v>
      </c>
      <c r="K4797" s="241">
        <v>1003</v>
      </c>
      <c r="L4797" s="7" t="s">
        <v>455</v>
      </c>
      <c r="M4797" s="241">
        <v>2040</v>
      </c>
      <c r="N4797" s="7" t="s">
        <v>1462</v>
      </c>
    </row>
    <row r="4798" spans="1:14" x14ac:dyDescent="0.3">
      <c r="A4798" t="str">
        <f t="shared" si="74"/>
        <v>10032045</v>
      </c>
      <c r="B4798" s="7" t="s">
        <v>1294</v>
      </c>
      <c r="C4798" s="7" t="s">
        <v>1295</v>
      </c>
      <c r="D4798" s="7" t="s">
        <v>22</v>
      </c>
      <c r="E4798" s="7" t="e">
        <v>#N/A</v>
      </c>
      <c r="F4798" s="7" t="e">
        <v>#N/A</v>
      </c>
      <c r="G4798" s="7" t="e">
        <v>#N/A</v>
      </c>
      <c r="H4798" s="7" t="e">
        <v>#N/A</v>
      </c>
      <c r="I4798" s="7" t="s">
        <v>453</v>
      </c>
      <c r="J4798" s="7" t="s">
        <v>454</v>
      </c>
      <c r="K4798" s="241">
        <v>1003</v>
      </c>
      <c r="L4798" s="7" t="s">
        <v>455</v>
      </c>
      <c r="M4798" s="241">
        <v>2045</v>
      </c>
      <c r="N4798" s="7" t="s">
        <v>170</v>
      </c>
    </row>
    <row r="4799" spans="1:14" x14ac:dyDescent="0.3">
      <c r="A4799" t="str">
        <f t="shared" si="74"/>
        <v>10032046</v>
      </c>
      <c r="B4799" s="7" t="s">
        <v>1294</v>
      </c>
      <c r="C4799" s="7" t="s">
        <v>1295</v>
      </c>
      <c r="D4799" s="7" t="s">
        <v>22</v>
      </c>
      <c r="E4799" s="7" t="s">
        <v>337</v>
      </c>
      <c r="F4799" s="7" t="s">
        <v>338</v>
      </c>
      <c r="G4799" s="7" t="s">
        <v>435</v>
      </c>
      <c r="H4799" s="7" t="s">
        <v>436</v>
      </c>
      <c r="I4799" s="7" t="s">
        <v>453</v>
      </c>
      <c r="J4799" s="7" t="s">
        <v>454</v>
      </c>
      <c r="K4799" s="241">
        <v>1003</v>
      </c>
      <c r="L4799" s="7" t="s">
        <v>455</v>
      </c>
      <c r="M4799" s="241">
        <v>2046</v>
      </c>
      <c r="N4799" s="7" t="s">
        <v>404</v>
      </c>
    </row>
    <row r="4800" spans="1:14" x14ac:dyDescent="0.3">
      <c r="A4800" t="str">
        <f t="shared" si="74"/>
        <v>10032055</v>
      </c>
      <c r="B4800" s="7" t="s">
        <v>1294</v>
      </c>
      <c r="C4800" s="7" t="s">
        <v>1295</v>
      </c>
      <c r="D4800" s="7" t="s">
        <v>22</v>
      </c>
      <c r="E4800" s="7" t="e">
        <v>#N/A</v>
      </c>
      <c r="F4800" s="7" t="e">
        <v>#N/A</v>
      </c>
      <c r="G4800" s="7" t="e">
        <v>#N/A</v>
      </c>
      <c r="H4800" s="7" t="e">
        <v>#N/A</v>
      </c>
      <c r="I4800" s="7" t="s">
        <v>453</v>
      </c>
      <c r="J4800" s="7" t="s">
        <v>454</v>
      </c>
      <c r="K4800" s="241">
        <v>1003</v>
      </c>
      <c r="L4800" s="7" t="s">
        <v>455</v>
      </c>
      <c r="M4800" s="241">
        <v>2055</v>
      </c>
      <c r="N4800" s="7" t="s">
        <v>431</v>
      </c>
    </row>
    <row r="4801" spans="1:14" x14ac:dyDescent="0.3">
      <c r="A4801" t="str">
        <f t="shared" si="74"/>
        <v>10032058</v>
      </c>
      <c r="B4801" s="7" t="s">
        <v>1294</v>
      </c>
      <c r="C4801" s="7" t="s">
        <v>1295</v>
      </c>
      <c r="D4801" s="7" t="s">
        <v>22</v>
      </c>
      <c r="E4801" s="7" t="e">
        <v>#N/A</v>
      </c>
      <c r="F4801" s="7" t="e">
        <v>#N/A</v>
      </c>
      <c r="G4801" s="7" t="e">
        <v>#N/A</v>
      </c>
      <c r="H4801" s="7" t="e">
        <v>#N/A</v>
      </c>
      <c r="I4801" s="7" t="s">
        <v>453</v>
      </c>
      <c r="J4801" s="7" t="s">
        <v>454</v>
      </c>
      <c r="K4801" s="241">
        <v>1003</v>
      </c>
      <c r="L4801" s="7" t="s">
        <v>455</v>
      </c>
      <c r="M4801" s="241">
        <v>2058</v>
      </c>
      <c r="N4801" s="7" t="s">
        <v>1822</v>
      </c>
    </row>
    <row r="4802" spans="1:14" x14ac:dyDescent="0.3">
      <c r="A4802" t="str">
        <f t="shared" si="74"/>
        <v>10032067</v>
      </c>
      <c r="B4802" s="7" t="s">
        <v>1294</v>
      </c>
      <c r="C4802" s="7" t="s">
        <v>1295</v>
      </c>
      <c r="D4802" s="7" t="s">
        <v>22</v>
      </c>
      <c r="E4802" s="7" t="s">
        <v>337</v>
      </c>
      <c r="F4802" s="7" t="s">
        <v>338</v>
      </c>
      <c r="G4802" s="7" t="s">
        <v>435</v>
      </c>
      <c r="H4802" s="7" t="s">
        <v>436</v>
      </c>
      <c r="I4802" s="7" t="s">
        <v>453</v>
      </c>
      <c r="J4802" s="7" t="s">
        <v>454</v>
      </c>
      <c r="K4802" s="241">
        <v>1003</v>
      </c>
      <c r="L4802" s="7" t="s">
        <v>455</v>
      </c>
      <c r="M4802" s="241">
        <v>2067</v>
      </c>
      <c r="N4802" s="7" t="s">
        <v>162</v>
      </c>
    </row>
    <row r="4803" spans="1:14" x14ac:dyDescent="0.3">
      <c r="A4803" t="str">
        <f t="shared" ref="A4803:A4866" si="75">K4803&amp;M4803</f>
        <v>10032226</v>
      </c>
      <c r="B4803" s="7" t="s">
        <v>1294</v>
      </c>
      <c r="C4803" s="7" t="s">
        <v>1295</v>
      </c>
      <c r="D4803" s="7" t="s">
        <v>22</v>
      </c>
      <c r="E4803" s="7" t="e">
        <v>#N/A</v>
      </c>
      <c r="F4803" s="7" t="e">
        <v>#N/A</v>
      </c>
      <c r="G4803" s="7" t="e">
        <v>#N/A</v>
      </c>
      <c r="H4803" s="7" t="e">
        <v>#N/A</v>
      </c>
      <c r="I4803" s="7" t="s">
        <v>453</v>
      </c>
      <c r="J4803" s="7" t="s">
        <v>454</v>
      </c>
      <c r="K4803" s="241">
        <v>1003</v>
      </c>
      <c r="L4803" s="7" t="s">
        <v>455</v>
      </c>
      <c r="M4803" s="241">
        <v>2226</v>
      </c>
      <c r="N4803" s="7" t="s">
        <v>2544</v>
      </c>
    </row>
    <row r="4804" spans="1:14" x14ac:dyDescent="0.3">
      <c r="A4804" t="str">
        <f t="shared" si="75"/>
        <v>10034000</v>
      </c>
      <c r="B4804" s="7" t="s">
        <v>1294</v>
      </c>
      <c r="C4804" s="7" t="s">
        <v>1295</v>
      </c>
      <c r="D4804" s="7" t="s">
        <v>22</v>
      </c>
      <c r="E4804" s="7" t="e">
        <v>#N/A</v>
      </c>
      <c r="F4804" s="7" t="e">
        <v>#N/A</v>
      </c>
      <c r="G4804" s="7" t="e">
        <v>#N/A</v>
      </c>
      <c r="H4804" s="7" t="e">
        <v>#N/A</v>
      </c>
      <c r="I4804" s="7" t="s">
        <v>453</v>
      </c>
      <c r="J4804" s="7" t="s">
        <v>454</v>
      </c>
      <c r="K4804" s="241">
        <v>1003</v>
      </c>
      <c r="L4804" s="7" t="s">
        <v>455</v>
      </c>
      <c r="M4804" s="241">
        <v>4000</v>
      </c>
      <c r="N4804" s="7" t="s">
        <v>1349</v>
      </c>
    </row>
    <row r="4805" spans="1:14" x14ac:dyDescent="0.3">
      <c r="A4805" t="str">
        <f t="shared" si="75"/>
        <v>10034003</v>
      </c>
      <c r="B4805" s="7" t="s">
        <v>1294</v>
      </c>
      <c r="C4805" s="7" t="s">
        <v>1295</v>
      </c>
      <c r="D4805" s="7" t="s">
        <v>22</v>
      </c>
      <c r="E4805" s="7" t="e">
        <v>#N/A</v>
      </c>
      <c r="F4805" s="7" t="e">
        <v>#N/A</v>
      </c>
      <c r="G4805" s="7" t="e">
        <v>#N/A</v>
      </c>
      <c r="H4805" s="7" t="e">
        <v>#N/A</v>
      </c>
      <c r="I4805" s="7" t="s">
        <v>453</v>
      </c>
      <c r="J4805" s="7" t="s">
        <v>454</v>
      </c>
      <c r="K4805" s="241">
        <v>1003</v>
      </c>
      <c r="L4805" s="7" t="s">
        <v>455</v>
      </c>
      <c r="M4805" s="241">
        <v>4003</v>
      </c>
      <c r="N4805" s="7" t="s">
        <v>832</v>
      </c>
    </row>
    <row r="4806" spans="1:14" x14ac:dyDescent="0.3">
      <c r="A4806" t="str">
        <f t="shared" si="75"/>
        <v>10034006</v>
      </c>
      <c r="B4806" s="7" t="s">
        <v>1294</v>
      </c>
      <c r="C4806" s="7" t="s">
        <v>1295</v>
      </c>
      <c r="D4806" s="7" t="s">
        <v>22</v>
      </c>
      <c r="E4806" s="7" t="e">
        <v>#N/A</v>
      </c>
      <c r="F4806" s="7" t="e">
        <v>#N/A</v>
      </c>
      <c r="G4806" s="7" t="e">
        <v>#N/A</v>
      </c>
      <c r="H4806" s="7" t="e">
        <v>#N/A</v>
      </c>
      <c r="I4806" s="7" t="s">
        <v>453</v>
      </c>
      <c r="J4806" s="7" t="s">
        <v>454</v>
      </c>
      <c r="K4806" s="241">
        <v>1003</v>
      </c>
      <c r="L4806" s="7" t="s">
        <v>455</v>
      </c>
      <c r="M4806" s="241">
        <v>4006</v>
      </c>
      <c r="N4806" s="7" t="s">
        <v>2457</v>
      </c>
    </row>
    <row r="4807" spans="1:14" x14ac:dyDescent="0.3">
      <c r="A4807" t="str">
        <f t="shared" si="75"/>
        <v>10037000</v>
      </c>
      <c r="B4807" s="7" t="s">
        <v>1294</v>
      </c>
      <c r="C4807" s="7" t="s">
        <v>1295</v>
      </c>
      <c r="D4807" s="7" t="s">
        <v>22</v>
      </c>
      <c r="E4807" s="7" t="e">
        <v>#N/A</v>
      </c>
      <c r="F4807" s="7" t="e">
        <v>#N/A</v>
      </c>
      <c r="G4807" s="7" t="e">
        <v>#N/A</v>
      </c>
      <c r="H4807" s="7" t="e">
        <v>#N/A</v>
      </c>
      <c r="I4807" s="7" t="s">
        <v>453</v>
      </c>
      <c r="J4807" s="7" t="s">
        <v>454</v>
      </c>
      <c r="K4807" s="241">
        <v>1003</v>
      </c>
      <c r="L4807" s="7" t="s">
        <v>455</v>
      </c>
      <c r="M4807" s="241">
        <v>7000</v>
      </c>
      <c r="N4807" s="7" t="s">
        <v>44</v>
      </c>
    </row>
    <row r="4808" spans="1:14" x14ac:dyDescent="0.3">
      <c r="A4808" t="str">
        <f t="shared" si="75"/>
        <v>10038043</v>
      </c>
      <c r="B4808" s="7" t="s">
        <v>1294</v>
      </c>
      <c r="C4808" s="7" t="s">
        <v>1295</v>
      </c>
      <c r="D4808" s="7" t="s">
        <v>22</v>
      </c>
      <c r="E4808" s="7" t="s">
        <v>337</v>
      </c>
      <c r="F4808" s="7" t="s">
        <v>338</v>
      </c>
      <c r="G4808" s="7" t="s">
        <v>435</v>
      </c>
      <c r="H4808" s="7" t="s">
        <v>436</v>
      </c>
      <c r="I4808" s="7" t="s">
        <v>453</v>
      </c>
      <c r="J4808" s="7" t="s">
        <v>454</v>
      </c>
      <c r="K4808" s="241">
        <v>1003</v>
      </c>
      <c r="L4808" s="7" t="s">
        <v>455</v>
      </c>
      <c r="M4808" s="241">
        <v>8043</v>
      </c>
      <c r="N4808" s="7" t="s">
        <v>406</v>
      </c>
    </row>
    <row r="4809" spans="1:14" x14ac:dyDescent="0.3">
      <c r="A4809" t="str">
        <f t="shared" si="75"/>
        <v>10046002</v>
      </c>
      <c r="B4809" s="7" t="s">
        <v>1294</v>
      </c>
      <c r="C4809" s="7" t="s">
        <v>1295</v>
      </c>
      <c r="D4809" s="7" t="s">
        <v>22</v>
      </c>
      <c r="E4809" s="7" t="s">
        <v>337</v>
      </c>
      <c r="F4809" s="7" t="s">
        <v>338</v>
      </c>
      <c r="G4809" s="7" t="s">
        <v>435</v>
      </c>
      <c r="H4809" s="7" t="s">
        <v>436</v>
      </c>
      <c r="I4809" s="7" t="s">
        <v>453</v>
      </c>
      <c r="J4809" s="7" t="s">
        <v>454</v>
      </c>
      <c r="K4809" s="241">
        <v>1004</v>
      </c>
      <c r="L4809" s="7" t="s">
        <v>456</v>
      </c>
      <c r="M4809" s="241">
        <v>6002</v>
      </c>
      <c r="N4809" s="7" t="s">
        <v>457</v>
      </c>
    </row>
    <row r="4810" spans="1:14" x14ac:dyDescent="0.3">
      <c r="A4810" t="str">
        <f t="shared" si="75"/>
        <v>10048000</v>
      </c>
      <c r="B4810" s="7" t="s">
        <v>1294</v>
      </c>
      <c r="C4810" s="7" t="s">
        <v>1295</v>
      </c>
      <c r="D4810" s="7" t="s">
        <v>22</v>
      </c>
      <c r="E4810" s="7" t="e">
        <v>#N/A</v>
      </c>
      <c r="F4810" s="7" t="e">
        <v>#N/A</v>
      </c>
      <c r="G4810" s="7" t="e">
        <v>#N/A</v>
      </c>
      <c r="H4810" s="7" t="e">
        <v>#N/A</v>
      </c>
      <c r="I4810" s="7" t="s">
        <v>453</v>
      </c>
      <c r="J4810" s="7" t="s">
        <v>454</v>
      </c>
      <c r="K4810" s="241">
        <v>1004</v>
      </c>
      <c r="L4810" s="7" t="s">
        <v>456</v>
      </c>
      <c r="M4810" s="241">
        <v>8000</v>
      </c>
      <c r="N4810" s="7" t="s">
        <v>163</v>
      </c>
    </row>
    <row r="4811" spans="1:14" x14ac:dyDescent="0.3">
      <c r="A4811" t="str">
        <f t="shared" si="75"/>
        <v>10056006</v>
      </c>
      <c r="B4811" s="7" t="s">
        <v>1294</v>
      </c>
      <c r="C4811" s="7" t="s">
        <v>1295</v>
      </c>
      <c r="D4811" s="7" t="s">
        <v>22</v>
      </c>
      <c r="E4811" s="7" t="e">
        <v>#N/A</v>
      </c>
      <c r="F4811" s="7" t="e">
        <v>#N/A</v>
      </c>
      <c r="G4811" s="7" t="e">
        <v>#N/A</v>
      </c>
      <c r="H4811" s="7" t="e">
        <v>#N/A</v>
      </c>
      <c r="I4811" s="7" t="s">
        <v>453</v>
      </c>
      <c r="J4811" s="7" t="s">
        <v>454</v>
      </c>
      <c r="K4811" s="241">
        <v>1005</v>
      </c>
      <c r="L4811" s="7" t="s">
        <v>2545</v>
      </c>
      <c r="M4811" s="241">
        <v>6006</v>
      </c>
      <c r="N4811" s="7" t="s">
        <v>68</v>
      </c>
    </row>
    <row r="4812" spans="1:14" x14ac:dyDescent="0.3">
      <c r="A4812" t="str">
        <f t="shared" si="75"/>
        <v>10057000</v>
      </c>
      <c r="B4812" s="7" t="s">
        <v>1294</v>
      </c>
      <c r="C4812" s="7" t="s">
        <v>1295</v>
      </c>
      <c r="D4812" s="7" t="s">
        <v>22</v>
      </c>
      <c r="E4812" s="7" t="e">
        <v>#N/A</v>
      </c>
      <c r="F4812" s="7" t="e">
        <v>#N/A</v>
      </c>
      <c r="G4812" s="7" t="e">
        <v>#N/A</v>
      </c>
      <c r="H4812" s="7" t="e">
        <v>#N/A</v>
      </c>
      <c r="I4812" s="7" t="s">
        <v>453</v>
      </c>
      <c r="J4812" s="7" t="s">
        <v>454</v>
      </c>
      <c r="K4812" s="241">
        <v>1005</v>
      </c>
      <c r="L4812" s="7" t="s">
        <v>2545</v>
      </c>
      <c r="M4812" s="241">
        <v>7000</v>
      </c>
      <c r="N4812" s="7" t="s">
        <v>44</v>
      </c>
    </row>
    <row r="4813" spans="1:14" x14ac:dyDescent="0.3">
      <c r="A4813" t="str">
        <f t="shared" si="75"/>
        <v>10062037</v>
      </c>
      <c r="B4813" s="7" t="s">
        <v>1294</v>
      </c>
      <c r="C4813" s="7" t="s">
        <v>1295</v>
      </c>
      <c r="D4813" s="7" t="s">
        <v>22</v>
      </c>
      <c r="E4813" s="7" t="e">
        <v>#N/A</v>
      </c>
      <c r="F4813" s="7" t="e">
        <v>#N/A</v>
      </c>
      <c r="G4813" s="7" t="e">
        <v>#N/A</v>
      </c>
      <c r="H4813" s="7" t="e">
        <v>#N/A</v>
      </c>
      <c r="I4813" s="7" t="s">
        <v>453</v>
      </c>
      <c r="J4813" s="7" t="s">
        <v>454</v>
      </c>
      <c r="K4813" s="241">
        <v>1006</v>
      </c>
      <c r="L4813" s="7" t="s">
        <v>458</v>
      </c>
      <c r="M4813" s="241">
        <v>2037</v>
      </c>
      <c r="N4813" s="7" t="s">
        <v>294</v>
      </c>
    </row>
    <row r="4814" spans="1:14" x14ac:dyDescent="0.3">
      <c r="A4814" t="str">
        <f t="shared" si="75"/>
        <v>10062040</v>
      </c>
      <c r="B4814" s="7" t="s">
        <v>1294</v>
      </c>
      <c r="C4814" s="7" t="s">
        <v>1295</v>
      </c>
      <c r="D4814" s="7" t="s">
        <v>22</v>
      </c>
      <c r="E4814" s="7" t="e">
        <v>#N/A</v>
      </c>
      <c r="F4814" s="7" t="e">
        <v>#N/A</v>
      </c>
      <c r="G4814" s="7" t="e">
        <v>#N/A</v>
      </c>
      <c r="H4814" s="7" t="e">
        <v>#N/A</v>
      </c>
      <c r="I4814" s="7" t="s">
        <v>453</v>
      </c>
      <c r="J4814" s="7" t="s">
        <v>454</v>
      </c>
      <c r="K4814" s="241">
        <v>1006</v>
      </c>
      <c r="L4814" s="7" t="s">
        <v>458</v>
      </c>
      <c r="M4814" s="241">
        <v>2040</v>
      </c>
      <c r="N4814" s="7" t="s">
        <v>1462</v>
      </c>
    </row>
    <row r="4815" spans="1:14" x14ac:dyDescent="0.3">
      <c r="A4815" t="str">
        <f t="shared" si="75"/>
        <v>10062046</v>
      </c>
      <c r="B4815" s="7" t="s">
        <v>1294</v>
      </c>
      <c r="C4815" s="7" t="s">
        <v>1295</v>
      </c>
      <c r="D4815" s="7" t="s">
        <v>22</v>
      </c>
      <c r="E4815" s="7" t="s">
        <v>337</v>
      </c>
      <c r="F4815" s="7" t="s">
        <v>338</v>
      </c>
      <c r="G4815" s="7" t="s">
        <v>435</v>
      </c>
      <c r="H4815" s="7" t="s">
        <v>436</v>
      </c>
      <c r="I4815" s="7" t="s">
        <v>453</v>
      </c>
      <c r="J4815" s="7" t="s">
        <v>454</v>
      </c>
      <c r="K4815" s="241">
        <v>1006</v>
      </c>
      <c r="L4815" s="7" t="s">
        <v>458</v>
      </c>
      <c r="M4815" s="241">
        <v>2046</v>
      </c>
      <c r="N4815" s="7" t="s">
        <v>404</v>
      </c>
    </row>
    <row r="4816" spans="1:14" x14ac:dyDescent="0.3">
      <c r="A4816" t="str">
        <f t="shared" si="75"/>
        <v>10062055</v>
      </c>
      <c r="B4816" s="7" t="s">
        <v>1294</v>
      </c>
      <c r="C4816" s="7" t="s">
        <v>1295</v>
      </c>
      <c r="D4816" s="7" t="s">
        <v>22</v>
      </c>
      <c r="E4816" s="7" t="e">
        <v>#N/A</v>
      </c>
      <c r="F4816" s="7" t="e">
        <v>#N/A</v>
      </c>
      <c r="G4816" s="7" t="e">
        <v>#N/A</v>
      </c>
      <c r="H4816" s="7" t="e">
        <v>#N/A</v>
      </c>
      <c r="I4816" s="7" t="s">
        <v>453</v>
      </c>
      <c r="J4816" s="7" t="s">
        <v>454</v>
      </c>
      <c r="K4816" s="241">
        <v>1006</v>
      </c>
      <c r="L4816" s="7" t="s">
        <v>458</v>
      </c>
      <c r="M4816" s="241">
        <v>2055</v>
      </c>
      <c r="N4816" s="7" t="s">
        <v>431</v>
      </c>
    </row>
    <row r="4817" spans="1:14" x14ac:dyDescent="0.3">
      <c r="A4817" t="str">
        <f t="shared" si="75"/>
        <v>10062058</v>
      </c>
      <c r="B4817" s="7" t="s">
        <v>1294</v>
      </c>
      <c r="C4817" s="7" t="s">
        <v>1295</v>
      </c>
      <c r="D4817" s="7" t="s">
        <v>22</v>
      </c>
      <c r="E4817" s="7" t="e">
        <v>#N/A</v>
      </c>
      <c r="F4817" s="7" t="e">
        <v>#N/A</v>
      </c>
      <c r="G4817" s="7" t="e">
        <v>#N/A</v>
      </c>
      <c r="H4817" s="7" t="e">
        <v>#N/A</v>
      </c>
      <c r="I4817" s="7" t="s">
        <v>453</v>
      </c>
      <c r="J4817" s="7" t="s">
        <v>454</v>
      </c>
      <c r="K4817" s="241">
        <v>1006</v>
      </c>
      <c r="L4817" s="7" t="s">
        <v>458</v>
      </c>
      <c r="M4817" s="241">
        <v>2058</v>
      </c>
      <c r="N4817" s="7" t="s">
        <v>1822</v>
      </c>
    </row>
    <row r="4818" spans="1:14" x14ac:dyDescent="0.3">
      <c r="A4818" t="str">
        <f t="shared" si="75"/>
        <v>10062067</v>
      </c>
      <c r="B4818" s="7" t="s">
        <v>1294</v>
      </c>
      <c r="C4818" s="7" t="s">
        <v>1295</v>
      </c>
      <c r="D4818" s="7" t="s">
        <v>22</v>
      </c>
      <c r="E4818" s="7" t="s">
        <v>337</v>
      </c>
      <c r="F4818" s="7" t="s">
        <v>338</v>
      </c>
      <c r="G4818" s="7" t="s">
        <v>435</v>
      </c>
      <c r="H4818" s="7" t="s">
        <v>436</v>
      </c>
      <c r="I4818" s="7" t="s">
        <v>453</v>
      </c>
      <c r="J4818" s="7" t="s">
        <v>454</v>
      </c>
      <c r="K4818" s="241">
        <v>1006</v>
      </c>
      <c r="L4818" s="7" t="s">
        <v>458</v>
      </c>
      <c r="M4818" s="241">
        <v>2067</v>
      </c>
      <c r="N4818" s="7" t="s">
        <v>162</v>
      </c>
    </row>
    <row r="4819" spans="1:14" x14ac:dyDescent="0.3">
      <c r="A4819" t="str">
        <f t="shared" si="75"/>
        <v>10062085</v>
      </c>
      <c r="B4819" s="7" t="s">
        <v>1294</v>
      </c>
      <c r="C4819" s="7" t="s">
        <v>1295</v>
      </c>
      <c r="D4819" s="7" t="s">
        <v>22</v>
      </c>
      <c r="E4819" s="7" t="e">
        <v>#N/A</v>
      </c>
      <c r="F4819" s="7" t="e">
        <v>#N/A</v>
      </c>
      <c r="G4819" s="7" t="e">
        <v>#N/A</v>
      </c>
      <c r="H4819" s="7" t="e">
        <v>#N/A</v>
      </c>
      <c r="I4819" s="7" t="s">
        <v>453</v>
      </c>
      <c r="J4819" s="7" t="s">
        <v>454</v>
      </c>
      <c r="K4819" s="241">
        <v>1006</v>
      </c>
      <c r="L4819" s="7" t="s">
        <v>458</v>
      </c>
      <c r="M4819" s="241">
        <v>2085</v>
      </c>
      <c r="N4819" s="7" t="s">
        <v>280</v>
      </c>
    </row>
    <row r="4820" spans="1:14" x14ac:dyDescent="0.3">
      <c r="A4820" t="str">
        <f t="shared" si="75"/>
        <v>10064000</v>
      </c>
      <c r="B4820" s="7" t="s">
        <v>1294</v>
      </c>
      <c r="C4820" s="7" t="s">
        <v>1295</v>
      </c>
      <c r="D4820" s="7" t="s">
        <v>22</v>
      </c>
      <c r="E4820" s="7" t="e">
        <v>#N/A</v>
      </c>
      <c r="F4820" s="7" t="e">
        <v>#N/A</v>
      </c>
      <c r="G4820" s="7" t="e">
        <v>#N/A</v>
      </c>
      <c r="H4820" s="7" t="e">
        <v>#N/A</v>
      </c>
      <c r="I4820" s="7" t="s">
        <v>453</v>
      </c>
      <c r="J4820" s="7" t="s">
        <v>454</v>
      </c>
      <c r="K4820" s="241">
        <v>1006</v>
      </c>
      <c r="L4820" s="7" t="s">
        <v>458</v>
      </c>
      <c r="M4820" s="241">
        <v>4000</v>
      </c>
      <c r="N4820" s="7" t="s">
        <v>1349</v>
      </c>
    </row>
    <row r="4821" spans="1:14" x14ac:dyDescent="0.3">
      <c r="A4821" t="str">
        <f t="shared" si="75"/>
        <v>10064003</v>
      </c>
      <c r="B4821" s="7" t="s">
        <v>1294</v>
      </c>
      <c r="C4821" s="7" t="s">
        <v>1295</v>
      </c>
      <c r="D4821" s="7" t="s">
        <v>22</v>
      </c>
      <c r="E4821" s="7" t="e">
        <v>#N/A</v>
      </c>
      <c r="F4821" s="7" t="e">
        <v>#N/A</v>
      </c>
      <c r="G4821" s="7" t="e">
        <v>#N/A</v>
      </c>
      <c r="H4821" s="7" t="e">
        <v>#N/A</v>
      </c>
      <c r="I4821" s="7" t="s">
        <v>453</v>
      </c>
      <c r="J4821" s="7" t="s">
        <v>454</v>
      </c>
      <c r="K4821" s="241">
        <v>1006</v>
      </c>
      <c r="L4821" s="7" t="s">
        <v>458</v>
      </c>
      <c r="M4821" s="241">
        <v>4003</v>
      </c>
      <c r="N4821" s="7" t="s">
        <v>832</v>
      </c>
    </row>
    <row r="4822" spans="1:14" x14ac:dyDescent="0.3">
      <c r="A4822" t="str">
        <f t="shared" si="75"/>
        <v>10064006</v>
      </c>
      <c r="B4822" s="7" t="s">
        <v>1294</v>
      </c>
      <c r="C4822" s="7" t="s">
        <v>1295</v>
      </c>
      <c r="D4822" s="7" t="s">
        <v>22</v>
      </c>
      <c r="E4822" s="7" t="e">
        <v>#N/A</v>
      </c>
      <c r="F4822" s="7" t="e">
        <v>#N/A</v>
      </c>
      <c r="G4822" s="7" t="e">
        <v>#N/A</v>
      </c>
      <c r="H4822" s="7" t="e">
        <v>#N/A</v>
      </c>
      <c r="I4822" s="7" t="s">
        <v>453</v>
      </c>
      <c r="J4822" s="7" t="s">
        <v>454</v>
      </c>
      <c r="K4822" s="241">
        <v>1006</v>
      </c>
      <c r="L4822" s="7" t="s">
        <v>458</v>
      </c>
      <c r="M4822" s="241">
        <v>4006</v>
      </c>
      <c r="N4822" s="7" t="s">
        <v>2457</v>
      </c>
    </row>
    <row r="4823" spans="1:14" x14ac:dyDescent="0.3">
      <c r="A4823" t="str">
        <f t="shared" si="75"/>
        <v>10067000</v>
      </c>
      <c r="B4823" s="7" t="s">
        <v>1294</v>
      </c>
      <c r="C4823" s="7" t="s">
        <v>1295</v>
      </c>
      <c r="D4823" s="7" t="s">
        <v>22</v>
      </c>
      <c r="E4823" s="7" t="e">
        <v>#N/A</v>
      </c>
      <c r="F4823" s="7" t="e">
        <v>#N/A</v>
      </c>
      <c r="G4823" s="7" t="e">
        <v>#N/A</v>
      </c>
      <c r="H4823" s="7" t="e">
        <v>#N/A</v>
      </c>
      <c r="I4823" s="7" t="s">
        <v>453</v>
      </c>
      <c r="J4823" s="7" t="s">
        <v>454</v>
      </c>
      <c r="K4823" s="241">
        <v>1006</v>
      </c>
      <c r="L4823" s="7" t="s">
        <v>458</v>
      </c>
      <c r="M4823" s="241">
        <v>7000</v>
      </c>
      <c r="N4823" s="7" t="s">
        <v>44</v>
      </c>
    </row>
    <row r="4824" spans="1:14" x14ac:dyDescent="0.3">
      <c r="A4824" t="str">
        <f t="shared" si="75"/>
        <v>10067200</v>
      </c>
      <c r="B4824" s="7" t="s">
        <v>1294</v>
      </c>
      <c r="C4824" s="7" t="s">
        <v>1295</v>
      </c>
      <c r="D4824" s="7" t="s">
        <v>22</v>
      </c>
      <c r="E4824" s="7" t="e">
        <v>#N/A</v>
      </c>
      <c r="F4824" s="7" t="e">
        <v>#N/A</v>
      </c>
      <c r="G4824" s="7" t="e">
        <v>#N/A</v>
      </c>
      <c r="H4824" s="7" t="e">
        <v>#N/A</v>
      </c>
      <c r="I4824" s="7" t="s">
        <v>453</v>
      </c>
      <c r="J4824" s="7" t="s">
        <v>454</v>
      </c>
      <c r="K4824" s="241">
        <v>1006</v>
      </c>
      <c r="L4824" s="7" t="s">
        <v>458</v>
      </c>
      <c r="M4824" s="241">
        <v>7200</v>
      </c>
      <c r="N4824" s="7" t="s">
        <v>255</v>
      </c>
    </row>
    <row r="4825" spans="1:14" x14ac:dyDescent="0.3">
      <c r="A4825" t="str">
        <f t="shared" si="75"/>
        <v>10068000</v>
      </c>
      <c r="B4825" s="7" t="s">
        <v>1294</v>
      </c>
      <c r="C4825" s="7" t="s">
        <v>1295</v>
      </c>
      <c r="D4825" s="7" t="s">
        <v>22</v>
      </c>
      <c r="E4825" s="7" t="e">
        <v>#N/A</v>
      </c>
      <c r="F4825" s="7" t="e">
        <v>#N/A</v>
      </c>
      <c r="G4825" s="7" t="e">
        <v>#N/A</v>
      </c>
      <c r="H4825" s="7" t="e">
        <v>#N/A</v>
      </c>
      <c r="I4825" s="7" t="s">
        <v>453</v>
      </c>
      <c r="J4825" s="7" t="s">
        <v>454</v>
      </c>
      <c r="K4825" s="241">
        <v>1006</v>
      </c>
      <c r="L4825" s="7" t="s">
        <v>458</v>
      </c>
      <c r="M4825" s="241">
        <v>8000</v>
      </c>
      <c r="N4825" s="7" t="s">
        <v>163</v>
      </c>
    </row>
    <row r="4826" spans="1:14" x14ac:dyDescent="0.3">
      <c r="A4826" t="str">
        <f t="shared" si="75"/>
        <v>10068042</v>
      </c>
      <c r="B4826" s="7" t="s">
        <v>1294</v>
      </c>
      <c r="C4826" s="7" t="s">
        <v>1295</v>
      </c>
      <c r="D4826" s="7" t="s">
        <v>22</v>
      </c>
      <c r="E4826" s="7" t="e">
        <v>#N/A</v>
      </c>
      <c r="F4826" s="7" t="e">
        <v>#N/A</v>
      </c>
      <c r="G4826" s="7" t="e">
        <v>#N/A</v>
      </c>
      <c r="H4826" s="7" t="e">
        <v>#N/A</v>
      </c>
      <c r="I4826" s="7" t="s">
        <v>453</v>
      </c>
      <c r="J4826" s="7" t="s">
        <v>454</v>
      </c>
      <c r="K4826" s="241">
        <v>1006</v>
      </c>
      <c r="L4826" s="7" t="s">
        <v>458</v>
      </c>
      <c r="M4826" s="241">
        <v>8042</v>
      </c>
      <c r="N4826" s="7" t="s">
        <v>499</v>
      </c>
    </row>
    <row r="4827" spans="1:14" x14ac:dyDescent="0.3">
      <c r="A4827" t="str">
        <f t="shared" si="75"/>
        <v>10068043</v>
      </c>
      <c r="B4827" s="7" t="s">
        <v>1294</v>
      </c>
      <c r="C4827" s="7" t="s">
        <v>1295</v>
      </c>
      <c r="D4827" s="7" t="s">
        <v>22</v>
      </c>
      <c r="E4827" s="7" t="s">
        <v>337</v>
      </c>
      <c r="F4827" s="7" t="s">
        <v>338</v>
      </c>
      <c r="G4827" s="7" t="s">
        <v>435</v>
      </c>
      <c r="H4827" s="7" t="s">
        <v>436</v>
      </c>
      <c r="I4827" s="7" t="s">
        <v>453</v>
      </c>
      <c r="J4827" s="7" t="s">
        <v>454</v>
      </c>
      <c r="K4827" s="241">
        <v>1006</v>
      </c>
      <c r="L4827" s="7" t="s">
        <v>458</v>
      </c>
      <c r="M4827" s="241">
        <v>8043</v>
      </c>
      <c r="N4827" s="7" t="s">
        <v>406</v>
      </c>
    </row>
    <row r="4828" spans="1:14" x14ac:dyDescent="0.3">
      <c r="A4828" t="str">
        <f t="shared" si="75"/>
        <v>11881</v>
      </c>
      <c r="B4828" s="7" t="s">
        <v>1294</v>
      </c>
      <c r="C4828" s="7" t="s">
        <v>1295</v>
      </c>
      <c r="D4828" s="7" t="s">
        <v>22</v>
      </c>
      <c r="E4828" s="7" t="s">
        <v>337</v>
      </c>
      <c r="F4828" s="7" t="s">
        <v>338</v>
      </c>
      <c r="G4828" s="7" t="s">
        <v>435</v>
      </c>
      <c r="H4828" s="7" t="s">
        <v>436</v>
      </c>
      <c r="I4828" s="7" t="s">
        <v>453</v>
      </c>
      <c r="J4828" s="7" t="s">
        <v>454</v>
      </c>
      <c r="K4828" s="241">
        <v>1188</v>
      </c>
      <c r="L4828" s="7" t="s">
        <v>459</v>
      </c>
      <c r="M4828" s="241">
        <v>1</v>
      </c>
      <c r="N4828" s="7" t="s">
        <v>158</v>
      </c>
    </row>
    <row r="4829" spans="1:14" x14ac:dyDescent="0.3">
      <c r="A4829" t="str">
        <f t="shared" si="75"/>
        <v>118835</v>
      </c>
      <c r="B4829" s="7" t="s">
        <v>1294</v>
      </c>
      <c r="C4829" s="7" t="s">
        <v>1295</v>
      </c>
      <c r="D4829" s="7" t="s">
        <v>22</v>
      </c>
      <c r="E4829" s="7" t="e">
        <v>#N/A</v>
      </c>
      <c r="F4829" s="7" t="e">
        <v>#N/A</v>
      </c>
      <c r="G4829" s="7" t="e">
        <v>#N/A</v>
      </c>
      <c r="H4829" s="7" t="e">
        <v>#N/A</v>
      </c>
      <c r="I4829" s="7" t="s">
        <v>453</v>
      </c>
      <c r="J4829" s="7" t="s">
        <v>454</v>
      </c>
      <c r="K4829" s="241">
        <v>1188</v>
      </c>
      <c r="L4829" s="7" t="s">
        <v>459</v>
      </c>
      <c r="M4829" s="241">
        <v>35</v>
      </c>
      <c r="N4829" s="7" t="s">
        <v>1346</v>
      </c>
    </row>
    <row r="4830" spans="1:14" x14ac:dyDescent="0.3">
      <c r="A4830" t="str">
        <f t="shared" si="75"/>
        <v>11881504</v>
      </c>
      <c r="B4830" s="7" t="s">
        <v>1294</v>
      </c>
      <c r="C4830" s="7" t="s">
        <v>1295</v>
      </c>
      <c r="D4830" s="7" t="s">
        <v>22</v>
      </c>
      <c r="E4830" s="7" t="s">
        <v>337</v>
      </c>
      <c r="F4830" s="7" t="s">
        <v>338</v>
      </c>
      <c r="G4830" s="7" t="s">
        <v>435</v>
      </c>
      <c r="H4830" s="7" t="s">
        <v>436</v>
      </c>
      <c r="I4830" s="7" t="s">
        <v>453</v>
      </c>
      <c r="J4830" s="7" t="s">
        <v>454</v>
      </c>
      <c r="K4830" s="241">
        <v>1188</v>
      </c>
      <c r="L4830" s="7" t="s">
        <v>459</v>
      </c>
      <c r="M4830" s="241">
        <v>1504</v>
      </c>
      <c r="N4830" s="7" t="s">
        <v>161</v>
      </c>
    </row>
    <row r="4831" spans="1:14" x14ac:dyDescent="0.3">
      <c r="A4831" t="str">
        <f t="shared" si="75"/>
        <v>11887103</v>
      </c>
      <c r="B4831" s="7" t="s">
        <v>1294</v>
      </c>
      <c r="C4831" s="7" t="s">
        <v>1295</v>
      </c>
      <c r="D4831" s="7" t="s">
        <v>22</v>
      </c>
      <c r="E4831" s="7" t="s">
        <v>337</v>
      </c>
      <c r="F4831" s="7" t="s">
        <v>338</v>
      </c>
      <c r="G4831" s="7" t="s">
        <v>435</v>
      </c>
      <c r="H4831" s="7" t="s">
        <v>436</v>
      </c>
      <c r="I4831" s="7" t="s">
        <v>453</v>
      </c>
      <c r="J4831" s="7" t="s">
        <v>454</v>
      </c>
      <c r="K4831" s="241">
        <v>1188</v>
      </c>
      <c r="L4831" s="7" t="s">
        <v>459</v>
      </c>
      <c r="M4831" s="241">
        <v>7103</v>
      </c>
      <c r="N4831" s="7" t="s">
        <v>36</v>
      </c>
    </row>
    <row r="4832" spans="1:14" x14ac:dyDescent="0.3">
      <c r="A4832" t="str">
        <f t="shared" si="75"/>
        <v>71016006</v>
      </c>
      <c r="B4832" s="7" t="s">
        <v>1098</v>
      </c>
      <c r="C4832" s="7"/>
      <c r="D4832" s="7"/>
      <c r="E4832" s="7" t="e">
        <v>#N/A</v>
      </c>
      <c r="F4832" s="7" t="e">
        <v>#N/A</v>
      </c>
      <c r="G4832" s="7" t="e">
        <v>#N/A</v>
      </c>
      <c r="H4832" s="7" t="e">
        <v>#N/A</v>
      </c>
      <c r="I4832" s="7" t="s">
        <v>2443</v>
      </c>
      <c r="J4832" s="7" t="s">
        <v>2444</v>
      </c>
      <c r="K4832" s="241">
        <v>7101</v>
      </c>
      <c r="L4832" s="7" t="s">
        <v>2464</v>
      </c>
      <c r="M4832" s="241">
        <v>6006</v>
      </c>
      <c r="N4832" s="7" t="s">
        <v>68</v>
      </c>
    </row>
    <row r="4833" spans="1:14" x14ac:dyDescent="0.3">
      <c r="A4833" t="str">
        <f t="shared" si="75"/>
        <v>71026006</v>
      </c>
      <c r="B4833" s="7" t="s">
        <v>1098</v>
      </c>
      <c r="C4833" s="7"/>
      <c r="D4833" s="7"/>
      <c r="E4833" s="7" t="e">
        <v>#N/A</v>
      </c>
      <c r="F4833" s="7" t="e">
        <v>#N/A</v>
      </c>
      <c r="G4833" s="7" t="e">
        <v>#N/A</v>
      </c>
      <c r="H4833" s="7" t="e">
        <v>#N/A</v>
      </c>
      <c r="I4833" s="7" t="s">
        <v>2443</v>
      </c>
      <c r="J4833" s="7" t="s">
        <v>2444</v>
      </c>
      <c r="K4833" s="241">
        <v>7102</v>
      </c>
      <c r="L4833" s="7" t="s">
        <v>2465</v>
      </c>
      <c r="M4833" s="241">
        <v>6006</v>
      </c>
      <c r="N4833" s="7" t="s">
        <v>68</v>
      </c>
    </row>
    <row r="4834" spans="1:14" x14ac:dyDescent="0.3">
      <c r="A4834" t="str">
        <f t="shared" si="75"/>
        <v>71036006</v>
      </c>
      <c r="B4834" s="7" t="s">
        <v>1098</v>
      </c>
      <c r="C4834" s="7"/>
      <c r="D4834" s="7"/>
      <c r="E4834" s="7" t="e">
        <v>#N/A</v>
      </c>
      <c r="F4834" s="7" t="e">
        <v>#N/A</v>
      </c>
      <c r="G4834" s="7" t="e">
        <v>#N/A</v>
      </c>
      <c r="H4834" s="7" t="e">
        <v>#N/A</v>
      </c>
      <c r="I4834" s="7" t="s">
        <v>2443</v>
      </c>
      <c r="J4834" s="7" t="s">
        <v>2444</v>
      </c>
      <c r="K4834" s="241">
        <v>7103</v>
      </c>
      <c r="L4834" s="7" t="s">
        <v>2466</v>
      </c>
      <c r="M4834" s="241">
        <v>6006</v>
      </c>
      <c r="N4834" s="7" t="s">
        <v>68</v>
      </c>
    </row>
    <row r="4835" spans="1:14" x14ac:dyDescent="0.3">
      <c r="A4835" t="str">
        <f t="shared" si="75"/>
        <v>71046006</v>
      </c>
      <c r="B4835" s="7" t="s">
        <v>1098</v>
      </c>
      <c r="C4835" s="7"/>
      <c r="D4835" s="7"/>
      <c r="E4835" s="7" t="e">
        <v>#N/A</v>
      </c>
      <c r="F4835" s="7" t="e">
        <v>#N/A</v>
      </c>
      <c r="G4835" s="7" t="e">
        <v>#N/A</v>
      </c>
      <c r="H4835" s="7" t="e">
        <v>#N/A</v>
      </c>
      <c r="I4835" s="7" t="s">
        <v>2443</v>
      </c>
      <c r="J4835" s="7" t="s">
        <v>2444</v>
      </c>
      <c r="K4835" s="241">
        <v>7104</v>
      </c>
      <c r="L4835" s="7" t="s">
        <v>2467</v>
      </c>
      <c r="M4835" s="241">
        <v>6006</v>
      </c>
      <c r="N4835" s="7" t="s">
        <v>68</v>
      </c>
    </row>
    <row r="4836" spans="1:14" x14ac:dyDescent="0.3">
      <c r="A4836" t="str">
        <f t="shared" si="75"/>
        <v>71056006</v>
      </c>
      <c r="B4836" s="7" t="s">
        <v>1098</v>
      </c>
      <c r="C4836" s="7"/>
      <c r="D4836" s="7"/>
      <c r="E4836" s="7" t="e">
        <v>#N/A</v>
      </c>
      <c r="F4836" s="7" t="e">
        <v>#N/A</v>
      </c>
      <c r="G4836" s="7" t="e">
        <v>#N/A</v>
      </c>
      <c r="H4836" s="7" t="e">
        <v>#N/A</v>
      </c>
      <c r="I4836" s="7" t="s">
        <v>2443</v>
      </c>
      <c r="J4836" s="7" t="s">
        <v>2444</v>
      </c>
      <c r="K4836" s="241">
        <v>7105</v>
      </c>
      <c r="L4836" s="7" t="s">
        <v>2468</v>
      </c>
      <c r="M4836" s="241">
        <v>6006</v>
      </c>
      <c r="N4836" s="7" t="s">
        <v>68</v>
      </c>
    </row>
    <row r="4837" spans="1:14" x14ac:dyDescent="0.3">
      <c r="A4837" t="str">
        <f t="shared" si="75"/>
        <v>71066006</v>
      </c>
      <c r="B4837" s="7" t="s">
        <v>1098</v>
      </c>
      <c r="C4837" s="7"/>
      <c r="D4837" s="7"/>
      <c r="E4837" s="7" t="e">
        <v>#N/A</v>
      </c>
      <c r="F4837" s="7" t="e">
        <v>#N/A</v>
      </c>
      <c r="G4837" s="7" t="e">
        <v>#N/A</v>
      </c>
      <c r="H4837" s="7" t="e">
        <v>#N/A</v>
      </c>
      <c r="I4837" s="7" t="s">
        <v>2443</v>
      </c>
      <c r="J4837" s="7" t="s">
        <v>2444</v>
      </c>
      <c r="K4837" s="241">
        <v>7106</v>
      </c>
      <c r="L4837" s="7" t="s">
        <v>2469</v>
      </c>
      <c r="M4837" s="241">
        <v>6006</v>
      </c>
      <c r="N4837" s="7" t="s">
        <v>68</v>
      </c>
    </row>
    <row r="4838" spans="1:14" x14ac:dyDescent="0.3">
      <c r="A4838" t="str">
        <f t="shared" si="75"/>
        <v>71076006</v>
      </c>
      <c r="B4838" s="7" t="s">
        <v>1098</v>
      </c>
      <c r="C4838" s="7"/>
      <c r="D4838" s="7"/>
      <c r="E4838" s="7" t="e">
        <v>#N/A</v>
      </c>
      <c r="F4838" s="7" t="e">
        <v>#N/A</v>
      </c>
      <c r="G4838" s="7" t="e">
        <v>#N/A</v>
      </c>
      <c r="H4838" s="7" t="e">
        <v>#N/A</v>
      </c>
      <c r="I4838" s="7" t="s">
        <v>2443</v>
      </c>
      <c r="J4838" s="7" t="s">
        <v>2444</v>
      </c>
      <c r="K4838" s="241">
        <v>7107</v>
      </c>
      <c r="L4838" s="7" t="s">
        <v>2470</v>
      </c>
      <c r="M4838" s="241">
        <v>6006</v>
      </c>
      <c r="N4838" s="7" t="s">
        <v>68</v>
      </c>
    </row>
    <row r="4839" spans="1:14" x14ac:dyDescent="0.3">
      <c r="A4839" t="str">
        <f t="shared" si="75"/>
        <v>71086006</v>
      </c>
      <c r="B4839" s="7" t="s">
        <v>1098</v>
      </c>
      <c r="C4839" s="7"/>
      <c r="D4839" s="7"/>
      <c r="E4839" s="7" t="e">
        <v>#N/A</v>
      </c>
      <c r="F4839" s="7" t="e">
        <v>#N/A</v>
      </c>
      <c r="G4839" s="7" t="e">
        <v>#N/A</v>
      </c>
      <c r="H4839" s="7" t="e">
        <v>#N/A</v>
      </c>
      <c r="I4839" s="7" t="s">
        <v>2443</v>
      </c>
      <c r="J4839" s="7" t="s">
        <v>2444</v>
      </c>
      <c r="K4839" s="241">
        <v>7108</v>
      </c>
      <c r="L4839" s="7" t="s">
        <v>2471</v>
      </c>
      <c r="M4839" s="241">
        <v>6006</v>
      </c>
      <c r="N4839" s="7" t="s">
        <v>68</v>
      </c>
    </row>
    <row r="4840" spans="1:14" x14ac:dyDescent="0.3">
      <c r="A4840" t="str">
        <f t="shared" si="75"/>
        <v>71096006</v>
      </c>
      <c r="B4840" s="7" t="s">
        <v>1098</v>
      </c>
      <c r="C4840" s="7"/>
      <c r="D4840" s="7"/>
      <c r="E4840" s="7" t="e">
        <v>#N/A</v>
      </c>
      <c r="F4840" s="7" t="e">
        <v>#N/A</v>
      </c>
      <c r="G4840" s="7" t="e">
        <v>#N/A</v>
      </c>
      <c r="H4840" s="7" t="e">
        <v>#N/A</v>
      </c>
      <c r="I4840" s="7" t="s">
        <v>2443</v>
      </c>
      <c r="J4840" s="7" t="s">
        <v>2444</v>
      </c>
      <c r="K4840" s="241">
        <v>7109</v>
      </c>
      <c r="L4840" s="7" t="s">
        <v>2472</v>
      </c>
      <c r="M4840" s="241">
        <v>6006</v>
      </c>
      <c r="N4840" s="7" t="s">
        <v>68</v>
      </c>
    </row>
    <row r="4841" spans="1:14" x14ac:dyDescent="0.3">
      <c r="A4841" t="str">
        <f t="shared" si="75"/>
        <v>71106006</v>
      </c>
      <c r="B4841" s="7" t="s">
        <v>1098</v>
      </c>
      <c r="C4841" s="7"/>
      <c r="D4841" s="7"/>
      <c r="E4841" s="7" t="e">
        <v>#N/A</v>
      </c>
      <c r="F4841" s="7" t="e">
        <v>#N/A</v>
      </c>
      <c r="G4841" s="7" t="e">
        <v>#N/A</v>
      </c>
      <c r="H4841" s="7" t="e">
        <v>#N/A</v>
      </c>
      <c r="I4841" s="7" t="s">
        <v>2443</v>
      </c>
      <c r="J4841" s="7" t="s">
        <v>2444</v>
      </c>
      <c r="K4841" s="241">
        <v>7110</v>
      </c>
      <c r="L4841" s="7" t="s">
        <v>2473</v>
      </c>
      <c r="M4841" s="241">
        <v>6006</v>
      </c>
      <c r="N4841" s="7" t="s">
        <v>68</v>
      </c>
    </row>
    <row r="4842" spans="1:14" x14ac:dyDescent="0.3">
      <c r="A4842" t="str">
        <f t="shared" si="75"/>
        <v>71116006</v>
      </c>
      <c r="B4842" s="7" t="s">
        <v>1098</v>
      </c>
      <c r="C4842" s="7"/>
      <c r="D4842" s="7"/>
      <c r="E4842" s="7" t="e">
        <v>#N/A</v>
      </c>
      <c r="F4842" s="7" t="e">
        <v>#N/A</v>
      </c>
      <c r="G4842" s="7" t="e">
        <v>#N/A</v>
      </c>
      <c r="H4842" s="7" t="e">
        <v>#N/A</v>
      </c>
      <c r="I4842" s="7" t="s">
        <v>2443</v>
      </c>
      <c r="J4842" s="7" t="s">
        <v>2444</v>
      </c>
      <c r="K4842" s="241">
        <v>7111</v>
      </c>
      <c r="L4842" s="7" t="s">
        <v>2474</v>
      </c>
      <c r="M4842" s="241">
        <v>6006</v>
      </c>
      <c r="N4842" s="7" t="s">
        <v>68</v>
      </c>
    </row>
    <row r="4843" spans="1:14" x14ac:dyDescent="0.3">
      <c r="A4843" t="str">
        <f t="shared" si="75"/>
        <v>71126006</v>
      </c>
      <c r="B4843" s="7" t="s">
        <v>1321</v>
      </c>
      <c r="C4843" s="7"/>
      <c r="D4843" s="7"/>
      <c r="E4843" s="7" t="e">
        <v>#N/A</v>
      </c>
      <c r="F4843" s="7" t="e">
        <v>#N/A</v>
      </c>
      <c r="G4843" s="7" t="e">
        <v>#N/A</v>
      </c>
      <c r="H4843" s="7" t="e">
        <v>#N/A</v>
      </c>
      <c r="I4843" s="7" t="s">
        <v>2443</v>
      </c>
      <c r="J4843" s="7" t="s">
        <v>2444</v>
      </c>
      <c r="K4843" s="241">
        <v>7112</v>
      </c>
      <c r="L4843" s="7" t="s">
        <v>2475</v>
      </c>
      <c r="M4843" s="241">
        <v>6006</v>
      </c>
      <c r="N4843" s="7" t="s">
        <v>68</v>
      </c>
    </row>
    <row r="4844" spans="1:14" x14ac:dyDescent="0.3">
      <c r="A4844" t="str">
        <f t="shared" si="75"/>
        <v>71136006</v>
      </c>
      <c r="B4844" s="7" t="s">
        <v>1098</v>
      </c>
      <c r="C4844" s="7"/>
      <c r="D4844" s="7"/>
      <c r="E4844" s="7" t="e">
        <v>#N/A</v>
      </c>
      <c r="F4844" s="7" t="e">
        <v>#N/A</v>
      </c>
      <c r="G4844" s="7" t="e">
        <v>#N/A</v>
      </c>
      <c r="H4844" s="7" t="e">
        <v>#N/A</v>
      </c>
      <c r="I4844" s="7" t="s">
        <v>2443</v>
      </c>
      <c r="J4844" s="7" t="s">
        <v>2444</v>
      </c>
      <c r="K4844" s="241">
        <v>7113</v>
      </c>
      <c r="L4844" s="7" t="s">
        <v>2476</v>
      </c>
      <c r="M4844" s="241">
        <v>6006</v>
      </c>
      <c r="N4844" s="7" t="s">
        <v>68</v>
      </c>
    </row>
    <row r="4845" spans="1:14" x14ac:dyDescent="0.3">
      <c r="A4845" t="str">
        <f t="shared" si="75"/>
        <v>71146006</v>
      </c>
      <c r="B4845" s="7" t="s">
        <v>1098</v>
      </c>
      <c r="C4845" s="7"/>
      <c r="D4845" s="7"/>
      <c r="E4845" s="7" t="e">
        <v>#N/A</v>
      </c>
      <c r="F4845" s="7" t="e">
        <v>#N/A</v>
      </c>
      <c r="G4845" s="7" t="e">
        <v>#N/A</v>
      </c>
      <c r="H4845" s="7" t="e">
        <v>#N/A</v>
      </c>
      <c r="I4845" s="7" t="s">
        <v>2443</v>
      </c>
      <c r="J4845" s="7" t="s">
        <v>2444</v>
      </c>
      <c r="K4845" s="241">
        <v>7114</v>
      </c>
      <c r="L4845" s="7" t="s">
        <v>2477</v>
      </c>
      <c r="M4845" s="241">
        <v>6006</v>
      </c>
      <c r="N4845" s="7" t="s">
        <v>68</v>
      </c>
    </row>
    <row r="4846" spans="1:14" x14ac:dyDescent="0.3">
      <c r="A4846" t="str">
        <f t="shared" si="75"/>
        <v>71156006</v>
      </c>
      <c r="B4846" s="7" t="s">
        <v>1098</v>
      </c>
      <c r="C4846" s="7"/>
      <c r="D4846" s="7"/>
      <c r="E4846" s="7" t="e">
        <v>#N/A</v>
      </c>
      <c r="F4846" s="7" t="e">
        <v>#N/A</v>
      </c>
      <c r="G4846" s="7" t="e">
        <v>#N/A</v>
      </c>
      <c r="H4846" s="7" t="e">
        <v>#N/A</v>
      </c>
      <c r="I4846" s="7" t="s">
        <v>2443</v>
      </c>
      <c r="J4846" s="7" t="s">
        <v>2444</v>
      </c>
      <c r="K4846" s="241">
        <v>7115</v>
      </c>
      <c r="L4846" s="7" t="s">
        <v>2478</v>
      </c>
      <c r="M4846" s="241">
        <v>6006</v>
      </c>
      <c r="N4846" s="7" t="s">
        <v>68</v>
      </c>
    </row>
    <row r="4847" spans="1:14" x14ac:dyDescent="0.3">
      <c r="A4847" t="str">
        <f t="shared" si="75"/>
        <v>71166006</v>
      </c>
      <c r="B4847" s="7" t="s">
        <v>1098</v>
      </c>
      <c r="C4847" s="7"/>
      <c r="D4847" s="7"/>
      <c r="E4847" s="7" t="e">
        <v>#N/A</v>
      </c>
      <c r="F4847" s="7" t="e">
        <v>#N/A</v>
      </c>
      <c r="G4847" s="7" t="e">
        <v>#N/A</v>
      </c>
      <c r="H4847" s="7" t="e">
        <v>#N/A</v>
      </c>
      <c r="I4847" s="7" t="s">
        <v>2443</v>
      </c>
      <c r="J4847" s="7" t="s">
        <v>2444</v>
      </c>
      <c r="K4847" s="241">
        <v>7116</v>
      </c>
      <c r="L4847" s="7" t="s">
        <v>2479</v>
      </c>
      <c r="M4847" s="241">
        <v>6006</v>
      </c>
      <c r="N4847" s="7" t="s">
        <v>68</v>
      </c>
    </row>
    <row r="4848" spans="1:14" x14ac:dyDescent="0.3">
      <c r="A4848" t="str">
        <f t="shared" si="75"/>
        <v>71176006</v>
      </c>
      <c r="B4848" s="7" t="s">
        <v>1321</v>
      </c>
      <c r="C4848" s="7"/>
      <c r="D4848" s="7"/>
      <c r="E4848" s="7" t="e">
        <v>#N/A</v>
      </c>
      <c r="F4848" s="7" t="e">
        <v>#N/A</v>
      </c>
      <c r="G4848" s="7" t="e">
        <v>#N/A</v>
      </c>
      <c r="H4848" s="7" t="e">
        <v>#N/A</v>
      </c>
      <c r="I4848" s="7" t="s">
        <v>2443</v>
      </c>
      <c r="J4848" s="7" t="s">
        <v>2444</v>
      </c>
      <c r="K4848" s="241">
        <v>7117</v>
      </c>
      <c r="L4848" s="7" t="s">
        <v>2480</v>
      </c>
      <c r="M4848" s="241">
        <v>6006</v>
      </c>
      <c r="N4848" s="7" t="s">
        <v>68</v>
      </c>
    </row>
    <row r="4849" spans="1:14" x14ac:dyDescent="0.3">
      <c r="A4849" t="str">
        <f t="shared" si="75"/>
        <v>71186006</v>
      </c>
      <c r="B4849" s="7" t="s">
        <v>1098</v>
      </c>
      <c r="C4849" s="7"/>
      <c r="D4849" s="7"/>
      <c r="E4849" s="7" t="e">
        <v>#N/A</v>
      </c>
      <c r="F4849" s="7" t="e">
        <v>#N/A</v>
      </c>
      <c r="G4849" s="7" t="e">
        <v>#N/A</v>
      </c>
      <c r="H4849" s="7" t="e">
        <v>#N/A</v>
      </c>
      <c r="I4849" s="7" t="s">
        <v>2443</v>
      </c>
      <c r="J4849" s="7" t="s">
        <v>2444</v>
      </c>
      <c r="K4849" s="241">
        <v>7118</v>
      </c>
      <c r="L4849" s="7" t="s">
        <v>2481</v>
      </c>
      <c r="M4849" s="241">
        <v>6006</v>
      </c>
      <c r="N4849" s="7" t="s">
        <v>68</v>
      </c>
    </row>
    <row r="4850" spans="1:14" x14ac:dyDescent="0.3">
      <c r="A4850" t="str">
        <f t="shared" si="75"/>
        <v>71196006</v>
      </c>
      <c r="B4850" s="7" t="s">
        <v>1321</v>
      </c>
      <c r="C4850" s="7"/>
      <c r="D4850" s="7"/>
      <c r="E4850" s="7" t="e">
        <v>#N/A</v>
      </c>
      <c r="F4850" s="7" t="e">
        <v>#N/A</v>
      </c>
      <c r="G4850" s="7" t="e">
        <v>#N/A</v>
      </c>
      <c r="H4850" s="7" t="e">
        <v>#N/A</v>
      </c>
      <c r="I4850" s="7" t="s">
        <v>2443</v>
      </c>
      <c r="J4850" s="7" t="s">
        <v>2444</v>
      </c>
      <c r="K4850" s="241">
        <v>7119</v>
      </c>
      <c r="L4850" s="7" t="s">
        <v>2482</v>
      </c>
      <c r="M4850" s="241">
        <v>6006</v>
      </c>
      <c r="N4850" s="7" t="s">
        <v>68</v>
      </c>
    </row>
    <row r="4851" spans="1:14" x14ac:dyDescent="0.3">
      <c r="A4851" t="str">
        <f t="shared" si="75"/>
        <v>71206006</v>
      </c>
      <c r="B4851" s="7" t="s">
        <v>1098</v>
      </c>
      <c r="C4851" s="7"/>
      <c r="D4851" s="7"/>
      <c r="E4851" s="7" t="e">
        <v>#N/A</v>
      </c>
      <c r="F4851" s="7" t="e">
        <v>#N/A</v>
      </c>
      <c r="G4851" s="7" t="e">
        <v>#N/A</v>
      </c>
      <c r="H4851" s="7" t="e">
        <v>#N/A</v>
      </c>
      <c r="I4851" s="7" t="s">
        <v>2443</v>
      </c>
      <c r="J4851" s="7" t="s">
        <v>2444</v>
      </c>
      <c r="K4851" s="241">
        <v>7120</v>
      </c>
      <c r="L4851" s="7" t="s">
        <v>2483</v>
      </c>
      <c r="M4851" s="241">
        <v>6006</v>
      </c>
      <c r="N4851" s="7" t="s">
        <v>68</v>
      </c>
    </row>
    <row r="4852" spans="1:14" x14ac:dyDescent="0.3">
      <c r="A4852" t="str">
        <f t="shared" si="75"/>
        <v>71216006</v>
      </c>
      <c r="B4852" s="7" t="s">
        <v>1098</v>
      </c>
      <c r="C4852" s="7"/>
      <c r="D4852" s="7"/>
      <c r="E4852" s="7" t="e">
        <v>#N/A</v>
      </c>
      <c r="F4852" s="7" t="e">
        <v>#N/A</v>
      </c>
      <c r="G4852" s="7" t="e">
        <v>#N/A</v>
      </c>
      <c r="H4852" s="7" t="e">
        <v>#N/A</v>
      </c>
      <c r="I4852" s="7" t="s">
        <v>2443</v>
      </c>
      <c r="J4852" s="7" t="s">
        <v>2444</v>
      </c>
      <c r="K4852" s="241">
        <v>7121</v>
      </c>
      <c r="L4852" s="7" t="s">
        <v>2484</v>
      </c>
      <c r="M4852" s="241">
        <v>6006</v>
      </c>
      <c r="N4852" s="7" t="s">
        <v>68</v>
      </c>
    </row>
    <row r="4853" spans="1:14" x14ac:dyDescent="0.3">
      <c r="A4853" t="str">
        <f t="shared" si="75"/>
        <v>71226006</v>
      </c>
      <c r="B4853" s="7" t="s">
        <v>1098</v>
      </c>
      <c r="C4853" s="7"/>
      <c r="D4853" s="7"/>
      <c r="E4853" s="7" t="e">
        <v>#N/A</v>
      </c>
      <c r="F4853" s="7" t="e">
        <v>#N/A</v>
      </c>
      <c r="G4853" s="7" t="e">
        <v>#N/A</v>
      </c>
      <c r="H4853" s="7" t="e">
        <v>#N/A</v>
      </c>
      <c r="I4853" s="7" t="s">
        <v>2443</v>
      </c>
      <c r="J4853" s="7" t="s">
        <v>2444</v>
      </c>
      <c r="K4853" s="241">
        <v>7122</v>
      </c>
      <c r="L4853" s="7" t="s">
        <v>2485</v>
      </c>
      <c r="M4853" s="241">
        <v>6006</v>
      </c>
      <c r="N4853" s="7" t="s">
        <v>68</v>
      </c>
    </row>
    <row r="4854" spans="1:14" x14ac:dyDescent="0.3">
      <c r="A4854" t="str">
        <f t="shared" si="75"/>
        <v>71236006</v>
      </c>
      <c r="B4854" s="7" t="s">
        <v>1098</v>
      </c>
      <c r="C4854" s="7"/>
      <c r="D4854" s="7"/>
      <c r="E4854" s="7" t="e">
        <v>#N/A</v>
      </c>
      <c r="F4854" s="7" t="e">
        <v>#N/A</v>
      </c>
      <c r="G4854" s="7" t="e">
        <v>#N/A</v>
      </c>
      <c r="H4854" s="7" t="e">
        <v>#N/A</v>
      </c>
      <c r="I4854" s="7" t="s">
        <v>2443</v>
      </c>
      <c r="J4854" s="7" t="s">
        <v>2444</v>
      </c>
      <c r="K4854" s="241">
        <v>7123</v>
      </c>
      <c r="L4854" s="7" t="s">
        <v>2486</v>
      </c>
      <c r="M4854" s="241">
        <v>6006</v>
      </c>
      <c r="N4854" s="7" t="s">
        <v>68</v>
      </c>
    </row>
    <row r="4855" spans="1:14" x14ac:dyDescent="0.3">
      <c r="A4855" t="str">
        <f t="shared" si="75"/>
        <v>71246006</v>
      </c>
      <c r="B4855" s="7" t="s">
        <v>1098</v>
      </c>
      <c r="C4855" s="7"/>
      <c r="D4855" s="7"/>
      <c r="E4855" s="7" t="e">
        <v>#N/A</v>
      </c>
      <c r="F4855" s="7" t="e">
        <v>#N/A</v>
      </c>
      <c r="G4855" s="7" t="e">
        <v>#N/A</v>
      </c>
      <c r="H4855" s="7" t="e">
        <v>#N/A</v>
      </c>
      <c r="I4855" s="7" t="s">
        <v>2443</v>
      </c>
      <c r="J4855" s="7" t="s">
        <v>2444</v>
      </c>
      <c r="K4855" s="241">
        <v>7124</v>
      </c>
      <c r="L4855" s="7" t="s">
        <v>2487</v>
      </c>
      <c r="M4855" s="241">
        <v>6006</v>
      </c>
      <c r="N4855" s="7" t="s">
        <v>68</v>
      </c>
    </row>
    <row r="4856" spans="1:14" x14ac:dyDescent="0.3">
      <c r="A4856" t="str">
        <f t="shared" si="75"/>
        <v>71256006</v>
      </c>
      <c r="B4856" s="7" t="s">
        <v>1321</v>
      </c>
      <c r="C4856" s="7"/>
      <c r="D4856" s="7"/>
      <c r="E4856" s="7" t="e">
        <v>#N/A</v>
      </c>
      <c r="F4856" s="7" t="e">
        <v>#N/A</v>
      </c>
      <c r="G4856" s="7" t="e">
        <v>#N/A</v>
      </c>
      <c r="H4856" s="7" t="e">
        <v>#N/A</v>
      </c>
      <c r="I4856" s="7" t="s">
        <v>2443</v>
      </c>
      <c r="J4856" s="7" t="s">
        <v>2444</v>
      </c>
      <c r="K4856" s="241">
        <v>7125</v>
      </c>
      <c r="L4856" s="7" t="s">
        <v>2488</v>
      </c>
      <c r="M4856" s="241">
        <v>6006</v>
      </c>
      <c r="N4856" s="7" t="s">
        <v>68</v>
      </c>
    </row>
    <row r="4857" spans="1:14" x14ac:dyDescent="0.3">
      <c r="A4857" t="str">
        <f t="shared" si="75"/>
        <v>71266006</v>
      </c>
      <c r="B4857" s="7" t="s">
        <v>1098</v>
      </c>
      <c r="C4857" s="7"/>
      <c r="D4857" s="7"/>
      <c r="E4857" s="7" t="e">
        <v>#N/A</v>
      </c>
      <c r="F4857" s="7" t="e">
        <v>#N/A</v>
      </c>
      <c r="G4857" s="7" t="e">
        <v>#N/A</v>
      </c>
      <c r="H4857" s="7" t="e">
        <v>#N/A</v>
      </c>
      <c r="I4857" s="7" t="s">
        <v>2443</v>
      </c>
      <c r="J4857" s="7" t="s">
        <v>2444</v>
      </c>
      <c r="K4857" s="241">
        <v>7126</v>
      </c>
      <c r="L4857" s="7" t="s">
        <v>2489</v>
      </c>
      <c r="M4857" s="241">
        <v>6006</v>
      </c>
      <c r="N4857" s="7" t="s">
        <v>68</v>
      </c>
    </row>
    <row r="4858" spans="1:14" x14ac:dyDescent="0.3">
      <c r="A4858" t="str">
        <f t="shared" si="75"/>
        <v>71276006</v>
      </c>
      <c r="B4858" s="7" t="s">
        <v>1098</v>
      </c>
      <c r="C4858" s="7"/>
      <c r="D4858" s="7"/>
      <c r="E4858" s="7" t="e">
        <v>#N/A</v>
      </c>
      <c r="F4858" s="7" t="e">
        <v>#N/A</v>
      </c>
      <c r="G4858" s="7" t="e">
        <v>#N/A</v>
      </c>
      <c r="H4858" s="7" t="e">
        <v>#N/A</v>
      </c>
      <c r="I4858" s="7" t="s">
        <v>2443</v>
      </c>
      <c r="J4858" s="7" t="s">
        <v>2444</v>
      </c>
      <c r="K4858" s="241">
        <v>7127</v>
      </c>
      <c r="L4858" s="7" t="s">
        <v>2490</v>
      </c>
      <c r="M4858" s="241">
        <v>6006</v>
      </c>
      <c r="N4858" s="7" t="s">
        <v>68</v>
      </c>
    </row>
    <row r="4859" spans="1:14" x14ac:dyDescent="0.3">
      <c r="A4859" t="str">
        <f t="shared" si="75"/>
        <v>71286006</v>
      </c>
      <c r="B4859" s="7" t="s">
        <v>1098</v>
      </c>
      <c r="C4859" s="7"/>
      <c r="D4859" s="7"/>
      <c r="E4859" s="7" t="e">
        <v>#N/A</v>
      </c>
      <c r="F4859" s="7" t="e">
        <v>#N/A</v>
      </c>
      <c r="G4859" s="7" t="e">
        <v>#N/A</v>
      </c>
      <c r="H4859" s="7" t="e">
        <v>#N/A</v>
      </c>
      <c r="I4859" s="7" t="s">
        <v>2443</v>
      </c>
      <c r="J4859" s="7" t="s">
        <v>2444</v>
      </c>
      <c r="K4859" s="241">
        <v>7128</v>
      </c>
      <c r="L4859" s="7" t="s">
        <v>2491</v>
      </c>
      <c r="M4859" s="241">
        <v>6006</v>
      </c>
      <c r="N4859" s="7" t="s">
        <v>68</v>
      </c>
    </row>
    <row r="4860" spans="1:14" x14ac:dyDescent="0.3">
      <c r="A4860" t="str">
        <f t="shared" si="75"/>
        <v>71286008</v>
      </c>
      <c r="B4860" s="7" t="s">
        <v>1098</v>
      </c>
      <c r="C4860" s="7"/>
      <c r="D4860" s="7"/>
      <c r="E4860" s="7" t="e">
        <v>#N/A</v>
      </c>
      <c r="F4860" s="7" t="e">
        <v>#N/A</v>
      </c>
      <c r="G4860" s="7" t="e">
        <v>#N/A</v>
      </c>
      <c r="H4860" s="7" t="e">
        <v>#N/A</v>
      </c>
      <c r="I4860" s="7" t="s">
        <v>2443</v>
      </c>
      <c r="J4860" s="7" t="s">
        <v>2444</v>
      </c>
      <c r="K4860" s="241">
        <v>7128</v>
      </c>
      <c r="L4860" s="7" t="s">
        <v>2491</v>
      </c>
      <c r="M4860" s="241">
        <v>6008</v>
      </c>
      <c r="N4860" s="7" t="s">
        <v>75</v>
      </c>
    </row>
    <row r="4861" spans="1:14" x14ac:dyDescent="0.3">
      <c r="A4861" t="str">
        <f t="shared" si="75"/>
        <v>71296006</v>
      </c>
      <c r="B4861" s="7" t="s">
        <v>1098</v>
      </c>
      <c r="C4861" s="7"/>
      <c r="D4861" s="7"/>
      <c r="E4861" s="7" t="e">
        <v>#N/A</v>
      </c>
      <c r="F4861" s="7" t="e">
        <v>#N/A</v>
      </c>
      <c r="G4861" s="7" t="e">
        <v>#N/A</v>
      </c>
      <c r="H4861" s="7" t="e">
        <v>#N/A</v>
      </c>
      <c r="I4861" s="7" t="s">
        <v>2443</v>
      </c>
      <c r="J4861" s="7" t="s">
        <v>2444</v>
      </c>
      <c r="K4861" s="241">
        <v>7129</v>
      </c>
      <c r="L4861" s="7" t="s">
        <v>2492</v>
      </c>
      <c r="M4861" s="241">
        <v>6006</v>
      </c>
      <c r="N4861" s="7" t="s">
        <v>68</v>
      </c>
    </row>
    <row r="4862" spans="1:14" x14ac:dyDescent="0.3">
      <c r="A4862" t="str">
        <f t="shared" si="75"/>
        <v>71306006</v>
      </c>
      <c r="B4862" s="7" t="s">
        <v>1098</v>
      </c>
      <c r="C4862" s="7"/>
      <c r="D4862" s="7"/>
      <c r="E4862" s="7" t="e">
        <v>#N/A</v>
      </c>
      <c r="F4862" s="7" t="e">
        <v>#N/A</v>
      </c>
      <c r="G4862" s="7" t="e">
        <v>#N/A</v>
      </c>
      <c r="H4862" s="7" t="e">
        <v>#N/A</v>
      </c>
      <c r="I4862" s="7" t="s">
        <v>2443</v>
      </c>
      <c r="J4862" s="7" t="s">
        <v>2444</v>
      </c>
      <c r="K4862" s="241">
        <v>7130</v>
      </c>
      <c r="L4862" s="7" t="s">
        <v>2493</v>
      </c>
      <c r="M4862" s="241">
        <v>6006</v>
      </c>
      <c r="N4862" s="7" t="s">
        <v>68</v>
      </c>
    </row>
    <row r="4863" spans="1:14" x14ac:dyDescent="0.3">
      <c r="A4863" t="str">
        <f t="shared" si="75"/>
        <v>71316006</v>
      </c>
      <c r="B4863" s="7" t="s">
        <v>1098</v>
      </c>
      <c r="C4863" s="7"/>
      <c r="D4863" s="7"/>
      <c r="E4863" s="7" t="e">
        <v>#N/A</v>
      </c>
      <c r="F4863" s="7" t="e">
        <v>#N/A</v>
      </c>
      <c r="G4863" s="7" t="e">
        <v>#N/A</v>
      </c>
      <c r="H4863" s="7" t="e">
        <v>#N/A</v>
      </c>
      <c r="I4863" s="7" t="s">
        <v>2443</v>
      </c>
      <c r="J4863" s="7" t="s">
        <v>2444</v>
      </c>
      <c r="K4863" s="241">
        <v>7131</v>
      </c>
      <c r="L4863" s="7" t="s">
        <v>2494</v>
      </c>
      <c r="M4863" s="241">
        <v>6006</v>
      </c>
      <c r="N4863" s="7" t="s">
        <v>68</v>
      </c>
    </row>
    <row r="4864" spans="1:14" x14ac:dyDescent="0.3">
      <c r="A4864" t="str">
        <f t="shared" si="75"/>
        <v>71326006</v>
      </c>
      <c r="B4864" s="7" t="s">
        <v>1098</v>
      </c>
      <c r="C4864" s="7"/>
      <c r="D4864" s="7"/>
      <c r="E4864" s="7" t="e">
        <v>#N/A</v>
      </c>
      <c r="F4864" s="7" t="e">
        <v>#N/A</v>
      </c>
      <c r="G4864" s="7" t="e">
        <v>#N/A</v>
      </c>
      <c r="H4864" s="7" t="e">
        <v>#N/A</v>
      </c>
      <c r="I4864" s="7" t="s">
        <v>2443</v>
      </c>
      <c r="J4864" s="7" t="s">
        <v>2444</v>
      </c>
      <c r="K4864" s="241">
        <v>7132</v>
      </c>
      <c r="L4864" s="7" t="s">
        <v>2495</v>
      </c>
      <c r="M4864" s="241">
        <v>6006</v>
      </c>
      <c r="N4864" s="7" t="s">
        <v>68</v>
      </c>
    </row>
    <row r="4865" spans="1:14" x14ac:dyDescent="0.3">
      <c r="A4865" t="str">
        <f t="shared" si="75"/>
        <v>71336006</v>
      </c>
      <c r="B4865" s="7" t="s">
        <v>1098</v>
      </c>
      <c r="C4865" s="7"/>
      <c r="D4865" s="7"/>
      <c r="E4865" s="7" t="e">
        <v>#N/A</v>
      </c>
      <c r="F4865" s="7" t="e">
        <v>#N/A</v>
      </c>
      <c r="G4865" s="7" t="e">
        <v>#N/A</v>
      </c>
      <c r="H4865" s="7" t="e">
        <v>#N/A</v>
      </c>
      <c r="I4865" s="7" t="s">
        <v>2443</v>
      </c>
      <c r="J4865" s="7" t="s">
        <v>2444</v>
      </c>
      <c r="K4865" s="241">
        <v>7133</v>
      </c>
      <c r="L4865" s="7" t="s">
        <v>2496</v>
      </c>
      <c r="M4865" s="241">
        <v>6006</v>
      </c>
      <c r="N4865" s="7" t="s">
        <v>68</v>
      </c>
    </row>
    <row r="4866" spans="1:14" x14ac:dyDescent="0.3">
      <c r="A4866" t="str">
        <f t="shared" si="75"/>
        <v>71346006</v>
      </c>
      <c r="B4866" s="7" t="s">
        <v>1098</v>
      </c>
      <c r="C4866" s="7"/>
      <c r="D4866" s="7"/>
      <c r="E4866" s="7" t="e">
        <v>#N/A</v>
      </c>
      <c r="F4866" s="7" t="e">
        <v>#N/A</v>
      </c>
      <c r="G4866" s="7" t="e">
        <v>#N/A</v>
      </c>
      <c r="H4866" s="7" t="e">
        <v>#N/A</v>
      </c>
      <c r="I4866" s="7" t="s">
        <v>2443</v>
      </c>
      <c r="J4866" s="7" t="s">
        <v>2444</v>
      </c>
      <c r="K4866" s="241">
        <v>7134</v>
      </c>
      <c r="L4866" s="7" t="s">
        <v>2497</v>
      </c>
      <c r="M4866" s="241">
        <v>6006</v>
      </c>
      <c r="N4866" s="7" t="s">
        <v>68</v>
      </c>
    </row>
    <row r="4867" spans="1:14" x14ac:dyDescent="0.3">
      <c r="A4867" t="str">
        <f t="shared" ref="A4867:A4930" si="76">K4867&amp;M4867</f>
        <v>71356006</v>
      </c>
      <c r="B4867" s="7" t="s">
        <v>1098</v>
      </c>
      <c r="C4867" s="7"/>
      <c r="D4867" s="7"/>
      <c r="E4867" s="7" t="e">
        <v>#N/A</v>
      </c>
      <c r="F4867" s="7" t="e">
        <v>#N/A</v>
      </c>
      <c r="G4867" s="7" t="e">
        <v>#N/A</v>
      </c>
      <c r="H4867" s="7" t="e">
        <v>#N/A</v>
      </c>
      <c r="I4867" s="7" t="s">
        <v>2443</v>
      </c>
      <c r="J4867" s="7" t="s">
        <v>2444</v>
      </c>
      <c r="K4867" s="241">
        <v>7135</v>
      </c>
      <c r="L4867" s="7" t="s">
        <v>2498</v>
      </c>
      <c r="M4867" s="241">
        <v>6006</v>
      </c>
      <c r="N4867" s="7" t="s">
        <v>68</v>
      </c>
    </row>
    <row r="4868" spans="1:14" x14ac:dyDescent="0.3">
      <c r="A4868" t="str">
        <f t="shared" si="76"/>
        <v>71366006</v>
      </c>
      <c r="B4868" s="7" t="s">
        <v>1098</v>
      </c>
      <c r="C4868" s="7"/>
      <c r="D4868" s="7"/>
      <c r="E4868" s="7" t="e">
        <v>#N/A</v>
      </c>
      <c r="F4868" s="7" t="e">
        <v>#N/A</v>
      </c>
      <c r="G4868" s="7" t="e">
        <v>#N/A</v>
      </c>
      <c r="H4868" s="7" t="e">
        <v>#N/A</v>
      </c>
      <c r="I4868" s="7" t="s">
        <v>2443</v>
      </c>
      <c r="J4868" s="7" t="s">
        <v>2444</v>
      </c>
      <c r="K4868" s="241">
        <v>7136</v>
      </c>
      <c r="L4868" s="7" t="s">
        <v>2499</v>
      </c>
      <c r="M4868" s="241">
        <v>6006</v>
      </c>
      <c r="N4868" s="7" t="s">
        <v>68</v>
      </c>
    </row>
    <row r="4869" spans="1:14" x14ac:dyDescent="0.3">
      <c r="A4869" t="str">
        <f t="shared" si="76"/>
        <v>71366008</v>
      </c>
      <c r="B4869" s="7" t="s">
        <v>1098</v>
      </c>
      <c r="C4869" s="7"/>
      <c r="D4869" s="7"/>
      <c r="E4869" s="7" t="e">
        <v>#N/A</v>
      </c>
      <c r="F4869" s="7" t="e">
        <v>#N/A</v>
      </c>
      <c r="G4869" s="7" t="e">
        <v>#N/A</v>
      </c>
      <c r="H4869" s="7" t="e">
        <v>#N/A</v>
      </c>
      <c r="I4869" s="7" t="s">
        <v>2443</v>
      </c>
      <c r="J4869" s="7" t="s">
        <v>2444</v>
      </c>
      <c r="K4869" s="241">
        <v>7136</v>
      </c>
      <c r="L4869" s="7" t="s">
        <v>2499</v>
      </c>
      <c r="M4869" s="241">
        <v>6008</v>
      </c>
      <c r="N4869" s="7" t="s">
        <v>75</v>
      </c>
    </row>
    <row r="4870" spans="1:14" x14ac:dyDescent="0.3">
      <c r="A4870" t="str">
        <f t="shared" si="76"/>
        <v>71376006</v>
      </c>
      <c r="B4870" s="7" t="s">
        <v>1098</v>
      </c>
      <c r="C4870" s="7"/>
      <c r="D4870" s="7"/>
      <c r="E4870" s="7" t="e">
        <v>#N/A</v>
      </c>
      <c r="F4870" s="7" t="e">
        <v>#N/A</v>
      </c>
      <c r="G4870" s="7" t="e">
        <v>#N/A</v>
      </c>
      <c r="H4870" s="7" t="e">
        <v>#N/A</v>
      </c>
      <c r="I4870" s="7" t="s">
        <v>2443</v>
      </c>
      <c r="J4870" s="7" t="s">
        <v>2444</v>
      </c>
      <c r="K4870" s="241">
        <v>7137</v>
      </c>
      <c r="L4870" s="7" t="s">
        <v>2500</v>
      </c>
      <c r="M4870" s="241">
        <v>6006</v>
      </c>
      <c r="N4870" s="7" t="s">
        <v>68</v>
      </c>
    </row>
    <row r="4871" spans="1:14" x14ac:dyDescent="0.3">
      <c r="A4871" t="str">
        <f t="shared" si="76"/>
        <v>71386006</v>
      </c>
      <c r="B4871" s="7" t="s">
        <v>1098</v>
      </c>
      <c r="C4871" s="7"/>
      <c r="D4871" s="7"/>
      <c r="E4871" s="7" t="e">
        <v>#N/A</v>
      </c>
      <c r="F4871" s="7" t="e">
        <v>#N/A</v>
      </c>
      <c r="G4871" s="7" t="e">
        <v>#N/A</v>
      </c>
      <c r="H4871" s="7" t="e">
        <v>#N/A</v>
      </c>
      <c r="I4871" s="7" t="s">
        <v>2443</v>
      </c>
      <c r="J4871" s="7" t="s">
        <v>2444</v>
      </c>
      <c r="K4871" s="241">
        <v>7138</v>
      </c>
      <c r="L4871" s="7" t="s">
        <v>2501</v>
      </c>
      <c r="M4871" s="241">
        <v>6006</v>
      </c>
      <c r="N4871" s="7" t="s">
        <v>68</v>
      </c>
    </row>
    <row r="4872" spans="1:14" x14ac:dyDescent="0.3">
      <c r="A4872" t="str">
        <f t="shared" si="76"/>
        <v>71396006</v>
      </c>
      <c r="B4872" s="7" t="s">
        <v>1321</v>
      </c>
      <c r="C4872" s="7"/>
      <c r="D4872" s="7"/>
      <c r="E4872" s="7" t="e">
        <v>#N/A</v>
      </c>
      <c r="F4872" s="7" t="e">
        <v>#N/A</v>
      </c>
      <c r="G4872" s="7" t="e">
        <v>#N/A</v>
      </c>
      <c r="H4872" s="7" t="e">
        <v>#N/A</v>
      </c>
      <c r="I4872" s="7" t="s">
        <v>2443</v>
      </c>
      <c r="J4872" s="7" t="s">
        <v>2444</v>
      </c>
      <c r="K4872" s="241">
        <v>7139</v>
      </c>
      <c r="L4872" s="7" t="s">
        <v>2502</v>
      </c>
      <c r="M4872" s="241">
        <v>6006</v>
      </c>
      <c r="N4872" s="7" t="s">
        <v>68</v>
      </c>
    </row>
    <row r="4873" spans="1:14" x14ac:dyDescent="0.3">
      <c r="A4873" t="str">
        <f t="shared" si="76"/>
        <v>71406006</v>
      </c>
      <c r="B4873" s="7" t="s">
        <v>1098</v>
      </c>
      <c r="C4873" s="7"/>
      <c r="D4873" s="7"/>
      <c r="E4873" s="7" t="e">
        <v>#N/A</v>
      </c>
      <c r="F4873" s="7" t="e">
        <v>#N/A</v>
      </c>
      <c r="G4873" s="7" t="e">
        <v>#N/A</v>
      </c>
      <c r="H4873" s="7" t="e">
        <v>#N/A</v>
      </c>
      <c r="I4873" s="7" t="s">
        <v>2443</v>
      </c>
      <c r="J4873" s="7" t="s">
        <v>2444</v>
      </c>
      <c r="K4873" s="241">
        <v>7140</v>
      </c>
      <c r="L4873" s="7" t="s">
        <v>2503</v>
      </c>
      <c r="M4873" s="241">
        <v>6006</v>
      </c>
      <c r="N4873" s="7" t="s">
        <v>68</v>
      </c>
    </row>
    <row r="4874" spans="1:14" x14ac:dyDescent="0.3">
      <c r="A4874" t="str">
        <f t="shared" si="76"/>
        <v>71416006</v>
      </c>
      <c r="B4874" s="7" t="s">
        <v>1098</v>
      </c>
      <c r="C4874" s="7"/>
      <c r="D4874" s="7"/>
      <c r="E4874" s="7" t="e">
        <v>#N/A</v>
      </c>
      <c r="F4874" s="7" t="e">
        <v>#N/A</v>
      </c>
      <c r="G4874" s="7" t="e">
        <v>#N/A</v>
      </c>
      <c r="H4874" s="7" t="e">
        <v>#N/A</v>
      </c>
      <c r="I4874" s="7" t="s">
        <v>2443</v>
      </c>
      <c r="J4874" s="7" t="s">
        <v>2444</v>
      </c>
      <c r="K4874" s="241">
        <v>7141</v>
      </c>
      <c r="L4874" s="7" t="s">
        <v>2504</v>
      </c>
      <c r="M4874" s="241">
        <v>6006</v>
      </c>
      <c r="N4874" s="7" t="s">
        <v>68</v>
      </c>
    </row>
    <row r="4875" spans="1:14" x14ac:dyDescent="0.3">
      <c r="A4875" t="str">
        <f t="shared" si="76"/>
        <v>71426006</v>
      </c>
      <c r="B4875" s="7" t="s">
        <v>1098</v>
      </c>
      <c r="C4875" s="7"/>
      <c r="D4875" s="7"/>
      <c r="E4875" s="7" t="e">
        <v>#N/A</v>
      </c>
      <c r="F4875" s="7" t="e">
        <v>#N/A</v>
      </c>
      <c r="G4875" s="7" t="e">
        <v>#N/A</v>
      </c>
      <c r="H4875" s="7" t="e">
        <v>#N/A</v>
      </c>
      <c r="I4875" s="7" t="s">
        <v>2443</v>
      </c>
      <c r="J4875" s="7" t="s">
        <v>2444</v>
      </c>
      <c r="K4875" s="241">
        <v>7142</v>
      </c>
      <c r="L4875" s="7" t="s">
        <v>2505</v>
      </c>
      <c r="M4875" s="241">
        <v>6006</v>
      </c>
      <c r="N4875" s="7" t="s">
        <v>68</v>
      </c>
    </row>
    <row r="4876" spans="1:14" x14ac:dyDescent="0.3">
      <c r="A4876" t="str">
        <f t="shared" si="76"/>
        <v>71436006</v>
      </c>
      <c r="B4876" s="7" t="s">
        <v>1098</v>
      </c>
      <c r="C4876" s="7"/>
      <c r="D4876" s="7"/>
      <c r="E4876" s="7" t="e">
        <v>#N/A</v>
      </c>
      <c r="F4876" s="7" t="e">
        <v>#N/A</v>
      </c>
      <c r="G4876" s="7" t="e">
        <v>#N/A</v>
      </c>
      <c r="H4876" s="7" t="e">
        <v>#N/A</v>
      </c>
      <c r="I4876" s="7" t="s">
        <v>2443</v>
      </c>
      <c r="J4876" s="7" t="s">
        <v>2444</v>
      </c>
      <c r="K4876" s="241">
        <v>7143</v>
      </c>
      <c r="L4876" s="7" t="s">
        <v>2506</v>
      </c>
      <c r="M4876" s="241">
        <v>6006</v>
      </c>
      <c r="N4876" s="7" t="s">
        <v>68</v>
      </c>
    </row>
    <row r="4877" spans="1:14" x14ac:dyDescent="0.3">
      <c r="A4877" t="str">
        <f t="shared" si="76"/>
        <v>71446006</v>
      </c>
      <c r="B4877" s="7" t="s">
        <v>1321</v>
      </c>
      <c r="C4877" s="7"/>
      <c r="D4877" s="7"/>
      <c r="E4877" s="7" t="e">
        <v>#N/A</v>
      </c>
      <c r="F4877" s="7" t="e">
        <v>#N/A</v>
      </c>
      <c r="G4877" s="7" t="e">
        <v>#N/A</v>
      </c>
      <c r="H4877" s="7" t="e">
        <v>#N/A</v>
      </c>
      <c r="I4877" s="7" t="s">
        <v>2443</v>
      </c>
      <c r="J4877" s="7" t="s">
        <v>2444</v>
      </c>
      <c r="K4877" s="241">
        <v>7144</v>
      </c>
      <c r="L4877" s="7" t="s">
        <v>2507</v>
      </c>
      <c r="M4877" s="241">
        <v>6006</v>
      </c>
      <c r="N4877" s="7" t="s">
        <v>68</v>
      </c>
    </row>
    <row r="4878" spans="1:14" x14ac:dyDescent="0.3">
      <c r="A4878" t="str">
        <f t="shared" si="76"/>
        <v>71456006</v>
      </c>
      <c r="B4878" s="7" t="s">
        <v>1098</v>
      </c>
      <c r="C4878" s="7"/>
      <c r="D4878" s="7"/>
      <c r="E4878" s="7" t="e">
        <v>#N/A</v>
      </c>
      <c r="F4878" s="7" t="e">
        <v>#N/A</v>
      </c>
      <c r="G4878" s="7" t="e">
        <v>#N/A</v>
      </c>
      <c r="H4878" s="7" t="e">
        <v>#N/A</v>
      </c>
      <c r="I4878" s="7" t="s">
        <v>2443</v>
      </c>
      <c r="J4878" s="7" t="s">
        <v>2444</v>
      </c>
      <c r="K4878" s="241">
        <v>7145</v>
      </c>
      <c r="L4878" s="7" t="s">
        <v>2508</v>
      </c>
      <c r="M4878" s="241">
        <v>6006</v>
      </c>
      <c r="N4878" s="7" t="s">
        <v>68</v>
      </c>
    </row>
    <row r="4879" spans="1:14" x14ac:dyDescent="0.3">
      <c r="A4879" t="str">
        <f t="shared" si="76"/>
        <v>71466006</v>
      </c>
      <c r="B4879" s="7" t="s">
        <v>1098</v>
      </c>
      <c r="C4879" s="7"/>
      <c r="D4879" s="7"/>
      <c r="E4879" s="7" t="e">
        <v>#N/A</v>
      </c>
      <c r="F4879" s="7" t="e">
        <v>#N/A</v>
      </c>
      <c r="G4879" s="7" t="e">
        <v>#N/A</v>
      </c>
      <c r="H4879" s="7" t="e">
        <v>#N/A</v>
      </c>
      <c r="I4879" s="7" t="s">
        <v>2443</v>
      </c>
      <c r="J4879" s="7" t="s">
        <v>2444</v>
      </c>
      <c r="K4879" s="241">
        <v>7146</v>
      </c>
      <c r="L4879" s="7" t="s">
        <v>2509</v>
      </c>
      <c r="M4879" s="241">
        <v>6006</v>
      </c>
      <c r="N4879" s="7" t="s">
        <v>68</v>
      </c>
    </row>
    <row r="4880" spans="1:14" x14ac:dyDescent="0.3">
      <c r="A4880" t="str">
        <f t="shared" si="76"/>
        <v>71476006</v>
      </c>
      <c r="B4880" s="7" t="s">
        <v>1321</v>
      </c>
      <c r="C4880" s="7"/>
      <c r="D4880" s="7"/>
      <c r="E4880" s="7" t="e">
        <v>#N/A</v>
      </c>
      <c r="F4880" s="7" t="e">
        <v>#N/A</v>
      </c>
      <c r="G4880" s="7" t="e">
        <v>#N/A</v>
      </c>
      <c r="H4880" s="7" t="e">
        <v>#N/A</v>
      </c>
      <c r="I4880" s="7" t="s">
        <v>2443</v>
      </c>
      <c r="J4880" s="7" t="s">
        <v>2444</v>
      </c>
      <c r="K4880" s="241">
        <v>7147</v>
      </c>
      <c r="L4880" s="7" t="s">
        <v>2510</v>
      </c>
      <c r="M4880" s="241">
        <v>6006</v>
      </c>
      <c r="N4880" s="7" t="s">
        <v>68</v>
      </c>
    </row>
    <row r="4881" spans="1:14" x14ac:dyDescent="0.3">
      <c r="A4881" t="str">
        <f t="shared" si="76"/>
        <v>71486003</v>
      </c>
      <c r="B4881" s="7" t="s">
        <v>1098</v>
      </c>
      <c r="C4881" s="7"/>
      <c r="D4881" s="7"/>
      <c r="E4881" s="7" t="e">
        <v>#N/A</v>
      </c>
      <c r="F4881" s="7" t="e">
        <v>#N/A</v>
      </c>
      <c r="G4881" s="7" t="e">
        <v>#N/A</v>
      </c>
      <c r="H4881" s="7" t="e">
        <v>#N/A</v>
      </c>
      <c r="I4881" s="7" t="s">
        <v>2443</v>
      </c>
      <c r="J4881" s="7" t="s">
        <v>2444</v>
      </c>
      <c r="K4881" s="241">
        <v>7148</v>
      </c>
      <c r="L4881" s="7" t="s">
        <v>2511</v>
      </c>
      <c r="M4881" s="241">
        <v>6003</v>
      </c>
      <c r="N4881" s="7" t="s">
        <v>89</v>
      </c>
    </row>
    <row r="4882" spans="1:14" x14ac:dyDescent="0.3">
      <c r="A4882" t="str">
        <f t="shared" si="76"/>
        <v>71486006</v>
      </c>
      <c r="B4882" s="7" t="s">
        <v>1098</v>
      </c>
      <c r="C4882" s="7"/>
      <c r="D4882" s="7"/>
      <c r="E4882" s="7" t="e">
        <v>#N/A</v>
      </c>
      <c r="F4882" s="7" t="e">
        <v>#N/A</v>
      </c>
      <c r="G4882" s="7" t="e">
        <v>#N/A</v>
      </c>
      <c r="H4882" s="7" t="e">
        <v>#N/A</v>
      </c>
      <c r="I4882" s="7" t="s">
        <v>2443</v>
      </c>
      <c r="J4882" s="7" t="s">
        <v>2444</v>
      </c>
      <c r="K4882" s="241">
        <v>7148</v>
      </c>
      <c r="L4882" s="7" t="s">
        <v>2511</v>
      </c>
      <c r="M4882" s="241">
        <v>6006</v>
      </c>
      <c r="N4882" s="7" t="s">
        <v>68</v>
      </c>
    </row>
    <row r="4883" spans="1:14" x14ac:dyDescent="0.3">
      <c r="A4883" t="str">
        <f t="shared" si="76"/>
        <v>71496006</v>
      </c>
      <c r="B4883" s="7" t="s">
        <v>1098</v>
      </c>
      <c r="C4883" s="7"/>
      <c r="D4883" s="7"/>
      <c r="E4883" s="7" t="e">
        <v>#N/A</v>
      </c>
      <c r="F4883" s="7" t="e">
        <v>#N/A</v>
      </c>
      <c r="G4883" s="7" t="e">
        <v>#N/A</v>
      </c>
      <c r="H4883" s="7" t="e">
        <v>#N/A</v>
      </c>
      <c r="I4883" s="7" t="s">
        <v>2443</v>
      </c>
      <c r="J4883" s="7" t="s">
        <v>2444</v>
      </c>
      <c r="K4883" s="241">
        <v>7149</v>
      </c>
      <c r="L4883" s="7" t="s">
        <v>2512</v>
      </c>
      <c r="M4883" s="241">
        <v>6006</v>
      </c>
      <c r="N4883" s="7" t="s">
        <v>68</v>
      </c>
    </row>
    <row r="4884" spans="1:14" x14ac:dyDescent="0.3">
      <c r="A4884" t="str">
        <f t="shared" si="76"/>
        <v>71506006</v>
      </c>
      <c r="B4884" s="7" t="s">
        <v>1098</v>
      </c>
      <c r="C4884" s="7"/>
      <c r="D4884" s="7"/>
      <c r="E4884" s="7" t="e">
        <v>#N/A</v>
      </c>
      <c r="F4884" s="7" t="e">
        <v>#N/A</v>
      </c>
      <c r="G4884" s="7" t="e">
        <v>#N/A</v>
      </c>
      <c r="H4884" s="7" t="e">
        <v>#N/A</v>
      </c>
      <c r="I4884" s="7" t="s">
        <v>2443</v>
      </c>
      <c r="J4884" s="7" t="s">
        <v>2444</v>
      </c>
      <c r="K4884" s="241">
        <v>7150</v>
      </c>
      <c r="L4884" s="7" t="s">
        <v>2513</v>
      </c>
      <c r="M4884" s="241">
        <v>6006</v>
      </c>
      <c r="N4884" s="7" t="s">
        <v>68</v>
      </c>
    </row>
    <row r="4885" spans="1:14" x14ac:dyDescent="0.3">
      <c r="A4885" t="str">
        <f t="shared" si="76"/>
        <v>71516006</v>
      </c>
      <c r="B4885" s="7" t="s">
        <v>1098</v>
      </c>
      <c r="C4885" s="7"/>
      <c r="D4885" s="7"/>
      <c r="E4885" s="7" t="e">
        <v>#N/A</v>
      </c>
      <c r="F4885" s="7" t="e">
        <v>#N/A</v>
      </c>
      <c r="G4885" s="7" t="e">
        <v>#N/A</v>
      </c>
      <c r="H4885" s="7" t="e">
        <v>#N/A</v>
      </c>
      <c r="I4885" s="7" t="s">
        <v>2443</v>
      </c>
      <c r="J4885" s="7" t="s">
        <v>2444</v>
      </c>
      <c r="K4885" s="241">
        <v>7151</v>
      </c>
      <c r="L4885" s="7" t="s">
        <v>2514</v>
      </c>
      <c r="M4885" s="241">
        <v>6006</v>
      </c>
      <c r="N4885" s="7" t="s">
        <v>68</v>
      </c>
    </row>
    <row r="4886" spans="1:14" x14ac:dyDescent="0.3">
      <c r="A4886" t="str">
        <f t="shared" si="76"/>
        <v>71526006</v>
      </c>
      <c r="B4886" s="7" t="s">
        <v>1098</v>
      </c>
      <c r="C4886" s="7"/>
      <c r="D4886" s="7"/>
      <c r="E4886" s="7" t="e">
        <v>#N/A</v>
      </c>
      <c r="F4886" s="7" t="e">
        <v>#N/A</v>
      </c>
      <c r="G4886" s="7" t="e">
        <v>#N/A</v>
      </c>
      <c r="H4886" s="7" t="e">
        <v>#N/A</v>
      </c>
      <c r="I4886" s="7" t="s">
        <v>2443</v>
      </c>
      <c r="J4886" s="7" t="s">
        <v>2444</v>
      </c>
      <c r="K4886" s="241">
        <v>7152</v>
      </c>
      <c r="L4886" s="7" t="s">
        <v>2515</v>
      </c>
      <c r="M4886" s="241">
        <v>6006</v>
      </c>
      <c r="N4886" s="7" t="s">
        <v>68</v>
      </c>
    </row>
    <row r="4887" spans="1:14" x14ac:dyDescent="0.3">
      <c r="A4887" t="str">
        <f t="shared" si="76"/>
        <v>71536006</v>
      </c>
      <c r="B4887" s="7" t="s">
        <v>1098</v>
      </c>
      <c r="C4887" s="7"/>
      <c r="D4887" s="7"/>
      <c r="E4887" s="7" t="e">
        <v>#N/A</v>
      </c>
      <c r="F4887" s="7" t="e">
        <v>#N/A</v>
      </c>
      <c r="G4887" s="7" t="e">
        <v>#N/A</v>
      </c>
      <c r="H4887" s="7" t="e">
        <v>#N/A</v>
      </c>
      <c r="I4887" s="7" t="s">
        <v>2443</v>
      </c>
      <c r="J4887" s="7" t="s">
        <v>2444</v>
      </c>
      <c r="K4887" s="241">
        <v>7153</v>
      </c>
      <c r="L4887" s="7" t="s">
        <v>2516</v>
      </c>
      <c r="M4887" s="241">
        <v>6006</v>
      </c>
      <c r="N4887" s="7" t="s">
        <v>68</v>
      </c>
    </row>
    <row r="4888" spans="1:14" x14ac:dyDescent="0.3">
      <c r="A4888" t="str">
        <f t="shared" si="76"/>
        <v>71546006</v>
      </c>
      <c r="B4888" s="7" t="s">
        <v>1098</v>
      </c>
      <c r="C4888" s="7"/>
      <c r="D4888" s="7"/>
      <c r="E4888" s="7" t="e">
        <v>#N/A</v>
      </c>
      <c r="F4888" s="7" t="e">
        <v>#N/A</v>
      </c>
      <c r="G4888" s="7" t="e">
        <v>#N/A</v>
      </c>
      <c r="H4888" s="7" t="e">
        <v>#N/A</v>
      </c>
      <c r="I4888" s="7" t="s">
        <v>2443</v>
      </c>
      <c r="J4888" s="7" t="s">
        <v>2444</v>
      </c>
      <c r="K4888" s="241">
        <v>7154</v>
      </c>
      <c r="L4888" s="7" t="s">
        <v>2517</v>
      </c>
      <c r="M4888" s="241">
        <v>6006</v>
      </c>
      <c r="N4888" s="7" t="s">
        <v>68</v>
      </c>
    </row>
    <row r="4889" spans="1:14" x14ac:dyDescent="0.3">
      <c r="A4889" t="str">
        <f t="shared" si="76"/>
        <v>71556006</v>
      </c>
      <c r="B4889" s="7" t="s">
        <v>1098</v>
      </c>
      <c r="C4889" s="7"/>
      <c r="D4889" s="7"/>
      <c r="E4889" s="7" t="e">
        <v>#N/A</v>
      </c>
      <c r="F4889" s="7" t="e">
        <v>#N/A</v>
      </c>
      <c r="G4889" s="7" t="e">
        <v>#N/A</v>
      </c>
      <c r="H4889" s="7" t="e">
        <v>#N/A</v>
      </c>
      <c r="I4889" s="7" t="s">
        <v>2443</v>
      </c>
      <c r="J4889" s="7" t="s">
        <v>2444</v>
      </c>
      <c r="K4889" s="241">
        <v>7155</v>
      </c>
      <c r="L4889" s="7" t="s">
        <v>2518</v>
      </c>
      <c r="M4889" s="241">
        <v>6006</v>
      </c>
      <c r="N4889" s="7" t="s">
        <v>68</v>
      </c>
    </row>
    <row r="4890" spans="1:14" x14ac:dyDescent="0.3">
      <c r="A4890" t="str">
        <f t="shared" si="76"/>
        <v>71566006</v>
      </c>
      <c r="B4890" s="7" t="s">
        <v>1098</v>
      </c>
      <c r="C4890" s="7"/>
      <c r="D4890" s="7"/>
      <c r="E4890" s="7" t="e">
        <v>#N/A</v>
      </c>
      <c r="F4890" s="7" t="e">
        <v>#N/A</v>
      </c>
      <c r="G4890" s="7" t="e">
        <v>#N/A</v>
      </c>
      <c r="H4890" s="7" t="e">
        <v>#N/A</v>
      </c>
      <c r="I4890" s="7" t="s">
        <v>2443</v>
      </c>
      <c r="J4890" s="7" t="s">
        <v>2444</v>
      </c>
      <c r="K4890" s="241">
        <v>7156</v>
      </c>
      <c r="L4890" s="7" t="s">
        <v>2519</v>
      </c>
      <c r="M4890" s="241">
        <v>6006</v>
      </c>
      <c r="N4890" s="7" t="s">
        <v>68</v>
      </c>
    </row>
    <row r="4891" spans="1:14" x14ac:dyDescent="0.3">
      <c r="A4891" t="str">
        <f t="shared" si="76"/>
        <v>71576006</v>
      </c>
      <c r="B4891" s="7" t="s">
        <v>1098</v>
      </c>
      <c r="C4891" s="7"/>
      <c r="D4891" s="7"/>
      <c r="E4891" s="7" t="e">
        <v>#N/A</v>
      </c>
      <c r="F4891" s="7" t="e">
        <v>#N/A</v>
      </c>
      <c r="G4891" s="7" t="e">
        <v>#N/A</v>
      </c>
      <c r="H4891" s="7" t="e">
        <v>#N/A</v>
      </c>
      <c r="I4891" s="7" t="s">
        <v>2443</v>
      </c>
      <c r="J4891" s="7" t="s">
        <v>2444</v>
      </c>
      <c r="K4891" s="241">
        <v>7157</v>
      </c>
      <c r="L4891" s="7" t="s">
        <v>2520</v>
      </c>
      <c r="M4891" s="241">
        <v>6006</v>
      </c>
      <c r="N4891" s="7" t="s">
        <v>68</v>
      </c>
    </row>
    <row r="4892" spans="1:14" x14ac:dyDescent="0.3">
      <c r="A4892" t="str">
        <f t="shared" si="76"/>
        <v>71586006</v>
      </c>
      <c r="B4892" s="7" t="s">
        <v>1098</v>
      </c>
      <c r="C4892" s="7"/>
      <c r="D4892" s="7"/>
      <c r="E4892" s="7" t="e">
        <v>#N/A</v>
      </c>
      <c r="F4892" s="7" t="e">
        <v>#N/A</v>
      </c>
      <c r="G4892" s="7" t="e">
        <v>#N/A</v>
      </c>
      <c r="H4892" s="7" t="e">
        <v>#N/A</v>
      </c>
      <c r="I4892" s="7" t="s">
        <v>2443</v>
      </c>
      <c r="J4892" s="7" t="s">
        <v>2444</v>
      </c>
      <c r="K4892" s="241">
        <v>7158</v>
      </c>
      <c r="L4892" s="7" t="s">
        <v>2521</v>
      </c>
      <c r="M4892" s="241">
        <v>6006</v>
      </c>
      <c r="N4892" s="7" t="s">
        <v>68</v>
      </c>
    </row>
    <row r="4893" spans="1:14" x14ac:dyDescent="0.3">
      <c r="A4893" t="str">
        <f t="shared" si="76"/>
        <v>71596006</v>
      </c>
      <c r="B4893" s="7" t="s">
        <v>1098</v>
      </c>
      <c r="C4893" s="7"/>
      <c r="D4893" s="7"/>
      <c r="E4893" s="7" t="e">
        <v>#N/A</v>
      </c>
      <c r="F4893" s="7" t="e">
        <v>#N/A</v>
      </c>
      <c r="G4893" s="7" t="e">
        <v>#N/A</v>
      </c>
      <c r="H4893" s="7" t="e">
        <v>#N/A</v>
      </c>
      <c r="I4893" s="7" t="s">
        <v>2443</v>
      </c>
      <c r="J4893" s="7" t="s">
        <v>2444</v>
      </c>
      <c r="K4893" s="241">
        <v>7159</v>
      </c>
      <c r="L4893" s="7" t="s">
        <v>2522</v>
      </c>
      <c r="M4893" s="241">
        <v>6006</v>
      </c>
      <c r="N4893" s="7" t="s">
        <v>68</v>
      </c>
    </row>
    <row r="4894" spans="1:14" x14ac:dyDescent="0.3">
      <c r="A4894" t="str">
        <f t="shared" si="76"/>
        <v>71606006</v>
      </c>
      <c r="B4894" s="7" t="s">
        <v>1098</v>
      </c>
      <c r="C4894" s="7"/>
      <c r="D4894" s="7"/>
      <c r="E4894" s="7" t="e">
        <v>#N/A</v>
      </c>
      <c r="F4894" s="7" t="e">
        <v>#N/A</v>
      </c>
      <c r="G4894" s="7" t="e">
        <v>#N/A</v>
      </c>
      <c r="H4894" s="7" t="e">
        <v>#N/A</v>
      </c>
      <c r="I4894" s="7" t="s">
        <v>2443</v>
      </c>
      <c r="J4894" s="7" t="s">
        <v>2444</v>
      </c>
      <c r="K4894" s="241">
        <v>7160</v>
      </c>
      <c r="L4894" s="7" t="s">
        <v>2523</v>
      </c>
      <c r="M4894" s="241">
        <v>6006</v>
      </c>
      <c r="N4894" s="7" t="s">
        <v>68</v>
      </c>
    </row>
    <row r="4895" spans="1:14" x14ac:dyDescent="0.3">
      <c r="A4895" t="str">
        <f t="shared" si="76"/>
        <v>71616006</v>
      </c>
      <c r="B4895" s="7" t="s">
        <v>1098</v>
      </c>
      <c r="C4895" s="7"/>
      <c r="D4895" s="7"/>
      <c r="E4895" s="7" t="e">
        <v>#N/A</v>
      </c>
      <c r="F4895" s="7" t="e">
        <v>#N/A</v>
      </c>
      <c r="G4895" s="7" t="e">
        <v>#N/A</v>
      </c>
      <c r="H4895" s="7" t="e">
        <v>#N/A</v>
      </c>
      <c r="I4895" s="7" t="s">
        <v>2443</v>
      </c>
      <c r="J4895" s="7" t="s">
        <v>2444</v>
      </c>
      <c r="K4895" s="241">
        <v>7161</v>
      </c>
      <c r="L4895" s="7" t="s">
        <v>2524</v>
      </c>
      <c r="M4895" s="241">
        <v>6006</v>
      </c>
      <c r="N4895" s="7" t="s">
        <v>68</v>
      </c>
    </row>
    <row r="4896" spans="1:14" x14ac:dyDescent="0.3">
      <c r="A4896" t="str">
        <f t="shared" si="76"/>
        <v>71626006</v>
      </c>
      <c r="B4896" s="7" t="s">
        <v>1098</v>
      </c>
      <c r="C4896" s="7"/>
      <c r="D4896" s="7"/>
      <c r="E4896" s="7" t="e">
        <v>#N/A</v>
      </c>
      <c r="F4896" s="7" t="e">
        <v>#N/A</v>
      </c>
      <c r="G4896" s="7" t="e">
        <v>#N/A</v>
      </c>
      <c r="H4896" s="7" t="e">
        <v>#N/A</v>
      </c>
      <c r="I4896" s="7" t="s">
        <v>2443</v>
      </c>
      <c r="J4896" s="7" t="s">
        <v>2444</v>
      </c>
      <c r="K4896" s="241">
        <v>7162</v>
      </c>
      <c r="L4896" s="7" t="s">
        <v>2525</v>
      </c>
      <c r="M4896" s="241">
        <v>6006</v>
      </c>
      <c r="N4896" s="7" t="s">
        <v>68</v>
      </c>
    </row>
    <row r="4897" spans="1:14" x14ac:dyDescent="0.3">
      <c r="A4897" t="str">
        <f t="shared" si="76"/>
        <v>71636006</v>
      </c>
      <c r="B4897" s="7" t="s">
        <v>1098</v>
      </c>
      <c r="C4897" s="7"/>
      <c r="D4897" s="7"/>
      <c r="E4897" s="7" t="e">
        <v>#N/A</v>
      </c>
      <c r="F4897" s="7" t="e">
        <v>#N/A</v>
      </c>
      <c r="G4897" s="7" t="e">
        <v>#N/A</v>
      </c>
      <c r="H4897" s="7" t="e">
        <v>#N/A</v>
      </c>
      <c r="I4897" s="7" t="s">
        <v>2443</v>
      </c>
      <c r="J4897" s="7" t="s">
        <v>2444</v>
      </c>
      <c r="K4897" s="241">
        <v>7163</v>
      </c>
      <c r="L4897" s="7" t="s">
        <v>2526</v>
      </c>
      <c r="M4897" s="241">
        <v>6006</v>
      </c>
      <c r="N4897" s="7" t="s">
        <v>68</v>
      </c>
    </row>
    <row r="4898" spans="1:14" x14ac:dyDescent="0.3">
      <c r="A4898" t="str">
        <f t="shared" si="76"/>
        <v>71646006</v>
      </c>
      <c r="B4898" s="7" t="s">
        <v>1098</v>
      </c>
      <c r="C4898" s="7"/>
      <c r="D4898" s="7"/>
      <c r="E4898" s="7" t="e">
        <v>#N/A</v>
      </c>
      <c r="F4898" s="7" t="e">
        <v>#N/A</v>
      </c>
      <c r="G4898" s="7" t="e">
        <v>#N/A</v>
      </c>
      <c r="H4898" s="7" t="e">
        <v>#N/A</v>
      </c>
      <c r="I4898" s="7" t="s">
        <v>2443</v>
      </c>
      <c r="J4898" s="7" t="s">
        <v>2444</v>
      </c>
      <c r="K4898" s="241">
        <v>7164</v>
      </c>
      <c r="L4898" s="7" t="s">
        <v>2527</v>
      </c>
      <c r="M4898" s="241">
        <v>6006</v>
      </c>
      <c r="N4898" s="7" t="s">
        <v>68</v>
      </c>
    </row>
    <row r="4899" spans="1:14" x14ac:dyDescent="0.3">
      <c r="A4899" t="str">
        <f t="shared" si="76"/>
        <v>71656006</v>
      </c>
      <c r="B4899" s="7" t="s">
        <v>1098</v>
      </c>
      <c r="C4899" s="7"/>
      <c r="D4899" s="7"/>
      <c r="E4899" s="7" t="e">
        <v>#N/A</v>
      </c>
      <c r="F4899" s="7" t="e">
        <v>#N/A</v>
      </c>
      <c r="G4899" s="7" t="e">
        <v>#N/A</v>
      </c>
      <c r="H4899" s="7" t="e">
        <v>#N/A</v>
      </c>
      <c r="I4899" s="7" t="s">
        <v>2443</v>
      </c>
      <c r="J4899" s="7" t="s">
        <v>2444</v>
      </c>
      <c r="K4899" s="241">
        <v>7165</v>
      </c>
      <c r="L4899" s="7" t="s">
        <v>2528</v>
      </c>
      <c r="M4899" s="241">
        <v>6006</v>
      </c>
      <c r="N4899" s="7" t="s">
        <v>68</v>
      </c>
    </row>
    <row r="4900" spans="1:14" x14ac:dyDescent="0.3">
      <c r="A4900" t="str">
        <f t="shared" si="76"/>
        <v>71666006</v>
      </c>
      <c r="B4900" s="7" t="s">
        <v>1098</v>
      </c>
      <c r="C4900" s="7"/>
      <c r="D4900" s="7"/>
      <c r="E4900" s="7" t="e">
        <v>#N/A</v>
      </c>
      <c r="F4900" s="7" t="e">
        <v>#N/A</v>
      </c>
      <c r="G4900" s="7" t="e">
        <v>#N/A</v>
      </c>
      <c r="H4900" s="7" t="e">
        <v>#N/A</v>
      </c>
      <c r="I4900" s="7" t="s">
        <v>2443</v>
      </c>
      <c r="J4900" s="7" t="s">
        <v>2444</v>
      </c>
      <c r="K4900" s="241">
        <v>7166</v>
      </c>
      <c r="L4900" s="7" t="s">
        <v>2529</v>
      </c>
      <c r="M4900" s="241">
        <v>6006</v>
      </c>
      <c r="N4900" s="7" t="s">
        <v>68</v>
      </c>
    </row>
    <row r="4901" spans="1:14" x14ac:dyDescent="0.3">
      <c r="A4901" t="str">
        <f t="shared" si="76"/>
        <v>71676006</v>
      </c>
      <c r="B4901" s="7" t="s">
        <v>1098</v>
      </c>
      <c r="C4901" s="7"/>
      <c r="D4901" s="7"/>
      <c r="E4901" s="7" t="e">
        <v>#N/A</v>
      </c>
      <c r="F4901" s="7" t="e">
        <v>#N/A</v>
      </c>
      <c r="G4901" s="7" t="e">
        <v>#N/A</v>
      </c>
      <c r="H4901" s="7" t="e">
        <v>#N/A</v>
      </c>
      <c r="I4901" s="7" t="s">
        <v>2443</v>
      </c>
      <c r="J4901" s="7" t="s">
        <v>2444</v>
      </c>
      <c r="K4901" s="241">
        <v>7167</v>
      </c>
      <c r="L4901" s="7" t="s">
        <v>2530</v>
      </c>
      <c r="M4901" s="241">
        <v>6006</v>
      </c>
      <c r="N4901" s="7" t="s">
        <v>68</v>
      </c>
    </row>
    <row r="4902" spans="1:14" x14ac:dyDescent="0.3">
      <c r="A4902" t="str">
        <f t="shared" si="76"/>
        <v>71686006</v>
      </c>
      <c r="B4902" s="7" t="s">
        <v>1098</v>
      </c>
      <c r="C4902" s="7"/>
      <c r="D4902" s="7"/>
      <c r="E4902" s="7" t="e">
        <v>#N/A</v>
      </c>
      <c r="F4902" s="7" t="e">
        <v>#N/A</v>
      </c>
      <c r="G4902" s="7" t="e">
        <v>#N/A</v>
      </c>
      <c r="H4902" s="7" t="e">
        <v>#N/A</v>
      </c>
      <c r="I4902" s="7" t="s">
        <v>2443</v>
      </c>
      <c r="J4902" s="7" t="s">
        <v>2444</v>
      </c>
      <c r="K4902" s="241">
        <v>7168</v>
      </c>
      <c r="L4902" s="7" t="s">
        <v>2531</v>
      </c>
      <c r="M4902" s="241">
        <v>6006</v>
      </c>
      <c r="N4902" s="7" t="s">
        <v>68</v>
      </c>
    </row>
    <row r="4903" spans="1:14" x14ac:dyDescent="0.3">
      <c r="A4903" t="str">
        <f t="shared" si="76"/>
        <v>71696006</v>
      </c>
      <c r="B4903" s="7" t="s">
        <v>1098</v>
      </c>
      <c r="C4903" s="7"/>
      <c r="D4903" s="7"/>
      <c r="E4903" s="7" t="e">
        <v>#N/A</v>
      </c>
      <c r="F4903" s="7" t="e">
        <v>#N/A</v>
      </c>
      <c r="G4903" s="7" t="e">
        <v>#N/A</v>
      </c>
      <c r="H4903" s="7" t="e">
        <v>#N/A</v>
      </c>
      <c r="I4903" s="7" t="s">
        <v>2443</v>
      </c>
      <c r="J4903" s="7" t="s">
        <v>2444</v>
      </c>
      <c r="K4903" s="241">
        <v>7169</v>
      </c>
      <c r="L4903" s="7" t="s">
        <v>2532</v>
      </c>
      <c r="M4903" s="241">
        <v>6006</v>
      </c>
      <c r="N4903" s="7" t="s">
        <v>68</v>
      </c>
    </row>
    <row r="4904" spans="1:14" x14ac:dyDescent="0.3">
      <c r="A4904" t="str">
        <f t="shared" si="76"/>
        <v>71706006</v>
      </c>
      <c r="B4904" s="7" t="s">
        <v>1321</v>
      </c>
      <c r="C4904" s="7"/>
      <c r="D4904" s="7"/>
      <c r="E4904" s="7" t="e">
        <v>#N/A</v>
      </c>
      <c r="F4904" s="7" t="e">
        <v>#N/A</v>
      </c>
      <c r="G4904" s="7" t="e">
        <v>#N/A</v>
      </c>
      <c r="H4904" s="7" t="e">
        <v>#N/A</v>
      </c>
      <c r="I4904" s="7" t="s">
        <v>2443</v>
      </c>
      <c r="J4904" s="7" t="s">
        <v>2444</v>
      </c>
      <c r="K4904" s="241">
        <v>7170</v>
      </c>
      <c r="L4904" s="7" t="s">
        <v>2533</v>
      </c>
      <c r="M4904" s="241">
        <v>6006</v>
      </c>
      <c r="N4904" s="7" t="s">
        <v>68</v>
      </c>
    </row>
    <row r="4905" spans="1:14" x14ac:dyDescent="0.3">
      <c r="A4905" t="str">
        <f t="shared" si="76"/>
        <v>71716006</v>
      </c>
      <c r="B4905" s="7" t="s">
        <v>1098</v>
      </c>
      <c r="C4905" s="7"/>
      <c r="D4905" s="7"/>
      <c r="E4905" s="7" t="e">
        <v>#N/A</v>
      </c>
      <c r="F4905" s="7" t="e">
        <v>#N/A</v>
      </c>
      <c r="G4905" s="7" t="e">
        <v>#N/A</v>
      </c>
      <c r="H4905" s="7" t="e">
        <v>#N/A</v>
      </c>
      <c r="I4905" s="7" t="s">
        <v>2443</v>
      </c>
      <c r="J4905" s="7" t="s">
        <v>2444</v>
      </c>
      <c r="K4905" s="241">
        <v>7171</v>
      </c>
      <c r="L4905" s="7" t="s">
        <v>2534</v>
      </c>
      <c r="M4905" s="241">
        <v>6006</v>
      </c>
      <c r="N4905" s="7" t="s">
        <v>68</v>
      </c>
    </row>
    <row r="4906" spans="1:14" x14ac:dyDescent="0.3">
      <c r="A4906" t="str">
        <f t="shared" si="76"/>
        <v>71726006</v>
      </c>
      <c r="B4906" s="7" t="s">
        <v>1098</v>
      </c>
      <c r="C4906" s="7"/>
      <c r="D4906" s="7"/>
      <c r="E4906" s="7" t="e">
        <v>#N/A</v>
      </c>
      <c r="F4906" s="7" t="e">
        <v>#N/A</v>
      </c>
      <c r="G4906" s="7" t="e">
        <v>#N/A</v>
      </c>
      <c r="H4906" s="7" t="e">
        <v>#N/A</v>
      </c>
      <c r="I4906" s="7" t="s">
        <v>2443</v>
      </c>
      <c r="J4906" s="7" t="s">
        <v>2444</v>
      </c>
      <c r="K4906" s="241">
        <v>7172</v>
      </c>
      <c r="L4906" s="7" t="s">
        <v>2535</v>
      </c>
      <c r="M4906" s="241">
        <v>6006</v>
      </c>
      <c r="N4906" s="7" t="s">
        <v>68</v>
      </c>
    </row>
    <row r="4907" spans="1:14" x14ac:dyDescent="0.3">
      <c r="A4907" t="str">
        <f t="shared" si="76"/>
        <v>71736006</v>
      </c>
      <c r="B4907" s="7" t="s">
        <v>1098</v>
      </c>
      <c r="C4907" s="7"/>
      <c r="D4907" s="7"/>
      <c r="E4907" s="7" t="e">
        <v>#N/A</v>
      </c>
      <c r="F4907" s="7" t="e">
        <v>#N/A</v>
      </c>
      <c r="G4907" s="7" t="e">
        <v>#N/A</v>
      </c>
      <c r="H4907" s="7" t="e">
        <v>#N/A</v>
      </c>
      <c r="I4907" s="7" t="s">
        <v>2443</v>
      </c>
      <c r="J4907" s="7" t="s">
        <v>2444</v>
      </c>
      <c r="K4907" s="241">
        <v>7173</v>
      </c>
      <c r="L4907" s="7" t="s">
        <v>2546</v>
      </c>
      <c r="M4907" s="241">
        <v>6006</v>
      </c>
      <c r="N4907" s="7" t="s">
        <v>68</v>
      </c>
    </row>
    <row r="4908" spans="1:14" x14ac:dyDescent="0.3">
      <c r="A4908" t="str">
        <f t="shared" si="76"/>
        <v>66234</v>
      </c>
      <c r="B4908" s="7" t="s">
        <v>1321</v>
      </c>
      <c r="C4908" s="7"/>
      <c r="D4908" s="7"/>
      <c r="E4908" s="7" t="e">
        <v>#N/A</v>
      </c>
      <c r="F4908" s="7" t="e">
        <v>#N/A</v>
      </c>
      <c r="G4908" s="7" t="e">
        <v>#N/A</v>
      </c>
      <c r="H4908" s="7" t="e">
        <v>#N/A</v>
      </c>
      <c r="I4908" s="7" t="s">
        <v>268</v>
      </c>
      <c r="J4908" s="7" t="s">
        <v>269</v>
      </c>
      <c r="K4908" s="241">
        <v>6623</v>
      </c>
      <c r="L4908" s="7" t="s">
        <v>2547</v>
      </c>
      <c r="M4908" s="241">
        <v>4</v>
      </c>
      <c r="N4908" s="7" t="s">
        <v>463</v>
      </c>
    </row>
    <row r="4909" spans="1:14" x14ac:dyDescent="0.3">
      <c r="A4909" t="str">
        <f t="shared" si="76"/>
        <v>66232000</v>
      </c>
      <c r="B4909" s="7" t="s">
        <v>1321</v>
      </c>
      <c r="C4909" s="7"/>
      <c r="D4909" s="7"/>
      <c r="E4909" s="7" t="e">
        <v>#N/A</v>
      </c>
      <c r="F4909" s="7" t="e">
        <v>#N/A</v>
      </c>
      <c r="G4909" s="7" t="e">
        <v>#N/A</v>
      </c>
      <c r="H4909" s="7" t="e">
        <v>#N/A</v>
      </c>
      <c r="I4909" s="7" t="s">
        <v>268</v>
      </c>
      <c r="J4909" s="7" t="s">
        <v>269</v>
      </c>
      <c r="K4909" s="241">
        <v>6623</v>
      </c>
      <c r="L4909" s="7" t="s">
        <v>2547</v>
      </c>
      <c r="M4909" s="241">
        <v>2000</v>
      </c>
      <c r="N4909" s="7" t="s">
        <v>271</v>
      </c>
    </row>
    <row r="4910" spans="1:14" x14ac:dyDescent="0.3">
      <c r="A4910" t="str">
        <f t="shared" si="76"/>
        <v>66237103</v>
      </c>
      <c r="B4910" s="7" t="s">
        <v>1321</v>
      </c>
      <c r="C4910" s="7"/>
      <c r="D4910" s="7"/>
      <c r="E4910" s="7" t="e">
        <v>#N/A</v>
      </c>
      <c r="F4910" s="7" t="e">
        <v>#N/A</v>
      </c>
      <c r="G4910" s="7" t="e">
        <v>#N/A</v>
      </c>
      <c r="H4910" s="7" t="e">
        <v>#N/A</v>
      </c>
      <c r="I4910" s="7" t="s">
        <v>268</v>
      </c>
      <c r="J4910" s="7" t="s">
        <v>269</v>
      </c>
      <c r="K4910" s="241">
        <v>6623</v>
      </c>
      <c r="L4910" s="7" t="s">
        <v>2547</v>
      </c>
      <c r="M4910" s="241">
        <v>7103</v>
      </c>
      <c r="N4910" s="7" t="s">
        <v>36</v>
      </c>
    </row>
    <row r="4911" spans="1:14" x14ac:dyDescent="0.3">
      <c r="A4911" t="str">
        <f t="shared" si="76"/>
        <v>66332000</v>
      </c>
      <c r="B4911" s="7" t="s">
        <v>1321</v>
      </c>
      <c r="C4911" s="7"/>
      <c r="D4911" s="7"/>
      <c r="E4911" s="7" t="e">
        <v>#N/A</v>
      </c>
      <c r="F4911" s="7" t="e">
        <v>#N/A</v>
      </c>
      <c r="G4911" s="7" t="e">
        <v>#N/A</v>
      </c>
      <c r="H4911" s="7" t="e">
        <v>#N/A</v>
      </c>
      <c r="I4911" s="7" t="s">
        <v>268</v>
      </c>
      <c r="J4911" s="7" t="s">
        <v>269</v>
      </c>
      <c r="K4911" s="241">
        <v>6633</v>
      </c>
      <c r="L4911" s="7" t="s">
        <v>2548</v>
      </c>
      <c r="M4911" s="241">
        <v>2000</v>
      </c>
      <c r="N4911" s="7" t="s">
        <v>271</v>
      </c>
    </row>
    <row r="4912" spans="1:14" x14ac:dyDescent="0.3">
      <c r="A4912" t="str">
        <f t="shared" si="76"/>
        <v>66336004</v>
      </c>
      <c r="B4912" s="7" t="s">
        <v>1321</v>
      </c>
      <c r="C4912" s="7"/>
      <c r="D4912" s="7"/>
      <c r="E4912" s="7" t="e">
        <v>#N/A</v>
      </c>
      <c r="F4912" s="7" t="e">
        <v>#N/A</v>
      </c>
      <c r="G4912" s="7" t="e">
        <v>#N/A</v>
      </c>
      <c r="H4912" s="7" t="e">
        <v>#N/A</v>
      </c>
      <c r="I4912" s="7" t="s">
        <v>268</v>
      </c>
      <c r="J4912" s="7" t="s">
        <v>269</v>
      </c>
      <c r="K4912" s="241">
        <v>6633</v>
      </c>
      <c r="L4912" s="7" t="s">
        <v>2548</v>
      </c>
      <c r="M4912" s="241">
        <v>6004</v>
      </c>
      <c r="N4912" s="7" t="s">
        <v>66</v>
      </c>
    </row>
    <row r="4913" spans="1:14" x14ac:dyDescent="0.3">
      <c r="A4913" t="str">
        <f t="shared" si="76"/>
        <v>1061</v>
      </c>
      <c r="B4913" s="7" t="s">
        <v>1294</v>
      </c>
      <c r="C4913" s="7" t="s">
        <v>1337</v>
      </c>
      <c r="D4913" s="7" t="s">
        <v>1356</v>
      </c>
      <c r="E4913" s="7" t="s">
        <v>337</v>
      </c>
      <c r="F4913" s="7" t="s">
        <v>338</v>
      </c>
      <c r="G4913" s="7" t="s">
        <v>435</v>
      </c>
      <c r="H4913" s="7" t="s">
        <v>436</v>
      </c>
      <c r="I4913" s="7" t="s">
        <v>460</v>
      </c>
      <c r="J4913" s="7" t="s">
        <v>461</v>
      </c>
      <c r="K4913" s="241">
        <v>106</v>
      </c>
      <c r="L4913" s="7" t="s">
        <v>462</v>
      </c>
      <c r="M4913" s="241">
        <v>1</v>
      </c>
      <c r="N4913" s="7" t="s">
        <v>158</v>
      </c>
    </row>
    <row r="4914" spans="1:14" x14ac:dyDescent="0.3">
      <c r="A4914" t="str">
        <f t="shared" si="76"/>
        <v>1063</v>
      </c>
      <c r="B4914" s="7" t="s">
        <v>1294</v>
      </c>
      <c r="C4914" s="7" t="s">
        <v>1337</v>
      </c>
      <c r="D4914" s="7" t="s">
        <v>1356</v>
      </c>
      <c r="E4914" s="7" t="s">
        <v>337</v>
      </c>
      <c r="F4914" s="7" t="s">
        <v>338</v>
      </c>
      <c r="G4914" s="7" t="s">
        <v>435</v>
      </c>
      <c r="H4914" s="7" t="s">
        <v>436</v>
      </c>
      <c r="I4914" s="7" t="s">
        <v>460</v>
      </c>
      <c r="J4914" s="7" t="s">
        <v>461</v>
      </c>
      <c r="K4914" s="241">
        <v>106</v>
      </c>
      <c r="L4914" s="7" t="s">
        <v>462</v>
      </c>
      <c r="M4914" s="241">
        <v>3</v>
      </c>
      <c r="N4914" s="7" t="s">
        <v>277</v>
      </c>
    </row>
    <row r="4915" spans="1:14" x14ac:dyDescent="0.3">
      <c r="A4915" t="str">
        <f t="shared" si="76"/>
        <v>1064</v>
      </c>
      <c r="B4915" s="7" t="s">
        <v>1294</v>
      </c>
      <c r="C4915" s="7" t="s">
        <v>1337</v>
      </c>
      <c r="D4915" s="7" t="s">
        <v>1356</v>
      </c>
      <c r="E4915" s="7" t="s">
        <v>337</v>
      </c>
      <c r="F4915" s="7" t="s">
        <v>338</v>
      </c>
      <c r="G4915" s="7" t="s">
        <v>435</v>
      </c>
      <c r="H4915" s="7" t="s">
        <v>436</v>
      </c>
      <c r="I4915" s="7" t="s">
        <v>460</v>
      </c>
      <c r="J4915" s="7" t="s">
        <v>461</v>
      </c>
      <c r="K4915" s="241">
        <v>106</v>
      </c>
      <c r="L4915" s="7" t="s">
        <v>462</v>
      </c>
      <c r="M4915" s="241">
        <v>4</v>
      </c>
      <c r="N4915" s="7" t="s">
        <v>463</v>
      </c>
    </row>
    <row r="4916" spans="1:14" x14ac:dyDescent="0.3">
      <c r="A4916" t="str">
        <f t="shared" si="76"/>
        <v>1065</v>
      </c>
      <c r="B4916" s="7" t="s">
        <v>1294</v>
      </c>
      <c r="C4916" s="7" t="s">
        <v>1337</v>
      </c>
      <c r="D4916" s="7" t="s">
        <v>1356</v>
      </c>
      <c r="E4916" s="7" t="s">
        <v>337</v>
      </c>
      <c r="F4916" s="7" t="s">
        <v>338</v>
      </c>
      <c r="G4916" s="7" t="s">
        <v>435</v>
      </c>
      <c r="H4916" s="7" t="s">
        <v>436</v>
      </c>
      <c r="I4916" s="7" t="s">
        <v>460</v>
      </c>
      <c r="J4916" s="7" t="s">
        <v>461</v>
      </c>
      <c r="K4916" s="241">
        <v>106</v>
      </c>
      <c r="L4916" s="7" t="s">
        <v>462</v>
      </c>
      <c r="M4916" s="241">
        <v>5</v>
      </c>
      <c r="N4916" s="7" t="s">
        <v>1441</v>
      </c>
    </row>
    <row r="4917" spans="1:14" x14ac:dyDescent="0.3">
      <c r="A4917" t="str">
        <f t="shared" si="76"/>
        <v>1066</v>
      </c>
      <c r="B4917" s="7" t="s">
        <v>1294</v>
      </c>
      <c r="C4917" s="7" t="s">
        <v>1337</v>
      </c>
      <c r="D4917" s="7" t="s">
        <v>1356</v>
      </c>
      <c r="E4917" s="7" t="s">
        <v>337</v>
      </c>
      <c r="F4917" s="7" t="s">
        <v>338</v>
      </c>
      <c r="G4917" s="7" t="s">
        <v>435</v>
      </c>
      <c r="H4917" s="7" t="s">
        <v>436</v>
      </c>
      <c r="I4917" s="7" t="s">
        <v>460</v>
      </c>
      <c r="J4917" s="7" t="s">
        <v>461</v>
      </c>
      <c r="K4917" s="241">
        <v>106</v>
      </c>
      <c r="L4917" s="7" t="s">
        <v>462</v>
      </c>
      <c r="M4917" s="241">
        <v>6</v>
      </c>
      <c r="N4917" s="7" t="s">
        <v>402</v>
      </c>
    </row>
    <row r="4918" spans="1:14" x14ac:dyDescent="0.3">
      <c r="A4918" t="str">
        <f t="shared" si="76"/>
        <v>1068</v>
      </c>
      <c r="B4918" s="7" t="s">
        <v>1294</v>
      </c>
      <c r="C4918" s="7" t="s">
        <v>1337</v>
      </c>
      <c r="D4918" s="7" t="s">
        <v>1356</v>
      </c>
      <c r="E4918" s="7" t="s">
        <v>337</v>
      </c>
      <c r="F4918" s="7" t="s">
        <v>338</v>
      </c>
      <c r="G4918" s="7" t="s">
        <v>435</v>
      </c>
      <c r="H4918" s="7" t="s">
        <v>436</v>
      </c>
      <c r="I4918" s="7" t="s">
        <v>460</v>
      </c>
      <c r="J4918" s="7" t="s">
        <v>461</v>
      </c>
      <c r="K4918" s="241">
        <v>106</v>
      </c>
      <c r="L4918" s="7" t="s">
        <v>462</v>
      </c>
      <c r="M4918" s="241">
        <v>8</v>
      </c>
      <c r="N4918" s="7" t="s">
        <v>159</v>
      </c>
    </row>
    <row r="4919" spans="1:14" x14ac:dyDescent="0.3">
      <c r="A4919" t="str">
        <f t="shared" si="76"/>
        <v>1069</v>
      </c>
      <c r="B4919" s="7" t="s">
        <v>1294</v>
      </c>
      <c r="C4919" s="7" t="s">
        <v>1337</v>
      </c>
      <c r="D4919" s="7" t="s">
        <v>1356</v>
      </c>
      <c r="E4919" s="7" t="s">
        <v>337</v>
      </c>
      <c r="F4919" s="7" t="s">
        <v>338</v>
      </c>
      <c r="G4919" s="7" t="s">
        <v>435</v>
      </c>
      <c r="H4919" s="7" t="s">
        <v>436</v>
      </c>
      <c r="I4919" s="7" t="s">
        <v>460</v>
      </c>
      <c r="J4919" s="7" t="s">
        <v>461</v>
      </c>
      <c r="K4919" s="241">
        <v>106</v>
      </c>
      <c r="L4919" s="7" t="s">
        <v>462</v>
      </c>
      <c r="M4919" s="241">
        <v>9</v>
      </c>
      <c r="N4919" s="7" t="s">
        <v>464</v>
      </c>
    </row>
    <row r="4920" spans="1:14" x14ac:dyDescent="0.3">
      <c r="A4920" t="str">
        <f t="shared" si="76"/>
        <v>10630</v>
      </c>
      <c r="B4920" s="7" t="s">
        <v>1294</v>
      </c>
      <c r="C4920" s="7" t="s">
        <v>1337</v>
      </c>
      <c r="D4920" s="7" t="s">
        <v>1356</v>
      </c>
      <c r="E4920" s="7" t="s">
        <v>337</v>
      </c>
      <c r="F4920" s="7" t="s">
        <v>338</v>
      </c>
      <c r="G4920" s="7" t="s">
        <v>435</v>
      </c>
      <c r="H4920" s="7" t="s">
        <v>436</v>
      </c>
      <c r="I4920" s="7" t="s">
        <v>460</v>
      </c>
      <c r="J4920" s="7" t="s">
        <v>461</v>
      </c>
      <c r="K4920" s="241">
        <v>106</v>
      </c>
      <c r="L4920" s="7" t="s">
        <v>462</v>
      </c>
      <c r="M4920" s="241">
        <v>30</v>
      </c>
      <c r="N4920" s="7" t="s">
        <v>347</v>
      </c>
    </row>
    <row r="4921" spans="1:14" x14ac:dyDescent="0.3">
      <c r="A4921" t="str">
        <f t="shared" si="76"/>
        <v>10635</v>
      </c>
      <c r="B4921" s="7" t="s">
        <v>1294</v>
      </c>
      <c r="C4921" s="7" t="s">
        <v>1337</v>
      </c>
      <c r="D4921" s="7" t="s">
        <v>1356</v>
      </c>
      <c r="E4921" s="7" t="s">
        <v>337</v>
      </c>
      <c r="F4921" s="7" t="s">
        <v>338</v>
      </c>
      <c r="G4921" s="7" t="s">
        <v>435</v>
      </c>
      <c r="H4921" s="7" t="s">
        <v>436</v>
      </c>
      <c r="I4921" s="7" t="s">
        <v>460</v>
      </c>
      <c r="J4921" s="7" t="s">
        <v>461</v>
      </c>
      <c r="K4921" s="241">
        <v>106</v>
      </c>
      <c r="L4921" s="7" t="s">
        <v>462</v>
      </c>
      <c r="M4921" s="241">
        <v>35</v>
      </c>
      <c r="N4921" s="7" t="s">
        <v>1346</v>
      </c>
    </row>
    <row r="4922" spans="1:14" x14ac:dyDescent="0.3">
      <c r="A4922" t="str">
        <f t="shared" si="76"/>
        <v>1061502</v>
      </c>
      <c r="B4922" s="7" t="s">
        <v>1294</v>
      </c>
      <c r="C4922" s="7" t="s">
        <v>1337</v>
      </c>
      <c r="D4922" s="7" t="s">
        <v>1356</v>
      </c>
      <c r="E4922" s="7" t="s">
        <v>337</v>
      </c>
      <c r="F4922" s="7" t="s">
        <v>338</v>
      </c>
      <c r="G4922" s="7" t="s">
        <v>435</v>
      </c>
      <c r="H4922" s="7" t="s">
        <v>436</v>
      </c>
      <c r="I4922" s="7" t="s">
        <v>460</v>
      </c>
      <c r="J4922" s="7" t="s">
        <v>461</v>
      </c>
      <c r="K4922" s="241">
        <v>106</v>
      </c>
      <c r="L4922" s="7" t="s">
        <v>462</v>
      </c>
      <c r="M4922" s="241">
        <v>1502</v>
      </c>
      <c r="N4922" s="7" t="s">
        <v>491</v>
      </c>
    </row>
    <row r="4923" spans="1:14" x14ac:dyDescent="0.3">
      <c r="A4923" t="str">
        <f t="shared" si="76"/>
        <v>1061504</v>
      </c>
      <c r="B4923" s="7" t="s">
        <v>1294</v>
      </c>
      <c r="C4923" s="7" t="s">
        <v>1337</v>
      </c>
      <c r="D4923" s="7" t="s">
        <v>1356</v>
      </c>
      <c r="E4923" s="7" t="s">
        <v>337</v>
      </c>
      <c r="F4923" s="7" t="s">
        <v>338</v>
      </c>
      <c r="G4923" s="7" t="s">
        <v>435</v>
      </c>
      <c r="H4923" s="7" t="s">
        <v>436</v>
      </c>
      <c r="I4923" s="7" t="s">
        <v>460</v>
      </c>
      <c r="J4923" s="7" t="s">
        <v>461</v>
      </c>
      <c r="K4923" s="241">
        <v>106</v>
      </c>
      <c r="L4923" s="7" t="s">
        <v>462</v>
      </c>
      <c r="M4923" s="241">
        <v>1504</v>
      </c>
      <c r="N4923" s="7" t="s">
        <v>161</v>
      </c>
    </row>
    <row r="4924" spans="1:14" x14ac:dyDescent="0.3">
      <c r="A4924" t="str">
        <f t="shared" si="76"/>
        <v>1062000</v>
      </c>
      <c r="B4924" s="7" t="s">
        <v>1294</v>
      </c>
      <c r="C4924" s="7" t="s">
        <v>1337</v>
      </c>
      <c r="D4924" s="7" t="s">
        <v>1356</v>
      </c>
      <c r="E4924" s="7" t="s">
        <v>337</v>
      </c>
      <c r="F4924" s="7" t="s">
        <v>338</v>
      </c>
      <c r="G4924" s="7" t="s">
        <v>435</v>
      </c>
      <c r="H4924" s="7" t="s">
        <v>436</v>
      </c>
      <c r="I4924" s="7" t="s">
        <v>460</v>
      </c>
      <c r="J4924" s="7" t="s">
        <v>461</v>
      </c>
      <c r="K4924" s="241">
        <v>106</v>
      </c>
      <c r="L4924" s="7" t="s">
        <v>462</v>
      </c>
      <c r="M4924" s="241">
        <v>2000</v>
      </c>
      <c r="N4924" s="7" t="s">
        <v>271</v>
      </c>
    </row>
    <row r="4925" spans="1:14" x14ac:dyDescent="0.3">
      <c r="A4925" t="str">
        <f t="shared" si="76"/>
        <v>1062005</v>
      </c>
      <c r="B4925" s="7" t="s">
        <v>1294</v>
      </c>
      <c r="C4925" s="7" t="s">
        <v>1337</v>
      </c>
      <c r="D4925" s="7" t="s">
        <v>1356</v>
      </c>
      <c r="E4925" s="7" t="s">
        <v>337</v>
      </c>
      <c r="F4925" s="7" t="s">
        <v>338</v>
      </c>
      <c r="G4925" s="7" t="s">
        <v>435</v>
      </c>
      <c r="H4925" s="7" t="s">
        <v>436</v>
      </c>
      <c r="I4925" s="7" t="s">
        <v>460</v>
      </c>
      <c r="J4925" s="7" t="s">
        <v>461</v>
      </c>
      <c r="K4925" s="241">
        <v>106</v>
      </c>
      <c r="L4925" s="7" t="s">
        <v>462</v>
      </c>
      <c r="M4925" s="241">
        <v>2005</v>
      </c>
      <c r="N4925" s="7" t="s">
        <v>352</v>
      </c>
    </row>
    <row r="4926" spans="1:14" x14ac:dyDescent="0.3">
      <c r="A4926" t="str">
        <f t="shared" si="76"/>
        <v>1062016</v>
      </c>
      <c r="B4926" s="7" t="s">
        <v>1294</v>
      </c>
      <c r="C4926" s="7" t="s">
        <v>1337</v>
      </c>
      <c r="D4926" s="7" t="s">
        <v>1356</v>
      </c>
      <c r="E4926" s="7" t="s">
        <v>337</v>
      </c>
      <c r="F4926" s="7" t="s">
        <v>338</v>
      </c>
      <c r="G4926" s="7" t="s">
        <v>435</v>
      </c>
      <c r="H4926" s="7" t="s">
        <v>436</v>
      </c>
      <c r="I4926" s="7" t="s">
        <v>460</v>
      </c>
      <c r="J4926" s="7" t="s">
        <v>461</v>
      </c>
      <c r="K4926" s="241">
        <v>106</v>
      </c>
      <c r="L4926" s="7" t="s">
        <v>462</v>
      </c>
      <c r="M4926" s="241">
        <v>2016</v>
      </c>
      <c r="N4926" s="7" t="s">
        <v>169</v>
      </c>
    </row>
    <row r="4927" spans="1:14" x14ac:dyDescent="0.3">
      <c r="A4927" t="str">
        <f t="shared" si="76"/>
        <v>1062020</v>
      </c>
      <c r="B4927" s="7" t="s">
        <v>1294</v>
      </c>
      <c r="C4927" s="7" t="s">
        <v>1337</v>
      </c>
      <c r="D4927" s="7" t="s">
        <v>1356</v>
      </c>
      <c r="E4927" s="7" t="s">
        <v>337</v>
      </c>
      <c r="F4927" s="7" t="s">
        <v>338</v>
      </c>
      <c r="G4927" s="7" t="s">
        <v>435</v>
      </c>
      <c r="H4927" s="7" t="s">
        <v>436</v>
      </c>
      <c r="I4927" s="7" t="s">
        <v>460</v>
      </c>
      <c r="J4927" s="7" t="s">
        <v>461</v>
      </c>
      <c r="K4927" s="241">
        <v>106</v>
      </c>
      <c r="L4927" s="7" t="s">
        <v>462</v>
      </c>
      <c r="M4927" s="241">
        <v>2020</v>
      </c>
      <c r="N4927" s="7" t="s">
        <v>673</v>
      </c>
    </row>
    <row r="4928" spans="1:14" x14ac:dyDescent="0.3">
      <c r="A4928" t="str">
        <f t="shared" si="76"/>
        <v>1062031</v>
      </c>
      <c r="B4928" s="7" t="s">
        <v>1294</v>
      </c>
      <c r="C4928" s="7" t="s">
        <v>1337</v>
      </c>
      <c r="D4928" s="7" t="s">
        <v>1356</v>
      </c>
      <c r="E4928" s="7" t="s">
        <v>337</v>
      </c>
      <c r="F4928" s="7" t="s">
        <v>338</v>
      </c>
      <c r="G4928" s="7" t="s">
        <v>435</v>
      </c>
      <c r="H4928" s="7" t="s">
        <v>436</v>
      </c>
      <c r="I4928" s="7" t="s">
        <v>460</v>
      </c>
      <c r="J4928" s="7" t="s">
        <v>461</v>
      </c>
      <c r="K4928" s="241">
        <v>106</v>
      </c>
      <c r="L4928" s="7" t="s">
        <v>462</v>
      </c>
      <c r="M4928" s="241">
        <v>2031</v>
      </c>
      <c r="N4928" s="7" t="s">
        <v>496</v>
      </c>
    </row>
    <row r="4929" spans="1:14" x14ac:dyDescent="0.3">
      <c r="A4929" t="str">
        <f t="shared" si="76"/>
        <v>1062034</v>
      </c>
      <c r="B4929" s="7" t="s">
        <v>1294</v>
      </c>
      <c r="C4929" s="7" t="s">
        <v>1337</v>
      </c>
      <c r="D4929" s="7" t="s">
        <v>1356</v>
      </c>
      <c r="E4929" s="7" t="s">
        <v>337</v>
      </c>
      <c r="F4929" s="7" t="s">
        <v>338</v>
      </c>
      <c r="G4929" s="7" t="s">
        <v>435</v>
      </c>
      <c r="H4929" s="7" t="s">
        <v>436</v>
      </c>
      <c r="I4929" s="7" t="s">
        <v>460</v>
      </c>
      <c r="J4929" s="7" t="s">
        <v>461</v>
      </c>
      <c r="K4929" s="241">
        <v>106</v>
      </c>
      <c r="L4929" s="7" t="s">
        <v>462</v>
      </c>
      <c r="M4929" s="241">
        <v>2034</v>
      </c>
      <c r="N4929" s="7" t="s">
        <v>225</v>
      </c>
    </row>
    <row r="4930" spans="1:14" x14ac:dyDescent="0.3">
      <c r="A4930" t="str">
        <f t="shared" si="76"/>
        <v>1062037</v>
      </c>
      <c r="B4930" s="7" t="s">
        <v>1294</v>
      </c>
      <c r="C4930" s="7" t="s">
        <v>1337</v>
      </c>
      <c r="D4930" s="7" t="s">
        <v>1356</v>
      </c>
      <c r="E4930" s="7" t="s">
        <v>337</v>
      </c>
      <c r="F4930" s="7" t="s">
        <v>338</v>
      </c>
      <c r="G4930" s="7" t="s">
        <v>435</v>
      </c>
      <c r="H4930" s="7" t="s">
        <v>436</v>
      </c>
      <c r="I4930" s="7" t="s">
        <v>460</v>
      </c>
      <c r="J4930" s="7" t="s">
        <v>461</v>
      </c>
      <c r="K4930" s="241">
        <v>106</v>
      </c>
      <c r="L4930" s="7" t="s">
        <v>462</v>
      </c>
      <c r="M4930" s="241">
        <v>2037</v>
      </c>
      <c r="N4930" s="7" t="s">
        <v>294</v>
      </c>
    </row>
    <row r="4931" spans="1:14" x14ac:dyDescent="0.3">
      <c r="A4931" t="str">
        <f t="shared" ref="A4931:A4994" si="77">K4931&amp;M4931</f>
        <v>1062039</v>
      </c>
      <c r="B4931" s="7" t="s">
        <v>1294</v>
      </c>
      <c r="C4931" s="7" t="s">
        <v>1337</v>
      </c>
      <c r="D4931" s="7" t="s">
        <v>1356</v>
      </c>
      <c r="E4931" s="7" t="s">
        <v>337</v>
      </c>
      <c r="F4931" s="7" t="s">
        <v>338</v>
      </c>
      <c r="G4931" s="7" t="s">
        <v>435</v>
      </c>
      <c r="H4931" s="7" t="s">
        <v>436</v>
      </c>
      <c r="I4931" s="7" t="s">
        <v>460</v>
      </c>
      <c r="J4931" s="7" t="s">
        <v>461</v>
      </c>
      <c r="K4931" s="241">
        <v>106</v>
      </c>
      <c r="L4931" s="7" t="s">
        <v>462</v>
      </c>
      <c r="M4931" s="241">
        <v>2039</v>
      </c>
      <c r="N4931" s="7" t="s">
        <v>353</v>
      </c>
    </row>
    <row r="4932" spans="1:14" x14ac:dyDescent="0.3">
      <c r="A4932" t="str">
        <f t="shared" si="77"/>
        <v>1062045</v>
      </c>
      <c r="B4932" s="7" t="s">
        <v>1294</v>
      </c>
      <c r="C4932" s="7" t="s">
        <v>1337</v>
      </c>
      <c r="D4932" s="7" t="s">
        <v>1356</v>
      </c>
      <c r="E4932" s="7" t="s">
        <v>337</v>
      </c>
      <c r="F4932" s="7" t="s">
        <v>338</v>
      </c>
      <c r="G4932" s="7" t="s">
        <v>435</v>
      </c>
      <c r="H4932" s="7" t="s">
        <v>436</v>
      </c>
      <c r="I4932" s="7" t="s">
        <v>460</v>
      </c>
      <c r="J4932" s="7" t="s">
        <v>461</v>
      </c>
      <c r="K4932" s="241">
        <v>106</v>
      </c>
      <c r="L4932" s="7" t="s">
        <v>462</v>
      </c>
      <c r="M4932" s="241">
        <v>2045</v>
      </c>
      <c r="N4932" s="7" t="s">
        <v>170</v>
      </c>
    </row>
    <row r="4933" spans="1:14" x14ac:dyDescent="0.3">
      <c r="A4933" t="str">
        <f t="shared" si="77"/>
        <v>1062046</v>
      </c>
      <c r="B4933" s="7" t="s">
        <v>1294</v>
      </c>
      <c r="C4933" s="7" t="s">
        <v>1337</v>
      </c>
      <c r="D4933" s="7" t="s">
        <v>1356</v>
      </c>
      <c r="E4933" s="7" t="s">
        <v>337</v>
      </c>
      <c r="F4933" s="7" t="s">
        <v>338</v>
      </c>
      <c r="G4933" s="7" t="s">
        <v>435</v>
      </c>
      <c r="H4933" s="7" t="s">
        <v>436</v>
      </c>
      <c r="I4933" s="7" t="s">
        <v>460</v>
      </c>
      <c r="J4933" s="7" t="s">
        <v>461</v>
      </c>
      <c r="K4933" s="241">
        <v>106</v>
      </c>
      <c r="L4933" s="7" t="s">
        <v>462</v>
      </c>
      <c r="M4933" s="241">
        <v>2046</v>
      </c>
      <c r="N4933" s="7" t="s">
        <v>404</v>
      </c>
    </row>
    <row r="4934" spans="1:14" x14ac:dyDescent="0.3">
      <c r="A4934" t="str">
        <f t="shared" si="77"/>
        <v>1062047</v>
      </c>
      <c r="B4934" s="7" t="s">
        <v>1294</v>
      </c>
      <c r="C4934" s="7" t="s">
        <v>1337</v>
      </c>
      <c r="D4934" s="7" t="s">
        <v>1356</v>
      </c>
      <c r="E4934" s="7" t="s">
        <v>337</v>
      </c>
      <c r="F4934" s="7" t="s">
        <v>338</v>
      </c>
      <c r="G4934" s="7" t="s">
        <v>435</v>
      </c>
      <c r="H4934" s="7" t="s">
        <v>436</v>
      </c>
      <c r="I4934" s="7" t="s">
        <v>460</v>
      </c>
      <c r="J4934" s="7" t="s">
        <v>461</v>
      </c>
      <c r="K4934" s="241">
        <v>106</v>
      </c>
      <c r="L4934" s="7" t="s">
        <v>462</v>
      </c>
      <c r="M4934" s="241">
        <v>2047</v>
      </c>
      <c r="N4934" s="7" t="s">
        <v>299</v>
      </c>
    </row>
    <row r="4935" spans="1:14" x14ac:dyDescent="0.3">
      <c r="A4935" t="str">
        <f t="shared" si="77"/>
        <v>1062051</v>
      </c>
      <c r="B4935" s="7" t="s">
        <v>1294</v>
      </c>
      <c r="C4935" s="7" t="s">
        <v>1337</v>
      </c>
      <c r="D4935" s="7" t="s">
        <v>1356</v>
      </c>
      <c r="E4935" s="7" t="s">
        <v>337</v>
      </c>
      <c r="F4935" s="7" t="s">
        <v>338</v>
      </c>
      <c r="G4935" s="7" t="s">
        <v>435</v>
      </c>
      <c r="H4935" s="7" t="s">
        <v>436</v>
      </c>
      <c r="I4935" s="7" t="s">
        <v>460</v>
      </c>
      <c r="J4935" s="7" t="s">
        <v>461</v>
      </c>
      <c r="K4935" s="241">
        <v>106</v>
      </c>
      <c r="L4935" s="7" t="s">
        <v>462</v>
      </c>
      <c r="M4935" s="241">
        <v>2051</v>
      </c>
      <c r="N4935" s="7" t="s">
        <v>1022</v>
      </c>
    </row>
    <row r="4936" spans="1:14" x14ac:dyDescent="0.3">
      <c r="A4936" t="str">
        <f t="shared" si="77"/>
        <v>1062053</v>
      </c>
      <c r="B4936" s="7" t="s">
        <v>1294</v>
      </c>
      <c r="C4936" s="7" t="s">
        <v>1337</v>
      </c>
      <c r="D4936" s="7" t="s">
        <v>1356</v>
      </c>
      <c r="E4936" s="7" t="s">
        <v>337</v>
      </c>
      <c r="F4936" s="7" t="s">
        <v>338</v>
      </c>
      <c r="G4936" s="7" t="s">
        <v>435</v>
      </c>
      <c r="H4936" s="7" t="s">
        <v>436</v>
      </c>
      <c r="I4936" s="7" t="s">
        <v>460</v>
      </c>
      <c r="J4936" s="7" t="s">
        <v>461</v>
      </c>
      <c r="K4936" s="241">
        <v>106</v>
      </c>
      <c r="L4936" s="7" t="s">
        <v>462</v>
      </c>
      <c r="M4936" s="241">
        <v>2053</v>
      </c>
      <c r="N4936" s="7" t="s">
        <v>465</v>
      </c>
    </row>
    <row r="4937" spans="1:14" x14ac:dyDescent="0.3">
      <c r="A4937" t="str">
        <f t="shared" si="77"/>
        <v>1062054</v>
      </c>
      <c r="B4937" s="7" t="s">
        <v>1294</v>
      </c>
      <c r="C4937" s="7" t="s">
        <v>1337</v>
      </c>
      <c r="D4937" s="7" t="s">
        <v>1356</v>
      </c>
      <c r="E4937" s="7" t="s">
        <v>337</v>
      </c>
      <c r="F4937" s="7" t="s">
        <v>338</v>
      </c>
      <c r="G4937" s="7" t="s">
        <v>435</v>
      </c>
      <c r="H4937" s="7" t="s">
        <v>436</v>
      </c>
      <c r="I4937" s="7" t="s">
        <v>460</v>
      </c>
      <c r="J4937" s="7" t="s">
        <v>461</v>
      </c>
      <c r="K4937" s="241">
        <v>106</v>
      </c>
      <c r="L4937" s="7" t="s">
        <v>462</v>
      </c>
      <c r="M4937" s="241">
        <v>2054</v>
      </c>
      <c r="N4937" s="7" t="s">
        <v>167</v>
      </c>
    </row>
    <row r="4938" spans="1:14" x14ac:dyDescent="0.3">
      <c r="A4938" t="str">
        <f t="shared" si="77"/>
        <v>1062057</v>
      </c>
      <c r="B4938" s="7" t="s">
        <v>1294</v>
      </c>
      <c r="C4938" s="7" t="s">
        <v>1337</v>
      </c>
      <c r="D4938" s="7" t="s">
        <v>1356</v>
      </c>
      <c r="E4938" s="7" t="s">
        <v>337</v>
      </c>
      <c r="F4938" s="7" t="s">
        <v>338</v>
      </c>
      <c r="G4938" s="7" t="s">
        <v>435</v>
      </c>
      <c r="H4938" s="7" t="s">
        <v>436</v>
      </c>
      <c r="I4938" s="7" t="s">
        <v>460</v>
      </c>
      <c r="J4938" s="7" t="s">
        <v>461</v>
      </c>
      <c r="K4938" s="241">
        <v>106</v>
      </c>
      <c r="L4938" s="7" t="s">
        <v>462</v>
      </c>
      <c r="M4938" s="241">
        <v>2057</v>
      </c>
      <c r="N4938" s="7" t="s">
        <v>474</v>
      </c>
    </row>
    <row r="4939" spans="1:14" x14ac:dyDescent="0.3">
      <c r="A4939" t="str">
        <f t="shared" si="77"/>
        <v>1062066</v>
      </c>
      <c r="B4939" s="7" t="s">
        <v>1294</v>
      </c>
      <c r="C4939" s="7" t="s">
        <v>1337</v>
      </c>
      <c r="D4939" s="7" t="s">
        <v>1356</v>
      </c>
      <c r="E4939" s="7" t="s">
        <v>337</v>
      </c>
      <c r="F4939" s="7" t="s">
        <v>338</v>
      </c>
      <c r="G4939" s="7" t="s">
        <v>435</v>
      </c>
      <c r="H4939" s="7" t="s">
        <v>436</v>
      </c>
      <c r="I4939" s="7" t="s">
        <v>460</v>
      </c>
      <c r="J4939" s="7" t="s">
        <v>461</v>
      </c>
      <c r="K4939" s="241">
        <v>106</v>
      </c>
      <c r="L4939" s="7" t="s">
        <v>462</v>
      </c>
      <c r="M4939" s="241">
        <v>2066</v>
      </c>
      <c r="N4939" s="7" t="s">
        <v>444</v>
      </c>
    </row>
    <row r="4940" spans="1:14" x14ac:dyDescent="0.3">
      <c r="A4940" t="str">
        <f t="shared" si="77"/>
        <v>1062067</v>
      </c>
      <c r="B4940" s="7" t="s">
        <v>1294</v>
      </c>
      <c r="C4940" s="7" t="s">
        <v>1337</v>
      </c>
      <c r="D4940" s="7" t="s">
        <v>1356</v>
      </c>
      <c r="E4940" s="7" t="s">
        <v>337</v>
      </c>
      <c r="F4940" s="7" t="s">
        <v>338</v>
      </c>
      <c r="G4940" s="7" t="s">
        <v>435</v>
      </c>
      <c r="H4940" s="7" t="s">
        <v>436</v>
      </c>
      <c r="I4940" s="7" t="s">
        <v>460</v>
      </c>
      <c r="J4940" s="7" t="s">
        <v>461</v>
      </c>
      <c r="K4940" s="241">
        <v>106</v>
      </c>
      <c r="L4940" s="7" t="s">
        <v>462</v>
      </c>
      <c r="M4940" s="241">
        <v>2067</v>
      </c>
      <c r="N4940" s="7" t="s">
        <v>162</v>
      </c>
    </row>
    <row r="4941" spans="1:14" x14ac:dyDescent="0.3">
      <c r="A4941" t="str">
        <f t="shared" si="77"/>
        <v>1062070</v>
      </c>
      <c r="B4941" s="7" t="s">
        <v>1294</v>
      </c>
      <c r="C4941" s="7" t="s">
        <v>1337</v>
      </c>
      <c r="D4941" s="7" t="s">
        <v>1356</v>
      </c>
      <c r="E4941" s="7" t="s">
        <v>337</v>
      </c>
      <c r="F4941" s="7" t="s">
        <v>338</v>
      </c>
      <c r="G4941" s="7" t="s">
        <v>435</v>
      </c>
      <c r="H4941" s="7" t="s">
        <v>436</v>
      </c>
      <c r="I4941" s="7" t="s">
        <v>460</v>
      </c>
      <c r="J4941" s="7" t="s">
        <v>461</v>
      </c>
      <c r="K4941" s="241">
        <v>106</v>
      </c>
      <c r="L4941" s="7" t="s">
        <v>462</v>
      </c>
      <c r="M4941" s="241">
        <v>2070</v>
      </c>
      <c r="N4941" s="7" t="s">
        <v>279</v>
      </c>
    </row>
    <row r="4942" spans="1:14" x14ac:dyDescent="0.3">
      <c r="A4942" t="str">
        <f t="shared" si="77"/>
        <v>1062072</v>
      </c>
      <c r="B4942" s="7" t="s">
        <v>1294</v>
      </c>
      <c r="C4942" s="7" t="s">
        <v>1337</v>
      </c>
      <c r="D4942" s="7" t="s">
        <v>1356</v>
      </c>
      <c r="E4942" s="7" t="s">
        <v>337</v>
      </c>
      <c r="F4942" s="7" t="s">
        <v>338</v>
      </c>
      <c r="G4942" s="7" t="s">
        <v>435</v>
      </c>
      <c r="H4942" s="7" t="s">
        <v>436</v>
      </c>
      <c r="I4942" s="7" t="s">
        <v>460</v>
      </c>
      <c r="J4942" s="7" t="s">
        <v>461</v>
      </c>
      <c r="K4942" s="241">
        <v>106</v>
      </c>
      <c r="L4942" s="7" t="s">
        <v>462</v>
      </c>
      <c r="M4942" s="241">
        <v>2072</v>
      </c>
      <c r="N4942" s="7" t="s">
        <v>390</v>
      </c>
    </row>
    <row r="4943" spans="1:14" x14ac:dyDescent="0.3">
      <c r="A4943" t="str">
        <f t="shared" si="77"/>
        <v>1062078</v>
      </c>
      <c r="B4943" s="7" t="s">
        <v>1294</v>
      </c>
      <c r="C4943" s="7" t="s">
        <v>1337</v>
      </c>
      <c r="D4943" s="7" t="s">
        <v>1356</v>
      </c>
      <c r="E4943" s="7" t="s">
        <v>337</v>
      </c>
      <c r="F4943" s="7" t="s">
        <v>338</v>
      </c>
      <c r="G4943" s="7" t="s">
        <v>435</v>
      </c>
      <c r="H4943" s="7" t="s">
        <v>436</v>
      </c>
      <c r="I4943" s="7" t="s">
        <v>460</v>
      </c>
      <c r="J4943" s="7" t="s">
        <v>461</v>
      </c>
      <c r="K4943" s="241">
        <v>106</v>
      </c>
      <c r="L4943" s="7" t="s">
        <v>462</v>
      </c>
      <c r="M4943" s="241">
        <v>2078</v>
      </c>
      <c r="N4943" s="7" t="s">
        <v>284</v>
      </c>
    </row>
    <row r="4944" spans="1:14" x14ac:dyDescent="0.3">
      <c r="A4944" t="str">
        <f t="shared" si="77"/>
        <v>1062081</v>
      </c>
      <c r="B4944" s="7" t="s">
        <v>1294</v>
      </c>
      <c r="C4944" s="7" t="s">
        <v>1337</v>
      </c>
      <c r="D4944" s="7" t="s">
        <v>1356</v>
      </c>
      <c r="E4944" s="7" t="s">
        <v>337</v>
      </c>
      <c r="F4944" s="7" t="s">
        <v>338</v>
      </c>
      <c r="G4944" s="7" t="s">
        <v>435</v>
      </c>
      <c r="H4944" s="7" t="s">
        <v>436</v>
      </c>
      <c r="I4944" s="7" t="s">
        <v>460</v>
      </c>
      <c r="J4944" s="7" t="s">
        <v>461</v>
      </c>
      <c r="K4944" s="241">
        <v>106</v>
      </c>
      <c r="L4944" s="7" t="s">
        <v>462</v>
      </c>
      <c r="M4944" s="241">
        <v>2081</v>
      </c>
      <c r="N4944" s="7" t="s">
        <v>637</v>
      </c>
    </row>
    <row r="4945" spans="1:14" x14ac:dyDescent="0.3">
      <c r="A4945" t="str">
        <f t="shared" si="77"/>
        <v>1062085</v>
      </c>
      <c r="B4945" s="7" t="s">
        <v>1294</v>
      </c>
      <c r="C4945" s="7" t="s">
        <v>1337</v>
      </c>
      <c r="D4945" s="7" t="s">
        <v>1356</v>
      </c>
      <c r="E4945" s="7" t="s">
        <v>337</v>
      </c>
      <c r="F4945" s="7" t="s">
        <v>338</v>
      </c>
      <c r="G4945" s="7" t="s">
        <v>435</v>
      </c>
      <c r="H4945" s="7" t="s">
        <v>436</v>
      </c>
      <c r="I4945" s="7" t="s">
        <v>460</v>
      </c>
      <c r="J4945" s="7" t="s">
        <v>461</v>
      </c>
      <c r="K4945" s="241">
        <v>106</v>
      </c>
      <c r="L4945" s="7" t="s">
        <v>462</v>
      </c>
      <c r="M4945" s="241">
        <v>2085</v>
      </c>
      <c r="N4945" s="7" t="s">
        <v>280</v>
      </c>
    </row>
    <row r="4946" spans="1:14" x14ac:dyDescent="0.3">
      <c r="A4946" t="str">
        <f t="shared" si="77"/>
        <v>1062086</v>
      </c>
      <c r="B4946" s="7" t="s">
        <v>1294</v>
      </c>
      <c r="C4946" s="7" t="s">
        <v>1337</v>
      </c>
      <c r="D4946" s="7" t="s">
        <v>1356</v>
      </c>
      <c r="E4946" s="7" t="s">
        <v>337</v>
      </c>
      <c r="F4946" s="7" t="s">
        <v>338</v>
      </c>
      <c r="G4946" s="7" t="s">
        <v>435</v>
      </c>
      <c r="H4946" s="7" t="s">
        <v>436</v>
      </c>
      <c r="I4946" s="7" t="s">
        <v>460</v>
      </c>
      <c r="J4946" s="7" t="s">
        <v>461</v>
      </c>
      <c r="K4946" s="241">
        <v>106</v>
      </c>
      <c r="L4946" s="7" t="s">
        <v>462</v>
      </c>
      <c r="M4946" s="241">
        <v>2086</v>
      </c>
      <c r="N4946" s="7" t="s">
        <v>291</v>
      </c>
    </row>
    <row r="4947" spans="1:14" x14ac:dyDescent="0.3">
      <c r="A4947" t="str">
        <f t="shared" si="77"/>
        <v>1062087</v>
      </c>
      <c r="B4947" s="7" t="s">
        <v>1294</v>
      </c>
      <c r="C4947" s="7" t="s">
        <v>1337</v>
      </c>
      <c r="D4947" s="7" t="s">
        <v>1356</v>
      </c>
      <c r="E4947" s="7" t="s">
        <v>337</v>
      </c>
      <c r="F4947" s="7" t="s">
        <v>338</v>
      </c>
      <c r="G4947" s="7" t="s">
        <v>435</v>
      </c>
      <c r="H4947" s="7" t="s">
        <v>436</v>
      </c>
      <c r="I4947" s="7" t="s">
        <v>460</v>
      </c>
      <c r="J4947" s="7" t="s">
        <v>461</v>
      </c>
      <c r="K4947" s="241">
        <v>106</v>
      </c>
      <c r="L4947" s="7" t="s">
        <v>462</v>
      </c>
      <c r="M4947" s="241">
        <v>2087</v>
      </c>
      <c r="N4947" s="7" t="s">
        <v>333</v>
      </c>
    </row>
    <row r="4948" spans="1:14" x14ac:dyDescent="0.3">
      <c r="A4948" t="str">
        <f t="shared" si="77"/>
        <v>1062088</v>
      </c>
      <c r="B4948" s="7" t="s">
        <v>1294</v>
      </c>
      <c r="C4948" s="7" t="s">
        <v>1337</v>
      </c>
      <c r="D4948" s="7" t="s">
        <v>1356</v>
      </c>
      <c r="E4948" s="7" t="s">
        <v>337</v>
      </c>
      <c r="F4948" s="7" t="s">
        <v>338</v>
      </c>
      <c r="G4948" s="7" t="s">
        <v>435</v>
      </c>
      <c r="H4948" s="7" t="s">
        <v>436</v>
      </c>
      <c r="I4948" s="7" t="s">
        <v>460</v>
      </c>
      <c r="J4948" s="7" t="s">
        <v>461</v>
      </c>
      <c r="K4948" s="241">
        <v>106</v>
      </c>
      <c r="L4948" s="7" t="s">
        <v>462</v>
      </c>
      <c r="M4948" s="241">
        <v>2088</v>
      </c>
      <c r="N4948" s="7" t="s">
        <v>342</v>
      </c>
    </row>
    <row r="4949" spans="1:14" x14ac:dyDescent="0.3">
      <c r="A4949" t="str">
        <f t="shared" si="77"/>
        <v>1062091</v>
      </c>
      <c r="B4949" s="7" t="s">
        <v>1294</v>
      </c>
      <c r="C4949" s="7" t="s">
        <v>1337</v>
      </c>
      <c r="D4949" s="7" t="s">
        <v>1356</v>
      </c>
      <c r="E4949" s="7" t="s">
        <v>337</v>
      </c>
      <c r="F4949" s="7" t="s">
        <v>338</v>
      </c>
      <c r="G4949" s="7" t="s">
        <v>435</v>
      </c>
      <c r="H4949" s="7" t="s">
        <v>436</v>
      </c>
      <c r="I4949" s="7" t="s">
        <v>460</v>
      </c>
      <c r="J4949" s="7" t="s">
        <v>461</v>
      </c>
      <c r="K4949" s="241">
        <v>106</v>
      </c>
      <c r="L4949" s="7" t="s">
        <v>462</v>
      </c>
      <c r="M4949" s="241">
        <v>2091</v>
      </c>
      <c r="N4949" s="7" t="s">
        <v>466</v>
      </c>
    </row>
    <row r="4950" spans="1:14" x14ac:dyDescent="0.3">
      <c r="A4950" t="str">
        <f t="shared" si="77"/>
        <v>1062200</v>
      </c>
      <c r="B4950" s="7" t="s">
        <v>1294</v>
      </c>
      <c r="C4950" s="7" t="s">
        <v>1337</v>
      </c>
      <c r="D4950" s="7" t="s">
        <v>1356</v>
      </c>
      <c r="E4950" s="7" t="s">
        <v>337</v>
      </c>
      <c r="F4950" s="7" t="s">
        <v>338</v>
      </c>
      <c r="G4950" s="7" t="s">
        <v>435</v>
      </c>
      <c r="H4950" s="7" t="s">
        <v>436</v>
      </c>
      <c r="I4950" s="7" t="s">
        <v>460</v>
      </c>
      <c r="J4950" s="7" t="s">
        <v>461</v>
      </c>
      <c r="K4950" s="241">
        <v>106</v>
      </c>
      <c r="L4950" s="7" t="s">
        <v>462</v>
      </c>
      <c r="M4950" s="241">
        <v>2200</v>
      </c>
      <c r="N4950" s="7" t="s">
        <v>398</v>
      </c>
    </row>
    <row r="4951" spans="1:14" x14ac:dyDescent="0.3">
      <c r="A4951" t="str">
        <f t="shared" si="77"/>
        <v>1064004</v>
      </c>
      <c r="B4951" s="7" t="s">
        <v>1294</v>
      </c>
      <c r="C4951" s="7" t="s">
        <v>1337</v>
      </c>
      <c r="D4951" s="7" t="s">
        <v>1356</v>
      </c>
      <c r="E4951" s="7" t="s">
        <v>337</v>
      </c>
      <c r="F4951" s="7" t="s">
        <v>338</v>
      </c>
      <c r="G4951" s="7" t="s">
        <v>435</v>
      </c>
      <c r="H4951" s="7" t="s">
        <v>436</v>
      </c>
      <c r="I4951" s="7" t="s">
        <v>460</v>
      </c>
      <c r="J4951" s="7" t="s">
        <v>461</v>
      </c>
      <c r="K4951" s="241">
        <v>106</v>
      </c>
      <c r="L4951" s="7" t="s">
        <v>462</v>
      </c>
      <c r="M4951" s="241">
        <v>4004</v>
      </c>
      <c r="N4951" s="7" t="s">
        <v>1357</v>
      </c>
    </row>
    <row r="4952" spans="1:14" x14ac:dyDescent="0.3">
      <c r="A4952" t="str">
        <f t="shared" si="77"/>
        <v>1064008</v>
      </c>
      <c r="B4952" s="7" t="s">
        <v>1294</v>
      </c>
      <c r="C4952" s="7" t="s">
        <v>1337</v>
      </c>
      <c r="D4952" s="7" t="s">
        <v>1356</v>
      </c>
      <c r="E4952" s="7" t="s">
        <v>337</v>
      </c>
      <c r="F4952" s="7" t="s">
        <v>338</v>
      </c>
      <c r="G4952" s="7" t="s">
        <v>435</v>
      </c>
      <c r="H4952" s="7" t="s">
        <v>436</v>
      </c>
      <c r="I4952" s="7" t="s">
        <v>460</v>
      </c>
      <c r="J4952" s="7" t="s">
        <v>461</v>
      </c>
      <c r="K4952" s="241">
        <v>106</v>
      </c>
      <c r="L4952" s="7" t="s">
        <v>462</v>
      </c>
      <c r="M4952" s="241">
        <v>4008</v>
      </c>
      <c r="N4952" s="7" t="s">
        <v>1358</v>
      </c>
    </row>
    <row r="4953" spans="1:14" x14ac:dyDescent="0.3">
      <c r="A4953" t="str">
        <f t="shared" si="77"/>
        <v>1064009</v>
      </c>
      <c r="B4953" s="7" t="s">
        <v>1294</v>
      </c>
      <c r="C4953" s="7" t="s">
        <v>1337</v>
      </c>
      <c r="D4953" s="7" t="s">
        <v>1356</v>
      </c>
      <c r="E4953" s="7" t="s">
        <v>337</v>
      </c>
      <c r="F4953" s="7" t="s">
        <v>338</v>
      </c>
      <c r="G4953" s="7" t="s">
        <v>435</v>
      </c>
      <c r="H4953" s="7" t="s">
        <v>436</v>
      </c>
      <c r="I4953" s="7" t="s">
        <v>460</v>
      </c>
      <c r="J4953" s="7" t="s">
        <v>461</v>
      </c>
      <c r="K4953" s="241">
        <v>106</v>
      </c>
      <c r="L4953" s="7" t="s">
        <v>462</v>
      </c>
      <c r="M4953" s="241">
        <v>4009</v>
      </c>
      <c r="N4953" s="7" t="s">
        <v>1350</v>
      </c>
    </row>
    <row r="4954" spans="1:14" x14ac:dyDescent="0.3">
      <c r="A4954" t="str">
        <f t="shared" si="77"/>
        <v>1065002</v>
      </c>
      <c r="B4954" s="7" t="s">
        <v>1351</v>
      </c>
      <c r="C4954" s="7" t="s">
        <v>1337</v>
      </c>
      <c r="D4954" s="7" t="s">
        <v>1356</v>
      </c>
      <c r="E4954" s="7" t="s">
        <v>337</v>
      </c>
      <c r="F4954" s="7" t="s">
        <v>338</v>
      </c>
      <c r="G4954" s="7" t="s">
        <v>435</v>
      </c>
      <c r="H4954" s="7" t="s">
        <v>436</v>
      </c>
      <c r="I4954" s="7" t="s">
        <v>460</v>
      </c>
      <c r="J4954" s="7" t="s">
        <v>461</v>
      </c>
      <c r="K4954" s="241">
        <v>106</v>
      </c>
      <c r="L4954" s="7" t="s">
        <v>462</v>
      </c>
      <c r="M4954" s="241">
        <v>5002</v>
      </c>
      <c r="N4954" s="7" t="s">
        <v>308</v>
      </c>
    </row>
    <row r="4955" spans="1:14" x14ac:dyDescent="0.3">
      <c r="A4955" t="str">
        <f t="shared" si="77"/>
        <v>1065003</v>
      </c>
      <c r="B4955" s="7" t="s">
        <v>1294</v>
      </c>
      <c r="C4955" s="7" t="s">
        <v>1337</v>
      </c>
      <c r="D4955" s="7" t="s">
        <v>1356</v>
      </c>
      <c r="E4955" s="7" t="s">
        <v>337</v>
      </c>
      <c r="F4955" s="7" t="s">
        <v>338</v>
      </c>
      <c r="G4955" s="7" t="s">
        <v>435</v>
      </c>
      <c r="H4955" s="7" t="s">
        <v>436</v>
      </c>
      <c r="I4955" s="7" t="s">
        <v>460</v>
      </c>
      <c r="J4955" s="7" t="s">
        <v>461</v>
      </c>
      <c r="K4955" s="241">
        <v>106</v>
      </c>
      <c r="L4955" s="7" t="s">
        <v>462</v>
      </c>
      <c r="M4955" s="241">
        <v>5003</v>
      </c>
      <c r="N4955" s="7" t="s">
        <v>1395</v>
      </c>
    </row>
    <row r="4956" spans="1:14" x14ac:dyDescent="0.3">
      <c r="A4956" t="str">
        <f t="shared" si="77"/>
        <v>1065502</v>
      </c>
      <c r="B4956" s="7" t="s">
        <v>1294</v>
      </c>
      <c r="C4956" s="7" t="s">
        <v>1337</v>
      </c>
      <c r="D4956" s="7" t="s">
        <v>1356</v>
      </c>
      <c r="E4956" s="7" t="s">
        <v>337</v>
      </c>
      <c r="F4956" s="7" t="s">
        <v>338</v>
      </c>
      <c r="G4956" s="7" t="s">
        <v>435</v>
      </c>
      <c r="H4956" s="7" t="s">
        <v>436</v>
      </c>
      <c r="I4956" s="7" t="s">
        <v>460</v>
      </c>
      <c r="J4956" s="7" t="s">
        <v>461</v>
      </c>
      <c r="K4956" s="241">
        <v>106</v>
      </c>
      <c r="L4956" s="7" t="s">
        <v>462</v>
      </c>
      <c r="M4956" s="241">
        <v>5502</v>
      </c>
      <c r="N4956" s="7" t="s">
        <v>63</v>
      </c>
    </row>
    <row r="4957" spans="1:14" x14ac:dyDescent="0.3">
      <c r="A4957" t="str">
        <f t="shared" si="77"/>
        <v>1067000</v>
      </c>
      <c r="B4957" s="7" t="s">
        <v>1294</v>
      </c>
      <c r="C4957" s="7" t="s">
        <v>1337</v>
      </c>
      <c r="D4957" s="7" t="s">
        <v>1356</v>
      </c>
      <c r="E4957" s="7" t="s">
        <v>337</v>
      </c>
      <c r="F4957" s="7" t="s">
        <v>338</v>
      </c>
      <c r="G4957" s="7" t="s">
        <v>435</v>
      </c>
      <c r="H4957" s="7" t="s">
        <v>436</v>
      </c>
      <c r="I4957" s="7" t="s">
        <v>460</v>
      </c>
      <c r="J4957" s="7" t="s">
        <v>461</v>
      </c>
      <c r="K4957" s="241">
        <v>106</v>
      </c>
      <c r="L4957" s="7" t="s">
        <v>462</v>
      </c>
      <c r="M4957" s="241">
        <v>7000</v>
      </c>
      <c r="N4957" s="7" t="s">
        <v>44</v>
      </c>
    </row>
    <row r="4958" spans="1:14" x14ac:dyDescent="0.3">
      <c r="A4958" t="str">
        <f t="shared" si="77"/>
        <v>1067101</v>
      </c>
      <c r="B4958" s="7" t="s">
        <v>1294</v>
      </c>
      <c r="C4958" s="7" t="s">
        <v>1337</v>
      </c>
      <c r="D4958" s="7" t="s">
        <v>1356</v>
      </c>
      <c r="E4958" s="7" t="s">
        <v>337</v>
      </c>
      <c r="F4958" s="7" t="s">
        <v>338</v>
      </c>
      <c r="G4958" s="7" t="s">
        <v>435</v>
      </c>
      <c r="H4958" s="7" t="s">
        <v>436</v>
      </c>
      <c r="I4958" s="7" t="s">
        <v>460</v>
      </c>
      <c r="J4958" s="7" t="s">
        <v>461</v>
      </c>
      <c r="K4958" s="241">
        <v>106</v>
      </c>
      <c r="L4958" s="7" t="s">
        <v>462</v>
      </c>
      <c r="M4958" s="241">
        <v>7101</v>
      </c>
      <c r="N4958" s="7" t="s">
        <v>46</v>
      </c>
    </row>
    <row r="4959" spans="1:14" x14ac:dyDescent="0.3">
      <c r="A4959" t="str">
        <f t="shared" si="77"/>
        <v>1067103</v>
      </c>
      <c r="B4959" s="7" t="s">
        <v>1294</v>
      </c>
      <c r="C4959" s="7" t="s">
        <v>1337</v>
      </c>
      <c r="D4959" s="7" t="s">
        <v>1356</v>
      </c>
      <c r="E4959" s="7" t="s">
        <v>337</v>
      </c>
      <c r="F4959" s="7" t="s">
        <v>338</v>
      </c>
      <c r="G4959" s="7" t="s">
        <v>435</v>
      </c>
      <c r="H4959" s="7" t="s">
        <v>436</v>
      </c>
      <c r="I4959" s="7" t="s">
        <v>460</v>
      </c>
      <c r="J4959" s="7" t="s">
        <v>461</v>
      </c>
      <c r="K4959" s="241">
        <v>106</v>
      </c>
      <c r="L4959" s="7" t="s">
        <v>462</v>
      </c>
      <c r="M4959" s="241">
        <v>7103</v>
      </c>
      <c r="N4959" s="7" t="s">
        <v>36</v>
      </c>
    </row>
    <row r="4960" spans="1:14" x14ac:dyDescent="0.3">
      <c r="A4960" t="str">
        <f t="shared" si="77"/>
        <v>1067120</v>
      </c>
      <c r="B4960" s="7" t="s">
        <v>1294</v>
      </c>
      <c r="C4960" s="7" t="s">
        <v>1337</v>
      </c>
      <c r="D4960" s="7" t="s">
        <v>1356</v>
      </c>
      <c r="E4960" s="7" t="s">
        <v>337</v>
      </c>
      <c r="F4960" s="7" t="s">
        <v>338</v>
      </c>
      <c r="G4960" s="7" t="s">
        <v>435</v>
      </c>
      <c r="H4960" s="7" t="s">
        <v>436</v>
      </c>
      <c r="I4960" s="7" t="s">
        <v>460</v>
      </c>
      <c r="J4960" s="7" t="s">
        <v>461</v>
      </c>
      <c r="K4960" s="241">
        <v>106</v>
      </c>
      <c r="L4960" s="7" t="s">
        <v>462</v>
      </c>
      <c r="M4960" s="241">
        <v>7120</v>
      </c>
      <c r="N4960" s="7" t="s">
        <v>52</v>
      </c>
    </row>
    <row r="4961" spans="1:14" x14ac:dyDescent="0.3">
      <c r="A4961" t="str">
        <f t="shared" si="77"/>
        <v>1068000</v>
      </c>
      <c r="B4961" s="7" t="s">
        <v>1294</v>
      </c>
      <c r="C4961" s="7" t="s">
        <v>1337</v>
      </c>
      <c r="D4961" s="7" t="s">
        <v>1356</v>
      </c>
      <c r="E4961" s="7" t="s">
        <v>337</v>
      </c>
      <c r="F4961" s="7" t="s">
        <v>338</v>
      </c>
      <c r="G4961" s="7" t="s">
        <v>435</v>
      </c>
      <c r="H4961" s="7" t="s">
        <v>436</v>
      </c>
      <c r="I4961" s="7" t="s">
        <v>460</v>
      </c>
      <c r="J4961" s="7" t="s">
        <v>461</v>
      </c>
      <c r="K4961" s="241">
        <v>106</v>
      </c>
      <c r="L4961" s="7" t="s">
        <v>462</v>
      </c>
      <c r="M4961" s="241">
        <v>8000</v>
      </c>
      <c r="N4961" s="7" t="s">
        <v>163</v>
      </c>
    </row>
    <row r="4962" spans="1:14" x14ac:dyDescent="0.3">
      <c r="A4962" t="str">
        <f t="shared" si="77"/>
        <v>1068003</v>
      </c>
      <c r="B4962" s="7" t="s">
        <v>1294</v>
      </c>
      <c r="C4962" s="7" t="s">
        <v>1337</v>
      </c>
      <c r="D4962" s="7" t="s">
        <v>1356</v>
      </c>
      <c r="E4962" s="7" t="s">
        <v>337</v>
      </c>
      <c r="F4962" s="7" t="s">
        <v>338</v>
      </c>
      <c r="G4962" s="7" t="s">
        <v>435</v>
      </c>
      <c r="H4962" s="7" t="s">
        <v>436</v>
      </c>
      <c r="I4962" s="7" t="s">
        <v>460</v>
      </c>
      <c r="J4962" s="7" t="s">
        <v>461</v>
      </c>
      <c r="K4962" s="241">
        <v>106</v>
      </c>
      <c r="L4962" s="7" t="s">
        <v>462</v>
      </c>
      <c r="M4962" s="241">
        <v>8003</v>
      </c>
      <c r="N4962" s="7" t="s">
        <v>2549</v>
      </c>
    </row>
    <row r="4963" spans="1:14" x14ac:dyDescent="0.3">
      <c r="A4963" t="str">
        <f t="shared" si="77"/>
        <v>66202000</v>
      </c>
      <c r="B4963" s="7" t="s">
        <v>1321</v>
      </c>
      <c r="C4963" s="7" t="s">
        <v>1337</v>
      </c>
      <c r="D4963" s="7" t="s">
        <v>1356</v>
      </c>
      <c r="E4963" s="7" t="e">
        <v>#N/A</v>
      </c>
      <c r="F4963" s="7" t="e">
        <v>#N/A</v>
      </c>
      <c r="G4963" s="7" t="e">
        <v>#N/A</v>
      </c>
      <c r="H4963" s="7" t="e">
        <v>#N/A</v>
      </c>
      <c r="I4963" s="7" t="s">
        <v>460</v>
      </c>
      <c r="J4963" s="7" t="s">
        <v>461</v>
      </c>
      <c r="K4963" s="241">
        <v>6620</v>
      </c>
      <c r="L4963" s="7" t="s">
        <v>2550</v>
      </c>
      <c r="M4963" s="241">
        <v>2000</v>
      </c>
      <c r="N4963" s="7" t="s">
        <v>271</v>
      </c>
    </row>
    <row r="4964" spans="1:14" x14ac:dyDescent="0.3">
      <c r="A4964" t="str">
        <f t="shared" si="77"/>
        <v>66206004</v>
      </c>
      <c r="B4964" s="7" t="s">
        <v>1321</v>
      </c>
      <c r="C4964" s="7" t="s">
        <v>1337</v>
      </c>
      <c r="D4964" s="7" t="s">
        <v>1356</v>
      </c>
      <c r="E4964" s="7" t="e">
        <v>#N/A</v>
      </c>
      <c r="F4964" s="7" t="e">
        <v>#N/A</v>
      </c>
      <c r="G4964" s="7" t="e">
        <v>#N/A</v>
      </c>
      <c r="H4964" s="7" t="e">
        <v>#N/A</v>
      </c>
      <c r="I4964" s="7" t="s">
        <v>460</v>
      </c>
      <c r="J4964" s="7" t="s">
        <v>461</v>
      </c>
      <c r="K4964" s="241">
        <v>6620</v>
      </c>
      <c r="L4964" s="7" t="s">
        <v>2550</v>
      </c>
      <c r="M4964" s="241">
        <v>6004</v>
      </c>
      <c r="N4964" s="7" t="s">
        <v>66</v>
      </c>
    </row>
    <row r="4965" spans="1:14" x14ac:dyDescent="0.3">
      <c r="A4965" t="str">
        <f t="shared" si="77"/>
        <v>66207103</v>
      </c>
      <c r="B4965" s="7" t="s">
        <v>1321</v>
      </c>
      <c r="C4965" s="7" t="s">
        <v>1337</v>
      </c>
      <c r="D4965" s="7" t="s">
        <v>1356</v>
      </c>
      <c r="E4965" s="7" t="e">
        <v>#N/A</v>
      </c>
      <c r="F4965" s="7" t="e">
        <v>#N/A</v>
      </c>
      <c r="G4965" s="7" t="e">
        <v>#N/A</v>
      </c>
      <c r="H4965" s="7" t="e">
        <v>#N/A</v>
      </c>
      <c r="I4965" s="7" t="s">
        <v>460</v>
      </c>
      <c r="J4965" s="7" t="s">
        <v>461</v>
      </c>
      <c r="K4965" s="241">
        <v>6620</v>
      </c>
      <c r="L4965" s="7" t="s">
        <v>2550</v>
      </c>
      <c r="M4965" s="241">
        <v>7103</v>
      </c>
      <c r="N4965" s="7" t="s">
        <v>36</v>
      </c>
    </row>
    <row r="4966" spans="1:14" x14ac:dyDescent="0.3">
      <c r="A4966" t="str">
        <f t="shared" si="77"/>
        <v>102026000</v>
      </c>
      <c r="B4966" s="7" t="s">
        <v>1323</v>
      </c>
      <c r="C4966" s="7"/>
      <c r="D4966" s="7"/>
      <c r="E4966" s="7" t="e">
        <v>#N/A</v>
      </c>
      <c r="F4966" s="7" t="e">
        <v>#N/A</v>
      </c>
      <c r="G4966" s="7" t="e">
        <v>#N/A</v>
      </c>
      <c r="H4966" s="7" t="e">
        <v>#N/A</v>
      </c>
      <c r="I4966" s="7" t="s">
        <v>205</v>
      </c>
      <c r="J4966" s="7" t="s">
        <v>206</v>
      </c>
      <c r="K4966" s="241">
        <v>10202</v>
      </c>
      <c r="L4966" s="7" t="s">
        <v>2551</v>
      </c>
      <c r="M4966" s="241">
        <v>6000</v>
      </c>
      <c r="N4966" s="7" t="s">
        <v>107</v>
      </c>
    </row>
    <row r="4967" spans="1:14" x14ac:dyDescent="0.3">
      <c r="A4967" t="str">
        <f t="shared" si="77"/>
        <v>102026001</v>
      </c>
      <c r="B4967" s="7" t="s">
        <v>1323</v>
      </c>
      <c r="C4967" s="7"/>
      <c r="D4967" s="7"/>
      <c r="E4967" s="7" t="e">
        <v>#N/A</v>
      </c>
      <c r="F4967" s="7" t="e">
        <v>#N/A</v>
      </c>
      <c r="G4967" s="7" t="e">
        <v>#N/A</v>
      </c>
      <c r="H4967" s="7" t="e">
        <v>#N/A</v>
      </c>
      <c r="I4967" s="7" t="s">
        <v>205</v>
      </c>
      <c r="J4967" s="7" t="s">
        <v>206</v>
      </c>
      <c r="K4967" s="241">
        <v>10202</v>
      </c>
      <c r="L4967" s="7" t="s">
        <v>2551</v>
      </c>
      <c r="M4967" s="241">
        <v>6001</v>
      </c>
      <c r="N4967" s="7" t="s">
        <v>457</v>
      </c>
    </row>
    <row r="4968" spans="1:14" x14ac:dyDescent="0.3">
      <c r="A4968" t="str">
        <f t="shared" si="77"/>
        <v>102026004</v>
      </c>
      <c r="B4968" s="7" t="s">
        <v>1323</v>
      </c>
      <c r="C4968" s="7"/>
      <c r="D4968" s="7"/>
      <c r="E4968" s="7" t="e">
        <v>#N/A</v>
      </c>
      <c r="F4968" s="7" t="e">
        <v>#N/A</v>
      </c>
      <c r="G4968" s="7" t="e">
        <v>#N/A</v>
      </c>
      <c r="H4968" s="7" t="e">
        <v>#N/A</v>
      </c>
      <c r="I4968" s="7" t="s">
        <v>205</v>
      </c>
      <c r="J4968" s="7" t="s">
        <v>206</v>
      </c>
      <c r="K4968" s="241">
        <v>10202</v>
      </c>
      <c r="L4968" s="7" t="s">
        <v>2551</v>
      </c>
      <c r="M4968" s="241">
        <v>6004</v>
      </c>
      <c r="N4968" s="7" t="s">
        <v>66</v>
      </c>
    </row>
    <row r="4969" spans="1:14" x14ac:dyDescent="0.3">
      <c r="A4969" t="str">
        <f t="shared" si="77"/>
        <v>11832015</v>
      </c>
      <c r="B4969" s="7" t="s">
        <v>1294</v>
      </c>
      <c r="C4969" s="7" t="s">
        <v>1295</v>
      </c>
      <c r="D4969" s="7" t="s">
        <v>2552</v>
      </c>
      <c r="E4969" s="7" t="s">
        <v>337</v>
      </c>
      <c r="F4969" s="7" t="s">
        <v>338</v>
      </c>
      <c r="G4969" s="7" t="s">
        <v>435</v>
      </c>
      <c r="H4969" s="7" t="s">
        <v>436</v>
      </c>
      <c r="I4969" s="7" t="s">
        <v>467</v>
      </c>
      <c r="J4969" s="7" t="s">
        <v>468</v>
      </c>
      <c r="K4969" s="241">
        <v>1183</v>
      </c>
      <c r="L4969" s="7" t="s">
        <v>468</v>
      </c>
      <c r="M4969" s="241">
        <v>2015</v>
      </c>
      <c r="N4969" s="7" t="s">
        <v>278</v>
      </c>
    </row>
    <row r="4970" spans="1:14" x14ac:dyDescent="0.3">
      <c r="A4970" t="str">
        <f t="shared" si="77"/>
        <v>11832079</v>
      </c>
      <c r="B4970" s="7" t="s">
        <v>1294</v>
      </c>
      <c r="C4970" s="7" t="s">
        <v>1295</v>
      </c>
      <c r="D4970" s="7" t="s">
        <v>2552</v>
      </c>
      <c r="E4970" s="7" t="e">
        <v>#N/A</v>
      </c>
      <c r="F4970" s="7" t="e">
        <v>#N/A</v>
      </c>
      <c r="G4970" s="7" t="e">
        <v>#N/A</v>
      </c>
      <c r="H4970" s="7" t="e">
        <v>#N/A</v>
      </c>
      <c r="I4970" s="7" t="s">
        <v>467</v>
      </c>
      <c r="J4970" s="7" t="s">
        <v>468</v>
      </c>
      <c r="K4970" s="241">
        <v>1183</v>
      </c>
      <c r="L4970" s="7" t="s">
        <v>468</v>
      </c>
      <c r="M4970" s="241">
        <v>2079</v>
      </c>
      <c r="N4970" s="7" t="s">
        <v>35</v>
      </c>
    </row>
    <row r="4971" spans="1:14" x14ac:dyDescent="0.3">
      <c r="A4971" t="str">
        <f t="shared" si="77"/>
        <v>11837000</v>
      </c>
      <c r="B4971" s="7" t="s">
        <v>1294</v>
      </c>
      <c r="C4971" s="7" t="s">
        <v>1295</v>
      </c>
      <c r="D4971" s="7" t="s">
        <v>2552</v>
      </c>
      <c r="E4971" s="7" t="s">
        <v>337</v>
      </c>
      <c r="F4971" s="7" t="s">
        <v>338</v>
      </c>
      <c r="G4971" s="7" t="s">
        <v>435</v>
      </c>
      <c r="H4971" s="7" t="s">
        <v>436</v>
      </c>
      <c r="I4971" s="7" t="s">
        <v>467</v>
      </c>
      <c r="J4971" s="7" t="s">
        <v>468</v>
      </c>
      <c r="K4971" s="241">
        <v>1183</v>
      </c>
      <c r="L4971" s="7" t="s">
        <v>468</v>
      </c>
      <c r="M4971" s="241">
        <v>7000</v>
      </c>
      <c r="N4971" s="7" t="s">
        <v>44</v>
      </c>
    </row>
    <row r="4972" spans="1:14" x14ac:dyDescent="0.3">
      <c r="A4972" t="str">
        <f t="shared" si="77"/>
        <v>2032001</v>
      </c>
      <c r="B4972" s="7" t="s">
        <v>1294</v>
      </c>
      <c r="C4972" s="7" t="s">
        <v>1337</v>
      </c>
      <c r="D4972" s="7" t="s">
        <v>1356</v>
      </c>
      <c r="E4972" s="7" t="s">
        <v>337</v>
      </c>
      <c r="F4972" s="7" t="s">
        <v>338</v>
      </c>
      <c r="G4972" s="7" t="s">
        <v>319</v>
      </c>
      <c r="H4972" s="7" t="s">
        <v>320</v>
      </c>
      <c r="I4972" s="7" t="s">
        <v>288</v>
      </c>
      <c r="J4972" s="7" t="s">
        <v>289</v>
      </c>
      <c r="K4972" s="241">
        <v>203</v>
      </c>
      <c r="L4972" s="7" t="s">
        <v>432</v>
      </c>
      <c r="M4972" s="241">
        <v>2001</v>
      </c>
      <c r="N4972" s="7" t="s">
        <v>272</v>
      </c>
    </row>
    <row r="4973" spans="1:14" x14ac:dyDescent="0.3">
      <c r="A4973" t="str">
        <f t="shared" si="77"/>
        <v>2032015</v>
      </c>
      <c r="B4973" s="7" t="s">
        <v>1294</v>
      </c>
      <c r="C4973" s="7" t="s">
        <v>1337</v>
      </c>
      <c r="D4973" s="7" t="s">
        <v>1356</v>
      </c>
      <c r="E4973" s="7" t="s">
        <v>337</v>
      </c>
      <c r="F4973" s="7" t="s">
        <v>338</v>
      </c>
      <c r="G4973" s="7" t="s">
        <v>319</v>
      </c>
      <c r="H4973" s="7" t="s">
        <v>320</v>
      </c>
      <c r="I4973" s="7" t="s">
        <v>288</v>
      </c>
      <c r="J4973" s="7" t="s">
        <v>289</v>
      </c>
      <c r="K4973" s="241">
        <v>203</v>
      </c>
      <c r="L4973" s="7" t="s">
        <v>432</v>
      </c>
      <c r="M4973" s="241">
        <v>2015</v>
      </c>
      <c r="N4973" s="7" t="s">
        <v>278</v>
      </c>
    </row>
    <row r="4974" spans="1:14" x14ac:dyDescent="0.3">
      <c r="A4974" t="str">
        <f t="shared" si="77"/>
        <v>2032024</v>
      </c>
      <c r="B4974" s="7" t="s">
        <v>1294</v>
      </c>
      <c r="C4974" s="7" t="s">
        <v>1337</v>
      </c>
      <c r="D4974" s="7" t="s">
        <v>1356</v>
      </c>
      <c r="E4974" s="7" t="s">
        <v>337</v>
      </c>
      <c r="F4974" s="7" t="s">
        <v>338</v>
      </c>
      <c r="G4974" s="7" t="s">
        <v>319</v>
      </c>
      <c r="H4974" s="7" t="s">
        <v>320</v>
      </c>
      <c r="I4974" s="7" t="s">
        <v>288</v>
      </c>
      <c r="J4974" s="7" t="s">
        <v>289</v>
      </c>
      <c r="K4974" s="241">
        <v>203</v>
      </c>
      <c r="L4974" s="7" t="s">
        <v>432</v>
      </c>
      <c r="M4974" s="241">
        <v>2024</v>
      </c>
      <c r="N4974" s="7" t="s">
        <v>2553</v>
      </c>
    </row>
    <row r="4975" spans="1:14" x14ac:dyDescent="0.3">
      <c r="A4975" t="str">
        <f t="shared" si="77"/>
        <v>2032037</v>
      </c>
      <c r="B4975" s="7" t="s">
        <v>1294</v>
      </c>
      <c r="C4975" s="7" t="s">
        <v>1337</v>
      </c>
      <c r="D4975" s="7" t="s">
        <v>1356</v>
      </c>
      <c r="E4975" s="7" t="s">
        <v>337</v>
      </c>
      <c r="F4975" s="7" t="s">
        <v>338</v>
      </c>
      <c r="G4975" s="7" t="s">
        <v>319</v>
      </c>
      <c r="H4975" s="7" t="s">
        <v>320</v>
      </c>
      <c r="I4975" s="7" t="s">
        <v>288</v>
      </c>
      <c r="J4975" s="7" t="s">
        <v>289</v>
      </c>
      <c r="K4975" s="241">
        <v>203</v>
      </c>
      <c r="L4975" s="7" t="s">
        <v>432</v>
      </c>
      <c r="M4975" s="241">
        <v>2037</v>
      </c>
      <c r="N4975" s="7" t="s">
        <v>294</v>
      </c>
    </row>
    <row r="4976" spans="1:14" x14ac:dyDescent="0.3">
      <c r="A4976" t="str">
        <f t="shared" si="77"/>
        <v>2032066</v>
      </c>
      <c r="B4976" s="7" t="s">
        <v>1294</v>
      </c>
      <c r="C4976" s="7" t="s">
        <v>1337</v>
      </c>
      <c r="D4976" s="7" t="s">
        <v>1356</v>
      </c>
      <c r="E4976" s="7" t="s">
        <v>337</v>
      </c>
      <c r="F4976" s="7" t="s">
        <v>338</v>
      </c>
      <c r="G4976" s="7" t="s">
        <v>319</v>
      </c>
      <c r="H4976" s="7" t="s">
        <v>320</v>
      </c>
      <c r="I4976" s="7" t="s">
        <v>288</v>
      </c>
      <c r="J4976" s="7" t="s">
        <v>289</v>
      </c>
      <c r="K4976" s="241">
        <v>203</v>
      </c>
      <c r="L4976" s="7" t="s">
        <v>432</v>
      </c>
      <c r="M4976" s="241">
        <v>2066</v>
      </c>
      <c r="N4976" s="7" t="s">
        <v>444</v>
      </c>
    </row>
    <row r="4977" spans="1:14" x14ac:dyDescent="0.3">
      <c r="A4977" t="str">
        <f t="shared" si="77"/>
        <v>2034009</v>
      </c>
      <c r="B4977" s="7" t="s">
        <v>1294</v>
      </c>
      <c r="C4977" s="7" t="s">
        <v>1337</v>
      </c>
      <c r="D4977" s="7" t="s">
        <v>1356</v>
      </c>
      <c r="E4977" s="7" t="s">
        <v>337</v>
      </c>
      <c r="F4977" s="7" t="s">
        <v>338</v>
      </c>
      <c r="G4977" s="7" t="s">
        <v>319</v>
      </c>
      <c r="H4977" s="7" t="s">
        <v>320</v>
      </c>
      <c r="I4977" s="7" t="s">
        <v>288</v>
      </c>
      <c r="J4977" s="7" t="s">
        <v>289</v>
      </c>
      <c r="K4977" s="241">
        <v>203</v>
      </c>
      <c r="L4977" s="7" t="s">
        <v>432</v>
      </c>
      <c r="M4977" s="241">
        <v>4009</v>
      </c>
      <c r="N4977" s="7" t="s">
        <v>1350</v>
      </c>
    </row>
    <row r="4978" spans="1:14" x14ac:dyDescent="0.3">
      <c r="A4978" t="str">
        <f t="shared" si="77"/>
        <v>2042054</v>
      </c>
      <c r="B4978" s="7" t="s">
        <v>1294</v>
      </c>
      <c r="C4978" s="7" t="s">
        <v>1337</v>
      </c>
      <c r="D4978" s="7" t="s">
        <v>1356</v>
      </c>
      <c r="E4978" s="7" t="e">
        <v>#N/A</v>
      </c>
      <c r="F4978" s="7" t="e">
        <v>#N/A</v>
      </c>
      <c r="G4978" s="7" t="e">
        <v>#N/A</v>
      </c>
      <c r="H4978" s="7" t="e">
        <v>#N/A</v>
      </c>
      <c r="I4978" s="7" t="s">
        <v>288</v>
      </c>
      <c r="J4978" s="7" t="s">
        <v>289</v>
      </c>
      <c r="K4978" s="241">
        <v>204</v>
      </c>
      <c r="L4978" s="7" t="s">
        <v>2554</v>
      </c>
      <c r="M4978" s="241">
        <v>2054</v>
      </c>
      <c r="N4978" s="7" t="s">
        <v>167</v>
      </c>
    </row>
    <row r="4979" spans="1:14" x14ac:dyDescent="0.3">
      <c r="A4979" t="str">
        <f t="shared" si="77"/>
        <v>2044009</v>
      </c>
      <c r="B4979" s="7" t="s">
        <v>1294</v>
      </c>
      <c r="C4979" s="7" t="s">
        <v>1337</v>
      </c>
      <c r="D4979" s="7" t="s">
        <v>1356</v>
      </c>
      <c r="E4979" s="7" t="e">
        <v>#N/A</v>
      </c>
      <c r="F4979" s="7" t="e">
        <v>#N/A</v>
      </c>
      <c r="G4979" s="7" t="e">
        <v>#N/A</v>
      </c>
      <c r="H4979" s="7" t="e">
        <v>#N/A</v>
      </c>
      <c r="I4979" s="7" t="s">
        <v>288</v>
      </c>
      <c r="J4979" s="7" t="s">
        <v>289</v>
      </c>
      <c r="K4979" s="241">
        <v>204</v>
      </c>
      <c r="L4979" s="7" t="s">
        <v>2554</v>
      </c>
      <c r="M4979" s="241">
        <v>4009</v>
      </c>
      <c r="N4979" s="7" t="s">
        <v>1350</v>
      </c>
    </row>
    <row r="4980" spans="1:14" x14ac:dyDescent="0.3">
      <c r="A4980" t="str">
        <f t="shared" si="77"/>
        <v>2052054</v>
      </c>
      <c r="B4980" s="7" t="s">
        <v>1294</v>
      </c>
      <c r="C4980" s="7" t="s">
        <v>1337</v>
      </c>
      <c r="D4980" s="7" t="s">
        <v>1356</v>
      </c>
      <c r="E4980" s="7" t="s">
        <v>337</v>
      </c>
      <c r="F4980" s="7" t="s">
        <v>338</v>
      </c>
      <c r="G4980" s="7" t="s">
        <v>319</v>
      </c>
      <c r="H4980" s="7" t="s">
        <v>320</v>
      </c>
      <c r="I4980" s="7" t="s">
        <v>288</v>
      </c>
      <c r="J4980" s="7" t="s">
        <v>289</v>
      </c>
      <c r="K4980" s="241">
        <v>205</v>
      </c>
      <c r="L4980" s="7" t="s">
        <v>433</v>
      </c>
      <c r="M4980" s="241">
        <v>2054</v>
      </c>
      <c r="N4980" s="7" t="s">
        <v>167</v>
      </c>
    </row>
    <row r="4981" spans="1:14" x14ac:dyDescent="0.3">
      <c r="A4981" t="str">
        <f t="shared" si="77"/>
        <v>2052057</v>
      </c>
      <c r="B4981" s="7" t="s">
        <v>1294</v>
      </c>
      <c r="C4981" s="7" t="s">
        <v>1337</v>
      </c>
      <c r="D4981" s="7" t="s">
        <v>1356</v>
      </c>
      <c r="E4981" s="7" t="s">
        <v>337</v>
      </c>
      <c r="F4981" s="7" t="s">
        <v>338</v>
      </c>
      <c r="G4981" s="7" t="s">
        <v>319</v>
      </c>
      <c r="H4981" s="7" t="s">
        <v>320</v>
      </c>
      <c r="I4981" s="7" t="s">
        <v>288</v>
      </c>
      <c r="J4981" s="7" t="s">
        <v>289</v>
      </c>
      <c r="K4981" s="241">
        <v>205</v>
      </c>
      <c r="L4981" s="7" t="s">
        <v>433</v>
      </c>
      <c r="M4981" s="241">
        <v>2057</v>
      </c>
      <c r="N4981" s="7" t="s">
        <v>474</v>
      </c>
    </row>
    <row r="4982" spans="1:14" x14ac:dyDescent="0.3">
      <c r="A4982" t="str">
        <f t="shared" si="77"/>
        <v>2052154</v>
      </c>
      <c r="B4982" s="7" t="s">
        <v>1294</v>
      </c>
      <c r="C4982" s="7" t="s">
        <v>1337</v>
      </c>
      <c r="D4982" s="7" t="s">
        <v>1356</v>
      </c>
      <c r="E4982" s="7" t="s">
        <v>337</v>
      </c>
      <c r="F4982" s="7" t="s">
        <v>338</v>
      </c>
      <c r="G4982" s="7" t="s">
        <v>319</v>
      </c>
      <c r="H4982" s="7" t="s">
        <v>320</v>
      </c>
      <c r="I4982" s="7" t="s">
        <v>288</v>
      </c>
      <c r="J4982" s="7" t="s">
        <v>289</v>
      </c>
      <c r="K4982" s="241">
        <v>205</v>
      </c>
      <c r="L4982" s="7" t="s">
        <v>433</v>
      </c>
      <c r="M4982" s="241">
        <v>2154</v>
      </c>
      <c r="N4982" s="7" t="s">
        <v>2555</v>
      </c>
    </row>
    <row r="4983" spans="1:14" x14ac:dyDescent="0.3">
      <c r="A4983" t="str">
        <f t="shared" si="77"/>
        <v>2054004</v>
      </c>
      <c r="B4983" s="7" t="s">
        <v>1294</v>
      </c>
      <c r="C4983" s="7" t="s">
        <v>1337</v>
      </c>
      <c r="D4983" s="7" t="s">
        <v>1356</v>
      </c>
      <c r="E4983" s="7" t="s">
        <v>337</v>
      </c>
      <c r="F4983" s="7" t="s">
        <v>338</v>
      </c>
      <c r="G4983" s="7" t="s">
        <v>319</v>
      </c>
      <c r="H4983" s="7" t="s">
        <v>320</v>
      </c>
      <c r="I4983" s="7" t="s">
        <v>288</v>
      </c>
      <c r="J4983" s="7" t="s">
        <v>289</v>
      </c>
      <c r="K4983" s="241">
        <v>205</v>
      </c>
      <c r="L4983" s="7" t="s">
        <v>433</v>
      </c>
      <c r="M4983" s="241">
        <v>4004</v>
      </c>
      <c r="N4983" s="7" t="s">
        <v>1357</v>
      </c>
    </row>
    <row r="4984" spans="1:14" x14ac:dyDescent="0.3">
      <c r="A4984" t="str">
        <f t="shared" si="77"/>
        <v>2054009</v>
      </c>
      <c r="B4984" s="7" t="s">
        <v>1294</v>
      </c>
      <c r="C4984" s="7" t="s">
        <v>1337</v>
      </c>
      <c r="D4984" s="7" t="s">
        <v>1356</v>
      </c>
      <c r="E4984" s="7" t="s">
        <v>337</v>
      </c>
      <c r="F4984" s="7" t="s">
        <v>338</v>
      </c>
      <c r="G4984" s="7" t="s">
        <v>319</v>
      </c>
      <c r="H4984" s="7" t="s">
        <v>320</v>
      </c>
      <c r="I4984" s="7" t="s">
        <v>288</v>
      </c>
      <c r="J4984" s="7" t="s">
        <v>289</v>
      </c>
      <c r="K4984" s="241">
        <v>205</v>
      </c>
      <c r="L4984" s="7" t="s">
        <v>433</v>
      </c>
      <c r="M4984" s="241">
        <v>4009</v>
      </c>
      <c r="N4984" s="7" t="s">
        <v>1350</v>
      </c>
    </row>
    <row r="4985" spans="1:14" x14ac:dyDescent="0.3">
      <c r="A4985" t="str">
        <f t="shared" si="77"/>
        <v>2058000</v>
      </c>
      <c r="B4985" s="7" t="s">
        <v>1294</v>
      </c>
      <c r="C4985" s="7" t="s">
        <v>1337</v>
      </c>
      <c r="D4985" s="7" t="s">
        <v>1356</v>
      </c>
      <c r="E4985" s="7" t="s">
        <v>337</v>
      </c>
      <c r="F4985" s="7" t="s">
        <v>338</v>
      </c>
      <c r="G4985" s="7" t="s">
        <v>319</v>
      </c>
      <c r="H4985" s="7" t="s">
        <v>320</v>
      </c>
      <c r="I4985" s="7" t="s">
        <v>288</v>
      </c>
      <c r="J4985" s="7" t="s">
        <v>289</v>
      </c>
      <c r="K4985" s="241">
        <v>205</v>
      </c>
      <c r="L4985" s="7" t="s">
        <v>433</v>
      </c>
      <c r="M4985" s="241">
        <v>8000</v>
      </c>
      <c r="N4985" s="7" t="s">
        <v>163</v>
      </c>
    </row>
    <row r="4986" spans="1:14" x14ac:dyDescent="0.3">
      <c r="A4986" t="str">
        <f t="shared" si="77"/>
        <v>2062000</v>
      </c>
      <c r="B4986" s="7" t="s">
        <v>1294</v>
      </c>
      <c r="C4986" s="7" t="s">
        <v>1337</v>
      </c>
      <c r="D4986" s="7" t="s">
        <v>1356</v>
      </c>
      <c r="E4986" s="7" t="s">
        <v>337</v>
      </c>
      <c r="F4986" s="7" t="s">
        <v>338</v>
      </c>
      <c r="G4986" s="7" t="s">
        <v>319</v>
      </c>
      <c r="H4986" s="7" t="s">
        <v>320</v>
      </c>
      <c r="I4986" s="7" t="s">
        <v>288</v>
      </c>
      <c r="J4986" s="7" t="s">
        <v>289</v>
      </c>
      <c r="K4986" s="241">
        <v>206</v>
      </c>
      <c r="L4986" s="7" t="s">
        <v>434</v>
      </c>
      <c r="M4986" s="241">
        <v>2000</v>
      </c>
      <c r="N4986" s="7" t="s">
        <v>271</v>
      </c>
    </row>
    <row r="4987" spans="1:14" x14ac:dyDescent="0.3">
      <c r="A4987" t="str">
        <f t="shared" si="77"/>
        <v>2062001</v>
      </c>
      <c r="B4987" s="7" t="s">
        <v>1294</v>
      </c>
      <c r="C4987" s="7" t="s">
        <v>1337</v>
      </c>
      <c r="D4987" s="7" t="s">
        <v>1356</v>
      </c>
      <c r="E4987" s="7" t="s">
        <v>337</v>
      </c>
      <c r="F4987" s="7" t="s">
        <v>338</v>
      </c>
      <c r="G4987" s="7" t="s">
        <v>319</v>
      </c>
      <c r="H4987" s="7" t="s">
        <v>320</v>
      </c>
      <c r="I4987" s="7" t="s">
        <v>288</v>
      </c>
      <c r="J4987" s="7" t="s">
        <v>289</v>
      </c>
      <c r="K4987" s="241">
        <v>206</v>
      </c>
      <c r="L4987" s="7" t="s">
        <v>434</v>
      </c>
      <c r="M4987" s="241">
        <v>2001</v>
      </c>
      <c r="N4987" s="7" t="s">
        <v>272</v>
      </c>
    </row>
    <row r="4988" spans="1:14" x14ac:dyDescent="0.3">
      <c r="A4988" t="str">
        <f t="shared" si="77"/>
        <v>2062002</v>
      </c>
      <c r="B4988" s="7" t="s">
        <v>1294</v>
      </c>
      <c r="C4988" s="7" t="s">
        <v>1337</v>
      </c>
      <c r="D4988" s="7" t="s">
        <v>1356</v>
      </c>
      <c r="E4988" s="7" t="s">
        <v>337</v>
      </c>
      <c r="F4988" s="7" t="s">
        <v>338</v>
      </c>
      <c r="G4988" s="7" t="s">
        <v>319</v>
      </c>
      <c r="H4988" s="7" t="s">
        <v>320</v>
      </c>
      <c r="I4988" s="7" t="s">
        <v>288</v>
      </c>
      <c r="J4988" s="7" t="s">
        <v>289</v>
      </c>
      <c r="K4988" s="241">
        <v>206</v>
      </c>
      <c r="L4988" s="7" t="s">
        <v>434</v>
      </c>
      <c r="M4988" s="241">
        <v>2002</v>
      </c>
      <c r="N4988" s="7" t="s">
        <v>396</v>
      </c>
    </row>
    <row r="4989" spans="1:14" x14ac:dyDescent="0.3">
      <c r="A4989" t="str">
        <f t="shared" si="77"/>
        <v>2062015</v>
      </c>
      <c r="B4989" s="7" t="s">
        <v>1294</v>
      </c>
      <c r="C4989" s="7" t="s">
        <v>1337</v>
      </c>
      <c r="D4989" s="7" t="s">
        <v>1356</v>
      </c>
      <c r="E4989" s="7" t="s">
        <v>337</v>
      </c>
      <c r="F4989" s="7" t="s">
        <v>338</v>
      </c>
      <c r="G4989" s="7" t="s">
        <v>319</v>
      </c>
      <c r="H4989" s="7" t="s">
        <v>320</v>
      </c>
      <c r="I4989" s="7" t="s">
        <v>288</v>
      </c>
      <c r="J4989" s="7" t="s">
        <v>289</v>
      </c>
      <c r="K4989" s="241">
        <v>206</v>
      </c>
      <c r="L4989" s="7" t="s">
        <v>434</v>
      </c>
      <c r="M4989" s="241">
        <v>2015</v>
      </c>
      <c r="N4989" s="7" t="s">
        <v>278</v>
      </c>
    </row>
    <row r="4990" spans="1:14" x14ac:dyDescent="0.3">
      <c r="A4990" t="str">
        <f t="shared" si="77"/>
        <v>2062016</v>
      </c>
      <c r="B4990" s="7" t="s">
        <v>1294</v>
      </c>
      <c r="C4990" s="7" t="s">
        <v>1337</v>
      </c>
      <c r="D4990" s="7" t="s">
        <v>1356</v>
      </c>
      <c r="E4990" s="7" t="s">
        <v>337</v>
      </c>
      <c r="F4990" s="7" t="s">
        <v>338</v>
      </c>
      <c r="G4990" s="7" t="s">
        <v>319</v>
      </c>
      <c r="H4990" s="7" t="s">
        <v>320</v>
      </c>
      <c r="I4990" s="7" t="s">
        <v>288</v>
      </c>
      <c r="J4990" s="7" t="s">
        <v>289</v>
      </c>
      <c r="K4990" s="241">
        <v>206</v>
      </c>
      <c r="L4990" s="7" t="s">
        <v>434</v>
      </c>
      <c r="M4990" s="241">
        <v>2016</v>
      </c>
      <c r="N4990" s="7" t="s">
        <v>169</v>
      </c>
    </row>
    <row r="4991" spans="1:14" x14ac:dyDescent="0.3">
      <c r="A4991" t="str">
        <f t="shared" si="77"/>
        <v>2062037</v>
      </c>
      <c r="B4991" s="7" t="s">
        <v>1294</v>
      </c>
      <c r="C4991" s="7" t="s">
        <v>1337</v>
      </c>
      <c r="D4991" s="7" t="s">
        <v>1356</v>
      </c>
      <c r="E4991" s="7" t="s">
        <v>337</v>
      </c>
      <c r="F4991" s="7" t="s">
        <v>338</v>
      </c>
      <c r="G4991" s="7" t="s">
        <v>319</v>
      </c>
      <c r="H4991" s="7" t="s">
        <v>320</v>
      </c>
      <c r="I4991" s="7" t="s">
        <v>288</v>
      </c>
      <c r="J4991" s="7" t="s">
        <v>289</v>
      </c>
      <c r="K4991" s="241">
        <v>206</v>
      </c>
      <c r="L4991" s="7" t="s">
        <v>434</v>
      </c>
      <c r="M4991" s="241">
        <v>2037</v>
      </c>
      <c r="N4991" s="7" t="s">
        <v>294</v>
      </c>
    </row>
    <row r="4992" spans="1:14" x14ac:dyDescent="0.3">
      <c r="A4992" t="str">
        <f t="shared" si="77"/>
        <v>2062038</v>
      </c>
      <c r="B4992" s="7" t="s">
        <v>1294</v>
      </c>
      <c r="C4992" s="7" t="s">
        <v>1337</v>
      </c>
      <c r="D4992" s="7" t="s">
        <v>1356</v>
      </c>
      <c r="E4992" s="7" t="s">
        <v>337</v>
      </c>
      <c r="F4992" s="7" t="s">
        <v>338</v>
      </c>
      <c r="G4992" s="7" t="s">
        <v>319</v>
      </c>
      <c r="H4992" s="7" t="s">
        <v>320</v>
      </c>
      <c r="I4992" s="7" t="s">
        <v>288</v>
      </c>
      <c r="J4992" s="7" t="s">
        <v>289</v>
      </c>
      <c r="K4992" s="241">
        <v>206</v>
      </c>
      <c r="L4992" s="7" t="s">
        <v>434</v>
      </c>
      <c r="M4992" s="241">
        <v>2038</v>
      </c>
      <c r="N4992" s="7" t="s">
        <v>1039</v>
      </c>
    </row>
    <row r="4993" spans="1:14" x14ac:dyDescent="0.3">
      <c r="A4993" t="str">
        <f t="shared" si="77"/>
        <v>2062044</v>
      </c>
      <c r="B4993" s="7" t="s">
        <v>1294</v>
      </c>
      <c r="C4993" s="7" t="s">
        <v>1337</v>
      </c>
      <c r="D4993" s="7" t="s">
        <v>1356</v>
      </c>
      <c r="E4993" s="7" t="s">
        <v>337</v>
      </c>
      <c r="F4993" s="7" t="s">
        <v>338</v>
      </c>
      <c r="G4993" s="7" t="s">
        <v>319</v>
      </c>
      <c r="H4993" s="7" t="s">
        <v>320</v>
      </c>
      <c r="I4993" s="7" t="s">
        <v>288</v>
      </c>
      <c r="J4993" s="7" t="s">
        <v>289</v>
      </c>
      <c r="K4993" s="241">
        <v>206</v>
      </c>
      <c r="L4993" s="7" t="s">
        <v>434</v>
      </c>
      <c r="M4993" s="241">
        <v>2044</v>
      </c>
      <c r="N4993" s="7" t="s">
        <v>354</v>
      </c>
    </row>
    <row r="4994" spans="1:14" x14ac:dyDescent="0.3">
      <c r="A4994" t="str">
        <f t="shared" si="77"/>
        <v>2062054</v>
      </c>
      <c r="B4994" s="7" t="s">
        <v>1294</v>
      </c>
      <c r="C4994" s="7" t="s">
        <v>1337</v>
      </c>
      <c r="D4994" s="7" t="s">
        <v>1356</v>
      </c>
      <c r="E4994" s="7" t="s">
        <v>337</v>
      </c>
      <c r="F4994" s="7" t="s">
        <v>338</v>
      </c>
      <c r="G4994" s="7" t="s">
        <v>319</v>
      </c>
      <c r="H4994" s="7" t="s">
        <v>320</v>
      </c>
      <c r="I4994" s="7" t="s">
        <v>288</v>
      </c>
      <c r="J4994" s="7" t="s">
        <v>289</v>
      </c>
      <c r="K4994" s="241">
        <v>206</v>
      </c>
      <c r="L4994" s="7" t="s">
        <v>434</v>
      </c>
      <c r="M4994" s="241">
        <v>2054</v>
      </c>
      <c r="N4994" s="7" t="s">
        <v>167</v>
      </c>
    </row>
    <row r="4995" spans="1:14" x14ac:dyDescent="0.3">
      <c r="A4995" t="str">
        <f t="shared" ref="A4995:A5058" si="78">K4995&amp;M4995</f>
        <v>2064009</v>
      </c>
      <c r="B4995" s="7" t="s">
        <v>1294</v>
      </c>
      <c r="C4995" s="7" t="s">
        <v>1337</v>
      </c>
      <c r="D4995" s="7" t="s">
        <v>1356</v>
      </c>
      <c r="E4995" s="7" t="s">
        <v>337</v>
      </c>
      <c r="F4995" s="7" t="s">
        <v>338</v>
      </c>
      <c r="G4995" s="7" t="s">
        <v>319</v>
      </c>
      <c r="H4995" s="7" t="s">
        <v>320</v>
      </c>
      <c r="I4995" s="7" t="s">
        <v>288</v>
      </c>
      <c r="J4995" s="7" t="s">
        <v>289</v>
      </c>
      <c r="K4995" s="241">
        <v>206</v>
      </c>
      <c r="L4995" s="7" t="s">
        <v>434</v>
      </c>
      <c r="M4995" s="241">
        <v>4009</v>
      </c>
      <c r="N4995" s="7" t="s">
        <v>1350</v>
      </c>
    </row>
    <row r="4996" spans="1:14" x14ac:dyDescent="0.3">
      <c r="A4996" t="str">
        <f t="shared" si="78"/>
        <v>2067500</v>
      </c>
      <c r="B4996" s="7" t="s">
        <v>1294</v>
      </c>
      <c r="C4996" s="7" t="s">
        <v>1337</v>
      </c>
      <c r="D4996" s="7" t="s">
        <v>1356</v>
      </c>
      <c r="E4996" s="7" t="s">
        <v>337</v>
      </c>
      <c r="F4996" s="7" t="s">
        <v>338</v>
      </c>
      <c r="G4996" s="7" t="s">
        <v>319</v>
      </c>
      <c r="H4996" s="7" t="s">
        <v>320</v>
      </c>
      <c r="I4996" s="7" t="s">
        <v>288</v>
      </c>
      <c r="J4996" s="7" t="s">
        <v>289</v>
      </c>
      <c r="K4996" s="241">
        <v>206</v>
      </c>
      <c r="L4996" s="7" t="s">
        <v>434</v>
      </c>
      <c r="M4996" s="241">
        <v>7500</v>
      </c>
      <c r="N4996" s="7" t="s">
        <v>213</v>
      </c>
    </row>
    <row r="4997" spans="1:14" x14ac:dyDescent="0.3">
      <c r="A4997" t="str">
        <f t="shared" si="78"/>
        <v>2068000</v>
      </c>
      <c r="B4997" s="7" t="s">
        <v>1294</v>
      </c>
      <c r="C4997" s="7" t="s">
        <v>1337</v>
      </c>
      <c r="D4997" s="7" t="s">
        <v>1356</v>
      </c>
      <c r="E4997" s="7" t="s">
        <v>337</v>
      </c>
      <c r="F4997" s="7" t="s">
        <v>338</v>
      </c>
      <c r="G4997" s="7" t="s">
        <v>319</v>
      </c>
      <c r="H4997" s="7" t="s">
        <v>320</v>
      </c>
      <c r="I4997" s="7" t="s">
        <v>288</v>
      </c>
      <c r="J4997" s="7" t="s">
        <v>289</v>
      </c>
      <c r="K4997" s="241">
        <v>206</v>
      </c>
      <c r="L4997" s="7" t="s">
        <v>434</v>
      </c>
      <c r="M4997" s="241">
        <v>8000</v>
      </c>
      <c r="N4997" s="7" t="s">
        <v>163</v>
      </c>
    </row>
    <row r="4998" spans="1:14" x14ac:dyDescent="0.3">
      <c r="A4998" t="str">
        <f t="shared" si="78"/>
        <v>2068040</v>
      </c>
      <c r="B4998" s="7" t="s">
        <v>1294</v>
      </c>
      <c r="C4998" s="7" t="s">
        <v>1337</v>
      </c>
      <c r="D4998" s="7" t="s">
        <v>1356</v>
      </c>
      <c r="E4998" s="7" t="s">
        <v>337</v>
      </c>
      <c r="F4998" s="7" t="s">
        <v>338</v>
      </c>
      <c r="G4998" s="7" t="s">
        <v>319</v>
      </c>
      <c r="H4998" s="7" t="s">
        <v>320</v>
      </c>
      <c r="I4998" s="7" t="s">
        <v>288</v>
      </c>
      <c r="J4998" s="7" t="s">
        <v>289</v>
      </c>
      <c r="K4998" s="241">
        <v>206</v>
      </c>
      <c r="L4998" s="7" t="s">
        <v>434</v>
      </c>
      <c r="M4998" s="241">
        <v>8040</v>
      </c>
      <c r="N4998" s="7" t="s">
        <v>441</v>
      </c>
    </row>
    <row r="4999" spans="1:14" x14ac:dyDescent="0.3">
      <c r="A4999" t="str">
        <f t="shared" si="78"/>
        <v>2021</v>
      </c>
      <c r="B4999" s="7" t="s">
        <v>1294</v>
      </c>
      <c r="C4999" s="7" t="s">
        <v>1337</v>
      </c>
      <c r="D4999" s="7" t="s">
        <v>1356</v>
      </c>
      <c r="E4999" s="7" t="s">
        <v>273</v>
      </c>
      <c r="F4999" s="7" t="s">
        <v>274</v>
      </c>
      <c r="G4999" s="7" t="s">
        <v>319</v>
      </c>
      <c r="H4999" s="7" t="s">
        <v>320</v>
      </c>
      <c r="I4999" s="7" t="s">
        <v>329</v>
      </c>
      <c r="J4999" s="7" t="s">
        <v>330</v>
      </c>
      <c r="K4999" s="241">
        <v>202</v>
      </c>
      <c r="L4999" s="7" t="s">
        <v>331</v>
      </c>
      <c r="M4999" s="241">
        <v>1</v>
      </c>
      <c r="N4999" s="7" t="s">
        <v>158</v>
      </c>
    </row>
    <row r="5000" spans="1:14" x14ac:dyDescent="0.3">
      <c r="A5000" t="str">
        <f t="shared" si="78"/>
        <v>2023</v>
      </c>
      <c r="B5000" s="7" t="s">
        <v>1294</v>
      </c>
      <c r="C5000" s="7" t="s">
        <v>1337</v>
      </c>
      <c r="D5000" s="7" t="s">
        <v>1356</v>
      </c>
      <c r="E5000" s="7" t="s">
        <v>273</v>
      </c>
      <c r="F5000" s="7" t="s">
        <v>274</v>
      </c>
      <c r="G5000" s="7" t="s">
        <v>319</v>
      </c>
      <c r="H5000" s="7" t="s">
        <v>320</v>
      </c>
      <c r="I5000" s="7" t="s">
        <v>329</v>
      </c>
      <c r="J5000" s="7" t="s">
        <v>330</v>
      </c>
      <c r="K5000" s="241">
        <v>202</v>
      </c>
      <c r="L5000" s="7" t="s">
        <v>331</v>
      </c>
      <c r="M5000" s="241">
        <v>3</v>
      </c>
      <c r="N5000" s="7" t="s">
        <v>277</v>
      </c>
    </row>
    <row r="5001" spans="1:14" x14ac:dyDescent="0.3">
      <c r="A5001" t="str">
        <f t="shared" si="78"/>
        <v>2025</v>
      </c>
      <c r="B5001" s="7" t="s">
        <v>1294</v>
      </c>
      <c r="C5001" s="7" t="s">
        <v>1337</v>
      </c>
      <c r="D5001" s="7" t="s">
        <v>1356</v>
      </c>
      <c r="E5001" s="7" t="s">
        <v>273</v>
      </c>
      <c r="F5001" s="7" t="s">
        <v>274</v>
      </c>
      <c r="G5001" s="7" t="s">
        <v>319</v>
      </c>
      <c r="H5001" s="7" t="s">
        <v>320</v>
      </c>
      <c r="I5001" s="7" t="s">
        <v>329</v>
      </c>
      <c r="J5001" s="7" t="s">
        <v>330</v>
      </c>
      <c r="K5001" s="241">
        <v>202</v>
      </c>
      <c r="L5001" s="7" t="s">
        <v>331</v>
      </c>
      <c r="M5001" s="241">
        <v>5</v>
      </c>
      <c r="N5001" s="7" t="s">
        <v>1441</v>
      </c>
    </row>
    <row r="5002" spans="1:14" x14ac:dyDescent="0.3">
      <c r="A5002" t="str">
        <f t="shared" si="78"/>
        <v>2026</v>
      </c>
      <c r="B5002" s="7" t="s">
        <v>1294</v>
      </c>
      <c r="C5002" s="7" t="s">
        <v>1337</v>
      </c>
      <c r="D5002" s="7" t="s">
        <v>1356</v>
      </c>
      <c r="E5002" s="7" t="s">
        <v>273</v>
      </c>
      <c r="F5002" s="7" t="s">
        <v>274</v>
      </c>
      <c r="G5002" s="7" t="s">
        <v>319</v>
      </c>
      <c r="H5002" s="7" t="s">
        <v>320</v>
      </c>
      <c r="I5002" s="7" t="s">
        <v>329</v>
      </c>
      <c r="J5002" s="7" t="s">
        <v>330</v>
      </c>
      <c r="K5002" s="241">
        <v>202</v>
      </c>
      <c r="L5002" s="7" t="s">
        <v>331</v>
      </c>
      <c r="M5002" s="241">
        <v>6</v>
      </c>
      <c r="N5002" s="7" t="s">
        <v>402</v>
      </c>
    </row>
    <row r="5003" spans="1:14" x14ac:dyDescent="0.3">
      <c r="A5003" t="str">
        <f t="shared" si="78"/>
        <v>2027</v>
      </c>
      <c r="B5003" s="7" t="s">
        <v>1294</v>
      </c>
      <c r="C5003" s="7" t="s">
        <v>1337</v>
      </c>
      <c r="D5003" s="7" t="s">
        <v>1356</v>
      </c>
      <c r="E5003" s="7" t="s">
        <v>273</v>
      </c>
      <c r="F5003" s="7" t="s">
        <v>274</v>
      </c>
      <c r="G5003" s="7" t="s">
        <v>319</v>
      </c>
      <c r="H5003" s="7" t="s">
        <v>320</v>
      </c>
      <c r="I5003" s="7" t="s">
        <v>329</v>
      </c>
      <c r="J5003" s="7" t="s">
        <v>330</v>
      </c>
      <c r="K5003" s="241">
        <v>202</v>
      </c>
      <c r="L5003" s="7" t="s">
        <v>331</v>
      </c>
      <c r="M5003" s="241">
        <v>7</v>
      </c>
      <c r="N5003" s="7" t="s">
        <v>443</v>
      </c>
    </row>
    <row r="5004" spans="1:14" x14ac:dyDescent="0.3">
      <c r="A5004" t="str">
        <f t="shared" si="78"/>
        <v>2028</v>
      </c>
      <c r="B5004" s="7" t="s">
        <v>1294</v>
      </c>
      <c r="C5004" s="7" t="s">
        <v>1337</v>
      </c>
      <c r="D5004" s="7" t="s">
        <v>1356</v>
      </c>
      <c r="E5004" s="7" t="s">
        <v>273</v>
      </c>
      <c r="F5004" s="7" t="s">
        <v>274</v>
      </c>
      <c r="G5004" s="7" t="s">
        <v>319</v>
      </c>
      <c r="H5004" s="7" t="s">
        <v>320</v>
      </c>
      <c r="I5004" s="7" t="s">
        <v>329</v>
      </c>
      <c r="J5004" s="7" t="s">
        <v>330</v>
      </c>
      <c r="K5004" s="241">
        <v>202</v>
      </c>
      <c r="L5004" s="7" t="s">
        <v>331</v>
      </c>
      <c r="M5004" s="241">
        <v>8</v>
      </c>
      <c r="N5004" s="7" t="s">
        <v>159</v>
      </c>
    </row>
    <row r="5005" spans="1:14" x14ac:dyDescent="0.3">
      <c r="A5005" t="str">
        <f t="shared" si="78"/>
        <v>2029</v>
      </c>
      <c r="B5005" s="7" t="s">
        <v>1294</v>
      </c>
      <c r="C5005" s="7" t="s">
        <v>1337</v>
      </c>
      <c r="D5005" s="7" t="s">
        <v>1356</v>
      </c>
      <c r="E5005" s="7" t="s">
        <v>273</v>
      </c>
      <c r="F5005" s="7" t="s">
        <v>274</v>
      </c>
      <c r="G5005" s="7" t="s">
        <v>319</v>
      </c>
      <c r="H5005" s="7" t="s">
        <v>320</v>
      </c>
      <c r="I5005" s="7" t="s">
        <v>329</v>
      </c>
      <c r="J5005" s="7" t="s">
        <v>330</v>
      </c>
      <c r="K5005" s="241">
        <v>202</v>
      </c>
      <c r="L5005" s="7" t="s">
        <v>331</v>
      </c>
      <c r="M5005" s="241">
        <v>9</v>
      </c>
      <c r="N5005" s="7" t="s">
        <v>464</v>
      </c>
    </row>
    <row r="5006" spans="1:14" x14ac:dyDescent="0.3">
      <c r="A5006" t="str">
        <f t="shared" si="78"/>
        <v>20230</v>
      </c>
      <c r="B5006" s="7" t="s">
        <v>1294</v>
      </c>
      <c r="C5006" s="7" t="s">
        <v>1337</v>
      </c>
      <c r="D5006" s="7" t="s">
        <v>1356</v>
      </c>
      <c r="E5006" s="7" t="s">
        <v>273</v>
      </c>
      <c r="F5006" s="7" t="s">
        <v>274</v>
      </c>
      <c r="G5006" s="7" t="s">
        <v>319</v>
      </c>
      <c r="H5006" s="7" t="s">
        <v>320</v>
      </c>
      <c r="I5006" s="7" t="s">
        <v>329</v>
      </c>
      <c r="J5006" s="7" t="s">
        <v>330</v>
      </c>
      <c r="K5006" s="241">
        <v>202</v>
      </c>
      <c r="L5006" s="7" t="s">
        <v>331</v>
      </c>
      <c r="M5006" s="241">
        <v>30</v>
      </c>
      <c r="N5006" s="7" t="s">
        <v>347</v>
      </c>
    </row>
    <row r="5007" spans="1:14" x14ac:dyDescent="0.3">
      <c r="A5007" t="str">
        <f t="shared" si="78"/>
        <v>20235</v>
      </c>
      <c r="B5007" s="7" t="s">
        <v>1294</v>
      </c>
      <c r="C5007" s="7" t="s">
        <v>1337</v>
      </c>
      <c r="D5007" s="7" t="s">
        <v>1356</v>
      </c>
      <c r="E5007" s="7" t="s">
        <v>273</v>
      </c>
      <c r="F5007" s="7" t="s">
        <v>274</v>
      </c>
      <c r="G5007" s="7" t="s">
        <v>319</v>
      </c>
      <c r="H5007" s="7" t="s">
        <v>320</v>
      </c>
      <c r="I5007" s="7" t="s">
        <v>329</v>
      </c>
      <c r="J5007" s="7" t="s">
        <v>330</v>
      </c>
      <c r="K5007" s="241">
        <v>202</v>
      </c>
      <c r="L5007" s="7" t="s">
        <v>331</v>
      </c>
      <c r="M5007" s="241">
        <v>35</v>
      </c>
      <c r="N5007" s="7" t="s">
        <v>1346</v>
      </c>
    </row>
    <row r="5008" spans="1:14" x14ac:dyDescent="0.3">
      <c r="A5008" t="str">
        <f t="shared" si="78"/>
        <v>2021029</v>
      </c>
      <c r="B5008" s="7" t="s">
        <v>1294</v>
      </c>
      <c r="C5008" s="7" t="s">
        <v>1337</v>
      </c>
      <c r="D5008" s="7" t="s">
        <v>1356</v>
      </c>
      <c r="E5008" s="7" t="s">
        <v>273</v>
      </c>
      <c r="F5008" s="7" t="s">
        <v>274</v>
      </c>
      <c r="G5008" s="7" t="s">
        <v>319</v>
      </c>
      <c r="H5008" s="7" t="s">
        <v>320</v>
      </c>
      <c r="I5008" s="7" t="s">
        <v>329</v>
      </c>
      <c r="J5008" s="7" t="s">
        <v>330</v>
      </c>
      <c r="K5008" s="241">
        <v>202</v>
      </c>
      <c r="L5008" s="7" t="s">
        <v>331</v>
      </c>
      <c r="M5008" s="241">
        <v>1029</v>
      </c>
      <c r="N5008" s="7" t="s">
        <v>151</v>
      </c>
    </row>
    <row r="5009" spans="1:14" x14ac:dyDescent="0.3">
      <c r="A5009" t="str">
        <f t="shared" si="78"/>
        <v>2021503</v>
      </c>
      <c r="B5009" s="7" t="s">
        <v>1294</v>
      </c>
      <c r="C5009" s="7" t="s">
        <v>1337</v>
      </c>
      <c r="D5009" s="7" t="s">
        <v>1356</v>
      </c>
      <c r="E5009" s="7" t="s">
        <v>273</v>
      </c>
      <c r="F5009" s="7" t="s">
        <v>274</v>
      </c>
      <c r="G5009" s="7" t="s">
        <v>319</v>
      </c>
      <c r="H5009" s="7" t="s">
        <v>320</v>
      </c>
      <c r="I5009" s="7" t="s">
        <v>329</v>
      </c>
      <c r="J5009" s="7" t="s">
        <v>330</v>
      </c>
      <c r="K5009" s="241">
        <v>202</v>
      </c>
      <c r="L5009" s="7" t="s">
        <v>331</v>
      </c>
      <c r="M5009" s="241">
        <v>1503</v>
      </c>
      <c r="N5009" s="7" t="s">
        <v>351</v>
      </c>
    </row>
    <row r="5010" spans="1:14" x14ac:dyDescent="0.3">
      <c r="A5010" t="str">
        <f t="shared" si="78"/>
        <v>2021504</v>
      </c>
      <c r="B5010" s="7" t="s">
        <v>1294</v>
      </c>
      <c r="C5010" s="7" t="s">
        <v>1337</v>
      </c>
      <c r="D5010" s="7" t="s">
        <v>1356</v>
      </c>
      <c r="E5010" s="7" t="s">
        <v>273</v>
      </c>
      <c r="F5010" s="7" t="s">
        <v>274</v>
      </c>
      <c r="G5010" s="7" t="s">
        <v>319</v>
      </c>
      <c r="H5010" s="7" t="s">
        <v>320</v>
      </c>
      <c r="I5010" s="7" t="s">
        <v>329</v>
      </c>
      <c r="J5010" s="7" t="s">
        <v>330</v>
      </c>
      <c r="K5010" s="241">
        <v>202</v>
      </c>
      <c r="L5010" s="7" t="s">
        <v>331</v>
      </c>
      <c r="M5010" s="241">
        <v>1504</v>
      </c>
      <c r="N5010" s="7" t="s">
        <v>161</v>
      </c>
    </row>
    <row r="5011" spans="1:14" x14ac:dyDescent="0.3">
      <c r="A5011" t="str">
        <f t="shared" si="78"/>
        <v>2022000</v>
      </c>
      <c r="B5011" s="7" t="s">
        <v>1294</v>
      </c>
      <c r="C5011" s="7" t="s">
        <v>1337</v>
      </c>
      <c r="D5011" s="7" t="s">
        <v>1356</v>
      </c>
      <c r="E5011" s="7" t="s">
        <v>273</v>
      </c>
      <c r="F5011" s="7" t="s">
        <v>274</v>
      </c>
      <c r="G5011" s="7" t="s">
        <v>319</v>
      </c>
      <c r="H5011" s="7" t="s">
        <v>320</v>
      </c>
      <c r="I5011" s="7" t="s">
        <v>329</v>
      </c>
      <c r="J5011" s="7" t="s">
        <v>330</v>
      </c>
      <c r="K5011" s="241">
        <v>202</v>
      </c>
      <c r="L5011" s="7" t="s">
        <v>331</v>
      </c>
      <c r="M5011" s="241">
        <v>2000</v>
      </c>
      <c r="N5011" s="7" t="s">
        <v>271</v>
      </c>
    </row>
    <row r="5012" spans="1:14" x14ac:dyDescent="0.3">
      <c r="A5012" t="str">
        <f t="shared" si="78"/>
        <v>2022001</v>
      </c>
      <c r="B5012" s="7" t="s">
        <v>1294</v>
      </c>
      <c r="C5012" s="7" t="s">
        <v>1337</v>
      </c>
      <c r="D5012" s="7" t="s">
        <v>1356</v>
      </c>
      <c r="E5012" s="7" t="s">
        <v>273</v>
      </c>
      <c r="F5012" s="7" t="s">
        <v>274</v>
      </c>
      <c r="G5012" s="7" t="s">
        <v>319</v>
      </c>
      <c r="H5012" s="7" t="s">
        <v>320</v>
      </c>
      <c r="I5012" s="7" t="s">
        <v>329</v>
      </c>
      <c r="J5012" s="7" t="s">
        <v>330</v>
      </c>
      <c r="K5012" s="241">
        <v>202</v>
      </c>
      <c r="L5012" s="7" t="s">
        <v>331</v>
      </c>
      <c r="M5012" s="241">
        <v>2001</v>
      </c>
      <c r="N5012" s="7" t="s">
        <v>272</v>
      </c>
    </row>
    <row r="5013" spans="1:14" x14ac:dyDescent="0.3">
      <c r="A5013" t="str">
        <f t="shared" si="78"/>
        <v>2022005</v>
      </c>
      <c r="B5013" s="7" t="s">
        <v>1294</v>
      </c>
      <c r="C5013" s="7" t="s">
        <v>1337</v>
      </c>
      <c r="D5013" s="7" t="s">
        <v>1356</v>
      </c>
      <c r="E5013" s="7" t="s">
        <v>273</v>
      </c>
      <c r="F5013" s="7" t="s">
        <v>274</v>
      </c>
      <c r="G5013" s="7" t="s">
        <v>319</v>
      </c>
      <c r="H5013" s="7" t="s">
        <v>320</v>
      </c>
      <c r="I5013" s="7" t="s">
        <v>329</v>
      </c>
      <c r="J5013" s="7" t="s">
        <v>330</v>
      </c>
      <c r="K5013" s="241">
        <v>202</v>
      </c>
      <c r="L5013" s="7" t="s">
        <v>331</v>
      </c>
      <c r="M5013" s="241">
        <v>2005</v>
      </c>
      <c r="N5013" s="7" t="s">
        <v>352</v>
      </c>
    </row>
    <row r="5014" spans="1:14" x14ac:dyDescent="0.3">
      <c r="A5014" t="str">
        <f t="shared" si="78"/>
        <v>2022006</v>
      </c>
      <c r="B5014" s="7" t="s">
        <v>1294</v>
      </c>
      <c r="C5014" s="7" t="s">
        <v>1337</v>
      </c>
      <c r="D5014" s="7" t="s">
        <v>1356</v>
      </c>
      <c r="E5014" s="7" t="s">
        <v>273</v>
      </c>
      <c r="F5014" s="7" t="s">
        <v>274</v>
      </c>
      <c r="G5014" s="7" t="s">
        <v>319</v>
      </c>
      <c r="H5014" s="7" t="s">
        <v>320</v>
      </c>
      <c r="I5014" s="7" t="s">
        <v>329</v>
      </c>
      <c r="J5014" s="7" t="s">
        <v>330</v>
      </c>
      <c r="K5014" s="241">
        <v>202</v>
      </c>
      <c r="L5014" s="7" t="s">
        <v>331</v>
      </c>
      <c r="M5014" s="241">
        <v>2006</v>
      </c>
      <c r="N5014" s="7" t="s">
        <v>1824</v>
      </c>
    </row>
    <row r="5015" spans="1:14" x14ac:dyDescent="0.3">
      <c r="A5015" t="str">
        <f t="shared" si="78"/>
        <v>2022015</v>
      </c>
      <c r="B5015" s="7" t="s">
        <v>1294</v>
      </c>
      <c r="C5015" s="7" t="s">
        <v>1337</v>
      </c>
      <c r="D5015" s="7" t="s">
        <v>1356</v>
      </c>
      <c r="E5015" s="7" t="s">
        <v>273</v>
      </c>
      <c r="F5015" s="7" t="s">
        <v>274</v>
      </c>
      <c r="G5015" s="7" t="s">
        <v>319</v>
      </c>
      <c r="H5015" s="7" t="s">
        <v>320</v>
      </c>
      <c r="I5015" s="7" t="s">
        <v>329</v>
      </c>
      <c r="J5015" s="7" t="s">
        <v>330</v>
      </c>
      <c r="K5015" s="241">
        <v>202</v>
      </c>
      <c r="L5015" s="7" t="s">
        <v>331</v>
      </c>
      <c r="M5015" s="241">
        <v>2015</v>
      </c>
      <c r="N5015" s="7" t="s">
        <v>278</v>
      </c>
    </row>
    <row r="5016" spans="1:14" x14ac:dyDescent="0.3">
      <c r="A5016" t="str">
        <f t="shared" si="78"/>
        <v>2022016</v>
      </c>
      <c r="B5016" s="7" t="s">
        <v>1294</v>
      </c>
      <c r="C5016" s="7" t="s">
        <v>1337</v>
      </c>
      <c r="D5016" s="7" t="s">
        <v>1356</v>
      </c>
      <c r="E5016" s="7" t="s">
        <v>273</v>
      </c>
      <c r="F5016" s="7" t="s">
        <v>274</v>
      </c>
      <c r="G5016" s="7" t="s">
        <v>319</v>
      </c>
      <c r="H5016" s="7" t="s">
        <v>320</v>
      </c>
      <c r="I5016" s="7" t="s">
        <v>329</v>
      </c>
      <c r="J5016" s="7" t="s">
        <v>330</v>
      </c>
      <c r="K5016" s="241">
        <v>202</v>
      </c>
      <c r="L5016" s="7" t="s">
        <v>331</v>
      </c>
      <c r="M5016" s="241">
        <v>2016</v>
      </c>
      <c r="N5016" s="7" t="s">
        <v>169</v>
      </c>
    </row>
    <row r="5017" spans="1:14" x14ac:dyDescent="0.3">
      <c r="A5017" t="str">
        <f t="shared" si="78"/>
        <v>2022017</v>
      </c>
      <c r="B5017" s="7" t="s">
        <v>1294</v>
      </c>
      <c r="C5017" s="7" t="s">
        <v>1337</v>
      </c>
      <c r="D5017" s="7" t="s">
        <v>1356</v>
      </c>
      <c r="E5017" s="7" t="s">
        <v>273</v>
      </c>
      <c r="F5017" s="7" t="s">
        <v>274</v>
      </c>
      <c r="G5017" s="7" t="s">
        <v>319</v>
      </c>
      <c r="H5017" s="7" t="s">
        <v>320</v>
      </c>
      <c r="I5017" s="7" t="s">
        <v>329</v>
      </c>
      <c r="J5017" s="7" t="s">
        <v>330</v>
      </c>
      <c r="K5017" s="241">
        <v>202</v>
      </c>
      <c r="L5017" s="7" t="s">
        <v>331</v>
      </c>
      <c r="M5017" s="241">
        <v>2017</v>
      </c>
      <c r="N5017" s="7" t="s">
        <v>1442</v>
      </c>
    </row>
    <row r="5018" spans="1:14" x14ac:dyDescent="0.3">
      <c r="A5018" t="str">
        <f t="shared" si="78"/>
        <v>2022020</v>
      </c>
      <c r="B5018" s="7" t="s">
        <v>1294</v>
      </c>
      <c r="C5018" s="7" t="s">
        <v>1337</v>
      </c>
      <c r="D5018" s="7" t="s">
        <v>1356</v>
      </c>
      <c r="E5018" s="7" t="s">
        <v>273</v>
      </c>
      <c r="F5018" s="7" t="s">
        <v>274</v>
      </c>
      <c r="G5018" s="7" t="s">
        <v>319</v>
      </c>
      <c r="H5018" s="7" t="s">
        <v>320</v>
      </c>
      <c r="I5018" s="7" t="s">
        <v>329</v>
      </c>
      <c r="J5018" s="7" t="s">
        <v>330</v>
      </c>
      <c r="K5018" s="241">
        <v>202</v>
      </c>
      <c r="L5018" s="7" t="s">
        <v>331</v>
      </c>
      <c r="M5018" s="241">
        <v>2020</v>
      </c>
      <c r="N5018" s="7" t="s">
        <v>673</v>
      </c>
    </row>
    <row r="5019" spans="1:14" x14ac:dyDescent="0.3">
      <c r="A5019" t="str">
        <f t="shared" si="78"/>
        <v>2022028</v>
      </c>
      <c r="B5019" s="7" t="s">
        <v>1294</v>
      </c>
      <c r="C5019" s="7" t="s">
        <v>1337</v>
      </c>
      <c r="D5019" s="7" t="s">
        <v>1356</v>
      </c>
      <c r="E5019" s="7" t="s">
        <v>273</v>
      </c>
      <c r="F5019" s="7" t="s">
        <v>274</v>
      </c>
      <c r="G5019" s="7" t="s">
        <v>319</v>
      </c>
      <c r="H5019" s="7" t="s">
        <v>320</v>
      </c>
      <c r="I5019" s="7" t="s">
        <v>329</v>
      </c>
      <c r="J5019" s="7" t="s">
        <v>330</v>
      </c>
      <c r="K5019" s="241">
        <v>202</v>
      </c>
      <c r="L5019" s="7" t="s">
        <v>331</v>
      </c>
      <c r="M5019" s="241">
        <v>2028</v>
      </c>
      <c r="N5019" s="7" t="s">
        <v>473</v>
      </c>
    </row>
    <row r="5020" spans="1:14" x14ac:dyDescent="0.3">
      <c r="A5020" t="str">
        <f t="shared" si="78"/>
        <v>2022031</v>
      </c>
      <c r="B5020" s="7" t="s">
        <v>1294</v>
      </c>
      <c r="C5020" s="7" t="s">
        <v>1337</v>
      </c>
      <c r="D5020" s="7" t="s">
        <v>1356</v>
      </c>
      <c r="E5020" s="7" t="s">
        <v>273</v>
      </c>
      <c r="F5020" s="7" t="s">
        <v>274</v>
      </c>
      <c r="G5020" s="7" t="s">
        <v>319</v>
      </c>
      <c r="H5020" s="7" t="s">
        <v>320</v>
      </c>
      <c r="I5020" s="7" t="s">
        <v>329</v>
      </c>
      <c r="J5020" s="7" t="s">
        <v>330</v>
      </c>
      <c r="K5020" s="241">
        <v>202</v>
      </c>
      <c r="L5020" s="7" t="s">
        <v>331</v>
      </c>
      <c r="M5020" s="241">
        <v>2031</v>
      </c>
      <c r="N5020" s="7" t="s">
        <v>496</v>
      </c>
    </row>
    <row r="5021" spans="1:14" x14ac:dyDescent="0.3">
      <c r="A5021" t="str">
        <f t="shared" si="78"/>
        <v>2022032</v>
      </c>
      <c r="B5021" s="7" t="s">
        <v>1294</v>
      </c>
      <c r="C5021" s="7" t="s">
        <v>1337</v>
      </c>
      <c r="D5021" s="7" t="s">
        <v>1356</v>
      </c>
      <c r="E5021" s="7" t="s">
        <v>273</v>
      </c>
      <c r="F5021" s="7" t="s">
        <v>274</v>
      </c>
      <c r="G5021" s="7" t="s">
        <v>319</v>
      </c>
      <c r="H5021" s="7" t="s">
        <v>320</v>
      </c>
      <c r="I5021" s="7" t="s">
        <v>329</v>
      </c>
      <c r="J5021" s="7" t="s">
        <v>330</v>
      </c>
      <c r="K5021" s="241">
        <v>202</v>
      </c>
      <c r="L5021" s="7" t="s">
        <v>331</v>
      </c>
      <c r="M5021" s="241">
        <v>2032</v>
      </c>
      <c r="N5021" s="7" t="s">
        <v>512</v>
      </c>
    </row>
    <row r="5022" spans="1:14" x14ac:dyDescent="0.3">
      <c r="A5022" t="str">
        <f t="shared" si="78"/>
        <v>2022037</v>
      </c>
      <c r="B5022" s="7" t="s">
        <v>1294</v>
      </c>
      <c r="C5022" s="7" t="s">
        <v>1337</v>
      </c>
      <c r="D5022" s="7" t="s">
        <v>1356</v>
      </c>
      <c r="E5022" s="7" t="s">
        <v>273</v>
      </c>
      <c r="F5022" s="7" t="s">
        <v>274</v>
      </c>
      <c r="G5022" s="7" t="s">
        <v>319</v>
      </c>
      <c r="H5022" s="7" t="s">
        <v>320</v>
      </c>
      <c r="I5022" s="7" t="s">
        <v>329</v>
      </c>
      <c r="J5022" s="7" t="s">
        <v>330</v>
      </c>
      <c r="K5022" s="241">
        <v>202</v>
      </c>
      <c r="L5022" s="7" t="s">
        <v>331</v>
      </c>
      <c r="M5022" s="241">
        <v>2037</v>
      </c>
      <c r="N5022" s="7" t="s">
        <v>294</v>
      </c>
    </row>
    <row r="5023" spans="1:14" x14ac:dyDescent="0.3">
      <c r="A5023" t="str">
        <f t="shared" si="78"/>
        <v>2022045</v>
      </c>
      <c r="B5023" s="7" t="s">
        <v>1294</v>
      </c>
      <c r="C5023" s="7" t="s">
        <v>1337</v>
      </c>
      <c r="D5023" s="7" t="s">
        <v>1356</v>
      </c>
      <c r="E5023" s="7" t="s">
        <v>273</v>
      </c>
      <c r="F5023" s="7" t="s">
        <v>274</v>
      </c>
      <c r="G5023" s="7" t="s">
        <v>319</v>
      </c>
      <c r="H5023" s="7" t="s">
        <v>320</v>
      </c>
      <c r="I5023" s="7" t="s">
        <v>329</v>
      </c>
      <c r="J5023" s="7" t="s">
        <v>330</v>
      </c>
      <c r="K5023" s="241">
        <v>202</v>
      </c>
      <c r="L5023" s="7" t="s">
        <v>331</v>
      </c>
      <c r="M5023" s="241">
        <v>2045</v>
      </c>
      <c r="N5023" s="7" t="s">
        <v>170</v>
      </c>
    </row>
    <row r="5024" spans="1:14" x14ac:dyDescent="0.3">
      <c r="A5024" t="str">
        <f t="shared" si="78"/>
        <v>2022046</v>
      </c>
      <c r="B5024" s="7" t="s">
        <v>1294</v>
      </c>
      <c r="C5024" s="7" t="s">
        <v>1337</v>
      </c>
      <c r="D5024" s="7" t="s">
        <v>1356</v>
      </c>
      <c r="E5024" s="7" t="s">
        <v>273</v>
      </c>
      <c r="F5024" s="7" t="s">
        <v>274</v>
      </c>
      <c r="G5024" s="7" t="s">
        <v>319</v>
      </c>
      <c r="H5024" s="7" t="s">
        <v>320</v>
      </c>
      <c r="I5024" s="7" t="s">
        <v>329</v>
      </c>
      <c r="J5024" s="7" t="s">
        <v>330</v>
      </c>
      <c r="K5024" s="241">
        <v>202</v>
      </c>
      <c r="L5024" s="7" t="s">
        <v>331</v>
      </c>
      <c r="M5024" s="241">
        <v>2046</v>
      </c>
      <c r="N5024" s="7" t="s">
        <v>404</v>
      </c>
    </row>
    <row r="5025" spans="1:14" x14ac:dyDescent="0.3">
      <c r="A5025" t="str">
        <f t="shared" si="78"/>
        <v>2022054</v>
      </c>
      <c r="B5025" s="7" t="s">
        <v>1294</v>
      </c>
      <c r="C5025" s="7" t="s">
        <v>1337</v>
      </c>
      <c r="D5025" s="7" t="s">
        <v>1356</v>
      </c>
      <c r="E5025" s="7" t="s">
        <v>273</v>
      </c>
      <c r="F5025" s="7" t="s">
        <v>274</v>
      </c>
      <c r="G5025" s="7" t="s">
        <v>319</v>
      </c>
      <c r="H5025" s="7" t="s">
        <v>320</v>
      </c>
      <c r="I5025" s="7" t="s">
        <v>329</v>
      </c>
      <c r="J5025" s="7" t="s">
        <v>330</v>
      </c>
      <c r="K5025" s="241">
        <v>202</v>
      </c>
      <c r="L5025" s="7" t="s">
        <v>331</v>
      </c>
      <c r="M5025" s="241">
        <v>2054</v>
      </c>
      <c r="N5025" s="7" t="s">
        <v>167</v>
      </c>
    </row>
    <row r="5026" spans="1:14" x14ac:dyDescent="0.3">
      <c r="A5026" t="str">
        <f t="shared" si="78"/>
        <v>2022055</v>
      </c>
      <c r="B5026" s="7" t="s">
        <v>1294</v>
      </c>
      <c r="C5026" s="7" t="s">
        <v>1337</v>
      </c>
      <c r="D5026" s="7" t="s">
        <v>1356</v>
      </c>
      <c r="E5026" s="7" t="s">
        <v>273</v>
      </c>
      <c r="F5026" s="7" t="s">
        <v>274</v>
      </c>
      <c r="G5026" s="7" t="s">
        <v>319</v>
      </c>
      <c r="H5026" s="7" t="s">
        <v>320</v>
      </c>
      <c r="I5026" s="7" t="s">
        <v>329</v>
      </c>
      <c r="J5026" s="7" t="s">
        <v>330</v>
      </c>
      <c r="K5026" s="241">
        <v>202</v>
      </c>
      <c r="L5026" s="7" t="s">
        <v>331</v>
      </c>
      <c r="M5026" s="241">
        <v>2055</v>
      </c>
      <c r="N5026" s="7" t="s">
        <v>431</v>
      </c>
    </row>
    <row r="5027" spans="1:14" x14ac:dyDescent="0.3">
      <c r="A5027" t="str">
        <f t="shared" si="78"/>
        <v>2022057</v>
      </c>
      <c r="B5027" s="7" t="s">
        <v>1294</v>
      </c>
      <c r="C5027" s="7" t="s">
        <v>1337</v>
      </c>
      <c r="D5027" s="7" t="s">
        <v>1356</v>
      </c>
      <c r="E5027" s="7" t="s">
        <v>273</v>
      </c>
      <c r="F5027" s="7" t="s">
        <v>274</v>
      </c>
      <c r="G5027" s="7" t="s">
        <v>319</v>
      </c>
      <c r="H5027" s="7" t="s">
        <v>320</v>
      </c>
      <c r="I5027" s="7" t="s">
        <v>329</v>
      </c>
      <c r="J5027" s="7" t="s">
        <v>330</v>
      </c>
      <c r="K5027" s="241">
        <v>202</v>
      </c>
      <c r="L5027" s="7" t="s">
        <v>331</v>
      </c>
      <c r="M5027" s="241">
        <v>2057</v>
      </c>
      <c r="N5027" s="7" t="s">
        <v>474</v>
      </c>
    </row>
    <row r="5028" spans="1:14" x14ac:dyDescent="0.3">
      <c r="A5028" t="str">
        <f t="shared" si="78"/>
        <v>2022065</v>
      </c>
      <c r="B5028" s="7" t="s">
        <v>1294</v>
      </c>
      <c r="C5028" s="7" t="s">
        <v>1337</v>
      </c>
      <c r="D5028" s="7" t="s">
        <v>1356</v>
      </c>
      <c r="E5028" s="7" t="s">
        <v>273</v>
      </c>
      <c r="F5028" s="7" t="s">
        <v>274</v>
      </c>
      <c r="G5028" s="7" t="s">
        <v>319</v>
      </c>
      <c r="H5028" s="7" t="s">
        <v>320</v>
      </c>
      <c r="I5028" s="7" t="s">
        <v>329</v>
      </c>
      <c r="J5028" s="7" t="s">
        <v>330</v>
      </c>
      <c r="K5028" s="241">
        <v>202</v>
      </c>
      <c r="L5028" s="7" t="s">
        <v>331</v>
      </c>
      <c r="M5028" s="241">
        <v>2065</v>
      </c>
      <c r="N5028" s="7" t="s">
        <v>332</v>
      </c>
    </row>
    <row r="5029" spans="1:14" x14ac:dyDescent="0.3">
      <c r="A5029" t="str">
        <f t="shared" si="78"/>
        <v>2022067</v>
      </c>
      <c r="B5029" s="7" t="s">
        <v>1294</v>
      </c>
      <c r="C5029" s="7" t="s">
        <v>1337</v>
      </c>
      <c r="D5029" s="7" t="s">
        <v>1356</v>
      </c>
      <c r="E5029" s="7" t="s">
        <v>273</v>
      </c>
      <c r="F5029" s="7" t="s">
        <v>274</v>
      </c>
      <c r="G5029" s="7" t="s">
        <v>319</v>
      </c>
      <c r="H5029" s="7" t="s">
        <v>320</v>
      </c>
      <c r="I5029" s="7" t="s">
        <v>329</v>
      </c>
      <c r="J5029" s="7" t="s">
        <v>330</v>
      </c>
      <c r="K5029" s="241">
        <v>202</v>
      </c>
      <c r="L5029" s="7" t="s">
        <v>331</v>
      </c>
      <c r="M5029" s="241">
        <v>2067</v>
      </c>
      <c r="N5029" s="7" t="s">
        <v>162</v>
      </c>
    </row>
    <row r="5030" spans="1:14" x14ac:dyDescent="0.3">
      <c r="A5030" t="str">
        <f t="shared" si="78"/>
        <v>2022070</v>
      </c>
      <c r="B5030" s="7" t="s">
        <v>1294</v>
      </c>
      <c r="C5030" s="7" t="s">
        <v>1337</v>
      </c>
      <c r="D5030" s="7" t="s">
        <v>1356</v>
      </c>
      <c r="E5030" s="7" t="s">
        <v>273</v>
      </c>
      <c r="F5030" s="7" t="s">
        <v>274</v>
      </c>
      <c r="G5030" s="7" t="s">
        <v>319</v>
      </c>
      <c r="H5030" s="7" t="s">
        <v>320</v>
      </c>
      <c r="I5030" s="7" t="s">
        <v>329</v>
      </c>
      <c r="J5030" s="7" t="s">
        <v>330</v>
      </c>
      <c r="K5030" s="241">
        <v>202</v>
      </c>
      <c r="L5030" s="7" t="s">
        <v>331</v>
      </c>
      <c r="M5030" s="241">
        <v>2070</v>
      </c>
      <c r="N5030" s="7" t="s">
        <v>279</v>
      </c>
    </row>
    <row r="5031" spans="1:14" x14ac:dyDescent="0.3">
      <c r="A5031" t="str">
        <f t="shared" si="78"/>
        <v>2022078</v>
      </c>
      <c r="B5031" s="7" t="s">
        <v>1294</v>
      </c>
      <c r="C5031" s="7" t="s">
        <v>1337</v>
      </c>
      <c r="D5031" s="7" t="s">
        <v>1356</v>
      </c>
      <c r="E5031" s="7" t="s">
        <v>273</v>
      </c>
      <c r="F5031" s="7" t="s">
        <v>274</v>
      </c>
      <c r="G5031" s="7" t="s">
        <v>319</v>
      </c>
      <c r="H5031" s="7" t="s">
        <v>320</v>
      </c>
      <c r="I5031" s="7" t="s">
        <v>329</v>
      </c>
      <c r="J5031" s="7" t="s">
        <v>330</v>
      </c>
      <c r="K5031" s="241">
        <v>202</v>
      </c>
      <c r="L5031" s="7" t="s">
        <v>331</v>
      </c>
      <c r="M5031" s="241">
        <v>2078</v>
      </c>
      <c r="N5031" s="7" t="s">
        <v>284</v>
      </c>
    </row>
    <row r="5032" spans="1:14" x14ac:dyDescent="0.3">
      <c r="A5032" t="str">
        <f t="shared" si="78"/>
        <v>2022082</v>
      </c>
      <c r="B5032" s="7" t="s">
        <v>1294</v>
      </c>
      <c r="C5032" s="7" t="s">
        <v>1337</v>
      </c>
      <c r="D5032" s="7" t="s">
        <v>1356</v>
      </c>
      <c r="E5032" s="7" t="s">
        <v>273</v>
      </c>
      <c r="F5032" s="7" t="s">
        <v>274</v>
      </c>
      <c r="G5032" s="7" t="s">
        <v>319</v>
      </c>
      <c r="H5032" s="7" t="s">
        <v>320</v>
      </c>
      <c r="I5032" s="7" t="s">
        <v>329</v>
      </c>
      <c r="J5032" s="7" t="s">
        <v>330</v>
      </c>
      <c r="K5032" s="241">
        <v>202</v>
      </c>
      <c r="L5032" s="7" t="s">
        <v>331</v>
      </c>
      <c r="M5032" s="241">
        <v>2082</v>
      </c>
      <c r="N5032" s="7" t="s">
        <v>1023</v>
      </c>
    </row>
    <row r="5033" spans="1:14" x14ac:dyDescent="0.3">
      <c r="A5033" t="str">
        <f t="shared" si="78"/>
        <v>2022085</v>
      </c>
      <c r="B5033" s="7" t="s">
        <v>1294</v>
      </c>
      <c r="C5033" s="7" t="s">
        <v>1337</v>
      </c>
      <c r="D5033" s="7" t="s">
        <v>1356</v>
      </c>
      <c r="E5033" s="7" t="s">
        <v>273</v>
      </c>
      <c r="F5033" s="7" t="s">
        <v>274</v>
      </c>
      <c r="G5033" s="7" t="s">
        <v>319</v>
      </c>
      <c r="H5033" s="7" t="s">
        <v>320</v>
      </c>
      <c r="I5033" s="7" t="s">
        <v>329</v>
      </c>
      <c r="J5033" s="7" t="s">
        <v>330</v>
      </c>
      <c r="K5033" s="241">
        <v>202</v>
      </c>
      <c r="L5033" s="7" t="s">
        <v>331</v>
      </c>
      <c r="M5033" s="241">
        <v>2085</v>
      </c>
      <c r="N5033" s="7" t="s">
        <v>280</v>
      </c>
    </row>
    <row r="5034" spans="1:14" x14ac:dyDescent="0.3">
      <c r="A5034" t="str">
        <f t="shared" si="78"/>
        <v>2022087</v>
      </c>
      <c r="B5034" s="7" t="s">
        <v>1294</v>
      </c>
      <c r="C5034" s="7" t="s">
        <v>1337</v>
      </c>
      <c r="D5034" s="7" t="s">
        <v>1356</v>
      </c>
      <c r="E5034" s="7" t="s">
        <v>273</v>
      </c>
      <c r="F5034" s="7" t="s">
        <v>274</v>
      </c>
      <c r="G5034" s="7" t="s">
        <v>319</v>
      </c>
      <c r="H5034" s="7" t="s">
        <v>320</v>
      </c>
      <c r="I5034" s="7" t="s">
        <v>329</v>
      </c>
      <c r="J5034" s="7" t="s">
        <v>330</v>
      </c>
      <c r="K5034" s="241">
        <v>202</v>
      </c>
      <c r="L5034" s="7" t="s">
        <v>331</v>
      </c>
      <c r="M5034" s="241">
        <v>2087</v>
      </c>
      <c r="N5034" s="7" t="s">
        <v>333</v>
      </c>
    </row>
    <row r="5035" spans="1:14" x14ac:dyDescent="0.3">
      <c r="A5035" t="str">
        <f t="shared" si="78"/>
        <v>2024004</v>
      </c>
      <c r="B5035" s="7" t="s">
        <v>1294</v>
      </c>
      <c r="C5035" s="7" t="s">
        <v>1337</v>
      </c>
      <c r="D5035" s="7" t="s">
        <v>1356</v>
      </c>
      <c r="E5035" s="7" t="s">
        <v>273</v>
      </c>
      <c r="F5035" s="7" t="s">
        <v>274</v>
      </c>
      <c r="G5035" s="7" t="s">
        <v>319</v>
      </c>
      <c r="H5035" s="7" t="s">
        <v>320</v>
      </c>
      <c r="I5035" s="7" t="s">
        <v>329</v>
      </c>
      <c r="J5035" s="7" t="s">
        <v>330</v>
      </c>
      <c r="K5035" s="241">
        <v>202</v>
      </c>
      <c r="L5035" s="7" t="s">
        <v>331</v>
      </c>
      <c r="M5035" s="241">
        <v>4004</v>
      </c>
      <c r="N5035" s="7" t="s">
        <v>1357</v>
      </c>
    </row>
    <row r="5036" spans="1:14" x14ac:dyDescent="0.3">
      <c r="A5036" t="str">
        <f t="shared" si="78"/>
        <v>2024008</v>
      </c>
      <c r="B5036" s="7" t="s">
        <v>1294</v>
      </c>
      <c r="C5036" s="7" t="s">
        <v>1337</v>
      </c>
      <c r="D5036" s="7" t="s">
        <v>1356</v>
      </c>
      <c r="E5036" s="7" t="s">
        <v>273</v>
      </c>
      <c r="F5036" s="7" t="s">
        <v>274</v>
      </c>
      <c r="G5036" s="7" t="s">
        <v>319</v>
      </c>
      <c r="H5036" s="7" t="s">
        <v>320</v>
      </c>
      <c r="I5036" s="7" t="s">
        <v>329</v>
      </c>
      <c r="J5036" s="7" t="s">
        <v>330</v>
      </c>
      <c r="K5036" s="241">
        <v>202</v>
      </c>
      <c r="L5036" s="7" t="s">
        <v>331</v>
      </c>
      <c r="M5036" s="241">
        <v>4008</v>
      </c>
      <c r="N5036" s="7" t="s">
        <v>1358</v>
      </c>
    </row>
    <row r="5037" spans="1:14" x14ac:dyDescent="0.3">
      <c r="A5037" t="str">
        <f t="shared" si="78"/>
        <v>2024009</v>
      </c>
      <c r="B5037" s="7" t="s">
        <v>1294</v>
      </c>
      <c r="C5037" s="7" t="s">
        <v>1337</v>
      </c>
      <c r="D5037" s="7" t="s">
        <v>1356</v>
      </c>
      <c r="E5037" s="7" t="s">
        <v>273</v>
      </c>
      <c r="F5037" s="7" t="s">
        <v>274</v>
      </c>
      <c r="G5037" s="7" t="s">
        <v>319</v>
      </c>
      <c r="H5037" s="7" t="s">
        <v>320</v>
      </c>
      <c r="I5037" s="7" t="s">
        <v>329</v>
      </c>
      <c r="J5037" s="7" t="s">
        <v>330</v>
      </c>
      <c r="K5037" s="241">
        <v>202</v>
      </c>
      <c r="L5037" s="7" t="s">
        <v>331</v>
      </c>
      <c r="M5037" s="241">
        <v>4009</v>
      </c>
      <c r="N5037" s="7" t="s">
        <v>1350</v>
      </c>
    </row>
    <row r="5038" spans="1:14" x14ac:dyDescent="0.3">
      <c r="A5038" t="str">
        <f t="shared" si="78"/>
        <v>2025002</v>
      </c>
      <c r="B5038" s="7" t="s">
        <v>1351</v>
      </c>
      <c r="C5038" s="7" t="s">
        <v>1337</v>
      </c>
      <c r="D5038" s="7" t="s">
        <v>1356</v>
      </c>
      <c r="E5038" s="7" t="s">
        <v>273</v>
      </c>
      <c r="F5038" s="7" t="s">
        <v>274</v>
      </c>
      <c r="G5038" s="7" t="s">
        <v>319</v>
      </c>
      <c r="H5038" s="7" t="s">
        <v>320</v>
      </c>
      <c r="I5038" s="7" t="s">
        <v>329</v>
      </c>
      <c r="J5038" s="7" t="s">
        <v>330</v>
      </c>
      <c r="K5038" s="241">
        <v>202</v>
      </c>
      <c r="L5038" s="7" t="s">
        <v>331</v>
      </c>
      <c r="M5038" s="241">
        <v>5002</v>
      </c>
      <c r="N5038" s="7" t="s">
        <v>308</v>
      </c>
    </row>
    <row r="5039" spans="1:14" x14ac:dyDescent="0.3">
      <c r="A5039" t="str">
        <f t="shared" si="78"/>
        <v>2025003</v>
      </c>
      <c r="B5039" s="7" t="s">
        <v>1294</v>
      </c>
      <c r="C5039" s="7" t="s">
        <v>1337</v>
      </c>
      <c r="D5039" s="7" t="s">
        <v>1356</v>
      </c>
      <c r="E5039" s="7" t="s">
        <v>273</v>
      </c>
      <c r="F5039" s="7" t="s">
        <v>274</v>
      </c>
      <c r="G5039" s="7" t="s">
        <v>319</v>
      </c>
      <c r="H5039" s="7" t="s">
        <v>320</v>
      </c>
      <c r="I5039" s="7" t="s">
        <v>329</v>
      </c>
      <c r="J5039" s="7" t="s">
        <v>330</v>
      </c>
      <c r="K5039" s="241">
        <v>202</v>
      </c>
      <c r="L5039" s="7" t="s">
        <v>331</v>
      </c>
      <c r="M5039" s="241">
        <v>5003</v>
      </c>
      <c r="N5039" s="7" t="s">
        <v>1395</v>
      </c>
    </row>
    <row r="5040" spans="1:14" x14ac:dyDescent="0.3">
      <c r="A5040" t="str">
        <f t="shared" si="78"/>
        <v>2026509</v>
      </c>
      <c r="B5040" s="7" t="s">
        <v>1294</v>
      </c>
      <c r="C5040" s="7" t="s">
        <v>1337</v>
      </c>
      <c r="D5040" s="7" t="s">
        <v>1356</v>
      </c>
      <c r="E5040" s="7" t="s">
        <v>273</v>
      </c>
      <c r="F5040" s="7" t="s">
        <v>274</v>
      </c>
      <c r="G5040" s="7" t="s">
        <v>319</v>
      </c>
      <c r="H5040" s="7" t="s">
        <v>320</v>
      </c>
      <c r="I5040" s="7" t="s">
        <v>329</v>
      </c>
      <c r="J5040" s="7" t="s">
        <v>330</v>
      </c>
      <c r="K5040" s="241">
        <v>202</v>
      </c>
      <c r="L5040" s="7" t="s">
        <v>331</v>
      </c>
      <c r="M5040" s="241">
        <v>6509</v>
      </c>
      <c r="N5040" s="7" t="s">
        <v>1946</v>
      </c>
    </row>
    <row r="5041" spans="1:14" x14ac:dyDescent="0.3">
      <c r="A5041" t="str">
        <f t="shared" si="78"/>
        <v>2027101</v>
      </c>
      <c r="B5041" s="7" t="s">
        <v>1294</v>
      </c>
      <c r="C5041" s="7" t="s">
        <v>1337</v>
      </c>
      <c r="D5041" s="7" t="s">
        <v>1356</v>
      </c>
      <c r="E5041" s="7" t="s">
        <v>273</v>
      </c>
      <c r="F5041" s="7" t="s">
        <v>274</v>
      </c>
      <c r="G5041" s="7" t="s">
        <v>319</v>
      </c>
      <c r="H5041" s="7" t="s">
        <v>320</v>
      </c>
      <c r="I5041" s="7" t="s">
        <v>329</v>
      </c>
      <c r="J5041" s="7" t="s">
        <v>330</v>
      </c>
      <c r="K5041" s="241">
        <v>202</v>
      </c>
      <c r="L5041" s="7" t="s">
        <v>331</v>
      </c>
      <c r="M5041" s="241">
        <v>7101</v>
      </c>
      <c r="N5041" s="7" t="s">
        <v>46</v>
      </c>
    </row>
    <row r="5042" spans="1:14" x14ac:dyDescent="0.3">
      <c r="A5042" t="str">
        <f t="shared" si="78"/>
        <v>2028000</v>
      </c>
      <c r="B5042" s="7" t="s">
        <v>1294</v>
      </c>
      <c r="C5042" s="7" t="s">
        <v>1337</v>
      </c>
      <c r="D5042" s="7" t="s">
        <v>1356</v>
      </c>
      <c r="E5042" s="7" t="s">
        <v>273</v>
      </c>
      <c r="F5042" s="7" t="s">
        <v>274</v>
      </c>
      <c r="G5042" s="7" t="s">
        <v>319</v>
      </c>
      <c r="H5042" s="7" t="s">
        <v>320</v>
      </c>
      <c r="I5042" s="7" t="s">
        <v>329</v>
      </c>
      <c r="J5042" s="7" t="s">
        <v>330</v>
      </c>
      <c r="K5042" s="241">
        <v>202</v>
      </c>
      <c r="L5042" s="7" t="s">
        <v>331</v>
      </c>
      <c r="M5042" s="241">
        <v>8000</v>
      </c>
      <c r="N5042" s="7" t="s">
        <v>163</v>
      </c>
    </row>
    <row r="5043" spans="1:14" x14ac:dyDescent="0.3">
      <c r="A5043" t="str">
        <f t="shared" si="78"/>
        <v>2028040</v>
      </c>
      <c r="B5043" s="7" t="s">
        <v>1294</v>
      </c>
      <c r="C5043" s="7" t="s">
        <v>1337</v>
      </c>
      <c r="D5043" s="7" t="s">
        <v>1356</v>
      </c>
      <c r="E5043" s="7" t="s">
        <v>273</v>
      </c>
      <c r="F5043" s="7" t="s">
        <v>274</v>
      </c>
      <c r="G5043" s="7" t="s">
        <v>319</v>
      </c>
      <c r="H5043" s="7" t="s">
        <v>320</v>
      </c>
      <c r="I5043" s="7" t="s">
        <v>329</v>
      </c>
      <c r="J5043" s="7" t="s">
        <v>330</v>
      </c>
      <c r="K5043" s="241">
        <v>202</v>
      </c>
      <c r="L5043" s="7" t="s">
        <v>331</v>
      </c>
      <c r="M5043" s="241">
        <v>8040</v>
      </c>
      <c r="N5043" s="7" t="s">
        <v>441</v>
      </c>
    </row>
    <row r="5044" spans="1:14" x14ac:dyDescent="0.3">
      <c r="A5044" t="str">
        <f t="shared" si="78"/>
        <v>2028046</v>
      </c>
      <c r="B5044" s="7" t="s">
        <v>1294</v>
      </c>
      <c r="C5044" s="7" t="s">
        <v>1337</v>
      </c>
      <c r="D5044" s="7" t="s">
        <v>1356</v>
      </c>
      <c r="E5044" s="7" t="s">
        <v>273</v>
      </c>
      <c r="F5044" s="7" t="s">
        <v>274</v>
      </c>
      <c r="G5044" s="7" t="s">
        <v>319</v>
      </c>
      <c r="H5044" s="7" t="s">
        <v>320</v>
      </c>
      <c r="I5044" s="7" t="s">
        <v>329</v>
      </c>
      <c r="J5044" s="7" t="s">
        <v>330</v>
      </c>
      <c r="K5044" s="241">
        <v>202</v>
      </c>
      <c r="L5044" s="7" t="s">
        <v>331</v>
      </c>
      <c r="M5044" s="241">
        <v>8046</v>
      </c>
      <c r="N5044" s="7" t="s">
        <v>1353</v>
      </c>
    </row>
    <row r="5045" spans="1:14" x14ac:dyDescent="0.3">
      <c r="A5045" t="str">
        <f t="shared" si="78"/>
        <v>2028090</v>
      </c>
      <c r="B5045" s="7" t="s">
        <v>1294</v>
      </c>
      <c r="C5045" s="7" t="s">
        <v>1337</v>
      </c>
      <c r="D5045" s="7" t="s">
        <v>1356</v>
      </c>
      <c r="E5045" s="7" t="s">
        <v>273</v>
      </c>
      <c r="F5045" s="7" t="s">
        <v>274</v>
      </c>
      <c r="G5045" s="7" t="s">
        <v>319</v>
      </c>
      <c r="H5045" s="7" t="s">
        <v>320</v>
      </c>
      <c r="I5045" s="7" t="s">
        <v>329</v>
      </c>
      <c r="J5045" s="7" t="s">
        <v>330</v>
      </c>
      <c r="K5045" s="241">
        <v>202</v>
      </c>
      <c r="L5045" s="7" t="s">
        <v>331</v>
      </c>
      <c r="M5045" s="241">
        <v>8090</v>
      </c>
      <c r="N5045" s="7" t="s">
        <v>334</v>
      </c>
    </row>
    <row r="5046" spans="1:14" x14ac:dyDescent="0.3">
      <c r="A5046" t="str">
        <f t="shared" si="78"/>
        <v>2028091</v>
      </c>
      <c r="B5046" s="7" t="s">
        <v>1294</v>
      </c>
      <c r="C5046" s="7" t="s">
        <v>1337</v>
      </c>
      <c r="D5046" s="7" t="s">
        <v>1356</v>
      </c>
      <c r="E5046" s="7" t="s">
        <v>273</v>
      </c>
      <c r="F5046" s="7" t="s">
        <v>274</v>
      </c>
      <c r="G5046" s="7" t="s">
        <v>319</v>
      </c>
      <c r="H5046" s="7" t="s">
        <v>320</v>
      </c>
      <c r="I5046" s="7" t="s">
        <v>329</v>
      </c>
      <c r="J5046" s="7" t="s">
        <v>330</v>
      </c>
      <c r="K5046" s="241">
        <v>202</v>
      </c>
      <c r="L5046" s="7" t="s">
        <v>331</v>
      </c>
      <c r="M5046" s="241">
        <v>8091</v>
      </c>
      <c r="N5046" s="7" t="s">
        <v>1812</v>
      </c>
    </row>
    <row r="5047" spans="1:14" x14ac:dyDescent="0.3">
      <c r="A5047" t="str">
        <f t="shared" si="78"/>
        <v>2028092</v>
      </c>
      <c r="B5047" s="7" t="s">
        <v>1294</v>
      </c>
      <c r="C5047" s="7" t="s">
        <v>1337</v>
      </c>
      <c r="D5047" s="7" t="s">
        <v>1356</v>
      </c>
      <c r="E5047" s="7" t="s">
        <v>273</v>
      </c>
      <c r="F5047" s="7" t="s">
        <v>274</v>
      </c>
      <c r="G5047" s="7" t="s">
        <v>319</v>
      </c>
      <c r="H5047" s="7" t="s">
        <v>320</v>
      </c>
      <c r="I5047" s="7" t="s">
        <v>329</v>
      </c>
      <c r="J5047" s="7" t="s">
        <v>330</v>
      </c>
      <c r="K5047" s="241">
        <v>202</v>
      </c>
      <c r="L5047" s="7" t="s">
        <v>331</v>
      </c>
      <c r="M5047" s="241">
        <v>8092</v>
      </c>
      <c r="N5047" s="7" t="s">
        <v>2556</v>
      </c>
    </row>
    <row r="5048" spans="1:14" x14ac:dyDescent="0.3">
      <c r="A5048" t="str">
        <f t="shared" si="78"/>
        <v>2028097</v>
      </c>
      <c r="B5048" s="7" t="s">
        <v>1294</v>
      </c>
      <c r="C5048" s="7" t="s">
        <v>1337</v>
      </c>
      <c r="D5048" s="7" t="s">
        <v>1356</v>
      </c>
      <c r="E5048" s="7" t="s">
        <v>273</v>
      </c>
      <c r="F5048" s="7" t="s">
        <v>274</v>
      </c>
      <c r="G5048" s="7" t="s">
        <v>319</v>
      </c>
      <c r="H5048" s="7" t="s">
        <v>320</v>
      </c>
      <c r="I5048" s="7" t="s">
        <v>329</v>
      </c>
      <c r="J5048" s="7" t="s">
        <v>330</v>
      </c>
      <c r="K5048" s="241">
        <v>202</v>
      </c>
      <c r="L5048" s="7" t="s">
        <v>331</v>
      </c>
      <c r="M5048" s="241">
        <v>8097</v>
      </c>
      <c r="N5048" s="7" t="s">
        <v>2557</v>
      </c>
    </row>
    <row r="5049" spans="1:14" x14ac:dyDescent="0.3">
      <c r="A5049" t="str">
        <f t="shared" si="78"/>
        <v>2029999</v>
      </c>
      <c r="B5049" s="7" t="s">
        <v>1294</v>
      </c>
      <c r="C5049" s="7" t="s">
        <v>1337</v>
      </c>
      <c r="D5049" s="7" t="s">
        <v>1356</v>
      </c>
      <c r="E5049" s="7" t="s">
        <v>273</v>
      </c>
      <c r="F5049" s="7" t="s">
        <v>274</v>
      </c>
      <c r="G5049" s="7" t="s">
        <v>319</v>
      </c>
      <c r="H5049" s="7" t="s">
        <v>320</v>
      </c>
      <c r="I5049" s="7" t="s">
        <v>329</v>
      </c>
      <c r="J5049" s="7" t="s">
        <v>330</v>
      </c>
      <c r="K5049" s="241">
        <v>202</v>
      </c>
      <c r="L5049" s="7" t="s">
        <v>331</v>
      </c>
      <c r="M5049" s="241">
        <v>9999</v>
      </c>
      <c r="N5049" s="7" t="s">
        <v>2359</v>
      </c>
    </row>
    <row r="5050" spans="1:14" x14ac:dyDescent="0.3">
      <c r="A5050" t="str">
        <f t="shared" si="78"/>
        <v>90911</v>
      </c>
      <c r="B5050" s="7" t="s">
        <v>1323</v>
      </c>
      <c r="C5050" s="7"/>
      <c r="D5050" s="7"/>
      <c r="E5050" s="7" t="e">
        <v>#N/A</v>
      </c>
      <c r="F5050" s="7" t="e">
        <v>#N/A</v>
      </c>
      <c r="G5050" s="7" t="e">
        <v>#N/A</v>
      </c>
      <c r="H5050" s="7" t="e">
        <v>#N/A</v>
      </c>
      <c r="I5050" s="7" t="s">
        <v>134</v>
      </c>
      <c r="J5050" s="7" t="s">
        <v>135</v>
      </c>
      <c r="K5050" s="241">
        <v>9091</v>
      </c>
      <c r="L5050" s="7" t="s">
        <v>136</v>
      </c>
      <c r="M5050" s="241">
        <v>1</v>
      </c>
      <c r="N5050" s="7" t="s">
        <v>158</v>
      </c>
    </row>
    <row r="5051" spans="1:14" x14ac:dyDescent="0.3">
      <c r="A5051" t="str">
        <f t="shared" si="78"/>
        <v>909110</v>
      </c>
      <c r="B5051" s="7" t="s">
        <v>1323</v>
      </c>
      <c r="C5051" s="7"/>
      <c r="D5051" s="7"/>
      <c r="E5051" s="7" t="e">
        <v>#N/A</v>
      </c>
      <c r="F5051" s="7" t="e">
        <v>#N/A</v>
      </c>
      <c r="G5051" s="7" t="e">
        <v>#N/A</v>
      </c>
      <c r="H5051" s="7" t="e">
        <v>#N/A</v>
      </c>
      <c r="I5051" s="7" t="s">
        <v>134</v>
      </c>
      <c r="J5051" s="7" t="s">
        <v>135</v>
      </c>
      <c r="K5051" s="241">
        <v>9091</v>
      </c>
      <c r="L5051" s="7" t="s">
        <v>136</v>
      </c>
      <c r="M5051" s="241">
        <v>10</v>
      </c>
      <c r="N5051" s="7" t="s">
        <v>1481</v>
      </c>
    </row>
    <row r="5052" spans="1:14" x14ac:dyDescent="0.3">
      <c r="A5052" t="str">
        <f t="shared" si="78"/>
        <v>909162</v>
      </c>
      <c r="B5052" s="7" t="s">
        <v>1323</v>
      </c>
      <c r="C5052" s="7"/>
      <c r="D5052" s="7"/>
      <c r="E5052" s="7" t="e">
        <v>#N/A</v>
      </c>
      <c r="F5052" s="7" t="e">
        <v>#N/A</v>
      </c>
      <c r="G5052" s="7" t="e">
        <v>#N/A</v>
      </c>
      <c r="H5052" s="7" t="e">
        <v>#N/A</v>
      </c>
      <c r="I5052" s="7" t="s">
        <v>134</v>
      </c>
      <c r="J5052" s="7" t="s">
        <v>135</v>
      </c>
      <c r="K5052" s="241">
        <v>9091</v>
      </c>
      <c r="L5052" s="7" t="s">
        <v>136</v>
      </c>
      <c r="M5052" s="241">
        <v>62</v>
      </c>
      <c r="N5052" s="7" t="s">
        <v>388</v>
      </c>
    </row>
    <row r="5053" spans="1:14" x14ac:dyDescent="0.3">
      <c r="A5053" t="str">
        <f t="shared" si="78"/>
        <v>909163</v>
      </c>
      <c r="B5053" s="7" t="s">
        <v>1323</v>
      </c>
      <c r="C5053" s="7"/>
      <c r="D5053" s="7"/>
      <c r="E5053" s="7" t="e">
        <v>#N/A</v>
      </c>
      <c r="F5053" s="7" t="e">
        <v>#N/A</v>
      </c>
      <c r="G5053" s="7" t="e">
        <v>#N/A</v>
      </c>
      <c r="H5053" s="7" t="e">
        <v>#N/A</v>
      </c>
      <c r="I5053" s="7" t="s">
        <v>134</v>
      </c>
      <c r="J5053" s="7" t="s">
        <v>135</v>
      </c>
      <c r="K5053" s="241">
        <v>9091</v>
      </c>
      <c r="L5053" s="7" t="s">
        <v>136</v>
      </c>
      <c r="M5053" s="241">
        <v>63</v>
      </c>
      <c r="N5053" s="7" t="s">
        <v>160</v>
      </c>
    </row>
    <row r="5054" spans="1:14" x14ac:dyDescent="0.3">
      <c r="A5054" t="str">
        <f t="shared" si="78"/>
        <v>90911000</v>
      </c>
      <c r="B5054" s="7" t="s">
        <v>1323</v>
      </c>
      <c r="C5054" s="7"/>
      <c r="D5054" s="7"/>
      <c r="E5054" s="7" t="e">
        <v>#N/A</v>
      </c>
      <c r="F5054" s="7" t="e">
        <v>#N/A</v>
      </c>
      <c r="G5054" s="7" t="e">
        <v>#N/A</v>
      </c>
      <c r="H5054" s="7" t="e">
        <v>#N/A</v>
      </c>
      <c r="I5054" s="7" t="s">
        <v>134</v>
      </c>
      <c r="J5054" s="7" t="s">
        <v>135</v>
      </c>
      <c r="K5054" s="241">
        <v>9091</v>
      </c>
      <c r="L5054" s="7" t="s">
        <v>136</v>
      </c>
      <c r="M5054" s="241">
        <v>1000</v>
      </c>
      <c r="N5054" s="7" t="s">
        <v>427</v>
      </c>
    </row>
    <row r="5055" spans="1:14" x14ac:dyDescent="0.3">
      <c r="A5055" t="str">
        <f t="shared" si="78"/>
        <v>90911007</v>
      </c>
      <c r="B5055" s="7" t="s">
        <v>1323</v>
      </c>
      <c r="C5055" s="7"/>
      <c r="D5055" s="7"/>
      <c r="E5055" s="7" t="e">
        <v>#N/A</v>
      </c>
      <c r="F5055" s="7" t="e">
        <v>#N/A</v>
      </c>
      <c r="G5055" s="7" t="e">
        <v>#N/A</v>
      </c>
      <c r="H5055" s="7" t="e">
        <v>#N/A</v>
      </c>
      <c r="I5055" s="7" t="s">
        <v>134</v>
      </c>
      <c r="J5055" s="7" t="s">
        <v>135</v>
      </c>
      <c r="K5055" s="241">
        <v>9091</v>
      </c>
      <c r="L5055" s="7" t="s">
        <v>136</v>
      </c>
      <c r="M5055" s="241">
        <v>1007</v>
      </c>
      <c r="N5055" s="7" t="s">
        <v>539</v>
      </c>
    </row>
    <row r="5056" spans="1:14" x14ac:dyDescent="0.3">
      <c r="A5056" t="str">
        <f t="shared" si="78"/>
        <v>90911008</v>
      </c>
      <c r="B5056" s="7" t="s">
        <v>1323</v>
      </c>
      <c r="C5056" s="7"/>
      <c r="D5056" s="7"/>
      <c r="E5056" s="7" t="e">
        <v>#N/A</v>
      </c>
      <c r="F5056" s="7" t="e">
        <v>#N/A</v>
      </c>
      <c r="G5056" s="7" t="e">
        <v>#N/A</v>
      </c>
      <c r="H5056" s="7" t="e">
        <v>#N/A</v>
      </c>
      <c r="I5056" s="7" t="s">
        <v>134</v>
      </c>
      <c r="J5056" s="7" t="s">
        <v>135</v>
      </c>
      <c r="K5056" s="241">
        <v>9091</v>
      </c>
      <c r="L5056" s="7" t="s">
        <v>136</v>
      </c>
      <c r="M5056" s="241">
        <v>1008</v>
      </c>
      <c r="N5056" s="7" t="s">
        <v>627</v>
      </c>
    </row>
    <row r="5057" spans="1:14" x14ac:dyDescent="0.3">
      <c r="A5057" t="str">
        <f t="shared" si="78"/>
        <v>90911021</v>
      </c>
      <c r="B5057" s="7" t="s">
        <v>1323</v>
      </c>
      <c r="C5057" s="7"/>
      <c r="D5057" s="7"/>
      <c r="E5057" s="7" t="e">
        <v>#N/A</v>
      </c>
      <c r="F5057" s="7" t="e">
        <v>#N/A</v>
      </c>
      <c r="G5057" s="7" t="e">
        <v>#N/A</v>
      </c>
      <c r="H5057" s="7" t="e">
        <v>#N/A</v>
      </c>
      <c r="I5057" s="7" t="s">
        <v>134</v>
      </c>
      <c r="J5057" s="7" t="s">
        <v>135</v>
      </c>
      <c r="K5057" s="241">
        <v>9091</v>
      </c>
      <c r="L5057" s="7" t="s">
        <v>136</v>
      </c>
      <c r="M5057" s="241">
        <v>1021</v>
      </c>
      <c r="N5057" s="7" t="s">
        <v>1819</v>
      </c>
    </row>
    <row r="5058" spans="1:14" x14ac:dyDescent="0.3">
      <c r="A5058" t="str">
        <f t="shared" si="78"/>
        <v>90911029</v>
      </c>
      <c r="B5058" s="7" t="s">
        <v>1323</v>
      </c>
      <c r="C5058" s="7"/>
      <c r="D5058" s="7"/>
      <c r="E5058" s="7" t="e">
        <v>#N/A</v>
      </c>
      <c r="F5058" s="7" t="e">
        <v>#N/A</v>
      </c>
      <c r="G5058" s="7" t="e">
        <v>#N/A</v>
      </c>
      <c r="H5058" s="7" t="e">
        <v>#N/A</v>
      </c>
      <c r="I5058" s="7" t="s">
        <v>134</v>
      </c>
      <c r="J5058" s="7" t="s">
        <v>135</v>
      </c>
      <c r="K5058" s="241">
        <v>9091</v>
      </c>
      <c r="L5058" s="7" t="s">
        <v>136</v>
      </c>
      <c r="M5058" s="241">
        <v>1029</v>
      </c>
      <c r="N5058" s="7" t="s">
        <v>151</v>
      </c>
    </row>
    <row r="5059" spans="1:14" x14ac:dyDescent="0.3">
      <c r="A5059" t="str">
        <f t="shared" ref="A5059:A5122" si="79">K5059&amp;M5059</f>
        <v>90911030</v>
      </c>
      <c r="B5059" s="7" t="s">
        <v>1323</v>
      </c>
      <c r="C5059" s="7"/>
      <c r="D5059" s="7"/>
      <c r="E5059" s="7" t="e">
        <v>#N/A</v>
      </c>
      <c r="F5059" s="7" t="e">
        <v>#N/A</v>
      </c>
      <c r="G5059" s="7" t="e">
        <v>#N/A</v>
      </c>
      <c r="H5059" s="7" t="e">
        <v>#N/A</v>
      </c>
      <c r="I5059" s="7" t="s">
        <v>134</v>
      </c>
      <c r="J5059" s="7" t="s">
        <v>135</v>
      </c>
      <c r="K5059" s="241">
        <v>9091</v>
      </c>
      <c r="L5059" s="7" t="s">
        <v>136</v>
      </c>
      <c r="M5059" s="241">
        <v>1030</v>
      </c>
      <c r="N5059" s="7" t="s">
        <v>1799</v>
      </c>
    </row>
    <row r="5060" spans="1:14" x14ac:dyDescent="0.3">
      <c r="A5060" t="str">
        <f t="shared" si="79"/>
        <v>90911038</v>
      </c>
      <c r="B5060" s="7" t="s">
        <v>1323</v>
      </c>
      <c r="C5060" s="7"/>
      <c r="D5060" s="7"/>
      <c r="E5060" s="7" t="e">
        <v>#N/A</v>
      </c>
      <c r="F5060" s="7" t="e">
        <v>#N/A</v>
      </c>
      <c r="G5060" s="7" t="e">
        <v>#N/A</v>
      </c>
      <c r="H5060" s="7" t="e">
        <v>#N/A</v>
      </c>
      <c r="I5060" s="7" t="s">
        <v>134</v>
      </c>
      <c r="J5060" s="7" t="s">
        <v>135</v>
      </c>
      <c r="K5060" s="241">
        <v>9091</v>
      </c>
      <c r="L5060" s="7" t="s">
        <v>136</v>
      </c>
      <c r="M5060" s="241">
        <v>1038</v>
      </c>
      <c r="N5060" s="7" t="s">
        <v>829</v>
      </c>
    </row>
    <row r="5061" spans="1:14" x14ac:dyDescent="0.3">
      <c r="A5061" t="str">
        <f t="shared" si="79"/>
        <v>90911047</v>
      </c>
      <c r="B5061" s="7" t="s">
        <v>1323</v>
      </c>
      <c r="C5061" s="7"/>
      <c r="D5061" s="7"/>
      <c r="E5061" s="7" t="e">
        <v>#N/A</v>
      </c>
      <c r="F5061" s="7" t="e">
        <v>#N/A</v>
      </c>
      <c r="G5061" s="7" t="e">
        <v>#N/A</v>
      </c>
      <c r="H5061" s="7" t="e">
        <v>#N/A</v>
      </c>
      <c r="I5061" s="7" t="s">
        <v>134</v>
      </c>
      <c r="J5061" s="7" t="s">
        <v>135</v>
      </c>
      <c r="K5061" s="241">
        <v>9091</v>
      </c>
      <c r="L5061" s="7" t="s">
        <v>136</v>
      </c>
      <c r="M5061" s="241">
        <v>1047</v>
      </c>
      <c r="N5061" s="7" t="s">
        <v>1820</v>
      </c>
    </row>
    <row r="5062" spans="1:14" x14ac:dyDescent="0.3">
      <c r="A5062" t="str">
        <f t="shared" si="79"/>
        <v>90911056</v>
      </c>
      <c r="B5062" s="7" t="s">
        <v>1323</v>
      </c>
      <c r="C5062" s="7"/>
      <c r="D5062" s="7"/>
      <c r="E5062" s="7" t="e">
        <v>#N/A</v>
      </c>
      <c r="F5062" s="7" t="e">
        <v>#N/A</v>
      </c>
      <c r="G5062" s="7" t="e">
        <v>#N/A</v>
      </c>
      <c r="H5062" s="7" t="e">
        <v>#N/A</v>
      </c>
      <c r="I5062" s="7" t="s">
        <v>134</v>
      </c>
      <c r="J5062" s="7" t="s">
        <v>135</v>
      </c>
      <c r="K5062" s="241">
        <v>9091</v>
      </c>
      <c r="L5062" s="7" t="s">
        <v>136</v>
      </c>
      <c r="M5062" s="241">
        <v>1056</v>
      </c>
      <c r="N5062" s="7" t="s">
        <v>614</v>
      </c>
    </row>
    <row r="5063" spans="1:14" x14ac:dyDescent="0.3">
      <c r="A5063" t="str">
        <f t="shared" si="79"/>
        <v>90911501</v>
      </c>
      <c r="B5063" s="7" t="s">
        <v>1323</v>
      </c>
      <c r="C5063" s="7"/>
      <c r="D5063" s="7"/>
      <c r="E5063" s="7" t="e">
        <v>#N/A</v>
      </c>
      <c r="F5063" s="7" t="e">
        <v>#N/A</v>
      </c>
      <c r="G5063" s="7" t="e">
        <v>#N/A</v>
      </c>
      <c r="H5063" s="7" t="e">
        <v>#N/A</v>
      </c>
      <c r="I5063" s="7" t="s">
        <v>134</v>
      </c>
      <c r="J5063" s="7" t="s">
        <v>135</v>
      </c>
      <c r="K5063" s="241">
        <v>9091</v>
      </c>
      <c r="L5063" s="7" t="s">
        <v>136</v>
      </c>
      <c r="M5063" s="241">
        <v>1501</v>
      </c>
      <c r="N5063" s="7" t="s">
        <v>1440</v>
      </c>
    </row>
    <row r="5064" spans="1:14" x14ac:dyDescent="0.3">
      <c r="A5064" t="str">
        <f t="shared" si="79"/>
        <v>90911503</v>
      </c>
      <c r="B5064" s="7" t="s">
        <v>1323</v>
      </c>
      <c r="C5064" s="7"/>
      <c r="D5064" s="7"/>
      <c r="E5064" s="7" t="e">
        <v>#N/A</v>
      </c>
      <c r="F5064" s="7" t="e">
        <v>#N/A</v>
      </c>
      <c r="G5064" s="7" t="e">
        <v>#N/A</v>
      </c>
      <c r="H5064" s="7" t="e">
        <v>#N/A</v>
      </c>
      <c r="I5064" s="7" t="s">
        <v>134</v>
      </c>
      <c r="J5064" s="7" t="s">
        <v>135</v>
      </c>
      <c r="K5064" s="241">
        <v>9091</v>
      </c>
      <c r="L5064" s="7" t="s">
        <v>136</v>
      </c>
      <c r="M5064" s="241">
        <v>1503</v>
      </c>
      <c r="N5064" s="7" t="s">
        <v>351</v>
      </c>
    </row>
    <row r="5065" spans="1:14" x14ac:dyDescent="0.3">
      <c r="A5065" t="str">
        <f t="shared" si="79"/>
        <v>90911504</v>
      </c>
      <c r="B5065" s="7" t="s">
        <v>1323</v>
      </c>
      <c r="C5065" s="7"/>
      <c r="D5065" s="7"/>
      <c r="E5065" s="7" t="e">
        <v>#N/A</v>
      </c>
      <c r="F5065" s="7" t="e">
        <v>#N/A</v>
      </c>
      <c r="G5065" s="7" t="e">
        <v>#N/A</v>
      </c>
      <c r="H5065" s="7" t="e">
        <v>#N/A</v>
      </c>
      <c r="I5065" s="7" t="s">
        <v>134</v>
      </c>
      <c r="J5065" s="7" t="s">
        <v>135</v>
      </c>
      <c r="K5065" s="241">
        <v>9091</v>
      </c>
      <c r="L5065" s="7" t="s">
        <v>136</v>
      </c>
      <c r="M5065" s="241">
        <v>1504</v>
      </c>
      <c r="N5065" s="7" t="s">
        <v>161</v>
      </c>
    </row>
    <row r="5066" spans="1:14" x14ac:dyDescent="0.3">
      <c r="A5066" t="str">
        <f t="shared" si="79"/>
        <v>90912000</v>
      </c>
      <c r="B5066" s="7" t="s">
        <v>1323</v>
      </c>
      <c r="C5066" s="7"/>
      <c r="D5066" s="7"/>
      <c r="E5066" s="7" t="e">
        <v>#N/A</v>
      </c>
      <c r="F5066" s="7" t="e">
        <v>#N/A</v>
      </c>
      <c r="G5066" s="7" t="e">
        <v>#N/A</v>
      </c>
      <c r="H5066" s="7" t="e">
        <v>#N/A</v>
      </c>
      <c r="I5066" s="7" t="s">
        <v>134</v>
      </c>
      <c r="J5066" s="7" t="s">
        <v>135</v>
      </c>
      <c r="K5066" s="241">
        <v>9091</v>
      </c>
      <c r="L5066" s="7" t="s">
        <v>136</v>
      </c>
      <c r="M5066" s="241">
        <v>2000</v>
      </c>
      <c r="N5066" s="7" t="s">
        <v>271</v>
      </c>
    </row>
    <row r="5067" spans="1:14" x14ac:dyDescent="0.3">
      <c r="A5067" t="str">
        <f t="shared" si="79"/>
        <v>90912003</v>
      </c>
      <c r="B5067" s="7" t="s">
        <v>1323</v>
      </c>
      <c r="C5067" s="7"/>
      <c r="D5067" s="7"/>
      <c r="E5067" s="7" t="e">
        <v>#N/A</v>
      </c>
      <c r="F5067" s="7" t="e">
        <v>#N/A</v>
      </c>
      <c r="G5067" s="7" t="e">
        <v>#N/A</v>
      </c>
      <c r="H5067" s="7" t="e">
        <v>#N/A</v>
      </c>
      <c r="I5067" s="7" t="s">
        <v>134</v>
      </c>
      <c r="J5067" s="7" t="s">
        <v>135</v>
      </c>
      <c r="K5067" s="241">
        <v>9091</v>
      </c>
      <c r="L5067" s="7" t="s">
        <v>136</v>
      </c>
      <c r="M5067" s="241">
        <v>2003</v>
      </c>
      <c r="N5067" s="7" t="s">
        <v>385</v>
      </c>
    </row>
    <row r="5068" spans="1:14" x14ac:dyDescent="0.3">
      <c r="A5068" t="str">
        <f t="shared" si="79"/>
        <v>90912015</v>
      </c>
      <c r="B5068" s="7" t="s">
        <v>1323</v>
      </c>
      <c r="C5068" s="7"/>
      <c r="D5068" s="7"/>
      <c r="E5068" s="7" t="e">
        <v>#N/A</v>
      </c>
      <c r="F5068" s="7" t="e">
        <v>#N/A</v>
      </c>
      <c r="G5068" s="7" t="e">
        <v>#N/A</v>
      </c>
      <c r="H5068" s="7" t="e">
        <v>#N/A</v>
      </c>
      <c r="I5068" s="7" t="s">
        <v>134</v>
      </c>
      <c r="J5068" s="7" t="s">
        <v>135</v>
      </c>
      <c r="K5068" s="241">
        <v>9091</v>
      </c>
      <c r="L5068" s="7" t="s">
        <v>136</v>
      </c>
      <c r="M5068" s="241">
        <v>2015</v>
      </c>
      <c r="N5068" s="7" t="s">
        <v>278</v>
      </c>
    </row>
    <row r="5069" spans="1:14" x14ac:dyDescent="0.3">
      <c r="A5069" t="str">
        <f t="shared" si="79"/>
        <v>90912018</v>
      </c>
      <c r="B5069" s="7" t="s">
        <v>1323</v>
      </c>
      <c r="C5069" s="7"/>
      <c r="D5069" s="7"/>
      <c r="E5069" s="7" t="e">
        <v>#N/A</v>
      </c>
      <c r="F5069" s="7" t="e">
        <v>#N/A</v>
      </c>
      <c r="G5069" s="7" t="e">
        <v>#N/A</v>
      </c>
      <c r="H5069" s="7" t="e">
        <v>#N/A</v>
      </c>
      <c r="I5069" s="7" t="s">
        <v>134</v>
      </c>
      <c r="J5069" s="7" t="s">
        <v>135</v>
      </c>
      <c r="K5069" s="241">
        <v>9091</v>
      </c>
      <c r="L5069" s="7" t="s">
        <v>136</v>
      </c>
      <c r="M5069" s="241">
        <v>2018</v>
      </c>
      <c r="N5069" s="7" t="s">
        <v>1443</v>
      </c>
    </row>
    <row r="5070" spans="1:14" x14ac:dyDescent="0.3">
      <c r="A5070" t="str">
        <f t="shared" si="79"/>
        <v>90912025</v>
      </c>
      <c r="B5070" s="7" t="s">
        <v>1323</v>
      </c>
      <c r="C5070" s="7"/>
      <c r="D5070" s="7"/>
      <c r="E5070" s="7" t="e">
        <v>#N/A</v>
      </c>
      <c r="F5070" s="7" t="e">
        <v>#N/A</v>
      </c>
      <c r="G5070" s="7" t="e">
        <v>#N/A</v>
      </c>
      <c r="H5070" s="7" t="e">
        <v>#N/A</v>
      </c>
      <c r="I5070" s="7" t="s">
        <v>134</v>
      </c>
      <c r="J5070" s="7" t="s">
        <v>135</v>
      </c>
      <c r="K5070" s="241">
        <v>9091</v>
      </c>
      <c r="L5070" s="7" t="s">
        <v>136</v>
      </c>
      <c r="M5070" s="241">
        <v>2025</v>
      </c>
      <c r="N5070" s="7" t="s">
        <v>1004</v>
      </c>
    </row>
    <row r="5071" spans="1:14" x14ac:dyDescent="0.3">
      <c r="A5071" t="str">
        <f t="shared" si="79"/>
        <v>90912037</v>
      </c>
      <c r="B5071" s="7" t="s">
        <v>1323</v>
      </c>
      <c r="C5071" s="7"/>
      <c r="D5071" s="7"/>
      <c r="E5071" s="7" t="e">
        <v>#N/A</v>
      </c>
      <c r="F5071" s="7" t="e">
        <v>#N/A</v>
      </c>
      <c r="G5071" s="7" t="e">
        <v>#N/A</v>
      </c>
      <c r="H5071" s="7" t="e">
        <v>#N/A</v>
      </c>
      <c r="I5071" s="7" t="s">
        <v>134</v>
      </c>
      <c r="J5071" s="7" t="s">
        <v>135</v>
      </c>
      <c r="K5071" s="241">
        <v>9091</v>
      </c>
      <c r="L5071" s="7" t="s">
        <v>136</v>
      </c>
      <c r="M5071" s="241">
        <v>2037</v>
      </c>
      <c r="N5071" s="7" t="s">
        <v>294</v>
      </c>
    </row>
    <row r="5072" spans="1:14" x14ac:dyDescent="0.3">
      <c r="A5072" t="str">
        <f t="shared" si="79"/>
        <v>90912045</v>
      </c>
      <c r="B5072" s="7" t="s">
        <v>1323</v>
      </c>
      <c r="C5072" s="7"/>
      <c r="D5072" s="7"/>
      <c r="E5072" s="7" t="e">
        <v>#N/A</v>
      </c>
      <c r="F5072" s="7" t="e">
        <v>#N/A</v>
      </c>
      <c r="G5072" s="7" t="e">
        <v>#N/A</v>
      </c>
      <c r="H5072" s="7" t="e">
        <v>#N/A</v>
      </c>
      <c r="I5072" s="7" t="s">
        <v>134</v>
      </c>
      <c r="J5072" s="7" t="s">
        <v>135</v>
      </c>
      <c r="K5072" s="241">
        <v>9091</v>
      </c>
      <c r="L5072" s="7" t="s">
        <v>136</v>
      </c>
      <c r="M5072" s="241">
        <v>2045</v>
      </c>
      <c r="N5072" s="7" t="s">
        <v>170</v>
      </c>
    </row>
    <row r="5073" spans="1:14" x14ac:dyDescent="0.3">
      <c r="A5073" t="str">
        <f t="shared" si="79"/>
        <v>90912055</v>
      </c>
      <c r="B5073" s="7" t="s">
        <v>1323</v>
      </c>
      <c r="C5073" s="7"/>
      <c r="D5073" s="7"/>
      <c r="E5073" s="7" t="e">
        <v>#N/A</v>
      </c>
      <c r="F5073" s="7" t="e">
        <v>#N/A</v>
      </c>
      <c r="G5073" s="7" t="e">
        <v>#N/A</v>
      </c>
      <c r="H5073" s="7" t="e">
        <v>#N/A</v>
      </c>
      <c r="I5073" s="7" t="s">
        <v>134</v>
      </c>
      <c r="J5073" s="7" t="s">
        <v>135</v>
      </c>
      <c r="K5073" s="241">
        <v>9091</v>
      </c>
      <c r="L5073" s="7" t="s">
        <v>136</v>
      </c>
      <c r="M5073" s="241">
        <v>2055</v>
      </c>
      <c r="N5073" s="7" t="s">
        <v>431</v>
      </c>
    </row>
    <row r="5074" spans="1:14" x14ac:dyDescent="0.3">
      <c r="A5074" t="str">
        <f t="shared" si="79"/>
        <v>90912057</v>
      </c>
      <c r="B5074" s="7" t="s">
        <v>1323</v>
      </c>
      <c r="C5074" s="7"/>
      <c r="D5074" s="7"/>
      <c r="E5074" s="7" t="e">
        <v>#N/A</v>
      </c>
      <c r="F5074" s="7" t="e">
        <v>#N/A</v>
      </c>
      <c r="G5074" s="7" t="e">
        <v>#N/A</v>
      </c>
      <c r="H5074" s="7" t="e">
        <v>#N/A</v>
      </c>
      <c r="I5074" s="7" t="s">
        <v>134</v>
      </c>
      <c r="J5074" s="7" t="s">
        <v>135</v>
      </c>
      <c r="K5074" s="241">
        <v>9091</v>
      </c>
      <c r="L5074" s="7" t="s">
        <v>136</v>
      </c>
      <c r="M5074" s="241">
        <v>2057</v>
      </c>
      <c r="N5074" s="7" t="s">
        <v>474</v>
      </c>
    </row>
    <row r="5075" spans="1:14" x14ac:dyDescent="0.3">
      <c r="A5075" t="str">
        <f t="shared" si="79"/>
        <v>90912059</v>
      </c>
      <c r="B5075" s="7" t="s">
        <v>1323</v>
      </c>
      <c r="C5075" s="7"/>
      <c r="D5075" s="7"/>
      <c r="E5075" s="7" t="e">
        <v>#N/A</v>
      </c>
      <c r="F5075" s="7" t="e">
        <v>#N/A</v>
      </c>
      <c r="G5075" s="7" t="e">
        <v>#N/A</v>
      </c>
      <c r="H5075" s="7" t="e">
        <v>#N/A</v>
      </c>
      <c r="I5075" s="7" t="s">
        <v>134</v>
      </c>
      <c r="J5075" s="7" t="s">
        <v>135</v>
      </c>
      <c r="K5075" s="241">
        <v>9091</v>
      </c>
      <c r="L5075" s="7" t="s">
        <v>136</v>
      </c>
      <c r="M5075" s="241">
        <v>2059</v>
      </c>
      <c r="N5075" s="7" t="s">
        <v>475</v>
      </c>
    </row>
    <row r="5076" spans="1:14" x14ac:dyDescent="0.3">
      <c r="A5076" t="str">
        <f t="shared" si="79"/>
        <v>90912061</v>
      </c>
      <c r="B5076" s="7" t="s">
        <v>1323</v>
      </c>
      <c r="C5076" s="7"/>
      <c r="D5076" s="7"/>
      <c r="E5076" s="7" t="e">
        <v>#N/A</v>
      </c>
      <c r="F5076" s="7" t="e">
        <v>#N/A</v>
      </c>
      <c r="G5076" s="7" t="e">
        <v>#N/A</v>
      </c>
      <c r="H5076" s="7" t="e">
        <v>#N/A</v>
      </c>
      <c r="I5076" s="7" t="s">
        <v>134</v>
      </c>
      <c r="J5076" s="7" t="s">
        <v>135</v>
      </c>
      <c r="K5076" s="241">
        <v>9091</v>
      </c>
      <c r="L5076" s="7" t="s">
        <v>136</v>
      </c>
      <c r="M5076" s="241">
        <v>2061</v>
      </c>
      <c r="N5076" s="7" t="s">
        <v>476</v>
      </c>
    </row>
    <row r="5077" spans="1:14" x14ac:dyDescent="0.3">
      <c r="A5077" t="str">
        <f t="shared" si="79"/>
        <v>90912070</v>
      </c>
      <c r="B5077" s="7" t="s">
        <v>1323</v>
      </c>
      <c r="C5077" s="7"/>
      <c r="D5077" s="7"/>
      <c r="E5077" s="7" t="e">
        <v>#N/A</v>
      </c>
      <c r="F5077" s="7" t="e">
        <v>#N/A</v>
      </c>
      <c r="G5077" s="7" t="e">
        <v>#N/A</v>
      </c>
      <c r="H5077" s="7" t="e">
        <v>#N/A</v>
      </c>
      <c r="I5077" s="7" t="s">
        <v>134</v>
      </c>
      <c r="J5077" s="7" t="s">
        <v>135</v>
      </c>
      <c r="K5077" s="241">
        <v>9091</v>
      </c>
      <c r="L5077" s="7" t="s">
        <v>136</v>
      </c>
      <c r="M5077" s="241">
        <v>2070</v>
      </c>
      <c r="N5077" s="7" t="s">
        <v>279</v>
      </c>
    </row>
    <row r="5078" spans="1:14" x14ac:dyDescent="0.3">
      <c r="A5078" t="str">
        <f t="shared" si="79"/>
        <v>90912071</v>
      </c>
      <c r="B5078" s="7" t="s">
        <v>1323</v>
      </c>
      <c r="C5078" s="7"/>
      <c r="D5078" s="7"/>
      <c r="E5078" s="7" t="e">
        <v>#N/A</v>
      </c>
      <c r="F5078" s="7" t="e">
        <v>#N/A</v>
      </c>
      <c r="G5078" s="7" t="e">
        <v>#N/A</v>
      </c>
      <c r="H5078" s="7" t="e">
        <v>#N/A</v>
      </c>
      <c r="I5078" s="7" t="s">
        <v>134</v>
      </c>
      <c r="J5078" s="7" t="s">
        <v>135</v>
      </c>
      <c r="K5078" s="241">
        <v>9091</v>
      </c>
      <c r="L5078" s="7" t="s">
        <v>136</v>
      </c>
      <c r="M5078" s="241">
        <v>2071</v>
      </c>
      <c r="N5078" s="7" t="s">
        <v>389</v>
      </c>
    </row>
    <row r="5079" spans="1:14" x14ac:dyDescent="0.3">
      <c r="A5079" t="str">
        <f t="shared" si="79"/>
        <v>90912072</v>
      </c>
      <c r="B5079" s="7" t="s">
        <v>1323</v>
      </c>
      <c r="C5079" s="7"/>
      <c r="D5079" s="7"/>
      <c r="E5079" s="7" t="e">
        <v>#N/A</v>
      </c>
      <c r="F5079" s="7" t="e">
        <v>#N/A</v>
      </c>
      <c r="G5079" s="7" t="e">
        <v>#N/A</v>
      </c>
      <c r="H5079" s="7" t="e">
        <v>#N/A</v>
      </c>
      <c r="I5079" s="7" t="s">
        <v>134</v>
      </c>
      <c r="J5079" s="7" t="s">
        <v>135</v>
      </c>
      <c r="K5079" s="241">
        <v>9091</v>
      </c>
      <c r="L5079" s="7" t="s">
        <v>136</v>
      </c>
      <c r="M5079" s="241">
        <v>2072</v>
      </c>
      <c r="N5079" s="7" t="s">
        <v>390</v>
      </c>
    </row>
    <row r="5080" spans="1:14" x14ac:dyDescent="0.3">
      <c r="A5080" t="str">
        <f t="shared" si="79"/>
        <v>90912073</v>
      </c>
      <c r="B5080" s="7" t="s">
        <v>1323</v>
      </c>
      <c r="C5080" s="7"/>
      <c r="D5080" s="7"/>
      <c r="E5080" s="7" t="e">
        <v>#N/A</v>
      </c>
      <c r="F5080" s="7" t="e">
        <v>#N/A</v>
      </c>
      <c r="G5080" s="7" t="e">
        <v>#N/A</v>
      </c>
      <c r="H5080" s="7" t="e">
        <v>#N/A</v>
      </c>
      <c r="I5080" s="7" t="s">
        <v>134</v>
      </c>
      <c r="J5080" s="7" t="s">
        <v>135</v>
      </c>
      <c r="K5080" s="241">
        <v>9091</v>
      </c>
      <c r="L5080" s="7" t="s">
        <v>136</v>
      </c>
      <c r="M5080" s="241">
        <v>2073</v>
      </c>
      <c r="N5080" s="7" t="s">
        <v>377</v>
      </c>
    </row>
    <row r="5081" spans="1:14" x14ac:dyDescent="0.3">
      <c r="A5081" t="str">
        <f t="shared" si="79"/>
        <v>90912077</v>
      </c>
      <c r="B5081" s="7" t="s">
        <v>1323</v>
      </c>
      <c r="C5081" s="7"/>
      <c r="D5081" s="7"/>
      <c r="E5081" s="7" t="e">
        <v>#N/A</v>
      </c>
      <c r="F5081" s="7" t="e">
        <v>#N/A</v>
      </c>
      <c r="G5081" s="7" t="e">
        <v>#N/A</v>
      </c>
      <c r="H5081" s="7" t="e">
        <v>#N/A</v>
      </c>
      <c r="I5081" s="7" t="s">
        <v>134</v>
      </c>
      <c r="J5081" s="7" t="s">
        <v>135</v>
      </c>
      <c r="K5081" s="241">
        <v>9091</v>
      </c>
      <c r="L5081" s="7" t="s">
        <v>136</v>
      </c>
      <c r="M5081" s="241">
        <v>2077</v>
      </c>
      <c r="N5081" s="7" t="s">
        <v>2558</v>
      </c>
    </row>
    <row r="5082" spans="1:14" x14ac:dyDescent="0.3">
      <c r="A5082" t="str">
        <f t="shared" si="79"/>
        <v>90912078</v>
      </c>
      <c r="B5082" s="7" t="s">
        <v>1323</v>
      </c>
      <c r="C5082" s="7"/>
      <c r="D5082" s="7"/>
      <c r="E5082" s="7" t="e">
        <v>#N/A</v>
      </c>
      <c r="F5082" s="7" t="e">
        <v>#N/A</v>
      </c>
      <c r="G5082" s="7" t="e">
        <v>#N/A</v>
      </c>
      <c r="H5082" s="7" t="e">
        <v>#N/A</v>
      </c>
      <c r="I5082" s="7" t="s">
        <v>134</v>
      </c>
      <c r="J5082" s="7" t="s">
        <v>135</v>
      </c>
      <c r="K5082" s="241">
        <v>9091</v>
      </c>
      <c r="L5082" s="7" t="s">
        <v>136</v>
      </c>
      <c r="M5082" s="241">
        <v>2078</v>
      </c>
      <c r="N5082" s="7" t="s">
        <v>284</v>
      </c>
    </row>
    <row r="5083" spans="1:14" x14ac:dyDescent="0.3">
      <c r="A5083" t="str">
        <f t="shared" si="79"/>
        <v>90912079</v>
      </c>
      <c r="B5083" s="7" t="s">
        <v>1323</v>
      </c>
      <c r="C5083" s="7"/>
      <c r="D5083" s="7"/>
      <c r="E5083" s="7">
        <v>0</v>
      </c>
      <c r="F5083" s="7">
        <v>0</v>
      </c>
      <c r="G5083" s="7">
        <v>0</v>
      </c>
      <c r="H5083" s="7">
        <v>0</v>
      </c>
      <c r="I5083" s="7" t="s">
        <v>134</v>
      </c>
      <c r="J5083" s="7" t="s">
        <v>135</v>
      </c>
      <c r="K5083" s="241">
        <v>9091</v>
      </c>
      <c r="L5083" s="7" t="s">
        <v>136</v>
      </c>
      <c r="M5083" s="241">
        <v>2079</v>
      </c>
      <c r="N5083" s="7" t="s">
        <v>35</v>
      </c>
    </row>
    <row r="5084" spans="1:14" x14ac:dyDescent="0.3">
      <c r="A5084" t="str">
        <f t="shared" si="79"/>
        <v>90912081</v>
      </c>
      <c r="B5084" s="7" t="s">
        <v>1323</v>
      </c>
      <c r="C5084" s="7"/>
      <c r="D5084" s="7"/>
      <c r="E5084" s="7" t="e">
        <v>#N/A</v>
      </c>
      <c r="F5084" s="7" t="e">
        <v>#N/A</v>
      </c>
      <c r="G5084" s="7" t="e">
        <v>#N/A</v>
      </c>
      <c r="H5084" s="7" t="e">
        <v>#N/A</v>
      </c>
      <c r="I5084" s="7" t="s">
        <v>134</v>
      </c>
      <c r="J5084" s="7" t="s">
        <v>135</v>
      </c>
      <c r="K5084" s="241">
        <v>9091</v>
      </c>
      <c r="L5084" s="7" t="s">
        <v>136</v>
      </c>
      <c r="M5084" s="241">
        <v>2081</v>
      </c>
      <c r="N5084" s="7" t="s">
        <v>637</v>
      </c>
    </row>
    <row r="5085" spans="1:14" x14ac:dyDescent="0.3">
      <c r="A5085" t="str">
        <f t="shared" si="79"/>
        <v>90912086</v>
      </c>
      <c r="B5085" s="7" t="s">
        <v>1323</v>
      </c>
      <c r="C5085" s="7"/>
      <c r="D5085" s="7"/>
      <c r="E5085" s="7" t="e">
        <v>#N/A</v>
      </c>
      <c r="F5085" s="7" t="e">
        <v>#N/A</v>
      </c>
      <c r="G5085" s="7" t="e">
        <v>#N/A</v>
      </c>
      <c r="H5085" s="7" t="e">
        <v>#N/A</v>
      </c>
      <c r="I5085" s="7" t="s">
        <v>134</v>
      </c>
      <c r="J5085" s="7" t="s">
        <v>135</v>
      </c>
      <c r="K5085" s="241">
        <v>9091</v>
      </c>
      <c r="L5085" s="7" t="s">
        <v>136</v>
      </c>
      <c r="M5085" s="241">
        <v>2086</v>
      </c>
      <c r="N5085" s="7" t="s">
        <v>291</v>
      </c>
    </row>
    <row r="5086" spans="1:14" x14ac:dyDescent="0.3">
      <c r="A5086" t="str">
        <f t="shared" si="79"/>
        <v>90912087</v>
      </c>
      <c r="B5086" s="7" t="s">
        <v>1323</v>
      </c>
      <c r="C5086" s="7"/>
      <c r="D5086" s="7"/>
      <c r="E5086" s="7" t="e">
        <v>#N/A</v>
      </c>
      <c r="F5086" s="7" t="e">
        <v>#N/A</v>
      </c>
      <c r="G5086" s="7" t="e">
        <v>#N/A</v>
      </c>
      <c r="H5086" s="7" t="e">
        <v>#N/A</v>
      </c>
      <c r="I5086" s="7" t="s">
        <v>134</v>
      </c>
      <c r="J5086" s="7" t="s">
        <v>135</v>
      </c>
      <c r="K5086" s="241">
        <v>9091</v>
      </c>
      <c r="L5086" s="7" t="s">
        <v>136</v>
      </c>
      <c r="M5086" s="241">
        <v>2087</v>
      </c>
      <c r="N5086" s="7" t="s">
        <v>333</v>
      </c>
    </row>
    <row r="5087" spans="1:14" x14ac:dyDescent="0.3">
      <c r="A5087" t="str">
        <f t="shared" si="79"/>
        <v>90912092</v>
      </c>
      <c r="B5087" s="7" t="s">
        <v>1323</v>
      </c>
      <c r="C5087" s="7"/>
      <c r="D5087" s="7"/>
      <c r="E5087" s="7" t="e">
        <v>#N/A</v>
      </c>
      <c r="F5087" s="7" t="e">
        <v>#N/A</v>
      </c>
      <c r="G5087" s="7" t="e">
        <v>#N/A</v>
      </c>
      <c r="H5087" s="7" t="e">
        <v>#N/A</v>
      </c>
      <c r="I5087" s="7" t="s">
        <v>134</v>
      </c>
      <c r="J5087" s="7" t="s">
        <v>135</v>
      </c>
      <c r="K5087" s="241">
        <v>9091</v>
      </c>
      <c r="L5087" s="7" t="s">
        <v>136</v>
      </c>
      <c r="M5087" s="241">
        <v>2092</v>
      </c>
      <c r="N5087" s="7" t="s">
        <v>141</v>
      </c>
    </row>
    <row r="5088" spans="1:14" x14ac:dyDescent="0.3">
      <c r="A5088" t="str">
        <f t="shared" si="79"/>
        <v>90912148</v>
      </c>
      <c r="B5088" s="7" t="s">
        <v>1323</v>
      </c>
      <c r="C5088" s="7"/>
      <c r="D5088" s="7"/>
      <c r="E5088" s="7" t="e">
        <v>#N/A</v>
      </c>
      <c r="F5088" s="7" t="e">
        <v>#N/A</v>
      </c>
      <c r="G5088" s="7" t="e">
        <v>#N/A</v>
      </c>
      <c r="H5088" s="7" t="e">
        <v>#N/A</v>
      </c>
      <c r="I5088" s="7" t="s">
        <v>134</v>
      </c>
      <c r="J5088" s="7" t="s">
        <v>135</v>
      </c>
      <c r="K5088" s="241">
        <v>9091</v>
      </c>
      <c r="L5088" s="7" t="s">
        <v>136</v>
      </c>
      <c r="M5088" s="241">
        <v>2148</v>
      </c>
      <c r="N5088" s="7" t="s">
        <v>2559</v>
      </c>
    </row>
    <row r="5089" spans="1:14" x14ac:dyDescent="0.3">
      <c r="A5089" t="str">
        <f t="shared" si="79"/>
        <v>90914011</v>
      </c>
      <c r="B5089" s="7" t="s">
        <v>1323</v>
      </c>
      <c r="C5089" s="7"/>
      <c r="D5089" s="7"/>
      <c r="E5089" s="7" t="e">
        <v>#N/A</v>
      </c>
      <c r="F5089" s="7" t="e">
        <v>#N/A</v>
      </c>
      <c r="G5089" s="7" t="e">
        <v>#N/A</v>
      </c>
      <c r="H5089" s="7" t="e">
        <v>#N/A</v>
      </c>
      <c r="I5089" s="7" t="s">
        <v>134</v>
      </c>
      <c r="J5089" s="7" t="s">
        <v>135</v>
      </c>
      <c r="K5089" s="241">
        <v>9091</v>
      </c>
      <c r="L5089" s="7" t="s">
        <v>136</v>
      </c>
      <c r="M5089" s="241">
        <v>4011</v>
      </c>
      <c r="N5089" s="7" t="s">
        <v>2560</v>
      </c>
    </row>
    <row r="5090" spans="1:14" x14ac:dyDescent="0.3">
      <c r="A5090" t="str">
        <f t="shared" si="79"/>
        <v>90916000</v>
      </c>
      <c r="B5090" s="7" t="s">
        <v>1323</v>
      </c>
      <c r="C5090" s="7"/>
      <c r="D5090" s="7"/>
      <c r="E5090" s="7" t="e">
        <v>#N/A</v>
      </c>
      <c r="F5090" s="7" t="e">
        <v>#N/A</v>
      </c>
      <c r="G5090" s="7" t="e">
        <v>#N/A</v>
      </c>
      <c r="H5090" s="7" t="e">
        <v>#N/A</v>
      </c>
      <c r="I5090" s="7" t="s">
        <v>134</v>
      </c>
      <c r="J5090" s="7" t="s">
        <v>135</v>
      </c>
      <c r="K5090" s="241">
        <v>9091</v>
      </c>
      <c r="L5090" s="7" t="s">
        <v>136</v>
      </c>
      <c r="M5090" s="241">
        <v>6000</v>
      </c>
      <c r="N5090" s="7" t="s">
        <v>107</v>
      </c>
    </row>
    <row r="5091" spans="1:14" x14ac:dyDescent="0.3">
      <c r="A5091" t="str">
        <f t="shared" si="79"/>
        <v>90916001</v>
      </c>
      <c r="B5091" s="7" t="s">
        <v>1323</v>
      </c>
      <c r="C5091" s="7"/>
      <c r="D5091" s="7"/>
      <c r="E5091" s="7" t="e">
        <v>#N/A</v>
      </c>
      <c r="F5091" s="7" t="e">
        <v>#N/A</v>
      </c>
      <c r="G5091" s="7" t="e">
        <v>#N/A</v>
      </c>
      <c r="H5091" s="7" t="e">
        <v>#N/A</v>
      </c>
      <c r="I5091" s="7" t="s">
        <v>134</v>
      </c>
      <c r="J5091" s="7" t="s">
        <v>135</v>
      </c>
      <c r="K5091" s="241">
        <v>9091</v>
      </c>
      <c r="L5091" s="7" t="s">
        <v>136</v>
      </c>
      <c r="M5091" s="241">
        <v>6001</v>
      </c>
      <c r="N5091" s="7" t="s">
        <v>457</v>
      </c>
    </row>
    <row r="5092" spans="1:14" x14ac:dyDescent="0.3">
      <c r="A5092" t="str">
        <f t="shared" si="79"/>
        <v>90916004</v>
      </c>
      <c r="B5092" s="7" t="s">
        <v>1323</v>
      </c>
      <c r="C5092" s="7"/>
      <c r="D5092" s="7"/>
      <c r="E5092" s="7" t="e">
        <v>#N/A</v>
      </c>
      <c r="F5092" s="7" t="e">
        <v>#N/A</v>
      </c>
      <c r="G5092" s="7" t="e">
        <v>#N/A</v>
      </c>
      <c r="H5092" s="7" t="e">
        <v>#N/A</v>
      </c>
      <c r="I5092" s="7" t="s">
        <v>134</v>
      </c>
      <c r="J5092" s="7" t="s">
        <v>135</v>
      </c>
      <c r="K5092" s="241">
        <v>9091</v>
      </c>
      <c r="L5092" s="7" t="s">
        <v>136</v>
      </c>
      <c r="M5092" s="241">
        <v>6004</v>
      </c>
      <c r="N5092" s="7" t="s">
        <v>66</v>
      </c>
    </row>
    <row r="5093" spans="1:14" x14ac:dyDescent="0.3">
      <c r="A5093" t="str">
        <f t="shared" si="79"/>
        <v>90916006</v>
      </c>
      <c r="B5093" s="7" t="s">
        <v>1323</v>
      </c>
      <c r="C5093" s="7"/>
      <c r="D5093" s="7"/>
      <c r="E5093" s="7" t="e">
        <v>#N/A</v>
      </c>
      <c r="F5093" s="7" t="e">
        <v>#N/A</v>
      </c>
      <c r="G5093" s="7" t="e">
        <v>#N/A</v>
      </c>
      <c r="H5093" s="7" t="e">
        <v>#N/A</v>
      </c>
      <c r="I5093" s="7" t="s">
        <v>134</v>
      </c>
      <c r="J5093" s="7" t="s">
        <v>135</v>
      </c>
      <c r="K5093" s="241">
        <v>9091</v>
      </c>
      <c r="L5093" s="7" t="s">
        <v>136</v>
      </c>
      <c r="M5093" s="241">
        <v>6006</v>
      </c>
      <c r="N5093" s="7" t="s">
        <v>68</v>
      </c>
    </row>
    <row r="5094" spans="1:14" x14ac:dyDescent="0.3">
      <c r="A5094" t="str">
        <f t="shared" si="79"/>
        <v>90917000</v>
      </c>
      <c r="B5094" s="7" t="s">
        <v>1323</v>
      </c>
      <c r="C5094" s="7"/>
      <c r="D5094" s="7"/>
      <c r="E5094" s="7" t="e">
        <v>#N/A</v>
      </c>
      <c r="F5094" s="7" t="e">
        <v>#N/A</v>
      </c>
      <c r="G5094" s="7" t="e">
        <v>#N/A</v>
      </c>
      <c r="H5094" s="7" t="e">
        <v>#N/A</v>
      </c>
      <c r="I5094" s="7" t="s">
        <v>134</v>
      </c>
      <c r="J5094" s="7" t="s">
        <v>135</v>
      </c>
      <c r="K5094" s="241">
        <v>9091</v>
      </c>
      <c r="L5094" s="7" t="s">
        <v>136</v>
      </c>
      <c r="M5094" s="241">
        <v>7000</v>
      </c>
      <c r="N5094" s="7" t="s">
        <v>44</v>
      </c>
    </row>
    <row r="5095" spans="1:14" x14ac:dyDescent="0.3">
      <c r="A5095" t="str">
        <f t="shared" si="79"/>
        <v>90917101</v>
      </c>
      <c r="B5095" s="7" t="s">
        <v>1323</v>
      </c>
      <c r="C5095" s="7"/>
      <c r="D5095" s="7"/>
      <c r="E5095" s="7" t="e">
        <v>#N/A</v>
      </c>
      <c r="F5095" s="7" t="e">
        <v>#N/A</v>
      </c>
      <c r="G5095" s="7" t="e">
        <v>#N/A</v>
      </c>
      <c r="H5095" s="7" t="e">
        <v>#N/A</v>
      </c>
      <c r="I5095" s="7" t="s">
        <v>134</v>
      </c>
      <c r="J5095" s="7" t="s">
        <v>135</v>
      </c>
      <c r="K5095" s="241">
        <v>9091</v>
      </c>
      <c r="L5095" s="7" t="s">
        <v>136</v>
      </c>
      <c r="M5095" s="241">
        <v>7101</v>
      </c>
      <c r="N5095" s="7" t="s">
        <v>46</v>
      </c>
    </row>
    <row r="5096" spans="1:14" x14ac:dyDescent="0.3">
      <c r="A5096" t="str">
        <f t="shared" si="79"/>
        <v>90917103</v>
      </c>
      <c r="B5096" s="7" t="s">
        <v>1323</v>
      </c>
      <c r="C5096" s="7"/>
      <c r="D5096" s="7"/>
      <c r="E5096" s="7" t="e">
        <v>#N/A</v>
      </c>
      <c r="F5096" s="7" t="e">
        <v>#N/A</v>
      </c>
      <c r="G5096" s="7" t="e">
        <v>#N/A</v>
      </c>
      <c r="H5096" s="7" t="e">
        <v>#N/A</v>
      </c>
      <c r="I5096" s="7" t="s">
        <v>134</v>
      </c>
      <c r="J5096" s="7" t="s">
        <v>135</v>
      </c>
      <c r="K5096" s="241">
        <v>9091</v>
      </c>
      <c r="L5096" s="7" t="s">
        <v>136</v>
      </c>
      <c r="M5096" s="241">
        <v>7103</v>
      </c>
      <c r="N5096" s="7" t="s">
        <v>36</v>
      </c>
    </row>
    <row r="5097" spans="1:14" x14ac:dyDescent="0.3">
      <c r="A5097" t="str">
        <f t="shared" si="79"/>
        <v>90917200</v>
      </c>
      <c r="B5097" s="7" t="s">
        <v>1323</v>
      </c>
      <c r="C5097" s="7"/>
      <c r="D5097" s="7"/>
      <c r="E5097" s="7" t="e">
        <v>#N/A</v>
      </c>
      <c r="F5097" s="7" t="e">
        <v>#N/A</v>
      </c>
      <c r="G5097" s="7" t="e">
        <v>#N/A</v>
      </c>
      <c r="H5097" s="7" t="e">
        <v>#N/A</v>
      </c>
      <c r="I5097" s="7" t="s">
        <v>134</v>
      </c>
      <c r="J5097" s="7" t="s">
        <v>135</v>
      </c>
      <c r="K5097" s="241">
        <v>9091</v>
      </c>
      <c r="L5097" s="7" t="s">
        <v>136</v>
      </c>
      <c r="M5097" s="241">
        <v>7200</v>
      </c>
      <c r="N5097" s="7" t="s">
        <v>255</v>
      </c>
    </row>
    <row r="5098" spans="1:14" x14ac:dyDescent="0.3">
      <c r="A5098" t="str">
        <f t="shared" si="79"/>
        <v>90917205</v>
      </c>
      <c r="B5098" s="7" t="s">
        <v>1323</v>
      </c>
      <c r="C5098" s="7"/>
      <c r="D5098" s="7"/>
      <c r="E5098" s="7" t="e">
        <v>#N/A</v>
      </c>
      <c r="F5098" s="7" t="e">
        <v>#N/A</v>
      </c>
      <c r="G5098" s="7" t="e">
        <v>#N/A</v>
      </c>
      <c r="H5098" s="7" t="e">
        <v>#N/A</v>
      </c>
      <c r="I5098" s="7" t="s">
        <v>134</v>
      </c>
      <c r="J5098" s="7" t="s">
        <v>135</v>
      </c>
      <c r="K5098" s="241">
        <v>9091</v>
      </c>
      <c r="L5098" s="7" t="s">
        <v>136</v>
      </c>
      <c r="M5098" s="241">
        <v>7205</v>
      </c>
      <c r="N5098" s="7" t="s">
        <v>1025</v>
      </c>
    </row>
    <row r="5099" spans="1:14" x14ac:dyDescent="0.3">
      <c r="A5099" t="str">
        <f t="shared" si="79"/>
        <v>90918040</v>
      </c>
      <c r="B5099" s="7" t="s">
        <v>1323</v>
      </c>
      <c r="C5099" s="7"/>
      <c r="D5099" s="7"/>
      <c r="E5099" s="7" t="e">
        <v>#N/A</v>
      </c>
      <c r="F5099" s="7" t="e">
        <v>#N/A</v>
      </c>
      <c r="G5099" s="7" t="e">
        <v>#N/A</v>
      </c>
      <c r="H5099" s="7" t="e">
        <v>#N/A</v>
      </c>
      <c r="I5099" s="7" t="s">
        <v>134</v>
      </c>
      <c r="J5099" s="7" t="s">
        <v>135</v>
      </c>
      <c r="K5099" s="241">
        <v>9091</v>
      </c>
      <c r="L5099" s="7" t="s">
        <v>136</v>
      </c>
      <c r="M5099" s="241">
        <v>8040</v>
      </c>
      <c r="N5099" s="7" t="s">
        <v>441</v>
      </c>
    </row>
    <row r="5100" spans="1:14" x14ac:dyDescent="0.3">
      <c r="A5100" t="str">
        <f t="shared" si="79"/>
        <v>60415505</v>
      </c>
      <c r="B5100" s="7" t="s">
        <v>1321</v>
      </c>
      <c r="C5100" s="7"/>
      <c r="D5100" s="7"/>
      <c r="E5100" s="7" t="e">
        <v>#N/A</v>
      </c>
      <c r="F5100" s="7" t="e">
        <v>#N/A</v>
      </c>
      <c r="G5100" s="7" t="e">
        <v>#N/A</v>
      </c>
      <c r="H5100" s="7" t="e">
        <v>#N/A</v>
      </c>
      <c r="I5100" s="7" t="s">
        <v>1286</v>
      </c>
      <c r="J5100" s="7" t="s">
        <v>1286</v>
      </c>
      <c r="K5100" s="241">
        <v>6041</v>
      </c>
      <c r="L5100" s="7" t="s">
        <v>2561</v>
      </c>
      <c r="M5100" s="241">
        <v>5505</v>
      </c>
      <c r="N5100" s="7" t="s">
        <v>61</v>
      </c>
    </row>
    <row r="5101" spans="1:14" x14ac:dyDescent="0.3">
      <c r="A5101" t="str">
        <f t="shared" si="79"/>
        <v>60416004</v>
      </c>
      <c r="B5101" s="7" t="s">
        <v>1321</v>
      </c>
      <c r="C5101" s="7"/>
      <c r="D5101" s="7"/>
      <c r="E5101" s="7" t="e">
        <v>#N/A</v>
      </c>
      <c r="F5101" s="7" t="e">
        <v>#N/A</v>
      </c>
      <c r="G5101" s="7" t="e">
        <v>#N/A</v>
      </c>
      <c r="H5101" s="7" t="e">
        <v>#N/A</v>
      </c>
      <c r="I5101" s="7" t="s">
        <v>1286</v>
      </c>
      <c r="J5101" s="7" t="s">
        <v>1286</v>
      </c>
      <c r="K5101" s="241">
        <v>6041</v>
      </c>
      <c r="L5101" s="7" t="s">
        <v>2561</v>
      </c>
      <c r="M5101" s="241">
        <v>6004</v>
      </c>
      <c r="N5101" s="7" t="s">
        <v>66</v>
      </c>
    </row>
    <row r="5102" spans="1:14" x14ac:dyDescent="0.3">
      <c r="A5102" t="str">
        <f t="shared" si="79"/>
        <v>60422079</v>
      </c>
      <c r="B5102" s="7" t="s">
        <v>1321</v>
      </c>
      <c r="C5102" s="7"/>
      <c r="D5102" s="7"/>
      <c r="E5102" s="7" t="e">
        <v>#N/A</v>
      </c>
      <c r="F5102" s="7" t="e">
        <v>#N/A</v>
      </c>
      <c r="G5102" s="7" t="e">
        <v>#N/A</v>
      </c>
      <c r="H5102" s="7" t="e">
        <v>#N/A</v>
      </c>
      <c r="I5102" s="7" t="s">
        <v>1286</v>
      </c>
      <c r="J5102" s="7" t="s">
        <v>1286</v>
      </c>
      <c r="K5102" s="241">
        <v>6042</v>
      </c>
      <c r="L5102" s="7" t="s">
        <v>2562</v>
      </c>
      <c r="M5102" s="241">
        <v>2079</v>
      </c>
      <c r="N5102" s="7" t="s">
        <v>35</v>
      </c>
    </row>
    <row r="5103" spans="1:14" x14ac:dyDescent="0.3">
      <c r="A5103" t="str">
        <f t="shared" si="79"/>
        <v>60425505</v>
      </c>
      <c r="B5103" s="7" t="s">
        <v>1321</v>
      </c>
      <c r="C5103" s="7"/>
      <c r="D5103" s="7"/>
      <c r="E5103" s="7" t="e">
        <v>#N/A</v>
      </c>
      <c r="F5103" s="7" t="e">
        <v>#N/A</v>
      </c>
      <c r="G5103" s="7" t="e">
        <v>#N/A</v>
      </c>
      <c r="H5103" s="7" t="e">
        <v>#N/A</v>
      </c>
      <c r="I5103" s="7" t="s">
        <v>1286</v>
      </c>
      <c r="J5103" s="7" t="s">
        <v>1286</v>
      </c>
      <c r="K5103" s="241">
        <v>6042</v>
      </c>
      <c r="L5103" s="7" t="s">
        <v>2562</v>
      </c>
      <c r="M5103" s="241">
        <v>5505</v>
      </c>
      <c r="N5103" s="7" t="s">
        <v>61</v>
      </c>
    </row>
    <row r="5104" spans="1:14" x14ac:dyDescent="0.3">
      <c r="A5104" t="str">
        <f t="shared" si="79"/>
        <v>60426004</v>
      </c>
      <c r="B5104" s="7" t="s">
        <v>1321</v>
      </c>
      <c r="C5104" s="7"/>
      <c r="D5104" s="7"/>
      <c r="E5104" s="7" t="e">
        <v>#N/A</v>
      </c>
      <c r="F5104" s="7" t="e">
        <v>#N/A</v>
      </c>
      <c r="G5104" s="7" t="e">
        <v>#N/A</v>
      </c>
      <c r="H5104" s="7" t="e">
        <v>#N/A</v>
      </c>
      <c r="I5104" s="7" t="s">
        <v>1286</v>
      </c>
      <c r="J5104" s="7" t="s">
        <v>1286</v>
      </c>
      <c r="K5104" s="241">
        <v>6042</v>
      </c>
      <c r="L5104" s="7" t="s">
        <v>2562</v>
      </c>
      <c r="M5104" s="241">
        <v>6004</v>
      </c>
      <c r="N5104" s="7" t="s">
        <v>66</v>
      </c>
    </row>
    <row r="5105" spans="1:14" x14ac:dyDescent="0.3">
      <c r="A5105" t="str">
        <f t="shared" si="79"/>
        <v>60455505</v>
      </c>
      <c r="B5105" s="7" t="s">
        <v>1321</v>
      </c>
      <c r="C5105" s="7"/>
      <c r="D5105" s="7"/>
      <c r="E5105" s="7" t="e">
        <v>#N/A</v>
      </c>
      <c r="F5105" s="7" t="e">
        <v>#N/A</v>
      </c>
      <c r="G5105" s="7" t="e">
        <v>#N/A</v>
      </c>
      <c r="H5105" s="7" t="e">
        <v>#N/A</v>
      </c>
      <c r="I5105" s="7" t="s">
        <v>1286</v>
      </c>
      <c r="J5105" s="7" t="s">
        <v>1286</v>
      </c>
      <c r="K5105" s="241">
        <v>6045</v>
      </c>
      <c r="L5105" s="7" t="s">
        <v>2563</v>
      </c>
      <c r="M5105" s="241">
        <v>5505</v>
      </c>
      <c r="N5105" s="7" t="s">
        <v>61</v>
      </c>
    </row>
    <row r="5106" spans="1:14" x14ac:dyDescent="0.3">
      <c r="A5106" t="str">
        <f t="shared" si="79"/>
        <v>60456004</v>
      </c>
      <c r="B5106" s="7" t="s">
        <v>1321</v>
      </c>
      <c r="C5106" s="7"/>
      <c r="D5106" s="7"/>
      <c r="E5106" s="7" t="e">
        <v>#N/A</v>
      </c>
      <c r="F5106" s="7" t="e">
        <v>#N/A</v>
      </c>
      <c r="G5106" s="7" t="e">
        <v>#N/A</v>
      </c>
      <c r="H5106" s="7" t="e">
        <v>#N/A</v>
      </c>
      <c r="I5106" s="7" t="s">
        <v>1286</v>
      </c>
      <c r="J5106" s="7" t="s">
        <v>1286</v>
      </c>
      <c r="K5106" s="241">
        <v>6045</v>
      </c>
      <c r="L5106" s="7" t="s">
        <v>2563</v>
      </c>
      <c r="M5106" s="241">
        <v>6004</v>
      </c>
      <c r="N5106" s="7" t="s">
        <v>66</v>
      </c>
    </row>
    <row r="5107" spans="1:14" x14ac:dyDescent="0.3">
      <c r="A5107" t="str">
        <f t="shared" si="79"/>
        <v>60465503</v>
      </c>
      <c r="B5107" s="7" t="s">
        <v>1321</v>
      </c>
      <c r="C5107" s="7"/>
      <c r="D5107" s="7"/>
      <c r="E5107" s="7" t="e">
        <v>#N/A</v>
      </c>
      <c r="F5107" s="7" t="e">
        <v>#N/A</v>
      </c>
      <c r="G5107" s="7" t="e">
        <v>#N/A</v>
      </c>
      <c r="H5107" s="7" t="e">
        <v>#N/A</v>
      </c>
      <c r="I5107" s="7" t="s">
        <v>1286</v>
      </c>
      <c r="J5107" s="7" t="s">
        <v>1286</v>
      </c>
      <c r="K5107" s="241">
        <v>6046</v>
      </c>
      <c r="L5107" s="7" t="s">
        <v>2564</v>
      </c>
      <c r="M5107" s="241">
        <v>5503</v>
      </c>
      <c r="N5107" s="7" t="s">
        <v>1540</v>
      </c>
    </row>
    <row r="5108" spans="1:14" x14ac:dyDescent="0.3">
      <c r="A5108" t="str">
        <f t="shared" si="79"/>
        <v>60466004</v>
      </c>
      <c r="B5108" s="7" t="s">
        <v>1321</v>
      </c>
      <c r="C5108" s="7"/>
      <c r="D5108" s="7"/>
      <c r="E5108" s="7" t="e">
        <v>#N/A</v>
      </c>
      <c r="F5108" s="7" t="e">
        <v>#N/A</v>
      </c>
      <c r="G5108" s="7" t="e">
        <v>#N/A</v>
      </c>
      <c r="H5108" s="7" t="e">
        <v>#N/A</v>
      </c>
      <c r="I5108" s="7" t="s">
        <v>1286</v>
      </c>
      <c r="J5108" s="7" t="s">
        <v>1286</v>
      </c>
      <c r="K5108" s="241">
        <v>6046</v>
      </c>
      <c r="L5108" s="7" t="s">
        <v>2564</v>
      </c>
      <c r="M5108" s="241">
        <v>6004</v>
      </c>
      <c r="N5108" s="7" t="s">
        <v>66</v>
      </c>
    </row>
    <row r="5109" spans="1:14" x14ac:dyDescent="0.3">
      <c r="A5109" t="str">
        <f t="shared" si="79"/>
        <v>60472079</v>
      </c>
      <c r="B5109" s="7" t="s">
        <v>1321</v>
      </c>
      <c r="C5109" s="7"/>
      <c r="D5109" s="7"/>
      <c r="E5109" s="7" t="e">
        <v>#N/A</v>
      </c>
      <c r="F5109" s="7" t="e">
        <v>#N/A</v>
      </c>
      <c r="G5109" s="7" t="e">
        <v>#N/A</v>
      </c>
      <c r="H5109" s="7" t="e">
        <v>#N/A</v>
      </c>
      <c r="I5109" s="7" t="s">
        <v>1286</v>
      </c>
      <c r="J5109" s="7" t="s">
        <v>1286</v>
      </c>
      <c r="K5109" s="241">
        <v>6047</v>
      </c>
      <c r="L5109" s="7" t="s">
        <v>2565</v>
      </c>
      <c r="M5109" s="241">
        <v>2079</v>
      </c>
      <c r="N5109" s="7" t="s">
        <v>35</v>
      </c>
    </row>
    <row r="5110" spans="1:14" x14ac:dyDescent="0.3">
      <c r="A5110" t="str">
        <f t="shared" si="79"/>
        <v>60475505</v>
      </c>
      <c r="B5110" s="7" t="s">
        <v>1321</v>
      </c>
      <c r="C5110" s="7"/>
      <c r="D5110" s="7"/>
      <c r="E5110" s="7" t="e">
        <v>#N/A</v>
      </c>
      <c r="F5110" s="7" t="e">
        <v>#N/A</v>
      </c>
      <c r="G5110" s="7" t="e">
        <v>#N/A</v>
      </c>
      <c r="H5110" s="7" t="e">
        <v>#N/A</v>
      </c>
      <c r="I5110" s="7" t="s">
        <v>1286</v>
      </c>
      <c r="J5110" s="7" t="s">
        <v>1286</v>
      </c>
      <c r="K5110" s="241">
        <v>6047</v>
      </c>
      <c r="L5110" s="7" t="s">
        <v>2565</v>
      </c>
      <c r="M5110" s="241">
        <v>5505</v>
      </c>
      <c r="N5110" s="7" t="s">
        <v>61</v>
      </c>
    </row>
    <row r="5111" spans="1:14" x14ac:dyDescent="0.3">
      <c r="A5111" t="str">
        <f t="shared" si="79"/>
        <v>60476004</v>
      </c>
      <c r="B5111" s="7" t="s">
        <v>1321</v>
      </c>
      <c r="C5111" s="7"/>
      <c r="D5111" s="7"/>
      <c r="E5111" s="7" t="e">
        <v>#N/A</v>
      </c>
      <c r="F5111" s="7" t="e">
        <v>#N/A</v>
      </c>
      <c r="G5111" s="7" t="e">
        <v>#N/A</v>
      </c>
      <c r="H5111" s="7" t="e">
        <v>#N/A</v>
      </c>
      <c r="I5111" s="7" t="s">
        <v>1286</v>
      </c>
      <c r="J5111" s="7" t="s">
        <v>1286</v>
      </c>
      <c r="K5111" s="241">
        <v>6047</v>
      </c>
      <c r="L5111" s="7" t="s">
        <v>2565</v>
      </c>
      <c r="M5111" s="241">
        <v>6004</v>
      </c>
      <c r="N5111" s="7" t="s">
        <v>66</v>
      </c>
    </row>
    <row r="5112" spans="1:14" x14ac:dyDescent="0.3">
      <c r="A5112" t="str">
        <f t="shared" si="79"/>
        <v>60482079</v>
      </c>
      <c r="B5112" s="7" t="s">
        <v>1321</v>
      </c>
      <c r="C5112" s="7"/>
      <c r="D5112" s="7"/>
      <c r="E5112" s="7" t="e">
        <v>#N/A</v>
      </c>
      <c r="F5112" s="7" t="e">
        <v>#N/A</v>
      </c>
      <c r="G5112" s="7" t="e">
        <v>#N/A</v>
      </c>
      <c r="H5112" s="7" t="e">
        <v>#N/A</v>
      </c>
      <c r="I5112" s="7" t="s">
        <v>1286</v>
      </c>
      <c r="J5112" s="7" t="s">
        <v>1286</v>
      </c>
      <c r="K5112" s="241">
        <v>6048</v>
      </c>
      <c r="L5112" s="7" t="s">
        <v>2566</v>
      </c>
      <c r="M5112" s="241">
        <v>2079</v>
      </c>
      <c r="N5112" s="7" t="s">
        <v>35</v>
      </c>
    </row>
    <row r="5113" spans="1:14" x14ac:dyDescent="0.3">
      <c r="A5113" t="str">
        <f t="shared" si="79"/>
        <v>60486004</v>
      </c>
      <c r="B5113" s="7" t="s">
        <v>1321</v>
      </c>
      <c r="C5113" s="7"/>
      <c r="D5113" s="7"/>
      <c r="E5113" s="7" t="e">
        <v>#N/A</v>
      </c>
      <c r="F5113" s="7" t="e">
        <v>#N/A</v>
      </c>
      <c r="G5113" s="7" t="e">
        <v>#N/A</v>
      </c>
      <c r="H5113" s="7" t="e">
        <v>#N/A</v>
      </c>
      <c r="I5113" s="7" t="s">
        <v>1286</v>
      </c>
      <c r="J5113" s="7" t="s">
        <v>1286</v>
      </c>
      <c r="K5113" s="241">
        <v>6048</v>
      </c>
      <c r="L5113" s="7" t="s">
        <v>2566</v>
      </c>
      <c r="M5113" s="241">
        <v>6004</v>
      </c>
      <c r="N5113" s="7" t="s">
        <v>66</v>
      </c>
    </row>
    <row r="5114" spans="1:14" x14ac:dyDescent="0.3">
      <c r="A5114" t="str">
        <f t="shared" si="79"/>
        <v>60512079</v>
      </c>
      <c r="B5114" s="7" t="s">
        <v>1321</v>
      </c>
      <c r="C5114" s="7"/>
      <c r="D5114" s="7"/>
      <c r="E5114" s="7" t="e">
        <v>#N/A</v>
      </c>
      <c r="F5114" s="7" t="e">
        <v>#N/A</v>
      </c>
      <c r="G5114" s="7" t="e">
        <v>#N/A</v>
      </c>
      <c r="H5114" s="7" t="e">
        <v>#N/A</v>
      </c>
      <c r="I5114" s="7" t="s">
        <v>1286</v>
      </c>
      <c r="J5114" s="7" t="s">
        <v>1286</v>
      </c>
      <c r="K5114" s="241">
        <v>6051</v>
      </c>
      <c r="L5114" s="7" t="s">
        <v>2567</v>
      </c>
      <c r="M5114" s="241">
        <v>2079</v>
      </c>
      <c r="N5114" s="7" t="s">
        <v>35</v>
      </c>
    </row>
    <row r="5115" spans="1:14" x14ac:dyDescent="0.3">
      <c r="A5115" t="str">
        <f t="shared" si="79"/>
        <v>60515505</v>
      </c>
      <c r="B5115" s="7" t="s">
        <v>1321</v>
      </c>
      <c r="C5115" s="7"/>
      <c r="D5115" s="7"/>
      <c r="E5115" s="7" t="e">
        <v>#N/A</v>
      </c>
      <c r="F5115" s="7" t="e">
        <v>#N/A</v>
      </c>
      <c r="G5115" s="7" t="e">
        <v>#N/A</v>
      </c>
      <c r="H5115" s="7" t="e">
        <v>#N/A</v>
      </c>
      <c r="I5115" s="7" t="s">
        <v>1286</v>
      </c>
      <c r="J5115" s="7" t="s">
        <v>1286</v>
      </c>
      <c r="K5115" s="241">
        <v>6051</v>
      </c>
      <c r="L5115" s="7" t="s">
        <v>2567</v>
      </c>
      <c r="M5115" s="241">
        <v>5505</v>
      </c>
      <c r="N5115" s="7" t="s">
        <v>61</v>
      </c>
    </row>
    <row r="5116" spans="1:14" x14ac:dyDescent="0.3">
      <c r="A5116" t="str">
        <f t="shared" si="79"/>
        <v>60516004</v>
      </c>
      <c r="B5116" s="7" t="s">
        <v>1321</v>
      </c>
      <c r="C5116" s="7"/>
      <c r="D5116" s="7"/>
      <c r="E5116" s="7" t="e">
        <v>#N/A</v>
      </c>
      <c r="F5116" s="7" t="e">
        <v>#N/A</v>
      </c>
      <c r="G5116" s="7" t="e">
        <v>#N/A</v>
      </c>
      <c r="H5116" s="7" t="e">
        <v>#N/A</v>
      </c>
      <c r="I5116" s="7" t="s">
        <v>1286</v>
      </c>
      <c r="J5116" s="7" t="s">
        <v>1286</v>
      </c>
      <c r="K5116" s="241">
        <v>6051</v>
      </c>
      <c r="L5116" s="7" t="s">
        <v>2567</v>
      </c>
      <c r="M5116" s="241">
        <v>6004</v>
      </c>
      <c r="N5116" s="7" t="s">
        <v>66</v>
      </c>
    </row>
    <row r="5117" spans="1:14" x14ac:dyDescent="0.3">
      <c r="A5117" t="str">
        <f t="shared" si="79"/>
        <v>60535505</v>
      </c>
      <c r="B5117" s="7" t="s">
        <v>1321</v>
      </c>
      <c r="C5117" s="7"/>
      <c r="D5117" s="7"/>
      <c r="E5117" s="7" t="e">
        <v>#N/A</v>
      </c>
      <c r="F5117" s="7" t="e">
        <v>#N/A</v>
      </c>
      <c r="G5117" s="7" t="e">
        <v>#N/A</v>
      </c>
      <c r="H5117" s="7" t="e">
        <v>#N/A</v>
      </c>
      <c r="I5117" s="7" t="s">
        <v>1286</v>
      </c>
      <c r="J5117" s="7" t="s">
        <v>1286</v>
      </c>
      <c r="K5117" s="241">
        <v>6053</v>
      </c>
      <c r="L5117" s="7" t="s">
        <v>2568</v>
      </c>
      <c r="M5117" s="241">
        <v>5505</v>
      </c>
      <c r="N5117" s="7" t="s">
        <v>61</v>
      </c>
    </row>
    <row r="5118" spans="1:14" x14ac:dyDescent="0.3">
      <c r="A5118" t="str">
        <f t="shared" si="79"/>
        <v>60545505</v>
      </c>
      <c r="B5118" s="7" t="s">
        <v>1321</v>
      </c>
      <c r="C5118" s="7"/>
      <c r="D5118" s="7"/>
      <c r="E5118" s="7" t="e">
        <v>#N/A</v>
      </c>
      <c r="F5118" s="7" t="e">
        <v>#N/A</v>
      </c>
      <c r="G5118" s="7" t="e">
        <v>#N/A</v>
      </c>
      <c r="H5118" s="7" t="e">
        <v>#N/A</v>
      </c>
      <c r="I5118" s="7" t="s">
        <v>1286</v>
      </c>
      <c r="J5118" s="7" t="s">
        <v>1286</v>
      </c>
      <c r="K5118" s="241">
        <v>6054</v>
      </c>
      <c r="L5118" s="7" t="s">
        <v>2561</v>
      </c>
      <c r="M5118" s="241">
        <v>5505</v>
      </c>
      <c r="N5118" s="7" t="s">
        <v>61</v>
      </c>
    </row>
    <row r="5119" spans="1:14" x14ac:dyDescent="0.3">
      <c r="A5119" t="str">
        <f t="shared" si="79"/>
        <v>60545527</v>
      </c>
      <c r="B5119" s="7" t="s">
        <v>1321</v>
      </c>
      <c r="C5119" s="7"/>
      <c r="D5119" s="7"/>
      <c r="E5119" s="7" t="e">
        <v>#N/A</v>
      </c>
      <c r="F5119" s="7" t="e">
        <v>#N/A</v>
      </c>
      <c r="G5119" s="7" t="e">
        <v>#N/A</v>
      </c>
      <c r="H5119" s="7" t="e">
        <v>#N/A</v>
      </c>
      <c r="I5119" s="7" t="s">
        <v>1286</v>
      </c>
      <c r="J5119" s="7" t="s">
        <v>1286</v>
      </c>
      <c r="K5119" s="241">
        <v>6054</v>
      </c>
      <c r="L5119" s="7" t="s">
        <v>2561</v>
      </c>
      <c r="M5119" s="241">
        <v>5527</v>
      </c>
      <c r="N5119" s="7" t="s">
        <v>1562</v>
      </c>
    </row>
    <row r="5120" spans="1:14" x14ac:dyDescent="0.3">
      <c r="A5120" t="str">
        <f t="shared" si="79"/>
        <v>60546004</v>
      </c>
      <c r="B5120" s="7" t="s">
        <v>1321</v>
      </c>
      <c r="C5120" s="7"/>
      <c r="D5120" s="7"/>
      <c r="E5120" s="7" t="e">
        <v>#N/A</v>
      </c>
      <c r="F5120" s="7" t="e">
        <v>#N/A</v>
      </c>
      <c r="G5120" s="7" t="e">
        <v>#N/A</v>
      </c>
      <c r="H5120" s="7" t="e">
        <v>#N/A</v>
      </c>
      <c r="I5120" s="7" t="s">
        <v>1286</v>
      </c>
      <c r="J5120" s="7" t="s">
        <v>1286</v>
      </c>
      <c r="K5120" s="241">
        <v>6054</v>
      </c>
      <c r="L5120" s="7" t="s">
        <v>2561</v>
      </c>
      <c r="M5120" s="241">
        <v>6004</v>
      </c>
      <c r="N5120" s="7" t="s">
        <v>66</v>
      </c>
    </row>
    <row r="5121" spans="1:14" x14ac:dyDescent="0.3">
      <c r="A5121" t="str">
        <f t="shared" si="79"/>
        <v>60795505</v>
      </c>
      <c r="B5121" s="7" t="s">
        <v>1321</v>
      </c>
      <c r="C5121" s="7"/>
      <c r="D5121" s="7"/>
      <c r="E5121" s="7" t="e">
        <v>#N/A</v>
      </c>
      <c r="F5121" s="7" t="e">
        <v>#N/A</v>
      </c>
      <c r="G5121" s="7" t="e">
        <v>#N/A</v>
      </c>
      <c r="H5121" s="7" t="e">
        <v>#N/A</v>
      </c>
      <c r="I5121" s="7" t="s">
        <v>1286</v>
      </c>
      <c r="J5121" s="7" t="s">
        <v>1286</v>
      </c>
      <c r="K5121" s="241">
        <v>6079</v>
      </c>
      <c r="L5121" s="7" t="s">
        <v>2569</v>
      </c>
      <c r="M5121" s="241">
        <v>5505</v>
      </c>
      <c r="N5121" s="7" t="s">
        <v>61</v>
      </c>
    </row>
    <row r="5122" spans="1:14" x14ac:dyDescent="0.3">
      <c r="A5122" t="str">
        <f t="shared" si="79"/>
        <v>60796004</v>
      </c>
      <c r="B5122" s="7" t="s">
        <v>1321</v>
      </c>
      <c r="C5122" s="7"/>
      <c r="D5122" s="7"/>
      <c r="E5122" s="7" t="e">
        <v>#N/A</v>
      </c>
      <c r="F5122" s="7" t="e">
        <v>#N/A</v>
      </c>
      <c r="G5122" s="7" t="e">
        <v>#N/A</v>
      </c>
      <c r="H5122" s="7" t="e">
        <v>#N/A</v>
      </c>
      <c r="I5122" s="7" t="s">
        <v>1286</v>
      </c>
      <c r="J5122" s="7" t="s">
        <v>1286</v>
      </c>
      <c r="K5122" s="241">
        <v>6079</v>
      </c>
      <c r="L5122" s="7" t="s">
        <v>2569</v>
      </c>
      <c r="M5122" s="241">
        <v>6004</v>
      </c>
      <c r="N5122" s="7" t="s">
        <v>66</v>
      </c>
    </row>
    <row r="5123" spans="1:14" x14ac:dyDescent="0.3">
      <c r="A5123" t="str">
        <f t="shared" ref="A5123:A5186" si="80">K5123&amp;M5123</f>
        <v>60985505</v>
      </c>
      <c r="B5123" s="7" t="s">
        <v>1321</v>
      </c>
      <c r="C5123" s="7"/>
      <c r="D5123" s="7"/>
      <c r="E5123" s="7" t="e">
        <v>#N/A</v>
      </c>
      <c r="F5123" s="7" t="e">
        <v>#N/A</v>
      </c>
      <c r="G5123" s="7" t="e">
        <v>#N/A</v>
      </c>
      <c r="H5123" s="7" t="e">
        <v>#N/A</v>
      </c>
      <c r="I5123" s="7" t="s">
        <v>1286</v>
      </c>
      <c r="J5123" s="7" t="s">
        <v>1286</v>
      </c>
      <c r="K5123" s="241">
        <v>6098</v>
      </c>
      <c r="L5123" s="7" t="s">
        <v>2569</v>
      </c>
      <c r="M5123" s="241">
        <v>5505</v>
      </c>
      <c r="N5123" s="7" t="s">
        <v>61</v>
      </c>
    </row>
    <row r="5124" spans="1:14" x14ac:dyDescent="0.3">
      <c r="A5124" t="str">
        <f t="shared" si="80"/>
        <v>61345505</v>
      </c>
      <c r="B5124" s="7" t="s">
        <v>1321</v>
      </c>
      <c r="C5124" s="7"/>
      <c r="D5124" s="7"/>
      <c r="E5124" s="7" t="e">
        <v>#N/A</v>
      </c>
      <c r="F5124" s="7" t="e">
        <v>#N/A</v>
      </c>
      <c r="G5124" s="7" t="e">
        <v>#N/A</v>
      </c>
      <c r="H5124" s="7" t="e">
        <v>#N/A</v>
      </c>
      <c r="I5124" s="7" t="s">
        <v>1286</v>
      </c>
      <c r="J5124" s="7" t="s">
        <v>1286</v>
      </c>
      <c r="K5124" s="241">
        <v>6134</v>
      </c>
      <c r="L5124" s="7" t="s">
        <v>2570</v>
      </c>
      <c r="M5124" s="241">
        <v>5505</v>
      </c>
      <c r="N5124" s="7" t="s">
        <v>61</v>
      </c>
    </row>
    <row r="5125" spans="1:14" x14ac:dyDescent="0.3">
      <c r="A5125" t="str">
        <f t="shared" si="80"/>
        <v>61346004</v>
      </c>
      <c r="B5125" s="7" t="s">
        <v>1321</v>
      </c>
      <c r="C5125" s="7"/>
      <c r="D5125" s="7"/>
      <c r="E5125" s="7" t="e">
        <v>#N/A</v>
      </c>
      <c r="F5125" s="7" t="e">
        <v>#N/A</v>
      </c>
      <c r="G5125" s="7" t="e">
        <v>#N/A</v>
      </c>
      <c r="H5125" s="7" t="e">
        <v>#N/A</v>
      </c>
      <c r="I5125" s="7" t="s">
        <v>1286</v>
      </c>
      <c r="J5125" s="7" t="s">
        <v>1286</v>
      </c>
      <c r="K5125" s="241">
        <v>6134</v>
      </c>
      <c r="L5125" s="7" t="s">
        <v>2570</v>
      </c>
      <c r="M5125" s="241">
        <v>6004</v>
      </c>
      <c r="N5125" s="7" t="s">
        <v>66</v>
      </c>
    </row>
    <row r="5126" spans="1:14" x14ac:dyDescent="0.3">
      <c r="A5126" t="str">
        <f t="shared" si="80"/>
        <v>61365502</v>
      </c>
      <c r="B5126" s="7" t="s">
        <v>1321</v>
      </c>
      <c r="C5126" s="7"/>
      <c r="D5126" s="7"/>
      <c r="E5126" s="7" t="e">
        <v>#N/A</v>
      </c>
      <c r="F5126" s="7" t="e">
        <v>#N/A</v>
      </c>
      <c r="G5126" s="7" t="e">
        <v>#N/A</v>
      </c>
      <c r="H5126" s="7" t="e">
        <v>#N/A</v>
      </c>
      <c r="I5126" s="7" t="s">
        <v>1286</v>
      </c>
      <c r="J5126" s="7" t="s">
        <v>1286</v>
      </c>
      <c r="K5126" s="241">
        <v>6136</v>
      </c>
      <c r="L5126" s="7" t="s">
        <v>2571</v>
      </c>
      <c r="M5126" s="241">
        <v>5502</v>
      </c>
      <c r="N5126" s="7" t="s">
        <v>63</v>
      </c>
    </row>
    <row r="5127" spans="1:14" x14ac:dyDescent="0.3">
      <c r="A5127" t="str">
        <f t="shared" si="80"/>
        <v>61366004</v>
      </c>
      <c r="B5127" s="7" t="s">
        <v>1321</v>
      </c>
      <c r="C5127" s="7"/>
      <c r="D5127" s="7"/>
      <c r="E5127" s="7" t="e">
        <v>#N/A</v>
      </c>
      <c r="F5127" s="7" t="e">
        <v>#N/A</v>
      </c>
      <c r="G5127" s="7" t="e">
        <v>#N/A</v>
      </c>
      <c r="H5127" s="7" t="e">
        <v>#N/A</v>
      </c>
      <c r="I5127" s="7" t="s">
        <v>1286</v>
      </c>
      <c r="J5127" s="7" t="s">
        <v>1286</v>
      </c>
      <c r="K5127" s="241">
        <v>6136</v>
      </c>
      <c r="L5127" s="7" t="s">
        <v>2571</v>
      </c>
      <c r="M5127" s="241">
        <v>6004</v>
      </c>
      <c r="N5127" s="7" t="s">
        <v>66</v>
      </c>
    </row>
    <row r="5128" spans="1:14" x14ac:dyDescent="0.3">
      <c r="A5128" t="str">
        <f t="shared" si="80"/>
        <v>61515502</v>
      </c>
      <c r="B5128" s="7" t="s">
        <v>1321</v>
      </c>
      <c r="C5128" s="7"/>
      <c r="D5128" s="7"/>
      <c r="E5128" s="7" t="e">
        <v>#N/A</v>
      </c>
      <c r="F5128" s="7" t="e">
        <v>#N/A</v>
      </c>
      <c r="G5128" s="7" t="e">
        <v>#N/A</v>
      </c>
      <c r="H5128" s="7" t="e">
        <v>#N/A</v>
      </c>
      <c r="I5128" s="7" t="s">
        <v>1286</v>
      </c>
      <c r="J5128" s="7" t="s">
        <v>1286</v>
      </c>
      <c r="K5128" s="241">
        <v>6151</v>
      </c>
      <c r="L5128" s="7" t="s">
        <v>2572</v>
      </c>
      <c r="M5128" s="241">
        <v>5502</v>
      </c>
      <c r="N5128" s="7" t="s">
        <v>63</v>
      </c>
    </row>
    <row r="5129" spans="1:14" x14ac:dyDescent="0.3">
      <c r="A5129" t="str">
        <f t="shared" si="80"/>
        <v>61516003</v>
      </c>
      <c r="B5129" s="7" t="s">
        <v>1321</v>
      </c>
      <c r="C5129" s="7"/>
      <c r="D5129" s="7"/>
      <c r="E5129" s="7" t="e">
        <v>#N/A</v>
      </c>
      <c r="F5129" s="7" t="e">
        <v>#N/A</v>
      </c>
      <c r="G5129" s="7" t="e">
        <v>#N/A</v>
      </c>
      <c r="H5129" s="7" t="e">
        <v>#N/A</v>
      </c>
      <c r="I5129" s="7" t="s">
        <v>1286</v>
      </c>
      <c r="J5129" s="7" t="s">
        <v>1286</v>
      </c>
      <c r="K5129" s="241">
        <v>6151</v>
      </c>
      <c r="L5129" s="7" t="s">
        <v>2572</v>
      </c>
      <c r="M5129" s="241">
        <v>6003</v>
      </c>
      <c r="N5129" s="7" t="s">
        <v>89</v>
      </c>
    </row>
    <row r="5130" spans="1:14" x14ac:dyDescent="0.3">
      <c r="A5130" t="str">
        <f t="shared" si="80"/>
        <v>61516004</v>
      </c>
      <c r="B5130" s="7" t="s">
        <v>1321</v>
      </c>
      <c r="C5130" s="7"/>
      <c r="D5130" s="7"/>
      <c r="E5130" s="7" t="e">
        <v>#N/A</v>
      </c>
      <c r="F5130" s="7" t="e">
        <v>#N/A</v>
      </c>
      <c r="G5130" s="7" t="e">
        <v>#N/A</v>
      </c>
      <c r="H5130" s="7" t="e">
        <v>#N/A</v>
      </c>
      <c r="I5130" s="7" t="s">
        <v>1286</v>
      </c>
      <c r="J5130" s="7" t="s">
        <v>1286</v>
      </c>
      <c r="K5130" s="241">
        <v>6151</v>
      </c>
      <c r="L5130" s="7" t="s">
        <v>2572</v>
      </c>
      <c r="M5130" s="241">
        <v>6004</v>
      </c>
      <c r="N5130" s="7" t="s">
        <v>66</v>
      </c>
    </row>
    <row r="5131" spans="1:14" x14ac:dyDescent="0.3">
      <c r="A5131" t="str">
        <f t="shared" si="80"/>
        <v>61615500</v>
      </c>
      <c r="B5131" s="7" t="s">
        <v>1321</v>
      </c>
      <c r="C5131" s="7"/>
      <c r="D5131" s="7"/>
      <c r="E5131" s="7" t="e">
        <v>#N/A</v>
      </c>
      <c r="F5131" s="7" t="e">
        <v>#N/A</v>
      </c>
      <c r="G5131" s="7" t="e">
        <v>#N/A</v>
      </c>
      <c r="H5131" s="7" t="e">
        <v>#N/A</v>
      </c>
      <c r="I5131" s="7" t="s">
        <v>1286</v>
      </c>
      <c r="J5131" s="7" t="s">
        <v>1286</v>
      </c>
      <c r="K5131" s="241">
        <v>6161</v>
      </c>
      <c r="L5131" s="7" t="s">
        <v>2573</v>
      </c>
      <c r="M5131" s="241">
        <v>5500</v>
      </c>
      <c r="N5131" s="7" t="s">
        <v>65</v>
      </c>
    </row>
    <row r="5132" spans="1:14" x14ac:dyDescent="0.3">
      <c r="A5132" t="str">
        <f t="shared" si="80"/>
        <v>61616004</v>
      </c>
      <c r="B5132" s="7" t="s">
        <v>1321</v>
      </c>
      <c r="C5132" s="7"/>
      <c r="D5132" s="7"/>
      <c r="E5132" s="7" t="e">
        <v>#N/A</v>
      </c>
      <c r="F5132" s="7" t="e">
        <v>#N/A</v>
      </c>
      <c r="G5132" s="7" t="e">
        <v>#N/A</v>
      </c>
      <c r="H5132" s="7" t="e">
        <v>#N/A</v>
      </c>
      <c r="I5132" s="7" t="s">
        <v>1286</v>
      </c>
      <c r="J5132" s="7" t="s">
        <v>1286</v>
      </c>
      <c r="K5132" s="241">
        <v>6161</v>
      </c>
      <c r="L5132" s="7" t="s">
        <v>2573</v>
      </c>
      <c r="M5132" s="241">
        <v>6004</v>
      </c>
      <c r="N5132" s="7" t="s">
        <v>66</v>
      </c>
    </row>
    <row r="5133" spans="1:14" x14ac:dyDescent="0.3">
      <c r="A5133" t="str">
        <f t="shared" si="80"/>
        <v>81266001</v>
      </c>
      <c r="B5133" s="7" t="s">
        <v>1321</v>
      </c>
      <c r="C5133" s="7"/>
      <c r="D5133" s="7"/>
      <c r="E5133" s="7" t="e">
        <v>#N/A</v>
      </c>
      <c r="F5133" s="7" t="e">
        <v>#N/A</v>
      </c>
      <c r="G5133" s="7" t="e">
        <v>#N/A</v>
      </c>
      <c r="H5133" s="7" t="e">
        <v>#N/A</v>
      </c>
      <c r="I5133" s="7" t="s">
        <v>1286</v>
      </c>
      <c r="J5133" s="7" t="s">
        <v>1286</v>
      </c>
      <c r="K5133" s="241">
        <v>8126</v>
      </c>
      <c r="L5133" s="7" t="s">
        <v>2574</v>
      </c>
      <c r="M5133" s="241">
        <v>6001</v>
      </c>
      <c r="N5133" s="7" t="s">
        <v>457</v>
      </c>
    </row>
    <row r="5134" spans="1:14" x14ac:dyDescent="0.3">
      <c r="A5134" t="str">
        <f t="shared" si="80"/>
        <v>81268701</v>
      </c>
      <c r="B5134" s="7" t="s">
        <v>1321</v>
      </c>
      <c r="C5134" s="7"/>
      <c r="D5134" s="7"/>
      <c r="E5134" s="7" t="e">
        <v>#N/A</v>
      </c>
      <c r="F5134" s="7" t="e">
        <v>#N/A</v>
      </c>
      <c r="G5134" s="7" t="e">
        <v>#N/A</v>
      </c>
      <c r="H5134" s="7" t="e">
        <v>#N/A</v>
      </c>
      <c r="I5134" s="7" t="s">
        <v>1286</v>
      </c>
      <c r="J5134" s="7" t="s">
        <v>1286</v>
      </c>
      <c r="K5134" s="241">
        <v>8126</v>
      </c>
      <c r="L5134" s="7" t="s">
        <v>2574</v>
      </c>
      <c r="M5134" s="241">
        <v>8701</v>
      </c>
      <c r="N5134" s="7" t="s">
        <v>61</v>
      </c>
    </row>
    <row r="5135" spans="1:14" x14ac:dyDescent="0.3">
      <c r="A5135" t="str">
        <f t="shared" si="80"/>
        <v>92426008</v>
      </c>
      <c r="B5135" s="7" t="s">
        <v>1321</v>
      </c>
      <c r="C5135" s="7"/>
      <c r="D5135" s="7"/>
      <c r="E5135" s="7" t="e">
        <v>#N/A</v>
      </c>
      <c r="F5135" s="7" t="e">
        <v>#N/A</v>
      </c>
      <c r="G5135" s="7" t="e">
        <v>#N/A</v>
      </c>
      <c r="H5135" s="7" t="e">
        <v>#N/A</v>
      </c>
      <c r="I5135" s="7" t="s">
        <v>1286</v>
      </c>
      <c r="J5135" s="7" t="s">
        <v>1286</v>
      </c>
      <c r="K5135" s="241">
        <v>9242</v>
      </c>
      <c r="L5135" s="7" t="s">
        <v>2575</v>
      </c>
      <c r="M5135" s="241">
        <v>6008</v>
      </c>
      <c r="N5135" s="7" t="s">
        <v>75</v>
      </c>
    </row>
    <row r="5136" spans="1:14" x14ac:dyDescent="0.3">
      <c r="A5136" t="str">
        <f t="shared" si="80"/>
        <v>925762</v>
      </c>
      <c r="B5136" s="7" t="s">
        <v>1321</v>
      </c>
      <c r="C5136" s="7"/>
      <c r="D5136" s="7"/>
      <c r="E5136" s="7" t="e">
        <v>#N/A</v>
      </c>
      <c r="F5136" s="7" t="e">
        <v>#N/A</v>
      </c>
      <c r="G5136" s="7" t="e">
        <v>#N/A</v>
      </c>
      <c r="H5136" s="7" t="e">
        <v>#N/A</v>
      </c>
      <c r="I5136" s="7" t="s">
        <v>1286</v>
      </c>
      <c r="J5136" s="7" t="s">
        <v>1286</v>
      </c>
      <c r="K5136" s="241">
        <v>9257</v>
      </c>
      <c r="L5136" s="7" t="s">
        <v>2576</v>
      </c>
      <c r="M5136" s="241">
        <v>62</v>
      </c>
      <c r="N5136" s="7" t="s">
        <v>388</v>
      </c>
    </row>
    <row r="5137" spans="1:14" x14ac:dyDescent="0.3">
      <c r="A5137" t="str">
        <f t="shared" si="80"/>
        <v>92576006</v>
      </c>
      <c r="B5137" s="7" t="s">
        <v>1321</v>
      </c>
      <c r="C5137" s="7"/>
      <c r="D5137" s="7"/>
      <c r="E5137" s="7" t="e">
        <v>#N/A</v>
      </c>
      <c r="F5137" s="7" t="e">
        <v>#N/A</v>
      </c>
      <c r="G5137" s="7" t="e">
        <v>#N/A</v>
      </c>
      <c r="H5137" s="7" t="e">
        <v>#N/A</v>
      </c>
      <c r="I5137" s="7" t="s">
        <v>1286</v>
      </c>
      <c r="J5137" s="7" t="s">
        <v>1286</v>
      </c>
      <c r="K5137" s="241">
        <v>9257</v>
      </c>
      <c r="L5137" s="7" t="s">
        <v>2576</v>
      </c>
      <c r="M5137" s="241">
        <v>6006</v>
      </c>
      <c r="N5137" s="7" t="s">
        <v>68</v>
      </c>
    </row>
    <row r="5138" spans="1:14" x14ac:dyDescent="0.3">
      <c r="A5138" t="str">
        <f t="shared" si="80"/>
        <v>92578000</v>
      </c>
      <c r="B5138" s="7" t="s">
        <v>1321</v>
      </c>
      <c r="C5138" s="7"/>
      <c r="D5138" s="7"/>
      <c r="E5138" s="7" t="e">
        <v>#N/A</v>
      </c>
      <c r="F5138" s="7" t="e">
        <v>#N/A</v>
      </c>
      <c r="G5138" s="7" t="e">
        <v>#N/A</v>
      </c>
      <c r="H5138" s="7" t="e">
        <v>#N/A</v>
      </c>
      <c r="I5138" s="7" t="s">
        <v>1286</v>
      </c>
      <c r="J5138" s="7" t="s">
        <v>1286</v>
      </c>
      <c r="K5138" s="241">
        <v>9257</v>
      </c>
      <c r="L5138" s="7" t="s">
        <v>2576</v>
      </c>
      <c r="M5138" s="241">
        <v>8000</v>
      </c>
      <c r="N5138" s="7" t="s">
        <v>163</v>
      </c>
    </row>
    <row r="5139" spans="1:14" x14ac:dyDescent="0.3">
      <c r="A5139" t="str">
        <f t="shared" si="80"/>
        <v>93206003</v>
      </c>
      <c r="B5139" s="7" t="s">
        <v>1321</v>
      </c>
      <c r="C5139" s="7"/>
      <c r="D5139" s="7"/>
      <c r="E5139" s="7" t="e">
        <v>#N/A</v>
      </c>
      <c r="F5139" s="7" t="e">
        <v>#N/A</v>
      </c>
      <c r="G5139" s="7" t="e">
        <v>#N/A</v>
      </c>
      <c r="H5139" s="7" t="e">
        <v>#N/A</v>
      </c>
      <c r="I5139" s="7" t="s">
        <v>1286</v>
      </c>
      <c r="J5139" s="7" t="s">
        <v>1286</v>
      </c>
      <c r="K5139" s="241">
        <v>9320</v>
      </c>
      <c r="L5139" s="7" t="s">
        <v>2577</v>
      </c>
      <c r="M5139" s="241">
        <v>6003</v>
      </c>
      <c r="N5139" s="7" t="s">
        <v>89</v>
      </c>
    </row>
    <row r="5140" spans="1:14" x14ac:dyDescent="0.3">
      <c r="A5140" t="str">
        <f t="shared" si="80"/>
        <v>101611</v>
      </c>
      <c r="B5140" s="7" t="s">
        <v>1323</v>
      </c>
      <c r="C5140" s="7"/>
      <c r="D5140" s="7"/>
      <c r="E5140" s="7" t="e">
        <v>#N/A</v>
      </c>
      <c r="F5140" s="7" t="e">
        <v>#N/A</v>
      </c>
      <c r="G5140" s="7" t="e">
        <v>#N/A</v>
      </c>
      <c r="H5140" s="7" t="e">
        <v>#N/A</v>
      </c>
      <c r="I5140" s="7" t="s">
        <v>1286</v>
      </c>
      <c r="J5140" s="7" t="s">
        <v>1286</v>
      </c>
      <c r="K5140" s="241">
        <v>10161</v>
      </c>
      <c r="L5140" s="7" t="s">
        <v>2578</v>
      </c>
      <c r="M5140" s="241">
        <v>1</v>
      </c>
      <c r="N5140" s="7" t="s">
        <v>158</v>
      </c>
    </row>
    <row r="5141" spans="1:14" x14ac:dyDescent="0.3">
      <c r="A5141" t="str">
        <f t="shared" si="80"/>
        <v>101616003</v>
      </c>
      <c r="B5141" s="7" t="s">
        <v>1323</v>
      </c>
      <c r="C5141" s="7"/>
      <c r="D5141" s="7"/>
      <c r="E5141" s="7" t="e">
        <v>#N/A</v>
      </c>
      <c r="F5141" s="7" t="e">
        <v>#N/A</v>
      </c>
      <c r="G5141" s="7" t="e">
        <v>#N/A</v>
      </c>
      <c r="H5141" s="7" t="e">
        <v>#N/A</v>
      </c>
      <c r="I5141" s="7" t="s">
        <v>1286</v>
      </c>
      <c r="J5141" s="7" t="s">
        <v>1286</v>
      </c>
      <c r="K5141" s="241">
        <v>10161</v>
      </c>
      <c r="L5141" s="7" t="s">
        <v>2578</v>
      </c>
      <c r="M5141" s="241">
        <v>6003</v>
      </c>
      <c r="N5141" s="7" t="s">
        <v>89</v>
      </c>
    </row>
    <row r="5142" spans="1:14" x14ac:dyDescent="0.3">
      <c r="A5142" t="str">
        <f t="shared" si="80"/>
        <v>101616006</v>
      </c>
      <c r="B5142" s="7" t="s">
        <v>1323</v>
      </c>
      <c r="C5142" s="7"/>
      <c r="D5142" s="7"/>
      <c r="E5142" s="7" t="e">
        <v>#N/A</v>
      </c>
      <c r="F5142" s="7" t="e">
        <v>#N/A</v>
      </c>
      <c r="G5142" s="7" t="e">
        <v>#N/A</v>
      </c>
      <c r="H5142" s="7" t="e">
        <v>#N/A</v>
      </c>
      <c r="I5142" s="7" t="s">
        <v>1286</v>
      </c>
      <c r="J5142" s="7" t="s">
        <v>1286</v>
      </c>
      <c r="K5142" s="241">
        <v>10161</v>
      </c>
      <c r="L5142" s="7" t="s">
        <v>2578</v>
      </c>
      <c r="M5142" s="241">
        <v>6006</v>
      </c>
      <c r="N5142" s="7" t="s">
        <v>68</v>
      </c>
    </row>
    <row r="5143" spans="1:14" x14ac:dyDescent="0.3">
      <c r="A5143" t="str">
        <f t="shared" si="80"/>
        <v>103376006</v>
      </c>
      <c r="B5143" s="7" t="s">
        <v>1323</v>
      </c>
      <c r="C5143" s="7"/>
      <c r="D5143" s="7"/>
      <c r="E5143" s="7" t="e">
        <v>#N/A</v>
      </c>
      <c r="F5143" s="7" t="e">
        <v>#N/A</v>
      </c>
      <c r="G5143" s="7" t="e">
        <v>#N/A</v>
      </c>
      <c r="H5143" s="7" t="e">
        <v>#N/A</v>
      </c>
      <c r="I5143" s="7" t="s">
        <v>1286</v>
      </c>
      <c r="J5143" s="7" t="s">
        <v>1286</v>
      </c>
      <c r="K5143" s="241">
        <v>10337</v>
      </c>
      <c r="L5143" s="7" t="s">
        <v>2579</v>
      </c>
      <c r="M5143" s="241">
        <v>6006</v>
      </c>
      <c r="N5143" s="7" t="s">
        <v>68</v>
      </c>
    </row>
    <row r="5144" spans="1:14" x14ac:dyDescent="0.3">
      <c r="A5144" t="str">
        <f t="shared" si="80"/>
        <v>103376008</v>
      </c>
      <c r="B5144" s="7" t="s">
        <v>1323</v>
      </c>
      <c r="C5144" s="7"/>
      <c r="D5144" s="7"/>
      <c r="E5144" s="7" t="e">
        <v>#N/A</v>
      </c>
      <c r="F5144" s="7" t="e">
        <v>#N/A</v>
      </c>
      <c r="G5144" s="7" t="e">
        <v>#N/A</v>
      </c>
      <c r="H5144" s="7" t="e">
        <v>#N/A</v>
      </c>
      <c r="I5144" s="7" t="s">
        <v>1286</v>
      </c>
      <c r="J5144" s="7" t="s">
        <v>1286</v>
      </c>
      <c r="K5144" s="241">
        <v>10337</v>
      </c>
      <c r="L5144" s="7" t="s">
        <v>2579</v>
      </c>
      <c r="M5144" s="241">
        <v>6008</v>
      </c>
      <c r="N5144" s="7" t="s">
        <v>75</v>
      </c>
    </row>
    <row r="5145" spans="1:14" x14ac:dyDescent="0.3">
      <c r="A5145" t="str">
        <f t="shared" si="80"/>
        <v>104016003</v>
      </c>
      <c r="B5145" s="7" t="s">
        <v>1323</v>
      </c>
      <c r="C5145" s="7"/>
      <c r="D5145" s="7"/>
      <c r="E5145" s="7" t="e">
        <v>#N/A</v>
      </c>
      <c r="F5145" s="7" t="e">
        <v>#N/A</v>
      </c>
      <c r="G5145" s="7" t="e">
        <v>#N/A</v>
      </c>
      <c r="H5145" s="7" t="e">
        <v>#N/A</v>
      </c>
      <c r="I5145" s="7" t="s">
        <v>1286</v>
      </c>
      <c r="J5145" s="7" t="s">
        <v>1286</v>
      </c>
      <c r="K5145" s="241">
        <v>10401</v>
      </c>
      <c r="L5145" s="7" t="s">
        <v>2580</v>
      </c>
      <c r="M5145" s="241">
        <v>6003</v>
      </c>
      <c r="N5145" s="7" t="s">
        <v>89</v>
      </c>
    </row>
    <row r="5146" spans="1:14" x14ac:dyDescent="0.3">
      <c r="A5146" t="str">
        <f t="shared" si="80"/>
        <v>60815502</v>
      </c>
      <c r="B5146" s="7" t="s">
        <v>1321</v>
      </c>
      <c r="C5146" s="7"/>
      <c r="D5146" s="7"/>
      <c r="E5146" s="7" t="e">
        <v>#N/A</v>
      </c>
      <c r="F5146" s="7" t="e">
        <v>#N/A</v>
      </c>
      <c r="G5146" s="7" t="e">
        <v>#N/A</v>
      </c>
      <c r="H5146" s="7" t="e">
        <v>#N/A</v>
      </c>
      <c r="I5146" s="7" t="s">
        <v>1783</v>
      </c>
      <c r="J5146" s="7" t="s">
        <v>1784</v>
      </c>
      <c r="K5146" s="241">
        <v>6081</v>
      </c>
      <c r="L5146" s="7" t="s">
        <v>2581</v>
      </c>
      <c r="M5146" s="241">
        <v>5502</v>
      </c>
      <c r="N5146" s="7" t="s">
        <v>63</v>
      </c>
    </row>
    <row r="5147" spans="1:14" x14ac:dyDescent="0.3">
      <c r="A5147" t="str">
        <f t="shared" si="80"/>
        <v>60816004</v>
      </c>
      <c r="B5147" s="7" t="s">
        <v>1321</v>
      </c>
      <c r="C5147" s="7"/>
      <c r="D5147" s="7"/>
      <c r="E5147" s="7" t="e">
        <v>#N/A</v>
      </c>
      <c r="F5147" s="7" t="e">
        <v>#N/A</v>
      </c>
      <c r="G5147" s="7" t="e">
        <v>#N/A</v>
      </c>
      <c r="H5147" s="7" t="e">
        <v>#N/A</v>
      </c>
      <c r="I5147" s="7" t="s">
        <v>1783</v>
      </c>
      <c r="J5147" s="7" t="s">
        <v>1784</v>
      </c>
      <c r="K5147" s="241">
        <v>6081</v>
      </c>
      <c r="L5147" s="7" t="s">
        <v>2581</v>
      </c>
      <c r="M5147" s="241">
        <v>6004</v>
      </c>
      <c r="N5147" s="7" t="s">
        <v>66</v>
      </c>
    </row>
    <row r="5148" spans="1:14" x14ac:dyDescent="0.3">
      <c r="A5148" t="str">
        <f t="shared" si="80"/>
        <v>60035505</v>
      </c>
      <c r="B5148" s="7" t="s">
        <v>1321</v>
      </c>
      <c r="C5148" s="7"/>
      <c r="D5148" s="7"/>
      <c r="E5148" s="7" t="e">
        <v>#N/A</v>
      </c>
      <c r="F5148" s="7" t="e">
        <v>#N/A</v>
      </c>
      <c r="G5148" s="7" t="e">
        <v>#N/A</v>
      </c>
      <c r="H5148" s="7" t="e">
        <v>#N/A</v>
      </c>
      <c r="I5148" s="7" t="s">
        <v>2582</v>
      </c>
      <c r="J5148" s="7" t="s">
        <v>2583</v>
      </c>
      <c r="K5148" s="241">
        <v>6003</v>
      </c>
      <c r="L5148" s="7" t="s">
        <v>2583</v>
      </c>
      <c r="M5148" s="241">
        <v>5505</v>
      </c>
      <c r="N5148" s="7" t="s">
        <v>61</v>
      </c>
    </row>
    <row r="5149" spans="1:14" x14ac:dyDescent="0.3">
      <c r="A5149" t="str">
        <f t="shared" si="80"/>
        <v>60036004</v>
      </c>
      <c r="B5149" s="7" t="s">
        <v>1321</v>
      </c>
      <c r="C5149" s="7"/>
      <c r="D5149" s="7"/>
      <c r="E5149" s="7" t="e">
        <v>#N/A</v>
      </c>
      <c r="F5149" s="7" t="e">
        <v>#N/A</v>
      </c>
      <c r="G5149" s="7" t="e">
        <v>#N/A</v>
      </c>
      <c r="H5149" s="7" t="e">
        <v>#N/A</v>
      </c>
      <c r="I5149" s="7" t="s">
        <v>2582</v>
      </c>
      <c r="J5149" s="7" t="s">
        <v>2583</v>
      </c>
      <c r="K5149" s="241">
        <v>6003</v>
      </c>
      <c r="L5149" s="7" t="s">
        <v>2583</v>
      </c>
      <c r="M5149" s="241">
        <v>6004</v>
      </c>
      <c r="N5149" s="7" t="s">
        <v>66</v>
      </c>
    </row>
    <row r="5150" spans="1:14" x14ac:dyDescent="0.3">
      <c r="A5150" t="str">
        <f t="shared" si="80"/>
        <v>60037200</v>
      </c>
      <c r="B5150" s="7" t="s">
        <v>1321</v>
      </c>
      <c r="C5150" s="7"/>
      <c r="D5150" s="7"/>
      <c r="E5150" s="7" t="e">
        <v>#N/A</v>
      </c>
      <c r="F5150" s="7" t="e">
        <v>#N/A</v>
      </c>
      <c r="G5150" s="7" t="e">
        <v>#N/A</v>
      </c>
      <c r="H5150" s="7" t="e">
        <v>#N/A</v>
      </c>
      <c r="I5150" s="7" t="s">
        <v>2582</v>
      </c>
      <c r="J5150" s="7" t="s">
        <v>2583</v>
      </c>
      <c r="K5150" s="241">
        <v>6003</v>
      </c>
      <c r="L5150" s="7" t="s">
        <v>2583</v>
      </c>
      <c r="M5150" s="241">
        <v>7200</v>
      </c>
      <c r="N5150" s="7" t="s">
        <v>255</v>
      </c>
    </row>
    <row r="5151" spans="1:14" x14ac:dyDescent="0.3">
      <c r="A5151" t="str">
        <f t="shared" si="80"/>
        <v>60045505</v>
      </c>
      <c r="B5151" s="7" t="s">
        <v>1321</v>
      </c>
      <c r="C5151" s="7"/>
      <c r="D5151" s="7"/>
      <c r="E5151" s="7" t="e">
        <v>#N/A</v>
      </c>
      <c r="F5151" s="7" t="e">
        <v>#N/A</v>
      </c>
      <c r="G5151" s="7" t="e">
        <v>#N/A</v>
      </c>
      <c r="H5151" s="7" t="e">
        <v>#N/A</v>
      </c>
      <c r="I5151" s="7" t="s">
        <v>2584</v>
      </c>
      <c r="J5151" s="7" t="s">
        <v>2585</v>
      </c>
      <c r="K5151" s="241">
        <v>6004</v>
      </c>
      <c r="L5151" s="7" t="s">
        <v>2585</v>
      </c>
      <c r="M5151" s="241">
        <v>5505</v>
      </c>
      <c r="N5151" s="7" t="s">
        <v>61</v>
      </c>
    </row>
    <row r="5152" spans="1:14" x14ac:dyDescent="0.3">
      <c r="A5152" t="str">
        <f t="shared" si="80"/>
        <v>60046004</v>
      </c>
      <c r="B5152" s="7" t="s">
        <v>1321</v>
      </c>
      <c r="C5152" s="7"/>
      <c r="D5152" s="7"/>
      <c r="E5152" s="7" t="e">
        <v>#N/A</v>
      </c>
      <c r="F5152" s="7" t="e">
        <v>#N/A</v>
      </c>
      <c r="G5152" s="7" t="e">
        <v>#N/A</v>
      </c>
      <c r="H5152" s="7" t="e">
        <v>#N/A</v>
      </c>
      <c r="I5152" s="7" t="s">
        <v>2584</v>
      </c>
      <c r="J5152" s="7" t="s">
        <v>2585</v>
      </c>
      <c r="K5152" s="241">
        <v>6004</v>
      </c>
      <c r="L5152" s="7" t="s">
        <v>2585</v>
      </c>
      <c r="M5152" s="241">
        <v>6004</v>
      </c>
      <c r="N5152" s="7" t="s">
        <v>66</v>
      </c>
    </row>
    <row r="5153" spans="1:14" x14ac:dyDescent="0.3">
      <c r="A5153" t="str">
        <f t="shared" si="80"/>
        <v>10532015</v>
      </c>
      <c r="B5153" s="7" t="s">
        <v>1294</v>
      </c>
      <c r="C5153" s="7" t="s">
        <v>1345</v>
      </c>
      <c r="D5153" s="7" t="s">
        <v>22</v>
      </c>
      <c r="E5153" s="7" t="e">
        <v>#N/A</v>
      </c>
      <c r="F5153" s="7" t="e">
        <v>#N/A</v>
      </c>
      <c r="G5153" s="7" t="e">
        <v>#N/A</v>
      </c>
      <c r="H5153" s="7" t="e">
        <v>#N/A</v>
      </c>
      <c r="I5153" s="7" t="s">
        <v>680</v>
      </c>
      <c r="J5153" s="7" t="s">
        <v>681</v>
      </c>
      <c r="K5153" s="241">
        <v>1053</v>
      </c>
      <c r="L5153" s="7" t="s">
        <v>682</v>
      </c>
      <c r="M5153" s="241">
        <v>2015</v>
      </c>
      <c r="N5153" s="7" t="s">
        <v>278</v>
      </c>
    </row>
    <row r="5154" spans="1:14" x14ac:dyDescent="0.3">
      <c r="A5154" t="str">
        <f t="shared" si="80"/>
        <v>10532016</v>
      </c>
      <c r="B5154" s="7" t="s">
        <v>1294</v>
      </c>
      <c r="C5154" s="7" t="s">
        <v>1345</v>
      </c>
      <c r="D5154" s="7" t="s">
        <v>22</v>
      </c>
      <c r="E5154" s="7" t="e">
        <v>#N/A</v>
      </c>
      <c r="F5154" s="7" t="e">
        <v>#N/A</v>
      </c>
      <c r="G5154" s="7" t="e">
        <v>#N/A</v>
      </c>
      <c r="H5154" s="7" t="e">
        <v>#N/A</v>
      </c>
      <c r="I5154" s="7" t="s">
        <v>680</v>
      </c>
      <c r="J5154" s="7" t="s">
        <v>681</v>
      </c>
      <c r="K5154" s="241">
        <v>1053</v>
      </c>
      <c r="L5154" s="7" t="s">
        <v>682</v>
      </c>
      <c r="M5154" s="241">
        <v>2016</v>
      </c>
      <c r="N5154" s="7" t="s">
        <v>169</v>
      </c>
    </row>
    <row r="5155" spans="1:14" x14ac:dyDescent="0.3">
      <c r="A5155" t="str">
        <f t="shared" si="80"/>
        <v>10532041</v>
      </c>
      <c r="B5155" s="7" t="s">
        <v>1294</v>
      </c>
      <c r="C5155" s="7" t="s">
        <v>1345</v>
      </c>
      <c r="D5155" s="7" t="s">
        <v>22</v>
      </c>
      <c r="E5155" s="7" t="e">
        <v>#N/A</v>
      </c>
      <c r="F5155" s="7" t="e">
        <v>#N/A</v>
      </c>
      <c r="G5155" s="7" t="e">
        <v>#N/A</v>
      </c>
      <c r="H5155" s="7" t="e">
        <v>#N/A</v>
      </c>
      <c r="I5155" s="7" t="s">
        <v>680</v>
      </c>
      <c r="J5155" s="7" t="s">
        <v>681</v>
      </c>
      <c r="K5155" s="241">
        <v>1053</v>
      </c>
      <c r="L5155" s="7" t="s">
        <v>682</v>
      </c>
      <c r="M5155" s="241">
        <v>2041</v>
      </c>
      <c r="N5155" s="7" t="s">
        <v>1446</v>
      </c>
    </row>
    <row r="5156" spans="1:14" x14ac:dyDescent="0.3">
      <c r="A5156" t="str">
        <f t="shared" si="80"/>
        <v>10532042</v>
      </c>
      <c r="B5156" s="7" t="s">
        <v>1294</v>
      </c>
      <c r="C5156" s="7" t="s">
        <v>1345</v>
      </c>
      <c r="D5156" s="7" t="s">
        <v>22</v>
      </c>
      <c r="E5156" s="7" t="e">
        <v>#N/A</v>
      </c>
      <c r="F5156" s="7" t="e">
        <v>#N/A</v>
      </c>
      <c r="G5156" s="7" t="e">
        <v>#N/A</v>
      </c>
      <c r="H5156" s="7" t="e">
        <v>#N/A</v>
      </c>
      <c r="I5156" s="7" t="s">
        <v>680</v>
      </c>
      <c r="J5156" s="7" t="s">
        <v>681</v>
      </c>
      <c r="K5156" s="241">
        <v>1053</v>
      </c>
      <c r="L5156" s="7" t="s">
        <v>682</v>
      </c>
      <c r="M5156" s="241">
        <v>2042</v>
      </c>
      <c r="N5156" s="7" t="s">
        <v>685</v>
      </c>
    </row>
    <row r="5157" spans="1:14" x14ac:dyDescent="0.3">
      <c r="A5157" t="str">
        <f t="shared" si="80"/>
        <v>10532045</v>
      </c>
      <c r="B5157" s="7" t="s">
        <v>1294</v>
      </c>
      <c r="C5157" s="7" t="s">
        <v>1345</v>
      </c>
      <c r="D5157" s="7" t="s">
        <v>22</v>
      </c>
      <c r="E5157" s="7" t="e">
        <v>#N/A</v>
      </c>
      <c r="F5157" s="7" t="e">
        <v>#N/A</v>
      </c>
      <c r="G5157" s="7" t="e">
        <v>#N/A</v>
      </c>
      <c r="H5157" s="7" t="e">
        <v>#N/A</v>
      </c>
      <c r="I5157" s="7" t="s">
        <v>680</v>
      </c>
      <c r="J5157" s="7" t="s">
        <v>681</v>
      </c>
      <c r="K5157" s="241">
        <v>1053</v>
      </c>
      <c r="L5157" s="7" t="s">
        <v>682</v>
      </c>
      <c r="M5157" s="241">
        <v>2045</v>
      </c>
      <c r="N5157" s="7" t="s">
        <v>170</v>
      </c>
    </row>
    <row r="5158" spans="1:14" x14ac:dyDescent="0.3">
      <c r="A5158" t="str">
        <f t="shared" si="80"/>
        <v>10532050</v>
      </c>
      <c r="B5158" s="7" t="s">
        <v>1294</v>
      </c>
      <c r="C5158" s="7" t="s">
        <v>1345</v>
      </c>
      <c r="D5158" s="7" t="s">
        <v>22</v>
      </c>
      <c r="E5158" s="7" t="e">
        <v>#N/A</v>
      </c>
      <c r="F5158" s="7" t="e">
        <v>#N/A</v>
      </c>
      <c r="G5158" s="7" t="e">
        <v>#N/A</v>
      </c>
      <c r="H5158" s="7" t="e">
        <v>#N/A</v>
      </c>
      <c r="I5158" s="7" t="s">
        <v>680</v>
      </c>
      <c r="J5158" s="7" t="s">
        <v>681</v>
      </c>
      <c r="K5158" s="241">
        <v>1053</v>
      </c>
      <c r="L5158" s="7" t="s">
        <v>682</v>
      </c>
      <c r="M5158" s="241">
        <v>2050</v>
      </c>
      <c r="N5158" s="7" t="s">
        <v>2586</v>
      </c>
    </row>
    <row r="5159" spans="1:14" x14ac:dyDescent="0.3">
      <c r="A5159" t="str">
        <f t="shared" si="80"/>
        <v>10532078</v>
      </c>
      <c r="B5159" s="7" t="s">
        <v>1294</v>
      </c>
      <c r="C5159" s="7" t="s">
        <v>1345</v>
      </c>
      <c r="D5159" s="7" t="s">
        <v>22</v>
      </c>
      <c r="E5159" s="7" t="e">
        <v>#N/A</v>
      </c>
      <c r="F5159" s="7" t="e">
        <v>#N/A</v>
      </c>
      <c r="G5159" s="7" t="e">
        <v>#N/A</v>
      </c>
      <c r="H5159" s="7" t="e">
        <v>#N/A</v>
      </c>
      <c r="I5159" s="7" t="s">
        <v>680</v>
      </c>
      <c r="J5159" s="7" t="s">
        <v>681</v>
      </c>
      <c r="K5159" s="241">
        <v>1053</v>
      </c>
      <c r="L5159" s="7" t="s">
        <v>682</v>
      </c>
      <c r="M5159" s="241">
        <v>2078</v>
      </c>
      <c r="N5159" s="7" t="s">
        <v>284</v>
      </c>
    </row>
    <row r="5160" spans="1:14" x14ac:dyDescent="0.3">
      <c r="A5160" t="str">
        <f t="shared" si="80"/>
        <v>10532085</v>
      </c>
      <c r="B5160" s="7" t="s">
        <v>1294</v>
      </c>
      <c r="C5160" s="7" t="s">
        <v>1345</v>
      </c>
      <c r="D5160" s="7" t="s">
        <v>22</v>
      </c>
      <c r="E5160" s="7" t="e">
        <v>#N/A</v>
      </c>
      <c r="F5160" s="7" t="e">
        <v>#N/A</v>
      </c>
      <c r="G5160" s="7" t="e">
        <v>#N/A</v>
      </c>
      <c r="H5160" s="7" t="e">
        <v>#N/A</v>
      </c>
      <c r="I5160" s="7" t="s">
        <v>680</v>
      </c>
      <c r="J5160" s="7" t="s">
        <v>681</v>
      </c>
      <c r="K5160" s="241">
        <v>1053</v>
      </c>
      <c r="L5160" s="7" t="s">
        <v>682</v>
      </c>
      <c r="M5160" s="241">
        <v>2085</v>
      </c>
      <c r="N5160" s="7" t="s">
        <v>280</v>
      </c>
    </row>
    <row r="5161" spans="1:14" x14ac:dyDescent="0.3">
      <c r="A5161" t="str">
        <f t="shared" si="80"/>
        <v>10532087</v>
      </c>
      <c r="B5161" s="7" t="s">
        <v>1294</v>
      </c>
      <c r="C5161" s="7" t="s">
        <v>1345</v>
      </c>
      <c r="D5161" s="7" t="s">
        <v>22</v>
      </c>
      <c r="E5161" s="7" t="e">
        <v>#N/A</v>
      </c>
      <c r="F5161" s="7" t="e">
        <v>#N/A</v>
      </c>
      <c r="G5161" s="7" t="e">
        <v>#N/A</v>
      </c>
      <c r="H5161" s="7" t="e">
        <v>#N/A</v>
      </c>
      <c r="I5161" s="7" t="s">
        <v>680</v>
      </c>
      <c r="J5161" s="7" t="s">
        <v>681</v>
      </c>
      <c r="K5161" s="241">
        <v>1053</v>
      </c>
      <c r="L5161" s="7" t="s">
        <v>682</v>
      </c>
      <c r="M5161" s="241">
        <v>2087</v>
      </c>
      <c r="N5161" s="7" t="s">
        <v>333</v>
      </c>
    </row>
    <row r="5162" spans="1:14" x14ac:dyDescent="0.3">
      <c r="A5162" t="str">
        <f t="shared" si="80"/>
        <v>10532203</v>
      </c>
      <c r="B5162" s="7" t="s">
        <v>1294</v>
      </c>
      <c r="C5162" s="7" t="s">
        <v>1345</v>
      </c>
      <c r="D5162" s="7" t="s">
        <v>22</v>
      </c>
      <c r="E5162" s="7" t="e">
        <v>#N/A</v>
      </c>
      <c r="F5162" s="7" t="e">
        <v>#N/A</v>
      </c>
      <c r="G5162" s="7" t="e">
        <v>#N/A</v>
      </c>
      <c r="H5162" s="7" t="e">
        <v>#N/A</v>
      </c>
      <c r="I5162" s="7" t="s">
        <v>680</v>
      </c>
      <c r="J5162" s="7" t="s">
        <v>681</v>
      </c>
      <c r="K5162" s="241">
        <v>1053</v>
      </c>
      <c r="L5162" s="7" t="s">
        <v>682</v>
      </c>
      <c r="M5162" s="241">
        <v>2203</v>
      </c>
      <c r="N5162" s="7" t="s">
        <v>1166</v>
      </c>
    </row>
    <row r="5163" spans="1:14" x14ac:dyDescent="0.3">
      <c r="A5163" t="str">
        <f t="shared" si="80"/>
        <v>10532210</v>
      </c>
      <c r="B5163" s="7" t="s">
        <v>1294</v>
      </c>
      <c r="C5163" s="7" t="s">
        <v>1345</v>
      </c>
      <c r="D5163" s="7" t="s">
        <v>22</v>
      </c>
      <c r="E5163" s="7" t="e">
        <v>#N/A</v>
      </c>
      <c r="F5163" s="7" t="e">
        <v>#N/A</v>
      </c>
      <c r="G5163" s="7" t="e">
        <v>#N/A</v>
      </c>
      <c r="H5163" s="7" t="e">
        <v>#N/A</v>
      </c>
      <c r="I5163" s="7" t="s">
        <v>680</v>
      </c>
      <c r="J5163" s="7" t="s">
        <v>681</v>
      </c>
      <c r="K5163" s="241">
        <v>1053</v>
      </c>
      <c r="L5163" s="7" t="s">
        <v>682</v>
      </c>
      <c r="M5163" s="241">
        <v>2210</v>
      </c>
      <c r="N5163" s="7" t="s">
        <v>52</v>
      </c>
    </row>
    <row r="5164" spans="1:14" x14ac:dyDescent="0.3">
      <c r="A5164" t="str">
        <f t="shared" si="80"/>
        <v>10532240</v>
      </c>
      <c r="B5164" s="7" t="s">
        <v>1294</v>
      </c>
      <c r="C5164" s="7" t="s">
        <v>1345</v>
      </c>
      <c r="D5164" s="7" t="s">
        <v>22</v>
      </c>
      <c r="E5164" s="7" t="e">
        <v>#N/A</v>
      </c>
      <c r="F5164" s="7" t="e">
        <v>#N/A</v>
      </c>
      <c r="G5164" s="7" t="e">
        <v>#N/A</v>
      </c>
      <c r="H5164" s="7" t="e">
        <v>#N/A</v>
      </c>
      <c r="I5164" s="7" t="s">
        <v>680</v>
      </c>
      <c r="J5164" s="7" t="s">
        <v>681</v>
      </c>
      <c r="K5164" s="241">
        <v>1053</v>
      </c>
      <c r="L5164" s="7" t="s">
        <v>682</v>
      </c>
      <c r="M5164" s="241">
        <v>2240</v>
      </c>
      <c r="N5164" s="7" t="s">
        <v>2587</v>
      </c>
    </row>
    <row r="5165" spans="1:14" x14ac:dyDescent="0.3">
      <c r="A5165" t="str">
        <f t="shared" si="80"/>
        <v>10532242</v>
      </c>
      <c r="B5165" s="7" t="s">
        <v>1294</v>
      </c>
      <c r="C5165" s="7" t="s">
        <v>1345</v>
      </c>
      <c r="D5165" s="7" t="s">
        <v>22</v>
      </c>
      <c r="E5165" s="7" t="s">
        <v>482</v>
      </c>
      <c r="F5165" s="7" t="s">
        <v>483</v>
      </c>
      <c r="G5165" s="7" t="s">
        <v>247</v>
      </c>
      <c r="H5165" s="7" t="s">
        <v>248</v>
      </c>
      <c r="I5165" s="7" t="s">
        <v>680</v>
      </c>
      <c r="J5165" s="7" t="s">
        <v>681</v>
      </c>
      <c r="K5165" s="241">
        <v>1053</v>
      </c>
      <c r="L5165" s="7" t="s">
        <v>682</v>
      </c>
      <c r="M5165" s="241">
        <v>2242</v>
      </c>
      <c r="N5165" s="7" t="s">
        <v>683</v>
      </c>
    </row>
    <row r="5166" spans="1:14" x14ac:dyDescent="0.3">
      <c r="A5166" t="str">
        <f t="shared" si="80"/>
        <v>10532244</v>
      </c>
      <c r="B5166" s="7" t="s">
        <v>1294</v>
      </c>
      <c r="C5166" s="7" t="s">
        <v>1345</v>
      </c>
      <c r="D5166" s="7" t="s">
        <v>22</v>
      </c>
      <c r="E5166" s="7" t="e">
        <v>#N/A</v>
      </c>
      <c r="F5166" s="7" t="e">
        <v>#N/A</v>
      </c>
      <c r="G5166" s="7" t="e">
        <v>#N/A</v>
      </c>
      <c r="H5166" s="7" t="e">
        <v>#N/A</v>
      </c>
      <c r="I5166" s="7" t="s">
        <v>680</v>
      </c>
      <c r="J5166" s="7" t="s">
        <v>681</v>
      </c>
      <c r="K5166" s="241">
        <v>1053</v>
      </c>
      <c r="L5166" s="7" t="s">
        <v>682</v>
      </c>
      <c r="M5166" s="241">
        <v>2244</v>
      </c>
      <c r="N5166" s="7" t="s">
        <v>1524</v>
      </c>
    </row>
    <row r="5167" spans="1:14" x14ac:dyDescent="0.3">
      <c r="A5167" t="str">
        <f t="shared" si="80"/>
        <v>10534000</v>
      </c>
      <c r="B5167" s="7" t="s">
        <v>1294</v>
      </c>
      <c r="C5167" s="7" t="s">
        <v>1345</v>
      </c>
      <c r="D5167" s="7" t="s">
        <v>22</v>
      </c>
      <c r="E5167" s="7" t="e">
        <v>#N/A</v>
      </c>
      <c r="F5167" s="7" t="e">
        <v>#N/A</v>
      </c>
      <c r="G5167" s="7" t="e">
        <v>#N/A</v>
      </c>
      <c r="H5167" s="7" t="e">
        <v>#N/A</v>
      </c>
      <c r="I5167" s="7" t="s">
        <v>680</v>
      </c>
      <c r="J5167" s="7" t="s">
        <v>681</v>
      </c>
      <c r="K5167" s="241">
        <v>1053</v>
      </c>
      <c r="L5167" s="7" t="s">
        <v>682</v>
      </c>
      <c r="M5167" s="241">
        <v>4000</v>
      </c>
      <c r="N5167" s="7" t="s">
        <v>1349</v>
      </c>
    </row>
    <row r="5168" spans="1:14" x14ac:dyDescent="0.3">
      <c r="A5168" t="str">
        <f t="shared" si="80"/>
        <v>10536006</v>
      </c>
      <c r="B5168" s="7" t="s">
        <v>1294</v>
      </c>
      <c r="C5168" s="7" t="s">
        <v>1345</v>
      </c>
      <c r="D5168" s="7" t="s">
        <v>22</v>
      </c>
      <c r="E5168" s="7" t="e">
        <v>#N/A</v>
      </c>
      <c r="F5168" s="7" t="e">
        <v>#N/A</v>
      </c>
      <c r="G5168" s="7" t="e">
        <v>#N/A</v>
      </c>
      <c r="H5168" s="7" t="e">
        <v>#N/A</v>
      </c>
      <c r="I5168" s="7" t="s">
        <v>680</v>
      </c>
      <c r="J5168" s="7" t="s">
        <v>681</v>
      </c>
      <c r="K5168" s="241">
        <v>1053</v>
      </c>
      <c r="L5168" s="7" t="s">
        <v>682</v>
      </c>
      <c r="M5168" s="241">
        <v>6006</v>
      </c>
      <c r="N5168" s="7" t="s">
        <v>68</v>
      </c>
    </row>
    <row r="5169" spans="1:14" x14ac:dyDescent="0.3">
      <c r="A5169" t="str">
        <f t="shared" si="80"/>
        <v>10537120</v>
      </c>
      <c r="B5169" s="7" t="s">
        <v>1294</v>
      </c>
      <c r="C5169" s="7" t="s">
        <v>1345</v>
      </c>
      <c r="D5169" s="7" t="s">
        <v>22</v>
      </c>
      <c r="E5169" s="7" t="e">
        <v>#N/A</v>
      </c>
      <c r="F5169" s="7" t="e">
        <v>#N/A</v>
      </c>
      <c r="G5169" s="7" t="e">
        <v>#N/A</v>
      </c>
      <c r="H5169" s="7" t="e">
        <v>#N/A</v>
      </c>
      <c r="I5169" s="7" t="s">
        <v>680</v>
      </c>
      <c r="J5169" s="7" t="s">
        <v>681</v>
      </c>
      <c r="K5169" s="241">
        <v>1053</v>
      </c>
      <c r="L5169" s="7" t="s">
        <v>682</v>
      </c>
      <c r="M5169" s="241">
        <v>7120</v>
      </c>
      <c r="N5169" s="7" t="s">
        <v>52</v>
      </c>
    </row>
    <row r="5170" spans="1:14" x14ac:dyDescent="0.3">
      <c r="A5170" t="str">
        <f t="shared" si="80"/>
        <v>10562015</v>
      </c>
      <c r="B5170" s="7" t="s">
        <v>1294</v>
      </c>
      <c r="C5170" s="7" t="s">
        <v>1345</v>
      </c>
      <c r="D5170" s="7" t="s">
        <v>22</v>
      </c>
      <c r="E5170" s="7" t="e">
        <v>#N/A</v>
      </c>
      <c r="F5170" s="7" t="e">
        <v>#N/A</v>
      </c>
      <c r="G5170" s="7" t="e">
        <v>#N/A</v>
      </c>
      <c r="H5170" s="7" t="e">
        <v>#N/A</v>
      </c>
      <c r="I5170" s="7" t="s">
        <v>680</v>
      </c>
      <c r="J5170" s="7" t="s">
        <v>681</v>
      </c>
      <c r="K5170" s="241">
        <v>1056</v>
      </c>
      <c r="L5170" s="7" t="s">
        <v>684</v>
      </c>
      <c r="M5170" s="241">
        <v>2015</v>
      </c>
      <c r="N5170" s="7" t="s">
        <v>278</v>
      </c>
    </row>
    <row r="5171" spans="1:14" x14ac:dyDescent="0.3">
      <c r="A5171" t="str">
        <f t="shared" si="80"/>
        <v>10562042</v>
      </c>
      <c r="B5171" s="7" t="s">
        <v>1294</v>
      </c>
      <c r="C5171" s="7" t="s">
        <v>1345</v>
      </c>
      <c r="D5171" s="7" t="s">
        <v>22</v>
      </c>
      <c r="E5171" s="7" t="s">
        <v>482</v>
      </c>
      <c r="F5171" s="7" t="s">
        <v>483</v>
      </c>
      <c r="G5171" s="7" t="s">
        <v>247</v>
      </c>
      <c r="H5171" s="7" t="s">
        <v>248</v>
      </c>
      <c r="I5171" s="7" t="s">
        <v>680</v>
      </c>
      <c r="J5171" s="7" t="s">
        <v>681</v>
      </c>
      <c r="K5171" s="241">
        <v>1056</v>
      </c>
      <c r="L5171" s="7" t="s">
        <v>684</v>
      </c>
      <c r="M5171" s="241">
        <v>2042</v>
      </c>
      <c r="N5171" s="7" t="s">
        <v>685</v>
      </c>
    </row>
    <row r="5172" spans="1:14" x14ac:dyDescent="0.3">
      <c r="A5172" t="str">
        <f t="shared" si="80"/>
        <v>10562045</v>
      </c>
      <c r="B5172" s="7" t="s">
        <v>1294</v>
      </c>
      <c r="C5172" s="7" t="s">
        <v>1345</v>
      </c>
      <c r="D5172" s="7" t="s">
        <v>22</v>
      </c>
      <c r="E5172" s="7" t="e">
        <v>#N/A</v>
      </c>
      <c r="F5172" s="7" t="e">
        <v>#N/A</v>
      </c>
      <c r="G5172" s="7" t="e">
        <v>#N/A</v>
      </c>
      <c r="H5172" s="7" t="e">
        <v>#N/A</v>
      </c>
      <c r="I5172" s="7" t="s">
        <v>680</v>
      </c>
      <c r="J5172" s="7" t="s">
        <v>681</v>
      </c>
      <c r="K5172" s="241">
        <v>1056</v>
      </c>
      <c r="L5172" s="7" t="s">
        <v>684</v>
      </c>
      <c r="M5172" s="241">
        <v>2045</v>
      </c>
      <c r="N5172" s="7" t="s">
        <v>170</v>
      </c>
    </row>
    <row r="5173" spans="1:14" x14ac:dyDescent="0.3">
      <c r="A5173" t="str">
        <f t="shared" si="80"/>
        <v>10562087</v>
      </c>
      <c r="B5173" s="7" t="s">
        <v>1294</v>
      </c>
      <c r="C5173" s="7" t="s">
        <v>1345</v>
      </c>
      <c r="D5173" s="7" t="s">
        <v>22</v>
      </c>
      <c r="E5173" s="7" t="e">
        <v>#N/A</v>
      </c>
      <c r="F5173" s="7" t="e">
        <v>#N/A</v>
      </c>
      <c r="G5173" s="7" t="e">
        <v>#N/A</v>
      </c>
      <c r="H5173" s="7" t="e">
        <v>#N/A</v>
      </c>
      <c r="I5173" s="7" t="s">
        <v>680</v>
      </c>
      <c r="J5173" s="7" t="s">
        <v>681</v>
      </c>
      <c r="K5173" s="241">
        <v>1056</v>
      </c>
      <c r="L5173" s="7" t="s">
        <v>684</v>
      </c>
      <c r="M5173" s="241">
        <v>2087</v>
      </c>
      <c r="N5173" s="7" t="s">
        <v>333</v>
      </c>
    </row>
    <row r="5174" spans="1:14" x14ac:dyDescent="0.3">
      <c r="A5174" t="str">
        <f t="shared" si="80"/>
        <v>10562201</v>
      </c>
      <c r="B5174" s="7" t="s">
        <v>1294</v>
      </c>
      <c r="C5174" s="7" t="s">
        <v>1345</v>
      </c>
      <c r="D5174" s="7" t="s">
        <v>22</v>
      </c>
      <c r="E5174" s="7" t="e">
        <v>#N/A</v>
      </c>
      <c r="F5174" s="7" t="e">
        <v>#N/A</v>
      </c>
      <c r="G5174" s="7" t="e">
        <v>#N/A</v>
      </c>
      <c r="H5174" s="7" t="e">
        <v>#N/A</v>
      </c>
      <c r="I5174" s="7" t="s">
        <v>680</v>
      </c>
      <c r="J5174" s="7" t="s">
        <v>681</v>
      </c>
      <c r="K5174" s="241">
        <v>1056</v>
      </c>
      <c r="L5174" s="7" t="s">
        <v>684</v>
      </c>
      <c r="M5174" s="241">
        <v>2201</v>
      </c>
      <c r="N5174" s="7" t="s">
        <v>1574</v>
      </c>
    </row>
    <row r="5175" spans="1:14" x14ac:dyDescent="0.3">
      <c r="A5175" t="str">
        <f t="shared" si="80"/>
        <v>10562210</v>
      </c>
      <c r="B5175" s="7" t="s">
        <v>1294</v>
      </c>
      <c r="C5175" s="7" t="s">
        <v>1345</v>
      </c>
      <c r="D5175" s="7" t="s">
        <v>22</v>
      </c>
      <c r="E5175" s="7" t="e">
        <v>#N/A</v>
      </c>
      <c r="F5175" s="7" t="e">
        <v>#N/A</v>
      </c>
      <c r="G5175" s="7" t="e">
        <v>#N/A</v>
      </c>
      <c r="H5175" s="7" t="e">
        <v>#N/A</v>
      </c>
      <c r="I5175" s="7" t="s">
        <v>680</v>
      </c>
      <c r="J5175" s="7" t="s">
        <v>681</v>
      </c>
      <c r="K5175" s="241">
        <v>1056</v>
      </c>
      <c r="L5175" s="7" t="s">
        <v>684</v>
      </c>
      <c r="M5175" s="241">
        <v>2210</v>
      </c>
      <c r="N5175" s="7" t="s">
        <v>52</v>
      </c>
    </row>
    <row r="5176" spans="1:14" x14ac:dyDescent="0.3">
      <c r="A5176" t="str">
        <f t="shared" si="80"/>
        <v>10562227</v>
      </c>
      <c r="B5176" s="7" t="s">
        <v>1294</v>
      </c>
      <c r="C5176" s="7" t="s">
        <v>1345</v>
      </c>
      <c r="D5176" s="7" t="s">
        <v>22</v>
      </c>
      <c r="E5176" s="7" t="e">
        <v>#N/A</v>
      </c>
      <c r="F5176" s="7" t="e">
        <v>#N/A</v>
      </c>
      <c r="G5176" s="7" t="e">
        <v>#N/A</v>
      </c>
      <c r="H5176" s="7" t="e">
        <v>#N/A</v>
      </c>
      <c r="I5176" s="7" t="s">
        <v>680</v>
      </c>
      <c r="J5176" s="7" t="s">
        <v>681</v>
      </c>
      <c r="K5176" s="241">
        <v>1056</v>
      </c>
      <c r="L5176" s="7" t="s">
        <v>684</v>
      </c>
      <c r="M5176" s="241">
        <v>2227</v>
      </c>
      <c r="N5176" s="7" t="s">
        <v>2588</v>
      </c>
    </row>
    <row r="5177" spans="1:14" x14ac:dyDescent="0.3">
      <c r="A5177" t="str">
        <f t="shared" si="80"/>
        <v>10562228</v>
      </c>
      <c r="B5177" s="7" t="s">
        <v>1294</v>
      </c>
      <c r="C5177" s="7" t="s">
        <v>1345</v>
      </c>
      <c r="D5177" s="7" t="s">
        <v>22</v>
      </c>
      <c r="E5177" s="7" t="e">
        <v>#N/A</v>
      </c>
      <c r="F5177" s="7" t="e">
        <v>#N/A</v>
      </c>
      <c r="G5177" s="7" t="e">
        <v>#N/A</v>
      </c>
      <c r="H5177" s="7" t="e">
        <v>#N/A</v>
      </c>
      <c r="I5177" s="7" t="s">
        <v>680</v>
      </c>
      <c r="J5177" s="7" t="s">
        <v>681</v>
      </c>
      <c r="K5177" s="241">
        <v>1056</v>
      </c>
      <c r="L5177" s="7" t="s">
        <v>684</v>
      </c>
      <c r="M5177" s="241">
        <v>2228</v>
      </c>
      <c r="N5177" s="7" t="s">
        <v>2589</v>
      </c>
    </row>
    <row r="5178" spans="1:14" x14ac:dyDescent="0.3">
      <c r="A5178" t="str">
        <f t="shared" si="80"/>
        <v>10562234</v>
      </c>
      <c r="B5178" s="7" t="s">
        <v>1294</v>
      </c>
      <c r="C5178" s="7" t="s">
        <v>1345</v>
      </c>
      <c r="D5178" s="7" t="s">
        <v>22</v>
      </c>
      <c r="E5178" s="7" t="e">
        <v>#N/A</v>
      </c>
      <c r="F5178" s="7" t="e">
        <v>#N/A</v>
      </c>
      <c r="G5178" s="7" t="e">
        <v>#N/A</v>
      </c>
      <c r="H5178" s="7" t="e">
        <v>#N/A</v>
      </c>
      <c r="I5178" s="7" t="s">
        <v>680</v>
      </c>
      <c r="J5178" s="7" t="s">
        <v>681</v>
      </c>
      <c r="K5178" s="241">
        <v>1056</v>
      </c>
      <c r="L5178" s="7" t="s">
        <v>684</v>
      </c>
      <c r="M5178" s="241">
        <v>2234</v>
      </c>
      <c r="N5178" s="7" t="s">
        <v>2590</v>
      </c>
    </row>
    <row r="5179" spans="1:14" x14ac:dyDescent="0.3">
      <c r="A5179" t="str">
        <f t="shared" si="80"/>
        <v>10562235</v>
      </c>
      <c r="B5179" s="7" t="s">
        <v>1294</v>
      </c>
      <c r="C5179" s="7" t="s">
        <v>1345</v>
      </c>
      <c r="D5179" s="7" t="s">
        <v>22</v>
      </c>
      <c r="E5179" s="7" t="e">
        <v>#N/A</v>
      </c>
      <c r="F5179" s="7" t="e">
        <v>#N/A</v>
      </c>
      <c r="G5179" s="7" t="e">
        <v>#N/A</v>
      </c>
      <c r="H5179" s="7" t="e">
        <v>#N/A</v>
      </c>
      <c r="I5179" s="7" t="s">
        <v>680</v>
      </c>
      <c r="J5179" s="7" t="s">
        <v>681</v>
      </c>
      <c r="K5179" s="241">
        <v>1056</v>
      </c>
      <c r="L5179" s="7" t="s">
        <v>684</v>
      </c>
      <c r="M5179" s="241">
        <v>2235</v>
      </c>
      <c r="N5179" s="7" t="s">
        <v>1368</v>
      </c>
    </row>
    <row r="5180" spans="1:14" x14ac:dyDescent="0.3">
      <c r="A5180" t="str">
        <f t="shared" si="80"/>
        <v>10564000</v>
      </c>
      <c r="B5180" s="7" t="s">
        <v>1294</v>
      </c>
      <c r="C5180" s="7" t="s">
        <v>1345</v>
      </c>
      <c r="D5180" s="7" t="s">
        <v>22</v>
      </c>
      <c r="E5180" s="7" t="e">
        <v>#N/A</v>
      </c>
      <c r="F5180" s="7" t="e">
        <v>#N/A</v>
      </c>
      <c r="G5180" s="7" t="e">
        <v>#N/A</v>
      </c>
      <c r="H5180" s="7" t="e">
        <v>#N/A</v>
      </c>
      <c r="I5180" s="7" t="s">
        <v>680</v>
      </c>
      <c r="J5180" s="7" t="s">
        <v>681</v>
      </c>
      <c r="K5180" s="241">
        <v>1056</v>
      </c>
      <c r="L5180" s="7" t="s">
        <v>684</v>
      </c>
      <c r="M5180" s="241">
        <v>4000</v>
      </c>
      <c r="N5180" s="7" t="s">
        <v>1349</v>
      </c>
    </row>
    <row r="5181" spans="1:14" x14ac:dyDescent="0.3">
      <c r="A5181" t="str">
        <f t="shared" si="80"/>
        <v>10567110</v>
      </c>
      <c r="B5181" s="7" t="s">
        <v>1294</v>
      </c>
      <c r="C5181" s="7" t="s">
        <v>1345</v>
      </c>
      <c r="D5181" s="7" t="s">
        <v>22</v>
      </c>
      <c r="E5181" s="7" t="e">
        <v>#N/A</v>
      </c>
      <c r="F5181" s="7" t="e">
        <v>#N/A</v>
      </c>
      <c r="G5181" s="7" t="e">
        <v>#N/A</v>
      </c>
      <c r="H5181" s="7" t="e">
        <v>#N/A</v>
      </c>
      <c r="I5181" s="7" t="s">
        <v>680</v>
      </c>
      <c r="J5181" s="7" t="s">
        <v>681</v>
      </c>
      <c r="K5181" s="241">
        <v>1056</v>
      </c>
      <c r="L5181" s="7" t="s">
        <v>684</v>
      </c>
      <c r="M5181" s="241">
        <v>7110</v>
      </c>
      <c r="N5181" s="7" t="s">
        <v>1576</v>
      </c>
    </row>
    <row r="5182" spans="1:14" x14ac:dyDescent="0.3">
      <c r="A5182" t="str">
        <f t="shared" si="80"/>
        <v>10567212</v>
      </c>
      <c r="B5182" s="7" t="s">
        <v>1294</v>
      </c>
      <c r="C5182" s="7" t="s">
        <v>1345</v>
      </c>
      <c r="D5182" s="7" t="s">
        <v>22</v>
      </c>
      <c r="E5182" s="7" t="e">
        <v>#N/A</v>
      </c>
      <c r="F5182" s="7" t="e">
        <v>#N/A</v>
      </c>
      <c r="G5182" s="7" t="e">
        <v>#N/A</v>
      </c>
      <c r="H5182" s="7" t="e">
        <v>#N/A</v>
      </c>
      <c r="I5182" s="7" t="s">
        <v>680</v>
      </c>
      <c r="J5182" s="7" t="s">
        <v>681</v>
      </c>
      <c r="K5182" s="241">
        <v>1056</v>
      </c>
      <c r="L5182" s="7" t="s">
        <v>684</v>
      </c>
      <c r="M5182" s="241">
        <v>7212</v>
      </c>
      <c r="N5182" s="7" t="s">
        <v>2588</v>
      </c>
    </row>
    <row r="5183" spans="1:14" x14ac:dyDescent="0.3">
      <c r="A5183" t="str">
        <f t="shared" si="80"/>
        <v>10567213</v>
      </c>
      <c r="B5183" s="7" t="s">
        <v>1294</v>
      </c>
      <c r="C5183" s="7" t="s">
        <v>1345</v>
      </c>
      <c r="D5183" s="7" t="s">
        <v>22</v>
      </c>
      <c r="E5183" s="7" t="e">
        <v>#N/A</v>
      </c>
      <c r="F5183" s="7" t="e">
        <v>#N/A</v>
      </c>
      <c r="G5183" s="7" t="e">
        <v>#N/A</v>
      </c>
      <c r="H5183" s="7" t="e">
        <v>#N/A</v>
      </c>
      <c r="I5183" s="7" t="s">
        <v>680</v>
      </c>
      <c r="J5183" s="7" t="s">
        <v>681</v>
      </c>
      <c r="K5183" s="241">
        <v>1056</v>
      </c>
      <c r="L5183" s="7" t="s">
        <v>684</v>
      </c>
      <c r="M5183" s="241">
        <v>7213</v>
      </c>
      <c r="N5183" s="7" t="s">
        <v>2589</v>
      </c>
    </row>
    <row r="5184" spans="1:14" x14ac:dyDescent="0.3">
      <c r="A5184" t="str">
        <f t="shared" si="80"/>
        <v>10567214</v>
      </c>
      <c r="B5184" s="7" t="s">
        <v>1294</v>
      </c>
      <c r="C5184" s="7" t="s">
        <v>1345</v>
      </c>
      <c r="D5184" s="7" t="s">
        <v>22</v>
      </c>
      <c r="E5184" s="7" t="e">
        <v>#N/A</v>
      </c>
      <c r="F5184" s="7" t="e">
        <v>#N/A</v>
      </c>
      <c r="G5184" s="7" t="e">
        <v>#N/A</v>
      </c>
      <c r="H5184" s="7" t="e">
        <v>#N/A</v>
      </c>
      <c r="I5184" s="7" t="s">
        <v>680</v>
      </c>
      <c r="J5184" s="7" t="s">
        <v>681</v>
      </c>
      <c r="K5184" s="241">
        <v>1056</v>
      </c>
      <c r="L5184" s="7" t="s">
        <v>684</v>
      </c>
      <c r="M5184" s="241">
        <v>7214</v>
      </c>
      <c r="N5184" s="7" t="s">
        <v>2591</v>
      </c>
    </row>
    <row r="5185" spans="1:14" x14ac:dyDescent="0.3">
      <c r="A5185" t="str">
        <f t="shared" si="80"/>
        <v>10582079</v>
      </c>
      <c r="B5185" s="7" t="s">
        <v>1294</v>
      </c>
      <c r="C5185" s="7" t="s">
        <v>1345</v>
      </c>
      <c r="D5185" s="7" t="s">
        <v>22</v>
      </c>
      <c r="E5185" s="7" t="e">
        <v>#N/A</v>
      </c>
      <c r="F5185" s="7" t="e">
        <v>#N/A</v>
      </c>
      <c r="G5185" s="7" t="e">
        <v>#N/A</v>
      </c>
      <c r="H5185" s="7" t="e">
        <v>#N/A</v>
      </c>
      <c r="I5185" s="7" t="s">
        <v>680</v>
      </c>
      <c r="J5185" s="7" t="s">
        <v>681</v>
      </c>
      <c r="K5185" s="241">
        <v>1058</v>
      </c>
      <c r="L5185" s="7" t="s">
        <v>2592</v>
      </c>
      <c r="M5185" s="241">
        <v>2079</v>
      </c>
      <c r="N5185" s="7" t="s">
        <v>35</v>
      </c>
    </row>
    <row r="5186" spans="1:14" x14ac:dyDescent="0.3">
      <c r="A5186" t="str">
        <f t="shared" si="80"/>
        <v>10584000</v>
      </c>
      <c r="B5186" s="7" t="s">
        <v>1294</v>
      </c>
      <c r="C5186" s="7" t="s">
        <v>1345</v>
      </c>
      <c r="D5186" s="7" t="s">
        <v>22</v>
      </c>
      <c r="E5186" s="7" t="e">
        <v>#N/A</v>
      </c>
      <c r="F5186" s="7" t="e">
        <v>#N/A</v>
      </c>
      <c r="G5186" s="7" t="e">
        <v>#N/A</v>
      </c>
      <c r="H5186" s="7" t="e">
        <v>#N/A</v>
      </c>
      <c r="I5186" s="7" t="s">
        <v>680</v>
      </c>
      <c r="J5186" s="7" t="s">
        <v>681</v>
      </c>
      <c r="K5186" s="241">
        <v>1058</v>
      </c>
      <c r="L5186" s="7" t="s">
        <v>2592</v>
      </c>
      <c r="M5186" s="241">
        <v>4000</v>
      </c>
      <c r="N5186" s="7" t="s">
        <v>1349</v>
      </c>
    </row>
    <row r="5187" spans="1:14" x14ac:dyDescent="0.3">
      <c r="A5187" t="str">
        <f t="shared" ref="A5187:A5250" si="81">K5187&amp;M5187</f>
        <v>10584005</v>
      </c>
      <c r="B5187" s="7" t="s">
        <v>1294</v>
      </c>
      <c r="C5187" s="7" t="s">
        <v>1345</v>
      </c>
      <c r="D5187" s="7" t="s">
        <v>22</v>
      </c>
      <c r="E5187" s="7" t="e">
        <v>#N/A</v>
      </c>
      <c r="F5187" s="7" t="e">
        <v>#N/A</v>
      </c>
      <c r="G5187" s="7" t="e">
        <v>#N/A</v>
      </c>
      <c r="H5187" s="7" t="e">
        <v>#N/A</v>
      </c>
      <c r="I5187" s="7" t="s">
        <v>680</v>
      </c>
      <c r="J5187" s="7" t="s">
        <v>681</v>
      </c>
      <c r="K5187" s="241">
        <v>1058</v>
      </c>
      <c r="L5187" s="7" t="s">
        <v>2592</v>
      </c>
      <c r="M5187" s="241">
        <v>4005</v>
      </c>
      <c r="N5187" s="7" t="s">
        <v>1690</v>
      </c>
    </row>
    <row r="5188" spans="1:14" x14ac:dyDescent="0.3">
      <c r="A5188" t="str">
        <f t="shared" si="81"/>
        <v>10591022</v>
      </c>
      <c r="B5188" s="7" t="s">
        <v>1294</v>
      </c>
      <c r="C5188" s="7" t="s">
        <v>1345</v>
      </c>
      <c r="D5188" s="7" t="s">
        <v>22</v>
      </c>
      <c r="E5188" s="7" t="e">
        <v>#N/A</v>
      </c>
      <c r="F5188" s="7" t="e">
        <v>#N/A</v>
      </c>
      <c r="G5188" s="7" t="e">
        <v>#N/A</v>
      </c>
      <c r="H5188" s="7" t="e">
        <v>#N/A</v>
      </c>
      <c r="I5188" s="7" t="s">
        <v>680</v>
      </c>
      <c r="J5188" s="7" t="s">
        <v>681</v>
      </c>
      <c r="K5188" s="241">
        <v>1059</v>
      </c>
      <c r="L5188" s="7" t="s">
        <v>686</v>
      </c>
      <c r="M5188" s="241">
        <v>1022</v>
      </c>
      <c r="N5188" s="7" t="s">
        <v>602</v>
      </c>
    </row>
    <row r="5189" spans="1:14" x14ac:dyDescent="0.3">
      <c r="A5189" t="str">
        <f t="shared" si="81"/>
        <v>10592063</v>
      </c>
      <c r="B5189" s="7" t="s">
        <v>1294</v>
      </c>
      <c r="C5189" s="7" t="s">
        <v>1345</v>
      </c>
      <c r="D5189" s="7" t="s">
        <v>22</v>
      </c>
      <c r="E5189" s="7" t="e">
        <v>#N/A</v>
      </c>
      <c r="F5189" s="7" t="e">
        <v>#N/A</v>
      </c>
      <c r="G5189" s="7" t="e">
        <v>#N/A</v>
      </c>
      <c r="H5189" s="7" t="e">
        <v>#N/A</v>
      </c>
      <c r="I5189" s="7" t="s">
        <v>680</v>
      </c>
      <c r="J5189" s="7" t="s">
        <v>681</v>
      </c>
      <c r="K5189" s="241">
        <v>1059</v>
      </c>
      <c r="L5189" s="7" t="s">
        <v>686</v>
      </c>
      <c r="M5189" s="241">
        <v>2063</v>
      </c>
      <c r="N5189" s="7" t="s">
        <v>2432</v>
      </c>
    </row>
    <row r="5190" spans="1:14" x14ac:dyDescent="0.3">
      <c r="A5190" t="str">
        <f t="shared" si="81"/>
        <v>10592079</v>
      </c>
      <c r="B5190" s="7" t="s">
        <v>1294</v>
      </c>
      <c r="C5190" s="7" t="s">
        <v>1345</v>
      </c>
      <c r="D5190" s="7" t="s">
        <v>22</v>
      </c>
      <c r="E5190" s="7" t="s">
        <v>482</v>
      </c>
      <c r="F5190" s="7" t="s">
        <v>483</v>
      </c>
      <c r="G5190" s="7" t="s">
        <v>247</v>
      </c>
      <c r="H5190" s="7" t="s">
        <v>248</v>
      </c>
      <c r="I5190" s="7" t="s">
        <v>680</v>
      </c>
      <c r="J5190" s="7" t="s">
        <v>681</v>
      </c>
      <c r="K5190" s="241">
        <v>1059</v>
      </c>
      <c r="L5190" s="7" t="s">
        <v>686</v>
      </c>
      <c r="M5190" s="241">
        <v>2079</v>
      </c>
      <c r="N5190" s="7" t="s">
        <v>35</v>
      </c>
    </row>
    <row r="5191" spans="1:14" x14ac:dyDescent="0.3">
      <c r="A5191" t="str">
        <f t="shared" si="81"/>
        <v>10662015</v>
      </c>
      <c r="B5191" s="7" t="s">
        <v>1294</v>
      </c>
      <c r="C5191" s="7" t="s">
        <v>1345</v>
      </c>
      <c r="D5191" s="7" t="s">
        <v>22</v>
      </c>
      <c r="E5191" s="7" t="e">
        <v>#N/A</v>
      </c>
      <c r="F5191" s="7" t="e">
        <v>#N/A</v>
      </c>
      <c r="G5191" s="7" t="e">
        <v>#N/A</v>
      </c>
      <c r="H5191" s="7" t="e">
        <v>#N/A</v>
      </c>
      <c r="I5191" s="7" t="s">
        <v>680</v>
      </c>
      <c r="J5191" s="7" t="s">
        <v>681</v>
      </c>
      <c r="K5191" s="241">
        <v>1066</v>
      </c>
      <c r="L5191" s="7" t="s">
        <v>687</v>
      </c>
      <c r="M5191" s="241">
        <v>2015</v>
      </c>
      <c r="N5191" s="7" t="s">
        <v>278</v>
      </c>
    </row>
    <row r="5192" spans="1:14" x14ac:dyDescent="0.3">
      <c r="A5192" t="str">
        <f t="shared" si="81"/>
        <v>10662079</v>
      </c>
      <c r="B5192" s="7" t="s">
        <v>1294</v>
      </c>
      <c r="C5192" s="7" t="s">
        <v>1345</v>
      </c>
      <c r="D5192" s="7" t="s">
        <v>22</v>
      </c>
      <c r="E5192" s="7" t="s">
        <v>482</v>
      </c>
      <c r="F5192" s="7" t="s">
        <v>483</v>
      </c>
      <c r="G5192" s="7" t="s">
        <v>247</v>
      </c>
      <c r="H5192" s="7" t="s">
        <v>248</v>
      </c>
      <c r="I5192" s="7" t="s">
        <v>680</v>
      </c>
      <c r="J5192" s="7" t="s">
        <v>681</v>
      </c>
      <c r="K5192" s="241">
        <v>1066</v>
      </c>
      <c r="L5192" s="7" t="s">
        <v>687</v>
      </c>
      <c r="M5192" s="241">
        <v>2079</v>
      </c>
      <c r="N5192" s="7" t="s">
        <v>35</v>
      </c>
    </row>
    <row r="5193" spans="1:14" x14ac:dyDescent="0.3">
      <c r="A5193" t="str">
        <f t="shared" si="81"/>
        <v>11292079</v>
      </c>
      <c r="B5193" s="7" t="s">
        <v>1294</v>
      </c>
      <c r="C5193" s="7" t="s">
        <v>1345</v>
      </c>
      <c r="D5193" s="7" t="s">
        <v>22</v>
      </c>
      <c r="E5193" s="7" t="e">
        <v>#N/A</v>
      </c>
      <c r="F5193" s="7" t="e">
        <v>#N/A</v>
      </c>
      <c r="G5193" s="7" t="e">
        <v>#N/A</v>
      </c>
      <c r="H5193" s="7" t="e">
        <v>#N/A</v>
      </c>
      <c r="I5193" s="7" t="s">
        <v>680</v>
      </c>
      <c r="J5193" s="7" t="s">
        <v>681</v>
      </c>
      <c r="K5193" s="241">
        <v>1129</v>
      </c>
      <c r="L5193" s="7" t="s">
        <v>2593</v>
      </c>
      <c r="M5193" s="241">
        <v>2079</v>
      </c>
      <c r="N5193" s="7" t="s">
        <v>35</v>
      </c>
    </row>
    <row r="5194" spans="1:14" x14ac:dyDescent="0.3">
      <c r="A5194" t="str">
        <f t="shared" si="81"/>
        <v>11296006</v>
      </c>
      <c r="B5194" s="7" t="s">
        <v>1294</v>
      </c>
      <c r="C5194" s="7" t="s">
        <v>1345</v>
      </c>
      <c r="D5194" s="7" t="s">
        <v>22</v>
      </c>
      <c r="E5194" s="7" t="e">
        <v>#N/A</v>
      </c>
      <c r="F5194" s="7" t="e">
        <v>#N/A</v>
      </c>
      <c r="G5194" s="7" t="e">
        <v>#N/A</v>
      </c>
      <c r="H5194" s="7" t="e">
        <v>#N/A</v>
      </c>
      <c r="I5194" s="7" t="s">
        <v>680</v>
      </c>
      <c r="J5194" s="7" t="s">
        <v>681</v>
      </c>
      <c r="K5194" s="241">
        <v>1129</v>
      </c>
      <c r="L5194" s="7" t="s">
        <v>2593</v>
      </c>
      <c r="M5194" s="241">
        <v>6006</v>
      </c>
      <c r="N5194" s="7" t="s">
        <v>68</v>
      </c>
    </row>
    <row r="5195" spans="1:14" x14ac:dyDescent="0.3">
      <c r="A5195" t="str">
        <f t="shared" si="81"/>
        <v>11297104</v>
      </c>
      <c r="B5195" s="7" t="s">
        <v>1294</v>
      </c>
      <c r="C5195" s="7" t="s">
        <v>1345</v>
      </c>
      <c r="D5195" s="7" t="s">
        <v>22</v>
      </c>
      <c r="E5195" s="7" t="e">
        <v>#N/A</v>
      </c>
      <c r="F5195" s="7" t="e">
        <v>#N/A</v>
      </c>
      <c r="G5195" s="7" t="e">
        <v>#N/A</v>
      </c>
      <c r="H5195" s="7" t="e">
        <v>#N/A</v>
      </c>
      <c r="I5195" s="7" t="s">
        <v>680</v>
      </c>
      <c r="J5195" s="7" t="s">
        <v>681</v>
      </c>
      <c r="K5195" s="241">
        <v>1129</v>
      </c>
      <c r="L5195" s="7" t="s">
        <v>2593</v>
      </c>
      <c r="M5195" s="241">
        <v>7104</v>
      </c>
      <c r="N5195" s="7" t="s">
        <v>1384</v>
      </c>
    </row>
    <row r="5196" spans="1:14" x14ac:dyDescent="0.3">
      <c r="A5196" t="str">
        <f t="shared" si="81"/>
        <v>11082015</v>
      </c>
      <c r="B5196" s="7" t="s">
        <v>1294</v>
      </c>
      <c r="C5196" s="7" t="s">
        <v>1316</v>
      </c>
      <c r="D5196" s="7" t="s">
        <v>22</v>
      </c>
      <c r="E5196" s="7" t="s">
        <v>273</v>
      </c>
      <c r="F5196" s="7" t="s">
        <v>274</v>
      </c>
      <c r="G5196" s="7" t="s">
        <v>319</v>
      </c>
      <c r="H5196" s="7" t="s">
        <v>320</v>
      </c>
      <c r="I5196" s="7" t="s">
        <v>321</v>
      </c>
      <c r="J5196" s="7" t="s">
        <v>322</v>
      </c>
      <c r="K5196" s="241">
        <v>1108</v>
      </c>
      <c r="L5196" s="7" t="s">
        <v>326</v>
      </c>
      <c r="M5196" s="241">
        <v>2015</v>
      </c>
      <c r="N5196" s="7" t="s">
        <v>278</v>
      </c>
    </row>
    <row r="5197" spans="1:14" x14ac:dyDescent="0.3">
      <c r="A5197" t="str">
        <f t="shared" si="81"/>
        <v>11082079</v>
      </c>
      <c r="B5197" s="7" t="s">
        <v>1294</v>
      </c>
      <c r="C5197" s="7" t="s">
        <v>1316</v>
      </c>
      <c r="D5197" s="7" t="s">
        <v>22</v>
      </c>
      <c r="E5197" s="7" t="e">
        <v>#N/A</v>
      </c>
      <c r="F5197" s="7" t="e">
        <v>#N/A</v>
      </c>
      <c r="G5197" s="7" t="e">
        <v>#N/A</v>
      </c>
      <c r="H5197" s="7" t="e">
        <v>#N/A</v>
      </c>
      <c r="I5197" s="7" t="s">
        <v>321</v>
      </c>
      <c r="J5197" s="7" t="s">
        <v>322</v>
      </c>
      <c r="K5197" s="241">
        <v>1108</v>
      </c>
      <c r="L5197" s="7" t="s">
        <v>326</v>
      </c>
      <c r="M5197" s="241">
        <v>2079</v>
      </c>
      <c r="N5197" s="7" t="s">
        <v>35</v>
      </c>
    </row>
    <row r="5198" spans="1:14" x14ac:dyDescent="0.3">
      <c r="A5198" t="str">
        <f t="shared" si="81"/>
        <v>11082221</v>
      </c>
      <c r="B5198" s="7" t="s">
        <v>1294</v>
      </c>
      <c r="C5198" s="7" t="s">
        <v>1316</v>
      </c>
      <c r="D5198" s="7" t="s">
        <v>22</v>
      </c>
      <c r="E5198" s="7" t="e">
        <v>#N/A</v>
      </c>
      <c r="F5198" s="7" t="e">
        <v>#N/A</v>
      </c>
      <c r="G5198" s="7" t="e">
        <v>#N/A</v>
      </c>
      <c r="H5198" s="7" t="e">
        <v>#N/A</v>
      </c>
      <c r="I5198" s="7" t="s">
        <v>321</v>
      </c>
      <c r="J5198" s="7" t="s">
        <v>322</v>
      </c>
      <c r="K5198" s="241">
        <v>1108</v>
      </c>
      <c r="L5198" s="7" t="s">
        <v>326</v>
      </c>
      <c r="M5198" s="241">
        <v>2221</v>
      </c>
      <c r="N5198" s="7" t="s">
        <v>2594</v>
      </c>
    </row>
    <row r="5199" spans="1:14" x14ac:dyDescent="0.3">
      <c r="A5199" t="str">
        <f t="shared" si="81"/>
        <v>11084000</v>
      </c>
      <c r="B5199" s="7" t="s">
        <v>1294</v>
      </c>
      <c r="C5199" s="7" t="s">
        <v>1316</v>
      </c>
      <c r="D5199" s="7" t="s">
        <v>22</v>
      </c>
      <c r="E5199" s="7" t="e">
        <v>#N/A</v>
      </c>
      <c r="F5199" s="7" t="e">
        <v>#N/A</v>
      </c>
      <c r="G5199" s="7" t="e">
        <v>#N/A</v>
      </c>
      <c r="H5199" s="7" t="e">
        <v>#N/A</v>
      </c>
      <c r="I5199" s="7" t="s">
        <v>321</v>
      </c>
      <c r="J5199" s="7" t="s">
        <v>322</v>
      </c>
      <c r="K5199" s="241">
        <v>1108</v>
      </c>
      <c r="L5199" s="7" t="s">
        <v>326</v>
      </c>
      <c r="M5199" s="241">
        <v>4000</v>
      </c>
      <c r="N5199" s="7" t="s">
        <v>1349</v>
      </c>
    </row>
    <row r="5200" spans="1:14" x14ac:dyDescent="0.3">
      <c r="A5200" t="str">
        <f t="shared" si="81"/>
        <v>3101</v>
      </c>
      <c r="B5200" s="7" t="s">
        <v>1294</v>
      </c>
      <c r="C5200" s="7" t="s">
        <v>958</v>
      </c>
      <c r="D5200" s="7" t="s">
        <v>1356</v>
      </c>
      <c r="E5200" s="7" t="s">
        <v>482</v>
      </c>
      <c r="F5200" s="7" t="s">
        <v>483</v>
      </c>
      <c r="G5200" s="7" t="s">
        <v>955</v>
      </c>
      <c r="H5200" s="7" t="s">
        <v>956</v>
      </c>
      <c r="I5200" s="7" t="s">
        <v>957</v>
      </c>
      <c r="J5200" s="7" t="s">
        <v>958</v>
      </c>
      <c r="K5200" s="241">
        <v>310</v>
      </c>
      <c r="L5200" s="7" t="s">
        <v>959</v>
      </c>
      <c r="M5200" s="241">
        <v>1</v>
      </c>
      <c r="N5200" s="7" t="s">
        <v>158</v>
      </c>
    </row>
    <row r="5201" spans="1:14" x14ac:dyDescent="0.3">
      <c r="A5201" t="str">
        <f t="shared" si="81"/>
        <v>3103</v>
      </c>
      <c r="B5201" s="7" t="s">
        <v>1294</v>
      </c>
      <c r="C5201" s="7" t="s">
        <v>958</v>
      </c>
      <c r="D5201" s="7" t="s">
        <v>1356</v>
      </c>
      <c r="E5201" s="7" t="s">
        <v>482</v>
      </c>
      <c r="F5201" s="7" t="s">
        <v>483</v>
      </c>
      <c r="G5201" s="7" t="s">
        <v>955</v>
      </c>
      <c r="H5201" s="7" t="s">
        <v>956</v>
      </c>
      <c r="I5201" s="7" t="s">
        <v>957</v>
      </c>
      <c r="J5201" s="7" t="s">
        <v>958</v>
      </c>
      <c r="K5201" s="241">
        <v>310</v>
      </c>
      <c r="L5201" s="7" t="s">
        <v>959</v>
      </c>
      <c r="M5201" s="241">
        <v>3</v>
      </c>
      <c r="N5201" s="7" t="s">
        <v>277</v>
      </c>
    </row>
    <row r="5202" spans="1:14" x14ac:dyDescent="0.3">
      <c r="A5202" t="str">
        <f t="shared" si="81"/>
        <v>3105</v>
      </c>
      <c r="B5202" s="7" t="s">
        <v>1294</v>
      </c>
      <c r="C5202" s="7" t="s">
        <v>958</v>
      </c>
      <c r="D5202" s="7" t="s">
        <v>1356</v>
      </c>
      <c r="E5202" s="7" t="e">
        <v>#N/A</v>
      </c>
      <c r="F5202" s="7" t="e">
        <v>#N/A</v>
      </c>
      <c r="G5202" s="7" t="e">
        <v>#N/A</v>
      </c>
      <c r="H5202" s="7" t="e">
        <v>#N/A</v>
      </c>
      <c r="I5202" s="7" t="s">
        <v>957</v>
      </c>
      <c r="J5202" s="7" t="s">
        <v>958</v>
      </c>
      <c r="K5202" s="241">
        <v>310</v>
      </c>
      <c r="L5202" s="7" t="s">
        <v>959</v>
      </c>
      <c r="M5202" s="241">
        <v>5</v>
      </c>
      <c r="N5202" s="7" t="s">
        <v>1441</v>
      </c>
    </row>
    <row r="5203" spans="1:14" x14ac:dyDescent="0.3">
      <c r="A5203" t="str">
        <f t="shared" si="81"/>
        <v>3106</v>
      </c>
      <c r="B5203" s="7" t="s">
        <v>1294</v>
      </c>
      <c r="C5203" s="7" t="s">
        <v>958</v>
      </c>
      <c r="D5203" s="7" t="s">
        <v>1356</v>
      </c>
      <c r="E5203" s="7" t="e">
        <v>#N/A</v>
      </c>
      <c r="F5203" s="7" t="e">
        <v>#N/A</v>
      </c>
      <c r="G5203" s="7" t="e">
        <v>#N/A</v>
      </c>
      <c r="H5203" s="7" t="e">
        <v>#N/A</v>
      </c>
      <c r="I5203" s="7" t="s">
        <v>957</v>
      </c>
      <c r="J5203" s="7" t="s">
        <v>958</v>
      </c>
      <c r="K5203" s="241">
        <v>310</v>
      </c>
      <c r="L5203" s="7" t="s">
        <v>959</v>
      </c>
      <c r="M5203" s="241">
        <v>6</v>
      </c>
      <c r="N5203" s="7" t="s">
        <v>402</v>
      </c>
    </row>
    <row r="5204" spans="1:14" x14ac:dyDescent="0.3">
      <c r="A5204" t="str">
        <f t="shared" si="81"/>
        <v>3108</v>
      </c>
      <c r="B5204" s="7" t="s">
        <v>1294</v>
      </c>
      <c r="C5204" s="7" t="s">
        <v>958</v>
      </c>
      <c r="D5204" s="7" t="s">
        <v>1356</v>
      </c>
      <c r="E5204" s="7" t="s">
        <v>482</v>
      </c>
      <c r="F5204" s="7" t="s">
        <v>483</v>
      </c>
      <c r="G5204" s="7" t="s">
        <v>955</v>
      </c>
      <c r="H5204" s="7" t="s">
        <v>956</v>
      </c>
      <c r="I5204" s="7" t="s">
        <v>957</v>
      </c>
      <c r="J5204" s="7" t="s">
        <v>958</v>
      </c>
      <c r="K5204" s="241">
        <v>310</v>
      </c>
      <c r="L5204" s="7" t="s">
        <v>959</v>
      </c>
      <c r="M5204" s="241">
        <v>8</v>
      </c>
      <c r="N5204" s="7" t="s">
        <v>159</v>
      </c>
    </row>
    <row r="5205" spans="1:14" x14ac:dyDescent="0.3">
      <c r="A5205" t="str">
        <f t="shared" si="81"/>
        <v>31035</v>
      </c>
      <c r="B5205" s="7" t="s">
        <v>1294</v>
      </c>
      <c r="C5205" s="7" t="s">
        <v>958</v>
      </c>
      <c r="D5205" s="7" t="s">
        <v>1356</v>
      </c>
      <c r="E5205" s="7" t="e">
        <v>#N/A</v>
      </c>
      <c r="F5205" s="7" t="e">
        <v>#N/A</v>
      </c>
      <c r="G5205" s="7" t="e">
        <v>#N/A</v>
      </c>
      <c r="H5205" s="7" t="e">
        <v>#N/A</v>
      </c>
      <c r="I5205" s="7" t="s">
        <v>957</v>
      </c>
      <c r="J5205" s="7" t="s">
        <v>958</v>
      </c>
      <c r="K5205" s="241">
        <v>310</v>
      </c>
      <c r="L5205" s="7" t="s">
        <v>959</v>
      </c>
      <c r="M5205" s="241">
        <v>35</v>
      </c>
      <c r="N5205" s="7" t="s">
        <v>1346</v>
      </c>
    </row>
    <row r="5206" spans="1:14" x14ac:dyDescent="0.3">
      <c r="A5206" t="str">
        <f t="shared" si="81"/>
        <v>3101504</v>
      </c>
      <c r="B5206" s="7" t="s">
        <v>1294</v>
      </c>
      <c r="C5206" s="7" t="s">
        <v>958</v>
      </c>
      <c r="D5206" s="7" t="s">
        <v>1356</v>
      </c>
      <c r="E5206" s="7" t="s">
        <v>482</v>
      </c>
      <c r="F5206" s="7" t="s">
        <v>483</v>
      </c>
      <c r="G5206" s="7" t="s">
        <v>955</v>
      </c>
      <c r="H5206" s="7" t="s">
        <v>956</v>
      </c>
      <c r="I5206" s="7" t="s">
        <v>957</v>
      </c>
      <c r="J5206" s="7" t="s">
        <v>958</v>
      </c>
      <c r="K5206" s="241">
        <v>310</v>
      </c>
      <c r="L5206" s="7" t="s">
        <v>959</v>
      </c>
      <c r="M5206" s="241">
        <v>1504</v>
      </c>
      <c r="N5206" s="7" t="s">
        <v>161</v>
      </c>
    </row>
    <row r="5207" spans="1:14" x14ac:dyDescent="0.3">
      <c r="A5207" t="str">
        <f t="shared" si="81"/>
        <v>3102005</v>
      </c>
      <c r="B5207" s="7" t="s">
        <v>1294</v>
      </c>
      <c r="C5207" s="7" t="s">
        <v>958</v>
      </c>
      <c r="D5207" s="7" t="s">
        <v>1356</v>
      </c>
      <c r="E5207" s="7" t="s">
        <v>482</v>
      </c>
      <c r="F5207" s="7" t="s">
        <v>483</v>
      </c>
      <c r="G5207" s="7" t="s">
        <v>955</v>
      </c>
      <c r="H5207" s="7" t="s">
        <v>956</v>
      </c>
      <c r="I5207" s="7" t="s">
        <v>957</v>
      </c>
      <c r="J5207" s="7" t="s">
        <v>958</v>
      </c>
      <c r="K5207" s="241">
        <v>310</v>
      </c>
      <c r="L5207" s="7" t="s">
        <v>959</v>
      </c>
      <c r="M5207" s="241">
        <v>2005</v>
      </c>
      <c r="N5207" s="7" t="s">
        <v>352</v>
      </c>
    </row>
    <row r="5208" spans="1:14" x14ac:dyDescent="0.3">
      <c r="A5208" t="str">
        <f t="shared" si="81"/>
        <v>3102016</v>
      </c>
      <c r="B5208" s="7" t="s">
        <v>1294</v>
      </c>
      <c r="C5208" s="7" t="s">
        <v>958</v>
      </c>
      <c r="D5208" s="7" t="s">
        <v>1356</v>
      </c>
      <c r="E5208" s="7" t="e">
        <v>#N/A</v>
      </c>
      <c r="F5208" s="7" t="e">
        <v>#N/A</v>
      </c>
      <c r="G5208" s="7" t="e">
        <v>#N/A</v>
      </c>
      <c r="H5208" s="7" t="e">
        <v>#N/A</v>
      </c>
      <c r="I5208" s="7" t="s">
        <v>957</v>
      </c>
      <c r="J5208" s="7" t="s">
        <v>958</v>
      </c>
      <c r="K5208" s="241">
        <v>310</v>
      </c>
      <c r="L5208" s="7" t="s">
        <v>959</v>
      </c>
      <c r="M5208" s="241">
        <v>2016</v>
      </c>
      <c r="N5208" s="7" t="s">
        <v>169</v>
      </c>
    </row>
    <row r="5209" spans="1:14" x14ac:dyDescent="0.3">
      <c r="A5209" t="str">
        <f t="shared" si="81"/>
        <v>3102037</v>
      </c>
      <c r="B5209" s="7" t="s">
        <v>1294</v>
      </c>
      <c r="C5209" s="7" t="s">
        <v>958</v>
      </c>
      <c r="D5209" s="7" t="s">
        <v>1356</v>
      </c>
      <c r="E5209" s="7" t="e">
        <v>#N/A</v>
      </c>
      <c r="F5209" s="7" t="e">
        <v>#N/A</v>
      </c>
      <c r="G5209" s="7" t="e">
        <v>#N/A</v>
      </c>
      <c r="H5209" s="7" t="e">
        <v>#N/A</v>
      </c>
      <c r="I5209" s="7" t="s">
        <v>957</v>
      </c>
      <c r="J5209" s="7" t="s">
        <v>958</v>
      </c>
      <c r="K5209" s="241">
        <v>310</v>
      </c>
      <c r="L5209" s="7" t="s">
        <v>959</v>
      </c>
      <c r="M5209" s="241">
        <v>2037</v>
      </c>
      <c r="N5209" s="7" t="s">
        <v>294</v>
      </c>
    </row>
    <row r="5210" spans="1:14" x14ac:dyDescent="0.3">
      <c r="A5210" t="str">
        <f t="shared" si="81"/>
        <v>3102055</v>
      </c>
      <c r="B5210" s="7" t="s">
        <v>1294</v>
      </c>
      <c r="C5210" s="7" t="s">
        <v>958</v>
      </c>
      <c r="D5210" s="7" t="s">
        <v>1356</v>
      </c>
      <c r="E5210" s="7" t="e">
        <v>#N/A</v>
      </c>
      <c r="F5210" s="7" t="e">
        <v>#N/A</v>
      </c>
      <c r="G5210" s="7" t="e">
        <v>#N/A</v>
      </c>
      <c r="H5210" s="7" t="e">
        <v>#N/A</v>
      </c>
      <c r="I5210" s="7" t="s">
        <v>957</v>
      </c>
      <c r="J5210" s="7" t="s">
        <v>958</v>
      </c>
      <c r="K5210" s="241">
        <v>310</v>
      </c>
      <c r="L5210" s="7" t="s">
        <v>959</v>
      </c>
      <c r="M5210" s="241">
        <v>2055</v>
      </c>
      <c r="N5210" s="7" t="s">
        <v>431</v>
      </c>
    </row>
    <row r="5211" spans="1:14" x14ac:dyDescent="0.3">
      <c r="A5211" t="str">
        <f t="shared" si="81"/>
        <v>3102057</v>
      </c>
      <c r="B5211" s="7" t="s">
        <v>1294</v>
      </c>
      <c r="C5211" s="7" t="s">
        <v>958</v>
      </c>
      <c r="D5211" s="7" t="s">
        <v>1356</v>
      </c>
      <c r="E5211" s="7" t="e">
        <v>#N/A</v>
      </c>
      <c r="F5211" s="7" t="e">
        <v>#N/A</v>
      </c>
      <c r="G5211" s="7" t="e">
        <v>#N/A</v>
      </c>
      <c r="H5211" s="7" t="e">
        <v>#N/A</v>
      </c>
      <c r="I5211" s="7" t="s">
        <v>957</v>
      </c>
      <c r="J5211" s="7" t="s">
        <v>958</v>
      </c>
      <c r="K5211" s="241">
        <v>310</v>
      </c>
      <c r="L5211" s="7" t="s">
        <v>959</v>
      </c>
      <c r="M5211" s="241">
        <v>2057</v>
      </c>
      <c r="N5211" s="7" t="s">
        <v>474</v>
      </c>
    </row>
    <row r="5212" spans="1:14" x14ac:dyDescent="0.3">
      <c r="A5212" t="str">
        <f t="shared" si="81"/>
        <v>3102070</v>
      </c>
      <c r="B5212" s="7" t="s">
        <v>1294</v>
      </c>
      <c r="C5212" s="7" t="s">
        <v>958</v>
      </c>
      <c r="D5212" s="7" t="s">
        <v>1356</v>
      </c>
      <c r="E5212" s="7" t="s">
        <v>482</v>
      </c>
      <c r="F5212" s="7" t="s">
        <v>483</v>
      </c>
      <c r="G5212" s="7" t="s">
        <v>955</v>
      </c>
      <c r="H5212" s="7" t="s">
        <v>956</v>
      </c>
      <c r="I5212" s="7" t="s">
        <v>957</v>
      </c>
      <c r="J5212" s="7" t="s">
        <v>958</v>
      </c>
      <c r="K5212" s="241">
        <v>310</v>
      </c>
      <c r="L5212" s="7" t="s">
        <v>959</v>
      </c>
      <c r="M5212" s="241">
        <v>2070</v>
      </c>
      <c r="N5212" s="7" t="s">
        <v>279</v>
      </c>
    </row>
    <row r="5213" spans="1:14" x14ac:dyDescent="0.3">
      <c r="A5213" t="str">
        <f t="shared" si="81"/>
        <v>3102078</v>
      </c>
      <c r="B5213" s="7" t="s">
        <v>1294</v>
      </c>
      <c r="C5213" s="7" t="s">
        <v>958</v>
      </c>
      <c r="D5213" s="7" t="s">
        <v>1356</v>
      </c>
      <c r="E5213" s="7" t="s">
        <v>482</v>
      </c>
      <c r="F5213" s="7" t="s">
        <v>483</v>
      </c>
      <c r="G5213" s="7" t="s">
        <v>955</v>
      </c>
      <c r="H5213" s="7" t="s">
        <v>956</v>
      </c>
      <c r="I5213" s="7" t="s">
        <v>957</v>
      </c>
      <c r="J5213" s="7" t="s">
        <v>958</v>
      </c>
      <c r="K5213" s="241">
        <v>310</v>
      </c>
      <c r="L5213" s="7" t="s">
        <v>959</v>
      </c>
      <c r="M5213" s="241">
        <v>2078</v>
      </c>
      <c r="N5213" s="7" t="s">
        <v>284</v>
      </c>
    </row>
    <row r="5214" spans="1:14" x14ac:dyDescent="0.3">
      <c r="A5214" t="str">
        <f t="shared" si="81"/>
        <v>3102085</v>
      </c>
      <c r="B5214" s="7" t="s">
        <v>1294</v>
      </c>
      <c r="C5214" s="7" t="s">
        <v>958</v>
      </c>
      <c r="D5214" s="7" t="s">
        <v>1356</v>
      </c>
      <c r="E5214" s="7" t="s">
        <v>482</v>
      </c>
      <c r="F5214" s="7" t="s">
        <v>483</v>
      </c>
      <c r="G5214" s="7" t="s">
        <v>955</v>
      </c>
      <c r="H5214" s="7" t="s">
        <v>956</v>
      </c>
      <c r="I5214" s="7" t="s">
        <v>957</v>
      </c>
      <c r="J5214" s="7" t="s">
        <v>958</v>
      </c>
      <c r="K5214" s="241">
        <v>310</v>
      </c>
      <c r="L5214" s="7" t="s">
        <v>959</v>
      </c>
      <c r="M5214" s="241">
        <v>2085</v>
      </c>
      <c r="N5214" s="7" t="s">
        <v>280</v>
      </c>
    </row>
    <row r="5215" spans="1:14" x14ac:dyDescent="0.3">
      <c r="A5215" t="str">
        <f t="shared" si="81"/>
        <v>3102087</v>
      </c>
      <c r="B5215" s="7" t="s">
        <v>1294</v>
      </c>
      <c r="C5215" s="7" t="s">
        <v>958</v>
      </c>
      <c r="D5215" s="7" t="s">
        <v>1356</v>
      </c>
      <c r="E5215" s="7" t="e">
        <v>#N/A</v>
      </c>
      <c r="F5215" s="7" t="e">
        <v>#N/A</v>
      </c>
      <c r="G5215" s="7" t="e">
        <v>#N/A</v>
      </c>
      <c r="H5215" s="7" t="e">
        <v>#N/A</v>
      </c>
      <c r="I5215" s="7" t="s">
        <v>957</v>
      </c>
      <c r="J5215" s="7" t="s">
        <v>958</v>
      </c>
      <c r="K5215" s="241">
        <v>310</v>
      </c>
      <c r="L5215" s="7" t="s">
        <v>959</v>
      </c>
      <c r="M5215" s="241">
        <v>2087</v>
      </c>
      <c r="N5215" s="7" t="s">
        <v>333</v>
      </c>
    </row>
    <row r="5216" spans="1:14" x14ac:dyDescent="0.3">
      <c r="A5216" t="str">
        <f t="shared" si="81"/>
        <v>3104004</v>
      </c>
      <c r="B5216" s="7" t="s">
        <v>1294</v>
      </c>
      <c r="C5216" s="7" t="s">
        <v>958</v>
      </c>
      <c r="D5216" s="7" t="s">
        <v>1356</v>
      </c>
      <c r="E5216" s="7" t="e">
        <v>#N/A</v>
      </c>
      <c r="F5216" s="7" t="e">
        <v>#N/A</v>
      </c>
      <c r="G5216" s="7" t="e">
        <v>#N/A</v>
      </c>
      <c r="H5216" s="7" t="e">
        <v>#N/A</v>
      </c>
      <c r="I5216" s="7" t="s">
        <v>957</v>
      </c>
      <c r="J5216" s="7" t="s">
        <v>958</v>
      </c>
      <c r="K5216" s="241">
        <v>310</v>
      </c>
      <c r="L5216" s="7" t="s">
        <v>959</v>
      </c>
      <c r="M5216" s="241">
        <v>4004</v>
      </c>
      <c r="N5216" s="7" t="s">
        <v>1357</v>
      </c>
    </row>
    <row r="5217" spans="1:14" x14ac:dyDescent="0.3">
      <c r="A5217" t="str">
        <f t="shared" si="81"/>
        <v>3104008</v>
      </c>
      <c r="B5217" s="7" t="s">
        <v>1294</v>
      </c>
      <c r="C5217" s="7" t="s">
        <v>958</v>
      </c>
      <c r="D5217" s="7" t="s">
        <v>1356</v>
      </c>
      <c r="E5217" s="7" t="e">
        <v>#N/A</v>
      </c>
      <c r="F5217" s="7" t="e">
        <v>#N/A</v>
      </c>
      <c r="G5217" s="7" t="e">
        <v>#N/A</v>
      </c>
      <c r="H5217" s="7" t="e">
        <v>#N/A</v>
      </c>
      <c r="I5217" s="7" t="s">
        <v>957</v>
      </c>
      <c r="J5217" s="7" t="s">
        <v>958</v>
      </c>
      <c r="K5217" s="241">
        <v>310</v>
      </c>
      <c r="L5217" s="7" t="s">
        <v>959</v>
      </c>
      <c r="M5217" s="241">
        <v>4008</v>
      </c>
      <c r="N5217" s="7" t="s">
        <v>1358</v>
      </c>
    </row>
    <row r="5218" spans="1:14" x14ac:dyDescent="0.3">
      <c r="A5218" t="str">
        <f t="shared" si="81"/>
        <v>3104009</v>
      </c>
      <c r="B5218" s="7" t="s">
        <v>1294</v>
      </c>
      <c r="C5218" s="7" t="s">
        <v>958</v>
      </c>
      <c r="D5218" s="7" t="s">
        <v>1356</v>
      </c>
      <c r="E5218" s="7" t="e">
        <v>#N/A</v>
      </c>
      <c r="F5218" s="7" t="e">
        <v>#N/A</v>
      </c>
      <c r="G5218" s="7" t="e">
        <v>#N/A</v>
      </c>
      <c r="H5218" s="7" t="e">
        <v>#N/A</v>
      </c>
      <c r="I5218" s="7" t="s">
        <v>957</v>
      </c>
      <c r="J5218" s="7" t="s">
        <v>958</v>
      </c>
      <c r="K5218" s="241">
        <v>310</v>
      </c>
      <c r="L5218" s="7" t="s">
        <v>959</v>
      </c>
      <c r="M5218" s="241">
        <v>4009</v>
      </c>
      <c r="N5218" s="7" t="s">
        <v>1350</v>
      </c>
    </row>
    <row r="5219" spans="1:14" x14ac:dyDescent="0.3">
      <c r="A5219" t="str">
        <f t="shared" si="81"/>
        <v>3107103</v>
      </c>
      <c r="B5219" s="7" t="s">
        <v>1294</v>
      </c>
      <c r="C5219" s="7" t="s">
        <v>958</v>
      </c>
      <c r="D5219" s="7" t="s">
        <v>1356</v>
      </c>
      <c r="E5219" s="7" t="e">
        <v>#N/A</v>
      </c>
      <c r="F5219" s="7" t="e">
        <v>#N/A</v>
      </c>
      <c r="G5219" s="7" t="e">
        <v>#N/A</v>
      </c>
      <c r="H5219" s="7" t="e">
        <v>#N/A</v>
      </c>
      <c r="I5219" s="7" t="s">
        <v>957</v>
      </c>
      <c r="J5219" s="7" t="s">
        <v>958</v>
      </c>
      <c r="K5219" s="241">
        <v>310</v>
      </c>
      <c r="L5219" s="7" t="s">
        <v>959</v>
      </c>
      <c r="M5219" s="241">
        <v>7103</v>
      </c>
      <c r="N5219" s="7" t="s">
        <v>36</v>
      </c>
    </row>
    <row r="5220" spans="1:14" x14ac:dyDescent="0.3">
      <c r="A5220" t="str">
        <f t="shared" si="81"/>
        <v>3107120</v>
      </c>
      <c r="B5220" s="7" t="s">
        <v>1294</v>
      </c>
      <c r="C5220" s="7" t="s">
        <v>958</v>
      </c>
      <c r="D5220" s="7" t="s">
        <v>1356</v>
      </c>
      <c r="E5220" s="7" t="e">
        <v>#N/A</v>
      </c>
      <c r="F5220" s="7" t="e">
        <v>#N/A</v>
      </c>
      <c r="G5220" s="7" t="e">
        <v>#N/A</v>
      </c>
      <c r="H5220" s="7" t="e">
        <v>#N/A</v>
      </c>
      <c r="I5220" s="7" t="s">
        <v>957</v>
      </c>
      <c r="J5220" s="7" t="s">
        <v>958</v>
      </c>
      <c r="K5220" s="241">
        <v>310</v>
      </c>
      <c r="L5220" s="7" t="s">
        <v>959</v>
      </c>
      <c r="M5220" s="241">
        <v>7120</v>
      </c>
      <c r="N5220" s="7" t="s">
        <v>52</v>
      </c>
    </row>
    <row r="5221" spans="1:14" x14ac:dyDescent="0.3">
      <c r="A5221" t="str">
        <f t="shared" si="81"/>
        <v>3108000</v>
      </c>
      <c r="B5221" s="7" t="s">
        <v>1294</v>
      </c>
      <c r="C5221" s="7" t="s">
        <v>958</v>
      </c>
      <c r="D5221" s="7" t="s">
        <v>1356</v>
      </c>
      <c r="E5221" s="7" t="e">
        <v>#N/A</v>
      </c>
      <c r="F5221" s="7" t="e">
        <v>#N/A</v>
      </c>
      <c r="G5221" s="7" t="e">
        <v>#N/A</v>
      </c>
      <c r="H5221" s="7" t="e">
        <v>#N/A</v>
      </c>
      <c r="I5221" s="7" t="s">
        <v>957</v>
      </c>
      <c r="J5221" s="7" t="s">
        <v>958</v>
      </c>
      <c r="K5221" s="241">
        <v>310</v>
      </c>
      <c r="L5221" s="7" t="s">
        <v>959</v>
      </c>
      <c r="M5221" s="241">
        <v>8000</v>
      </c>
      <c r="N5221" s="7" t="s">
        <v>163</v>
      </c>
    </row>
    <row r="5222" spans="1:14" x14ac:dyDescent="0.3">
      <c r="A5222" t="str">
        <f t="shared" si="81"/>
        <v>106162</v>
      </c>
      <c r="B5222" s="7" t="s">
        <v>1294</v>
      </c>
      <c r="C5222" s="7" t="s">
        <v>1337</v>
      </c>
      <c r="D5222" s="7" t="s">
        <v>22</v>
      </c>
      <c r="E5222" s="7" t="e">
        <v>#N/A</v>
      </c>
      <c r="F5222" s="7" t="e">
        <v>#N/A</v>
      </c>
      <c r="G5222" s="7" t="e">
        <v>#N/A</v>
      </c>
      <c r="H5222" s="7" t="e">
        <v>#N/A</v>
      </c>
      <c r="I5222" s="7" t="s">
        <v>281</v>
      </c>
      <c r="J5222" s="7" t="s">
        <v>282</v>
      </c>
      <c r="K5222" s="241">
        <v>1061</v>
      </c>
      <c r="L5222" s="7" t="s">
        <v>1368</v>
      </c>
      <c r="M5222" s="241">
        <v>62</v>
      </c>
      <c r="N5222" s="7" t="s">
        <v>388</v>
      </c>
    </row>
    <row r="5223" spans="1:14" x14ac:dyDescent="0.3">
      <c r="A5223" t="str">
        <f t="shared" si="81"/>
        <v>10612015</v>
      </c>
      <c r="B5223" s="7" t="s">
        <v>1294</v>
      </c>
      <c r="C5223" s="7" t="s">
        <v>1337</v>
      </c>
      <c r="D5223" s="7" t="s">
        <v>22</v>
      </c>
      <c r="E5223" s="7" t="e">
        <v>#N/A</v>
      </c>
      <c r="F5223" s="7" t="e">
        <v>#N/A</v>
      </c>
      <c r="G5223" s="7" t="e">
        <v>#N/A</v>
      </c>
      <c r="H5223" s="7" t="e">
        <v>#N/A</v>
      </c>
      <c r="I5223" s="7" t="s">
        <v>281</v>
      </c>
      <c r="J5223" s="7" t="s">
        <v>282</v>
      </c>
      <c r="K5223" s="241">
        <v>1061</v>
      </c>
      <c r="L5223" s="7" t="s">
        <v>1368</v>
      </c>
      <c r="M5223" s="241">
        <v>2015</v>
      </c>
      <c r="N5223" s="7" t="s">
        <v>278</v>
      </c>
    </row>
    <row r="5224" spans="1:14" x14ac:dyDescent="0.3">
      <c r="A5224" t="str">
        <f t="shared" si="81"/>
        <v>10612079</v>
      </c>
      <c r="B5224" s="7" t="s">
        <v>1294</v>
      </c>
      <c r="C5224" s="7" t="s">
        <v>1337</v>
      </c>
      <c r="D5224" s="7" t="s">
        <v>22</v>
      </c>
      <c r="E5224" s="7" t="e">
        <v>#N/A</v>
      </c>
      <c r="F5224" s="7" t="e">
        <v>#N/A</v>
      </c>
      <c r="G5224" s="7" t="e">
        <v>#N/A</v>
      </c>
      <c r="H5224" s="7" t="e">
        <v>#N/A</v>
      </c>
      <c r="I5224" s="7" t="s">
        <v>281</v>
      </c>
      <c r="J5224" s="7" t="s">
        <v>282</v>
      </c>
      <c r="K5224" s="241">
        <v>1061</v>
      </c>
      <c r="L5224" s="7" t="s">
        <v>1368</v>
      </c>
      <c r="M5224" s="241">
        <v>2079</v>
      </c>
      <c r="N5224" s="7" t="s">
        <v>35</v>
      </c>
    </row>
    <row r="5225" spans="1:14" x14ac:dyDescent="0.3">
      <c r="A5225" t="str">
        <f t="shared" si="81"/>
        <v>10612092</v>
      </c>
      <c r="B5225" s="7" t="s">
        <v>1294</v>
      </c>
      <c r="C5225" s="7" t="s">
        <v>1337</v>
      </c>
      <c r="D5225" s="7" t="s">
        <v>22</v>
      </c>
      <c r="E5225" s="7" t="e">
        <v>#N/A</v>
      </c>
      <c r="F5225" s="7" t="e">
        <v>#N/A</v>
      </c>
      <c r="G5225" s="7" t="e">
        <v>#N/A</v>
      </c>
      <c r="H5225" s="7" t="e">
        <v>#N/A</v>
      </c>
      <c r="I5225" s="7" t="s">
        <v>281</v>
      </c>
      <c r="J5225" s="7" t="s">
        <v>282</v>
      </c>
      <c r="K5225" s="241">
        <v>1061</v>
      </c>
      <c r="L5225" s="7" t="s">
        <v>1368</v>
      </c>
      <c r="M5225" s="241">
        <v>2092</v>
      </c>
      <c r="N5225" s="7" t="s">
        <v>141</v>
      </c>
    </row>
    <row r="5226" spans="1:14" x14ac:dyDescent="0.3">
      <c r="A5226" t="str">
        <f t="shared" si="81"/>
        <v>10612210</v>
      </c>
      <c r="B5226" s="7" t="s">
        <v>1294</v>
      </c>
      <c r="C5226" s="7" t="s">
        <v>1337</v>
      </c>
      <c r="D5226" s="7" t="s">
        <v>22</v>
      </c>
      <c r="E5226" s="7" t="e">
        <v>#N/A</v>
      </c>
      <c r="F5226" s="7" t="e">
        <v>#N/A</v>
      </c>
      <c r="G5226" s="7" t="e">
        <v>#N/A</v>
      </c>
      <c r="H5226" s="7" t="e">
        <v>#N/A</v>
      </c>
      <c r="I5226" s="7" t="s">
        <v>281</v>
      </c>
      <c r="J5226" s="7" t="s">
        <v>282</v>
      </c>
      <c r="K5226" s="241">
        <v>1061</v>
      </c>
      <c r="L5226" s="7" t="s">
        <v>1368</v>
      </c>
      <c r="M5226" s="241">
        <v>2210</v>
      </c>
      <c r="N5226" s="7" t="s">
        <v>52</v>
      </c>
    </row>
    <row r="5227" spans="1:14" x14ac:dyDescent="0.3">
      <c r="A5227" t="str">
        <f t="shared" si="81"/>
        <v>10612240</v>
      </c>
      <c r="B5227" s="7" t="s">
        <v>1294</v>
      </c>
      <c r="C5227" s="7" t="s">
        <v>1337</v>
      </c>
      <c r="D5227" s="7" t="s">
        <v>22</v>
      </c>
      <c r="E5227" s="7" t="e">
        <v>#N/A</v>
      </c>
      <c r="F5227" s="7" t="e">
        <v>#N/A</v>
      </c>
      <c r="G5227" s="7" t="e">
        <v>#N/A</v>
      </c>
      <c r="H5227" s="7" t="e">
        <v>#N/A</v>
      </c>
      <c r="I5227" s="7" t="s">
        <v>281</v>
      </c>
      <c r="J5227" s="7" t="s">
        <v>282</v>
      </c>
      <c r="K5227" s="241">
        <v>1061</v>
      </c>
      <c r="L5227" s="7" t="s">
        <v>1368</v>
      </c>
      <c r="M5227" s="241">
        <v>2240</v>
      </c>
      <c r="N5227" s="7" t="s">
        <v>2587</v>
      </c>
    </row>
    <row r="5228" spans="1:14" x14ac:dyDescent="0.3">
      <c r="A5228" t="str">
        <f t="shared" si="81"/>
        <v>10612241</v>
      </c>
      <c r="B5228" s="7" t="s">
        <v>1294</v>
      </c>
      <c r="C5228" s="7" t="s">
        <v>1337</v>
      </c>
      <c r="D5228" s="7" t="s">
        <v>22</v>
      </c>
      <c r="E5228" s="7" t="e">
        <v>#N/A</v>
      </c>
      <c r="F5228" s="7" t="e">
        <v>#N/A</v>
      </c>
      <c r="G5228" s="7" t="e">
        <v>#N/A</v>
      </c>
      <c r="H5228" s="7" t="e">
        <v>#N/A</v>
      </c>
      <c r="I5228" s="7" t="s">
        <v>281</v>
      </c>
      <c r="J5228" s="7" t="s">
        <v>282</v>
      </c>
      <c r="K5228" s="241">
        <v>1061</v>
      </c>
      <c r="L5228" s="7" t="s">
        <v>1368</v>
      </c>
      <c r="M5228" s="241">
        <v>2241</v>
      </c>
      <c r="N5228" s="7" t="s">
        <v>2595</v>
      </c>
    </row>
    <row r="5229" spans="1:14" x14ac:dyDescent="0.3">
      <c r="A5229" t="str">
        <f t="shared" si="81"/>
        <v>10612242</v>
      </c>
      <c r="B5229" s="7" t="s">
        <v>1294</v>
      </c>
      <c r="C5229" s="7" t="s">
        <v>1337</v>
      </c>
      <c r="D5229" s="7" t="s">
        <v>22</v>
      </c>
      <c r="E5229" s="7" t="e">
        <v>#N/A</v>
      </c>
      <c r="F5229" s="7" t="e">
        <v>#N/A</v>
      </c>
      <c r="G5229" s="7" t="e">
        <v>#N/A</v>
      </c>
      <c r="H5229" s="7" t="e">
        <v>#N/A</v>
      </c>
      <c r="I5229" s="7" t="s">
        <v>281</v>
      </c>
      <c r="J5229" s="7" t="s">
        <v>282</v>
      </c>
      <c r="K5229" s="241">
        <v>1061</v>
      </c>
      <c r="L5229" s="7" t="s">
        <v>1368</v>
      </c>
      <c r="M5229" s="241">
        <v>2242</v>
      </c>
      <c r="N5229" s="7" t="s">
        <v>683</v>
      </c>
    </row>
    <row r="5230" spans="1:14" x14ac:dyDescent="0.3">
      <c r="A5230" t="str">
        <f t="shared" si="81"/>
        <v>10617120</v>
      </c>
      <c r="B5230" s="7" t="s">
        <v>1294</v>
      </c>
      <c r="C5230" s="7" t="s">
        <v>1337</v>
      </c>
      <c r="D5230" s="7" t="s">
        <v>22</v>
      </c>
      <c r="E5230" s="7" t="e">
        <v>#N/A</v>
      </c>
      <c r="F5230" s="7" t="e">
        <v>#N/A</v>
      </c>
      <c r="G5230" s="7" t="e">
        <v>#N/A</v>
      </c>
      <c r="H5230" s="7" t="e">
        <v>#N/A</v>
      </c>
      <c r="I5230" s="7" t="s">
        <v>281</v>
      </c>
      <c r="J5230" s="7" t="s">
        <v>282</v>
      </c>
      <c r="K5230" s="241">
        <v>1061</v>
      </c>
      <c r="L5230" s="7" t="s">
        <v>1368</v>
      </c>
      <c r="M5230" s="241">
        <v>7120</v>
      </c>
      <c r="N5230" s="7" t="s">
        <v>52</v>
      </c>
    </row>
    <row r="5231" spans="1:14" x14ac:dyDescent="0.3">
      <c r="A5231" t="str">
        <f t="shared" si="81"/>
        <v>11602180</v>
      </c>
      <c r="B5231" s="7" t="s">
        <v>1294</v>
      </c>
      <c r="C5231" s="7" t="s">
        <v>1337</v>
      </c>
      <c r="D5231" s="7" t="s">
        <v>22</v>
      </c>
      <c r="E5231" s="7" t="e">
        <v>#N/A</v>
      </c>
      <c r="F5231" s="7" t="e">
        <v>#N/A</v>
      </c>
      <c r="G5231" s="7" t="e">
        <v>#N/A</v>
      </c>
      <c r="H5231" s="7" t="e">
        <v>#N/A</v>
      </c>
      <c r="I5231" s="7" t="s">
        <v>281</v>
      </c>
      <c r="J5231" s="7" t="s">
        <v>282</v>
      </c>
      <c r="K5231" s="241">
        <v>1160</v>
      </c>
      <c r="L5231" s="7" t="s">
        <v>2596</v>
      </c>
      <c r="M5231" s="241">
        <v>2180</v>
      </c>
      <c r="N5231" s="7" t="s">
        <v>355</v>
      </c>
    </row>
    <row r="5232" spans="1:14" x14ac:dyDescent="0.3">
      <c r="A5232" t="str">
        <f t="shared" si="81"/>
        <v>11607120</v>
      </c>
      <c r="B5232" s="7" t="s">
        <v>1294</v>
      </c>
      <c r="C5232" s="7" t="s">
        <v>1337</v>
      </c>
      <c r="D5232" s="7" t="s">
        <v>22</v>
      </c>
      <c r="E5232" s="7" t="e">
        <v>#N/A</v>
      </c>
      <c r="F5232" s="7" t="e">
        <v>#N/A</v>
      </c>
      <c r="G5232" s="7" t="e">
        <v>#N/A</v>
      </c>
      <c r="H5232" s="7" t="e">
        <v>#N/A</v>
      </c>
      <c r="I5232" s="7" t="s">
        <v>281</v>
      </c>
      <c r="J5232" s="7" t="s">
        <v>282</v>
      </c>
      <c r="K5232" s="241">
        <v>1160</v>
      </c>
      <c r="L5232" s="7" t="s">
        <v>2596</v>
      </c>
      <c r="M5232" s="241">
        <v>7120</v>
      </c>
      <c r="N5232" s="7" t="s">
        <v>52</v>
      </c>
    </row>
    <row r="5233" spans="1:14" x14ac:dyDescent="0.3">
      <c r="A5233" t="str">
        <f t="shared" si="81"/>
        <v>4041</v>
      </c>
      <c r="B5233" s="7" t="s">
        <v>1294</v>
      </c>
      <c r="C5233" s="7"/>
      <c r="D5233" s="7"/>
      <c r="E5233" s="7" t="e">
        <v>#N/A</v>
      </c>
      <c r="F5233" s="7" t="e">
        <v>#N/A</v>
      </c>
      <c r="G5233" s="7" t="e">
        <v>#N/A</v>
      </c>
      <c r="H5233" s="7" t="e">
        <v>#N/A</v>
      </c>
      <c r="I5233" s="7" t="s">
        <v>2597</v>
      </c>
      <c r="J5233" s="7" t="s">
        <v>2598</v>
      </c>
      <c r="K5233" s="241">
        <v>404</v>
      </c>
      <c r="L5233" s="7" t="s">
        <v>2598</v>
      </c>
      <c r="M5233" s="241">
        <v>1</v>
      </c>
      <c r="N5233" s="7" t="s">
        <v>158</v>
      </c>
    </row>
    <row r="5234" spans="1:14" x14ac:dyDescent="0.3">
      <c r="A5234" t="str">
        <f t="shared" si="81"/>
        <v>4043</v>
      </c>
      <c r="B5234" s="7" t="s">
        <v>1294</v>
      </c>
      <c r="C5234" s="7"/>
      <c r="D5234" s="7"/>
      <c r="E5234" s="7" t="e">
        <v>#N/A</v>
      </c>
      <c r="F5234" s="7" t="e">
        <v>#N/A</v>
      </c>
      <c r="G5234" s="7" t="e">
        <v>#N/A</v>
      </c>
      <c r="H5234" s="7" t="e">
        <v>#N/A</v>
      </c>
      <c r="I5234" s="7" t="s">
        <v>2597</v>
      </c>
      <c r="J5234" s="7" t="s">
        <v>2598</v>
      </c>
      <c r="K5234" s="241">
        <v>404</v>
      </c>
      <c r="L5234" s="7" t="s">
        <v>2598</v>
      </c>
      <c r="M5234" s="241">
        <v>3</v>
      </c>
      <c r="N5234" s="7" t="s">
        <v>277</v>
      </c>
    </row>
    <row r="5235" spans="1:14" x14ac:dyDescent="0.3">
      <c r="A5235" t="str">
        <f t="shared" si="81"/>
        <v>4048</v>
      </c>
      <c r="B5235" s="7" t="s">
        <v>1294</v>
      </c>
      <c r="C5235" s="7"/>
      <c r="D5235" s="7"/>
      <c r="E5235" s="7" t="e">
        <v>#N/A</v>
      </c>
      <c r="F5235" s="7" t="e">
        <v>#N/A</v>
      </c>
      <c r="G5235" s="7" t="e">
        <v>#N/A</v>
      </c>
      <c r="H5235" s="7" t="e">
        <v>#N/A</v>
      </c>
      <c r="I5235" s="7" t="s">
        <v>2597</v>
      </c>
      <c r="J5235" s="7" t="s">
        <v>2598</v>
      </c>
      <c r="K5235" s="241">
        <v>404</v>
      </c>
      <c r="L5235" s="7" t="s">
        <v>2598</v>
      </c>
      <c r="M5235" s="241">
        <v>8</v>
      </c>
      <c r="N5235" s="7" t="s">
        <v>159</v>
      </c>
    </row>
    <row r="5236" spans="1:14" x14ac:dyDescent="0.3">
      <c r="A5236" t="str">
        <f t="shared" si="81"/>
        <v>4049</v>
      </c>
      <c r="B5236" s="7" t="s">
        <v>1294</v>
      </c>
      <c r="C5236" s="7"/>
      <c r="D5236" s="7"/>
      <c r="E5236" s="7" t="e">
        <v>#N/A</v>
      </c>
      <c r="F5236" s="7" t="e">
        <v>#N/A</v>
      </c>
      <c r="G5236" s="7" t="e">
        <v>#N/A</v>
      </c>
      <c r="H5236" s="7" t="e">
        <v>#N/A</v>
      </c>
      <c r="I5236" s="7" t="s">
        <v>2597</v>
      </c>
      <c r="J5236" s="7" t="s">
        <v>2598</v>
      </c>
      <c r="K5236" s="241">
        <v>404</v>
      </c>
      <c r="L5236" s="7" t="s">
        <v>2598</v>
      </c>
      <c r="M5236" s="241">
        <v>9</v>
      </c>
      <c r="N5236" s="7" t="s">
        <v>464</v>
      </c>
    </row>
    <row r="5237" spans="1:14" x14ac:dyDescent="0.3">
      <c r="A5237" t="str">
        <f t="shared" si="81"/>
        <v>40410</v>
      </c>
      <c r="B5237" s="7" t="s">
        <v>1294</v>
      </c>
      <c r="C5237" s="7"/>
      <c r="D5237" s="7"/>
      <c r="E5237" s="7" t="e">
        <v>#N/A</v>
      </c>
      <c r="F5237" s="7" t="e">
        <v>#N/A</v>
      </c>
      <c r="G5237" s="7" t="e">
        <v>#N/A</v>
      </c>
      <c r="H5237" s="7" t="e">
        <v>#N/A</v>
      </c>
      <c r="I5237" s="7" t="s">
        <v>2597</v>
      </c>
      <c r="J5237" s="7" t="s">
        <v>2598</v>
      </c>
      <c r="K5237" s="241">
        <v>404</v>
      </c>
      <c r="L5237" s="7" t="s">
        <v>2598</v>
      </c>
      <c r="M5237" s="241">
        <v>10</v>
      </c>
      <c r="N5237" s="7" t="s">
        <v>1481</v>
      </c>
    </row>
    <row r="5238" spans="1:14" x14ac:dyDescent="0.3">
      <c r="A5238" t="str">
        <f t="shared" si="81"/>
        <v>40435</v>
      </c>
      <c r="B5238" s="7" t="s">
        <v>1294</v>
      </c>
      <c r="C5238" s="7"/>
      <c r="D5238" s="7"/>
      <c r="E5238" s="7" t="e">
        <v>#N/A</v>
      </c>
      <c r="F5238" s="7" t="e">
        <v>#N/A</v>
      </c>
      <c r="G5238" s="7" t="e">
        <v>#N/A</v>
      </c>
      <c r="H5238" s="7" t="e">
        <v>#N/A</v>
      </c>
      <c r="I5238" s="7" t="s">
        <v>2597</v>
      </c>
      <c r="J5238" s="7" t="s">
        <v>2598</v>
      </c>
      <c r="K5238" s="241">
        <v>404</v>
      </c>
      <c r="L5238" s="7" t="s">
        <v>2598</v>
      </c>
      <c r="M5238" s="241">
        <v>35</v>
      </c>
      <c r="N5238" s="7" t="s">
        <v>1346</v>
      </c>
    </row>
    <row r="5239" spans="1:14" x14ac:dyDescent="0.3">
      <c r="A5239" t="str">
        <f t="shared" si="81"/>
        <v>4041502</v>
      </c>
      <c r="B5239" s="7" t="s">
        <v>1294</v>
      </c>
      <c r="C5239" s="7"/>
      <c r="D5239" s="7"/>
      <c r="E5239" s="7" t="e">
        <v>#N/A</v>
      </c>
      <c r="F5239" s="7" t="e">
        <v>#N/A</v>
      </c>
      <c r="G5239" s="7" t="e">
        <v>#N/A</v>
      </c>
      <c r="H5239" s="7" t="e">
        <v>#N/A</v>
      </c>
      <c r="I5239" s="7" t="s">
        <v>2597</v>
      </c>
      <c r="J5239" s="7" t="s">
        <v>2598</v>
      </c>
      <c r="K5239" s="241">
        <v>404</v>
      </c>
      <c r="L5239" s="7" t="s">
        <v>2598</v>
      </c>
      <c r="M5239" s="241">
        <v>1502</v>
      </c>
      <c r="N5239" s="7" t="s">
        <v>491</v>
      </c>
    </row>
    <row r="5240" spans="1:14" x14ac:dyDescent="0.3">
      <c r="A5240" t="str">
        <f t="shared" si="81"/>
        <v>4041503</v>
      </c>
      <c r="B5240" s="7" t="s">
        <v>1294</v>
      </c>
      <c r="C5240" s="7"/>
      <c r="D5240" s="7"/>
      <c r="E5240" s="7" t="e">
        <v>#N/A</v>
      </c>
      <c r="F5240" s="7" t="e">
        <v>#N/A</v>
      </c>
      <c r="G5240" s="7" t="e">
        <v>#N/A</v>
      </c>
      <c r="H5240" s="7" t="e">
        <v>#N/A</v>
      </c>
      <c r="I5240" s="7" t="s">
        <v>2597</v>
      </c>
      <c r="J5240" s="7" t="s">
        <v>2598</v>
      </c>
      <c r="K5240" s="241">
        <v>404</v>
      </c>
      <c r="L5240" s="7" t="s">
        <v>2598</v>
      </c>
      <c r="M5240" s="241">
        <v>1503</v>
      </c>
      <c r="N5240" s="7" t="s">
        <v>351</v>
      </c>
    </row>
    <row r="5241" spans="1:14" x14ac:dyDescent="0.3">
      <c r="A5241" t="str">
        <f t="shared" si="81"/>
        <v>4041504</v>
      </c>
      <c r="B5241" s="7" t="s">
        <v>1294</v>
      </c>
      <c r="C5241" s="7"/>
      <c r="D5241" s="7"/>
      <c r="E5241" s="7" t="e">
        <v>#N/A</v>
      </c>
      <c r="F5241" s="7" t="e">
        <v>#N/A</v>
      </c>
      <c r="G5241" s="7" t="e">
        <v>#N/A</v>
      </c>
      <c r="H5241" s="7" t="e">
        <v>#N/A</v>
      </c>
      <c r="I5241" s="7" t="s">
        <v>2597</v>
      </c>
      <c r="J5241" s="7" t="s">
        <v>2598</v>
      </c>
      <c r="K5241" s="241">
        <v>404</v>
      </c>
      <c r="L5241" s="7" t="s">
        <v>2598</v>
      </c>
      <c r="M5241" s="241">
        <v>1504</v>
      </c>
      <c r="N5241" s="7" t="s">
        <v>161</v>
      </c>
    </row>
    <row r="5242" spans="1:14" x14ac:dyDescent="0.3">
      <c r="A5242" t="str">
        <f t="shared" si="81"/>
        <v>4042015</v>
      </c>
      <c r="B5242" s="7" t="s">
        <v>1294</v>
      </c>
      <c r="C5242" s="7"/>
      <c r="D5242" s="7"/>
      <c r="E5242" s="7" t="e">
        <v>#N/A</v>
      </c>
      <c r="F5242" s="7" t="e">
        <v>#N/A</v>
      </c>
      <c r="G5242" s="7" t="e">
        <v>#N/A</v>
      </c>
      <c r="H5242" s="7" t="e">
        <v>#N/A</v>
      </c>
      <c r="I5242" s="7" t="s">
        <v>2597</v>
      </c>
      <c r="J5242" s="7" t="s">
        <v>2598</v>
      </c>
      <c r="K5242" s="241">
        <v>404</v>
      </c>
      <c r="L5242" s="7" t="s">
        <v>2598</v>
      </c>
      <c r="M5242" s="241">
        <v>2015</v>
      </c>
      <c r="N5242" s="7" t="s">
        <v>278</v>
      </c>
    </row>
    <row r="5243" spans="1:14" x14ac:dyDescent="0.3">
      <c r="A5243" t="str">
        <f t="shared" si="81"/>
        <v>4042018</v>
      </c>
      <c r="B5243" s="7" t="s">
        <v>1294</v>
      </c>
      <c r="C5243" s="7"/>
      <c r="D5243" s="7"/>
      <c r="E5243" s="7" t="e">
        <v>#N/A</v>
      </c>
      <c r="F5243" s="7" t="e">
        <v>#N/A</v>
      </c>
      <c r="G5243" s="7" t="e">
        <v>#N/A</v>
      </c>
      <c r="H5243" s="7" t="e">
        <v>#N/A</v>
      </c>
      <c r="I5243" s="7" t="s">
        <v>2597</v>
      </c>
      <c r="J5243" s="7" t="s">
        <v>2598</v>
      </c>
      <c r="K5243" s="241">
        <v>404</v>
      </c>
      <c r="L5243" s="7" t="s">
        <v>2598</v>
      </c>
      <c r="M5243" s="241">
        <v>2018</v>
      </c>
      <c r="N5243" s="7" t="s">
        <v>1443</v>
      </c>
    </row>
    <row r="5244" spans="1:14" x14ac:dyDescent="0.3">
      <c r="A5244" t="str">
        <f t="shared" si="81"/>
        <v>4042037</v>
      </c>
      <c r="B5244" s="7" t="s">
        <v>1294</v>
      </c>
      <c r="C5244" s="7"/>
      <c r="D5244" s="7"/>
      <c r="E5244" s="7" t="e">
        <v>#N/A</v>
      </c>
      <c r="F5244" s="7" t="e">
        <v>#N/A</v>
      </c>
      <c r="G5244" s="7" t="e">
        <v>#N/A</v>
      </c>
      <c r="H5244" s="7" t="e">
        <v>#N/A</v>
      </c>
      <c r="I5244" s="7" t="s">
        <v>2597</v>
      </c>
      <c r="J5244" s="7" t="s">
        <v>2598</v>
      </c>
      <c r="K5244" s="241">
        <v>404</v>
      </c>
      <c r="L5244" s="7" t="s">
        <v>2598</v>
      </c>
      <c r="M5244" s="241">
        <v>2037</v>
      </c>
      <c r="N5244" s="7" t="s">
        <v>294</v>
      </c>
    </row>
    <row r="5245" spans="1:14" x14ac:dyDescent="0.3">
      <c r="A5245" t="str">
        <f t="shared" si="81"/>
        <v>4042055</v>
      </c>
      <c r="B5245" s="7" t="s">
        <v>1294</v>
      </c>
      <c r="C5245" s="7"/>
      <c r="D5245" s="7"/>
      <c r="E5245" s="7" t="e">
        <v>#N/A</v>
      </c>
      <c r="F5245" s="7" t="e">
        <v>#N/A</v>
      </c>
      <c r="G5245" s="7" t="e">
        <v>#N/A</v>
      </c>
      <c r="H5245" s="7" t="e">
        <v>#N/A</v>
      </c>
      <c r="I5245" s="7" t="s">
        <v>2597</v>
      </c>
      <c r="J5245" s="7" t="s">
        <v>2598</v>
      </c>
      <c r="K5245" s="241">
        <v>404</v>
      </c>
      <c r="L5245" s="7" t="s">
        <v>2598</v>
      </c>
      <c r="M5245" s="241">
        <v>2055</v>
      </c>
      <c r="N5245" s="7" t="s">
        <v>431</v>
      </c>
    </row>
    <row r="5246" spans="1:14" x14ac:dyDescent="0.3">
      <c r="A5246" t="str">
        <f t="shared" si="81"/>
        <v>4042056</v>
      </c>
      <c r="B5246" s="7" t="s">
        <v>1294</v>
      </c>
      <c r="C5246" s="7"/>
      <c r="D5246" s="7"/>
      <c r="E5246" s="7" t="e">
        <v>#N/A</v>
      </c>
      <c r="F5246" s="7" t="e">
        <v>#N/A</v>
      </c>
      <c r="G5246" s="7" t="e">
        <v>#N/A</v>
      </c>
      <c r="H5246" s="7" t="e">
        <v>#N/A</v>
      </c>
      <c r="I5246" s="7" t="s">
        <v>2597</v>
      </c>
      <c r="J5246" s="7" t="s">
        <v>2598</v>
      </c>
      <c r="K5246" s="241">
        <v>404</v>
      </c>
      <c r="L5246" s="7" t="s">
        <v>2598</v>
      </c>
      <c r="M5246" s="241">
        <v>2056</v>
      </c>
      <c r="N5246" s="7" t="s">
        <v>1482</v>
      </c>
    </row>
    <row r="5247" spans="1:14" x14ac:dyDescent="0.3">
      <c r="A5247" t="str">
        <f t="shared" si="81"/>
        <v>4042057</v>
      </c>
      <c r="B5247" s="7" t="s">
        <v>1294</v>
      </c>
      <c r="C5247" s="7"/>
      <c r="D5247" s="7"/>
      <c r="E5247" s="7" t="e">
        <v>#N/A</v>
      </c>
      <c r="F5247" s="7" t="e">
        <v>#N/A</v>
      </c>
      <c r="G5247" s="7" t="e">
        <v>#N/A</v>
      </c>
      <c r="H5247" s="7" t="e">
        <v>#N/A</v>
      </c>
      <c r="I5247" s="7" t="s">
        <v>2597</v>
      </c>
      <c r="J5247" s="7" t="s">
        <v>2598</v>
      </c>
      <c r="K5247" s="241">
        <v>404</v>
      </c>
      <c r="L5247" s="7" t="s">
        <v>2598</v>
      </c>
      <c r="M5247" s="241">
        <v>2057</v>
      </c>
      <c r="N5247" s="7" t="s">
        <v>474</v>
      </c>
    </row>
    <row r="5248" spans="1:14" x14ac:dyDescent="0.3">
      <c r="A5248" t="str">
        <f t="shared" si="81"/>
        <v>4042070</v>
      </c>
      <c r="B5248" s="7" t="s">
        <v>1294</v>
      </c>
      <c r="C5248" s="7"/>
      <c r="D5248" s="7"/>
      <c r="E5248" s="7" t="e">
        <v>#N/A</v>
      </c>
      <c r="F5248" s="7" t="e">
        <v>#N/A</v>
      </c>
      <c r="G5248" s="7" t="e">
        <v>#N/A</v>
      </c>
      <c r="H5248" s="7" t="e">
        <v>#N/A</v>
      </c>
      <c r="I5248" s="7" t="s">
        <v>2597</v>
      </c>
      <c r="J5248" s="7" t="s">
        <v>2598</v>
      </c>
      <c r="K5248" s="241">
        <v>404</v>
      </c>
      <c r="L5248" s="7" t="s">
        <v>2598</v>
      </c>
      <c r="M5248" s="241">
        <v>2070</v>
      </c>
      <c r="N5248" s="7" t="s">
        <v>279</v>
      </c>
    </row>
    <row r="5249" spans="1:14" x14ac:dyDescent="0.3">
      <c r="A5249" t="str">
        <f t="shared" si="81"/>
        <v>4042078</v>
      </c>
      <c r="B5249" s="7" t="s">
        <v>1294</v>
      </c>
      <c r="C5249" s="7"/>
      <c r="D5249" s="7"/>
      <c r="E5249" s="7" t="e">
        <v>#N/A</v>
      </c>
      <c r="F5249" s="7" t="e">
        <v>#N/A</v>
      </c>
      <c r="G5249" s="7" t="e">
        <v>#N/A</v>
      </c>
      <c r="H5249" s="7" t="e">
        <v>#N/A</v>
      </c>
      <c r="I5249" s="7" t="s">
        <v>2597</v>
      </c>
      <c r="J5249" s="7" t="s">
        <v>2598</v>
      </c>
      <c r="K5249" s="241">
        <v>404</v>
      </c>
      <c r="L5249" s="7" t="s">
        <v>2598</v>
      </c>
      <c r="M5249" s="241">
        <v>2078</v>
      </c>
      <c r="N5249" s="7" t="s">
        <v>284</v>
      </c>
    </row>
    <row r="5250" spans="1:14" x14ac:dyDescent="0.3">
      <c r="A5250" t="str">
        <f t="shared" si="81"/>
        <v>4042085</v>
      </c>
      <c r="B5250" s="7" t="s">
        <v>1294</v>
      </c>
      <c r="C5250" s="7"/>
      <c r="D5250" s="7"/>
      <c r="E5250" s="7" t="e">
        <v>#N/A</v>
      </c>
      <c r="F5250" s="7" t="e">
        <v>#N/A</v>
      </c>
      <c r="G5250" s="7" t="e">
        <v>#N/A</v>
      </c>
      <c r="H5250" s="7" t="e">
        <v>#N/A</v>
      </c>
      <c r="I5250" s="7" t="s">
        <v>2597</v>
      </c>
      <c r="J5250" s="7" t="s">
        <v>2598</v>
      </c>
      <c r="K5250" s="241">
        <v>404</v>
      </c>
      <c r="L5250" s="7" t="s">
        <v>2598</v>
      </c>
      <c r="M5250" s="241">
        <v>2085</v>
      </c>
      <c r="N5250" s="7" t="s">
        <v>280</v>
      </c>
    </row>
    <row r="5251" spans="1:14" x14ac:dyDescent="0.3">
      <c r="A5251" t="str">
        <f t="shared" ref="A5251:A5314" si="82">K5251&amp;M5251</f>
        <v>4042086</v>
      </c>
      <c r="B5251" s="7" t="s">
        <v>1294</v>
      </c>
      <c r="C5251" s="7"/>
      <c r="D5251" s="7"/>
      <c r="E5251" s="7" t="e">
        <v>#N/A</v>
      </c>
      <c r="F5251" s="7" t="e">
        <v>#N/A</v>
      </c>
      <c r="G5251" s="7" t="e">
        <v>#N/A</v>
      </c>
      <c r="H5251" s="7" t="e">
        <v>#N/A</v>
      </c>
      <c r="I5251" s="7" t="s">
        <v>2597</v>
      </c>
      <c r="J5251" s="7" t="s">
        <v>2598</v>
      </c>
      <c r="K5251" s="241">
        <v>404</v>
      </c>
      <c r="L5251" s="7" t="s">
        <v>2598</v>
      </c>
      <c r="M5251" s="241">
        <v>2086</v>
      </c>
      <c r="N5251" s="7" t="s">
        <v>291</v>
      </c>
    </row>
    <row r="5252" spans="1:14" x14ac:dyDescent="0.3">
      <c r="A5252" t="str">
        <f t="shared" si="82"/>
        <v>4042087</v>
      </c>
      <c r="B5252" s="7" t="s">
        <v>1294</v>
      </c>
      <c r="C5252" s="7"/>
      <c r="D5252" s="7"/>
      <c r="E5252" s="7" t="e">
        <v>#N/A</v>
      </c>
      <c r="F5252" s="7" t="e">
        <v>#N/A</v>
      </c>
      <c r="G5252" s="7" t="e">
        <v>#N/A</v>
      </c>
      <c r="H5252" s="7" t="e">
        <v>#N/A</v>
      </c>
      <c r="I5252" s="7" t="s">
        <v>2597</v>
      </c>
      <c r="J5252" s="7" t="s">
        <v>2598</v>
      </c>
      <c r="K5252" s="241">
        <v>404</v>
      </c>
      <c r="L5252" s="7" t="s">
        <v>2598</v>
      </c>
      <c r="M5252" s="241">
        <v>2087</v>
      </c>
      <c r="N5252" s="7" t="s">
        <v>333</v>
      </c>
    </row>
    <row r="5253" spans="1:14" x14ac:dyDescent="0.3">
      <c r="A5253" t="str">
        <f t="shared" si="82"/>
        <v>4044004</v>
      </c>
      <c r="B5253" s="7" t="s">
        <v>1294</v>
      </c>
      <c r="C5253" s="7"/>
      <c r="D5253" s="7"/>
      <c r="E5253" s="7" t="e">
        <v>#N/A</v>
      </c>
      <c r="F5253" s="7" t="e">
        <v>#N/A</v>
      </c>
      <c r="G5253" s="7" t="e">
        <v>#N/A</v>
      </c>
      <c r="H5253" s="7" t="e">
        <v>#N/A</v>
      </c>
      <c r="I5253" s="7" t="s">
        <v>2597</v>
      </c>
      <c r="J5253" s="7" t="s">
        <v>2598</v>
      </c>
      <c r="K5253" s="241">
        <v>404</v>
      </c>
      <c r="L5253" s="7" t="s">
        <v>2598</v>
      </c>
      <c r="M5253" s="241">
        <v>4004</v>
      </c>
      <c r="N5253" s="7" t="s">
        <v>1357</v>
      </c>
    </row>
    <row r="5254" spans="1:14" x14ac:dyDescent="0.3">
      <c r="A5254" t="str">
        <f t="shared" si="82"/>
        <v>4044008</v>
      </c>
      <c r="B5254" s="7" t="s">
        <v>1294</v>
      </c>
      <c r="C5254" s="7"/>
      <c r="D5254" s="7"/>
      <c r="E5254" s="7" t="e">
        <v>#N/A</v>
      </c>
      <c r="F5254" s="7" t="e">
        <v>#N/A</v>
      </c>
      <c r="G5254" s="7" t="e">
        <v>#N/A</v>
      </c>
      <c r="H5254" s="7" t="e">
        <v>#N/A</v>
      </c>
      <c r="I5254" s="7" t="s">
        <v>2597</v>
      </c>
      <c r="J5254" s="7" t="s">
        <v>2598</v>
      </c>
      <c r="K5254" s="241">
        <v>404</v>
      </c>
      <c r="L5254" s="7" t="s">
        <v>2598</v>
      </c>
      <c r="M5254" s="241">
        <v>4008</v>
      </c>
      <c r="N5254" s="7" t="s">
        <v>1358</v>
      </c>
    </row>
    <row r="5255" spans="1:14" x14ac:dyDescent="0.3">
      <c r="A5255" t="str">
        <f t="shared" si="82"/>
        <v>4044009</v>
      </c>
      <c r="B5255" s="7" t="s">
        <v>1294</v>
      </c>
      <c r="C5255" s="7"/>
      <c r="D5255" s="7"/>
      <c r="E5255" s="7" t="e">
        <v>#N/A</v>
      </c>
      <c r="F5255" s="7" t="e">
        <v>#N/A</v>
      </c>
      <c r="G5255" s="7" t="e">
        <v>#N/A</v>
      </c>
      <c r="H5255" s="7" t="e">
        <v>#N/A</v>
      </c>
      <c r="I5255" s="7" t="s">
        <v>2597</v>
      </c>
      <c r="J5255" s="7" t="s">
        <v>2598</v>
      </c>
      <c r="K5255" s="241">
        <v>404</v>
      </c>
      <c r="L5255" s="7" t="s">
        <v>2598</v>
      </c>
      <c r="M5255" s="241">
        <v>4009</v>
      </c>
      <c r="N5255" s="7" t="s">
        <v>1350</v>
      </c>
    </row>
    <row r="5256" spans="1:14" x14ac:dyDescent="0.3">
      <c r="A5256" t="str">
        <f t="shared" si="82"/>
        <v>4046009</v>
      </c>
      <c r="B5256" s="7" t="s">
        <v>1294</v>
      </c>
      <c r="C5256" s="7"/>
      <c r="D5256" s="7"/>
      <c r="E5256" s="7" t="e">
        <v>#N/A</v>
      </c>
      <c r="F5256" s="7" t="e">
        <v>#N/A</v>
      </c>
      <c r="G5256" s="7" t="e">
        <v>#N/A</v>
      </c>
      <c r="H5256" s="7" t="e">
        <v>#N/A</v>
      </c>
      <c r="I5256" s="7" t="s">
        <v>2597</v>
      </c>
      <c r="J5256" s="7" t="s">
        <v>2598</v>
      </c>
      <c r="K5256" s="241">
        <v>404</v>
      </c>
      <c r="L5256" s="7" t="s">
        <v>2598</v>
      </c>
      <c r="M5256" s="241">
        <v>6009</v>
      </c>
      <c r="N5256" s="7" t="s">
        <v>71</v>
      </c>
    </row>
    <row r="5257" spans="1:14" x14ac:dyDescent="0.3">
      <c r="A5257" t="str">
        <f t="shared" si="82"/>
        <v>4051</v>
      </c>
      <c r="B5257" s="7" t="s">
        <v>1294</v>
      </c>
      <c r="C5257" s="7"/>
      <c r="D5257" s="7"/>
      <c r="E5257" s="7" t="e">
        <v>#N/A</v>
      </c>
      <c r="F5257" s="7" t="e">
        <v>#N/A</v>
      </c>
      <c r="G5257" s="7" t="e">
        <v>#N/A</v>
      </c>
      <c r="H5257" s="7" t="e">
        <v>#N/A</v>
      </c>
      <c r="I5257" s="7" t="s">
        <v>2597</v>
      </c>
      <c r="J5257" s="7" t="s">
        <v>2598</v>
      </c>
      <c r="K5257" s="241">
        <v>405</v>
      </c>
      <c r="L5257" s="7" t="s">
        <v>2599</v>
      </c>
      <c r="M5257" s="241">
        <v>1</v>
      </c>
      <c r="N5257" s="7" t="s">
        <v>158</v>
      </c>
    </row>
    <row r="5258" spans="1:14" x14ac:dyDescent="0.3">
      <c r="A5258" t="str">
        <f t="shared" si="82"/>
        <v>40563</v>
      </c>
      <c r="B5258" s="7" t="s">
        <v>1294</v>
      </c>
      <c r="C5258" s="7"/>
      <c r="D5258" s="7"/>
      <c r="E5258" s="7" t="e">
        <v>#N/A</v>
      </c>
      <c r="F5258" s="7" t="e">
        <v>#N/A</v>
      </c>
      <c r="G5258" s="7" t="e">
        <v>#N/A</v>
      </c>
      <c r="H5258" s="7" t="e">
        <v>#N/A</v>
      </c>
      <c r="I5258" s="7" t="s">
        <v>2597</v>
      </c>
      <c r="J5258" s="7" t="s">
        <v>2598</v>
      </c>
      <c r="K5258" s="241">
        <v>405</v>
      </c>
      <c r="L5258" s="7" t="s">
        <v>2599</v>
      </c>
      <c r="M5258" s="241">
        <v>63</v>
      </c>
      <c r="N5258" s="7" t="s">
        <v>160</v>
      </c>
    </row>
    <row r="5259" spans="1:14" x14ac:dyDescent="0.3">
      <c r="A5259" t="str">
        <f t="shared" si="82"/>
        <v>4051504</v>
      </c>
      <c r="B5259" s="7" t="s">
        <v>1294</v>
      </c>
      <c r="C5259" s="7"/>
      <c r="D5259" s="7"/>
      <c r="E5259" s="7" t="e">
        <v>#N/A</v>
      </c>
      <c r="F5259" s="7" t="e">
        <v>#N/A</v>
      </c>
      <c r="G5259" s="7" t="e">
        <v>#N/A</v>
      </c>
      <c r="H5259" s="7" t="e">
        <v>#N/A</v>
      </c>
      <c r="I5259" s="7" t="s">
        <v>2597</v>
      </c>
      <c r="J5259" s="7" t="s">
        <v>2598</v>
      </c>
      <c r="K5259" s="241">
        <v>405</v>
      </c>
      <c r="L5259" s="7" t="s">
        <v>2599</v>
      </c>
      <c r="M5259" s="241">
        <v>1504</v>
      </c>
      <c r="N5259" s="7" t="s">
        <v>161</v>
      </c>
    </row>
    <row r="5260" spans="1:14" x14ac:dyDescent="0.3">
      <c r="A5260" t="str">
        <f t="shared" si="82"/>
        <v>4052070</v>
      </c>
      <c r="B5260" s="7" t="s">
        <v>1294</v>
      </c>
      <c r="C5260" s="7"/>
      <c r="D5260" s="7"/>
      <c r="E5260" s="7" t="e">
        <v>#N/A</v>
      </c>
      <c r="F5260" s="7" t="e">
        <v>#N/A</v>
      </c>
      <c r="G5260" s="7" t="e">
        <v>#N/A</v>
      </c>
      <c r="H5260" s="7" t="e">
        <v>#N/A</v>
      </c>
      <c r="I5260" s="7" t="s">
        <v>2597</v>
      </c>
      <c r="J5260" s="7" t="s">
        <v>2598</v>
      </c>
      <c r="K5260" s="241">
        <v>405</v>
      </c>
      <c r="L5260" s="7" t="s">
        <v>2599</v>
      </c>
      <c r="M5260" s="241">
        <v>2070</v>
      </c>
      <c r="N5260" s="7" t="s">
        <v>279</v>
      </c>
    </row>
    <row r="5261" spans="1:14" x14ac:dyDescent="0.3">
      <c r="A5261" t="str">
        <f t="shared" si="82"/>
        <v>4054004</v>
      </c>
      <c r="B5261" s="7" t="s">
        <v>1294</v>
      </c>
      <c r="C5261" s="7"/>
      <c r="D5261" s="7"/>
      <c r="E5261" s="7" t="e">
        <v>#N/A</v>
      </c>
      <c r="F5261" s="7" t="e">
        <v>#N/A</v>
      </c>
      <c r="G5261" s="7" t="e">
        <v>#N/A</v>
      </c>
      <c r="H5261" s="7" t="e">
        <v>#N/A</v>
      </c>
      <c r="I5261" s="7" t="s">
        <v>2597</v>
      </c>
      <c r="J5261" s="7" t="s">
        <v>2598</v>
      </c>
      <c r="K5261" s="241">
        <v>405</v>
      </c>
      <c r="L5261" s="7" t="s">
        <v>2599</v>
      </c>
      <c r="M5261" s="241">
        <v>4004</v>
      </c>
      <c r="N5261" s="7" t="s">
        <v>1357</v>
      </c>
    </row>
    <row r="5262" spans="1:14" x14ac:dyDescent="0.3">
      <c r="A5262" t="str">
        <f t="shared" si="82"/>
        <v>4057103</v>
      </c>
      <c r="B5262" s="7" t="s">
        <v>1294</v>
      </c>
      <c r="C5262" s="7"/>
      <c r="D5262" s="7"/>
      <c r="E5262" s="7" t="e">
        <v>#N/A</v>
      </c>
      <c r="F5262" s="7" t="e">
        <v>#N/A</v>
      </c>
      <c r="G5262" s="7" t="e">
        <v>#N/A</v>
      </c>
      <c r="H5262" s="7" t="e">
        <v>#N/A</v>
      </c>
      <c r="I5262" s="7" t="s">
        <v>2597</v>
      </c>
      <c r="J5262" s="7" t="s">
        <v>2598</v>
      </c>
      <c r="K5262" s="241">
        <v>405</v>
      </c>
      <c r="L5262" s="7" t="s">
        <v>2599</v>
      </c>
      <c r="M5262" s="241">
        <v>7103</v>
      </c>
      <c r="N5262" s="7" t="s">
        <v>36</v>
      </c>
    </row>
    <row r="5263" spans="1:14" x14ac:dyDescent="0.3">
      <c r="A5263" t="str">
        <f t="shared" si="82"/>
        <v>4057104</v>
      </c>
      <c r="B5263" s="7" t="s">
        <v>1294</v>
      </c>
      <c r="C5263" s="7"/>
      <c r="D5263" s="7"/>
      <c r="E5263" s="7" t="e">
        <v>#N/A</v>
      </c>
      <c r="F5263" s="7" t="e">
        <v>#N/A</v>
      </c>
      <c r="G5263" s="7" t="e">
        <v>#N/A</v>
      </c>
      <c r="H5263" s="7" t="e">
        <v>#N/A</v>
      </c>
      <c r="I5263" s="7" t="s">
        <v>2597</v>
      </c>
      <c r="J5263" s="7" t="s">
        <v>2598</v>
      </c>
      <c r="K5263" s="241">
        <v>405</v>
      </c>
      <c r="L5263" s="7" t="s">
        <v>2599</v>
      </c>
      <c r="M5263" s="241">
        <v>7104</v>
      </c>
      <c r="N5263" s="7" t="s">
        <v>1384</v>
      </c>
    </row>
    <row r="5264" spans="1:14" x14ac:dyDescent="0.3">
      <c r="A5264" t="str">
        <f t="shared" si="82"/>
        <v>60365526</v>
      </c>
      <c r="B5264" s="7" t="s">
        <v>1321</v>
      </c>
      <c r="C5264" s="7"/>
      <c r="D5264" s="7"/>
      <c r="E5264" s="7" t="e">
        <v>#N/A</v>
      </c>
      <c r="F5264" s="7" t="e">
        <v>#N/A</v>
      </c>
      <c r="G5264" s="7" t="e">
        <v>#N/A</v>
      </c>
      <c r="H5264" s="7" t="e">
        <v>#N/A</v>
      </c>
      <c r="I5264" s="7" t="s">
        <v>1906</v>
      </c>
      <c r="J5264" s="7" t="s">
        <v>1907</v>
      </c>
      <c r="K5264" s="241">
        <v>6036</v>
      </c>
      <c r="L5264" s="7" t="s">
        <v>2568</v>
      </c>
      <c r="M5264" s="241">
        <v>5526</v>
      </c>
      <c r="N5264" s="7" t="s">
        <v>1561</v>
      </c>
    </row>
    <row r="5265" spans="1:14" x14ac:dyDescent="0.3">
      <c r="A5265" t="str">
        <f t="shared" si="82"/>
        <v>61565550</v>
      </c>
      <c r="B5265" s="7" t="s">
        <v>1321</v>
      </c>
      <c r="C5265" s="7"/>
      <c r="D5265" s="7"/>
      <c r="E5265" s="7" t="e">
        <v>#N/A</v>
      </c>
      <c r="F5265" s="7" t="e">
        <v>#N/A</v>
      </c>
      <c r="G5265" s="7" t="e">
        <v>#N/A</v>
      </c>
      <c r="H5265" s="7" t="e">
        <v>#N/A</v>
      </c>
      <c r="I5265" s="7" t="s">
        <v>1906</v>
      </c>
      <c r="J5265" s="7" t="s">
        <v>1907</v>
      </c>
      <c r="K5265" s="241">
        <v>6156</v>
      </c>
      <c r="L5265" s="7" t="s">
        <v>2600</v>
      </c>
      <c r="M5265" s="241">
        <v>5550</v>
      </c>
      <c r="N5265" s="7" t="s">
        <v>259</v>
      </c>
    </row>
    <row r="5266" spans="1:14" x14ac:dyDescent="0.3">
      <c r="A5266" t="str">
        <f t="shared" si="82"/>
        <v>61566004</v>
      </c>
      <c r="B5266" s="7" t="s">
        <v>1321</v>
      </c>
      <c r="C5266" s="7"/>
      <c r="D5266" s="7"/>
      <c r="E5266" s="7" t="e">
        <v>#N/A</v>
      </c>
      <c r="F5266" s="7" t="e">
        <v>#N/A</v>
      </c>
      <c r="G5266" s="7" t="e">
        <v>#N/A</v>
      </c>
      <c r="H5266" s="7" t="e">
        <v>#N/A</v>
      </c>
      <c r="I5266" s="7" t="s">
        <v>1906</v>
      </c>
      <c r="J5266" s="7" t="s">
        <v>1907</v>
      </c>
      <c r="K5266" s="241">
        <v>6156</v>
      </c>
      <c r="L5266" s="7" t="s">
        <v>2600</v>
      </c>
      <c r="M5266" s="241">
        <v>6004</v>
      </c>
      <c r="N5266" s="7" t="s">
        <v>66</v>
      </c>
    </row>
    <row r="5267" spans="1:14" x14ac:dyDescent="0.3">
      <c r="A5267" t="str">
        <f t="shared" si="82"/>
        <v>103076000</v>
      </c>
      <c r="B5267" s="7" t="s">
        <v>1323</v>
      </c>
      <c r="C5267" s="7"/>
      <c r="D5267" s="7"/>
      <c r="E5267" s="7" t="e">
        <v>#N/A</v>
      </c>
      <c r="F5267" s="7" t="e">
        <v>#N/A</v>
      </c>
      <c r="G5267" s="7" t="e">
        <v>#N/A</v>
      </c>
      <c r="H5267" s="7" t="e">
        <v>#N/A</v>
      </c>
      <c r="I5267" s="7" t="s">
        <v>1906</v>
      </c>
      <c r="J5267" s="7" t="s">
        <v>1907</v>
      </c>
      <c r="K5267" s="241">
        <v>10307</v>
      </c>
      <c r="L5267" s="7" t="s">
        <v>2600</v>
      </c>
      <c r="M5267" s="241">
        <v>6000</v>
      </c>
      <c r="N5267" s="7" t="s">
        <v>107</v>
      </c>
    </row>
    <row r="5268" spans="1:14" x14ac:dyDescent="0.3">
      <c r="A5268" t="str">
        <f t="shared" si="82"/>
        <v>103076003</v>
      </c>
      <c r="B5268" s="7" t="s">
        <v>1323</v>
      </c>
      <c r="C5268" s="7"/>
      <c r="D5268" s="7"/>
      <c r="E5268" s="7" t="e">
        <v>#N/A</v>
      </c>
      <c r="F5268" s="7" t="e">
        <v>#N/A</v>
      </c>
      <c r="G5268" s="7" t="e">
        <v>#N/A</v>
      </c>
      <c r="H5268" s="7" t="e">
        <v>#N/A</v>
      </c>
      <c r="I5268" s="7" t="s">
        <v>1906</v>
      </c>
      <c r="J5268" s="7" t="s">
        <v>1907</v>
      </c>
      <c r="K5268" s="241">
        <v>10307</v>
      </c>
      <c r="L5268" s="7" t="s">
        <v>2600</v>
      </c>
      <c r="M5268" s="241">
        <v>6003</v>
      </c>
      <c r="N5268" s="7" t="s">
        <v>89</v>
      </c>
    </row>
    <row r="5269" spans="1:14" x14ac:dyDescent="0.3">
      <c r="A5269" t="str">
        <f t="shared" si="82"/>
        <v>20012031</v>
      </c>
      <c r="B5269" s="7" t="s">
        <v>1294</v>
      </c>
      <c r="C5269" s="7" t="s">
        <v>958</v>
      </c>
      <c r="D5269" s="7" t="s">
        <v>22</v>
      </c>
      <c r="E5269" s="7" t="e">
        <v>#N/A</v>
      </c>
      <c r="F5269" s="7" t="e">
        <v>#N/A</v>
      </c>
      <c r="G5269" s="7" t="e">
        <v>#N/A</v>
      </c>
      <c r="H5269" s="7" t="e">
        <v>#N/A</v>
      </c>
      <c r="I5269" s="7" t="s">
        <v>144</v>
      </c>
      <c r="J5269" s="7" t="s">
        <v>145</v>
      </c>
      <c r="K5269" s="241">
        <v>2001</v>
      </c>
      <c r="L5269" s="7" t="s">
        <v>968</v>
      </c>
      <c r="M5269" s="241">
        <v>2031</v>
      </c>
      <c r="N5269" s="7" t="s">
        <v>496</v>
      </c>
    </row>
    <row r="5270" spans="1:14" x14ac:dyDescent="0.3">
      <c r="A5270" t="str">
        <f t="shared" si="82"/>
        <v>20012045</v>
      </c>
      <c r="B5270" s="7" t="s">
        <v>1294</v>
      </c>
      <c r="C5270" s="7" t="s">
        <v>958</v>
      </c>
      <c r="D5270" s="7" t="s">
        <v>22</v>
      </c>
      <c r="E5270" s="7" t="s">
        <v>482</v>
      </c>
      <c r="F5270" s="7" t="s">
        <v>483</v>
      </c>
      <c r="G5270" s="7" t="s">
        <v>955</v>
      </c>
      <c r="H5270" s="7" t="s">
        <v>956</v>
      </c>
      <c r="I5270" s="7" t="s">
        <v>144</v>
      </c>
      <c r="J5270" s="7" t="s">
        <v>145</v>
      </c>
      <c r="K5270" s="241">
        <v>2001</v>
      </c>
      <c r="L5270" s="7" t="s">
        <v>968</v>
      </c>
      <c r="M5270" s="241">
        <v>2045</v>
      </c>
      <c r="N5270" s="7" t="s">
        <v>170</v>
      </c>
    </row>
    <row r="5271" spans="1:14" x14ac:dyDescent="0.3">
      <c r="A5271" t="str">
        <f t="shared" si="82"/>
        <v>20012072</v>
      </c>
      <c r="B5271" s="7" t="s">
        <v>1294</v>
      </c>
      <c r="C5271" s="7" t="s">
        <v>958</v>
      </c>
      <c r="D5271" s="7" t="s">
        <v>22</v>
      </c>
      <c r="E5271" s="7" t="e">
        <v>#N/A</v>
      </c>
      <c r="F5271" s="7" t="e">
        <v>#N/A</v>
      </c>
      <c r="G5271" s="7" t="e">
        <v>#N/A</v>
      </c>
      <c r="H5271" s="7" t="e">
        <v>#N/A</v>
      </c>
      <c r="I5271" s="7" t="s">
        <v>144</v>
      </c>
      <c r="J5271" s="7" t="s">
        <v>145</v>
      </c>
      <c r="K5271" s="241">
        <v>2001</v>
      </c>
      <c r="L5271" s="7" t="s">
        <v>968</v>
      </c>
      <c r="M5271" s="241">
        <v>2072</v>
      </c>
      <c r="N5271" s="7" t="s">
        <v>390</v>
      </c>
    </row>
    <row r="5272" spans="1:14" x14ac:dyDescent="0.3">
      <c r="A5272" t="str">
        <f t="shared" si="82"/>
        <v>20012078</v>
      </c>
      <c r="B5272" s="7" t="s">
        <v>1294</v>
      </c>
      <c r="C5272" s="7" t="s">
        <v>958</v>
      </c>
      <c r="D5272" s="7" t="s">
        <v>22</v>
      </c>
      <c r="E5272" s="7" t="s">
        <v>482</v>
      </c>
      <c r="F5272" s="7" t="s">
        <v>483</v>
      </c>
      <c r="G5272" s="7" t="s">
        <v>955</v>
      </c>
      <c r="H5272" s="7" t="s">
        <v>956</v>
      </c>
      <c r="I5272" s="7" t="s">
        <v>144</v>
      </c>
      <c r="J5272" s="7" t="s">
        <v>145</v>
      </c>
      <c r="K5272" s="241">
        <v>2001</v>
      </c>
      <c r="L5272" s="7" t="s">
        <v>968</v>
      </c>
      <c r="M5272" s="241">
        <v>2078</v>
      </c>
      <c r="N5272" s="7" t="s">
        <v>284</v>
      </c>
    </row>
    <row r="5273" spans="1:14" x14ac:dyDescent="0.3">
      <c r="A5273" t="str">
        <f t="shared" si="82"/>
        <v>20012079</v>
      </c>
      <c r="B5273" s="7" t="s">
        <v>1294</v>
      </c>
      <c r="C5273" s="7" t="s">
        <v>958</v>
      </c>
      <c r="D5273" s="7" t="s">
        <v>22</v>
      </c>
      <c r="E5273" s="7" t="e">
        <v>#N/A</v>
      </c>
      <c r="F5273" s="7" t="e">
        <v>#N/A</v>
      </c>
      <c r="G5273" s="7" t="e">
        <v>#N/A</v>
      </c>
      <c r="H5273" s="7" t="e">
        <v>#N/A</v>
      </c>
      <c r="I5273" s="7" t="s">
        <v>144</v>
      </c>
      <c r="J5273" s="7" t="s">
        <v>145</v>
      </c>
      <c r="K5273" s="241">
        <v>2001</v>
      </c>
      <c r="L5273" s="7" t="s">
        <v>968</v>
      </c>
      <c r="M5273" s="241">
        <v>2079</v>
      </c>
      <c r="N5273" s="7" t="s">
        <v>35</v>
      </c>
    </row>
    <row r="5274" spans="1:14" x14ac:dyDescent="0.3">
      <c r="A5274" t="str">
        <f t="shared" si="82"/>
        <v>20012081</v>
      </c>
      <c r="B5274" s="7" t="s">
        <v>1294</v>
      </c>
      <c r="C5274" s="7" t="s">
        <v>958</v>
      </c>
      <c r="D5274" s="7" t="s">
        <v>22</v>
      </c>
      <c r="E5274" s="7" t="e">
        <v>#N/A</v>
      </c>
      <c r="F5274" s="7" t="e">
        <v>#N/A</v>
      </c>
      <c r="G5274" s="7" t="e">
        <v>#N/A</v>
      </c>
      <c r="H5274" s="7" t="e">
        <v>#N/A</v>
      </c>
      <c r="I5274" s="7" t="s">
        <v>144</v>
      </c>
      <c r="J5274" s="7" t="s">
        <v>145</v>
      </c>
      <c r="K5274" s="241">
        <v>2001</v>
      </c>
      <c r="L5274" s="7" t="s">
        <v>968</v>
      </c>
      <c r="M5274" s="241">
        <v>2081</v>
      </c>
      <c r="N5274" s="7" t="s">
        <v>637</v>
      </c>
    </row>
    <row r="5275" spans="1:14" x14ac:dyDescent="0.3">
      <c r="A5275" t="str">
        <f t="shared" si="82"/>
        <v>20012086</v>
      </c>
      <c r="B5275" s="7" t="s">
        <v>1294</v>
      </c>
      <c r="C5275" s="7" t="s">
        <v>958</v>
      </c>
      <c r="D5275" s="7" t="s">
        <v>22</v>
      </c>
      <c r="E5275" s="7" t="s">
        <v>482</v>
      </c>
      <c r="F5275" s="7" t="s">
        <v>483</v>
      </c>
      <c r="G5275" s="7" t="s">
        <v>955</v>
      </c>
      <c r="H5275" s="7" t="s">
        <v>956</v>
      </c>
      <c r="I5275" s="7" t="s">
        <v>144</v>
      </c>
      <c r="J5275" s="7" t="s">
        <v>145</v>
      </c>
      <c r="K5275" s="241">
        <v>2001</v>
      </c>
      <c r="L5275" s="7" t="s">
        <v>968</v>
      </c>
      <c r="M5275" s="241">
        <v>2086</v>
      </c>
      <c r="N5275" s="7" t="s">
        <v>291</v>
      </c>
    </row>
    <row r="5276" spans="1:14" x14ac:dyDescent="0.3">
      <c r="A5276" t="str">
        <f t="shared" si="82"/>
        <v>20012170</v>
      </c>
      <c r="B5276" s="7" t="s">
        <v>1294</v>
      </c>
      <c r="C5276" s="7" t="s">
        <v>958</v>
      </c>
      <c r="D5276" s="7" t="s">
        <v>22</v>
      </c>
      <c r="E5276" s="7" t="s">
        <v>482</v>
      </c>
      <c r="F5276" s="7" t="s">
        <v>483</v>
      </c>
      <c r="G5276" s="7" t="s">
        <v>955</v>
      </c>
      <c r="H5276" s="7" t="s">
        <v>956</v>
      </c>
      <c r="I5276" s="7" t="s">
        <v>144</v>
      </c>
      <c r="J5276" s="7" t="s">
        <v>145</v>
      </c>
      <c r="K5276" s="241">
        <v>2001</v>
      </c>
      <c r="L5276" s="7" t="s">
        <v>968</v>
      </c>
      <c r="M5276" s="241">
        <v>2170</v>
      </c>
      <c r="N5276" s="7" t="s">
        <v>969</v>
      </c>
    </row>
    <row r="5277" spans="1:14" x14ac:dyDescent="0.3">
      <c r="A5277" t="str">
        <f t="shared" si="82"/>
        <v>20012201</v>
      </c>
      <c r="B5277" s="7" t="s">
        <v>1294</v>
      </c>
      <c r="C5277" s="7" t="s">
        <v>958</v>
      </c>
      <c r="D5277" s="7" t="s">
        <v>22</v>
      </c>
      <c r="E5277" s="7" t="e">
        <v>#N/A</v>
      </c>
      <c r="F5277" s="7" t="e">
        <v>#N/A</v>
      </c>
      <c r="G5277" s="7" t="e">
        <v>#N/A</v>
      </c>
      <c r="H5277" s="7" t="e">
        <v>#N/A</v>
      </c>
      <c r="I5277" s="7" t="s">
        <v>144</v>
      </c>
      <c r="J5277" s="7" t="s">
        <v>145</v>
      </c>
      <c r="K5277" s="241">
        <v>2001</v>
      </c>
      <c r="L5277" s="7" t="s">
        <v>968</v>
      </c>
      <c r="M5277" s="241">
        <v>2201</v>
      </c>
      <c r="N5277" s="7" t="s">
        <v>1574</v>
      </c>
    </row>
    <row r="5278" spans="1:14" x14ac:dyDescent="0.3">
      <c r="A5278" t="str">
        <f t="shared" si="82"/>
        <v>20012210</v>
      </c>
      <c r="B5278" s="7" t="s">
        <v>1294</v>
      </c>
      <c r="C5278" s="7" t="s">
        <v>958</v>
      </c>
      <c r="D5278" s="7" t="s">
        <v>22</v>
      </c>
      <c r="E5278" s="7" t="e">
        <v>#N/A</v>
      </c>
      <c r="F5278" s="7" t="e">
        <v>#N/A</v>
      </c>
      <c r="G5278" s="7" t="e">
        <v>#N/A</v>
      </c>
      <c r="H5278" s="7" t="e">
        <v>#N/A</v>
      </c>
      <c r="I5278" s="7" t="s">
        <v>144</v>
      </c>
      <c r="J5278" s="7" t="s">
        <v>145</v>
      </c>
      <c r="K5278" s="241">
        <v>2001</v>
      </c>
      <c r="L5278" s="7" t="s">
        <v>968</v>
      </c>
      <c r="M5278" s="241">
        <v>2210</v>
      </c>
      <c r="N5278" s="7" t="s">
        <v>52</v>
      </c>
    </row>
    <row r="5279" spans="1:14" x14ac:dyDescent="0.3">
      <c r="A5279" t="str">
        <f t="shared" si="82"/>
        <v>20014000</v>
      </c>
      <c r="B5279" s="7" t="s">
        <v>1294</v>
      </c>
      <c r="C5279" s="7" t="s">
        <v>958</v>
      </c>
      <c r="D5279" s="7" t="s">
        <v>22</v>
      </c>
      <c r="E5279" s="7" t="e">
        <v>#N/A</v>
      </c>
      <c r="F5279" s="7" t="e">
        <v>#N/A</v>
      </c>
      <c r="G5279" s="7" t="e">
        <v>#N/A</v>
      </c>
      <c r="H5279" s="7" t="e">
        <v>#N/A</v>
      </c>
      <c r="I5279" s="7" t="s">
        <v>144</v>
      </c>
      <c r="J5279" s="7" t="s">
        <v>145</v>
      </c>
      <c r="K5279" s="241">
        <v>2001</v>
      </c>
      <c r="L5279" s="7" t="s">
        <v>968</v>
      </c>
      <c r="M5279" s="241">
        <v>4000</v>
      </c>
      <c r="N5279" s="7" t="s">
        <v>1349</v>
      </c>
    </row>
    <row r="5280" spans="1:14" x14ac:dyDescent="0.3">
      <c r="A5280" t="str">
        <f t="shared" si="82"/>
        <v>20015002</v>
      </c>
      <c r="B5280" s="7" t="s">
        <v>1351</v>
      </c>
      <c r="C5280" s="7" t="s">
        <v>958</v>
      </c>
      <c r="D5280" s="7" t="s">
        <v>22</v>
      </c>
      <c r="E5280" s="7" t="s">
        <v>482</v>
      </c>
      <c r="F5280" s="7" t="s">
        <v>483</v>
      </c>
      <c r="G5280" s="7" t="s">
        <v>955</v>
      </c>
      <c r="H5280" s="7" t="s">
        <v>956</v>
      </c>
      <c r="I5280" s="7" t="s">
        <v>144</v>
      </c>
      <c r="J5280" s="7" t="s">
        <v>145</v>
      </c>
      <c r="K5280" s="241">
        <v>2001</v>
      </c>
      <c r="L5280" s="7" t="s">
        <v>968</v>
      </c>
      <c r="M5280" s="241">
        <v>5002</v>
      </c>
      <c r="N5280" s="7" t="s">
        <v>308</v>
      </c>
    </row>
    <row r="5281" spans="1:14" x14ac:dyDescent="0.3">
      <c r="A5281" t="str">
        <f t="shared" si="82"/>
        <v>20015005</v>
      </c>
      <c r="B5281" s="7" t="s">
        <v>1294</v>
      </c>
      <c r="C5281" s="7" t="s">
        <v>958</v>
      </c>
      <c r="D5281" s="7" t="s">
        <v>22</v>
      </c>
      <c r="E5281" s="7" t="e">
        <v>#N/A</v>
      </c>
      <c r="F5281" s="7" t="e">
        <v>#N/A</v>
      </c>
      <c r="G5281" s="7" t="e">
        <v>#N/A</v>
      </c>
      <c r="H5281" s="7" t="e">
        <v>#N/A</v>
      </c>
      <c r="I5281" s="7" t="s">
        <v>144</v>
      </c>
      <c r="J5281" s="7" t="s">
        <v>145</v>
      </c>
      <c r="K5281" s="241">
        <v>2001</v>
      </c>
      <c r="L5281" s="7" t="s">
        <v>968</v>
      </c>
      <c r="M5281" s="241">
        <v>5005</v>
      </c>
      <c r="N5281" s="7" t="s">
        <v>1530</v>
      </c>
    </row>
    <row r="5282" spans="1:14" x14ac:dyDescent="0.3">
      <c r="A5282" t="str">
        <f t="shared" si="82"/>
        <v>20015006</v>
      </c>
      <c r="B5282" s="7" t="s">
        <v>1294</v>
      </c>
      <c r="C5282" s="7" t="s">
        <v>958</v>
      </c>
      <c r="D5282" s="7" t="s">
        <v>22</v>
      </c>
      <c r="E5282" s="7" t="e">
        <v>#N/A</v>
      </c>
      <c r="F5282" s="7" t="e">
        <v>#N/A</v>
      </c>
      <c r="G5282" s="7" t="e">
        <v>#N/A</v>
      </c>
      <c r="H5282" s="7" t="e">
        <v>#N/A</v>
      </c>
      <c r="I5282" s="7" t="s">
        <v>144</v>
      </c>
      <c r="J5282" s="7" t="s">
        <v>145</v>
      </c>
      <c r="K5282" s="241">
        <v>2001</v>
      </c>
      <c r="L5282" s="7" t="s">
        <v>968</v>
      </c>
      <c r="M5282" s="241">
        <v>5006</v>
      </c>
      <c r="N5282" s="7" t="s">
        <v>736</v>
      </c>
    </row>
    <row r="5283" spans="1:14" x14ac:dyDescent="0.3">
      <c r="A5283" t="str">
        <f t="shared" si="82"/>
        <v>20015010</v>
      </c>
      <c r="B5283" s="7" t="s">
        <v>1294</v>
      </c>
      <c r="C5283" s="7" t="s">
        <v>958</v>
      </c>
      <c r="D5283" s="7" t="s">
        <v>22</v>
      </c>
      <c r="E5283" s="7" t="e">
        <v>#N/A</v>
      </c>
      <c r="F5283" s="7" t="e">
        <v>#N/A</v>
      </c>
      <c r="G5283" s="7" t="e">
        <v>#N/A</v>
      </c>
      <c r="H5283" s="7" t="e">
        <v>#N/A</v>
      </c>
      <c r="I5283" s="7" t="s">
        <v>144</v>
      </c>
      <c r="J5283" s="7" t="s">
        <v>145</v>
      </c>
      <c r="K5283" s="241">
        <v>2001</v>
      </c>
      <c r="L5283" s="7" t="s">
        <v>968</v>
      </c>
      <c r="M5283" s="241">
        <v>5010</v>
      </c>
      <c r="N5283" s="7" t="s">
        <v>1603</v>
      </c>
    </row>
    <row r="5284" spans="1:14" x14ac:dyDescent="0.3">
      <c r="A5284" t="str">
        <f t="shared" si="82"/>
        <v>20015011</v>
      </c>
      <c r="B5284" s="7" t="s">
        <v>1294</v>
      </c>
      <c r="C5284" s="7" t="s">
        <v>958</v>
      </c>
      <c r="D5284" s="7" t="s">
        <v>22</v>
      </c>
      <c r="E5284" s="7" t="e">
        <v>#N/A</v>
      </c>
      <c r="F5284" s="7" t="e">
        <v>#N/A</v>
      </c>
      <c r="G5284" s="7" t="e">
        <v>#N/A</v>
      </c>
      <c r="H5284" s="7" t="e">
        <v>#N/A</v>
      </c>
      <c r="I5284" s="7" t="s">
        <v>144</v>
      </c>
      <c r="J5284" s="7" t="s">
        <v>145</v>
      </c>
      <c r="K5284" s="241">
        <v>2001</v>
      </c>
      <c r="L5284" s="7" t="s">
        <v>968</v>
      </c>
      <c r="M5284" s="241">
        <v>5011</v>
      </c>
      <c r="N5284" s="7" t="s">
        <v>588</v>
      </c>
    </row>
    <row r="5285" spans="1:14" x14ac:dyDescent="0.3">
      <c r="A5285" t="str">
        <f t="shared" si="82"/>
        <v>20017000</v>
      </c>
      <c r="B5285" s="7" t="s">
        <v>1294</v>
      </c>
      <c r="C5285" s="7" t="s">
        <v>958</v>
      </c>
      <c r="D5285" s="7" t="s">
        <v>22</v>
      </c>
      <c r="E5285" s="7" t="e">
        <v>#N/A</v>
      </c>
      <c r="F5285" s="7" t="e">
        <v>#N/A</v>
      </c>
      <c r="G5285" s="7" t="e">
        <v>#N/A</v>
      </c>
      <c r="H5285" s="7" t="e">
        <v>#N/A</v>
      </c>
      <c r="I5285" s="7" t="s">
        <v>144</v>
      </c>
      <c r="J5285" s="7" t="s">
        <v>145</v>
      </c>
      <c r="K5285" s="241">
        <v>2001</v>
      </c>
      <c r="L5285" s="7" t="s">
        <v>968</v>
      </c>
      <c r="M5285" s="241">
        <v>7000</v>
      </c>
      <c r="N5285" s="7" t="s">
        <v>44</v>
      </c>
    </row>
    <row r="5286" spans="1:14" x14ac:dyDescent="0.3">
      <c r="A5286" t="str">
        <f t="shared" si="82"/>
        <v>20017101</v>
      </c>
      <c r="B5286" s="7" t="s">
        <v>1294</v>
      </c>
      <c r="C5286" s="7" t="s">
        <v>958</v>
      </c>
      <c r="D5286" s="7" t="s">
        <v>22</v>
      </c>
      <c r="E5286" s="7" t="e">
        <v>#N/A</v>
      </c>
      <c r="F5286" s="7" t="e">
        <v>#N/A</v>
      </c>
      <c r="G5286" s="7" t="e">
        <v>#N/A</v>
      </c>
      <c r="H5286" s="7" t="e">
        <v>#N/A</v>
      </c>
      <c r="I5286" s="7" t="s">
        <v>144</v>
      </c>
      <c r="J5286" s="7" t="s">
        <v>145</v>
      </c>
      <c r="K5286" s="241">
        <v>2001</v>
      </c>
      <c r="L5286" s="7" t="s">
        <v>968</v>
      </c>
      <c r="M5286" s="241">
        <v>7101</v>
      </c>
      <c r="N5286" s="7" t="s">
        <v>46</v>
      </c>
    </row>
    <row r="5287" spans="1:14" x14ac:dyDescent="0.3">
      <c r="A5287" t="str">
        <f t="shared" si="82"/>
        <v>20017103</v>
      </c>
      <c r="B5287" s="7" t="s">
        <v>1294</v>
      </c>
      <c r="C5287" s="7" t="s">
        <v>958</v>
      </c>
      <c r="D5287" s="7" t="s">
        <v>22</v>
      </c>
      <c r="E5287" s="7" t="e">
        <v>#N/A</v>
      </c>
      <c r="F5287" s="7" t="e">
        <v>#N/A</v>
      </c>
      <c r="G5287" s="7" t="e">
        <v>#N/A</v>
      </c>
      <c r="H5287" s="7" t="e">
        <v>#N/A</v>
      </c>
      <c r="I5287" s="7" t="s">
        <v>144</v>
      </c>
      <c r="J5287" s="7" t="s">
        <v>145</v>
      </c>
      <c r="K5287" s="241">
        <v>2001</v>
      </c>
      <c r="L5287" s="7" t="s">
        <v>968</v>
      </c>
      <c r="M5287" s="241">
        <v>7103</v>
      </c>
      <c r="N5287" s="7" t="s">
        <v>36</v>
      </c>
    </row>
    <row r="5288" spans="1:14" x14ac:dyDescent="0.3">
      <c r="A5288" t="str">
        <f t="shared" si="82"/>
        <v>20017110</v>
      </c>
      <c r="B5288" s="7" t="s">
        <v>1294</v>
      </c>
      <c r="C5288" s="7" t="s">
        <v>958</v>
      </c>
      <c r="D5288" s="7" t="s">
        <v>22</v>
      </c>
      <c r="E5288" s="7" t="e">
        <v>#N/A</v>
      </c>
      <c r="F5288" s="7" t="e">
        <v>#N/A</v>
      </c>
      <c r="G5288" s="7" t="e">
        <v>#N/A</v>
      </c>
      <c r="H5288" s="7" t="e">
        <v>#N/A</v>
      </c>
      <c r="I5288" s="7" t="s">
        <v>144</v>
      </c>
      <c r="J5288" s="7" t="s">
        <v>145</v>
      </c>
      <c r="K5288" s="241">
        <v>2001</v>
      </c>
      <c r="L5288" s="7" t="s">
        <v>968</v>
      </c>
      <c r="M5288" s="241">
        <v>7110</v>
      </c>
      <c r="N5288" s="7" t="s">
        <v>1576</v>
      </c>
    </row>
    <row r="5289" spans="1:14" x14ac:dyDescent="0.3">
      <c r="A5289" t="str">
        <f t="shared" si="82"/>
        <v>20017130</v>
      </c>
      <c r="B5289" s="7" t="s">
        <v>1294</v>
      </c>
      <c r="C5289" s="7" t="s">
        <v>958</v>
      </c>
      <c r="D5289" s="7" t="s">
        <v>22</v>
      </c>
      <c r="E5289" s="7" t="e">
        <v>#N/A</v>
      </c>
      <c r="F5289" s="7" t="e">
        <v>#N/A</v>
      </c>
      <c r="G5289" s="7" t="e">
        <v>#N/A</v>
      </c>
      <c r="H5289" s="7" t="e">
        <v>#N/A</v>
      </c>
      <c r="I5289" s="7" t="s">
        <v>144</v>
      </c>
      <c r="J5289" s="7" t="s">
        <v>145</v>
      </c>
      <c r="K5289" s="241">
        <v>2001</v>
      </c>
      <c r="L5289" s="7" t="s">
        <v>968</v>
      </c>
      <c r="M5289" s="241">
        <v>7130</v>
      </c>
      <c r="N5289" s="7" t="s">
        <v>589</v>
      </c>
    </row>
    <row r="5290" spans="1:14" x14ac:dyDescent="0.3">
      <c r="A5290" t="str">
        <f t="shared" si="82"/>
        <v>20017150</v>
      </c>
      <c r="B5290" s="7" t="s">
        <v>1294</v>
      </c>
      <c r="C5290" s="7" t="s">
        <v>958</v>
      </c>
      <c r="D5290" s="7" t="s">
        <v>22</v>
      </c>
      <c r="E5290" s="7" t="e">
        <v>#N/A</v>
      </c>
      <c r="F5290" s="7" t="e">
        <v>#N/A</v>
      </c>
      <c r="G5290" s="7" t="e">
        <v>#N/A</v>
      </c>
      <c r="H5290" s="7" t="e">
        <v>#N/A</v>
      </c>
      <c r="I5290" s="7" t="s">
        <v>144</v>
      </c>
      <c r="J5290" s="7" t="s">
        <v>145</v>
      </c>
      <c r="K5290" s="241">
        <v>2001</v>
      </c>
      <c r="L5290" s="7" t="s">
        <v>968</v>
      </c>
      <c r="M5290" s="241">
        <v>7150</v>
      </c>
      <c r="N5290" s="7" t="s">
        <v>2132</v>
      </c>
    </row>
    <row r="5291" spans="1:14" x14ac:dyDescent="0.3">
      <c r="A5291" t="str">
        <f t="shared" si="82"/>
        <v>20018000</v>
      </c>
      <c r="B5291" s="7" t="s">
        <v>1294</v>
      </c>
      <c r="C5291" s="7" t="s">
        <v>958</v>
      </c>
      <c r="D5291" s="7" t="s">
        <v>22</v>
      </c>
      <c r="E5291" s="7" t="e">
        <v>#N/A</v>
      </c>
      <c r="F5291" s="7" t="e">
        <v>#N/A</v>
      </c>
      <c r="G5291" s="7" t="e">
        <v>#N/A</v>
      </c>
      <c r="H5291" s="7" t="e">
        <v>#N/A</v>
      </c>
      <c r="I5291" s="7" t="s">
        <v>144</v>
      </c>
      <c r="J5291" s="7" t="s">
        <v>145</v>
      </c>
      <c r="K5291" s="241">
        <v>2001</v>
      </c>
      <c r="L5291" s="7" t="s">
        <v>968</v>
      </c>
      <c r="M5291" s="241">
        <v>8000</v>
      </c>
      <c r="N5291" s="7" t="s">
        <v>163</v>
      </c>
    </row>
    <row r="5292" spans="1:14" x14ac:dyDescent="0.3">
      <c r="A5292" t="str">
        <f t="shared" si="82"/>
        <v>20024000</v>
      </c>
      <c r="B5292" s="7" t="s">
        <v>1294</v>
      </c>
      <c r="C5292" s="7" t="s">
        <v>958</v>
      </c>
      <c r="D5292" s="7" t="s">
        <v>22</v>
      </c>
      <c r="E5292" s="7" t="e">
        <v>#N/A</v>
      </c>
      <c r="F5292" s="7" t="e">
        <v>#N/A</v>
      </c>
      <c r="G5292" s="7" t="e">
        <v>#N/A</v>
      </c>
      <c r="H5292" s="7" t="e">
        <v>#N/A</v>
      </c>
      <c r="I5292" s="7" t="s">
        <v>144</v>
      </c>
      <c r="J5292" s="7" t="s">
        <v>145</v>
      </c>
      <c r="K5292" s="241">
        <v>2002</v>
      </c>
      <c r="L5292" s="7" t="s">
        <v>2601</v>
      </c>
      <c r="M5292" s="241">
        <v>4000</v>
      </c>
      <c r="N5292" s="7" t="s">
        <v>1349</v>
      </c>
    </row>
    <row r="5293" spans="1:14" x14ac:dyDescent="0.3">
      <c r="A5293" t="str">
        <f t="shared" si="82"/>
        <v>20042079</v>
      </c>
      <c r="B5293" s="7" t="s">
        <v>1294</v>
      </c>
      <c r="C5293" s="7" t="s">
        <v>958</v>
      </c>
      <c r="D5293" s="7" t="s">
        <v>22</v>
      </c>
      <c r="E5293" s="7" t="e">
        <v>#N/A</v>
      </c>
      <c r="F5293" s="7" t="e">
        <v>#N/A</v>
      </c>
      <c r="G5293" s="7" t="e">
        <v>#N/A</v>
      </c>
      <c r="H5293" s="7" t="e">
        <v>#N/A</v>
      </c>
      <c r="I5293" s="7" t="s">
        <v>144</v>
      </c>
      <c r="J5293" s="7" t="s">
        <v>145</v>
      </c>
      <c r="K5293" s="241">
        <v>2004</v>
      </c>
      <c r="L5293" s="7" t="s">
        <v>2602</v>
      </c>
      <c r="M5293" s="241">
        <v>2079</v>
      </c>
      <c r="N5293" s="7" t="s">
        <v>35</v>
      </c>
    </row>
    <row r="5294" spans="1:14" x14ac:dyDescent="0.3">
      <c r="A5294" t="str">
        <f t="shared" si="82"/>
        <v>20052078</v>
      </c>
      <c r="B5294" s="7" t="s">
        <v>1294</v>
      </c>
      <c r="C5294" s="7" t="s">
        <v>958</v>
      </c>
      <c r="D5294" s="7" t="s">
        <v>22</v>
      </c>
      <c r="E5294" s="7" t="e">
        <v>#N/A</v>
      </c>
      <c r="F5294" s="7" t="e">
        <v>#N/A</v>
      </c>
      <c r="G5294" s="7" t="e">
        <v>#N/A</v>
      </c>
      <c r="H5294" s="7" t="e">
        <v>#N/A</v>
      </c>
      <c r="I5294" s="7" t="s">
        <v>144</v>
      </c>
      <c r="J5294" s="7" t="s">
        <v>145</v>
      </c>
      <c r="K5294" s="241">
        <v>2005</v>
      </c>
      <c r="L5294" s="7" t="s">
        <v>970</v>
      </c>
      <c r="M5294" s="241">
        <v>2078</v>
      </c>
      <c r="N5294" s="7" t="s">
        <v>284</v>
      </c>
    </row>
    <row r="5295" spans="1:14" x14ac:dyDescent="0.3">
      <c r="A5295" t="str">
        <f t="shared" si="82"/>
        <v>20052079</v>
      </c>
      <c r="B5295" s="7" t="s">
        <v>1294</v>
      </c>
      <c r="C5295" s="7" t="s">
        <v>958</v>
      </c>
      <c r="D5295" s="7" t="s">
        <v>22</v>
      </c>
      <c r="E5295" s="7" t="s">
        <v>482</v>
      </c>
      <c r="F5295" s="7" t="s">
        <v>483</v>
      </c>
      <c r="G5295" s="7" t="s">
        <v>955</v>
      </c>
      <c r="H5295" s="7" t="s">
        <v>956</v>
      </c>
      <c r="I5295" s="7" t="s">
        <v>144</v>
      </c>
      <c r="J5295" s="7" t="s">
        <v>145</v>
      </c>
      <c r="K5295" s="241">
        <v>2005</v>
      </c>
      <c r="L5295" s="7" t="s">
        <v>970</v>
      </c>
      <c r="M5295" s="241">
        <v>2079</v>
      </c>
      <c r="N5295" s="7" t="s">
        <v>35</v>
      </c>
    </row>
    <row r="5296" spans="1:14" x14ac:dyDescent="0.3">
      <c r="A5296" t="str">
        <f t="shared" si="82"/>
        <v>20052087</v>
      </c>
      <c r="B5296" s="7" t="s">
        <v>1294</v>
      </c>
      <c r="C5296" s="7" t="s">
        <v>958</v>
      </c>
      <c r="D5296" s="7" t="s">
        <v>22</v>
      </c>
      <c r="E5296" s="7" t="e">
        <v>#N/A</v>
      </c>
      <c r="F5296" s="7" t="e">
        <v>#N/A</v>
      </c>
      <c r="G5296" s="7" t="e">
        <v>#N/A</v>
      </c>
      <c r="H5296" s="7" t="e">
        <v>#N/A</v>
      </c>
      <c r="I5296" s="7" t="s">
        <v>144</v>
      </c>
      <c r="J5296" s="7" t="s">
        <v>145</v>
      </c>
      <c r="K5296" s="241">
        <v>2005</v>
      </c>
      <c r="L5296" s="7" t="s">
        <v>970</v>
      </c>
      <c r="M5296" s="241">
        <v>2087</v>
      </c>
      <c r="N5296" s="7" t="s">
        <v>333</v>
      </c>
    </row>
    <row r="5297" spans="1:14" x14ac:dyDescent="0.3">
      <c r="A5297" t="str">
        <f t="shared" si="82"/>
        <v>20057200</v>
      </c>
      <c r="B5297" s="7" t="s">
        <v>1294</v>
      </c>
      <c r="C5297" s="7" t="s">
        <v>958</v>
      </c>
      <c r="D5297" s="7" t="s">
        <v>22</v>
      </c>
      <c r="E5297" s="7" t="e">
        <v>#N/A</v>
      </c>
      <c r="F5297" s="7" t="e">
        <v>#N/A</v>
      </c>
      <c r="G5297" s="7" t="e">
        <v>#N/A</v>
      </c>
      <c r="H5297" s="7" t="e">
        <v>#N/A</v>
      </c>
      <c r="I5297" s="7" t="s">
        <v>144</v>
      </c>
      <c r="J5297" s="7" t="s">
        <v>145</v>
      </c>
      <c r="K5297" s="241">
        <v>2005</v>
      </c>
      <c r="L5297" s="7" t="s">
        <v>970</v>
      </c>
      <c r="M5297" s="241">
        <v>7200</v>
      </c>
      <c r="N5297" s="7" t="s">
        <v>255</v>
      </c>
    </row>
    <row r="5298" spans="1:14" x14ac:dyDescent="0.3">
      <c r="A5298" t="str">
        <f t="shared" si="82"/>
        <v>20072079</v>
      </c>
      <c r="B5298" s="7" t="s">
        <v>1294</v>
      </c>
      <c r="C5298" s="7" t="s">
        <v>958</v>
      </c>
      <c r="D5298" s="7" t="s">
        <v>22</v>
      </c>
      <c r="E5298" s="7" t="s">
        <v>482</v>
      </c>
      <c r="F5298" s="7" t="s">
        <v>483</v>
      </c>
      <c r="G5298" s="7" t="s">
        <v>955</v>
      </c>
      <c r="H5298" s="7" t="s">
        <v>956</v>
      </c>
      <c r="I5298" s="7" t="s">
        <v>144</v>
      </c>
      <c r="J5298" s="7" t="s">
        <v>145</v>
      </c>
      <c r="K5298" s="241">
        <v>2007</v>
      </c>
      <c r="L5298" s="7" t="s">
        <v>971</v>
      </c>
      <c r="M5298" s="241">
        <v>2079</v>
      </c>
      <c r="N5298" s="7" t="s">
        <v>35</v>
      </c>
    </row>
    <row r="5299" spans="1:14" x14ac:dyDescent="0.3">
      <c r="A5299" t="str">
        <f t="shared" si="82"/>
        <v>20091029</v>
      </c>
      <c r="B5299" s="7" t="s">
        <v>1294</v>
      </c>
      <c r="C5299" s="7" t="s">
        <v>958</v>
      </c>
      <c r="D5299" s="7" t="s">
        <v>22</v>
      </c>
      <c r="E5299" s="7" t="e">
        <v>#N/A</v>
      </c>
      <c r="F5299" s="7" t="e">
        <v>#N/A</v>
      </c>
      <c r="G5299" s="7" t="e">
        <v>#N/A</v>
      </c>
      <c r="H5299" s="7" t="e">
        <v>#N/A</v>
      </c>
      <c r="I5299" s="7" t="s">
        <v>144</v>
      </c>
      <c r="J5299" s="7" t="s">
        <v>145</v>
      </c>
      <c r="K5299" s="241">
        <v>2009</v>
      </c>
      <c r="L5299" s="7" t="s">
        <v>2603</v>
      </c>
      <c r="M5299" s="241">
        <v>1029</v>
      </c>
      <c r="N5299" s="7" t="s">
        <v>151</v>
      </c>
    </row>
    <row r="5300" spans="1:14" x14ac:dyDescent="0.3">
      <c r="A5300" t="str">
        <f t="shared" si="82"/>
        <v>20092031</v>
      </c>
      <c r="B5300" s="7" t="s">
        <v>1294</v>
      </c>
      <c r="C5300" s="7" t="s">
        <v>958</v>
      </c>
      <c r="D5300" s="7" t="s">
        <v>22</v>
      </c>
      <c r="E5300" s="7" t="e">
        <v>#N/A</v>
      </c>
      <c r="F5300" s="7" t="e">
        <v>#N/A</v>
      </c>
      <c r="G5300" s="7" t="e">
        <v>#N/A</v>
      </c>
      <c r="H5300" s="7" t="e">
        <v>#N/A</v>
      </c>
      <c r="I5300" s="7" t="s">
        <v>144</v>
      </c>
      <c r="J5300" s="7" t="s">
        <v>145</v>
      </c>
      <c r="K5300" s="241">
        <v>2009</v>
      </c>
      <c r="L5300" s="7" t="s">
        <v>2603</v>
      </c>
      <c r="M5300" s="241">
        <v>2031</v>
      </c>
      <c r="N5300" s="7" t="s">
        <v>496</v>
      </c>
    </row>
    <row r="5301" spans="1:14" x14ac:dyDescent="0.3">
      <c r="A5301" t="str">
        <f t="shared" si="82"/>
        <v>20092072</v>
      </c>
      <c r="B5301" s="7" t="s">
        <v>1294</v>
      </c>
      <c r="C5301" s="7" t="s">
        <v>958</v>
      </c>
      <c r="D5301" s="7" t="s">
        <v>22</v>
      </c>
      <c r="E5301" s="7" t="e">
        <v>#N/A</v>
      </c>
      <c r="F5301" s="7" t="e">
        <v>#N/A</v>
      </c>
      <c r="G5301" s="7" t="e">
        <v>#N/A</v>
      </c>
      <c r="H5301" s="7" t="e">
        <v>#N/A</v>
      </c>
      <c r="I5301" s="7" t="s">
        <v>144</v>
      </c>
      <c r="J5301" s="7" t="s">
        <v>145</v>
      </c>
      <c r="K5301" s="241">
        <v>2009</v>
      </c>
      <c r="L5301" s="7" t="s">
        <v>2603</v>
      </c>
      <c r="M5301" s="241">
        <v>2072</v>
      </c>
      <c r="N5301" s="7" t="s">
        <v>390</v>
      </c>
    </row>
    <row r="5302" spans="1:14" x14ac:dyDescent="0.3">
      <c r="A5302" t="str">
        <f t="shared" si="82"/>
        <v>20092078</v>
      </c>
      <c r="B5302" s="7" t="s">
        <v>1294</v>
      </c>
      <c r="C5302" s="7" t="s">
        <v>958</v>
      </c>
      <c r="D5302" s="7" t="s">
        <v>22</v>
      </c>
      <c r="E5302" s="7" t="e">
        <v>#N/A</v>
      </c>
      <c r="F5302" s="7" t="e">
        <v>#N/A</v>
      </c>
      <c r="G5302" s="7" t="e">
        <v>#N/A</v>
      </c>
      <c r="H5302" s="7" t="e">
        <v>#N/A</v>
      </c>
      <c r="I5302" s="7" t="s">
        <v>144</v>
      </c>
      <c r="J5302" s="7" t="s">
        <v>145</v>
      </c>
      <c r="K5302" s="241">
        <v>2009</v>
      </c>
      <c r="L5302" s="7" t="s">
        <v>2603</v>
      </c>
      <c r="M5302" s="241">
        <v>2078</v>
      </c>
      <c r="N5302" s="7" t="s">
        <v>284</v>
      </c>
    </row>
    <row r="5303" spans="1:14" x14ac:dyDescent="0.3">
      <c r="A5303" t="str">
        <f t="shared" si="82"/>
        <v>20092079</v>
      </c>
      <c r="B5303" s="7" t="s">
        <v>1294</v>
      </c>
      <c r="C5303" s="7" t="s">
        <v>958</v>
      </c>
      <c r="D5303" s="7" t="s">
        <v>22</v>
      </c>
      <c r="E5303" s="7" t="e">
        <v>#N/A</v>
      </c>
      <c r="F5303" s="7" t="e">
        <v>#N/A</v>
      </c>
      <c r="G5303" s="7" t="e">
        <v>#N/A</v>
      </c>
      <c r="H5303" s="7" t="e">
        <v>#N/A</v>
      </c>
      <c r="I5303" s="7" t="s">
        <v>144</v>
      </c>
      <c r="J5303" s="7" t="s">
        <v>145</v>
      </c>
      <c r="K5303" s="241">
        <v>2009</v>
      </c>
      <c r="L5303" s="7" t="s">
        <v>2603</v>
      </c>
      <c r="M5303" s="241">
        <v>2079</v>
      </c>
      <c r="N5303" s="7" t="s">
        <v>35</v>
      </c>
    </row>
    <row r="5304" spans="1:14" x14ac:dyDescent="0.3">
      <c r="A5304" t="str">
        <f t="shared" si="82"/>
        <v>20092086</v>
      </c>
      <c r="B5304" s="7" t="s">
        <v>1294</v>
      </c>
      <c r="C5304" s="7" t="s">
        <v>958</v>
      </c>
      <c r="D5304" s="7" t="s">
        <v>22</v>
      </c>
      <c r="E5304" s="7" t="e">
        <v>#N/A</v>
      </c>
      <c r="F5304" s="7" t="e">
        <v>#N/A</v>
      </c>
      <c r="G5304" s="7" t="e">
        <v>#N/A</v>
      </c>
      <c r="H5304" s="7" t="e">
        <v>#N/A</v>
      </c>
      <c r="I5304" s="7" t="s">
        <v>144</v>
      </c>
      <c r="J5304" s="7" t="s">
        <v>145</v>
      </c>
      <c r="K5304" s="241">
        <v>2009</v>
      </c>
      <c r="L5304" s="7" t="s">
        <v>2603</v>
      </c>
      <c r="M5304" s="241">
        <v>2086</v>
      </c>
      <c r="N5304" s="7" t="s">
        <v>291</v>
      </c>
    </row>
    <row r="5305" spans="1:14" x14ac:dyDescent="0.3">
      <c r="A5305" t="str">
        <f t="shared" si="82"/>
        <v>20092087</v>
      </c>
      <c r="B5305" s="7" t="s">
        <v>1294</v>
      </c>
      <c r="C5305" s="7" t="s">
        <v>958</v>
      </c>
      <c r="D5305" s="7" t="s">
        <v>22</v>
      </c>
      <c r="E5305" s="7" t="e">
        <v>#N/A</v>
      </c>
      <c r="F5305" s="7" t="e">
        <v>#N/A</v>
      </c>
      <c r="G5305" s="7" t="e">
        <v>#N/A</v>
      </c>
      <c r="H5305" s="7" t="e">
        <v>#N/A</v>
      </c>
      <c r="I5305" s="7" t="s">
        <v>144</v>
      </c>
      <c r="J5305" s="7" t="s">
        <v>145</v>
      </c>
      <c r="K5305" s="241">
        <v>2009</v>
      </c>
      <c r="L5305" s="7" t="s">
        <v>2603</v>
      </c>
      <c r="M5305" s="241">
        <v>2087</v>
      </c>
      <c r="N5305" s="7" t="s">
        <v>333</v>
      </c>
    </row>
    <row r="5306" spans="1:14" x14ac:dyDescent="0.3">
      <c r="A5306" t="str">
        <f t="shared" si="82"/>
        <v>20092170</v>
      </c>
      <c r="B5306" s="7" t="s">
        <v>1294</v>
      </c>
      <c r="C5306" s="7" t="s">
        <v>958</v>
      </c>
      <c r="D5306" s="7" t="s">
        <v>22</v>
      </c>
      <c r="E5306" s="7" t="e">
        <v>#N/A</v>
      </c>
      <c r="F5306" s="7" t="e">
        <v>#N/A</v>
      </c>
      <c r="G5306" s="7" t="e">
        <v>#N/A</v>
      </c>
      <c r="H5306" s="7" t="e">
        <v>#N/A</v>
      </c>
      <c r="I5306" s="7" t="s">
        <v>144</v>
      </c>
      <c r="J5306" s="7" t="s">
        <v>145</v>
      </c>
      <c r="K5306" s="241">
        <v>2009</v>
      </c>
      <c r="L5306" s="7" t="s">
        <v>2603</v>
      </c>
      <c r="M5306" s="241">
        <v>2170</v>
      </c>
      <c r="N5306" s="7" t="s">
        <v>969</v>
      </c>
    </row>
    <row r="5307" spans="1:14" x14ac:dyDescent="0.3">
      <c r="A5307" t="str">
        <f t="shared" si="82"/>
        <v>20098000</v>
      </c>
      <c r="B5307" s="7" t="s">
        <v>1294</v>
      </c>
      <c r="C5307" s="7" t="s">
        <v>958</v>
      </c>
      <c r="D5307" s="7" t="s">
        <v>22</v>
      </c>
      <c r="E5307" s="7" t="e">
        <v>#N/A</v>
      </c>
      <c r="F5307" s="7" t="e">
        <v>#N/A</v>
      </c>
      <c r="G5307" s="7" t="e">
        <v>#N/A</v>
      </c>
      <c r="H5307" s="7" t="e">
        <v>#N/A</v>
      </c>
      <c r="I5307" s="7" t="s">
        <v>144</v>
      </c>
      <c r="J5307" s="7" t="s">
        <v>145</v>
      </c>
      <c r="K5307" s="241">
        <v>2009</v>
      </c>
      <c r="L5307" s="7" t="s">
        <v>2603</v>
      </c>
      <c r="M5307" s="241">
        <v>8000</v>
      </c>
      <c r="N5307" s="7" t="s">
        <v>163</v>
      </c>
    </row>
    <row r="5308" spans="1:14" x14ac:dyDescent="0.3">
      <c r="A5308" t="str">
        <f t="shared" si="82"/>
        <v>20102079</v>
      </c>
      <c r="B5308" s="7" t="s">
        <v>1294</v>
      </c>
      <c r="C5308" s="7" t="s">
        <v>958</v>
      </c>
      <c r="D5308" s="7" t="s">
        <v>22</v>
      </c>
      <c r="E5308" s="7" t="e">
        <v>#N/A</v>
      </c>
      <c r="F5308" s="7" t="e">
        <v>#N/A</v>
      </c>
      <c r="G5308" s="7" t="e">
        <v>#N/A</v>
      </c>
      <c r="H5308" s="7" t="e">
        <v>#N/A</v>
      </c>
      <c r="I5308" s="7" t="s">
        <v>144</v>
      </c>
      <c r="J5308" s="7" t="s">
        <v>145</v>
      </c>
      <c r="K5308" s="241">
        <v>2010</v>
      </c>
      <c r="L5308" s="7" t="s">
        <v>2604</v>
      </c>
      <c r="M5308" s="241">
        <v>2079</v>
      </c>
      <c r="N5308" s="7" t="s">
        <v>35</v>
      </c>
    </row>
    <row r="5309" spans="1:14" x14ac:dyDescent="0.3">
      <c r="A5309" t="str">
        <f t="shared" si="82"/>
        <v>20112079</v>
      </c>
      <c r="B5309" s="7" t="s">
        <v>1294</v>
      </c>
      <c r="C5309" s="7" t="s">
        <v>958</v>
      </c>
      <c r="D5309" s="7" t="s">
        <v>22</v>
      </c>
      <c r="E5309" s="7" t="e">
        <v>#N/A</v>
      </c>
      <c r="F5309" s="7" t="e">
        <v>#N/A</v>
      </c>
      <c r="G5309" s="7" t="e">
        <v>#N/A</v>
      </c>
      <c r="H5309" s="7" t="e">
        <v>#N/A</v>
      </c>
      <c r="I5309" s="7" t="s">
        <v>144</v>
      </c>
      <c r="J5309" s="7" t="s">
        <v>145</v>
      </c>
      <c r="K5309" s="241">
        <v>2011</v>
      </c>
      <c r="L5309" s="7" t="s">
        <v>2605</v>
      </c>
      <c r="M5309" s="241">
        <v>2079</v>
      </c>
      <c r="N5309" s="7" t="s">
        <v>35</v>
      </c>
    </row>
    <row r="5310" spans="1:14" x14ac:dyDescent="0.3">
      <c r="A5310" t="str">
        <f t="shared" si="82"/>
        <v>20122079</v>
      </c>
      <c r="B5310" s="7" t="s">
        <v>1294</v>
      </c>
      <c r="C5310" s="7" t="s">
        <v>958</v>
      </c>
      <c r="D5310" s="7" t="s">
        <v>22</v>
      </c>
      <c r="E5310" s="7" t="e">
        <v>#N/A</v>
      </c>
      <c r="F5310" s="7" t="e">
        <v>#N/A</v>
      </c>
      <c r="G5310" s="7" t="e">
        <v>#N/A</v>
      </c>
      <c r="H5310" s="7" t="e">
        <v>#N/A</v>
      </c>
      <c r="I5310" s="7" t="s">
        <v>144</v>
      </c>
      <c r="J5310" s="7" t="s">
        <v>145</v>
      </c>
      <c r="K5310" s="241">
        <v>2012</v>
      </c>
      <c r="L5310" s="7" t="s">
        <v>2606</v>
      </c>
      <c r="M5310" s="241">
        <v>2079</v>
      </c>
      <c r="N5310" s="7" t="s">
        <v>35</v>
      </c>
    </row>
    <row r="5311" spans="1:14" x14ac:dyDescent="0.3">
      <c r="A5311" t="str">
        <f t="shared" si="82"/>
        <v>20142092</v>
      </c>
      <c r="B5311" s="7" t="s">
        <v>1294</v>
      </c>
      <c r="C5311" s="7" t="s">
        <v>958</v>
      </c>
      <c r="D5311" s="7" t="s">
        <v>22</v>
      </c>
      <c r="E5311" s="7" t="e">
        <v>#N/A</v>
      </c>
      <c r="F5311" s="7" t="e">
        <v>#N/A</v>
      </c>
      <c r="G5311" s="7" t="e">
        <v>#N/A</v>
      </c>
      <c r="H5311" s="7" t="e">
        <v>#N/A</v>
      </c>
      <c r="I5311" s="7" t="s">
        <v>144</v>
      </c>
      <c r="J5311" s="7" t="s">
        <v>145</v>
      </c>
      <c r="K5311" s="241">
        <v>2014</v>
      </c>
      <c r="L5311" s="7" t="s">
        <v>2607</v>
      </c>
      <c r="M5311" s="241">
        <v>2092</v>
      </c>
      <c r="N5311" s="7" t="s">
        <v>141</v>
      </c>
    </row>
    <row r="5312" spans="1:14" x14ac:dyDescent="0.3">
      <c r="A5312" t="str">
        <f t="shared" si="82"/>
        <v>20182079</v>
      </c>
      <c r="B5312" s="7" t="s">
        <v>1294</v>
      </c>
      <c r="C5312" s="7" t="s">
        <v>958</v>
      </c>
      <c r="D5312" s="7" t="s">
        <v>22</v>
      </c>
      <c r="E5312" s="7" t="e">
        <v>#N/A</v>
      </c>
      <c r="F5312" s="7" t="e">
        <v>#N/A</v>
      </c>
      <c r="G5312" s="7" t="e">
        <v>#N/A</v>
      </c>
      <c r="H5312" s="7" t="e">
        <v>#N/A</v>
      </c>
      <c r="I5312" s="7" t="s">
        <v>144</v>
      </c>
      <c r="J5312" s="7" t="s">
        <v>145</v>
      </c>
      <c r="K5312" s="241">
        <v>2018</v>
      </c>
      <c r="L5312" s="7" t="s">
        <v>2608</v>
      </c>
      <c r="M5312" s="241">
        <v>2079</v>
      </c>
      <c r="N5312" s="7" t="s">
        <v>35</v>
      </c>
    </row>
    <row r="5313" spans="1:14" x14ac:dyDescent="0.3">
      <c r="A5313" t="str">
        <f t="shared" si="82"/>
        <v>20182092</v>
      </c>
      <c r="B5313" s="7" t="s">
        <v>1294</v>
      </c>
      <c r="C5313" s="7" t="s">
        <v>958</v>
      </c>
      <c r="D5313" s="7" t="s">
        <v>22</v>
      </c>
      <c r="E5313" s="7" t="e">
        <v>#N/A</v>
      </c>
      <c r="F5313" s="7" t="e">
        <v>#N/A</v>
      </c>
      <c r="G5313" s="7" t="e">
        <v>#N/A</v>
      </c>
      <c r="H5313" s="7" t="e">
        <v>#N/A</v>
      </c>
      <c r="I5313" s="7" t="s">
        <v>144</v>
      </c>
      <c r="J5313" s="7" t="s">
        <v>145</v>
      </c>
      <c r="K5313" s="241">
        <v>2018</v>
      </c>
      <c r="L5313" s="7" t="s">
        <v>2608</v>
      </c>
      <c r="M5313" s="241">
        <v>2092</v>
      </c>
      <c r="N5313" s="7" t="s">
        <v>141</v>
      </c>
    </row>
    <row r="5314" spans="1:14" x14ac:dyDescent="0.3">
      <c r="A5314" t="str">
        <f t="shared" si="82"/>
        <v>23001</v>
      </c>
      <c r="B5314" s="7" t="s">
        <v>1294</v>
      </c>
      <c r="C5314" s="7" t="s">
        <v>958</v>
      </c>
      <c r="D5314" s="7" t="s">
        <v>22</v>
      </c>
      <c r="E5314" s="7" t="e">
        <v>#N/A</v>
      </c>
      <c r="F5314" s="7" t="e">
        <v>#N/A</v>
      </c>
      <c r="G5314" s="7" t="e">
        <v>#N/A</v>
      </c>
      <c r="H5314" s="7" t="e">
        <v>#N/A</v>
      </c>
      <c r="I5314" s="7" t="s">
        <v>144</v>
      </c>
      <c r="J5314" s="7" t="s">
        <v>145</v>
      </c>
      <c r="K5314" s="241">
        <v>2300</v>
      </c>
      <c r="L5314" s="7" t="s">
        <v>2609</v>
      </c>
      <c r="M5314" s="241">
        <v>1</v>
      </c>
      <c r="N5314" s="7" t="s">
        <v>158</v>
      </c>
    </row>
    <row r="5315" spans="1:14" x14ac:dyDescent="0.3">
      <c r="A5315" t="str">
        <f t="shared" ref="A5315:A5378" si="83">K5315&amp;M5315</f>
        <v>23002045</v>
      </c>
      <c r="B5315" s="7" t="s">
        <v>1294</v>
      </c>
      <c r="C5315" s="7" t="s">
        <v>958</v>
      </c>
      <c r="D5315" s="7" t="s">
        <v>22</v>
      </c>
      <c r="E5315" s="7" t="e">
        <v>#N/A</v>
      </c>
      <c r="F5315" s="7" t="e">
        <v>#N/A</v>
      </c>
      <c r="G5315" s="7" t="e">
        <v>#N/A</v>
      </c>
      <c r="H5315" s="7" t="e">
        <v>#N/A</v>
      </c>
      <c r="I5315" s="7" t="s">
        <v>144</v>
      </c>
      <c r="J5315" s="7" t="s">
        <v>145</v>
      </c>
      <c r="K5315" s="241">
        <v>2300</v>
      </c>
      <c r="L5315" s="7" t="s">
        <v>2609</v>
      </c>
      <c r="M5315" s="241">
        <v>2045</v>
      </c>
      <c r="N5315" s="7" t="s">
        <v>170</v>
      </c>
    </row>
    <row r="5316" spans="1:14" x14ac:dyDescent="0.3">
      <c r="A5316" t="str">
        <f t="shared" si="83"/>
        <v>23007000</v>
      </c>
      <c r="B5316" s="7" t="s">
        <v>1294</v>
      </c>
      <c r="C5316" s="7" t="s">
        <v>958</v>
      </c>
      <c r="D5316" s="7" t="s">
        <v>22</v>
      </c>
      <c r="E5316" s="7" t="e">
        <v>#N/A</v>
      </c>
      <c r="F5316" s="7" t="e">
        <v>#N/A</v>
      </c>
      <c r="G5316" s="7" t="e">
        <v>#N/A</v>
      </c>
      <c r="H5316" s="7" t="e">
        <v>#N/A</v>
      </c>
      <c r="I5316" s="7" t="s">
        <v>144</v>
      </c>
      <c r="J5316" s="7" t="s">
        <v>145</v>
      </c>
      <c r="K5316" s="241">
        <v>2300</v>
      </c>
      <c r="L5316" s="7" t="s">
        <v>2609</v>
      </c>
      <c r="M5316" s="241">
        <v>7000</v>
      </c>
      <c r="N5316" s="7" t="s">
        <v>44</v>
      </c>
    </row>
    <row r="5317" spans="1:14" x14ac:dyDescent="0.3">
      <c r="A5317" t="str">
        <f t="shared" si="83"/>
        <v>23007200</v>
      </c>
      <c r="B5317" s="7" t="s">
        <v>1294</v>
      </c>
      <c r="C5317" s="7" t="s">
        <v>958</v>
      </c>
      <c r="D5317" s="7" t="s">
        <v>22</v>
      </c>
      <c r="E5317" s="7" t="e">
        <v>#N/A</v>
      </c>
      <c r="F5317" s="7" t="e">
        <v>#N/A</v>
      </c>
      <c r="G5317" s="7" t="e">
        <v>#N/A</v>
      </c>
      <c r="H5317" s="7" t="e">
        <v>#N/A</v>
      </c>
      <c r="I5317" s="7" t="s">
        <v>144</v>
      </c>
      <c r="J5317" s="7" t="s">
        <v>145</v>
      </c>
      <c r="K5317" s="241">
        <v>2300</v>
      </c>
      <c r="L5317" s="7" t="s">
        <v>2609</v>
      </c>
      <c r="M5317" s="241">
        <v>7200</v>
      </c>
      <c r="N5317" s="7" t="s">
        <v>255</v>
      </c>
    </row>
    <row r="5318" spans="1:14" x14ac:dyDescent="0.3">
      <c r="A5318" t="str">
        <f t="shared" si="83"/>
        <v>23422067</v>
      </c>
      <c r="B5318" s="7" t="s">
        <v>1294</v>
      </c>
      <c r="C5318" s="7" t="s">
        <v>958</v>
      </c>
      <c r="D5318" s="7" t="s">
        <v>22</v>
      </c>
      <c r="E5318" s="7" t="e">
        <v>#N/A</v>
      </c>
      <c r="F5318" s="7" t="e">
        <v>#N/A</v>
      </c>
      <c r="G5318" s="7" t="e">
        <v>#N/A</v>
      </c>
      <c r="H5318" s="7" t="e">
        <v>#N/A</v>
      </c>
      <c r="I5318" s="7" t="s">
        <v>144</v>
      </c>
      <c r="J5318" s="7" t="s">
        <v>145</v>
      </c>
      <c r="K5318" s="241">
        <v>2342</v>
      </c>
      <c r="L5318" s="7" t="s">
        <v>2610</v>
      </c>
      <c r="M5318" s="241">
        <v>2067</v>
      </c>
      <c r="N5318" s="7" t="s">
        <v>162</v>
      </c>
    </row>
    <row r="5319" spans="1:14" x14ac:dyDescent="0.3">
      <c r="A5319" t="str">
        <f t="shared" si="83"/>
        <v>23422079</v>
      </c>
      <c r="B5319" s="7" t="s">
        <v>1294</v>
      </c>
      <c r="C5319" s="7" t="s">
        <v>958</v>
      </c>
      <c r="D5319" s="7" t="s">
        <v>22</v>
      </c>
      <c r="E5319" s="7" t="e">
        <v>#N/A</v>
      </c>
      <c r="F5319" s="7" t="e">
        <v>#N/A</v>
      </c>
      <c r="G5319" s="7" t="e">
        <v>#N/A</v>
      </c>
      <c r="H5319" s="7" t="e">
        <v>#N/A</v>
      </c>
      <c r="I5319" s="7" t="s">
        <v>144</v>
      </c>
      <c r="J5319" s="7" t="s">
        <v>145</v>
      </c>
      <c r="K5319" s="241">
        <v>2342</v>
      </c>
      <c r="L5319" s="7" t="s">
        <v>2610</v>
      </c>
      <c r="M5319" s="241">
        <v>2079</v>
      </c>
      <c r="N5319" s="7" t="s">
        <v>35</v>
      </c>
    </row>
    <row r="5320" spans="1:14" x14ac:dyDescent="0.3">
      <c r="A5320" t="str">
        <f t="shared" si="83"/>
        <v>23427104</v>
      </c>
      <c r="B5320" s="7" t="s">
        <v>1294</v>
      </c>
      <c r="C5320" s="7" t="s">
        <v>958</v>
      </c>
      <c r="D5320" s="7" t="s">
        <v>22</v>
      </c>
      <c r="E5320" s="7" t="e">
        <v>#N/A</v>
      </c>
      <c r="F5320" s="7" t="e">
        <v>#N/A</v>
      </c>
      <c r="G5320" s="7" t="e">
        <v>#N/A</v>
      </c>
      <c r="H5320" s="7" t="e">
        <v>#N/A</v>
      </c>
      <c r="I5320" s="7" t="s">
        <v>144</v>
      </c>
      <c r="J5320" s="7" t="s">
        <v>145</v>
      </c>
      <c r="K5320" s="241">
        <v>2342</v>
      </c>
      <c r="L5320" s="7" t="s">
        <v>2610</v>
      </c>
      <c r="M5320" s="241">
        <v>7104</v>
      </c>
      <c r="N5320" s="7" t="s">
        <v>1384</v>
      </c>
    </row>
    <row r="5321" spans="1:14" x14ac:dyDescent="0.3">
      <c r="A5321" t="str">
        <f t="shared" si="83"/>
        <v>23427202</v>
      </c>
      <c r="B5321" s="7" t="s">
        <v>1294</v>
      </c>
      <c r="C5321" s="7" t="s">
        <v>958</v>
      </c>
      <c r="D5321" s="7" t="s">
        <v>22</v>
      </c>
      <c r="E5321" s="7" t="e">
        <v>#N/A</v>
      </c>
      <c r="F5321" s="7" t="e">
        <v>#N/A</v>
      </c>
      <c r="G5321" s="7" t="e">
        <v>#N/A</v>
      </c>
      <c r="H5321" s="7" t="e">
        <v>#N/A</v>
      </c>
      <c r="I5321" s="7" t="s">
        <v>144</v>
      </c>
      <c r="J5321" s="7" t="s">
        <v>145</v>
      </c>
      <c r="K5321" s="241">
        <v>2342</v>
      </c>
      <c r="L5321" s="7" t="s">
        <v>2610</v>
      </c>
      <c r="M5321" s="241">
        <v>7202</v>
      </c>
      <c r="N5321" s="7" t="s">
        <v>590</v>
      </c>
    </row>
    <row r="5322" spans="1:14" x14ac:dyDescent="0.3">
      <c r="A5322" t="str">
        <f t="shared" si="83"/>
        <v>23672079</v>
      </c>
      <c r="B5322" s="7" t="s">
        <v>1294</v>
      </c>
      <c r="C5322" s="7" t="s">
        <v>958</v>
      </c>
      <c r="D5322" s="7" t="s">
        <v>22</v>
      </c>
      <c r="E5322" s="7" t="e">
        <v>#N/A</v>
      </c>
      <c r="F5322" s="7" t="e">
        <v>#N/A</v>
      </c>
      <c r="G5322" s="7" t="e">
        <v>#N/A</v>
      </c>
      <c r="H5322" s="7" t="e">
        <v>#N/A</v>
      </c>
      <c r="I5322" s="7" t="s">
        <v>144</v>
      </c>
      <c r="J5322" s="7" t="s">
        <v>145</v>
      </c>
      <c r="K5322" s="241">
        <v>2367</v>
      </c>
      <c r="L5322" s="7" t="s">
        <v>2611</v>
      </c>
      <c r="M5322" s="241">
        <v>2079</v>
      </c>
      <c r="N5322" s="7" t="s">
        <v>35</v>
      </c>
    </row>
    <row r="5323" spans="1:14" x14ac:dyDescent="0.3">
      <c r="A5323" t="str">
        <f t="shared" si="83"/>
        <v>23722078</v>
      </c>
      <c r="B5323" s="7" t="s">
        <v>1294</v>
      </c>
      <c r="C5323" s="7" t="s">
        <v>958</v>
      </c>
      <c r="D5323" s="7" t="s">
        <v>22</v>
      </c>
      <c r="E5323" s="7" t="s">
        <v>482</v>
      </c>
      <c r="F5323" s="7" t="s">
        <v>483</v>
      </c>
      <c r="G5323" s="7" t="s">
        <v>955</v>
      </c>
      <c r="H5323" s="7" t="s">
        <v>956</v>
      </c>
      <c r="I5323" s="7" t="s">
        <v>144</v>
      </c>
      <c r="J5323" s="7" t="s">
        <v>145</v>
      </c>
      <c r="K5323" s="241">
        <v>2372</v>
      </c>
      <c r="L5323" s="7" t="s">
        <v>972</v>
      </c>
      <c r="M5323" s="241">
        <v>2078</v>
      </c>
      <c r="N5323" s="7" t="s">
        <v>284</v>
      </c>
    </row>
    <row r="5324" spans="1:14" x14ac:dyDescent="0.3">
      <c r="A5324" t="str">
        <f t="shared" si="83"/>
        <v>23792092</v>
      </c>
      <c r="B5324" s="7" t="s">
        <v>1294</v>
      </c>
      <c r="C5324" s="7" t="s">
        <v>958</v>
      </c>
      <c r="D5324" s="7" t="s">
        <v>22</v>
      </c>
      <c r="E5324" s="7" t="e">
        <v>#N/A</v>
      </c>
      <c r="F5324" s="7" t="e">
        <v>#N/A</v>
      </c>
      <c r="G5324" s="7" t="e">
        <v>#N/A</v>
      </c>
      <c r="H5324" s="7" t="e">
        <v>#N/A</v>
      </c>
      <c r="I5324" s="7" t="s">
        <v>144</v>
      </c>
      <c r="J5324" s="7" t="s">
        <v>145</v>
      </c>
      <c r="K5324" s="241">
        <v>2379</v>
      </c>
      <c r="L5324" s="7" t="s">
        <v>2570</v>
      </c>
      <c r="M5324" s="241">
        <v>2092</v>
      </c>
      <c r="N5324" s="7" t="s">
        <v>141</v>
      </c>
    </row>
    <row r="5325" spans="1:14" x14ac:dyDescent="0.3">
      <c r="A5325" t="str">
        <f t="shared" si="83"/>
        <v>23798000</v>
      </c>
      <c r="B5325" s="7" t="s">
        <v>1294</v>
      </c>
      <c r="C5325" s="7" t="s">
        <v>958</v>
      </c>
      <c r="D5325" s="7" t="s">
        <v>22</v>
      </c>
      <c r="E5325" s="7" t="e">
        <v>#N/A</v>
      </c>
      <c r="F5325" s="7" t="e">
        <v>#N/A</v>
      </c>
      <c r="G5325" s="7" t="e">
        <v>#N/A</v>
      </c>
      <c r="H5325" s="7" t="e">
        <v>#N/A</v>
      </c>
      <c r="I5325" s="7" t="s">
        <v>144</v>
      </c>
      <c r="J5325" s="7" t="s">
        <v>145</v>
      </c>
      <c r="K5325" s="241">
        <v>2379</v>
      </c>
      <c r="L5325" s="7" t="s">
        <v>2570</v>
      </c>
      <c r="M5325" s="241">
        <v>8000</v>
      </c>
      <c r="N5325" s="7" t="s">
        <v>163</v>
      </c>
    </row>
    <row r="5326" spans="1:14" x14ac:dyDescent="0.3">
      <c r="A5326" t="str">
        <f t="shared" si="83"/>
        <v>23852079</v>
      </c>
      <c r="B5326" s="7" t="s">
        <v>1294</v>
      </c>
      <c r="C5326" s="7" t="s">
        <v>958</v>
      </c>
      <c r="D5326" s="7" t="s">
        <v>22</v>
      </c>
      <c r="E5326" s="7" t="e">
        <v>#N/A</v>
      </c>
      <c r="F5326" s="7" t="e">
        <v>#N/A</v>
      </c>
      <c r="G5326" s="7" t="e">
        <v>#N/A</v>
      </c>
      <c r="H5326" s="7" t="e">
        <v>#N/A</v>
      </c>
      <c r="I5326" s="7" t="s">
        <v>144</v>
      </c>
      <c r="J5326" s="7" t="s">
        <v>145</v>
      </c>
      <c r="K5326" s="241">
        <v>2385</v>
      </c>
      <c r="L5326" s="7" t="s">
        <v>2612</v>
      </c>
      <c r="M5326" s="241">
        <v>2079</v>
      </c>
      <c r="N5326" s="7" t="s">
        <v>35</v>
      </c>
    </row>
    <row r="5327" spans="1:14" x14ac:dyDescent="0.3">
      <c r="A5327" t="str">
        <f t="shared" si="83"/>
        <v>23932045</v>
      </c>
      <c r="B5327" s="7" t="s">
        <v>1294</v>
      </c>
      <c r="C5327" s="7" t="s">
        <v>958</v>
      </c>
      <c r="D5327" s="7" t="s">
        <v>22</v>
      </c>
      <c r="E5327" s="7" t="s">
        <v>482</v>
      </c>
      <c r="F5327" s="7" t="s">
        <v>483</v>
      </c>
      <c r="G5327" s="7" t="s">
        <v>955</v>
      </c>
      <c r="H5327" s="7" t="s">
        <v>956</v>
      </c>
      <c r="I5327" s="7" t="s">
        <v>144</v>
      </c>
      <c r="J5327" s="7" t="s">
        <v>145</v>
      </c>
      <c r="K5327" s="241">
        <v>2393</v>
      </c>
      <c r="L5327" s="7" t="s">
        <v>973</v>
      </c>
      <c r="M5327" s="241">
        <v>2045</v>
      </c>
      <c r="N5327" s="7" t="s">
        <v>170</v>
      </c>
    </row>
    <row r="5328" spans="1:14" x14ac:dyDescent="0.3">
      <c r="A5328" t="str">
        <f t="shared" si="83"/>
        <v>23932180</v>
      </c>
      <c r="B5328" s="7" t="s">
        <v>1294</v>
      </c>
      <c r="C5328" s="7" t="s">
        <v>958</v>
      </c>
      <c r="D5328" s="7" t="s">
        <v>22</v>
      </c>
      <c r="E5328" s="7" t="e">
        <v>#N/A</v>
      </c>
      <c r="F5328" s="7" t="e">
        <v>#N/A</v>
      </c>
      <c r="G5328" s="7" t="e">
        <v>#N/A</v>
      </c>
      <c r="H5328" s="7" t="e">
        <v>#N/A</v>
      </c>
      <c r="I5328" s="7" t="s">
        <v>144</v>
      </c>
      <c r="J5328" s="7" t="s">
        <v>145</v>
      </c>
      <c r="K5328" s="241">
        <v>2393</v>
      </c>
      <c r="L5328" s="7" t="s">
        <v>973</v>
      </c>
      <c r="M5328" s="241">
        <v>2180</v>
      </c>
      <c r="N5328" s="7" t="s">
        <v>355</v>
      </c>
    </row>
    <row r="5329" spans="1:14" x14ac:dyDescent="0.3">
      <c r="A5329" t="str">
        <f t="shared" si="83"/>
        <v>23951</v>
      </c>
      <c r="B5329" s="7" t="s">
        <v>1294</v>
      </c>
      <c r="C5329" s="7" t="s">
        <v>958</v>
      </c>
      <c r="D5329" s="7" t="s">
        <v>22</v>
      </c>
      <c r="E5329" s="7" t="s">
        <v>482</v>
      </c>
      <c r="F5329" s="7" t="s">
        <v>483</v>
      </c>
      <c r="G5329" s="7" t="s">
        <v>955</v>
      </c>
      <c r="H5329" s="7" t="s">
        <v>956</v>
      </c>
      <c r="I5329" s="7" t="s">
        <v>144</v>
      </c>
      <c r="J5329" s="7" t="s">
        <v>145</v>
      </c>
      <c r="K5329" s="241">
        <v>2395</v>
      </c>
      <c r="L5329" s="7" t="s">
        <v>974</v>
      </c>
      <c r="M5329" s="241">
        <v>1</v>
      </c>
      <c r="N5329" s="7" t="s">
        <v>158</v>
      </c>
    </row>
    <row r="5330" spans="1:14" x14ac:dyDescent="0.3">
      <c r="A5330" t="str">
        <f t="shared" si="83"/>
        <v>23958</v>
      </c>
      <c r="B5330" s="7" t="s">
        <v>1294</v>
      </c>
      <c r="C5330" s="7" t="s">
        <v>958</v>
      </c>
      <c r="D5330" s="7" t="s">
        <v>22</v>
      </c>
      <c r="E5330" s="7" t="e">
        <v>#N/A</v>
      </c>
      <c r="F5330" s="7" t="e">
        <v>#N/A</v>
      </c>
      <c r="G5330" s="7" t="e">
        <v>#N/A</v>
      </c>
      <c r="H5330" s="7" t="e">
        <v>#N/A</v>
      </c>
      <c r="I5330" s="7" t="s">
        <v>144</v>
      </c>
      <c r="J5330" s="7" t="s">
        <v>145</v>
      </c>
      <c r="K5330" s="241">
        <v>2395</v>
      </c>
      <c r="L5330" s="7" t="s">
        <v>974</v>
      </c>
      <c r="M5330" s="241">
        <v>8</v>
      </c>
      <c r="N5330" s="7" t="s">
        <v>159</v>
      </c>
    </row>
    <row r="5331" spans="1:14" x14ac:dyDescent="0.3">
      <c r="A5331" t="str">
        <f t="shared" si="83"/>
        <v>239535</v>
      </c>
      <c r="B5331" s="7" t="s">
        <v>1294</v>
      </c>
      <c r="C5331" s="7" t="s">
        <v>958</v>
      </c>
      <c r="D5331" s="7" t="s">
        <v>22</v>
      </c>
      <c r="E5331" s="7" t="e">
        <v>#N/A</v>
      </c>
      <c r="F5331" s="7" t="e">
        <v>#N/A</v>
      </c>
      <c r="G5331" s="7" t="e">
        <v>#N/A</v>
      </c>
      <c r="H5331" s="7" t="e">
        <v>#N/A</v>
      </c>
      <c r="I5331" s="7" t="s">
        <v>144</v>
      </c>
      <c r="J5331" s="7" t="s">
        <v>145</v>
      </c>
      <c r="K5331" s="241">
        <v>2395</v>
      </c>
      <c r="L5331" s="7" t="s">
        <v>974</v>
      </c>
      <c r="M5331" s="241">
        <v>35</v>
      </c>
      <c r="N5331" s="7" t="s">
        <v>1346</v>
      </c>
    </row>
    <row r="5332" spans="1:14" x14ac:dyDescent="0.3">
      <c r="A5332" t="str">
        <f t="shared" si="83"/>
        <v>23951504</v>
      </c>
      <c r="B5332" s="7" t="s">
        <v>1294</v>
      </c>
      <c r="C5332" s="7" t="s">
        <v>958</v>
      </c>
      <c r="D5332" s="7" t="s">
        <v>22</v>
      </c>
      <c r="E5332" s="7" t="s">
        <v>482</v>
      </c>
      <c r="F5332" s="7" t="s">
        <v>483</v>
      </c>
      <c r="G5332" s="7" t="s">
        <v>955</v>
      </c>
      <c r="H5332" s="7" t="s">
        <v>956</v>
      </c>
      <c r="I5332" s="7" t="s">
        <v>144</v>
      </c>
      <c r="J5332" s="7" t="s">
        <v>145</v>
      </c>
      <c r="K5332" s="241">
        <v>2395</v>
      </c>
      <c r="L5332" s="7" t="s">
        <v>974</v>
      </c>
      <c r="M5332" s="241">
        <v>1504</v>
      </c>
      <c r="N5332" s="7" t="s">
        <v>161</v>
      </c>
    </row>
    <row r="5333" spans="1:14" x14ac:dyDescent="0.3">
      <c r="A5333" t="str">
        <f t="shared" si="83"/>
        <v>23952070</v>
      </c>
      <c r="B5333" s="7" t="s">
        <v>1294</v>
      </c>
      <c r="C5333" s="7" t="s">
        <v>958</v>
      </c>
      <c r="D5333" s="7" t="s">
        <v>22</v>
      </c>
      <c r="E5333" s="7" t="e">
        <v>#N/A</v>
      </c>
      <c r="F5333" s="7" t="e">
        <v>#N/A</v>
      </c>
      <c r="G5333" s="7" t="e">
        <v>#N/A</v>
      </c>
      <c r="H5333" s="7" t="e">
        <v>#N/A</v>
      </c>
      <c r="I5333" s="7" t="s">
        <v>144</v>
      </c>
      <c r="J5333" s="7" t="s">
        <v>145</v>
      </c>
      <c r="K5333" s="241">
        <v>2395</v>
      </c>
      <c r="L5333" s="7" t="s">
        <v>974</v>
      </c>
      <c r="M5333" s="241">
        <v>2070</v>
      </c>
      <c r="N5333" s="7" t="s">
        <v>279</v>
      </c>
    </row>
    <row r="5334" spans="1:14" x14ac:dyDescent="0.3">
      <c r="A5334" t="str">
        <f t="shared" si="83"/>
        <v>23952079</v>
      </c>
      <c r="B5334" s="7" t="s">
        <v>1294</v>
      </c>
      <c r="C5334" s="7" t="s">
        <v>958</v>
      </c>
      <c r="D5334" s="7" t="s">
        <v>22</v>
      </c>
      <c r="E5334" s="7" t="s">
        <v>482</v>
      </c>
      <c r="F5334" s="7" t="s">
        <v>483</v>
      </c>
      <c r="G5334" s="7" t="s">
        <v>955</v>
      </c>
      <c r="H5334" s="7" t="s">
        <v>956</v>
      </c>
      <c r="I5334" s="7" t="s">
        <v>144</v>
      </c>
      <c r="J5334" s="7" t="s">
        <v>145</v>
      </c>
      <c r="K5334" s="241">
        <v>2395</v>
      </c>
      <c r="L5334" s="7" t="s">
        <v>974</v>
      </c>
      <c r="M5334" s="241">
        <v>2079</v>
      </c>
      <c r="N5334" s="7" t="s">
        <v>35</v>
      </c>
    </row>
    <row r="5335" spans="1:14" x14ac:dyDescent="0.3">
      <c r="A5335" t="str">
        <f t="shared" si="83"/>
        <v>23952210</v>
      </c>
      <c r="B5335" s="7" t="s">
        <v>1294</v>
      </c>
      <c r="C5335" s="7" t="s">
        <v>958</v>
      </c>
      <c r="D5335" s="7" t="s">
        <v>22</v>
      </c>
      <c r="E5335" s="7" t="e">
        <v>#N/A</v>
      </c>
      <c r="F5335" s="7" t="e">
        <v>#N/A</v>
      </c>
      <c r="G5335" s="7" t="e">
        <v>#N/A</v>
      </c>
      <c r="H5335" s="7" t="e">
        <v>#N/A</v>
      </c>
      <c r="I5335" s="7" t="s">
        <v>144</v>
      </c>
      <c r="J5335" s="7" t="s">
        <v>145</v>
      </c>
      <c r="K5335" s="241">
        <v>2395</v>
      </c>
      <c r="L5335" s="7" t="s">
        <v>974</v>
      </c>
      <c r="M5335" s="241">
        <v>2210</v>
      </c>
      <c r="N5335" s="7" t="s">
        <v>52</v>
      </c>
    </row>
    <row r="5336" spans="1:14" x14ac:dyDescent="0.3">
      <c r="A5336" t="str">
        <f t="shared" si="83"/>
        <v>23957000</v>
      </c>
      <c r="B5336" s="7" t="s">
        <v>1294</v>
      </c>
      <c r="C5336" s="7" t="s">
        <v>958</v>
      </c>
      <c r="D5336" s="7" t="s">
        <v>22</v>
      </c>
      <c r="E5336" s="7" t="e">
        <v>#N/A</v>
      </c>
      <c r="F5336" s="7" t="e">
        <v>#N/A</v>
      </c>
      <c r="G5336" s="7" t="e">
        <v>#N/A</v>
      </c>
      <c r="H5336" s="7" t="e">
        <v>#N/A</v>
      </c>
      <c r="I5336" s="7" t="s">
        <v>144</v>
      </c>
      <c r="J5336" s="7" t="s">
        <v>145</v>
      </c>
      <c r="K5336" s="241">
        <v>2395</v>
      </c>
      <c r="L5336" s="7" t="s">
        <v>974</v>
      </c>
      <c r="M5336" s="241">
        <v>7000</v>
      </c>
      <c r="N5336" s="7" t="s">
        <v>44</v>
      </c>
    </row>
    <row r="5337" spans="1:14" x14ac:dyDescent="0.3">
      <c r="A5337" t="str">
        <f t="shared" si="83"/>
        <v>23957120</v>
      </c>
      <c r="B5337" s="7" t="s">
        <v>1294</v>
      </c>
      <c r="C5337" s="7" t="s">
        <v>958</v>
      </c>
      <c r="D5337" s="7" t="s">
        <v>22</v>
      </c>
      <c r="E5337" s="7" t="e">
        <v>#N/A</v>
      </c>
      <c r="F5337" s="7" t="e">
        <v>#N/A</v>
      </c>
      <c r="G5337" s="7" t="e">
        <v>#N/A</v>
      </c>
      <c r="H5337" s="7" t="e">
        <v>#N/A</v>
      </c>
      <c r="I5337" s="7" t="s">
        <v>144</v>
      </c>
      <c r="J5337" s="7" t="s">
        <v>145</v>
      </c>
      <c r="K5337" s="241">
        <v>2395</v>
      </c>
      <c r="L5337" s="7" t="s">
        <v>974</v>
      </c>
      <c r="M5337" s="241">
        <v>7120</v>
      </c>
      <c r="N5337" s="7" t="s">
        <v>52</v>
      </c>
    </row>
    <row r="5338" spans="1:14" x14ac:dyDescent="0.3">
      <c r="A5338" t="str">
        <f t="shared" si="83"/>
        <v>23957200</v>
      </c>
      <c r="B5338" s="7" t="s">
        <v>1294</v>
      </c>
      <c r="C5338" s="7" t="s">
        <v>958</v>
      </c>
      <c r="D5338" s="7" t="s">
        <v>22</v>
      </c>
      <c r="E5338" s="7" t="s">
        <v>482</v>
      </c>
      <c r="F5338" s="7" t="s">
        <v>483</v>
      </c>
      <c r="G5338" s="7" t="s">
        <v>955</v>
      </c>
      <c r="H5338" s="7" t="s">
        <v>956</v>
      </c>
      <c r="I5338" s="7" t="s">
        <v>144</v>
      </c>
      <c r="J5338" s="7" t="s">
        <v>145</v>
      </c>
      <c r="K5338" s="241">
        <v>2395</v>
      </c>
      <c r="L5338" s="7" t="s">
        <v>974</v>
      </c>
      <c r="M5338" s="241">
        <v>7200</v>
      </c>
      <c r="N5338" s="7" t="s">
        <v>255</v>
      </c>
    </row>
    <row r="5339" spans="1:14" x14ac:dyDescent="0.3">
      <c r="A5339" t="str">
        <f t="shared" si="83"/>
        <v>23962045</v>
      </c>
      <c r="B5339" s="7" t="s">
        <v>1294</v>
      </c>
      <c r="C5339" s="7" t="s">
        <v>958</v>
      </c>
      <c r="D5339" s="7" t="s">
        <v>22</v>
      </c>
      <c r="E5339" s="7" t="e">
        <v>#N/A</v>
      </c>
      <c r="F5339" s="7" t="e">
        <v>#N/A</v>
      </c>
      <c r="G5339" s="7" t="e">
        <v>#N/A</v>
      </c>
      <c r="H5339" s="7" t="e">
        <v>#N/A</v>
      </c>
      <c r="I5339" s="7" t="s">
        <v>144</v>
      </c>
      <c r="J5339" s="7" t="s">
        <v>145</v>
      </c>
      <c r="K5339" s="241">
        <v>2396</v>
      </c>
      <c r="L5339" s="7" t="s">
        <v>2613</v>
      </c>
      <c r="M5339" s="241">
        <v>2045</v>
      </c>
      <c r="N5339" s="7" t="s">
        <v>170</v>
      </c>
    </row>
    <row r="5340" spans="1:14" x14ac:dyDescent="0.3">
      <c r="A5340" t="str">
        <f t="shared" si="83"/>
        <v>23962079</v>
      </c>
      <c r="B5340" s="7" t="s">
        <v>1294</v>
      </c>
      <c r="C5340" s="7" t="s">
        <v>958</v>
      </c>
      <c r="D5340" s="7" t="s">
        <v>22</v>
      </c>
      <c r="E5340" s="7" t="e">
        <v>#N/A</v>
      </c>
      <c r="F5340" s="7" t="e">
        <v>#N/A</v>
      </c>
      <c r="G5340" s="7" t="e">
        <v>#N/A</v>
      </c>
      <c r="H5340" s="7" t="e">
        <v>#N/A</v>
      </c>
      <c r="I5340" s="7" t="s">
        <v>144</v>
      </c>
      <c r="J5340" s="7" t="s">
        <v>145</v>
      </c>
      <c r="K5340" s="241">
        <v>2396</v>
      </c>
      <c r="L5340" s="7" t="s">
        <v>2613</v>
      </c>
      <c r="M5340" s="241">
        <v>2079</v>
      </c>
      <c r="N5340" s="7" t="s">
        <v>35</v>
      </c>
    </row>
    <row r="5341" spans="1:14" x14ac:dyDescent="0.3">
      <c r="A5341" t="str">
        <f t="shared" si="83"/>
        <v>23962210</v>
      </c>
      <c r="B5341" s="7" t="s">
        <v>1294</v>
      </c>
      <c r="C5341" s="7" t="s">
        <v>958</v>
      </c>
      <c r="D5341" s="7" t="s">
        <v>22</v>
      </c>
      <c r="E5341" s="7" t="e">
        <v>#N/A</v>
      </c>
      <c r="F5341" s="7" t="e">
        <v>#N/A</v>
      </c>
      <c r="G5341" s="7" t="e">
        <v>#N/A</v>
      </c>
      <c r="H5341" s="7" t="e">
        <v>#N/A</v>
      </c>
      <c r="I5341" s="7" t="s">
        <v>144</v>
      </c>
      <c r="J5341" s="7" t="s">
        <v>145</v>
      </c>
      <c r="K5341" s="241">
        <v>2396</v>
      </c>
      <c r="L5341" s="7" t="s">
        <v>2613</v>
      </c>
      <c r="M5341" s="241">
        <v>2210</v>
      </c>
      <c r="N5341" s="7" t="s">
        <v>52</v>
      </c>
    </row>
    <row r="5342" spans="1:14" x14ac:dyDescent="0.3">
      <c r="A5342" t="str">
        <f t="shared" si="83"/>
        <v>23967200</v>
      </c>
      <c r="B5342" s="7" t="s">
        <v>1294</v>
      </c>
      <c r="C5342" s="7" t="s">
        <v>958</v>
      </c>
      <c r="D5342" s="7" t="s">
        <v>22</v>
      </c>
      <c r="E5342" s="7" t="e">
        <v>#N/A</v>
      </c>
      <c r="F5342" s="7" t="e">
        <v>#N/A</v>
      </c>
      <c r="G5342" s="7" t="e">
        <v>#N/A</v>
      </c>
      <c r="H5342" s="7" t="e">
        <v>#N/A</v>
      </c>
      <c r="I5342" s="7" t="s">
        <v>144</v>
      </c>
      <c r="J5342" s="7" t="s">
        <v>145</v>
      </c>
      <c r="K5342" s="241">
        <v>2396</v>
      </c>
      <c r="L5342" s="7" t="s">
        <v>2613</v>
      </c>
      <c r="M5342" s="241">
        <v>7200</v>
      </c>
      <c r="N5342" s="7" t="s">
        <v>255</v>
      </c>
    </row>
    <row r="5343" spans="1:14" x14ac:dyDescent="0.3">
      <c r="A5343" t="str">
        <f t="shared" si="83"/>
        <v>23972045</v>
      </c>
      <c r="B5343" s="7" t="s">
        <v>1294</v>
      </c>
      <c r="C5343" s="7" t="s">
        <v>958</v>
      </c>
      <c r="D5343" s="7" t="s">
        <v>22</v>
      </c>
      <c r="E5343" s="7" t="s">
        <v>482</v>
      </c>
      <c r="F5343" s="7" t="s">
        <v>483</v>
      </c>
      <c r="G5343" s="7" t="s">
        <v>955</v>
      </c>
      <c r="H5343" s="7" t="s">
        <v>956</v>
      </c>
      <c r="I5343" s="7" t="s">
        <v>144</v>
      </c>
      <c r="J5343" s="7" t="s">
        <v>145</v>
      </c>
      <c r="K5343" s="241">
        <v>2397</v>
      </c>
      <c r="L5343" s="7" t="s">
        <v>975</v>
      </c>
      <c r="M5343" s="241">
        <v>2045</v>
      </c>
      <c r="N5343" s="7" t="s">
        <v>170</v>
      </c>
    </row>
    <row r="5344" spans="1:14" x14ac:dyDescent="0.3">
      <c r="A5344" t="str">
        <f t="shared" si="83"/>
        <v>23977200</v>
      </c>
      <c r="B5344" s="7" t="s">
        <v>1294</v>
      </c>
      <c r="C5344" s="7" t="s">
        <v>958</v>
      </c>
      <c r="D5344" s="7" t="s">
        <v>22</v>
      </c>
      <c r="E5344" s="7" t="e">
        <v>#N/A</v>
      </c>
      <c r="F5344" s="7" t="e">
        <v>#N/A</v>
      </c>
      <c r="G5344" s="7" t="e">
        <v>#N/A</v>
      </c>
      <c r="H5344" s="7" t="e">
        <v>#N/A</v>
      </c>
      <c r="I5344" s="7" t="s">
        <v>144</v>
      </c>
      <c r="J5344" s="7" t="s">
        <v>145</v>
      </c>
      <c r="K5344" s="241">
        <v>2397</v>
      </c>
      <c r="L5344" s="7" t="s">
        <v>975</v>
      </c>
      <c r="M5344" s="241">
        <v>7200</v>
      </c>
      <c r="N5344" s="7" t="s">
        <v>255</v>
      </c>
    </row>
    <row r="5345" spans="1:14" x14ac:dyDescent="0.3">
      <c r="A5345" t="str">
        <f t="shared" si="83"/>
        <v>23982045</v>
      </c>
      <c r="B5345" s="7" t="s">
        <v>1294</v>
      </c>
      <c r="C5345" s="7" t="s">
        <v>958</v>
      </c>
      <c r="D5345" s="7" t="s">
        <v>22</v>
      </c>
      <c r="E5345" s="7" t="e">
        <v>#N/A</v>
      </c>
      <c r="F5345" s="7" t="e">
        <v>#N/A</v>
      </c>
      <c r="G5345" s="7" t="e">
        <v>#N/A</v>
      </c>
      <c r="H5345" s="7" t="e">
        <v>#N/A</v>
      </c>
      <c r="I5345" s="7" t="s">
        <v>144</v>
      </c>
      <c r="J5345" s="7" t="s">
        <v>145</v>
      </c>
      <c r="K5345" s="241">
        <v>2398</v>
      </c>
      <c r="L5345" s="7" t="s">
        <v>146</v>
      </c>
      <c r="M5345" s="241">
        <v>2045</v>
      </c>
      <c r="N5345" s="7" t="s">
        <v>170</v>
      </c>
    </row>
    <row r="5346" spans="1:14" x14ac:dyDescent="0.3">
      <c r="A5346" t="str">
        <f t="shared" si="83"/>
        <v>23982079</v>
      </c>
      <c r="B5346" s="7" t="s">
        <v>1294</v>
      </c>
      <c r="C5346" s="7" t="s">
        <v>958</v>
      </c>
      <c r="D5346" s="7" t="s">
        <v>22</v>
      </c>
      <c r="E5346" s="7">
        <v>0</v>
      </c>
      <c r="F5346" s="7">
        <v>0</v>
      </c>
      <c r="G5346" s="7">
        <v>0</v>
      </c>
      <c r="H5346" s="7">
        <v>0</v>
      </c>
      <c r="I5346" s="7" t="s">
        <v>144</v>
      </c>
      <c r="J5346" s="7" t="s">
        <v>145</v>
      </c>
      <c r="K5346" s="241">
        <v>2398</v>
      </c>
      <c r="L5346" s="7" t="s">
        <v>146</v>
      </c>
      <c r="M5346" s="241">
        <v>2079</v>
      </c>
      <c r="N5346" s="7" t="s">
        <v>35</v>
      </c>
    </row>
    <row r="5347" spans="1:14" x14ac:dyDescent="0.3">
      <c r="A5347" t="str">
        <f t="shared" si="83"/>
        <v>23987000</v>
      </c>
      <c r="B5347" s="7" t="s">
        <v>1294</v>
      </c>
      <c r="C5347" s="7" t="s">
        <v>958</v>
      </c>
      <c r="D5347" s="7" t="s">
        <v>22</v>
      </c>
      <c r="E5347" s="7" t="e">
        <v>#N/A</v>
      </c>
      <c r="F5347" s="7" t="e">
        <v>#N/A</v>
      </c>
      <c r="G5347" s="7" t="e">
        <v>#N/A</v>
      </c>
      <c r="H5347" s="7" t="e">
        <v>#N/A</v>
      </c>
      <c r="I5347" s="7" t="s">
        <v>144</v>
      </c>
      <c r="J5347" s="7" t="s">
        <v>145</v>
      </c>
      <c r="K5347" s="241">
        <v>2398</v>
      </c>
      <c r="L5347" s="7" t="s">
        <v>146</v>
      </c>
      <c r="M5347" s="241">
        <v>7000</v>
      </c>
      <c r="N5347" s="7" t="s">
        <v>44</v>
      </c>
    </row>
    <row r="5348" spans="1:14" x14ac:dyDescent="0.3">
      <c r="A5348" t="str">
        <f t="shared" si="83"/>
        <v>23987200</v>
      </c>
      <c r="B5348" s="7" t="s">
        <v>1294</v>
      </c>
      <c r="C5348" s="7" t="s">
        <v>958</v>
      </c>
      <c r="D5348" s="7" t="s">
        <v>22</v>
      </c>
      <c r="E5348" s="7" t="e">
        <v>#N/A</v>
      </c>
      <c r="F5348" s="7" t="e">
        <v>#N/A</v>
      </c>
      <c r="G5348" s="7" t="e">
        <v>#N/A</v>
      </c>
      <c r="H5348" s="7" t="e">
        <v>#N/A</v>
      </c>
      <c r="I5348" s="7" t="s">
        <v>144</v>
      </c>
      <c r="J5348" s="7" t="s">
        <v>145</v>
      </c>
      <c r="K5348" s="241">
        <v>2398</v>
      </c>
      <c r="L5348" s="7" t="s">
        <v>146</v>
      </c>
      <c r="M5348" s="241">
        <v>7200</v>
      </c>
      <c r="N5348" s="7" t="s">
        <v>255</v>
      </c>
    </row>
    <row r="5349" spans="1:14" x14ac:dyDescent="0.3">
      <c r="A5349" t="str">
        <f t="shared" si="83"/>
        <v>24102045</v>
      </c>
      <c r="B5349" s="7" t="s">
        <v>1294</v>
      </c>
      <c r="C5349" s="7" t="s">
        <v>958</v>
      </c>
      <c r="D5349" s="7" t="s">
        <v>22</v>
      </c>
      <c r="E5349" s="7" t="s">
        <v>482</v>
      </c>
      <c r="F5349" s="7" t="s">
        <v>483</v>
      </c>
      <c r="G5349" s="7" t="s">
        <v>955</v>
      </c>
      <c r="H5349" s="7" t="s">
        <v>956</v>
      </c>
      <c r="I5349" s="7" t="s">
        <v>144</v>
      </c>
      <c r="J5349" s="7" t="s">
        <v>145</v>
      </c>
      <c r="K5349" s="241">
        <v>2410</v>
      </c>
      <c r="L5349" s="7" t="s">
        <v>976</v>
      </c>
      <c r="M5349" s="241">
        <v>2045</v>
      </c>
      <c r="N5349" s="7" t="s">
        <v>170</v>
      </c>
    </row>
    <row r="5350" spans="1:14" x14ac:dyDescent="0.3">
      <c r="A5350" t="str">
        <f t="shared" si="83"/>
        <v>24107101</v>
      </c>
      <c r="B5350" s="7" t="s">
        <v>1294</v>
      </c>
      <c r="C5350" s="7" t="s">
        <v>958</v>
      </c>
      <c r="D5350" s="7" t="s">
        <v>22</v>
      </c>
      <c r="E5350" s="7" t="e">
        <v>#N/A</v>
      </c>
      <c r="F5350" s="7" t="e">
        <v>#N/A</v>
      </c>
      <c r="G5350" s="7" t="e">
        <v>#N/A</v>
      </c>
      <c r="H5350" s="7" t="e">
        <v>#N/A</v>
      </c>
      <c r="I5350" s="7" t="s">
        <v>144</v>
      </c>
      <c r="J5350" s="7" t="s">
        <v>145</v>
      </c>
      <c r="K5350" s="241">
        <v>2410</v>
      </c>
      <c r="L5350" s="7" t="s">
        <v>976</v>
      </c>
      <c r="M5350" s="241">
        <v>7101</v>
      </c>
      <c r="N5350" s="7" t="s">
        <v>46</v>
      </c>
    </row>
    <row r="5351" spans="1:14" x14ac:dyDescent="0.3">
      <c r="A5351" t="str">
        <f t="shared" si="83"/>
        <v>26272079</v>
      </c>
      <c r="B5351" s="7" t="s">
        <v>1294</v>
      </c>
      <c r="C5351" s="7" t="s">
        <v>958</v>
      </c>
      <c r="D5351" s="7" t="s">
        <v>22</v>
      </c>
      <c r="E5351" s="7" t="e">
        <v>#N/A</v>
      </c>
      <c r="F5351" s="7" t="e">
        <v>#N/A</v>
      </c>
      <c r="G5351" s="7" t="e">
        <v>#N/A</v>
      </c>
      <c r="H5351" s="7" t="e">
        <v>#N/A</v>
      </c>
      <c r="I5351" s="7" t="s">
        <v>144</v>
      </c>
      <c r="J5351" s="7" t="s">
        <v>145</v>
      </c>
      <c r="K5351" s="241">
        <v>2627</v>
      </c>
      <c r="L5351" s="7" t="s">
        <v>2614</v>
      </c>
      <c r="M5351" s="241">
        <v>2079</v>
      </c>
      <c r="N5351" s="7" t="s">
        <v>35</v>
      </c>
    </row>
    <row r="5352" spans="1:14" x14ac:dyDescent="0.3">
      <c r="A5352" t="str">
        <f t="shared" si="83"/>
        <v>26277000</v>
      </c>
      <c r="B5352" s="7" t="s">
        <v>1294</v>
      </c>
      <c r="C5352" s="7" t="s">
        <v>958</v>
      </c>
      <c r="D5352" s="7" t="s">
        <v>22</v>
      </c>
      <c r="E5352" s="7" t="e">
        <v>#N/A</v>
      </c>
      <c r="F5352" s="7" t="e">
        <v>#N/A</v>
      </c>
      <c r="G5352" s="7" t="e">
        <v>#N/A</v>
      </c>
      <c r="H5352" s="7" t="e">
        <v>#N/A</v>
      </c>
      <c r="I5352" s="7" t="s">
        <v>144</v>
      </c>
      <c r="J5352" s="7" t="s">
        <v>145</v>
      </c>
      <c r="K5352" s="241">
        <v>2627</v>
      </c>
      <c r="L5352" s="7" t="s">
        <v>2614</v>
      </c>
      <c r="M5352" s="241">
        <v>7000</v>
      </c>
      <c r="N5352" s="7" t="s">
        <v>44</v>
      </c>
    </row>
    <row r="5353" spans="1:14" x14ac:dyDescent="0.3">
      <c r="A5353" t="str">
        <f t="shared" si="83"/>
        <v>26277103</v>
      </c>
      <c r="B5353" s="7" t="s">
        <v>1294</v>
      </c>
      <c r="C5353" s="7" t="s">
        <v>958</v>
      </c>
      <c r="D5353" s="7" t="s">
        <v>22</v>
      </c>
      <c r="E5353" s="7" t="e">
        <v>#N/A</v>
      </c>
      <c r="F5353" s="7" t="e">
        <v>#N/A</v>
      </c>
      <c r="G5353" s="7" t="e">
        <v>#N/A</v>
      </c>
      <c r="H5353" s="7" t="e">
        <v>#N/A</v>
      </c>
      <c r="I5353" s="7" t="s">
        <v>144</v>
      </c>
      <c r="J5353" s="7" t="s">
        <v>145</v>
      </c>
      <c r="K5353" s="241">
        <v>2627</v>
      </c>
      <c r="L5353" s="7" t="s">
        <v>2614</v>
      </c>
      <c r="M5353" s="241">
        <v>7103</v>
      </c>
      <c r="N5353" s="7" t="s">
        <v>36</v>
      </c>
    </row>
    <row r="5354" spans="1:14" x14ac:dyDescent="0.3">
      <c r="A5354" t="str">
        <f t="shared" si="83"/>
        <v>26382079</v>
      </c>
      <c r="B5354" s="7" t="s">
        <v>1294</v>
      </c>
      <c r="C5354" s="7" t="s">
        <v>958</v>
      </c>
      <c r="D5354" s="7" t="s">
        <v>22</v>
      </c>
      <c r="E5354" s="7" t="e">
        <v>#N/A</v>
      </c>
      <c r="F5354" s="7" t="e">
        <v>#N/A</v>
      </c>
      <c r="G5354" s="7" t="e">
        <v>#N/A</v>
      </c>
      <c r="H5354" s="7" t="e">
        <v>#N/A</v>
      </c>
      <c r="I5354" s="7" t="s">
        <v>144</v>
      </c>
      <c r="J5354" s="7" t="s">
        <v>145</v>
      </c>
      <c r="K5354" s="241">
        <v>2638</v>
      </c>
      <c r="L5354" s="7" t="s">
        <v>2615</v>
      </c>
      <c r="M5354" s="241">
        <v>2079</v>
      </c>
      <c r="N5354" s="7" t="s">
        <v>35</v>
      </c>
    </row>
    <row r="5355" spans="1:14" x14ac:dyDescent="0.3">
      <c r="A5355" t="str">
        <f t="shared" si="83"/>
        <v>30802045</v>
      </c>
      <c r="B5355" s="7" t="s">
        <v>1294</v>
      </c>
      <c r="C5355" s="7" t="s">
        <v>958</v>
      </c>
      <c r="D5355" s="7" t="s">
        <v>22</v>
      </c>
      <c r="E5355" s="7" t="e">
        <v>#N/A</v>
      </c>
      <c r="F5355" s="7" t="e">
        <v>#N/A</v>
      </c>
      <c r="G5355" s="7" t="e">
        <v>#N/A</v>
      </c>
      <c r="H5355" s="7" t="e">
        <v>#N/A</v>
      </c>
      <c r="I5355" s="7" t="s">
        <v>144</v>
      </c>
      <c r="J5355" s="7" t="s">
        <v>145</v>
      </c>
      <c r="K5355" s="241">
        <v>3080</v>
      </c>
      <c r="L5355" s="7" t="s">
        <v>2616</v>
      </c>
      <c r="M5355" s="241">
        <v>2045</v>
      </c>
      <c r="N5355" s="7" t="s">
        <v>170</v>
      </c>
    </row>
    <row r="5356" spans="1:14" x14ac:dyDescent="0.3">
      <c r="A5356" t="str">
        <f t="shared" si="83"/>
        <v>30802245</v>
      </c>
      <c r="B5356" s="7" t="s">
        <v>1294</v>
      </c>
      <c r="C5356" s="7" t="s">
        <v>958</v>
      </c>
      <c r="D5356" s="7" t="s">
        <v>22</v>
      </c>
      <c r="E5356" s="7" t="e">
        <v>#N/A</v>
      </c>
      <c r="F5356" s="7" t="e">
        <v>#N/A</v>
      </c>
      <c r="G5356" s="7" t="e">
        <v>#N/A</v>
      </c>
      <c r="H5356" s="7" t="e">
        <v>#N/A</v>
      </c>
      <c r="I5356" s="7" t="s">
        <v>144</v>
      </c>
      <c r="J5356" s="7" t="s">
        <v>145</v>
      </c>
      <c r="K5356" s="241">
        <v>3080</v>
      </c>
      <c r="L5356" s="7" t="s">
        <v>2616</v>
      </c>
      <c r="M5356" s="241">
        <v>2245</v>
      </c>
      <c r="N5356" s="7" t="s">
        <v>992</v>
      </c>
    </row>
    <row r="5357" spans="1:14" x14ac:dyDescent="0.3">
      <c r="A5357" t="str">
        <f t="shared" si="83"/>
        <v>30812047</v>
      </c>
      <c r="B5357" s="7" t="s">
        <v>1294</v>
      </c>
      <c r="C5357" s="7" t="s">
        <v>958</v>
      </c>
      <c r="D5357" s="7" t="s">
        <v>22</v>
      </c>
      <c r="E5357" s="7" t="s">
        <v>482</v>
      </c>
      <c r="F5357" s="7" t="s">
        <v>483</v>
      </c>
      <c r="G5357" s="7" t="s">
        <v>955</v>
      </c>
      <c r="H5357" s="7" t="s">
        <v>956</v>
      </c>
      <c r="I5357" s="7" t="s">
        <v>144</v>
      </c>
      <c r="J5357" s="7" t="s">
        <v>145</v>
      </c>
      <c r="K5357" s="241">
        <v>3081</v>
      </c>
      <c r="L5357" s="7" t="s">
        <v>980</v>
      </c>
      <c r="M5357" s="241">
        <v>2047</v>
      </c>
      <c r="N5357" s="7" t="s">
        <v>299</v>
      </c>
    </row>
    <row r="5358" spans="1:14" x14ac:dyDescent="0.3">
      <c r="A5358" t="str">
        <f t="shared" si="83"/>
        <v>30822045</v>
      </c>
      <c r="B5358" s="7" t="s">
        <v>1294</v>
      </c>
      <c r="C5358" s="7" t="s">
        <v>958</v>
      </c>
      <c r="D5358" s="7" t="s">
        <v>22</v>
      </c>
      <c r="E5358" s="7" t="e">
        <v>#N/A</v>
      </c>
      <c r="F5358" s="7" t="e">
        <v>#N/A</v>
      </c>
      <c r="G5358" s="7" t="e">
        <v>#N/A</v>
      </c>
      <c r="H5358" s="7" t="e">
        <v>#N/A</v>
      </c>
      <c r="I5358" s="7" t="s">
        <v>144</v>
      </c>
      <c r="J5358" s="7" t="s">
        <v>145</v>
      </c>
      <c r="K5358" s="241">
        <v>3082</v>
      </c>
      <c r="L5358" s="7" t="s">
        <v>2617</v>
      </c>
      <c r="M5358" s="241">
        <v>2045</v>
      </c>
      <c r="N5358" s="7" t="s">
        <v>170</v>
      </c>
    </row>
    <row r="5359" spans="1:14" x14ac:dyDescent="0.3">
      <c r="A5359" t="str">
        <f t="shared" si="83"/>
        <v>30831029</v>
      </c>
      <c r="B5359" s="7" t="s">
        <v>1294</v>
      </c>
      <c r="C5359" s="7" t="s">
        <v>958</v>
      </c>
      <c r="D5359" s="7" t="s">
        <v>22</v>
      </c>
      <c r="E5359" s="7" t="e">
        <v>#N/A</v>
      </c>
      <c r="F5359" s="7" t="e">
        <v>#N/A</v>
      </c>
      <c r="G5359" s="7" t="e">
        <v>#N/A</v>
      </c>
      <c r="H5359" s="7" t="e">
        <v>#N/A</v>
      </c>
      <c r="I5359" s="7" t="s">
        <v>144</v>
      </c>
      <c r="J5359" s="7" t="s">
        <v>145</v>
      </c>
      <c r="K5359" s="241">
        <v>3083</v>
      </c>
      <c r="L5359" s="7" t="s">
        <v>2618</v>
      </c>
      <c r="M5359" s="241">
        <v>1029</v>
      </c>
      <c r="N5359" s="7" t="s">
        <v>151</v>
      </c>
    </row>
    <row r="5360" spans="1:14" x14ac:dyDescent="0.3">
      <c r="A5360" t="str">
        <f t="shared" si="83"/>
        <v>30832015</v>
      </c>
      <c r="B5360" s="7" t="s">
        <v>1294</v>
      </c>
      <c r="C5360" s="7" t="s">
        <v>958</v>
      </c>
      <c r="D5360" s="7" t="s">
        <v>22</v>
      </c>
      <c r="E5360" s="7" t="e">
        <v>#N/A</v>
      </c>
      <c r="F5360" s="7" t="e">
        <v>#N/A</v>
      </c>
      <c r="G5360" s="7" t="e">
        <v>#N/A</v>
      </c>
      <c r="H5360" s="7" t="e">
        <v>#N/A</v>
      </c>
      <c r="I5360" s="7" t="s">
        <v>144</v>
      </c>
      <c r="J5360" s="7" t="s">
        <v>145</v>
      </c>
      <c r="K5360" s="241">
        <v>3083</v>
      </c>
      <c r="L5360" s="7" t="s">
        <v>2618</v>
      </c>
      <c r="M5360" s="241">
        <v>2015</v>
      </c>
      <c r="N5360" s="7" t="s">
        <v>278</v>
      </c>
    </row>
    <row r="5361" spans="1:14" x14ac:dyDescent="0.3">
      <c r="A5361" t="str">
        <f t="shared" si="83"/>
        <v>30832079</v>
      </c>
      <c r="B5361" s="7" t="s">
        <v>1294</v>
      </c>
      <c r="C5361" s="7" t="s">
        <v>958</v>
      </c>
      <c r="D5361" s="7" t="s">
        <v>22</v>
      </c>
      <c r="E5361" s="7" t="e">
        <v>#N/A</v>
      </c>
      <c r="F5361" s="7" t="e">
        <v>#N/A</v>
      </c>
      <c r="G5361" s="7" t="e">
        <v>#N/A</v>
      </c>
      <c r="H5361" s="7" t="e">
        <v>#N/A</v>
      </c>
      <c r="I5361" s="7" t="s">
        <v>144</v>
      </c>
      <c r="J5361" s="7" t="s">
        <v>145</v>
      </c>
      <c r="K5361" s="241">
        <v>3083</v>
      </c>
      <c r="L5361" s="7" t="s">
        <v>2618</v>
      </c>
      <c r="M5361" s="241">
        <v>2079</v>
      </c>
      <c r="N5361" s="7" t="s">
        <v>35</v>
      </c>
    </row>
    <row r="5362" spans="1:14" x14ac:dyDescent="0.3">
      <c r="A5362" t="str">
        <f t="shared" si="83"/>
        <v>30832087</v>
      </c>
      <c r="B5362" s="7" t="s">
        <v>1294</v>
      </c>
      <c r="C5362" s="7" t="s">
        <v>958</v>
      </c>
      <c r="D5362" s="7" t="s">
        <v>22</v>
      </c>
      <c r="E5362" s="7" t="e">
        <v>#N/A</v>
      </c>
      <c r="F5362" s="7" t="e">
        <v>#N/A</v>
      </c>
      <c r="G5362" s="7" t="e">
        <v>#N/A</v>
      </c>
      <c r="H5362" s="7" t="e">
        <v>#N/A</v>
      </c>
      <c r="I5362" s="7" t="s">
        <v>144</v>
      </c>
      <c r="J5362" s="7" t="s">
        <v>145</v>
      </c>
      <c r="K5362" s="241">
        <v>3083</v>
      </c>
      <c r="L5362" s="7" t="s">
        <v>2618</v>
      </c>
      <c r="M5362" s="241">
        <v>2087</v>
      </c>
      <c r="N5362" s="7" t="s">
        <v>333</v>
      </c>
    </row>
    <row r="5363" spans="1:14" x14ac:dyDescent="0.3">
      <c r="A5363" t="str">
        <f t="shared" si="83"/>
        <v>104326000</v>
      </c>
      <c r="B5363" s="7" t="s">
        <v>1323</v>
      </c>
      <c r="C5363" s="7"/>
      <c r="D5363" s="7"/>
      <c r="E5363" s="7" t="e">
        <v>#N/A</v>
      </c>
      <c r="F5363" s="7" t="e">
        <v>#N/A</v>
      </c>
      <c r="G5363" s="7" t="e">
        <v>#N/A</v>
      </c>
      <c r="H5363" s="7" t="e">
        <v>#N/A</v>
      </c>
      <c r="I5363" s="7" t="s">
        <v>144</v>
      </c>
      <c r="J5363" s="7" t="s">
        <v>145</v>
      </c>
      <c r="K5363" s="241">
        <v>10432</v>
      </c>
      <c r="L5363" s="7" t="s">
        <v>2619</v>
      </c>
      <c r="M5363" s="241">
        <v>6000</v>
      </c>
      <c r="N5363" s="7" t="s">
        <v>107</v>
      </c>
    </row>
    <row r="5364" spans="1:14" x14ac:dyDescent="0.3">
      <c r="A5364" t="str">
        <f t="shared" si="83"/>
        <v>104326003</v>
      </c>
      <c r="B5364" s="7" t="s">
        <v>1323</v>
      </c>
      <c r="C5364" s="7"/>
      <c r="D5364" s="7"/>
      <c r="E5364" s="7" t="e">
        <v>#N/A</v>
      </c>
      <c r="F5364" s="7" t="e">
        <v>#N/A</v>
      </c>
      <c r="G5364" s="7" t="e">
        <v>#N/A</v>
      </c>
      <c r="H5364" s="7" t="e">
        <v>#N/A</v>
      </c>
      <c r="I5364" s="7" t="s">
        <v>144</v>
      </c>
      <c r="J5364" s="7" t="s">
        <v>145</v>
      </c>
      <c r="K5364" s="241">
        <v>10432</v>
      </c>
      <c r="L5364" s="7" t="s">
        <v>2619</v>
      </c>
      <c r="M5364" s="241">
        <v>6003</v>
      </c>
      <c r="N5364" s="7" t="s">
        <v>89</v>
      </c>
    </row>
    <row r="5365" spans="1:14" x14ac:dyDescent="0.3">
      <c r="A5365" t="str">
        <f t="shared" si="83"/>
        <v>104456000</v>
      </c>
      <c r="B5365" s="7" t="s">
        <v>1323</v>
      </c>
      <c r="C5365" s="7"/>
      <c r="D5365" s="7"/>
      <c r="E5365" s="7" t="e">
        <v>#N/A</v>
      </c>
      <c r="F5365" s="7" t="e">
        <v>#N/A</v>
      </c>
      <c r="G5365" s="7" t="e">
        <v>#N/A</v>
      </c>
      <c r="H5365" s="7" t="e">
        <v>#N/A</v>
      </c>
      <c r="I5365" s="7" t="s">
        <v>144</v>
      </c>
      <c r="J5365" s="7" t="s">
        <v>145</v>
      </c>
      <c r="K5365" s="241">
        <v>10445</v>
      </c>
      <c r="L5365" s="7" t="s">
        <v>1171</v>
      </c>
      <c r="M5365" s="241">
        <v>6000</v>
      </c>
      <c r="N5365" s="7" t="s">
        <v>107</v>
      </c>
    </row>
    <row r="5366" spans="1:14" x14ac:dyDescent="0.3">
      <c r="A5366" t="str">
        <f t="shared" si="83"/>
        <v>104456003</v>
      </c>
      <c r="B5366" s="7" t="s">
        <v>1323</v>
      </c>
      <c r="C5366" s="7"/>
      <c r="D5366" s="7"/>
      <c r="E5366" s="7" t="e">
        <v>#N/A</v>
      </c>
      <c r="F5366" s="7" t="e">
        <v>#N/A</v>
      </c>
      <c r="G5366" s="7" t="e">
        <v>#N/A</v>
      </c>
      <c r="H5366" s="7" t="e">
        <v>#N/A</v>
      </c>
      <c r="I5366" s="7" t="s">
        <v>144</v>
      </c>
      <c r="J5366" s="7" t="s">
        <v>145</v>
      </c>
      <c r="K5366" s="241">
        <v>10445</v>
      </c>
      <c r="L5366" s="7" t="s">
        <v>1171</v>
      </c>
      <c r="M5366" s="241">
        <v>6003</v>
      </c>
      <c r="N5366" s="7" t="s">
        <v>89</v>
      </c>
    </row>
    <row r="5367" spans="1:14" x14ac:dyDescent="0.3">
      <c r="A5367" t="str">
        <f t="shared" si="83"/>
        <v>11672045</v>
      </c>
      <c r="B5367" s="7" t="s">
        <v>1294</v>
      </c>
      <c r="C5367" s="7"/>
      <c r="D5367" s="7"/>
      <c r="E5367" s="7" t="e">
        <v>#N/A</v>
      </c>
      <c r="F5367" s="7" t="e">
        <v>#N/A</v>
      </c>
      <c r="G5367" s="7" t="e">
        <v>#N/A</v>
      </c>
      <c r="H5367" s="7" t="e">
        <v>#N/A</v>
      </c>
      <c r="I5367" s="7" t="s">
        <v>2620</v>
      </c>
      <c r="J5367" s="7" t="s">
        <v>2621</v>
      </c>
      <c r="K5367" s="241">
        <v>1167</v>
      </c>
      <c r="L5367" s="7" t="s">
        <v>2622</v>
      </c>
      <c r="M5367" s="241">
        <v>2045</v>
      </c>
      <c r="N5367" s="7" t="s">
        <v>170</v>
      </c>
    </row>
    <row r="5368" spans="1:14" x14ac:dyDescent="0.3">
      <c r="A5368" t="str">
        <f t="shared" si="83"/>
        <v>11677120</v>
      </c>
      <c r="B5368" s="7" t="s">
        <v>1294</v>
      </c>
      <c r="C5368" s="7"/>
      <c r="D5368" s="7"/>
      <c r="E5368" s="7" t="e">
        <v>#N/A</v>
      </c>
      <c r="F5368" s="7" t="e">
        <v>#N/A</v>
      </c>
      <c r="G5368" s="7" t="e">
        <v>#N/A</v>
      </c>
      <c r="H5368" s="7" t="e">
        <v>#N/A</v>
      </c>
      <c r="I5368" s="7" t="s">
        <v>2620</v>
      </c>
      <c r="J5368" s="7" t="s">
        <v>2621</v>
      </c>
      <c r="K5368" s="241">
        <v>1167</v>
      </c>
      <c r="L5368" s="7" t="s">
        <v>2622</v>
      </c>
      <c r="M5368" s="241">
        <v>7120</v>
      </c>
      <c r="N5368" s="7" t="s">
        <v>52</v>
      </c>
    </row>
    <row r="5369" spans="1:14" x14ac:dyDescent="0.3">
      <c r="A5369" t="str">
        <f t="shared" si="83"/>
        <v>26202079</v>
      </c>
      <c r="B5369" s="7" t="s">
        <v>1294</v>
      </c>
      <c r="C5369" s="7"/>
      <c r="D5369" s="7"/>
      <c r="E5369" s="7" t="e">
        <v>#N/A</v>
      </c>
      <c r="F5369" s="7" t="e">
        <v>#N/A</v>
      </c>
      <c r="G5369" s="7" t="e">
        <v>#N/A</v>
      </c>
      <c r="H5369" s="7" t="e">
        <v>#N/A</v>
      </c>
      <c r="I5369" s="7" t="s">
        <v>2620</v>
      </c>
      <c r="J5369" s="7" t="s">
        <v>2621</v>
      </c>
      <c r="K5369" s="241">
        <v>2620</v>
      </c>
      <c r="L5369" s="7" t="s">
        <v>2621</v>
      </c>
      <c r="M5369" s="241">
        <v>2079</v>
      </c>
      <c r="N5369" s="7" t="s">
        <v>35</v>
      </c>
    </row>
    <row r="5370" spans="1:14" x14ac:dyDescent="0.3">
      <c r="A5370" t="str">
        <f t="shared" si="83"/>
        <v>10601</v>
      </c>
      <c r="B5370" s="7" t="s">
        <v>1294</v>
      </c>
      <c r="C5370" s="7"/>
      <c r="D5370" s="7"/>
      <c r="E5370" s="7" t="e">
        <v>#N/A</v>
      </c>
      <c r="F5370" s="7" t="e">
        <v>#N/A</v>
      </c>
      <c r="G5370" s="7" t="e">
        <v>#N/A</v>
      </c>
      <c r="H5370" s="7" t="e">
        <v>#N/A</v>
      </c>
      <c r="I5370" s="7" t="s">
        <v>1525</v>
      </c>
      <c r="J5370" s="7" t="s">
        <v>1526</v>
      </c>
      <c r="K5370" s="241">
        <v>1060</v>
      </c>
      <c r="L5370" s="7" t="s">
        <v>2623</v>
      </c>
      <c r="M5370" s="241">
        <v>1</v>
      </c>
      <c r="N5370" s="7" t="s">
        <v>158</v>
      </c>
    </row>
    <row r="5371" spans="1:14" x14ac:dyDescent="0.3">
      <c r="A5371" t="str">
        <f t="shared" si="83"/>
        <v>10601504</v>
      </c>
      <c r="B5371" s="7" t="s">
        <v>1294</v>
      </c>
      <c r="C5371" s="7"/>
      <c r="D5371" s="7"/>
      <c r="E5371" s="7" t="e">
        <v>#N/A</v>
      </c>
      <c r="F5371" s="7" t="e">
        <v>#N/A</v>
      </c>
      <c r="G5371" s="7" t="e">
        <v>#N/A</v>
      </c>
      <c r="H5371" s="7" t="e">
        <v>#N/A</v>
      </c>
      <c r="I5371" s="7" t="s">
        <v>1525</v>
      </c>
      <c r="J5371" s="7" t="s">
        <v>1526</v>
      </c>
      <c r="K5371" s="241">
        <v>1060</v>
      </c>
      <c r="L5371" s="7" t="s">
        <v>2623</v>
      </c>
      <c r="M5371" s="241">
        <v>1504</v>
      </c>
      <c r="N5371" s="7" t="s">
        <v>161</v>
      </c>
    </row>
    <row r="5372" spans="1:14" x14ac:dyDescent="0.3">
      <c r="A5372" t="str">
        <f t="shared" si="83"/>
        <v>10602005</v>
      </c>
      <c r="B5372" s="7" t="s">
        <v>1294</v>
      </c>
      <c r="C5372" s="7"/>
      <c r="D5372" s="7"/>
      <c r="E5372" s="7" t="e">
        <v>#N/A</v>
      </c>
      <c r="F5372" s="7" t="e">
        <v>#N/A</v>
      </c>
      <c r="G5372" s="7" t="e">
        <v>#N/A</v>
      </c>
      <c r="H5372" s="7" t="e">
        <v>#N/A</v>
      </c>
      <c r="I5372" s="7" t="s">
        <v>1525</v>
      </c>
      <c r="J5372" s="7" t="s">
        <v>1526</v>
      </c>
      <c r="K5372" s="241">
        <v>1060</v>
      </c>
      <c r="L5372" s="7" t="s">
        <v>2623</v>
      </c>
      <c r="M5372" s="241">
        <v>2005</v>
      </c>
      <c r="N5372" s="7" t="s">
        <v>352</v>
      </c>
    </row>
    <row r="5373" spans="1:14" x14ac:dyDescent="0.3">
      <c r="A5373" t="str">
        <f t="shared" si="83"/>
        <v>10602015</v>
      </c>
      <c r="B5373" s="7" t="s">
        <v>1294</v>
      </c>
      <c r="C5373" s="7"/>
      <c r="D5373" s="7"/>
      <c r="E5373" s="7" t="e">
        <v>#N/A</v>
      </c>
      <c r="F5373" s="7" t="e">
        <v>#N/A</v>
      </c>
      <c r="G5373" s="7" t="e">
        <v>#N/A</v>
      </c>
      <c r="H5373" s="7" t="e">
        <v>#N/A</v>
      </c>
      <c r="I5373" s="7" t="s">
        <v>1525</v>
      </c>
      <c r="J5373" s="7" t="s">
        <v>1526</v>
      </c>
      <c r="K5373" s="241">
        <v>1060</v>
      </c>
      <c r="L5373" s="7" t="s">
        <v>2623</v>
      </c>
      <c r="M5373" s="241">
        <v>2015</v>
      </c>
      <c r="N5373" s="7" t="s">
        <v>278</v>
      </c>
    </row>
    <row r="5374" spans="1:14" x14ac:dyDescent="0.3">
      <c r="A5374" t="str">
        <f t="shared" si="83"/>
        <v>10602037</v>
      </c>
      <c r="B5374" s="7" t="s">
        <v>1294</v>
      </c>
      <c r="C5374" s="7"/>
      <c r="D5374" s="7"/>
      <c r="E5374" s="7" t="e">
        <v>#N/A</v>
      </c>
      <c r="F5374" s="7" t="e">
        <v>#N/A</v>
      </c>
      <c r="G5374" s="7" t="e">
        <v>#N/A</v>
      </c>
      <c r="H5374" s="7" t="e">
        <v>#N/A</v>
      </c>
      <c r="I5374" s="7" t="s">
        <v>1525</v>
      </c>
      <c r="J5374" s="7" t="s">
        <v>1526</v>
      </c>
      <c r="K5374" s="241">
        <v>1060</v>
      </c>
      <c r="L5374" s="7" t="s">
        <v>2623</v>
      </c>
      <c r="M5374" s="241">
        <v>2037</v>
      </c>
      <c r="N5374" s="7" t="s">
        <v>294</v>
      </c>
    </row>
    <row r="5375" spans="1:14" x14ac:dyDescent="0.3">
      <c r="A5375" t="str">
        <f t="shared" si="83"/>
        <v>10602053</v>
      </c>
      <c r="B5375" s="7" t="s">
        <v>1294</v>
      </c>
      <c r="C5375" s="7"/>
      <c r="D5375" s="7"/>
      <c r="E5375" s="7" t="e">
        <v>#N/A</v>
      </c>
      <c r="F5375" s="7" t="e">
        <v>#N/A</v>
      </c>
      <c r="G5375" s="7" t="e">
        <v>#N/A</v>
      </c>
      <c r="H5375" s="7" t="e">
        <v>#N/A</v>
      </c>
      <c r="I5375" s="7" t="s">
        <v>1525</v>
      </c>
      <c r="J5375" s="7" t="s">
        <v>1526</v>
      </c>
      <c r="K5375" s="241">
        <v>1060</v>
      </c>
      <c r="L5375" s="7" t="s">
        <v>2623</v>
      </c>
      <c r="M5375" s="241">
        <v>2053</v>
      </c>
      <c r="N5375" s="7" t="s">
        <v>465</v>
      </c>
    </row>
    <row r="5376" spans="1:14" x14ac:dyDescent="0.3">
      <c r="A5376" t="str">
        <f t="shared" si="83"/>
        <v>10602070</v>
      </c>
      <c r="B5376" s="7" t="s">
        <v>1294</v>
      </c>
      <c r="C5376" s="7"/>
      <c r="D5376" s="7"/>
      <c r="E5376" s="7" t="e">
        <v>#N/A</v>
      </c>
      <c r="F5376" s="7" t="e">
        <v>#N/A</v>
      </c>
      <c r="G5376" s="7" t="e">
        <v>#N/A</v>
      </c>
      <c r="H5376" s="7" t="e">
        <v>#N/A</v>
      </c>
      <c r="I5376" s="7" t="s">
        <v>1525</v>
      </c>
      <c r="J5376" s="7" t="s">
        <v>1526</v>
      </c>
      <c r="K5376" s="241">
        <v>1060</v>
      </c>
      <c r="L5376" s="7" t="s">
        <v>2623</v>
      </c>
      <c r="M5376" s="241">
        <v>2070</v>
      </c>
      <c r="N5376" s="7" t="s">
        <v>279</v>
      </c>
    </row>
    <row r="5377" spans="1:14" x14ac:dyDescent="0.3">
      <c r="A5377" t="str">
        <f t="shared" si="83"/>
        <v>10602079</v>
      </c>
      <c r="B5377" s="7" t="s">
        <v>1294</v>
      </c>
      <c r="C5377" s="7"/>
      <c r="D5377" s="7"/>
      <c r="E5377" s="7" t="e">
        <v>#N/A</v>
      </c>
      <c r="F5377" s="7" t="e">
        <v>#N/A</v>
      </c>
      <c r="G5377" s="7" t="e">
        <v>#N/A</v>
      </c>
      <c r="H5377" s="7" t="e">
        <v>#N/A</v>
      </c>
      <c r="I5377" s="7" t="s">
        <v>1525</v>
      </c>
      <c r="J5377" s="7" t="s">
        <v>1526</v>
      </c>
      <c r="K5377" s="241">
        <v>1060</v>
      </c>
      <c r="L5377" s="7" t="s">
        <v>2623</v>
      </c>
      <c r="M5377" s="241">
        <v>2079</v>
      </c>
      <c r="N5377" s="7" t="s">
        <v>35</v>
      </c>
    </row>
    <row r="5378" spans="1:14" x14ac:dyDescent="0.3">
      <c r="A5378" t="str">
        <f t="shared" si="83"/>
        <v>10602085</v>
      </c>
      <c r="B5378" s="7" t="s">
        <v>1294</v>
      </c>
      <c r="C5378" s="7"/>
      <c r="D5378" s="7"/>
      <c r="E5378" s="7" t="e">
        <v>#N/A</v>
      </c>
      <c r="F5378" s="7" t="e">
        <v>#N/A</v>
      </c>
      <c r="G5378" s="7" t="e">
        <v>#N/A</v>
      </c>
      <c r="H5378" s="7" t="e">
        <v>#N/A</v>
      </c>
      <c r="I5378" s="7" t="s">
        <v>1525</v>
      </c>
      <c r="J5378" s="7" t="s">
        <v>1526</v>
      </c>
      <c r="K5378" s="241">
        <v>1060</v>
      </c>
      <c r="L5378" s="7" t="s">
        <v>2623</v>
      </c>
      <c r="M5378" s="241">
        <v>2085</v>
      </c>
      <c r="N5378" s="7" t="s">
        <v>280</v>
      </c>
    </row>
    <row r="5379" spans="1:14" x14ac:dyDescent="0.3">
      <c r="A5379" t="str">
        <f t="shared" ref="A5379:A5442" si="84">K5379&amp;M5379</f>
        <v>10602087</v>
      </c>
      <c r="B5379" s="7" t="s">
        <v>1294</v>
      </c>
      <c r="C5379" s="7"/>
      <c r="D5379" s="7"/>
      <c r="E5379" s="7" t="e">
        <v>#N/A</v>
      </c>
      <c r="F5379" s="7" t="e">
        <v>#N/A</v>
      </c>
      <c r="G5379" s="7" t="e">
        <v>#N/A</v>
      </c>
      <c r="H5379" s="7" t="e">
        <v>#N/A</v>
      </c>
      <c r="I5379" s="7" t="s">
        <v>1525</v>
      </c>
      <c r="J5379" s="7" t="s">
        <v>1526</v>
      </c>
      <c r="K5379" s="241">
        <v>1060</v>
      </c>
      <c r="L5379" s="7" t="s">
        <v>2623</v>
      </c>
      <c r="M5379" s="241">
        <v>2087</v>
      </c>
      <c r="N5379" s="7" t="s">
        <v>333</v>
      </c>
    </row>
    <row r="5380" spans="1:14" x14ac:dyDescent="0.3">
      <c r="A5380" t="str">
        <f t="shared" si="84"/>
        <v>10602201</v>
      </c>
      <c r="B5380" s="7" t="s">
        <v>1294</v>
      </c>
      <c r="C5380" s="7"/>
      <c r="D5380" s="7"/>
      <c r="E5380" s="7" t="e">
        <v>#N/A</v>
      </c>
      <c r="F5380" s="7" t="e">
        <v>#N/A</v>
      </c>
      <c r="G5380" s="7" t="e">
        <v>#N/A</v>
      </c>
      <c r="H5380" s="7" t="e">
        <v>#N/A</v>
      </c>
      <c r="I5380" s="7" t="s">
        <v>1525</v>
      </c>
      <c r="J5380" s="7" t="s">
        <v>1526</v>
      </c>
      <c r="K5380" s="241">
        <v>1060</v>
      </c>
      <c r="L5380" s="7" t="s">
        <v>2623</v>
      </c>
      <c r="M5380" s="241">
        <v>2201</v>
      </c>
      <c r="N5380" s="7" t="s">
        <v>1574</v>
      </c>
    </row>
    <row r="5381" spans="1:14" x14ac:dyDescent="0.3">
      <c r="A5381" t="str">
        <f t="shared" si="84"/>
        <v>10602210</v>
      </c>
      <c r="B5381" s="7" t="s">
        <v>1294</v>
      </c>
      <c r="C5381" s="7"/>
      <c r="D5381" s="7"/>
      <c r="E5381" s="7" t="e">
        <v>#N/A</v>
      </c>
      <c r="F5381" s="7" t="e">
        <v>#N/A</v>
      </c>
      <c r="G5381" s="7" t="e">
        <v>#N/A</v>
      </c>
      <c r="H5381" s="7" t="e">
        <v>#N/A</v>
      </c>
      <c r="I5381" s="7" t="s">
        <v>1525</v>
      </c>
      <c r="J5381" s="7" t="s">
        <v>1526</v>
      </c>
      <c r="K5381" s="241">
        <v>1060</v>
      </c>
      <c r="L5381" s="7" t="s">
        <v>2623</v>
      </c>
      <c r="M5381" s="241">
        <v>2210</v>
      </c>
      <c r="N5381" s="7" t="s">
        <v>52</v>
      </c>
    </row>
    <row r="5382" spans="1:14" x14ac:dyDescent="0.3">
      <c r="A5382" t="str">
        <f t="shared" si="84"/>
        <v>10604000</v>
      </c>
      <c r="B5382" s="7" t="s">
        <v>1294</v>
      </c>
      <c r="C5382" s="7"/>
      <c r="D5382" s="7"/>
      <c r="E5382" s="7" t="e">
        <v>#N/A</v>
      </c>
      <c r="F5382" s="7" t="e">
        <v>#N/A</v>
      </c>
      <c r="G5382" s="7" t="e">
        <v>#N/A</v>
      </c>
      <c r="H5382" s="7" t="e">
        <v>#N/A</v>
      </c>
      <c r="I5382" s="7" t="s">
        <v>1525</v>
      </c>
      <c r="J5382" s="7" t="s">
        <v>1526</v>
      </c>
      <c r="K5382" s="241">
        <v>1060</v>
      </c>
      <c r="L5382" s="7" t="s">
        <v>2623</v>
      </c>
      <c r="M5382" s="241">
        <v>4000</v>
      </c>
      <c r="N5382" s="7" t="s">
        <v>1349</v>
      </c>
    </row>
    <row r="5383" spans="1:14" x14ac:dyDescent="0.3">
      <c r="A5383" t="str">
        <f t="shared" si="84"/>
        <v>10606006</v>
      </c>
      <c r="B5383" s="7" t="s">
        <v>1294</v>
      </c>
      <c r="C5383" s="7"/>
      <c r="D5383" s="7"/>
      <c r="E5383" s="7" t="e">
        <v>#N/A</v>
      </c>
      <c r="F5383" s="7" t="e">
        <v>#N/A</v>
      </c>
      <c r="G5383" s="7" t="e">
        <v>#N/A</v>
      </c>
      <c r="H5383" s="7" t="e">
        <v>#N/A</v>
      </c>
      <c r="I5383" s="7" t="s">
        <v>1525</v>
      </c>
      <c r="J5383" s="7" t="s">
        <v>1526</v>
      </c>
      <c r="K5383" s="241">
        <v>1060</v>
      </c>
      <c r="L5383" s="7" t="s">
        <v>2623</v>
      </c>
      <c r="M5383" s="241">
        <v>6006</v>
      </c>
      <c r="N5383" s="7" t="s">
        <v>68</v>
      </c>
    </row>
    <row r="5384" spans="1:14" x14ac:dyDescent="0.3">
      <c r="A5384" t="str">
        <f t="shared" si="84"/>
        <v>10607101</v>
      </c>
      <c r="B5384" s="7" t="s">
        <v>1294</v>
      </c>
      <c r="C5384" s="7"/>
      <c r="D5384" s="7"/>
      <c r="E5384" s="7" t="e">
        <v>#N/A</v>
      </c>
      <c r="F5384" s="7" t="e">
        <v>#N/A</v>
      </c>
      <c r="G5384" s="7" t="e">
        <v>#N/A</v>
      </c>
      <c r="H5384" s="7" t="e">
        <v>#N/A</v>
      </c>
      <c r="I5384" s="7" t="s">
        <v>1525</v>
      </c>
      <c r="J5384" s="7" t="s">
        <v>1526</v>
      </c>
      <c r="K5384" s="241">
        <v>1060</v>
      </c>
      <c r="L5384" s="7" t="s">
        <v>2623</v>
      </c>
      <c r="M5384" s="241">
        <v>7101</v>
      </c>
      <c r="N5384" s="7" t="s">
        <v>46</v>
      </c>
    </row>
    <row r="5385" spans="1:14" x14ac:dyDescent="0.3">
      <c r="A5385" t="str">
        <f t="shared" si="84"/>
        <v>10607104</v>
      </c>
      <c r="B5385" s="7" t="s">
        <v>1294</v>
      </c>
      <c r="C5385" s="7"/>
      <c r="D5385" s="7"/>
      <c r="E5385" s="7" t="e">
        <v>#N/A</v>
      </c>
      <c r="F5385" s="7" t="e">
        <v>#N/A</v>
      </c>
      <c r="G5385" s="7" t="e">
        <v>#N/A</v>
      </c>
      <c r="H5385" s="7" t="e">
        <v>#N/A</v>
      </c>
      <c r="I5385" s="7" t="s">
        <v>1525</v>
      </c>
      <c r="J5385" s="7" t="s">
        <v>1526</v>
      </c>
      <c r="K5385" s="241">
        <v>1060</v>
      </c>
      <c r="L5385" s="7" t="s">
        <v>2623</v>
      </c>
      <c r="M5385" s="241">
        <v>7104</v>
      </c>
      <c r="N5385" s="7" t="s">
        <v>1384</v>
      </c>
    </row>
    <row r="5386" spans="1:14" x14ac:dyDescent="0.3">
      <c r="A5386" t="str">
        <f t="shared" si="84"/>
        <v>10607110</v>
      </c>
      <c r="B5386" s="7" t="s">
        <v>1294</v>
      </c>
      <c r="C5386" s="7"/>
      <c r="D5386" s="7"/>
      <c r="E5386" s="7" t="e">
        <v>#N/A</v>
      </c>
      <c r="F5386" s="7" t="e">
        <v>#N/A</v>
      </c>
      <c r="G5386" s="7" t="e">
        <v>#N/A</v>
      </c>
      <c r="H5386" s="7" t="e">
        <v>#N/A</v>
      </c>
      <c r="I5386" s="7" t="s">
        <v>1525</v>
      </c>
      <c r="J5386" s="7" t="s">
        <v>1526</v>
      </c>
      <c r="K5386" s="241">
        <v>1060</v>
      </c>
      <c r="L5386" s="7" t="s">
        <v>2623</v>
      </c>
      <c r="M5386" s="241">
        <v>7110</v>
      </c>
      <c r="N5386" s="7" t="s">
        <v>1576</v>
      </c>
    </row>
    <row r="5387" spans="1:14" x14ac:dyDescent="0.3">
      <c r="A5387" t="str">
        <f t="shared" si="84"/>
        <v>10607200</v>
      </c>
      <c r="B5387" s="7" t="s">
        <v>1294</v>
      </c>
      <c r="C5387" s="7"/>
      <c r="D5387" s="7"/>
      <c r="E5387" s="7" t="e">
        <v>#N/A</v>
      </c>
      <c r="F5387" s="7" t="e">
        <v>#N/A</v>
      </c>
      <c r="G5387" s="7" t="e">
        <v>#N/A</v>
      </c>
      <c r="H5387" s="7" t="e">
        <v>#N/A</v>
      </c>
      <c r="I5387" s="7" t="s">
        <v>1525</v>
      </c>
      <c r="J5387" s="7" t="s">
        <v>1526</v>
      </c>
      <c r="K5387" s="241">
        <v>1060</v>
      </c>
      <c r="L5387" s="7" t="s">
        <v>2623</v>
      </c>
      <c r="M5387" s="241">
        <v>7200</v>
      </c>
      <c r="N5387" s="7" t="s">
        <v>255</v>
      </c>
    </row>
    <row r="5388" spans="1:14" x14ac:dyDescent="0.3">
      <c r="A5388" t="str">
        <f t="shared" si="84"/>
        <v>10607500</v>
      </c>
      <c r="B5388" s="7" t="s">
        <v>1294</v>
      </c>
      <c r="C5388" s="7"/>
      <c r="D5388" s="7"/>
      <c r="E5388" s="7" t="e">
        <v>#N/A</v>
      </c>
      <c r="F5388" s="7" t="e">
        <v>#N/A</v>
      </c>
      <c r="G5388" s="7" t="e">
        <v>#N/A</v>
      </c>
      <c r="H5388" s="7" t="e">
        <v>#N/A</v>
      </c>
      <c r="I5388" s="7" t="s">
        <v>1525</v>
      </c>
      <c r="J5388" s="7" t="s">
        <v>1526</v>
      </c>
      <c r="K5388" s="241">
        <v>1060</v>
      </c>
      <c r="L5388" s="7" t="s">
        <v>2623</v>
      </c>
      <c r="M5388" s="241">
        <v>7500</v>
      </c>
      <c r="N5388" s="7" t="s">
        <v>213</v>
      </c>
    </row>
    <row r="5389" spans="1:14" x14ac:dyDescent="0.3">
      <c r="A5389" t="str">
        <f t="shared" si="84"/>
        <v>10608602</v>
      </c>
      <c r="B5389" s="7" t="s">
        <v>1294</v>
      </c>
      <c r="C5389" s="7"/>
      <c r="D5389" s="7"/>
      <c r="E5389" s="7" t="e">
        <v>#N/A</v>
      </c>
      <c r="F5389" s="7" t="e">
        <v>#N/A</v>
      </c>
      <c r="G5389" s="7" t="e">
        <v>#N/A</v>
      </c>
      <c r="H5389" s="7" t="e">
        <v>#N/A</v>
      </c>
      <c r="I5389" s="7" t="s">
        <v>1525</v>
      </c>
      <c r="J5389" s="7" t="s">
        <v>1526</v>
      </c>
      <c r="K5389" s="241">
        <v>1060</v>
      </c>
      <c r="L5389" s="7" t="s">
        <v>2623</v>
      </c>
      <c r="M5389" s="241">
        <v>8602</v>
      </c>
      <c r="N5389" s="7" t="s">
        <v>365</v>
      </c>
    </row>
    <row r="5390" spans="1:14" x14ac:dyDescent="0.3">
      <c r="A5390" t="str">
        <f t="shared" si="84"/>
        <v>21612079</v>
      </c>
      <c r="B5390" s="7" t="s">
        <v>1294</v>
      </c>
      <c r="C5390" s="7" t="s">
        <v>958</v>
      </c>
      <c r="D5390" s="7" t="s">
        <v>22</v>
      </c>
      <c r="E5390" s="7" t="e">
        <v>#N/A</v>
      </c>
      <c r="F5390" s="7" t="e">
        <v>#N/A</v>
      </c>
      <c r="G5390" s="7" t="e">
        <v>#N/A</v>
      </c>
      <c r="H5390" s="7" t="e">
        <v>#N/A</v>
      </c>
      <c r="I5390" s="7" t="s">
        <v>993</v>
      </c>
      <c r="J5390" s="7" t="s">
        <v>994</v>
      </c>
      <c r="K5390" s="241">
        <v>2161</v>
      </c>
      <c r="L5390" s="7" t="s">
        <v>994</v>
      </c>
      <c r="M5390" s="241">
        <v>2079</v>
      </c>
      <c r="N5390" s="7" t="s">
        <v>35</v>
      </c>
    </row>
    <row r="5391" spans="1:14" x14ac:dyDescent="0.3">
      <c r="A5391" t="str">
        <f t="shared" si="84"/>
        <v>21612081</v>
      </c>
      <c r="B5391" s="7" t="s">
        <v>1294</v>
      </c>
      <c r="C5391" s="7" t="s">
        <v>958</v>
      </c>
      <c r="D5391" s="7" t="s">
        <v>22</v>
      </c>
      <c r="E5391" s="7" t="s">
        <v>482</v>
      </c>
      <c r="F5391" s="7" t="s">
        <v>483</v>
      </c>
      <c r="G5391" s="7" t="s">
        <v>955</v>
      </c>
      <c r="H5391" s="7" t="s">
        <v>956</v>
      </c>
      <c r="I5391" s="7" t="s">
        <v>993</v>
      </c>
      <c r="J5391" s="7" t="s">
        <v>994</v>
      </c>
      <c r="K5391" s="241">
        <v>2161</v>
      </c>
      <c r="L5391" s="7" t="s">
        <v>994</v>
      </c>
      <c r="M5391" s="241">
        <v>2081</v>
      </c>
      <c r="N5391" s="7" t="s">
        <v>637</v>
      </c>
    </row>
    <row r="5392" spans="1:14" x14ac:dyDescent="0.3">
      <c r="A5392" t="str">
        <f t="shared" si="84"/>
        <v>21614000</v>
      </c>
      <c r="B5392" s="7" t="s">
        <v>1294</v>
      </c>
      <c r="C5392" s="7" t="s">
        <v>958</v>
      </c>
      <c r="D5392" s="7" t="s">
        <v>22</v>
      </c>
      <c r="E5392" s="7" t="e">
        <v>#N/A</v>
      </c>
      <c r="F5392" s="7" t="e">
        <v>#N/A</v>
      </c>
      <c r="G5392" s="7" t="e">
        <v>#N/A</v>
      </c>
      <c r="H5392" s="7" t="e">
        <v>#N/A</v>
      </c>
      <c r="I5392" s="7" t="s">
        <v>993</v>
      </c>
      <c r="J5392" s="7" t="s">
        <v>994</v>
      </c>
      <c r="K5392" s="241">
        <v>2161</v>
      </c>
      <c r="L5392" s="7" t="s">
        <v>994</v>
      </c>
      <c r="M5392" s="241">
        <v>4000</v>
      </c>
      <c r="N5392" s="7" t="s">
        <v>1349</v>
      </c>
    </row>
    <row r="5393" spans="1:14" x14ac:dyDescent="0.3">
      <c r="A5393" t="str">
        <f t="shared" si="84"/>
        <v>21615002</v>
      </c>
      <c r="B5393" s="7" t="s">
        <v>1351</v>
      </c>
      <c r="C5393" s="7" t="s">
        <v>958</v>
      </c>
      <c r="D5393" s="7" t="s">
        <v>22</v>
      </c>
      <c r="E5393" s="7" t="e">
        <v>#N/A</v>
      </c>
      <c r="F5393" s="7" t="e">
        <v>#N/A</v>
      </c>
      <c r="G5393" s="7" t="e">
        <v>#N/A</v>
      </c>
      <c r="H5393" s="7" t="e">
        <v>#N/A</v>
      </c>
      <c r="I5393" s="7" t="s">
        <v>993</v>
      </c>
      <c r="J5393" s="7" t="s">
        <v>994</v>
      </c>
      <c r="K5393" s="241">
        <v>2161</v>
      </c>
      <c r="L5393" s="7" t="s">
        <v>994</v>
      </c>
      <c r="M5393" s="241">
        <v>5002</v>
      </c>
      <c r="N5393" s="7" t="s">
        <v>308</v>
      </c>
    </row>
    <row r="5394" spans="1:14" x14ac:dyDescent="0.3">
      <c r="A5394" t="str">
        <f t="shared" si="84"/>
        <v>21617000</v>
      </c>
      <c r="B5394" s="7" t="s">
        <v>1294</v>
      </c>
      <c r="C5394" s="7" t="s">
        <v>958</v>
      </c>
      <c r="D5394" s="7" t="s">
        <v>22</v>
      </c>
      <c r="E5394" s="7" t="e">
        <v>#N/A</v>
      </c>
      <c r="F5394" s="7" t="e">
        <v>#N/A</v>
      </c>
      <c r="G5394" s="7" t="e">
        <v>#N/A</v>
      </c>
      <c r="H5394" s="7" t="e">
        <v>#N/A</v>
      </c>
      <c r="I5394" s="7" t="s">
        <v>993</v>
      </c>
      <c r="J5394" s="7" t="s">
        <v>994</v>
      </c>
      <c r="K5394" s="241">
        <v>2161</v>
      </c>
      <c r="L5394" s="7" t="s">
        <v>994</v>
      </c>
      <c r="M5394" s="241">
        <v>7000</v>
      </c>
      <c r="N5394" s="7" t="s">
        <v>44</v>
      </c>
    </row>
    <row r="5395" spans="1:14" x14ac:dyDescent="0.3">
      <c r="A5395" t="str">
        <f t="shared" si="84"/>
        <v>21618000</v>
      </c>
      <c r="B5395" s="7" t="s">
        <v>1294</v>
      </c>
      <c r="C5395" s="7" t="s">
        <v>958</v>
      </c>
      <c r="D5395" s="7" t="s">
        <v>22</v>
      </c>
      <c r="E5395" s="7" t="e">
        <v>#N/A</v>
      </c>
      <c r="F5395" s="7" t="e">
        <v>#N/A</v>
      </c>
      <c r="G5395" s="7" t="e">
        <v>#N/A</v>
      </c>
      <c r="H5395" s="7" t="e">
        <v>#N/A</v>
      </c>
      <c r="I5395" s="7" t="s">
        <v>993</v>
      </c>
      <c r="J5395" s="7" t="s">
        <v>994</v>
      </c>
      <c r="K5395" s="241">
        <v>2161</v>
      </c>
      <c r="L5395" s="7" t="s">
        <v>994</v>
      </c>
      <c r="M5395" s="241">
        <v>8000</v>
      </c>
      <c r="N5395" s="7" t="s">
        <v>163</v>
      </c>
    </row>
    <row r="5396" spans="1:14" x14ac:dyDescent="0.3">
      <c r="A5396" t="str">
        <f t="shared" si="84"/>
        <v>21621004</v>
      </c>
      <c r="B5396" s="7" t="s">
        <v>1294</v>
      </c>
      <c r="C5396" s="7" t="s">
        <v>958</v>
      </c>
      <c r="D5396" s="7" t="s">
        <v>22</v>
      </c>
      <c r="E5396" s="7" t="e">
        <v>#N/A</v>
      </c>
      <c r="F5396" s="7" t="e">
        <v>#N/A</v>
      </c>
      <c r="G5396" s="7" t="e">
        <v>#N/A</v>
      </c>
      <c r="H5396" s="7" t="e">
        <v>#N/A</v>
      </c>
      <c r="I5396" s="7" t="s">
        <v>993</v>
      </c>
      <c r="J5396" s="7" t="s">
        <v>994</v>
      </c>
      <c r="K5396" s="241">
        <v>2162</v>
      </c>
      <c r="L5396" s="7" t="s">
        <v>995</v>
      </c>
      <c r="M5396" s="241">
        <v>1004</v>
      </c>
      <c r="N5396" s="7" t="s">
        <v>1547</v>
      </c>
    </row>
    <row r="5397" spans="1:14" x14ac:dyDescent="0.3">
      <c r="A5397" t="str">
        <f t="shared" si="84"/>
        <v>21628010</v>
      </c>
      <c r="B5397" s="7" t="s">
        <v>1294</v>
      </c>
      <c r="C5397" s="7" t="s">
        <v>958</v>
      </c>
      <c r="D5397" s="7" t="s">
        <v>22</v>
      </c>
      <c r="E5397" s="7" t="s">
        <v>482</v>
      </c>
      <c r="F5397" s="7" t="s">
        <v>483</v>
      </c>
      <c r="G5397" s="7" t="s">
        <v>955</v>
      </c>
      <c r="H5397" s="7" t="s">
        <v>956</v>
      </c>
      <c r="I5397" s="7" t="s">
        <v>993</v>
      </c>
      <c r="J5397" s="7" t="s">
        <v>994</v>
      </c>
      <c r="K5397" s="241">
        <v>2162</v>
      </c>
      <c r="L5397" s="7" t="s">
        <v>995</v>
      </c>
      <c r="M5397" s="241">
        <v>8010</v>
      </c>
      <c r="N5397" s="7" t="s">
        <v>756</v>
      </c>
    </row>
    <row r="5398" spans="1:14" x14ac:dyDescent="0.3">
      <c r="A5398" t="str">
        <f t="shared" si="84"/>
        <v>21631003</v>
      </c>
      <c r="B5398" s="7" t="s">
        <v>1294</v>
      </c>
      <c r="C5398" s="7" t="s">
        <v>958</v>
      </c>
      <c r="D5398" s="7" t="s">
        <v>22</v>
      </c>
      <c r="E5398" s="7" t="e">
        <v>#N/A</v>
      </c>
      <c r="F5398" s="7" t="e">
        <v>#N/A</v>
      </c>
      <c r="G5398" s="7" t="e">
        <v>#N/A</v>
      </c>
      <c r="H5398" s="7" t="e">
        <v>#N/A</v>
      </c>
      <c r="I5398" s="7" t="s">
        <v>993</v>
      </c>
      <c r="J5398" s="7" t="s">
        <v>994</v>
      </c>
      <c r="K5398" s="241">
        <v>2163</v>
      </c>
      <c r="L5398" s="7" t="s">
        <v>996</v>
      </c>
      <c r="M5398" s="241">
        <v>1003</v>
      </c>
      <c r="N5398" s="7" t="s">
        <v>384</v>
      </c>
    </row>
    <row r="5399" spans="1:14" x14ac:dyDescent="0.3">
      <c r="A5399" t="str">
        <f t="shared" si="84"/>
        <v>21631005</v>
      </c>
      <c r="B5399" s="7" t="s">
        <v>1294</v>
      </c>
      <c r="C5399" s="7" t="s">
        <v>958</v>
      </c>
      <c r="D5399" s="7" t="s">
        <v>22</v>
      </c>
      <c r="E5399" s="7" t="s">
        <v>482</v>
      </c>
      <c r="F5399" s="7" t="s">
        <v>483</v>
      </c>
      <c r="G5399" s="7" t="s">
        <v>955</v>
      </c>
      <c r="H5399" s="7" t="s">
        <v>956</v>
      </c>
      <c r="I5399" s="7" t="s">
        <v>993</v>
      </c>
      <c r="J5399" s="7" t="s">
        <v>994</v>
      </c>
      <c r="K5399" s="241">
        <v>2163</v>
      </c>
      <c r="L5399" s="7" t="s">
        <v>996</v>
      </c>
      <c r="M5399" s="241">
        <v>1005</v>
      </c>
      <c r="N5399" s="7" t="s">
        <v>997</v>
      </c>
    </row>
    <row r="5400" spans="1:14" x14ac:dyDescent="0.3">
      <c r="A5400" t="str">
        <f t="shared" si="84"/>
        <v>21631031</v>
      </c>
      <c r="B5400" s="7" t="s">
        <v>1294</v>
      </c>
      <c r="C5400" s="7" t="s">
        <v>958</v>
      </c>
      <c r="D5400" s="7" t="s">
        <v>22</v>
      </c>
      <c r="E5400" s="7" t="s">
        <v>482</v>
      </c>
      <c r="F5400" s="7" t="s">
        <v>483</v>
      </c>
      <c r="G5400" s="7" t="s">
        <v>955</v>
      </c>
      <c r="H5400" s="7" t="s">
        <v>956</v>
      </c>
      <c r="I5400" s="7" t="s">
        <v>993</v>
      </c>
      <c r="J5400" s="7" t="s">
        <v>994</v>
      </c>
      <c r="K5400" s="241">
        <v>2163</v>
      </c>
      <c r="L5400" s="7" t="s">
        <v>996</v>
      </c>
      <c r="M5400" s="241">
        <v>1031</v>
      </c>
      <c r="N5400" s="7" t="s">
        <v>529</v>
      </c>
    </row>
    <row r="5401" spans="1:14" x14ac:dyDescent="0.3">
      <c r="A5401" t="str">
        <f t="shared" si="84"/>
        <v>21638010</v>
      </c>
      <c r="B5401" s="7" t="s">
        <v>1294</v>
      </c>
      <c r="C5401" s="7" t="s">
        <v>958</v>
      </c>
      <c r="D5401" s="7" t="s">
        <v>22</v>
      </c>
      <c r="E5401" s="7" t="s">
        <v>482</v>
      </c>
      <c r="F5401" s="7" t="s">
        <v>483</v>
      </c>
      <c r="G5401" s="7" t="s">
        <v>955</v>
      </c>
      <c r="H5401" s="7" t="s">
        <v>956</v>
      </c>
      <c r="I5401" s="7" t="s">
        <v>993</v>
      </c>
      <c r="J5401" s="7" t="s">
        <v>994</v>
      </c>
      <c r="K5401" s="241">
        <v>2163</v>
      </c>
      <c r="L5401" s="7" t="s">
        <v>996</v>
      </c>
      <c r="M5401" s="241">
        <v>8010</v>
      </c>
      <c r="N5401" s="7" t="s">
        <v>756</v>
      </c>
    </row>
    <row r="5402" spans="1:14" x14ac:dyDescent="0.3">
      <c r="A5402" t="str">
        <f t="shared" si="84"/>
        <v>21641004</v>
      </c>
      <c r="B5402" s="7" t="s">
        <v>1294</v>
      </c>
      <c r="C5402" s="7" t="s">
        <v>958</v>
      </c>
      <c r="D5402" s="7" t="s">
        <v>22</v>
      </c>
      <c r="E5402" s="7" t="e">
        <v>#N/A</v>
      </c>
      <c r="F5402" s="7" t="e">
        <v>#N/A</v>
      </c>
      <c r="G5402" s="7" t="e">
        <v>#N/A</v>
      </c>
      <c r="H5402" s="7" t="e">
        <v>#N/A</v>
      </c>
      <c r="I5402" s="7" t="s">
        <v>993</v>
      </c>
      <c r="J5402" s="7" t="s">
        <v>994</v>
      </c>
      <c r="K5402" s="241">
        <v>2164</v>
      </c>
      <c r="L5402" s="7" t="s">
        <v>998</v>
      </c>
      <c r="M5402" s="241">
        <v>1004</v>
      </c>
      <c r="N5402" s="7" t="s">
        <v>1547</v>
      </c>
    </row>
    <row r="5403" spans="1:14" x14ac:dyDescent="0.3">
      <c r="A5403" t="str">
        <f t="shared" si="84"/>
        <v>21642084</v>
      </c>
      <c r="B5403" s="7" t="s">
        <v>1294</v>
      </c>
      <c r="C5403" s="7" t="s">
        <v>958</v>
      </c>
      <c r="D5403" s="7" t="s">
        <v>22</v>
      </c>
      <c r="E5403" s="7" t="e">
        <v>#N/A</v>
      </c>
      <c r="F5403" s="7" t="e">
        <v>#N/A</v>
      </c>
      <c r="G5403" s="7" t="e">
        <v>#N/A</v>
      </c>
      <c r="H5403" s="7" t="e">
        <v>#N/A</v>
      </c>
      <c r="I5403" s="7" t="s">
        <v>993</v>
      </c>
      <c r="J5403" s="7" t="s">
        <v>994</v>
      </c>
      <c r="K5403" s="241">
        <v>2164</v>
      </c>
      <c r="L5403" s="7" t="s">
        <v>998</v>
      </c>
      <c r="M5403" s="241">
        <v>2084</v>
      </c>
      <c r="N5403" s="7" t="s">
        <v>497</v>
      </c>
    </row>
    <row r="5404" spans="1:14" x14ac:dyDescent="0.3">
      <c r="A5404" t="str">
        <f t="shared" si="84"/>
        <v>21642094</v>
      </c>
      <c r="B5404" s="7" t="s">
        <v>1294</v>
      </c>
      <c r="C5404" s="7" t="s">
        <v>958</v>
      </c>
      <c r="D5404" s="7" t="s">
        <v>22</v>
      </c>
      <c r="E5404" s="7" t="s">
        <v>482</v>
      </c>
      <c r="F5404" s="7" t="s">
        <v>483</v>
      </c>
      <c r="G5404" s="7" t="s">
        <v>955</v>
      </c>
      <c r="H5404" s="7" t="s">
        <v>956</v>
      </c>
      <c r="I5404" s="7" t="s">
        <v>993</v>
      </c>
      <c r="J5404" s="7" t="s">
        <v>994</v>
      </c>
      <c r="K5404" s="241">
        <v>2164</v>
      </c>
      <c r="L5404" s="7" t="s">
        <v>998</v>
      </c>
      <c r="M5404" s="241">
        <v>2094</v>
      </c>
      <c r="N5404" s="7" t="s">
        <v>702</v>
      </c>
    </row>
    <row r="5405" spans="1:14" x14ac:dyDescent="0.3">
      <c r="A5405" t="str">
        <f t="shared" si="84"/>
        <v>21648010</v>
      </c>
      <c r="B5405" s="7" t="s">
        <v>1294</v>
      </c>
      <c r="C5405" s="7" t="s">
        <v>958</v>
      </c>
      <c r="D5405" s="7" t="s">
        <v>22</v>
      </c>
      <c r="E5405" s="7" t="e">
        <v>#N/A</v>
      </c>
      <c r="F5405" s="7" t="e">
        <v>#N/A</v>
      </c>
      <c r="G5405" s="7" t="e">
        <v>#N/A</v>
      </c>
      <c r="H5405" s="7" t="e">
        <v>#N/A</v>
      </c>
      <c r="I5405" s="7" t="s">
        <v>993</v>
      </c>
      <c r="J5405" s="7" t="s">
        <v>994</v>
      </c>
      <c r="K5405" s="241">
        <v>2164</v>
      </c>
      <c r="L5405" s="7" t="s">
        <v>998</v>
      </c>
      <c r="M5405" s="241">
        <v>8010</v>
      </c>
      <c r="N5405" s="7" t="s">
        <v>756</v>
      </c>
    </row>
    <row r="5406" spans="1:14" x14ac:dyDescent="0.3">
      <c r="A5406" t="str">
        <f t="shared" si="84"/>
        <v>23696006</v>
      </c>
      <c r="B5406" s="7" t="s">
        <v>1294</v>
      </c>
      <c r="C5406" s="7" t="s">
        <v>958</v>
      </c>
      <c r="D5406" s="7" t="s">
        <v>22</v>
      </c>
      <c r="E5406" s="7" t="e">
        <v>#N/A</v>
      </c>
      <c r="F5406" s="7" t="e">
        <v>#N/A</v>
      </c>
      <c r="G5406" s="7" t="e">
        <v>#N/A</v>
      </c>
      <c r="H5406" s="7" t="e">
        <v>#N/A</v>
      </c>
      <c r="I5406" s="7" t="s">
        <v>993</v>
      </c>
      <c r="J5406" s="7" t="s">
        <v>994</v>
      </c>
      <c r="K5406" s="241">
        <v>2369</v>
      </c>
      <c r="L5406" s="7" t="s">
        <v>2624</v>
      </c>
      <c r="M5406" s="241">
        <v>6006</v>
      </c>
      <c r="N5406" s="7" t="s">
        <v>68</v>
      </c>
    </row>
    <row r="5407" spans="1:14" x14ac:dyDescent="0.3">
      <c r="A5407" t="str">
        <f t="shared" si="84"/>
        <v>23696008</v>
      </c>
      <c r="B5407" s="7" t="s">
        <v>1294</v>
      </c>
      <c r="C5407" s="7" t="s">
        <v>958</v>
      </c>
      <c r="D5407" s="7" t="s">
        <v>22</v>
      </c>
      <c r="E5407" s="7" t="e">
        <v>#N/A</v>
      </c>
      <c r="F5407" s="7" t="e">
        <v>#N/A</v>
      </c>
      <c r="G5407" s="7" t="e">
        <v>#N/A</v>
      </c>
      <c r="H5407" s="7" t="e">
        <v>#N/A</v>
      </c>
      <c r="I5407" s="7" t="s">
        <v>993</v>
      </c>
      <c r="J5407" s="7" t="s">
        <v>994</v>
      </c>
      <c r="K5407" s="241">
        <v>2369</v>
      </c>
      <c r="L5407" s="7" t="s">
        <v>2624</v>
      </c>
      <c r="M5407" s="241">
        <v>6008</v>
      </c>
      <c r="N5407" s="7" t="s">
        <v>75</v>
      </c>
    </row>
    <row r="5408" spans="1:14" x14ac:dyDescent="0.3">
      <c r="A5408" t="str">
        <f t="shared" si="84"/>
        <v>23822015</v>
      </c>
      <c r="B5408" s="7" t="s">
        <v>1294</v>
      </c>
      <c r="C5408" s="7" t="s">
        <v>958</v>
      </c>
      <c r="D5408" s="7" t="s">
        <v>22</v>
      </c>
      <c r="E5408" s="7" t="e">
        <v>#N/A</v>
      </c>
      <c r="F5408" s="7" t="e">
        <v>#N/A</v>
      </c>
      <c r="G5408" s="7" t="e">
        <v>#N/A</v>
      </c>
      <c r="H5408" s="7" t="e">
        <v>#N/A</v>
      </c>
      <c r="I5408" s="7" t="s">
        <v>993</v>
      </c>
      <c r="J5408" s="7" t="s">
        <v>994</v>
      </c>
      <c r="K5408" s="241">
        <v>2382</v>
      </c>
      <c r="L5408" s="7" t="s">
        <v>1000</v>
      </c>
      <c r="M5408" s="241">
        <v>2015</v>
      </c>
      <c r="N5408" s="7" t="s">
        <v>278</v>
      </c>
    </row>
    <row r="5409" spans="1:14" x14ac:dyDescent="0.3">
      <c r="A5409" t="str">
        <f t="shared" si="84"/>
        <v>23822081</v>
      </c>
      <c r="B5409" s="7" t="s">
        <v>1294</v>
      </c>
      <c r="C5409" s="7" t="s">
        <v>958</v>
      </c>
      <c r="D5409" s="7" t="s">
        <v>22</v>
      </c>
      <c r="E5409" s="7" t="e">
        <v>#N/A</v>
      </c>
      <c r="F5409" s="7" t="e">
        <v>#N/A</v>
      </c>
      <c r="G5409" s="7" t="e">
        <v>#N/A</v>
      </c>
      <c r="H5409" s="7" t="e">
        <v>#N/A</v>
      </c>
      <c r="I5409" s="7" t="s">
        <v>993</v>
      </c>
      <c r="J5409" s="7" t="s">
        <v>994</v>
      </c>
      <c r="K5409" s="241">
        <v>2382</v>
      </c>
      <c r="L5409" s="7" t="s">
        <v>1000</v>
      </c>
      <c r="M5409" s="241">
        <v>2081</v>
      </c>
      <c r="N5409" s="7" t="s">
        <v>637</v>
      </c>
    </row>
    <row r="5410" spans="1:14" x14ac:dyDescent="0.3">
      <c r="A5410" t="str">
        <f t="shared" si="84"/>
        <v>23822084</v>
      </c>
      <c r="B5410" s="7" t="s">
        <v>1294</v>
      </c>
      <c r="C5410" s="7" t="s">
        <v>958</v>
      </c>
      <c r="D5410" s="7" t="s">
        <v>22</v>
      </c>
      <c r="E5410" s="7" t="s">
        <v>482</v>
      </c>
      <c r="F5410" s="7" t="s">
        <v>483</v>
      </c>
      <c r="G5410" s="7" t="s">
        <v>955</v>
      </c>
      <c r="H5410" s="7" t="s">
        <v>956</v>
      </c>
      <c r="I5410" s="7" t="s">
        <v>993</v>
      </c>
      <c r="J5410" s="7" t="s">
        <v>994</v>
      </c>
      <c r="K5410" s="241">
        <v>2382</v>
      </c>
      <c r="L5410" s="7" t="s">
        <v>1000</v>
      </c>
      <c r="M5410" s="241">
        <v>2084</v>
      </c>
      <c r="N5410" s="7" t="s">
        <v>497</v>
      </c>
    </row>
    <row r="5411" spans="1:14" x14ac:dyDescent="0.3">
      <c r="A5411" t="str">
        <f t="shared" si="84"/>
        <v>23828000</v>
      </c>
      <c r="B5411" s="7" t="s">
        <v>1294</v>
      </c>
      <c r="C5411" s="7" t="s">
        <v>958</v>
      </c>
      <c r="D5411" s="7" t="s">
        <v>22</v>
      </c>
      <c r="E5411" s="7" t="e">
        <v>#N/A</v>
      </c>
      <c r="F5411" s="7" t="e">
        <v>#N/A</v>
      </c>
      <c r="G5411" s="7" t="e">
        <v>#N/A</v>
      </c>
      <c r="H5411" s="7" t="e">
        <v>#N/A</v>
      </c>
      <c r="I5411" s="7" t="s">
        <v>993</v>
      </c>
      <c r="J5411" s="7" t="s">
        <v>994</v>
      </c>
      <c r="K5411" s="241">
        <v>2382</v>
      </c>
      <c r="L5411" s="7" t="s">
        <v>1000</v>
      </c>
      <c r="M5411" s="241">
        <v>8000</v>
      </c>
      <c r="N5411" s="7" t="s">
        <v>163</v>
      </c>
    </row>
    <row r="5412" spans="1:14" x14ac:dyDescent="0.3">
      <c r="A5412" t="str">
        <f t="shared" si="84"/>
        <v>20842005</v>
      </c>
      <c r="B5412" s="7" t="s">
        <v>1294</v>
      </c>
      <c r="C5412" s="7" t="s">
        <v>958</v>
      </c>
      <c r="D5412" s="7" t="s">
        <v>22</v>
      </c>
      <c r="E5412" s="7" t="e">
        <v>#N/A</v>
      </c>
      <c r="F5412" s="7" t="e">
        <v>#N/A</v>
      </c>
      <c r="G5412" s="7" t="e">
        <v>#N/A</v>
      </c>
      <c r="H5412" s="7" t="e">
        <v>#N/A</v>
      </c>
      <c r="I5412" s="7" t="s">
        <v>1001</v>
      </c>
      <c r="J5412" s="7" t="s">
        <v>1002</v>
      </c>
      <c r="K5412" s="241">
        <v>2084</v>
      </c>
      <c r="L5412" s="7" t="s">
        <v>1003</v>
      </c>
      <c r="M5412" s="241">
        <v>2005</v>
      </c>
      <c r="N5412" s="7" t="s">
        <v>352</v>
      </c>
    </row>
    <row r="5413" spans="1:14" x14ac:dyDescent="0.3">
      <c r="A5413" t="str">
        <f t="shared" si="84"/>
        <v>20842015</v>
      </c>
      <c r="B5413" s="7" t="s">
        <v>1294</v>
      </c>
      <c r="C5413" s="7" t="s">
        <v>958</v>
      </c>
      <c r="D5413" s="7" t="s">
        <v>22</v>
      </c>
      <c r="E5413" s="7" t="s">
        <v>482</v>
      </c>
      <c r="F5413" s="7" t="s">
        <v>483</v>
      </c>
      <c r="G5413" s="7" t="s">
        <v>955</v>
      </c>
      <c r="H5413" s="7" t="s">
        <v>956</v>
      </c>
      <c r="I5413" s="7" t="s">
        <v>1001</v>
      </c>
      <c r="J5413" s="7" t="s">
        <v>1002</v>
      </c>
      <c r="K5413" s="241">
        <v>2084</v>
      </c>
      <c r="L5413" s="7" t="s">
        <v>1003</v>
      </c>
      <c r="M5413" s="241">
        <v>2015</v>
      </c>
      <c r="N5413" s="7" t="s">
        <v>278</v>
      </c>
    </row>
    <row r="5414" spans="1:14" x14ac:dyDescent="0.3">
      <c r="A5414" t="str">
        <f t="shared" si="84"/>
        <v>20842016</v>
      </c>
      <c r="B5414" s="7" t="s">
        <v>1294</v>
      </c>
      <c r="C5414" s="7" t="s">
        <v>958</v>
      </c>
      <c r="D5414" s="7" t="s">
        <v>22</v>
      </c>
      <c r="E5414" s="7" t="s">
        <v>482</v>
      </c>
      <c r="F5414" s="7" t="s">
        <v>483</v>
      </c>
      <c r="G5414" s="7" t="s">
        <v>955</v>
      </c>
      <c r="H5414" s="7" t="s">
        <v>956</v>
      </c>
      <c r="I5414" s="7" t="s">
        <v>1001</v>
      </c>
      <c r="J5414" s="7" t="s">
        <v>1002</v>
      </c>
      <c r="K5414" s="241">
        <v>2084</v>
      </c>
      <c r="L5414" s="7" t="s">
        <v>1003</v>
      </c>
      <c r="M5414" s="241">
        <v>2016</v>
      </c>
      <c r="N5414" s="7" t="s">
        <v>169</v>
      </c>
    </row>
    <row r="5415" spans="1:14" x14ac:dyDescent="0.3">
      <c r="A5415" t="str">
        <f t="shared" si="84"/>
        <v>20842025</v>
      </c>
      <c r="B5415" s="7" t="s">
        <v>1294</v>
      </c>
      <c r="C5415" s="7" t="s">
        <v>958</v>
      </c>
      <c r="D5415" s="7" t="s">
        <v>22</v>
      </c>
      <c r="E5415" s="7" t="s">
        <v>482</v>
      </c>
      <c r="F5415" s="7" t="s">
        <v>483</v>
      </c>
      <c r="G5415" s="7" t="s">
        <v>955</v>
      </c>
      <c r="H5415" s="7" t="s">
        <v>956</v>
      </c>
      <c r="I5415" s="7" t="s">
        <v>1001</v>
      </c>
      <c r="J5415" s="7" t="s">
        <v>1002</v>
      </c>
      <c r="K5415" s="241">
        <v>2084</v>
      </c>
      <c r="L5415" s="7" t="s">
        <v>1003</v>
      </c>
      <c r="M5415" s="241">
        <v>2025</v>
      </c>
      <c r="N5415" s="7" t="s">
        <v>1004</v>
      </c>
    </row>
    <row r="5416" spans="1:14" x14ac:dyDescent="0.3">
      <c r="A5416" t="str">
        <f t="shared" si="84"/>
        <v>20842037</v>
      </c>
      <c r="B5416" s="7" t="s">
        <v>1294</v>
      </c>
      <c r="C5416" s="7" t="s">
        <v>958</v>
      </c>
      <c r="D5416" s="7" t="s">
        <v>22</v>
      </c>
      <c r="E5416" s="7" t="e">
        <v>#N/A</v>
      </c>
      <c r="F5416" s="7" t="e">
        <v>#N/A</v>
      </c>
      <c r="G5416" s="7" t="e">
        <v>#N/A</v>
      </c>
      <c r="H5416" s="7" t="e">
        <v>#N/A</v>
      </c>
      <c r="I5416" s="7" t="s">
        <v>1001</v>
      </c>
      <c r="J5416" s="7" t="s">
        <v>1002</v>
      </c>
      <c r="K5416" s="241">
        <v>2084</v>
      </c>
      <c r="L5416" s="7" t="s">
        <v>1003</v>
      </c>
      <c r="M5416" s="241">
        <v>2037</v>
      </c>
      <c r="N5416" s="7" t="s">
        <v>294</v>
      </c>
    </row>
    <row r="5417" spans="1:14" x14ac:dyDescent="0.3">
      <c r="A5417" t="str">
        <f t="shared" si="84"/>
        <v>20842045</v>
      </c>
      <c r="B5417" s="7" t="s">
        <v>1294</v>
      </c>
      <c r="C5417" s="7" t="s">
        <v>958</v>
      </c>
      <c r="D5417" s="7" t="s">
        <v>22</v>
      </c>
      <c r="E5417" s="7" t="e">
        <v>#N/A</v>
      </c>
      <c r="F5417" s="7" t="e">
        <v>#N/A</v>
      </c>
      <c r="G5417" s="7" t="e">
        <v>#N/A</v>
      </c>
      <c r="H5417" s="7" t="e">
        <v>#N/A</v>
      </c>
      <c r="I5417" s="7" t="s">
        <v>1001</v>
      </c>
      <c r="J5417" s="7" t="s">
        <v>1002</v>
      </c>
      <c r="K5417" s="241">
        <v>2084</v>
      </c>
      <c r="L5417" s="7" t="s">
        <v>1003</v>
      </c>
      <c r="M5417" s="241">
        <v>2045</v>
      </c>
      <c r="N5417" s="7" t="s">
        <v>170</v>
      </c>
    </row>
    <row r="5418" spans="1:14" x14ac:dyDescent="0.3">
      <c r="A5418" t="str">
        <f t="shared" si="84"/>
        <v>20842072</v>
      </c>
      <c r="B5418" s="7" t="s">
        <v>1294</v>
      </c>
      <c r="C5418" s="7" t="s">
        <v>958</v>
      </c>
      <c r="D5418" s="7" t="s">
        <v>22</v>
      </c>
      <c r="E5418" s="7" t="e">
        <v>#N/A</v>
      </c>
      <c r="F5418" s="7" t="e">
        <v>#N/A</v>
      </c>
      <c r="G5418" s="7" t="e">
        <v>#N/A</v>
      </c>
      <c r="H5418" s="7" t="e">
        <v>#N/A</v>
      </c>
      <c r="I5418" s="7" t="s">
        <v>1001</v>
      </c>
      <c r="J5418" s="7" t="s">
        <v>1002</v>
      </c>
      <c r="K5418" s="241">
        <v>2084</v>
      </c>
      <c r="L5418" s="7" t="s">
        <v>1003</v>
      </c>
      <c r="M5418" s="241">
        <v>2072</v>
      </c>
      <c r="N5418" s="7" t="s">
        <v>390</v>
      </c>
    </row>
    <row r="5419" spans="1:14" x14ac:dyDescent="0.3">
      <c r="A5419" t="str">
        <f t="shared" si="84"/>
        <v>20842078</v>
      </c>
      <c r="B5419" s="7" t="s">
        <v>1294</v>
      </c>
      <c r="C5419" s="7" t="s">
        <v>958</v>
      </c>
      <c r="D5419" s="7" t="s">
        <v>22</v>
      </c>
      <c r="E5419" s="7" t="s">
        <v>482</v>
      </c>
      <c r="F5419" s="7" t="s">
        <v>483</v>
      </c>
      <c r="G5419" s="7" t="s">
        <v>955</v>
      </c>
      <c r="H5419" s="7" t="s">
        <v>956</v>
      </c>
      <c r="I5419" s="7" t="s">
        <v>1001</v>
      </c>
      <c r="J5419" s="7" t="s">
        <v>1002</v>
      </c>
      <c r="K5419" s="241">
        <v>2084</v>
      </c>
      <c r="L5419" s="7" t="s">
        <v>1003</v>
      </c>
      <c r="M5419" s="241">
        <v>2078</v>
      </c>
      <c r="N5419" s="7" t="s">
        <v>284</v>
      </c>
    </row>
    <row r="5420" spans="1:14" x14ac:dyDescent="0.3">
      <c r="A5420" t="str">
        <f t="shared" si="84"/>
        <v>20842085</v>
      </c>
      <c r="B5420" s="7" t="s">
        <v>1294</v>
      </c>
      <c r="C5420" s="7" t="s">
        <v>958</v>
      </c>
      <c r="D5420" s="7" t="s">
        <v>22</v>
      </c>
      <c r="E5420" s="7" t="s">
        <v>482</v>
      </c>
      <c r="F5420" s="7" t="s">
        <v>483</v>
      </c>
      <c r="G5420" s="7" t="s">
        <v>955</v>
      </c>
      <c r="H5420" s="7" t="s">
        <v>956</v>
      </c>
      <c r="I5420" s="7" t="s">
        <v>1001</v>
      </c>
      <c r="J5420" s="7" t="s">
        <v>1002</v>
      </c>
      <c r="K5420" s="241">
        <v>2084</v>
      </c>
      <c r="L5420" s="7" t="s">
        <v>1003</v>
      </c>
      <c r="M5420" s="241">
        <v>2085</v>
      </c>
      <c r="N5420" s="7" t="s">
        <v>280</v>
      </c>
    </row>
    <row r="5421" spans="1:14" x14ac:dyDescent="0.3">
      <c r="A5421" t="str">
        <f t="shared" si="84"/>
        <v>20842086</v>
      </c>
      <c r="B5421" s="7" t="s">
        <v>1294</v>
      </c>
      <c r="C5421" s="7" t="s">
        <v>958</v>
      </c>
      <c r="D5421" s="7" t="s">
        <v>22</v>
      </c>
      <c r="E5421" s="7" t="s">
        <v>482</v>
      </c>
      <c r="F5421" s="7" t="s">
        <v>483</v>
      </c>
      <c r="G5421" s="7" t="s">
        <v>955</v>
      </c>
      <c r="H5421" s="7" t="s">
        <v>956</v>
      </c>
      <c r="I5421" s="7" t="s">
        <v>1001</v>
      </c>
      <c r="J5421" s="7" t="s">
        <v>1002</v>
      </c>
      <c r="K5421" s="241">
        <v>2084</v>
      </c>
      <c r="L5421" s="7" t="s">
        <v>1003</v>
      </c>
      <c r="M5421" s="241">
        <v>2086</v>
      </c>
      <c r="N5421" s="7" t="s">
        <v>291</v>
      </c>
    </row>
    <row r="5422" spans="1:14" x14ac:dyDescent="0.3">
      <c r="A5422" t="str">
        <f t="shared" si="84"/>
        <v>20842210</v>
      </c>
      <c r="B5422" s="7" t="s">
        <v>1294</v>
      </c>
      <c r="C5422" s="7" t="s">
        <v>958</v>
      </c>
      <c r="D5422" s="7" t="s">
        <v>22</v>
      </c>
      <c r="E5422" s="7" t="e">
        <v>#N/A</v>
      </c>
      <c r="F5422" s="7" t="e">
        <v>#N/A</v>
      </c>
      <c r="G5422" s="7" t="e">
        <v>#N/A</v>
      </c>
      <c r="H5422" s="7" t="e">
        <v>#N/A</v>
      </c>
      <c r="I5422" s="7" t="s">
        <v>1001</v>
      </c>
      <c r="J5422" s="7" t="s">
        <v>1002</v>
      </c>
      <c r="K5422" s="241">
        <v>2084</v>
      </c>
      <c r="L5422" s="7" t="s">
        <v>1003</v>
      </c>
      <c r="M5422" s="241">
        <v>2210</v>
      </c>
      <c r="N5422" s="7" t="s">
        <v>52</v>
      </c>
    </row>
    <row r="5423" spans="1:14" x14ac:dyDescent="0.3">
      <c r="A5423" t="str">
        <f t="shared" si="84"/>
        <v>20844000</v>
      </c>
      <c r="B5423" s="7" t="s">
        <v>1294</v>
      </c>
      <c r="C5423" s="7" t="s">
        <v>958</v>
      </c>
      <c r="D5423" s="7" t="s">
        <v>22</v>
      </c>
      <c r="E5423" s="7" t="e">
        <v>#N/A</v>
      </c>
      <c r="F5423" s="7" t="e">
        <v>#N/A</v>
      </c>
      <c r="G5423" s="7" t="e">
        <v>#N/A</v>
      </c>
      <c r="H5423" s="7" t="e">
        <v>#N/A</v>
      </c>
      <c r="I5423" s="7" t="s">
        <v>1001</v>
      </c>
      <c r="J5423" s="7" t="s">
        <v>1002</v>
      </c>
      <c r="K5423" s="241">
        <v>2084</v>
      </c>
      <c r="L5423" s="7" t="s">
        <v>1003</v>
      </c>
      <c r="M5423" s="241">
        <v>4000</v>
      </c>
      <c r="N5423" s="7" t="s">
        <v>1349</v>
      </c>
    </row>
    <row r="5424" spans="1:14" x14ac:dyDescent="0.3">
      <c r="A5424" t="str">
        <f t="shared" si="84"/>
        <v>20844010</v>
      </c>
      <c r="B5424" s="7" t="s">
        <v>1294</v>
      </c>
      <c r="C5424" s="7" t="s">
        <v>958</v>
      </c>
      <c r="D5424" s="7" t="s">
        <v>22</v>
      </c>
      <c r="E5424" s="7" t="e">
        <v>#N/A</v>
      </c>
      <c r="F5424" s="7" t="e">
        <v>#N/A</v>
      </c>
      <c r="G5424" s="7" t="e">
        <v>#N/A</v>
      </c>
      <c r="H5424" s="7" t="e">
        <v>#N/A</v>
      </c>
      <c r="I5424" s="7" t="s">
        <v>1001</v>
      </c>
      <c r="J5424" s="7" t="s">
        <v>1002</v>
      </c>
      <c r="K5424" s="241">
        <v>2084</v>
      </c>
      <c r="L5424" s="7" t="s">
        <v>1003</v>
      </c>
      <c r="M5424" s="241">
        <v>4010</v>
      </c>
      <c r="N5424" s="7" t="s">
        <v>357</v>
      </c>
    </row>
    <row r="5425" spans="1:14" x14ac:dyDescent="0.3">
      <c r="A5425" t="str">
        <f t="shared" si="84"/>
        <v>20847120</v>
      </c>
      <c r="B5425" s="7" t="s">
        <v>1294</v>
      </c>
      <c r="C5425" s="7" t="s">
        <v>958</v>
      </c>
      <c r="D5425" s="7" t="s">
        <v>22</v>
      </c>
      <c r="E5425" s="7" t="e">
        <v>#N/A</v>
      </c>
      <c r="F5425" s="7" t="e">
        <v>#N/A</v>
      </c>
      <c r="G5425" s="7" t="e">
        <v>#N/A</v>
      </c>
      <c r="H5425" s="7" t="e">
        <v>#N/A</v>
      </c>
      <c r="I5425" s="7" t="s">
        <v>1001</v>
      </c>
      <c r="J5425" s="7" t="s">
        <v>1002</v>
      </c>
      <c r="K5425" s="241">
        <v>2084</v>
      </c>
      <c r="L5425" s="7" t="s">
        <v>1003</v>
      </c>
      <c r="M5425" s="241">
        <v>7120</v>
      </c>
      <c r="N5425" s="7" t="s">
        <v>52</v>
      </c>
    </row>
    <row r="5426" spans="1:14" x14ac:dyDescent="0.3">
      <c r="A5426" t="str">
        <f t="shared" si="84"/>
        <v>20847205</v>
      </c>
      <c r="B5426" s="7" t="s">
        <v>1294</v>
      </c>
      <c r="C5426" s="7" t="s">
        <v>958</v>
      </c>
      <c r="D5426" s="7" t="s">
        <v>22</v>
      </c>
      <c r="E5426" s="7" t="e">
        <v>#N/A</v>
      </c>
      <c r="F5426" s="7" t="e">
        <v>#N/A</v>
      </c>
      <c r="G5426" s="7" t="e">
        <v>#N/A</v>
      </c>
      <c r="H5426" s="7" t="e">
        <v>#N/A</v>
      </c>
      <c r="I5426" s="7" t="s">
        <v>1001</v>
      </c>
      <c r="J5426" s="7" t="s">
        <v>1002</v>
      </c>
      <c r="K5426" s="241">
        <v>2084</v>
      </c>
      <c r="L5426" s="7" t="s">
        <v>1003</v>
      </c>
      <c r="M5426" s="241">
        <v>7205</v>
      </c>
      <c r="N5426" s="7" t="s">
        <v>1025</v>
      </c>
    </row>
    <row r="5427" spans="1:14" x14ac:dyDescent="0.3">
      <c r="A5427" t="str">
        <f t="shared" si="84"/>
        <v>20852025</v>
      </c>
      <c r="B5427" s="7" t="s">
        <v>1294</v>
      </c>
      <c r="C5427" s="7" t="s">
        <v>958</v>
      </c>
      <c r="D5427" s="7" t="s">
        <v>22</v>
      </c>
      <c r="E5427" s="7" t="e">
        <v>#N/A</v>
      </c>
      <c r="F5427" s="7" t="e">
        <v>#N/A</v>
      </c>
      <c r="G5427" s="7" t="e">
        <v>#N/A</v>
      </c>
      <c r="H5427" s="7" t="e">
        <v>#N/A</v>
      </c>
      <c r="I5427" s="7" t="s">
        <v>1001</v>
      </c>
      <c r="J5427" s="7" t="s">
        <v>1002</v>
      </c>
      <c r="K5427" s="241">
        <v>2085</v>
      </c>
      <c r="L5427" s="7" t="s">
        <v>2625</v>
      </c>
      <c r="M5427" s="241">
        <v>2025</v>
      </c>
      <c r="N5427" s="7" t="s">
        <v>1004</v>
      </c>
    </row>
    <row r="5428" spans="1:14" x14ac:dyDescent="0.3">
      <c r="A5428" t="str">
        <f t="shared" si="84"/>
        <v>20852085</v>
      </c>
      <c r="B5428" s="7" t="s">
        <v>1294</v>
      </c>
      <c r="C5428" s="7" t="s">
        <v>958</v>
      </c>
      <c r="D5428" s="7" t="s">
        <v>22</v>
      </c>
      <c r="E5428" s="7" t="e">
        <v>#N/A</v>
      </c>
      <c r="F5428" s="7" t="e">
        <v>#N/A</v>
      </c>
      <c r="G5428" s="7" t="e">
        <v>#N/A</v>
      </c>
      <c r="H5428" s="7" t="e">
        <v>#N/A</v>
      </c>
      <c r="I5428" s="7" t="s">
        <v>1001</v>
      </c>
      <c r="J5428" s="7" t="s">
        <v>1002</v>
      </c>
      <c r="K5428" s="241">
        <v>2085</v>
      </c>
      <c r="L5428" s="7" t="s">
        <v>2625</v>
      </c>
      <c r="M5428" s="241">
        <v>2085</v>
      </c>
      <c r="N5428" s="7" t="s">
        <v>280</v>
      </c>
    </row>
    <row r="5429" spans="1:14" x14ac:dyDescent="0.3">
      <c r="A5429" t="str">
        <f t="shared" si="84"/>
        <v>20858000</v>
      </c>
      <c r="B5429" s="7" t="s">
        <v>1294</v>
      </c>
      <c r="C5429" s="7" t="s">
        <v>958</v>
      </c>
      <c r="D5429" s="7" t="s">
        <v>22</v>
      </c>
      <c r="E5429" s="7" t="e">
        <v>#N/A</v>
      </c>
      <c r="F5429" s="7" t="e">
        <v>#N/A</v>
      </c>
      <c r="G5429" s="7" t="e">
        <v>#N/A</v>
      </c>
      <c r="H5429" s="7" t="e">
        <v>#N/A</v>
      </c>
      <c r="I5429" s="7" t="s">
        <v>1001</v>
      </c>
      <c r="J5429" s="7" t="s">
        <v>1002</v>
      </c>
      <c r="K5429" s="241">
        <v>2085</v>
      </c>
      <c r="L5429" s="7" t="s">
        <v>2625</v>
      </c>
      <c r="M5429" s="241">
        <v>8000</v>
      </c>
      <c r="N5429" s="7" t="s">
        <v>163</v>
      </c>
    </row>
    <row r="5430" spans="1:14" x14ac:dyDescent="0.3">
      <c r="A5430" t="str">
        <f t="shared" si="84"/>
        <v>20862000</v>
      </c>
      <c r="B5430" s="7" t="s">
        <v>1294</v>
      </c>
      <c r="C5430" s="7" t="s">
        <v>958</v>
      </c>
      <c r="D5430" s="7" t="s">
        <v>22</v>
      </c>
      <c r="E5430" s="7" t="e">
        <v>#N/A</v>
      </c>
      <c r="F5430" s="7" t="e">
        <v>#N/A</v>
      </c>
      <c r="G5430" s="7" t="e">
        <v>#N/A</v>
      </c>
      <c r="H5430" s="7" t="e">
        <v>#N/A</v>
      </c>
      <c r="I5430" s="7" t="s">
        <v>1001</v>
      </c>
      <c r="J5430" s="7" t="s">
        <v>1002</v>
      </c>
      <c r="K5430" s="241">
        <v>2086</v>
      </c>
      <c r="L5430" s="7" t="s">
        <v>2626</v>
      </c>
      <c r="M5430" s="241">
        <v>2000</v>
      </c>
      <c r="N5430" s="7" t="s">
        <v>271</v>
      </c>
    </row>
    <row r="5431" spans="1:14" x14ac:dyDescent="0.3">
      <c r="A5431" t="str">
        <f t="shared" si="84"/>
        <v>20872000</v>
      </c>
      <c r="B5431" s="7" t="s">
        <v>1294</v>
      </c>
      <c r="C5431" s="7" t="s">
        <v>958</v>
      </c>
      <c r="D5431" s="7" t="s">
        <v>22</v>
      </c>
      <c r="E5431" s="7" t="e">
        <v>#N/A</v>
      </c>
      <c r="F5431" s="7" t="e">
        <v>#N/A</v>
      </c>
      <c r="G5431" s="7" t="e">
        <v>#N/A</v>
      </c>
      <c r="H5431" s="7" t="e">
        <v>#N/A</v>
      </c>
      <c r="I5431" s="7" t="s">
        <v>1001</v>
      </c>
      <c r="J5431" s="7" t="s">
        <v>1002</v>
      </c>
      <c r="K5431" s="241">
        <v>2087</v>
      </c>
      <c r="L5431" s="7" t="s">
        <v>1005</v>
      </c>
      <c r="M5431" s="241">
        <v>2000</v>
      </c>
      <c r="N5431" s="7" t="s">
        <v>271</v>
      </c>
    </row>
    <row r="5432" spans="1:14" x14ac:dyDescent="0.3">
      <c r="A5432" t="str">
        <f t="shared" si="84"/>
        <v>20872015</v>
      </c>
      <c r="B5432" s="7" t="s">
        <v>1294</v>
      </c>
      <c r="C5432" s="7" t="s">
        <v>958</v>
      </c>
      <c r="D5432" s="7" t="s">
        <v>22</v>
      </c>
      <c r="E5432" s="7" t="s">
        <v>482</v>
      </c>
      <c r="F5432" s="7" t="s">
        <v>483</v>
      </c>
      <c r="G5432" s="7" t="s">
        <v>955</v>
      </c>
      <c r="H5432" s="7" t="s">
        <v>956</v>
      </c>
      <c r="I5432" s="7" t="s">
        <v>1001</v>
      </c>
      <c r="J5432" s="7" t="s">
        <v>1002</v>
      </c>
      <c r="K5432" s="241">
        <v>2087</v>
      </c>
      <c r="L5432" s="7" t="s">
        <v>1005</v>
      </c>
      <c r="M5432" s="241">
        <v>2015</v>
      </c>
      <c r="N5432" s="7" t="s">
        <v>278</v>
      </c>
    </row>
    <row r="5433" spans="1:14" x14ac:dyDescent="0.3">
      <c r="A5433" t="str">
        <f t="shared" si="84"/>
        <v>20872045</v>
      </c>
      <c r="B5433" s="7" t="s">
        <v>1294</v>
      </c>
      <c r="C5433" s="7" t="s">
        <v>958</v>
      </c>
      <c r="D5433" s="7" t="s">
        <v>22</v>
      </c>
      <c r="E5433" s="7" t="e">
        <v>#N/A</v>
      </c>
      <c r="F5433" s="7" t="e">
        <v>#N/A</v>
      </c>
      <c r="G5433" s="7" t="e">
        <v>#N/A</v>
      </c>
      <c r="H5433" s="7" t="e">
        <v>#N/A</v>
      </c>
      <c r="I5433" s="7" t="s">
        <v>1001</v>
      </c>
      <c r="J5433" s="7" t="s">
        <v>1002</v>
      </c>
      <c r="K5433" s="241">
        <v>2087</v>
      </c>
      <c r="L5433" s="7" t="s">
        <v>1005</v>
      </c>
      <c r="M5433" s="241">
        <v>2045</v>
      </c>
      <c r="N5433" s="7" t="s">
        <v>170</v>
      </c>
    </row>
    <row r="5434" spans="1:14" x14ac:dyDescent="0.3">
      <c r="A5434" t="str">
        <f t="shared" si="84"/>
        <v>20877200</v>
      </c>
      <c r="B5434" s="7" t="s">
        <v>1294</v>
      </c>
      <c r="C5434" s="7" t="s">
        <v>958</v>
      </c>
      <c r="D5434" s="7" t="s">
        <v>22</v>
      </c>
      <c r="E5434" s="7" t="e">
        <v>#N/A</v>
      </c>
      <c r="F5434" s="7" t="e">
        <v>#N/A</v>
      </c>
      <c r="G5434" s="7" t="e">
        <v>#N/A</v>
      </c>
      <c r="H5434" s="7" t="e">
        <v>#N/A</v>
      </c>
      <c r="I5434" s="7" t="s">
        <v>1001</v>
      </c>
      <c r="J5434" s="7" t="s">
        <v>1002</v>
      </c>
      <c r="K5434" s="241">
        <v>2087</v>
      </c>
      <c r="L5434" s="7" t="s">
        <v>1005</v>
      </c>
      <c r="M5434" s="241">
        <v>7200</v>
      </c>
      <c r="N5434" s="7" t="s">
        <v>255</v>
      </c>
    </row>
    <row r="5435" spans="1:14" x14ac:dyDescent="0.3">
      <c r="A5435" t="str">
        <f t="shared" si="84"/>
        <v>20877500</v>
      </c>
      <c r="B5435" s="7" t="s">
        <v>1294</v>
      </c>
      <c r="C5435" s="7" t="s">
        <v>958</v>
      </c>
      <c r="D5435" s="7" t="s">
        <v>22</v>
      </c>
      <c r="E5435" s="7" t="e">
        <v>#N/A</v>
      </c>
      <c r="F5435" s="7" t="e">
        <v>#N/A</v>
      </c>
      <c r="G5435" s="7" t="e">
        <v>#N/A</v>
      </c>
      <c r="H5435" s="7" t="e">
        <v>#N/A</v>
      </c>
      <c r="I5435" s="7" t="s">
        <v>1001</v>
      </c>
      <c r="J5435" s="7" t="s">
        <v>1002</v>
      </c>
      <c r="K5435" s="241">
        <v>2087</v>
      </c>
      <c r="L5435" s="7" t="s">
        <v>1005</v>
      </c>
      <c r="M5435" s="241">
        <v>7500</v>
      </c>
      <c r="N5435" s="7" t="s">
        <v>213</v>
      </c>
    </row>
    <row r="5436" spans="1:14" x14ac:dyDescent="0.3">
      <c r="A5436" t="str">
        <f t="shared" si="84"/>
        <v>20882000</v>
      </c>
      <c r="B5436" s="7" t="s">
        <v>1294</v>
      </c>
      <c r="C5436" s="7" t="s">
        <v>958</v>
      </c>
      <c r="D5436" s="7" t="s">
        <v>22</v>
      </c>
      <c r="E5436" s="7" t="e">
        <v>#N/A</v>
      </c>
      <c r="F5436" s="7" t="e">
        <v>#N/A</v>
      </c>
      <c r="G5436" s="7" t="e">
        <v>#N/A</v>
      </c>
      <c r="H5436" s="7" t="e">
        <v>#N/A</v>
      </c>
      <c r="I5436" s="7" t="s">
        <v>1001</v>
      </c>
      <c r="J5436" s="7" t="s">
        <v>1002</v>
      </c>
      <c r="K5436" s="241">
        <v>2088</v>
      </c>
      <c r="L5436" s="7" t="s">
        <v>2627</v>
      </c>
      <c r="M5436" s="241">
        <v>2000</v>
      </c>
      <c r="N5436" s="7" t="s">
        <v>271</v>
      </c>
    </row>
    <row r="5437" spans="1:14" x14ac:dyDescent="0.3">
      <c r="A5437" t="str">
        <f t="shared" si="84"/>
        <v>20888040</v>
      </c>
      <c r="B5437" s="7" t="s">
        <v>1294</v>
      </c>
      <c r="C5437" s="7" t="s">
        <v>958</v>
      </c>
      <c r="D5437" s="7" t="s">
        <v>22</v>
      </c>
      <c r="E5437" s="7" t="e">
        <v>#N/A</v>
      </c>
      <c r="F5437" s="7" t="e">
        <v>#N/A</v>
      </c>
      <c r="G5437" s="7" t="e">
        <v>#N/A</v>
      </c>
      <c r="H5437" s="7" t="e">
        <v>#N/A</v>
      </c>
      <c r="I5437" s="7" t="s">
        <v>1001</v>
      </c>
      <c r="J5437" s="7" t="s">
        <v>1002</v>
      </c>
      <c r="K5437" s="241">
        <v>2088</v>
      </c>
      <c r="L5437" s="7" t="s">
        <v>2627</v>
      </c>
      <c r="M5437" s="241">
        <v>8040</v>
      </c>
      <c r="N5437" s="7" t="s">
        <v>441</v>
      </c>
    </row>
    <row r="5438" spans="1:14" x14ac:dyDescent="0.3">
      <c r="A5438" t="str">
        <f t="shared" si="84"/>
        <v>20892047</v>
      </c>
      <c r="B5438" s="7" t="s">
        <v>1294</v>
      </c>
      <c r="C5438" s="7" t="s">
        <v>958</v>
      </c>
      <c r="D5438" s="7" t="s">
        <v>22</v>
      </c>
      <c r="E5438" s="7" t="s">
        <v>482</v>
      </c>
      <c r="F5438" s="7" t="s">
        <v>483</v>
      </c>
      <c r="G5438" s="7" t="s">
        <v>955</v>
      </c>
      <c r="H5438" s="7" t="s">
        <v>956</v>
      </c>
      <c r="I5438" s="7" t="s">
        <v>1001</v>
      </c>
      <c r="J5438" s="7" t="s">
        <v>1002</v>
      </c>
      <c r="K5438" s="241">
        <v>2089</v>
      </c>
      <c r="L5438" s="7" t="s">
        <v>1006</v>
      </c>
      <c r="M5438" s="241">
        <v>2047</v>
      </c>
      <c r="N5438" s="7" t="s">
        <v>299</v>
      </c>
    </row>
    <row r="5439" spans="1:14" x14ac:dyDescent="0.3">
      <c r="A5439" t="str">
        <f t="shared" si="84"/>
        <v>20897200</v>
      </c>
      <c r="B5439" s="7" t="s">
        <v>1294</v>
      </c>
      <c r="C5439" s="7" t="s">
        <v>958</v>
      </c>
      <c r="D5439" s="7" t="s">
        <v>22</v>
      </c>
      <c r="E5439" s="7" t="s">
        <v>482</v>
      </c>
      <c r="F5439" s="7" t="s">
        <v>483</v>
      </c>
      <c r="G5439" s="7" t="s">
        <v>955</v>
      </c>
      <c r="H5439" s="7" t="s">
        <v>956</v>
      </c>
      <c r="I5439" s="7" t="s">
        <v>1001</v>
      </c>
      <c r="J5439" s="7" t="s">
        <v>1002</v>
      </c>
      <c r="K5439" s="241">
        <v>2089</v>
      </c>
      <c r="L5439" s="7" t="s">
        <v>1006</v>
      </c>
      <c r="M5439" s="241">
        <v>7200</v>
      </c>
      <c r="N5439" s="7" t="s">
        <v>255</v>
      </c>
    </row>
    <row r="5440" spans="1:14" x14ac:dyDescent="0.3">
      <c r="A5440" t="str">
        <f t="shared" si="84"/>
        <v>20901000</v>
      </c>
      <c r="B5440" s="7" t="s">
        <v>1294</v>
      </c>
      <c r="C5440" s="7" t="s">
        <v>958</v>
      </c>
      <c r="D5440" s="7" t="s">
        <v>22</v>
      </c>
      <c r="E5440" s="7" t="e">
        <v>#N/A</v>
      </c>
      <c r="F5440" s="7" t="e">
        <v>#N/A</v>
      </c>
      <c r="G5440" s="7" t="e">
        <v>#N/A</v>
      </c>
      <c r="H5440" s="7" t="e">
        <v>#N/A</v>
      </c>
      <c r="I5440" s="7" t="s">
        <v>1001</v>
      </c>
      <c r="J5440" s="7" t="s">
        <v>1002</v>
      </c>
      <c r="K5440" s="241">
        <v>2090</v>
      </c>
      <c r="L5440" s="7" t="s">
        <v>1007</v>
      </c>
      <c r="M5440" s="241">
        <v>1000</v>
      </c>
      <c r="N5440" s="7" t="s">
        <v>427</v>
      </c>
    </row>
    <row r="5441" spans="1:14" x14ac:dyDescent="0.3">
      <c r="A5441" t="str">
        <f t="shared" si="84"/>
        <v>20901002</v>
      </c>
      <c r="B5441" s="7" t="s">
        <v>1294</v>
      </c>
      <c r="C5441" s="7" t="s">
        <v>958</v>
      </c>
      <c r="D5441" s="7" t="s">
        <v>22</v>
      </c>
      <c r="E5441" s="7" t="s">
        <v>482</v>
      </c>
      <c r="F5441" s="7" t="s">
        <v>483</v>
      </c>
      <c r="G5441" s="7" t="s">
        <v>955</v>
      </c>
      <c r="H5441" s="7" t="s">
        <v>956</v>
      </c>
      <c r="I5441" s="7" t="s">
        <v>1001</v>
      </c>
      <c r="J5441" s="7" t="s">
        <v>1002</v>
      </c>
      <c r="K5441" s="241">
        <v>2090</v>
      </c>
      <c r="L5441" s="7" t="s">
        <v>1007</v>
      </c>
      <c r="M5441" s="241">
        <v>1002</v>
      </c>
      <c r="N5441" s="7" t="s">
        <v>597</v>
      </c>
    </row>
    <row r="5442" spans="1:14" x14ac:dyDescent="0.3">
      <c r="A5442" t="str">
        <f t="shared" si="84"/>
        <v>20901003</v>
      </c>
      <c r="B5442" s="7" t="s">
        <v>1294</v>
      </c>
      <c r="C5442" s="7" t="s">
        <v>958</v>
      </c>
      <c r="D5442" s="7" t="s">
        <v>22</v>
      </c>
      <c r="E5442" s="7" t="s">
        <v>482</v>
      </c>
      <c r="F5442" s="7" t="s">
        <v>483</v>
      </c>
      <c r="G5442" s="7" t="s">
        <v>955</v>
      </c>
      <c r="H5442" s="7" t="s">
        <v>956</v>
      </c>
      <c r="I5442" s="7" t="s">
        <v>1001</v>
      </c>
      <c r="J5442" s="7" t="s">
        <v>1002</v>
      </c>
      <c r="K5442" s="241">
        <v>2090</v>
      </c>
      <c r="L5442" s="7" t="s">
        <v>1007</v>
      </c>
      <c r="M5442" s="241">
        <v>1003</v>
      </c>
      <c r="N5442" s="7" t="s">
        <v>384</v>
      </c>
    </row>
    <row r="5443" spans="1:14" x14ac:dyDescent="0.3">
      <c r="A5443" t="str">
        <f t="shared" ref="A5443:A5506" si="85">K5443&amp;M5443</f>
        <v>20901004</v>
      </c>
      <c r="B5443" s="7" t="s">
        <v>1294</v>
      </c>
      <c r="C5443" s="7" t="s">
        <v>958</v>
      </c>
      <c r="D5443" s="7" t="s">
        <v>22</v>
      </c>
      <c r="E5443" s="7" t="e">
        <v>#N/A</v>
      </c>
      <c r="F5443" s="7" t="e">
        <v>#N/A</v>
      </c>
      <c r="G5443" s="7" t="e">
        <v>#N/A</v>
      </c>
      <c r="H5443" s="7" t="e">
        <v>#N/A</v>
      </c>
      <c r="I5443" s="7" t="s">
        <v>1001</v>
      </c>
      <c r="J5443" s="7" t="s">
        <v>1002</v>
      </c>
      <c r="K5443" s="241">
        <v>2090</v>
      </c>
      <c r="L5443" s="7" t="s">
        <v>1007</v>
      </c>
      <c r="M5443" s="241">
        <v>1004</v>
      </c>
      <c r="N5443" s="7" t="s">
        <v>1547</v>
      </c>
    </row>
    <row r="5444" spans="1:14" x14ac:dyDescent="0.3">
      <c r="A5444" t="str">
        <f t="shared" si="85"/>
        <v>20901016</v>
      </c>
      <c r="B5444" s="7" t="s">
        <v>1294</v>
      </c>
      <c r="C5444" s="7" t="s">
        <v>958</v>
      </c>
      <c r="D5444" s="7" t="s">
        <v>22</v>
      </c>
      <c r="E5444" s="7" t="s">
        <v>482</v>
      </c>
      <c r="F5444" s="7" t="s">
        <v>483</v>
      </c>
      <c r="G5444" s="7" t="s">
        <v>955</v>
      </c>
      <c r="H5444" s="7" t="s">
        <v>956</v>
      </c>
      <c r="I5444" s="7" t="s">
        <v>1001</v>
      </c>
      <c r="J5444" s="7" t="s">
        <v>1002</v>
      </c>
      <c r="K5444" s="241">
        <v>2090</v>
      </c>
      <c r="L5444" s="7" t="s">
        <v>1007</v>
      </c>
      <c r="M5444" s="241">
        <v>1016</v>
      </c>
      <c r="N5444" s="7" t="s">
        <v>599</v>
      </c>
    </row>
    <row r="5445" spans="1:14" x14ac:dyDescent="0.3">
      <c r="A5445" t="str">
        <f t="shared" si="85"/>
        <v>20901022</v>
      </c>
      <c r="B5445" s="7" t="s">
        <v>1294</v>
      </c>
      <c r="C5445" s="7" t="s">
        <v>958</v>
      </c>
      <c r="D5445" s="7" t="s">
        <v>22</v>
      </c>
      <c r="E5445" s="7" t="s">
        <v>482</v>
      </c>
      <c r="F5445" s="7" t="s">
        <v>483</v>
      </c>
      <c r="G5445" s="7" t="s">
        <v>955</v>
      </c>
      <c r="H5445" s="7" t="s">
        <v>956</v>
      </c>
      <c r="I5445" s="7" t="s">
        <v>1001</v>
      </c>
      <c r="J5445" s="7" t="s">
        <v>1002</v>
      </c>
      <c r="K5445" s="241">
        <v>2090</v>
      </c>
      <c r="L5445" s="7" t="s">
        <v>1007</v>
      </c>
      <c r="M5445" s="241">
        <v>1022</v>
      </c>
      <c r="N5445" s="7" t="s">
        <v>602</v>
      </c>
    </row>
    <row r="5446" spans="1:14" x14ac:dyDescent="0.3">
      <c r="A5446" t="str">
        <f t="shared" si="85"/>
        <v>20901026</v>
      </c>
      <c r="B5446" s="7" t="s">
        <v>1294</v>
      </c>
      <c r="C5446" s="7" t="s">
        <v>958</v>
      </c>
      <c r="D5446" s="7" t="s">
        <v>22</v>
      </c>
      <c r="E5446" s="7" t="s">
        <v>482</v>
      </c>
      <c r="F5446" s="7" t="s">
        <v>483</v>
      </c>
      <c r="G5446" s="7" t="s">
        <v>955</v>
      </c>
      <c r="H5446" s="7" t="s">
        <v>956</v>
      </c>
      <c r="I5446" s="7" t="s">
        <v>1001</v>
      </c>
      <c r="J5446" s="7" t="s">
        <v>1002</v>
      </c>
      <c r="K5446" s="241">
        <v>2090</v>
      </c>
      <c r="L5446" s="7" t="s">
        <v>1007</v>
      </c>
      <c r="M5446" s="241">
        <v>1026</v>
      </c>
      <c r="N5446" s="7" t="s">
        <v>604</v>
      </c>
    </row>
    <row r="5447" spans="1:14" x14ac:dyDescent="0.3">
      <c r="A5447" t="str">
        <f t="shared" si="85"/>
        <v>20901031</v>
      </c>
      <c r="B5447" s="7" t="s">
        <v>1294</v>
      </c>
      <c r="C5447" s="7" t="s">
        <v>958</v>
      </c>
      <c r="D5447" s="7" t="s">
        <v>22</v>
      </c>
      <c r="E5447" s="7" t="s">
        <v>482</v>
      </c>
      <c r="F5447" s="7" t="s">
        <v>483</v>
      </c>
      <c r="G5447" s="7" t="s">
        <v>955</v>
      </c>
      <c r="H5447" s="7" t="s">
        <v>956</v>
      </c>
      <c r="I5447" s="7" t="s">
        <v>1001</v>
      </c>
      <c r="J5447" s="7" t="s">
        <v>1002</v>
      </c>
      <c r="K5447" s="241">
        <v>2090</v>
      </c>
      <c r="L5447" s="7" t="s">
        <v>1007</v>
      </c>
      <c r="M5447" s="241">
        <v>1031</v>
      </c>
      <c r="N5447" s="7" t="s">
        <v>529</v>
      </c>
    </row>
    <row r="5448" spans="1:14" x14ac:dyDescent="0.3">
      <c r="A5448" t="str">
        <f t="shared" si="85"/>
        <v>20901032</v>
      </c>
      <c r="B5448" s="7" t="s">
        <v>1294</v>
      </c>
      <c r="C5448" s="7" t="s">
        <v>958</v>
      </c>
      <c r="D5448" s="7" t="s">
        <v>22</v>
      </c>
      <c r="E5448" s="7" t="s">
        <v>482</v>
      </c>
      <c r="F5448" s="7" t="s">
        <v>483</v>
      </c>
      <c r="G5448" s="7" t="s">
        <v>955</v>
      </c>
      <c r="H5448" s="7" t="s">
        <v>956</v>
      </c>
      <c r="I5448" s="7" t="s">
        <v>1001</v>
      </c>
      <c r="J5448" s="7" t="s">
        <v>1002</v>
      </c>
      <c r="K5448" s="241">
        <v>2090</v>
      </c>
      <c r="L5448" s="7" t="s">
        <v>1007</v>
      </c>
      <c r="M5448" s="241">
        <v>1032</v>
      </c>
      <c r="N5448" s="7" t="s">
        <v>530</v>
      </c>
    </row>
    <row r="5449" spans="1:14" x14ac:dyDescent="0.3">
      <c r="A5449" t="str">
        <f t="shared" si="85"/>
        <v>20901033</v>
      </c>
      <c r="B5449" s="7" t="s">
        <v>1294</v>
      </c>
      <c r="C5449" s="7" t="s">
        <v>958</v>
      </c>
      <c r="D5449" s="7" t="s">
        <v>22</v>
      </c>
      <c r="E5449" s="7" t="s">
        <v>482</v>
      </c>
      <c r="F5449" s="7" t="s">
        <v>483</v>
      </c>
      <c r="G5449" s="7" t="s">
        <v>955</v>
      </c>
      <c r="H5449" s="7" t="s">
        <v>956</v>
      </c>
      <c r="I5449" s="7" t="s">
        <v>1001</v>
      </c>
      <c r="J5449" s="7" t="s">
        <v>1002</v>
      </c>
      <c r="K5449" s="241">
        <v>2090</v>
      </c>
      <c r="L5449" s="7" t="s">
        <v>1007</v>
      </c>
      <c r="M5449" s="241">
        <v>1033</v>
      </c>
      <c r="N5449" s="7" t="s">
        <v>656</v>
      </c>
    </row>
    <row r="5450" spans="1:14" x14ac:dyDescent="0.3">
      <c r="A5450" t="str">
        <f t="shared" si="85"/>
        <v>20901037</v>
      </c>
      <c r="B5450" s="7" t="s">
        <v>1294</v>
      </c>
      <c r="C5450" s="7" t="s">
        <v>958</v>
      </c>
      <c r="D5450" s="7" t="s">
        <v>22</v>
      </c>
      <c r="E5450" s="7" t="s">
        <v>482</v>
      </c>
      <c r="F5450" s="7" t="s">
        <v>483</v>
      </c>
      <c r="G5450" s="7" t="s">
        <v>955</v>
      </c>
      <c r="H5450" s="7" t="s">
        <v>956</v>
      </c>
      <c r="I5450" s="7" t="s">
        <v>1001</v>
      </c>
      <c r="J5450" s="7" t="s">
        <v>1002</v>
      </c>
      <c r="K5450" s="241">
        <v>2090</v>
      </c>
      <c r="L5450" s="7" t="s">
        <v>1007</v>
      </c>
      <c r="M5450" s="241">
        <v>1037</v>
      </c>
      <c r="N5450" s="7" t="s">
        <v>605</v>
      </c>
    </row>
    <row r="5451" spans="1:14" x14ac:dyDescent="0.3">
      <c r="A5451" t="str">
        <f t="shared" si="85"/>
        <v>20901040</v>
      </c>
      <c r="B5451" s="7" t="s">
        <v>1294</v>
      </c>
      <c r="C5451" s="7" t="s">
        <v>958</v>
      </c>
      <c r="D5451" s="7" t="s">
        <v>22</v>
      </c>
      <c r="E5451" s="7" t="s">
        <v>482</v>
      </c>
      <c r="F5451" s="7" t="s">
        <v>483</v>
      </c>
      <c r="G5451" s="7" t="s">
        <v>955</v>
      </c>
      <c r="H5451" s="7" t="s">
        <v>956</v>
      </c>
      <c r="I5451" s="7" t="s">
        <v>1001</v>
      </c>
      <c r="J5451" s="7" t="s">
        <v>1002</v>
      </c>
      <c r="K5451" s="241">
        <v>2090</v>
      </c>
      <c r="L5451" s="7" t="s">
        <v>1007</v>
      </c>
      <c r="M5451" s="241">
        <v>1040</v>
      </c>
      <c r="N5451" s="7" t="s">
        <v>606</v>
      </c>
    </row>
    <row r="5452" spans="1:14" x14ac:dyDescent="0.3">
      <c r="A5452" t="str">
        <f t="shared" si="85"/>
        <v>20901042</v>
      </c>
      <c r="B5452" s="7" t="s">
        <v>1294</v>
      </c>
      <c r="C5452" s="7" t="s">
        <v>958</v>
      </c>
      <c r="D5452" s="7" t="s">
        <v>22</v>
      </c>
      <c r="E5452" s="7" t="s">
        <v>482</v>
      </c>
      <c r="F5452" s="7" t="s">
        <v>483</v>
      </c>
      <c r="G5452" s="7" t="s">
        <v>955</v>
      </c>
      <c r="H5452" s="7" t="s">
        <v>956</v>
      </c>
      <c r="I5452" s="7" t="s">
        <v>1001</v>
      </c>
      <c r="J5452" s="7" t="s">
        <v>1002</v>
      </c>
      <c r="K5452" s="241">
        <v>2090</v>
      </c>
      <c r="L5452" s="7" t="s">
        <v>1007</v>
      </c>
      <c r="M5452" s="241">
        <v>1042</v>
      </c>
      <c r="N5452" s="7" t="s">
        <v>180</v>
      </c>
    </row>
    <row r="5453" spans="1:14" x14ac:dyDescent="0.3">
      <c r="A5453" t="str">
        <f t="shared" si="85"/>
        <v>20901050</v>
      </c>
      <c r="B5453" s="7" t="s">
        <v>1294</v>
      </c>
      <c r="C5453" s="7" t="s">
        <v>958</v>
      </c>
      <c r="D5453" s="7" t="s">
        <v>22</v>
      </c>
      <c r="E5453" s="7" t="s">
        <v>482</v>
      </c>
      <c r="F5453" s="7" t="s">
        <v>483</v>
      </c>
      <c r="G5453" s="7" t="s">
        <v>955</v>
      </c>
      <c r="H5453" s="7" t="s">
        <v>956</v>
      </c>
      <c r="I5453" s="7" t="s">
        <v>1001</v>
      </c>
      <c r="J5453" s="7" t="s">
        <v>1002</v>
      </c>
      <c r="K5453" s="241">
        <v>2090</v>
      </c>
      <c r="L5453" s="7" t="s">
        <v>1007</v>
      </c>
      <c r="M5453" s="241">
        <v>1050</v>
      </c>
      <c r="N5453" s="7" t="s">
        <v>609</v>
      </c>
    </row>
    <row r="5454" spans="1:14" x14ac:dyDescent="0.3">
      <c r="A5454" t="str">
        <f t="shared" si="85"/>
        <v>20901051</v>
      </c>
      <c r="B5454" s="7" t="s">
        <v>1294</v>
      </c>
      <c r="C5454" s="7" t="s">
        <v>958</v>
      </c>
      <c r="D5454" s="7" t="s">
        <v>22</v>
      </c>
      <c r="E5454" s="7" t="s">
        <v>482</v>
      </c>
      <c r="F5454" s="7" t="s">
        <v>483</v>
      </c>
      <c r="G5454" s="7" t="s">
        <v>955</v>
      </c>
      <c r="H5454" s="7" t="s">
        <v>956</v>
      </c>
      <c r="I5454" s="7" t="s">
        <v>1001</v>
      </c>
      <c r="J5454" s="7" t="s">
        <v>1002</v>
      </c>
      <c r="K5454" s="241">
        <v>2090</v>
      </c>
      <c r="L5454" s="7" t="s">
        <v>1007</v>
      </c>
      <c r="M5454" s="241">
        <v>1051</v>
      </c>
      <c r="N5454" s="7" t="s">
        <v>610</v>
      </c>
    </row>
    <row r="5455" spans="1:14" x14ac:dyDescent="0.3">
      <c r="A5455" t="str">
        <f t="shared" si="85"/>
        <v>20901101</v>
      </c>
      <c r="B5455" s="7" t="s">
        <v>1294</v>
      </c>
      <c r="C5455" s="7" t="s">
        <v>958</v>
      </c>
      <c r="D5455" s="7" t="s">
        <v>22</v>
      </c>
      <c r="E5455" s="7" t="s">
        <v>482</v>
      </c>
      <c r="F5455" s="7" t="s">
        <v>483</v>
      </c>
      <c r="G5455" s="7" t="s">
        <v>955</v>
      </c>
      <c r="H5455" s="7" t="s">
        <v>956</v>
      </c>
      <c r="I5455" s="7" t="s">
        <v>1001</v>
      </c>
      <c r="J5455" s="7" t="s">
        <v>1002</v>
      </c>
      <c r="K5455" s="241">
        <v>2090</v>
      </c>
      <c r="L5455" s="7" t="s">
        <v>1007</v>
      </c>
      <c r="M5455" s="241">
        <v>1101</v>
      </c>
      <c r="N5455" s="7" t="s">
        <v>797</v>
      </c>
    </row>
    <row r="5456" spans="1:14" x14ac:dyDescent="0.3">
      <c r="A5456" t="str">
        <f t="shared" si="85"/>
        <v>20902007</v>
      </c>
      <c r="B5456" s="7" t="s">
        <v>1294</v>
      </c>
      <c r="C5456" s="7" t="s">
        <v>958</v>
      </c>
      <c r="D5456" s="7" t="s">
        <v>22</v>
      </c>
      <c r="E5456" s="7" t="e">
        <v>#N/A</v>
      </c>
      <c r="F5456" s="7" t="e">
        <v>#N/A</v>
      </c>
      <c r="G5456" s="7" t="e">
        <v>#N/A</v>
      </c>
      <c r="H5456" s="7" t="e">
        <v>#N/A</v>
      </c>
      <c r="I5456" s="7" t="s">
        <v>1001</v>
      </c>
      <c r="J5456" s="7" t="s">
        <v>1002</v>
      </c>
      <c r="K5456" s="241">
        <v>2090</v>
      </c>
      <c r="L5456" s="7" t="s">
        <v>1007</v>
      </c>
      <c r="M5456" s="241">
        <v>2007</v>
      </c>
      <c r="N5456" s="7" t="s">
        <v>619</v>
      </c>
    </row>
    <row r="5457" spans="1:14" x14ac:dyDescent="0.3">
      <c r="A5457" t="str">
        <f t="shared" si="85"/>
        <v>20902062</v>
      </c>
      <c r="B5457" s="7" t="s">
        <v>1294</v>
      </c>
      <c r="C5457" s="7" t="s">
        <v>958</v>
      </c>
      <c r="D5457" s="7" t="s">
        <v>22</v>
      </c>
      <c r="E5457" s="7" t="e">
        <v>#N/A</v>
      </c>
      <c r="F5457" s="7" t="e">
        <v>#N/A</v>
      </c>
      <c r="G5457" s="7" t="e">
        <v>#N/A</v>
      </c>
      <c r="H5457" s="7" t="e">
        <v>#N/A</v>
      </c>
      <c r="I5457" s="7" t="s">
        <v>1001</v>
      </c>
      <c r="J5457" s="7" t="s">
        <v>1002</v>
      </c>
      <c r="K5457" s="241">
        <v>2090</v>
      </c>
      <c r="L5457" s="7" t="s">
        <v>1007</v>
      </c>
      <c r="M5457" s="241">
        <v>2062</v>
      </c>
      <c r="N5457" s="7" t="s">
        <v>477</v>
      </c>
    </row>
    <row r="5458" spans="1:14" x14ac:dyDescent="0.3">
      <c r="A5458" t="str">
        <f t="shared" si="85"/>
        <v>20904000</v>
      </c>
      <c r="B5458" s="7" t="s">
        <v>1294</v>
      </c>
      <c r="C5458" s="7" t="s">
        <v>958</v>
      </c>
      <c r="D5458" s="7" t="s">
        <v>22</v>
      </c>
      <c r="E5458" s="7" t="e">
        <v>#N/A</v>
      </c>
      <c r="F5458" s="7" t="e">
        <v>#N/A</v>
      </c>
      <c r="G5458" s="7" t="e">
        <v>#N/A</v>
      </c>
      <c r="H5458" s="7" t="e">
        <v>#N/A</v>
      </c>
      <c r="I5458" s="7" t="s">
        <v>1001</v>
      </c>
      <c r="J5458" s="7" t="s">
        <v>1002</v>
      </c>
      <c r="K5458" s="241">
        <v>2090</v>
      </c>
      <c r="L5458" s="7" t="s">
        <v>1007</v>
      </c>
      <c r="M5458" s="241">
        <v>4000</v>
      </c>
      <c r="N5458" s="7" t="s">
        <v>1349</v>
      </c>
    </row>
    <row r="5459" spans="1:14" x14ac:dyDescent="0.3">
      <c r="A5459" t="str">
        <f t="shared" si="85"/>
        <v>20905002</v>
      </c>
      <c r="B5459" s="7" t="s">
        <v>1351</v>
      </c>
      <c r="C5459" s="7" t="s">
        <v>958</v>
      </c>
      <c r="D5459" s="7" t="s">
        <v>22</v>
      </c>
      <c r="E5459" s="7" t="s">
        <v>482</v>
      </c>
      <c r="F5459" s="7" t="s">
        <v>483</v>
      </c>
      <c r="G5459" s="7" t="s">
        <v>955</v>
      </c>
      <c r="H5459" s="7" t="s">
        <v>956</v>
      </c>
      <c r="I5459" s="7" t="s">
        <v>1001</v>
      </c>
      <c r="J5459" s="7" t="s">
        <v>1002</v>
      </c>
      <c r="K5459" s="241">
        <v>2090</v>
      </c>
      <c r="L5459" s="7" t="s">
        <v>1007</v>
      </c>
      <c r="M5459" s="241">
        <v>5002</v>
      </c>
      <c r="N5459" s="7" t="s">
        <v>308</v>
      </c>
    </row>
    <row r="5460" spans="1:14" x14ac:dyDescent="0.3">
      <c r="A5460" t="str">
        <f t="shared" si="85"/>
        <v>20905006</v>
      </c>
      <c r="B5460" s="7" t="s">
        <v>1294</v>
      </c>
      <c r="C5460" s="7" t="s">
        <v>958</v>
      </c>
      <c r="D5460" s="7" t="s">
        <v>22</v>
      </c>
      <c r="E5460" s="7" t="e">
        <v>#N/A</v>
      </c>
      <c r="F5460" s="7" t="e">
        <v>#N/A</v>
      </c>
      <c r="G5460" s="7" t="e">
        <v>#N/A</v>
      </c>
      <c r="H5460" s="7" t="e">
        <v>#N/A</v>
      </c>
      <c r="I5460" s="7" t="s">
        <v>1001</v>
      </c>
      <c r="J5460" s="7" t="s">
        <v>1002</v>
      </c>
      <c r="K5460" s="241">
        <v>2090</v>
      </c>
      <c r="L5460" s="7" t="s">
        <v>1007</v>
      </c>
      <c r="M5460" s="241">
        <v>5006</v>
      </c>
      <c r="N5460" s="7" t="s">
        <v>736</v>
      </c>
    </row>
    <row r="5461" spans="1:14" x14ac:dyDescent="0.3">
      <c r="A5461" t="str">
        <f t="shared" si="85"/>
        <v>20907130</v>
      </c>
      <c r="B5461" s="7" t="s">
        <v>1294</v>
      </c>
      <c r="C5461" s="7" t="s">
        <v>958</v>
      </c>
      <c r="D5461" s="7" t="s">
        <v>22</v>
      </c>
      <c r="E5461" s="7" t="e">
        <v>#N/A</v>
      </c>
      <c r="F5461" s="7" t="e">
        <v>#N/A</v>
      </c>
      <c r="G5461" s="7" t="e">
        <v>#N/A</v>
      </c>
      <c r="H5461" s="7" t="e">
        <v>#N/A</v>
      </c>
      <c r="I5461" s="7" t="s">
        <v>1001</v>
      </c>
      <c r="J5461" s="7" t="s">
        <v>1002</v>
      </c>
      <c r="K5461" s="241">
        <v>2090</v>
      </c>
      <c r="L5461" s="7" t="s">
        <v>1007</v>
      </c>
      <c r="M5461" s="241">
        <v>7130</v>
      </c>
      <c r="N5461" s="7" t="s">
        <v>589</v>
      </c>
    </row>
    <row r="5462" spans="1:14" x14ac:dyDescent="0.3">
      <c r="A5462" t="str">
        <f t="shared" si="85"/>
        <v>27012701</v>
      </c>
      <c r="B5462" s="7" t="s">
        <v>1294</v>
      </c>
      <c r="C5462" s="7" t="s">
        <v>958</v>
      </c>
      <c r="D5462" s="7" t="s">
        <v>22</v>
      </c>
      <c r="E5462" s="7" t="e">
        <v>#N/A</v>
      </c>
      <c r="F5462" s="7" t="e">
        <v>#N/A</v>
      </c>
      <c r="G5462" s="7" t="e">
        <v>#N/A</v>
      </c>
      <c r="H5462" s="7" t="e">
        <v>#N/A</v>
      </c>
      <c r="I5462" s="7" t="s">
        <v>1001</v>
      </c>
      <c r="J5462" s="7" t="s">
        <v>1002</v>
      </c>
      <c r="K5462" s="241">
        <v>2701</v>
      </c>
      <c r="L5462" s="7" t="s">
        <v>2628</v>
      </c>
      <c r="M5462" s="241">
        <v>2701</v>
      </c>
      <c r="N5462" s="7" t="s">
        <v>2629</v>
      </c>
    </row>
    <row r="5463" spans="1:14" x14ac:dyDescent="0.3">
      <c r="A5463" t="str">
        <f t="shared" si="85"/>
        <v>27017200</v>
      </c>
      <c r="B5463" s="7" t="s">
        <v>1294</v>
      </c>
      <c r="C5463" s="7" t="s">
        <v>958</v>
      </c>
      <c r="D5463" s="7" t="s">
        <v>22</v>
      </c>
      <c r="E5463" s="7" t="e">
        <v>#N/A</v>
      </c>
      <c r="F5463" s="7" t="e">
        <v>#N/A</v>
      </c>
      <c r="G5463" s="7" t="e">
        <v>#N/A</v>
      </c>
      <c r="H5463" s="7" t="e">
        <v>#N/A</v>
      </c>
      <c r="I5463" s="7" t="s">
        <v>1001</v>
      </c>
      <c r="J5463" s="7" t="s">
        <v>1002</v>
      </c>
      <c r="K5463" s="241">
        <v>2701</v>
      </c>
      <c r="L5463" s="7" t="s">
        <v>2628</v>
      </c>
      <c r="M5463" s="241">
        <v>7200</v>
      </c>
      <c r="N5463" s="7" t="s">
        <v>255</v>
      </c>
    </row>
    <row r="5464" spans="1:14" x14ac:dyDescent="0.3">
      <c r="A5464" t="str">
        <f t="shared" si="85"/>
        <v>27022702</v>
      </c>
      <c r="B5464" s="7" t="s">
        <v>1294</v>
      </c>
      <c r="C5464" s="7" t="s">
        <v>958</v>
      </c>
      <c r="D5464" s="7" t="s">
        <v>22</v>
      </c>
      <c r="E5464" s="7" t="e">
        <v>#N/A</v>
      </c>
      <c r="F5464" s="7" t="e">
        <v>#N/A</v>
      </c>
      <c r="G5464" s="7" t="e">
        <v>#N/A</v>
      </c>
      <c r="H5464" s="7" t="e">
        <v>#N/A</v>
      </c>
      <c r="I5464" s="7" t="s">
        <v>1001</v>
      </c>
      <c r="J5464" s="7" t="s">
        <v>1002</v>
      </c>
      <c r="K5464" s="241">
        <v>2702</v>
      </c>
      <c r="L5464" s="7" t="s">
        <v>2630</v>
      </c>
      <c r="M5464" s="241">
        <v>2702</v>
      </c>
      <c r="N5464" s="7" t="s">
        <v>2631</v>
      </c>
    </row>
    <row r="5465" spans="1:14" x14ac:dyDescent="0.3">
      <c r="A5465" t="str">
        <f t="shared" si="85"/>
        <v>27027200</v>
      </c>
      <c r="B5465" s="7" t="s">
        <v>1294</v>
      </c>
      <c r="C5465" s="7" t="s">
        <v>958</v>
      </c>
      <c r="D5465" s="7" t="s">
        <v>22</v>
      </c>
      <c r="E5465" s="7" t="e">
        <v>#N/A</v>
      </c>
      <c r="F5465" s="7" t="e">
        <v>#N/A</v>
      </c>
      <c r="G5465" s="7" t="e">
        <v>#N/A</v>
      </c>
      <c r="H5465" s="7" t="e">
        <v>#N/A</v>
      </c>
      <c r="I5465" s="7" t="s">
        <v>1001</v>
      </c>
      <c r="J5465" s="7" t="s">
        <v>1002</v>
      </c>
      <c r="K5465" s="241">
        <v>2702</v>
      </c>
      <c r="L5465" s="7" t="s">
        <v>2630</v>
      </c>
      <c r="M5465" s="241">
        <v>7200</v>
      </c>
      <c r="N5465" s="7" t="s">
        <v>255</v>
      </c>
    </row>
    <row r="5466" spans="1:14" x14ac:dyDescent="0.3">
      <c r="A5466" t="str">
        <f t="shared" si="85"/>
        <v>91201</v>
      </c>
      <c r="B5466" s="7" t="s">
        <v>1321</v>
      </c>
      <c r="C5466" s="7"/>
      <c r="D5466" s="7"/>
      <c r="E5466" s="7" t="e">
        <v>#N/A</v>
      </c>
      <c r="F5466" s="7" t="e">
        <v>#N/A</v>
      </c>
      <c r="G5466" s="7" t="e">
        <v>#N/A</v>
      </c>
      <c r="H5466" s="7" t="e">
        <v>#N/A</v>
      </c>
      <c r="I5466" s="7" t="s">
        <v>2632</v>
      </c>
      <c r="J5466" s="7" t="s">
        <v>2633</v>
      </c>
      <c r="K5466" s="241">
        <v>9120</v>
      </c>
      <c r="L5466" s="7" t="s">
        <v>2634</v>
      </c>
      <c r="M5466" s="241">
        <v>1</v>
      </c>
      <c r="N5466" s="7" t="s">
        <v>158</v>
      </c>
    </row>
    <row r="5467" spans="1:14" x14ac:dyDescent="0.3">
      <c r="A5467" t="str">
        <f t="shared" si="85"/>
        <v>912060</v>
      </c>
      <c r="B5467" s="7" t="s">
        <v>1321</v>
      </c>
      <c r="C5467" s="7"/>
      <c r="D5467" s="7"/>
      <c r="E5467" s="7" t="e">
        <v>#N/A</v>
      </c>
      <c r="F5467" s="7" t="e">
        <v>#N/A</v>
      </c>
      <c r="G5467" s="7" t="e">
        <v>#N/A</v>
      </c>
      <c r="H5467" s="7" t="e">
        <v>#N/A</v>
      </c>
      <c r="I5467" s="7" t="s">
        <v>2632</v>
      </c>
      <c r="J5467" s="7" t="s">
        <v>2633</v>
      </c>
      <c r="K5467" s="241">
        <v>9120</v>
      </c>
      <c r="L5467" s="7" t="s">
        <v>2634</v>
      </c>
      <c r="M5467" s="241">
        <v>60</v>
      </c>
      <c r="N5467" s="7" t="s">
        <v>311</v>
      </c>
    </row>
    <row r="5468" spans="1:14" x14ac:dyDescent="0.3">
      <c r="A5468" t="str">
        <f t="shared" si="85"/>
        <v>91201028</v>
      </c>
      <c r="B5468" s="7" t="s">
        <v>1321</v>
      </c>
      <c r="C5468" s="7"/>
      <c r="D5468" s="7"/>
      <c r="E5468" s="7" t="e">
        <v>#N/A</v>
      </c>
      <c r="F5468" s="7" t="e">
        <v>#N/A</v>
      </c>
      <c r="G5468" s="7" t="e">
        <v>#N/A</v>
      </c>
      <c r="H5468" s="7" t="e">
        <v>#N/A</v>
      </c>
      <c r="I5468" s="7" t="s">
        <v>2632</v>
      </c>
      <c r="J5468" s="7" t="s">
        <v>2633</v>
      </c>
      <c r="K5468" s="241">
        <v>9120</v>
      </c>
      <c r="L5468" s="7" t="s">
        <v>2634</v>
      </c>
      <c r="M5468" s="241">
        <v>1028</v>
      </c>
      <c r="N5468" s="7" t="s">
        <v>362</v>
      </c>
    </row>
    <row r="5469" spans="1:14" x14ac:dyDescent="0.3">
      <c r="A5469" t="str">
        <f t="shared" si="85"/>
        <v>91201504</v>
      </c>
      <c r="B5469" s="7" t="s">
        <v>1321</v>
      </c>
      <c r="C5469" s="7"/>
      <c r="D5469" s="7"/>
      <c r="E5469" s="7" t="e">
        <v>#N/A</v>
      </c>
      <c r="F5469" s="7" t="e">
        <v>#N/A</v>
      </c>
      <c r="G5469" s="7" t="e">
        <v>#N/A</v>
      </c>
      <c r="H5469" s="7" t="e">
        <v>#N/A</v>
      </c>
      <c r="I5469" s="7" t="s">
        <v>2632</v>
      </c>
      <c r="J5469" s="7" t="s">
        <v>2633</v>
      </c>
      <c r="K5469" s="241">
        <v>9120</v>
      </c>
      <c r="L5469" s="7" t="s">
        <v>2634</v>
      </c>
      <c r="M5469" s="241">
        <v>1504</v>
      </c>
      <c r="N5469" s="7" t="s">
        <v>161</v>
      </c>
    </row>
    <row r="5470" spans="1:14" x14ac:dyDescent="0.3">
      <c r="A5470" t="str">
        <f t="shared" si="85"/>
        <v>91202037</v>
      </c>
      <c r="B5470" s="7" t="s">
        <v>1321</v>
      </c>
      <c r="C5470" s="7"/>
      <c r="D5470" s="7"/>
      <c r="E5470" s="7" t="e">
        <v>#N/A</v>
      </c>
      <c r="F5470" s="7" t="e">
        <v>#N/A</v>
      </c>
      <c r="G5470" s="7" t="e">
        <v>#N/A</v>
      </c>
      <c r="H5470" s="7" t="e">
        <v>#N/A</v>
      </c>
      <c r="I5470" s="7" t="s">
        <v>2632</v>
      </c>
      <c r="J5470" s="7" t="s">
        <v>2633</v>
      </c>
      <c r="K5470" s="241">
        <v>9120</v>
      </c>
      <c r="L5470" s="7" t="s">
        <v>2634</v>
      </c>
      <c r="M5470" s="241">
        <v>2037</v>
      </c>
      <c r="N5470" s="7" t="s">
        <v>294</v>
      </c>
    </row>
    <row r="5471" spans="1:14" x14ac:dyDescent="0.3">
      <c r="A5471" t="str">
        <f t="shared" si="85"/>
        <v>91202038</v>
      </c>
      <c r="B5471" s="7" t="s">
        <v>1321</v>
      </c>
      <c r="C5471" s="7"/>
      <c r="D5471" s="7"/>
      <c r="E5471" s="7" t="e">
        <v>#N/A</v>
      </c>
      <c r="F5471" s="7" t="e">
        <v>#N/A</v>
      </c>
      <c r="G5471" s="7" t="e">
        <v>#N/A</v>
      </c>
      <c r="H5471" s="7" t="e">
        <v>#N/A</v>
      </c>
      <c r="I5471" s="7" t="s">
        <v>2632</v>
      </c>
      <c r="J5471" s="7" t="s">
        <v>2633</v>
      </c>
      <c r="K5471" s="241">
        <v>9120</v>
      </c>
      <c r="L5471" s="7" t="s">
        <v>2634</v>
      </c>
      <c r="M5471" s="241">
        <v>2038</v>
      </c>
      <c r="N5471" s="7" t="s">
        <v>1039</v>
      </c>
    </row>
    <row r="5472" spans="1:14" x14ac:dyDescent="0.3">
      <c r="A5472" t="str">
        <f t="shared" si="85"/>
        <v>91202045</v>
      </c>
      <c r="B5472" s="7" t="s">
        <v>1321</v>
      </c>
      <c r="C5472" s="7"/>
      <c r="D5472" s="7"/>
      <c r="E5472" s="7" t="e">
        <v>#N/A</v>
      </c>
      <c r="F5472" s="7" t="e">
        <v>#N/A</v>
      </c>
      <c r="G5472" s="7" t="e">
        <v>#N/A</v>
      </c>
      <c r="H5472" s="7" t="e">
        <v>#N/A</v>
      </c>
      <c r="I5472" s="7" t="s">
        <v>2632</v>
      </c>
      <c r="J5472" s="7" t="s">
        <v>2633</v>
      </c>
      <c r="K5472" s="241">
        <v>9120</v>
      </c>
      <c r="L5472" s="7" t="s">
        <v>2634</v>
      </c>
      <c r="M5472" s="241">
        <v>2045</v>
      </c>
      <c r="N5472" s="7" t="s">
        <v>170</v>
      </c>
    </row>
    <row r="5473" spans="1:14" x14ac:dyDescent="0.3">
      <c r="A5473" t="str">
        <f t="shared" si="85"/>
        <v>91202054</v>
      </c>
      <c r="B5473" s="7" t="s">
        <v>1321</v>
      </c>
      <c r="C5473" s="7"/>
      <c r="D5473" s="7"/>
      <c r="E5473" s="7" t="e">
        <v>#N/A</v>
      </c>
      <c r="F5473" s="7" t="e">
        <v>#N/A</v>
      </c>
      <c r="G5473" s="7" t="e">
        <v>#N/A</v>
      </c>
      <c r="H5473" s="7" t="e">
        <v>#N/A</v>
      </c>
      <c r="I5473" s="7" t="s">
        <v>2632</v>
      </c>
      <c r="J5473" s="7" t="s">
        <v>2633</v>
      </c>
      <c r="K5473" s="241">
        <v>9120</v>
      </c>
      <c r="L5473" s="7" t="s">
        <v>2634</v>
      </c>
      <c r="M5473" s="241">
        <v>2054</v>
      </c>
      <c r="N5473" s="7" t="s">
        <v>167</v>
      </c>
    </row>
    <row r="5474" spans="1:14" x14ac:dyDescent="0.3">
      <c r="A5474" t="str">
        <f t="shared" si="85"/>
        <v>91202055</v>
      </c>
      <c r="B5474" s="7" t="s">
        <v>1321</v>
      </c>
      <c r="C5474" s="7"/>
      <c r="D5474" s="7"/>
      <c r="E5474" s="7" t="e">
        <v>#N/A</v>
      </c>
      <c r="F5474" s="7" t="e">
        <v>#N/A</v>
      </c>
      <c r="G5474" s="7" t="e">
        <v>#N/A</v>
      </c>
      <c r="H5474" s="7" t="e">
        <v>#N/A</v>
      </c>
      <c r="I5474" s="7" t="s">
        <v>2632</v>
      </c>
      <c r="J5474" s="7" t="s">
        <v>2633</v>
      </c>
      <c r="K5474" s="241">
        <v>9120</v>
      </c>
      <c r="L5474" s="7" t="s">
        <v>2634</v>
      </c>
      <c r="M5474" s="241">
        <v>2055</v>
      </c>
      <c r="N5474" s="7" t="s">
        <v>431</v>
      </c>
    </row>
    <row r="5475" spans="1:14" x14ac:dyDescent="0.3">
      <c r="A5475" t="str">
        <f t="shared" si="85"/>
        <v>91202083</v>
      </c>
      <c r="B5475" s="7" t="s">
        <v>1321</v>
      </c>
      <c r="C5475" s="7"/>
      <c r="D5475" s="7"/>
      <c r="E5475" s="7" t="e">
        <v>#N/A</v>
      </c>
      <c r="F5475" s="7" t="e">
        <v>#N/A</v>
      </c>
      <c r="G5475" s="7" t="e">
        <v>#N/A</v>
      </c>
      <c r="H5475" s="7" t="e">
        <v>#N/A</v>
      </c>
      <c r="I5475" s="7" t="s">
        <v>2632</v>
      </c>
      <c r="J5475" s="7" t="s">
        <v>2633</v>
      </c>
      <c r="K5475" s="241">
        <v>9120</v>
      </c>
      <c r="L5475" s="7" t="s">
        <v>2634</v>
      </c>
      <c r="M5475" s="241">
        <v>2083</v>
      </c>
      <c r="N5475" s="7" t="s">
        <v>1369</v>
      </c>
    </row>
    <row r="5476" spans="1:14" x14ac:dyDescent="0.3">
      <c r="A5476" t="str">
        <f t="shared" si="85"/>
        <v>91202092</v>
      </c>
      <c r="B5476" s="7" t="s">
        <v>1321</v>
      </c>
      <c r="C5476" s="7"/>
      <c r="D5476" s="7"/>
      <c r="E5476" s="7" t="e">
        <v>#N/A</v>
      </c>
      <c r="F5476" s="7" t="e">
        <v>#N/A</v>
      </c>
      <c r="G5476" s="7" t="e">
        <v>#N/A</v>
      </c>
      <c r="H5476" s="7" t="e">
        <v>#N/A</v>
      </c>
      <c r="I5476" s="7" t="s">
        <v>2632</v>
      </c>
      <c r="J5476" s="7" t="s">
        <v>2633</v>
      </c>
      <c r="K5476" s="241">
        <v>9120</v>
      </c>
      <c r="L5476" s="7" t="s">
        <v>2634</v>
      </c>
      <c r="M5476" s="241">
        <v>2092</v>
      </c>
      <c r="N5476" s="7" t="s">
        <v>141</v>
      </c>
    </row>
    <row r="5477" spans="1:14" x14ac:dyDescent="0.3">
      <c r="A5477" t="str">
        <f t="shared" si="85"/>
        <v>91204011</v>
      </c>
      <c r="B5477" s="7" t="s">
        <v>1321</v>
      </c>
      <c r="C5477" s="7"/>
      <c r="D5477" s="7"/>
      <c r="E5477" s="7" t="e">
        <v>#N/A</v>
      </c>
      <c r="F5477" s="7" t="e">
        <v>#N/A</v>
      </c>
      <c r="G5477" s="7" t="e">
        <v>#N/A</v>
      </c>
      <c r="H5477" s="7" t="e">
        <v>#N/A</v>
      </c>
      <c r="I5477" s="7" t="s">
        <v>2632</v>
      </c>
      <c r="J5477" s="7" t="s">
        <v>2633</v>
      </c>
      <c r="K5477" s="241">
        <v>9120</v>
      </c>
      <c r="L5477" s="7" t="s">
        <v>2634</v>
      </c>
      <c r="M5477" s="241">
        <v>4011</v>
      </c>
      <c r="N5477" s="7" t="s">
        <v>2560</v>
      </c>
    </row>
    <row r="5478" spans="1:14" x14ac:dyDescent="0.3">
      <c r="A5478" t="str">
        <f t="shared" si="85"/>
        <v>91206004</v>
      </c>
      <c r="B5478" s="7" t="s">
        <v>1321</v>
      </c>
      <c r="C5478" s="7"/>
      <c r="D5478" s="7"/>
      <c r="E5478" s="7" t="e">
        <v>#N/A</v>
      </c>
      <c r="F5478" s="7" t="e">
        <v>#N/A</v>
      </c>
      <c r="G5478" s="7" t="e">
        <v>#N/A</v>
      </c>
      <c r="H5478" s="7" t="e">
        <v>#N/A</v>
      </c>
      <c r="I5478" s="7" t="s">
        <v>2632</v>
      </c>
      <c r="J5478" s="7" t="s">
        <v>2633</v>
      </c>
      <c r="K5478" s="241">
        <v>9120</v>
      </c>
      <c r="L5478" s="7" t="s">
        <v>2634</v>
      </c>
      <c r="M5478" s="241">
        <v>6004</v>
      </c>
      <c r="N5478" s="7" t="s">
        <v>66</v>
      </c>
    </row>
    <row r="5479" spans="1:14" x14ac:dyDescent="0.3">
      <c r="A5479" t="str">
        <f t="shared" si="85"/>
        <v>91207200</v>
      </c>
      <c r="B5479" s="7" t="s">
        <v>1321</v>
      </c>
      <c r="C5479" s="7"/>
      <c r="D5479" s="7"/>
      <c r="E5479" s="7" t="e">
        <v>#N/A</v>
      </c>
      <c r="F5479" s="7" t="e">
        <v>#N/A</v>
      </c>
      <c r="G5479" s="7" t="e">
        <v>#N/A</v>
      </c>
      <c r="H5479" s="7" t="e">
        <v>#N/A</v>
      </c>
      <c r="I5479" s="7" t="s">
        <v>2632</v>
      </c>
      <c r="J5479" s="7" t="s">
        <v>2633</v>
      </c>
      <c r="K5479" s="241">
        <v>9120</v>
      </c>
      <c r="L5479" s="7" t="s">
        <v>2634</v>
      </c>
      <c r="M5479" s="241">
        <v>7200</v>
      </c>
      <c r="N5479" s="7" t="s">
        <v>255</v>
      </c>
    </row>
    <row r="5480" spans="1:14" x14ac:dyDescent="0.3">
      <c r="A5480" t="str">
        <f t="shared" si="85"/>
        <v>93011</v>
      </c>
      <c r="B5480" s="7" t="s">
        <v>1321</v>
      </c>
      <c r="C5480" s="7"/>
      <c r="D5480" s="7"/>
      <c r="E5480" s="7" t="e">
        <v>#N/A</v>
      </c>
      <c r="F5480" s="7" t="e">
        <v>#N/A</v>
      </c>
      <c r="G5480" s="7" t="e">
        <v>#N/A</v>
      </c>
      <c r="H5480" s="7" t="e">
        <v>#N/A</v>
      </c>
      <c r="I5480" s="7" t="s">
        <v>2632</v>
      </c>
      <c r="J5480" s="7" t="s">
        <v>2633</v>
      </c>
      <c r="K5480" s="241">
        <v>9301</v>
      </c>
      <c r="L5480" s="7" t="s">
        <v>2635</v>
      </c>
      <c r="M5480" s="241">
        <v>1</v>
      </c>
      <c r="N5480" s="7" t="s">
        <v>158</v>
      </c>
    </row>
    <row r="5481" spans="1:14" x14ac:dyDescent="0.3">
      <c r="A5481" t="str">
        <f t="shared" si="85"/>
        <v>930154</v>
      </c>
      <c r="B5481" s="7" t="s">
        <v>1321</v>
      </c>
      <c r="C5481" s="7"/>
      <c r="D5481" s="7"/>
      <c r="E5481" s="7" t="e">
        <v>#N/A</v>
      </c>
      <c r="F5481" s="7" t="e">
        <v>#N/A</v>
      </c>
      <c r="G5481" s="7" t="e">
        <v>#N/A</v>
      </c>
      <c r="H5481" s="7" t="e">
        <v>#N/A</v>
      </c>
      <c r="I5481" s="7" t="s">
        <v>2632</v>
      </c>
      <c r="J5481" s="7" t="s">
        <v>2633</v>
      </c>
      <c r="K5481" s="241">
        <v>9301</v>
      </c>
      <c r="L5481" s="7" t="s">
        <v>2635</v>
      </c>
      <c r="M5481" s="241">
        <v>54</v>
      </c>
      <c r="N5481" s="7" t="s">
        <v>293</v>
      </c>
    </row>
    <row r="5482" spans="1:14" x14ac:dyDescent="0.3">
      <c r="A5482" t="str">
        <f t="shared" si="85"/>
        <v>93011031</v>
      </c>
      <c r="B5482" s="7" t="s">
        <v>1321</v>
      </c>
      <c r="C5482" s="7"/>
      <c r="D5482" s="7"/>
      <c r="E5482" s="7" t="e">
        <v>#N/A</v>
      </c>
      <c r="F5482" s="7" t="e">
        <v>#N/A</v>
      </c>
      <c r="G5482" s="7" t="e">
        <v>#N/A</v>
      </c>
      <c r="H5482" s="7" t="e">
        <v>#N/A</v>
      </c>
      <c r="I5482" s="7" t="s">
        <v>2632</v>
      </c>
      <c r="J5482" s="7" t="s">
        <v>2633</v>
      </c>
      <c r="K5482" s="241">
        <v>9301</v>
      </c>
      <c r="L5482" s="7" t="s">
        <v>2635</v>
      </c>
      <c r="M5482" s="241">
        <v>1031</v>
      </c>
      <c r="N5482" s="7" t="s">
        <v>529</v>
      </c>
    </row>
    <row r="5483" spans="1:14" x14ac:dyDescent="0.3">
      <c r="A5483" t="str">
        <f t="shared" si="85"/>
        <v>93011048</v>
      </c>
      <c r="B5483" s="7" t="s">
        <v>1321</v>
      </c>
      <c r="C5483" s="7"/>
      <c r="D5483" s="7"/>
      <c r="E5483" s="7" t="e">
        <v>#N/A</v>
      </c>
      <c r="F5483" s="7" t="e">
        <v>#N/A</v>
      </c>
      <c r="G5483" s="7" t="e">
        <v>#N/A</v>
      </c>
      <c r="H5483" s="7" t="e">
        <v>#N/A</v>
      </c>
      <c r="I5483" s="7" t="s">
        <v>2632</v>
      </c>
      <c r="J5483" s="7" t="s">
        <v>2633</v>
      </c>
      <c r="K5483" s="241">
        <v>9301</v>
      </c>
      <c r="L5483" s="7" t="s">
        <v>2635</v>
      </c>
      <c r="M5483" s="241">
        <v>1048</v>
      </c>
      <c r="N5483" s="7" t="s">
        <v>1801</v>
      </c>
    </row>
    <row r="5484" spans="1:14" x14ac:dyDescent="0.3">
      <c r="A5484" t="str">
        <f t="shared" si="85"/>
        <v>93012045</v>
      </c>
      <c r="B5484" s="7" t="s">
        <v>1321</v>
      </c>
      <c r="C5484" s="7"/>
      <c r="D5484" s="7"/>
      <c r="E5484" s="7" t="e">
        <v>#N/A</v>
      </c>
      <c r="F5484" s="7" t="e">
        <v>#N/A</v>
      </c>
      <c r="G5484" s="7" t="e">
        <v>#N/A</v>
      </c>
      <c r="H5484" s="7" t="e">
        <v>#N/A</v>
      </c>
      <c r="I5484" s="7" t="s">
        <v>2632</v>
      </c>
      <c r="J5484" s="7" t="s">
        <v>2633</v>
      </c>
      <c r="K5484" s="241">
        <v>9301</v>
      </c>
      <c r="L5484" s="7" t="s">
        <v>2635</v>
      </c>
      <c r="M5484" s="241">
        <v>2045</v>
      </c>
      <c r="N5484" s="7" t="s">
        <v>170</v>
      </c>
    </row>
    <row r="5485" spans="1:14" x14ac:dyDescent="0.3">
      <c r="A5485" t="str">
        <f t="shared" si="85"/>
        <v>93012079</v>
      </c>
      <c r="B5485" s="7" t="s">
        <v>1321</v>
      </c>
      <c r="C5485" s="7"/>
      <c r="D5485" s="7"/>
      <c r="E5485" s="7" t="e">
        <v>#N/A</v>
      </c>
      <c r="F5485" s="7" t="e">
        <v>#N/A</v>
      </c>
      <c r="G5485" s="7" t="e">
        <v>#N/A</v>
      </c>
      <c r="H5485" s="7" t="e">
        <v>#N/A</v>
      </c>
      <c r="I5485" s="7" t="s">
        <v>2632</v>
      </c>
      <c r="J5485" s="7" t="s">
        <v>2633</v>
      </c>
      <c r="K5485" s="241">
        <v>9301</v>
      </c>
      <c r="L5485" s="7" t="s">
        <v>2635</v>
      </c>
      <c r="M5485" s="241">
        <v>2079</v>
      </c>
      <c r="N5485" s="7" t="s">
        <v>35</v>
      </c>
    </row>
    <row r="5486" spans="1:14" x14ac:dyDescent="0.3">
      <c r="A5486" t="str">
        <f t="shared" si="85"/>
        <v>93012085</v>
      </c>
      <c r="B5486" s="7" t="s">
        <v>1321</v>
      </c>
      <c r="C5486" s="7"/>
      <c r="D5486" s="7"/>
      <c r="E5486" s="7" t="e">
        <v>#N/A</v>
      </c>
      <c r="F5486" s="7" t="e">
        <v>#N/A</v>
      </c>
      <c r="G5486" s="7" t="e">
        <v>#N/A</v>
      </c>
      <c r="H5486" s="7" t="e">
        <v>#N/A</v>
      </c>
      <c r="I5486" s="7" t="s">
        <v>2632</v>
      </c>
      <c r="J5486" s="7" t="s">
        <v>2633</v>
      </c>
      <c r="K5486" s="241">
        <v>9301</v>
      </c>
      <c r="L5486" s="7" t="s">
        <v>2635</v>
      </c>
      <c r="M5486" s="241">
        <v>2085</v>
      </c>
      <c r="N5486" s="7" t="s">
        <v>280</v>
      </c>
    </row>
    <row r="5487" spans="1:14" x14ac:dyDescent="0.3">
      <c r="A5487" t="str">
        <f t="shared" si="85"/>
        <v>93012139</v>
      </c>
      <c r="B5487" s="7" t="s">
        <v>1321</v>
      </c>
      <c r="C5487" s="7"/>
      <c r="D5487" s="7"/>
      <c r="E5487" s="7" t="e">
        <v>#N/A</v>
      </c>
      <c r="F5487" s="7" t="e">
        <v>#N/A</v>
      </c>
      <c r="G5487" s="7" t="e">
        <v>#N/A</v>
      </c>
      <c r="H5487" s="7" t="e">
        <v>#N/A</v>
      </c>
      <c r="I5487" s="7" t="s">
        <v>2632</v>
      </c>
      <c r="J5487" s="7" t="s">
        <v>2633</v>
      </c>
      <c r="K5487" s="241">
        <v>9301</v>
      </c>
      <c r="L5487" s="7" t="s">
        <v>2635</v>
      </c>
      <c r="M5487" s="241">
        <v>2139</v>
      </c>
      <c r="N5487" s="7" t="s">
        <v>1616</v>
      </c>
    </row>
    <row r="5488" spans="1:14" x14ac:dyDescent="0.3">
      <c r="A5488" t="str">
        <f t="shared" si="85"/>
        <v>93015503</v>
      </c>
      <c r="B5488" s="7" t="s">
        <v>1321</v>
      </c>
      <c r="C5488" s="7"/>
      <c r="D5488" s="7"/>
      <c r="E5488" s="7" t="e">
        <v>#N/A</v>
      </c>
      <c r="F5488" s="7" t="e">
        <v>#N/A</v>
      </c>
      <c r="G5488" s="7" t="e">
        <v>#N/A</v>
      </c>
      <c r="H5488" s="7" t="e">
        <v>#N/A</v>
      </c>
      <c r="I5488" s="7" t="s">
        <v>2632</v>
      </c>
      <c r="J5488" s="7" t="s">
        <v>2633</v>
      </c>
      <c r="K5488" s="241">
        <v>9301</v>
      </c>
      <c r="L5488" s="7" t="s">
        <v>2635</v>
      </c>
      <c r="M5488" s="241">
        <v>5503</v>
      </c>
      <c r="N5488" s="7" t="s">
        <v>1540</v>
      </c>
    </row>
    <row r="5489" spans="1:14" x14ac:dyDescent="0.3">
      <c r="A5489" t="str">
        <f t="shared" si="85"/>
        <v>93016001</v>
      </c>
      <c r="B5489" s="7" t="s">
        <v>1321</v>
      </c>
      <c r="C5489" s="7"/>
      <c r="D5489" s="7"/>
      <c r="E5489" s="7" t="e">
        <v>#N/A</v>
      </c>
      <c r="F5489" s="7" t="e">
        <v>#N/A</v>
      </c>
      <c r="G5489" s="7" t="e">
        <v>#N/A</v>
      </c>
      <c r="H5489" s="7" t="e">
        <v>#N/A</v>
      </c>
      <c r="I5489" s="7" t="s">
        <v>2632</v>
      </c>
      <c r="J5489" s="7" t="s">
        <v>2633</v>
      </c>
      <c r="K5489" s="241">
        <v>9301</v>
      </c>
      <c r="L5489" s="7" t="s">
        <v>2635</v>
      </c>
      <c r="M5489" s="241">
        <v>6001</v>
      </c>
      <c r="N5489" s="7" t="s">
        <v>457</v>
      </c>
    </row>
    <row r="5490" spans="1:14" x14ac:dyDescent="0.3">
      <c r="A5490" t="str">
        <f t="shared" si="85"/>
        <v>93017200</v>
      </c>
      <c r="B5490" s="7" t="s">
        <v>1321</v>
      </c>
      <c r="C5490" s="7"/>
      <c r="D5490" s="7"/>
      <c r="E5490" s="7" t="e">
        <v>#N/A</v>
      </c>
      <c r="F5490" s="7" t="e">
        <v>#N/A</v>
      </c>
      <c r="G5490" s="7" t="e">
        <v>#N/A</v>
      </c>
      <c r="H5490" s="7" t="e">
        <v>#N/A</v>
      </c>
      <c r="I5490" s="7" t="s">
        <v>2632</v>
      </c>
      <c r="J5490" s="7" t="s">
        <v>2633</v>
      </c>
      <c r="K5490" s="241">
        <v>9301</v>
      </c>
      <c r="L5490" s="7" t="s">
        <v>2635</v>
      </c>
      <c r="M5490" s="241">
        <v>7200</v>
      </c>
      <c r="N5490" s="7" t="s">
        <v>255</v>
      </c>
    </row>
    <row r="5491" spans="1:14" x14ac:dyDescent="0.3">
      <c r="A5491" t="str">
        <f t="shared" si="85"/>
        <v>93021</v>
      </c>
      <c r="B5491" s="7" t="s">
        <v>1321</v>
      </c>
      <c r="C5491" s="7"/>
      <c r="D5491" s="7"/>
      <c r="E5491" s="7" t="e">
        <v>#N/A</v>
      </c>
      <c r="F5491" s="7" t="e">
        <v>#N/A</v>
      </c>
      <c r="G5491" s="7" t="e">
        <v>#N/A</v>
      </c>
      <c r="H5491" s="7" t="e">
        <v>#N/A</v>
      </c>
      <c r="I5491" s="7" t="s">
        <v>2632</v>
      </c>
      <c r="J5491" s="7" t="s">
        <v>2633</v>
      </c>
      <c r="K5491" s="241">
        <v>9302</v>
      </c>
      <c r="L5491" s="7" t="s">
        <v>2636</v>
      </c>
      <c r="M5491" s="241">
        <v>1</v>
      </c>
      <c r="N5491" s="7" t="s">
        <v>158</v>
      </c>
    </row>
    <row r="5492" spans="1:14" x14ac:dyDescent="0.3">
      <c r="A5492" t="str">
        <f t="shared" si="85"/>
        <v>930262</v>
      </c>
      <c r="B5492" s="7" t="s">
        <v>1321</v>
      </c>
      <c r="C5492" s="7"/>
      <c r="D5492" s="7"/>
      <c r="E5492" s="7" t="e">
        <v>#N/A</v>
      </c>
      <c r="F5492" s="7" t="e">
        <v>#N/A</v>
      </c>
      <c r="G5492" s="7" t="e">
        <v>#N/A</v>
      </c>
      <c r="H5492" s="7" t="e">
        <v>#N/A</v>
      </c>
      <c r="I5492" s="7" t="s">
        <v>2632</v>
      </c>
      <c r="J5492" s="7" t="s">
        <v>2633</v>
      </c>
      <c r="K5492" s="241">
        <v>9302</v>
      </c>
      <c r="L5492" s="7" t="s">
        <v>2636</v>
      </c>
      <c r="M5492" s="241">
        <v>62</v>
      </c>
      <c r="N5492" s="7" t="s">
        <v>388</v>
      </c>
    </row>
    <row r="5493" spans="1:14" x14ac:dyDescent="0.3">
      <c r="A5493" t="str">
        <f t="shared" si="85"/>
        <v>93021028</v>
      </c>
      <c r="B5493" s="7" t="s">
        <v>1321</v>
      </c>
      <c r="C5493" s="7"/>
      <c r="D5493" s="7"/>
      <c r="E5493" s="7" t="e">
        <v>#N/A</v>
      </c>
      <c r="F5493" s="7" t="e">
        <v>#N/A</v>
      </c>
      <c r="G5493" s="7" t="e">
        <v>#N/A</v>
      </c>
      <c r="H5493" s="7" t="e">
        <v>#N/A</v>
      </c>
      <c r="I5493" s="7" t="s">
        <v>2632</v>
      </c>
      <c r="J5493" s="7" t="s">
        <v>2633</v>
      </c>
      <c r="K5493" s="241">
        <v>9302</v>
      </c>
      <c r="L5493" s="7" t="s">
        <v>2636</v>
      </c>
      <c r="M5493" s="241">
        <v>1028</v>
      </c>
      <c r="N5493" s="7" t="s">
        <v>362</v>
      </c>
    </row>
    <row r="5494" spans="1:14" x14ac:dyDescent="0.3">
      <c r="A5494" t="str">
        <f t="shared" si="85"/>
        <v>93021504</v>
      </c>
      <c r="B5494" s="7" t="s">
        <v>1321</v>
      </c>
      <c r="C5494" s="7"/>
      <c r="D5494" s="7"/>
      <c r="E5494" s="7" t="e">
        <v>#N/A</v>
      </c>
      <c r="F5494" s="7" t="e">
        <v>#N/A</v>
      </c>
      <c r="G5494" s="7" t="e">
        <v>#N/A</v>
      </c>
      <c r="H5494" s="7" t="e">
        <v>#N/A</v>
      </c>
      <c r="I5494" s="7" t="s">
        <v>2632</v>
      </c>
      <c r="J5494" s="7" t="s">
        <v>2633</v>
      </c>
      <c r="K5494" s="241">
        <v>9302</v>
      </c>
      <c r="L5494" s="7" t="s">
        <v>2636</v>
      </c>
      <c r="M5494" s="241">
        <v>1504</v>
      </c>
      <c r="N5494" s="7" t="s">
        <v>161</v>
      </c>
    </row>
    <row r="5495" spans="1:14" x14ac:dyDescent="0.3">
      <c r="A5495" t="str">
        <f t="shared" si="85"/>
        <v>93022039</v>
      </c>
      <c r="B5495" s="7" t="s">
        <v>1321</v>
      </c>
      <c r="C5495" s="7"/>
      <c r="D5495" s="7"/>
      <c r="E5495" s="7" t="e">
        <v>#N/A</v>
      </c>
      <c r="F5495" s="7" t="e">
        <v>#N/A</v>
      </c>
      <c r="G5495" s="7" t="e">
        <v>#N/A</v>
      </c>
      <c r="H5495" s="7" t="e">
        <v>#N/A</v>
      </c>
      <c r="I5495" s="7" t="s">
        <v>2632</v>
      </c>
      <c r="J5495" s="7" t="s">
        <v>2633</v>
      </c>
      <c r="K5495" s="241">
        <v>9302</v>
      </c>
      <c r="L5495" s="7" t="s">
        <v>2636</v>
      </c>
      <c r="M5495" s="241">
        <v>2039</v>
      </c>
      <c r="N5495" s="7" t="s">
        <v>353</v>
      </c>
    </row>
    <row r="5496" spans="1:14" x14ac:dyDescent="0.3">
      <c r="A5496" t="str">
        <f t="shared" si="85"/>
        <v>93022045</v>
      </c>
      <c r="B5496" s="7" t="s">
        <v>1321</v>
      </c>
      <c r="C5496" s="7"/>
      <c r="D5496" s="7"/>
      <c r="E5496" s="7" t="e">
        <v>#N/A</v>
      </c>
      <c r="F5496" s="7" t="e">
        <v>#N/A</v>
      </c>
      <c r="G5496" s="7" t="e">
        <v>#N/A</v>
      </c>
      <c r="H5496" s="7" t="e">
        <v>#N/A</v>
      </c>
      <c r="I5496" s="7" t="s">
        <v>2632</v>
      </c>
      <c r="J5496" s="7" t="s">
        <v>2633</v>
      </c>
      <c r="K5496" s="241">
        <v>9302</v>
      </c>
      <c r="L5496" s="7" t="s">
        <v>2636</v>
      </c>
      <c r="M5496" s="241">
        <v>2045</v>
      </c>
      <c r="N5496" s="7" t="s">
        <v>170</v>
      </c>
    </row>
    <row r="5497" spans="1:14" x14ac:dyDescent="0.3">
      <c r="A5497" t="str">
        <f t="shared" si="85"/>
        <v>93022049</v>
      </c>
      <c r="B5497" s="7" t="s">
        <v>1321</v>
      </c>
      <c r="C5497" s="7"/>
      <c r="D5497" s="7"/>
      <c r="E5497" s="7" t="e">
        <v>#N/A</v>
      </c>
      <c r="F5497" s="7" t="e">
        <v>#N/A</v>
      </c>
      <c r="G5497" s="7" t="e">
        <v>#N/A</v>
      </c>
      <c r="H5497" s="7" t="e">
        <v>#N/A</v>
      </c>
      <c r="I5497" s="7" t="s">
        <v>2632</v>
      </c>
      <c r="J5497" s="7" t="s">
        <v>2633</v>
      </c>
      <c r="K5497" s="241">
        <v>9302</v>
      </c>
      <c r="L5497" s="7" t="s">
        <v>2636</v>
      </c>
      <c r="M5497" s="241">
        <v>2049</v>
      </c>
      <c r="N5497" s="7" t="s">
        <v>1573</v>
      </c>
    </row>
    <row r="5498" spans="1:14" x14ac:dyDescent="0.3">
      <c r="A5498" t="str">
        <f t="shared" si="85"/>
        <v>93022061</v>
      </c>
      <c r="B5498" s="7" t="s">
        <v>1321</v>
      </c>
      <c r="C5498" s="7"/>
      <c r="D5498" s="7"/>
      <c r="E5498" s="7" t="e">
        <v>#N/A</v>
      </c>
      <c r="F5498" s="7" t="e">
        <v>#N/A</v>
      </c>
      <c r="G5498" s="7" t="e">
        <v>#N/A</v>
      </c>
      <c r="H5498" s="7" t="e">
        <v>#N/A</v>
      </c>
      <c r="I5498" s="7" t="s">
        <v>2632</v>
      </c>
      <c r="J5498" s="7" t="s">
        <v>2633</v>
      </c>
      <c r="K5498" s="241">
        <v>9302</v>
      </c>
      <c r="L5498" s="7" t="s">
        <v>2636</v>
      </c>
      <c r="M5498" s="241">
        <v>2061</v>
      </c>
      <c r="N5498" s="7" t="s">
        <v>476</v>
      </c>
    </row>
    <row r="5499" spans="1:14" x14ac:dyDescent="0.3">
      <c r="A5499" t="str">
        <f t="shared" si="85"/>
        <v>93022070</v>
      </c>
      <c r="B5499" s="7" t="s">
        <v>1321</v>
      </c>
      <c r="C5499" s="7"/>
      <c r="D5499" s="7"/>
      <c r="E5499" s="7" t="e">
        <v>#N/A</v>
      </c>
      <c r="F5499" s="7" t="e">
        <v>#N/A</v>
      </c>
      <c r="G5499" s="7" t="e">
        <v>#N/A</v>
      </c>
      <c r="H5499" s="7" t="e">
        <v>#N/A</v>
      </c>
      <c r="I5499" s="7" t="s">
        <v>2632</v>
      </c>
      <c r="J5499" s="7" t="s">
        <v>2633</v>
      </c>
      <c r="K5499" s="241">
        <v>9302</v>
      </c>
      <c r="L5499" s="7" t="s">
        <v>2636</v>
      </c>
      <c r="M5499" s="241">
        <v>2070</v>
      </c>
      <c r="N5499" s="7" t="s">
        <v>279</v>
      </c>
    </row>
    <row r="5500" spans="1:14" x14ac:dyDescent="0.3">
      <c r="A5500" t="str">
        <f t="shared" si="85"/>
        <v>93022085</v>
      </c>
      <c r="B5500" s="7" t="s">
        <v>1321</v>
      </c>
      <c r="C5500" s="7"/>
      <c r="D5500" s="7"/>
      <c r="E5500" s="7" t="e">
        <v>#N/A</v>
      </c>
      <c r="F5500" s="7" t="e">
        <v>#N/A</v>
      </c>
      <c r="G5500" s="7" t="e">
        <v>#N/A</v>
      </c>
      <c r="H5500" s="7" t="e">
        <v>#N/A</v>
      </c>
      <c r="I5500" s="7" t="s">
        <v>2632</v>
      </c>
      <c r="J5500" s="7" t="s">
        <v>2633</v>
      </c>
      <c r="K5500" s="241">
        <v>9302</v>
      </c>
      <c r="L5500" s="7" t="s">
        <v>2636</v>
      </c>
      <c r="M5500" s="241">
        <v>2085</v>
      </c>
      <c r="N5500" s="7" t="s">
        <v>280</v>
      </c>
    </row>
    <row r="5501" spans="1:14" x14ac:dyDescent="0.3">
      <c r="A5501" t="str">
        <f t="shared" si="85"/>
        <v>93022092</v>
      </c>
      <c r="B5501" s="7" t="s">
        <v>1321</v>
      </c>
      <c r="C5501" s="7"/>
      <c r="D5501" s="7"/>
      <c r="E5501" s="7" t="e">
        <v>#N/A</v>
      </c>
      <c r="F5501" s="7" t="e">
        <v>#N/A</v>
      </c>
      <c r="G5501" s="7" t="e">
        <v>#N/A</v>
      </c>
      <c r="H5501" s="7" t="e">
        <v>#N/A</v>
      </c>
      <c r="I5501" s="7" t="s">
        <v>2632</v>
      </c>
      <c r="J5501" s="7" t="s">
        <v>2633</v>
      </c>
      <c r="K5501" s="241">
        <v>9302</v>
      </c>
      <c r="L5501" s="7" t="s">
        <v>2636</v>
      </c>
      <c r="M5501" s="241">
        <v>2092</v>
      </c>
      <c r="N5501" s="7" t="s">
        <v>141</v>
      </c>
    </row>
    <row r="5502" spans="1:14" x14ac:dyDescent="0.3">
      <c r="A5502" t="str">
        <f t="shared" si="85"/>
        <v>93022139</v>
      </c>
      <c r="B5502" s="7" t="s">
        <v>1321</v>
      </c>
      <c r="C5502" s="7"/>
      <c r="D5502" s="7"/>
      <c r="E5502" s="7" t="e">
        <v>#N/A</v>
      </c>
      <c r="F5502" s="7" t="e">
        <v>#N/A</v>
      </c>
      <c r="G5502" s="7" t="e">
        <v>#N/A</v>
      </c>
      <c r="H5502" s="7" t="e">
        <v>#N/A</v>
      </c>
      <c r="I5502" s="7" t="s">
        <v>2632</v>
      </c>
      <c r="J5502" s="7" t="s">
        <v>2633</v>
      </c>
      <c r="K5502" s="241">
        <v>9302</v>
      </c>
      <c r="L5502" s="7" t="s">
        <v>2636</v>
      </c>
      <c r="M5502" s="241">
        <v>2139</v>
      </c>
      <c r="N5502" s="7" t="s">
        <v>1616</v>
      </c>
    </row>
    <row r="5503" spans="1:14" x14ac:dyDescent="0.3">
      <c r="A5503" t="str">
        <f t="shared" si="85"/>
        <v>93024011</v>
      </c>
      <c r="B5503" s="7" t="s">
        <v>1321</v>
      </c>
      <c r="C5503" s="7"/>
      <c r="D5503" s="7"/>
      <c r="E5503" s="7" t="e">
        <v>#N/A</v>
      </c>
      <c r="F5503" s="7" t="e">
        <v>#N/A</v>
      </c>
      <c r="G5503" s="7" t="e">
        <v>#N/A</v>
      </c>
      <c r="H5503" s="7" t="e">
        <v>#N/A</v>
      </c>
      <c r="I5503" s="7" t="s">
        <v>2632</v>
      </c>
      <c r="J5503" s="7" t="s">
        <v>2633</v>
      </c>
      <c r="K5503" s="241">
        <v>9302</v>
      </c>
      <c r="L5503" s="7" t="s">
        <v>2636</v>
      </c>
      <c r="M5503" s="241">
        <v>4011</v>
      </c>
      <c r="N5503" s="7" t="s">
        <v>2560</v>
      </c>
    </row>
    <row r="5504" spans="1:14" x14ac:dyDescent="0.3">
      <c r="A5504" t="str">
        <f t="shared" si="85"/>
        <v>93026001</v>
      </c>
      <c r="B5504" s="7" t="s">
        <v>1321</v>
      </c>
      <c r="C5504" s="7"/>
      <c r="D5504" s="7"/>
      <c r="E5504" s="7" t="e">
        <v>#N/A</v>
      </c>
      <c r="F5504" s="7" t="e">
        <v>#N/A</v>
      </c>
      <c r="G5504" s="7" t="e">
        <v>#N/A</v>
      </c>
      <c r="H5504" s="7" t="e">
        <v>#N/A</v>
      </c>
      <c r="I5504" s="7" t="s">
        <v>2632</v>
      </c>
      <c r="J5504" s="7" t="s">
        <v>2633</v>
      </c>
      <c r="K5504" s="241">
        <v>9302</v>
      </c>
      <c r="L5504" s="7" t="s">
        <v>2636</v>
      </c>
      <c r="M5504" s="241">
        <v>6001</v>
      </c>
      <c r="N5504" s="7" t="s">
        <v>457</v>
      </c>
    </row>
    <row r="5505" spans="1:14" x14ac:dyDescent="0.3">
      <c r="A5505" t="str">
        <f t="shared" si="85"/>
        <v>93027200</v>
      </c>
      <c r="B5505" s="7" t="s">
        <v>1321</v>
      </c>
      <c r="C5505" s="7"/>
      <c r="D5505" s="7"/>
      <c r="E5505" s="7" t="e">
        <v>#N/A</v>
      </c>
      <c r="F5505" s="7" t="e">
        <v>#N/A</v>
      </c>
      <c r="G5505" s="7" t="e">
        <v>#N/A</v>
      </c>
      <c r="H5505" s="7" t="e">
        <v>#N/A</v>
      </c>
      <c r="I5505" s="7" t="s">
        <v>2632</v>
      </c>
      <c r="J5505" s="7" t="s">
        <v>2633</v>
      </c>
      <c r="K5505" s="241">
        <v>9302</v>
      </c>
      <c r="L5505" s="7" t="s">
        <v>2636</v>
      </c>
      <c r="M5505" s="241">
        <v>7200</v>
      </c>
      <c r="N5505" s="7" t="s">
        <v>255</v>
      </c>
    </row>
    <row r="5506" spans="1:14" x14ac:dyDescent="0.3">
      <c r="A5506" t="str">
        <f t="shared" si="85"/>
        <v>66012000</v>
      </c>
      <c r="B5506" s="7" t="s">
        <v>1321</v>
      </c>
      <c r="C5506" s="7"/>
      <c r="D5506" s="7"/>
      <c r="E5506" s="7" t="e">
        <v>#N/A</v>
      </c>
      <c r="F5506" s="7" t="e">
        <v>#N/A</v>
      </c>
      <c r="G5506" s="7" t="e">
        <v>#N/A</v>
      </c>
      <c r="H5506" s="7" t="e">
        <v>#N/A</v>
      </c>
      <c r="I5506" s="7" t="s">
        <v>268</v>
      </c>
      <c r="J5506" s="7" t="s">
        <v>269</v>
      </c>
      <c r="K5506" s="241">
        <v>6601</v>
      </c>
      <c r="L5506" s="7" t="s">
        <v>2637</v>
      </c>
      <c r="M5506" s="241">
        <v>2000</v>
      </c>
      <c r="N5506" s="7" t="s">
        <v>271</v>
      </c>
    </row>
    <row r="5507" spans="1:14" x14ac:dyDescent="0.3">
      <c r="A5507" t="str">
        <f t="shared" ref="A5507:A5570" si="86">K5507&amp;M5507</f>
        <v>66017103</v>
      </c>
      <c r="B5507" s="7" t="s">
        <v>1321</v>
      </c>
      <c r="C5507" s="7"/>
      <c r="D5507" s="7"/>
      <c r="E5507" s="7" t="e">
        <v>#N/A</v>
      </c>
      <c r="F5507" s="7" t="e">
        <v>#N/A</v>
      </c>
      <c r="G5507" s="7" t="e">
        <v>#N/A</v>
      </c>
      <c r="H5507" s="7" t="e">
        <v>#N/A</v>
      </c>
      <c r="I5507" s="7" t="s">
        <v>268</v>
      </c>
      <c r="J5507" s="7" t="s">
        <v>269</v>
      </c>
      <c r="K5507" s="241">
        <v>6601</v>
      </c>
      <c r="L5507" s="7" t="s">
        <v>2637</v>
      </c>
      <c r="M5507" s="241">
        <v>7103</v>
      </c>
      <c r="N5507" s="7" t="s">
        <v>36</v>
      </c>
    </row>
    <row r="5508" spans="1:14" x14ac:dyDescent="0.3">
      <c r="A5508" t="str">
        <f t="shared" si="86"/>
        <v>92166006</v>
      </c>
      <c r="B5508" s="7" t="s">
        <v>1321</v>
      </c>
      <c r="C5508" s="7"/>
      <c r="D5508" s="7"/>
      <c r="E5508" s="7" t="e">
        <v>#N/A</v>
      </c>
      <c r="F5508" s="7" t="e">
        <v>#N/A</v>
      </c>
      <c r="G5508" s="7" t="e">
        <v>#N/A</v>
      </c>
      <c r="H5508" s="7" t="e">
        <v>#N/A</v>
      </c>
      <c r="I5508" s="7" t="s">
        <v>205</v>
      </c>
      <c r="J5508" s="7" t="s">
        <v>206</v>
      </c>
      <c r="K5508" s="241">
        <v>9216</v>
      </c>
      <c r="L5508" s="7" t="s">
        <v>2638</v>
      </c>
      <c r="M5508" s="241">
        <v>6006</v>
      </c>
      <c r="N5508" s="7" t="s">
        <v>68</v>
      </c>
    </row>
    <row r="5509" spans="1:14" x14ac:dyDescent="0.3">
      <c r="A5509" t="str">
        <f t="shared" si="86"/>
        <v>92166008</v>
      </c>
      <c r="B5509" s="7" t="s">
        <v>1321</v>
      </c>
      <c r="C5509" s="7"/>
      <c r="D5509" s="7"/>
      <c r="E5509" s="7" t="e">
        <v>#N/A</v>
      </c>
      <c r="F5509" s="7" t="e">
        <v>#N/A</v>
      </c>
      <c r="G5509" s="7" t="e">
        <v>#N/A</v>
      </c>
      <c r="H5509" s="7" t="e">
        <v>#N/A</v>
      </c>
      <c r="I5509" s="7" t="s">
        <v>205</v>
      </c>
      <c r="J5509" s="7" t="s">
        <v>206</v>
      </c>
      <c r="K5509" s="241">
        <v>9216</v>
      </c>
      <c r="L5509" s="7" t="s">
        <v>2638</v>
      </c>
      <c r="M5509" s="241">
        <v>6008</v>
      </c>
      <c r="N5509" s="7" t="s">
        <v>75</v>
      </c>
    </row>
    <row r="5510" spans="1:14" x14ac:dyDescent="0.3">
      <c r="A5510" t="str">
        <f t="shared" si="86"/>
        <v>92167101</v>
      </c>
      <c r="B5510" s="7" t="s">
        <v>1321</v>
      </c>
      <c r="C5510" s="7"/>
      <c r="D5510" s="7"/>
      <c r="E5510" s="7" t="e">
        <v>#N/A</v>
      </c>
      <c r="F5510" s="7" t="e">
        <v>#N/A</v>
      </c>
      <c r="G5510" s="7" t="e">
        <v>#N/A</v>
      </c>
      <c r="H5510" s="7" t="e">
        <v>#N/A</v>
      </c>
      <c r="I5510" s="7" t="s">
        <v>205</v>
      </c>
      <c r="J5510" s="7" t="s">
        <v>206</v>
      </c>
      <c r="K5510" s="241">
        <v>9216</v>
      </c>
      <c r="L5510" s="7" t="s">
        <v>2638</v>
      </c>
      <c r="M5510" s="241">
        <v>7101</v>
      </c>
      <c r="N5510" s="7" t="s">
        <v>46</v>
      </c>
    </row>
    <row r="5511" spans="1:14" x14ac:dyDescent="0.3">
      <c r="A5511" t="str">
        <f t="shared" si="86"/>
        <v>92176003</v>
      </c>
      <c r="B5511" s="7" t="s">
        <v>1321</v>
      </c>
      <c r="C5511" s="7"/>
      <c r="D5511" s="7"/>
      <c r="E5511" s="7" t="e">
        <v>#N/A</v>
      </c>
      <c r="F5511" s="7" t="e">
        <v>#N/A</v>
      </c>
      <c r="G5511" s="7" t="e">
        <v>#N/A</v>
      </c>
      <c r="H5511" s="7" t="e">
        <v>#N/A</v>
      </c>
      <c r="I5511" s="7" t="s">
        <v>205</v>
      </c>
      <c r="J5511" s="7" t="s">
        <v>206</v>
      </c>
      <c r="K5511" s="241">
        <v>9217</v>
      </c>
      <c r="L5511" s="7" t="s">
        <v>2639</v>
      </c>
      <c r="M5511" s="241">
        <v>6003</v>
      </c>
      <c r="N5511" s="7" t="s">
        <v>89</v>
      </c>
    </row>
    <row r="5512" spans="1:14" x14ac:dyDescent="0.3">
      <c r="A5512" t="str">
        <f t="shared" si="86"/>
        <v>92176006</v>
      </c>
      <c r="B5512" s="7" t="s">
        <v>1321</v>
      </c>
      <c r="C5512" s="7"/>
      <c r="D5512" s="7"/>
      <c r="E5512" s="7" t="e">
        <v>#N/A</v>
      </c>
      <c r="F5512" s="7" t="e">
        <v>#N/A</v>
      </c>
      <c r="G5512" s="7" t="e">
        <v>#N/A</v>
      </c>
      <c r="H5512" s="7" t="e">
        <v>#N/A</v>
      </c>
      <c r="I5512" s="7" t="s">
        <v>205</v>
      </c>
      <c r="J5512" s="7" t="s">
        <v>206</v>
      </c>
      <c r="K5512" s="241">
        <v>9217</v>
      </c>
      <c r="L5512" s="7" t="s">
        <v>2639</v>
      </c>
      <c r="M5512" s="241">
        <v>6006</v>
      </c>
      <c r="N5512" s="7" t="s">
        <v>68</v>
      </c>
    </row>
    <row r="5513" spans="1:14" x14ac:dyDescent="0.3">
      <c r="A5513" t="str">
        <f t="shared" si="86"/>
        <v>92176008</v>
      </c>
      <c r="B5513" s="7" t="s">
        <v>1321</v>
      </c>
      <c r="C5513" s="7"/>
      <c r="D5513" s="7"/>
      <c r="E5513" s="7" t="e">
        <v>#N/A</v>
      </c>
      <c r="F5513" s="7" t="e">
        <v>#N/A</v>
      </c>
      <c r="G5513" s="7" t="e">
        <v>#N/A</v>
      </c>
      <c r="H5513" s="7" t="e">
        <v>#N/A</v>
      </c>
      <c r="I5513" s="7" t="s">
        <v>205</v>
      </c>
      <c r="J5513" s="7" t="s">
        <v>206</v>
      </c>
      <c r="K5513" s="241">
        <v>9217</v>
      </c>
      <c r="L5513" s="7" t="s">
        <v>2639</v>
      </c>
      <c r="M5513" s="241">
        <v>6008</v>
      </c>
      <c r="N5513" s="7" t="s">
        <v>75</v>
      </c>
    </row>
    <row r="5514" spans="1:14" x14ac:dyDescent="0.3">
      <c r="A5514" t="str">
        <f t="shared" si="86"/>
        <v>92177101</v>
      </c>
      <c r="B5514" s="7" t="s">
        <v>1321</v>
      </c>
      <c r="C5514" s="7"/>
      <c r="D5514" s="7"/>
      <c r="E5514" s="7" t="e">
        <v>#N/A</v>
      </c>
      <c r="F5514" s="7" t="e">
        <v>#N/A</v>
      </c>
      <c r="G5514" s="7" t="e">
        <v>#N/A</v>
      </c>
      <c r="H5514" s="7" t="e">
        <v>#N/A</v>
      </c>
      <c r="I5514" s="7" t="s">
        <v>205</v>
      </c>
      <c r="J5514" s="7" t="s">
        <v>206</v>
      </c>
      <c r="K5514" s="241">
        <v>9217</v>
      </c>
      <c r="L5514" s="7" t="s">
        <v>2639</v>
      </c>
      <c r="M5514" s="241">
        <v>7101</v>
      </c>
      <c r="N5514" s="7" t="s">
        <v>46</v>
      </c>
    </row>
    <row r="5515" spans="1:14" x14ac:dyDescent="0.3">
      <c r="A5515" t="str">
        <f t="shared" si="86"/>
        <v>93118029</v>
      </c>
      <c r="B5515" s="7" t="s">
        <v>1321</v>
      </c>
      <c r="C5515" s="7"/>
      <c r="D5515" s="7"/>
      <c r="E5515" s="7" t="e">
        <v>#N/A</v>
      </c>
      <c r="F5515" s="7" t="e">
        <v>#N/A</v>
      </c>
      <c r="G5515" s="7" t="e">
        <v>#N/A</v>
      </c>
      <c r="H5515" s="7" t="e">
        <v>#N/A</v>
      </c>
      <c r="I5515" s="7" t="s">
        <v>205</v>
      </c>
      <c r="J5515" s="7" t="s">
        <v>206</v>
      </c>
      <c r="K5515" s="241">
        <v>9311</v>
      </c>
      <c r="L5515" s="7" t="s">
        <v>2640</v>
      </c>
      <c r="M5515" s="241">
        <v>8029</v>
      </c>
      <c r="N5515" s="7" t="s">
        <v>834</v>
      </c>
    </row>
    <row r="5516" spans="1:14" x14ac:dyDescent="0.3">
      <c r="A5516" t="str">
        <f t="shared" si="86"/>
        <v>91811036</v>
      </c>
      <c r="B5516" s="7" t="s">
        <v>1321</v>
      </c>
      <c r="C5516" s="7"/>
      <c r="D5516" s="7"/>
      <c r="E5516" s="7" t="e">
        <v>#N/A</v>
      </c>
      <c r="F5516" s="7" t="e">
        <v>#N/A</v>
      </c>
      <c r="G5516" s="7" t="e">
        <v>#N/A</v>
      </c>
      <c r="H5516" s="7" t="e">
        <v>#N/A</v>
      </c>
      <c r="I5516" s="7" t="s">
        <v>210</v>
      </c>
      <c r="J5516" s="7" t="s">
        <v>211</v>
      </c>
      <c r="K5516" s="241">
        <v>9181</v>
      </c>
      <c r="L5516" s="7" t="s">
        <v>212</v>
      </c>
      <c r="M5516" s="241">
        <v>1036</v>
      </c>
      <c r="N5516" s="7" t="s">
        <v>1800</v>
      </c>
    </row>
    <row r="5517" spans="1:14" x14ac:dyDescent="0.3">
      <c r="A5517" t="str">
        <f t="shared" si="86"/>
        <v>91812005</v>
      </c>
      <c r="B5517" s="7" t="s">
        <v>1321</v>
      </c>
      <c r="C5517" s="7"/>
      <c r="D5517" s="7"/>
      <c r="E5517" s="7" t="e">
        <v>#N/A</v>
      </c>
      <c r="F5517" s="7" t="e">
        <v>#N/A</v>
      </c>
      <c r="G5517" s="7" t="e">
        <v>#N/A</v>
      </c>
      <c r="H5517" s="7" t="e">
        <v>#N/A</v>
      </c>
      <c r="I5517" s="7" t="s">
        <v>210</v>
      </c>
      <c r="J5517" s="7" t="s">
        <v>211</v>
      </c>
      <c r="K5517" s="241">
        <v>9181</v>
      </c>
      <c r="L5517" s="7" t="s">
        <v>212</v>
      </c>
      <c r="M5517" s="241">
        <v>2005</v>
      </c>
      <c r="N5517" s="7" t="s">
        <v>352</v>
      </c>
    </row>
    <row r="5518" spans="1:14" x14ac:dyDescent="0.3">
      <c r="A5518" t="str">
        <f t="shared" si="86"/>
        <v>91812015</v>
      </c>
      <c r="B5518" s="7" t="s">
        <v>1321</v>
      </c>
      <c r="C5518" s="7"/>
      <c r="D5518" s="7"/>
      <c r="E5518" s="7" t="e">
        <v>#N/A</v>
      </c>
      <c r="F5518" s="7" t="e">
        <v>#N/A</v>
      </c>
      <c r="G5518" s="7" t="e">
        <v>#N/A</v>
      </c>
      <c r="H5518" s="7" t="e">
        <v>#N/A</v>
      </c>
      <c r="I5518" s="7" t="s">
        <v>210</v>
      </c>
      <c r="J5518" s="7" t="s">
        <v>211</v>
      </c>
      <c r="K5518" s="241">
        <v>9181</v>
      </c>
      <c r="L5518" s="7" t="s">
        <v>212</v>
      </c>
      <c r="M5518" s="241">
        <v>2015</v>
      </c>
      <c r="N5518" s="7" t="s">
        <v>278</v>
      </c>
    </row>
    <row r="5519" spans="1:14" x14ac:dyDescent="0.3">
      <c r="A5519" t="str">
        <f t="shared" si="86"/>
        <v>91812016</v>
      </c>
      <c r="B5519" s="7" t="s">
        <v>1321</v>
      </c>
      <c r="C5519" s="7"/>
      <c r="D5519" s="7"/>
      <c r="E5519" s="7" t="e">
        <v>#N/A</v>
      </c>
      <c r="F5519" s="7" t="e">
        <v>#N/A</v>
      </c>
      <c r="G5519" s="7" t="e">
        <v>#N/A</v>
      </c>
      <c r="H5519" s="7" t="e">
        <v>#N/A</v>
      </c>
      <c r="I5519" s="7" t="s">
        <v>210</v>
      </c>
      <c r="J5519" s="7" t="s">
        <v>211</v>
      </c>
      <c r="K5519" s="241">
        <v>9181</v>
      </c>
      <c r="L5519" s="7" t="s">
        <v>212</v>
      </c>
      <c r="M5519" s="241">
        <v>2016</v>
      </c>
      <c r="N5519" s="7" t="s">
        <v>169</v>
      </c>
    </row>
    <row r="5520" spans="1:14" x14ac:dyDescent="0.3">
      <c r="A5520" t="str">
        <f t="shared" si="86"/>
        <v>91812017</v>
      </c>
      <c r="B5520" s="7" t="s">
        <v>1321</v>
      </c>
      <c r="C5520" s="7"/>
      <c r="D5520" s="7"/>
      <c r="E5520" s="7" t="e">
        <v>#N/A</v>
      </c>
      <c r="F5520" s="7" t="e">
        <v>#N/A</v>
      </c>
      <c r="G5520" s="7" t="e">
        <v>#N/A</v>
      </c>
      <c r="H5520" s="7" t="e">
        <v>#N/A</v>
      </c>
      <c r="I5520" s="7" t="s">
        <v>210</v>
      </c>
      <c r="J5520" s="7" t="s">
        <v>211</v>
      </c>
      <c r="K5520" s="241">
        <v>9181</v>
      </c>
      <c r="L5520" s="7" t="s">
        <v>212</v>
      </c>
      <c r="M5520" s="241">
        <v>2017</v>
      </c>
      <c r="N5520" s="7" t="s">
        <v>1442</v>
      </c>
    </row>
    <row r="5521" spans="1:14" x14ac:dyDescent="0.3">
      <c r="A5521" t="str">
        <f t="shared" si="86"/>
        <v>91812031</v>
      </c>
      <c r="B5521" s="7" t="s">
        <v>1321</v>
      </c>
      <c r="C5521" s="7"/>
      <c r="D5521" s="7"/>
      <c r="E5521" s="7" t="e">
        <v>#N/A</v>
      </c>
      <c r="F5521" s="7" t="e">
        <v>#N/A</v>
      </c>
      <c r="G5521" s="7" t="e">
        <v>#N/A</v>
      </c>
      <c r="H5521" s="7" t="e">
        <v>#N/A</v>
      </c>
      <c r="I5521" s="7" t="s">
        <v>210</v>
      </c>
      <c r="J5521" s="7" t="s">
        <v>211</v>
      </c>
      <c r="K5521" s="241">
        <v>9181</v>
      </c>
      <c r="L5521" s="7" t="s">
        <v>212</v>
      </c>
      <c r="M5521" s="241">
        <v>2031</v>
      </c>
      <c r="N5521" s="7" t="s">
        <v>496</v>
      </c>
    </row>
    <row r="5522" spans="1:14" x14ac:dyDescent="0.3">
      <c r="A5522" t="str">
        <f t="shared" si="86"/>
        <v>91812037</v>
      </c>
      <c r="B5522" s="7" t="s">
        <v>1321</v>
      </c>
      <c r="C5522" s="7"/>
      <c r="D5522" s="7"/>
      <c r="E5522" s="7" t="e">
        <v>#N/A</v>
      </c>
      <c r="F5522" s="7" t="e">
        <v>#N/A</v>
      </c>
      <c r="G5522" s="7" t="e">
        <v>#N/A</v>
      </c>
      <c r="H5522" s="7" t="e">
        <v>#N/A</v>
      </c>
      <c r="I5522" s="7" t="s">
        <v>210</v>
      </c>
      <c r="J5522" s="7" t="s">
        <v>211</v>
      </c>
      <c r="K5522" s="241">
        <v>9181</v>
      </c>
      <c r="L5522" s="7" t="s">
        <v>212</v>
      </c>
      <c r="M5522" s="241">
        <v>2037</v>
      </c>
      <c r="N5522" s="7" t="s">
        <v>294</v>
      </c>
    </row>
    <row r="5523" spans="1:14" x14ac:dyDescent="0.3">
      <c r="A5523" t="str">
        <f t="shared" si="86"/>
        <v>91812054</v>
      </c>
      <c r="B5523" s="7" t="s">
        <v>1321</v>
      </c>
      <c r="C5523" s="7"/>
      <c r="D5523" s="7"/>
      <c r="E5523" s="7" t="e">
        <v>#N/A</v>
      </c>
      <c r="F5523" s="7" t="e">
        <v>#N/A</v>
      </c>
      <c r="G5523" s="7" t="e">
        <v>#N/A</v>
      </c>
      <c r="H5523" s="7" t="e">
        <v>#N/A</v>
      </c>
      <c r="I5523" s="7" t="s">
        <v>210</v>
      </c>
      <c r="J5523" s="7" t="s">
        <v>211</v>
      </c>
      <c r="K5523" s="241">
        <v>9181</v>
      </c>
      <c r="L5523" s="7" t="s">
        <v>212</v>
      </c>
      <c r="M5523" s="241">
        <v>2054</v>
      </c>
      <c r="N5523" s="7" t="s">
        <v>167</v>
      </c>
    </row>
    <row r="5524" spans="1:14" x14ac:dyDescent="0.3">
      <c r="A5524" t="str">
        <f t="shared" si="86"/>
        <v>91812087</v>
      </c>
      <c r="B5524" s="7" t="s">
        <v>1321</v>
      </c>
      <c r="C5524" s="7"/>
      <c r="D5524" s="7"/>
      <c r="E5524" s="7" t="e">
        <v>#N/A</v>
      </c>
      <c r="F5524" s="7" t="e">
        <v>#N/A</v>
      </c>
      <c r="G5524" s="7" t="e">
        <v>#N/A</v>
      </c>
      <c r="H5524" s="7" t="e">
        <v>#N/A</v>
      </c>
      <c r="I5524" s="7" t="s">
        <v>210</v>
      </c>
      <c r="J5524" s="7" t="s">
        <v>211</v>
      </c>
      <c r="K5524" s="241">
        <v>9181</v>
      </c>
      <c r="L5524" s="7" t="s">
        <v>212</v>
      </c>
      <c r="M5524" s="241">
        <v>2087</v>
      </c>
      <c r="N5524" s="7" t="s">
        <v>333</v>
      </c>
    </row>
    <row r="5525" spans="1:14" x14ac:dyDescent="0.3">
      <c r="A5525" t="str">
        <f t="shared" si="86"/>
        <v>91816008</v>
      </c>
      <c r="B5525" s="7" t="s">
        <v>1321</v>
      </c>
      <c r="C5525" s="7"/>
      <c r="D5525" s="7"/>
      <c r="E5525" s="7" t="e">
        <v>#N/A</v>
      </c>
      <c r="F5525" s="7" t="e">
        <v>#N/A</v>
      </c>
      <c r="G5525" s="7" t="e">
        <v>#N/A</v>
      </c>
      <c r="H5525" s="7" t="e">
        <v>#N/A</v>
      </c>
      <c r="I5525" s="7" t="s">
        <v>210</v>
      </c>
      <c r="J5525" s="7" t="s">
        <v>211</v>
      </c>
      <c r="K5525" s="241">
        <v>9181</v>
      </c>
      <c r="L5525" s="7" t="s">
        <v>212</v>
      </c>
      <c r="M5525" s="241">
        <v>6008</v>
      </c>
      <c r="N5525" s="7" t="s">
        <v>75</v>
      </c>
    </row>
    <row r="5526" spans="1:14" x14ac:dyDescent="0.3">
      <c r="A5526" t="str">
        <f t="shared" si="86"/>
        <v>91817500</v>
      </c>
      <c r="B5526" s="7" t="s">
        <v>1321</v>
      </c>
      <c r="C5526" s="7"/>
      <c r="D5526" s="7"/>
      <c r="E5526" s="7">
        <v>0</v>
      </c>
      <c r="F5526" s="7">
        <v>0</v>
      </c>
      <c r="G5526" s="7">
        <v>0</v>
      </c>
      <c r="H5526" s="7">
        <v>0</v>
      </c>
      <c r="I5526" s="7" t="s">
        <v>210</v>
      </c>
      <c r="J5526" s="7" t="s">
        <v>211</v>
      </c>
      <c r="K5526" s="241">
        <v>9181</v>
      </c>
      <c r="L5526" s="7" t="s">
        <v>212</v>
      </c>
      <c r="M5526" s="241">
        <v>7500</v>
      </c>
      <c r="N5526" s="7" t="s">
        <v>213</v>
      </c>
    </row>
    <row r="5527" spans="1:14" x14ac:dyDescent="0.3">
      <c r="A5527" t="str">
        <f t="shared" si="86"/>
        <v>91817501</v>
      </c>
      <c r="B5527" s="7" t="s">
        <v>1321</v>
      </c>
      <c r="C5527" s="7"/>
      <c r="D5527" s="7"/>
      <c r="E5527" s="7">
        <v>0</v>
      </c>
      <c r="F5527" s="7">
        <v>0</v>
      </c>
      <c r="G5527" s="7">
        <v>0</v>
      </c>
      <c r="H5527" s="7">
        <v>0</v>
      </c>
      <c r="I5527" s="7" t="s">
        <v>210</v>
      </c>
      <c r="J5527" s="7" t="s">
        <v>211</v>
      </c>
      <c r="K5527" s="241">
        <v>9181</v>
      </c>
      <c r="L5527" s="7" t="s">
        <v>212</v>
      </c>
      <c r="M5527" s="241">
        <v>7501</v>
      </c>
      <c r="N5527" s="7" t="s">
        <v>214</v>
      </c>
    </row>
    <row r="5528" spans="1:14" x14ac:dyDescent="0.3">
      <c r="A5528" t="str">
        <f t="shared" si="86"/>
        <v>91817507</v>
      </c>
      <c r="B5528" s="7" t="s">
        <v>1321</v>
      </c>
      <c r="C5528" s="7"/>
      <c r="D5528" s="7"/>
      <c r="E5528" s="7" t="e">
        <v>#N/A</v>
      </c>
      <c r="F5528" s="7" t="e">
        <v>#N/A</v>
      </c>
      <c r="G5528" s="7" t="e">
        <v>#N/A</v>
      </c>
      <c r="H5528" s="7" t="e">
        <v>#N/A</v>
      </c>
      <c r="I5528" s="7" t="s">
        <v>210</v>
      </c>
      <c r="J5528" s="7" t="s">
        <v>211</v>
      </c>
      <c r="K5528" s="241">
        <v>9181</v>
      </c>
      <c r="L5528" s="7" t="s">
        <v>212</v>
      </c>
      <c r="M5528" s="241">
        <v>7507</v>
      </c>
      <c r="N5528" s="7" t="s">
        <v>2641</v>
      </c>
    </row>
    <row r="5529" spans="1:14" x14ac:dyDescent="0.3">
      <c r="A5529" t="str">
        <f t="shared" si="86"/>
        <v>91827501</v>
      </c>
      <c r="B5529" s="7" t="s">
        <v>1321</v>
      </c>
      <c r="C5529" s="7"/>
      <c r="D5529" s="7"/>
      <c r="E5529" s="7" t="e">
        <v>#N/A</v>
      </c>
      <c r="F5529" s="7" t="e">
        <v>#N/A</v>
      </c>
      <c r="G5529" s="7" t="e">
        <v>#N/A</v>
      </c>
      <c r="H5529" s="7" t="e">
        <v>#N/A</v>
      </c>
      <c r="I5529" s="7" t="s">
        <v>210</v>
      </c>
      <c r="J5529" s="7" t="s">
        <v>211</v>
      </c>
      <c r="K5529" s="241">
        <v>9182</v>
      </c>
      <c r="L5529" s="7" t="s">
        <v>2642</v>
      </c>
      <c r="M5529" s="241">
        <v>7501</v>
      </c>
      <c r="N5529" s="7" t="s">
        <v>214</v>
      </c>
    </row>
    <row r="5530" spans="1:14" x14ac:dyDescent="0.3">
      <c r="A5530" t="str">
        <f t="shared" si="86"/>
        <v>91837501</v>
      </c>
      <c r="B5530" s="7" t="s">
        <v>1321</v>
      </c>
      <c r="C5530" s="7"/>
      <c r="D5530" s="7"/>
      <c r="E5530" s="7" t="e">
        <v>#N/A</v>
      </c>
      <c r="F5530" s="7" t="e">
        <v>#N/A</v>
      </c>
      <c r="G5530" s="7" t="e">
        <v>#N/A</v>
      </c>
      <c r="H5530" s="7" t="e">
        <v>#N/A</v>
      </c>
      <c r="I5530" s="7" t="s">
        <v>210</v>
      </c>
      <c r="J5530" s="7" t="s">
        <v>211</v>
      </c>
      <c r="K5530" s="241">
        <v>9183</v>
      </c>
      <c r="L5530" s="7" t="s">
        <v>2643</v>
      </c>
      <c r="M5530" s="241">
        <v>7501</v>
      </c>
      <c r="N5530" s="7" t="s">
        <v>214</v>
      </c>
    </row>
    <row r="5531" spans="1:14" x14ac:dyDescent="0.3">
      <c r="A5531" t="str">
        <f t="shared" si="86"/>
        <v>91886006</v>
      </c>
      <c r="B5531" s="7" t="s">
        <v>1321</v>
      </c>
      <c r="C5531" s="7"/>
      <c r="D5531" s="7"/>
      <c r="E5531" s="7" t="e">
        <v>#N/A</v>
      </c>
      <c r="F5531" s="7" t="e">
        <v>#N/A</v>
      </c>
      <c r="G5531" s="7" t="e">
        <v>#N/A</v>
      </c>
      <c r="H5531" s="7" t="e">
        <v>#N/A</v>
      </c>
      <c r="I5531" s="7" t="s">
        <v>210</v>
      </c>
      <c r="J5531" s="7" t="s">
        <v>211</v>
      </c>
      <c r="K5531" s="241">
        <v>9188</v>
      </c>
      <c r="L5531" s="7" t="s">
        <v>215</v>
      </c>
      <c r="M5531" s="241">
        <v>6006</v>
      </c>
      <c r="N5531" s="7" t="s">
        <v>68</v>
      </c>
    </row>
    <row r="5532" spans="1:14" x14ac:dyDescent="0.3">
      <c r="A5532" t="str">
        <f t="shared" si="86"/>
        <v>91886008</v>
      </c>
      <c r="B5532" s="7" t="s">
        <v>1321</v>
      </c>
      <c r="C5532" s="7"/>
      <c r="D5532" s="7"/>
      <c r="E5532" s="7">
        <v>0</v>
      </c>
      <c r="F5532" s="7">
        <v>0</v>
      </c>
      <c r="G5532" s="7">
        <v>0</v>
      </c>
      <c r="H5532" s="7">
        <v>0</v>
      </c>
      <c r="I5532" s="7" t="s">
        <v>210</v>
      </c>
      <c r="J5532" s="7" t="s">
        <v>211</v>
      </c>
      <c r="K5532" s="241">
        <v>9188</v>
      </c>
      <c r="L5532" s="7" t="s">
        <v>215</v>
      </c>
      <c r="M5532" s="241">
        <v>6008</v>
      </c>
      <c r="N5532" s="7" t="s">
        <v>75</v>
      </c>
    </row>
    <row r="5533" spans="1:14" x14ac:dyDescent="0.3">
      <c r="A5533" t="str">
        <f t="shared" si="86"/>
        <v>91887504</v>
      </c>
      <c r="B5533" s="7" t="s">
        <v>1321</v>
      </c>
      <c r="C5533" s="7"/>
      <c r="D5533" s="7"/>
      <c r="E5533" s="7" t="e">
        <v>#N/A</v>
      </c>
      <c r="F5533" s="7" t="e">
        <v>#N/A</v>
      </c>
      <c r="G5533" s="7" t="e">
        <v>#N/A</v>
      </c>
      <c r="H5533" s="7" t="e">
        <v>#N/A</v>
      </c>
      <c r="I5533" s="7" t="s">
        <v>210</v>
      </c>
      <c r="J5533" s="7" t="s">
        <v>211</v>
      </c>
      <c r="K5533" s="241">
        <v>9188</v>
      </c>
      <c r="L5533" s="7" t="s">
        <v>215</v>
      </c>
      <c r="M5533" s="241">
        <v>7504</v>
      </c>
      <c r="N5533" s="7" t="s">
        <v>225</v>
      </c>
    </row>
    <row r="5534" spans="1:14" x14ac:dyDescent="0.3">
      <c r="A5534" t="str">
        <f t="shared" si="86"/>
        <v>91912000</v>
      </c>
      <c r="B5534" s="7" t="s">
        <v>1321</v>
      </c>
      <c r="C5534" s="7"/>
      <c r="D5534" s="7"/>
      <c r="E5534" s="7" t="e">
        <v>#N/A</v>
      </c>
      <c r="F5534" s="7" t="e">
        <v>#N/A</v>
      </c>
      <c r="G5534" s="7" t="e">
        <v>#N/A</v>
      </c>
      <c r="H5534" s="7" t="e">
        <v>#N/A</v>
      </c>
      <c r="I5534" s="7" t="s">
        <v>210</v>
      </c>
      <c r="J5534" s="7" t="s">
        <v>211</v>
      </c>
      <c r="K5534" s="241">
        <v>9191</v>
      </c>
      <c r="L5534" s="7" t="s">
        <v>2644</v>
      </c>
      <c r="M5534" s="241">
        <v>2000</v>
      </c>
      <c r="N5534" s="7" t="s">
        <v>271</v>
      </c>
    </row>
    <row r="5535" spans="1:14" x14ac:dyDescent="0.3">
      <c r="A5535" t="str">
        <f t="shared" si="86"/>
        <v>92226008</v>
      </c>
      <c r="B5535" s="7" t="s">
        <v>1321</v>
      </c>
      <c r="C5535" s="7"/>
      <c r="D5535" s="7"/>
      <c r="E5535" s="7" t="e">
        <v>#N/A</v>
      </c>
      <c r="F5535" s="7" t="e">
        <v>#N/A</v>
      </c>
      <c r="G5535" s="7" t="e">
        <v>#N/A</v>
      </c>
      <c r="H5535" s="7" t="e">
        <v>#N/A</v>
      </c>
      <c r="I5535" s="7" t="s">
        <v>210</v>
      </c>
      <c r="J5535" s="7" t="s">
        <v>211</v>
      </c>
      <c r="K5535" s="241">
        <v>9222</v>
      </c>
      <c r="L5535" s="7" t="s">
        <v>2645</v>
      </c>
      <c r="M5535" s="241">
        <v>6008</v>
      </c>
      <c r="N5535" s="7" t="s">
        <v>75</v>
      </c>
    </row>
    <row r="5536" spans="1:14" x14ac:dyDescent="0.3">
      <c r="A5536" t="str">
        <f t="shared" si="86"/>
        <v>92586006</v>
      </c>
      <c r="B5536" s="7" t="s">
        <v>1321</v>
      </c>
      <c r="C5536" s="7"/>
      <c r="D5536" s="7"/>
      <c r="E5536" s="7" t="e">
        <v>#N/A</v>
      </c>
      <c r="F5536" s="7" t="e">
        <v>#N/A</v>
      </c>
      <c r="G5536" s="7" t="e">
        <v>#N/A</v>
      </c>
      <c r="H5536" s="7" t="e">
        <v>#N/A</v>
      </c>
      <c r="I5536" s="7" t="s">
        <v>210</v>
      </c>
      <c r="J5536" s="7" t="s">
        <v>211</v>
      </c>
      <c r="K5536" s="241">
        <v>9258</v>
      </c>
      <c r="L5536" s="7" t="s">
        <v>216</v>
      </c>
      <c r="M5536" s="241">
        <v>6006</v>
      </c>
      <c r="N5536" s="7" t="s">
        <v>68</v>
      </c>
    </row>
    <row r="5537" spans="1:14" x14ac:dyDescent="0.3">
      <c r="A5537" t="str">
        <f t="shared" si="86"/>
        <v>92586008</v>
      </c>
      <c r="B5537" s="7" t="s">
        <v>1321</v>
      </c>
      <c r="C5537" s="7"/>
      <c r="D5537" s="7"/>
      <c r="E5537" s="7">
        <v>0</v>
      </c>
      <c r="F5537" s="7">
        <v>0</v>
      </c>
      <c r="G5537" s="7">
        <v>0</v>
      </c>
      <c r="H5537" s="7">
        <v>0</v>
      </c>
      <c r="I5537" s="7" t="s">
        <v>210</v>
      </c>
      <c r="J5537" s="7" t="s">
        <v>211</v>
      </c>
      <c r="K5537" s="241">
        <v>9258</v>
      </c>
      <c r="L5537" s="7" t="s">
        <v>216</v>
      </c>
      <c r="M5537" s="241">
        <v>6008</v>
      </c>
      <c r="N5537" s="7" t="s">
        <v>75</v>
      </c>
    </row>
    <row r="5538" spans="1:14" x14ac:dyDescent="0.3">
      <c r="A5538" t="str">
        <f t="shared" si="86"/>
        <v>91722015</v>
      </c>
      <c r="B5538" s="7" t="s">
        <v>1321</v>
      </c>
      <c r="C5538" s="7"/>
      <c r="D5538" s="7"/>
      <c r="E5538" s="7" t="e">
        <v>#N/A</v>
      </c>
      <c r="F5538" s="7" t="e">
        <v>#N/A</v>
      </c>
      <c r="G5538" s="7" t="e">
        <v>#N/A</v>
      </c>
      <c r="H5538" s="7" t="e">
        <v>#N/A</v>
      </c>
      <c r="I5538" s="7" t="s">
        <v>2646</v>
      </c>
      <c r="J5538" s="7" t="s">
        <v>2647</v>
      </c>
      <c r="K5538" s="241">
        <v>9172</v>
      </c>
      <c r="L5538" s="7" t="s">
        <v>2648</v>
      </c>
      <c r="M5538" s="241">
        <v>2015</v>
      </c>
      <c r="N5538" s="7" t="s">
        <v>278</v>
      </c>
    </row>
    <row r="5539" spans="1:14" x14ac:dyDescent="0.3">
      <c r="A5539" t="str">
        <f t="shared" si="86"/>
        <v>91722075</v>
      </c>
      <c r="B5539" s="7" t="s">
        <v>1321</v>
      </c>
      <c r="C5539" s="7"/>
      <c r="D5539" s="7"/>
      <c r="E5539" s="7" t="e">
        <v>#N/A</v>
      </c>
      <c r="F5539" s="7" t="e">
        <v>#N/A</v>
      </c>
      <c r="G5539" s="7" t="e">
        <v>#N/A</v>
      </c>
      <c r="H5539" s="7" t="e">
        <v>#N/A</v>
      </c>
      <c r="I5539" s="7" t="s">
        <v>2646</v>
      </c>
      <c r="J5539" s="7" t="s">
        <v>2647</v>
      </c>
      <c r="K5539" s="241">
        <v>9172</v>
      </c>
      <c r="L5539" s="7" t="s">
        <v>2648</v>
      </c>
      <c r="M5539" s="241">
        <v>2075</v>
      </c>
      <c r="N5539" s="7" t="s">
        <v>312</v>
      </c>
    </row>
    <row r="5540" spans="1:14" x14ac:dyDescent="0.3">
      <c r="A5540" t="str">
        <f t="shared" si="86"/>
        <v>91727500</v>
      </c>
      <c r="B5540" s="7" t="s">
        <v>1321</v>
      </c>
      <c r="C5540" s="7"/>
      <c r="D5540" s="7"/>
      <c r="E5540" s="7" t="e">
        <v>#N/A</v>
      </c>
      <c r="F5540" s="7" t="e">
        <v>#N/A</v>
      </c>
      <c r="G5540" s="7" t="e">
        <v>#N/A</v>
      </c>
      <c r="H5540" s="7" t="e">
        <v>#N/A</v>
      </c>
      <c r="I5540" s="7" t="s">
        <v>2646</v>
      </c>
      <c r="J5540" s="7" t="s">
        <v>2647</v>
      </c>
      <c r="K5540" s="241">
        <v>9172</v>
      </c>
      <c r="L5540" s="7" t="s">
        <v>2648</v>
      </c>
      <c r="M5540" s="241">
        <v>7500</v>
      </c>
      <c r="N5540" s="7" t="s">
        <v>213</v>
      </c>
    </row>
    <row r="5541" spans="1:14" x14ac:dyDescent="0.3">
      <c r="A5541" t="str">
        <f t="shared" si="86"/>
        <v>91727501</v>
      </c>
      <c r="B5541" s="7" t="s">
        <v>1321</v>
      </c>
      <c r="C5541" s="7"/>
      <c r="D5541" s="7"/>
      <c r="E5541" s="7" t="e">
        <v>#N/A</v>
      </c>
      <c r="F5541" s="7" t="e">
        <v>#N/A</v>
      </c>
      <c r="G5541" s="7" t="e">
        <v>#N/A</v>
      </c>
      <c r="H5541" s="7" t="e">
        <v>#N/A</v>
      </c>
      <c r="I5541" s="7" t="s">
        <v>2646</v>
      </c>
      <c r="J5541" s="7" t="s">
        <v>2647</v>
      </c>
      <c r="K5541" s="241">
        <v>9172</v>
      </c>
      <c r="L5541" s="7" t="s">
        <v>2648</v>
      </c>
      <c r="M5541" s="241">
        <v>7501</v>
      </c>
      <c r="N5541" s="7" t="s">
        <v>214</v>
      </c>
    </row>
    <row r="5542" spans="1:14" x14ac:dyDescent="0.3">
      <c r="A5542" t="str">
        <f t="shared" si="86"/>
        <v>91767501</v>
      </c>
      <c r="B5542" s="7" t="s">
        <v>1321</v>
      </c>
      <c r="C5542" s="7"/>
      <c r="D5542" s="7"/>
      <c r="E5542" s="7" t="e">
        <v>#N/A</v>
      </c>
      <c r="F5542" s="7" t="e">
        <v>#N/A</v>
      </c>
      <c r="G5542" s="7" t="e">
        <v>#N/A</v>
      </c>
      <c r="H5542" s="7" t="e">
        <v>#N/A</v>
      </c>
      <c r="I5542" s="7" t="s">
        <v>2646</v>
      </c>
      <c r="J5542" s="7" t="s">
        <v>2647</v>
      </c>
      <c r="K5542" s="241">
        <v>9176</v>
      </c>
      <c r="L5542" s="7" t="s">
        <v>2649</v>
      </c>
      <c r="M5542" s="241">
        <v>7501</v>
      </c>
      <c r="N5542" s="7" t="s">
        <v>214</v>
      </c>
    </row>
    <row r="5543" spans="1:14" x14ac:dyDescent="0.3">
      <c r="A5543" t="str">
        <f t="shared" si="86"/>
        <v>91796006</v>
      </c>
      <c r="B5543" s="7" t="s">
        <v>1321</v>
      </c>
      <c r="C5543" s="7"/>
      <c r="D5543" s="7"/>
      <c r="E5543" s="7" t="e">
        <v>#N/A</v>
      </c>
      <c r="F5543" s="7" t="e">
        <v>#N/A</v>
      </c>
      <c r="G5543" s="7" t="e">
        <v>#N/A</v>
      </c>
      <c r="H5543" s="7" t="e">
        <v>#N/A</v>
      </c>
      <c r="I5543" s="7" t="s">
        <v>2646</v>
      </c>
      <c r="J5543" s="7" t="s">
        <v>2647</v>
      </c>
      <c r="K5543" s="241">
        <v>9179</v>
      </c>
      <c r="L5543" s="7" t="s">
        <v>2650</v>
      </c>
      <c r="M5543" s="241">
        <v>6006</v>
      </c>
      <c r="N5543" s="7" t="s">
        <v>68</v>
      </c>
    </row>
    <row r="5544" spans="1:14" x14ac:dyDescent="0.3">
      <c r="A5544" t="str">
        <f t="shared" si="86"/>
        <v>91796008</v>
      </c>
      <c r="B5544" s="7" t="s">
        <v>1321</v>
      </c>
      <c r="C5544" s="7"/>
      <c r="D5544" s="7"/>
      <c r="E5544" s="7" t="e">
        <v>#N/A</v>
      </c>
      <c r="F5544" s="7" t="e">
        <v>#N/A</v>
      </c>
      <c r="G5544" s="7" t="e">
        <v>#N/A</v>
      </c>
      <c r="H5544" s="7" t="e">
        <v>#N/A</v>
      </c>
      <c r="I5544" s="7" t="s">
        <v>2646</v>
      </c>
      <c r="J5544" s="7" t="s">
        <v>2647</v>
      </c>
      <c r="K5544" s="241">
        <v>9179</v>
      </c>
      <c r="L5544" s="7" t="s">
        <v>2650</v>
      </c>
      <c r="M5544" s="241">
        <v>6008</v>
      </c>
      <c r="N5544" s="7" t="s">
        <v>75</v>
      </c>
    </row>
    <row r="5545" spans="1:14" x14ac:dyDescent="0.3">
      <c r="A5545" t="str">
        <f t="shared" si="86"/>
        <v>91797504</v>
      </c>
      <c r="B5545" s="7" t="s">
        <v>1321</v>
      </c>
      <c r="C5545" s="7"/>
      <c r="D5545" s="7"/>
      <c r="E5545" s="7" t="e">
        <v>#N/A</v>
      </c>
      <c r="F5545" s="7" t="e">
        <v>#N/A</v>
      </c>
      <c r="G5545" s="7" t="e">
        <v>#N/A</v>
      </c>
      <c r="H5545" s="7" t="e">
        <v>#N/A</v>
      </c>
      <c r="I5545" s="7" t="s">
        <v>2646</v>
      </c>
      <c r="J5545" s="7" t="s">
        <v>2647</v>
      </c>
      <c r="K5545" s="241">
        <v>9179</v>
      </c>
      <c r="L5545" s="7" t="s">
        <v>2650</v>
      </c>
      <c r="M5545" s="241">
        <v>7504</v>
      </c>
      <c r="N5545" s="7" t="s">
        <v>225</v>
      </c>
    </row>
    <row r="5546" spans="1:14" x14ac:dyDescent="0.3">
      <c r="A5546" t="str">
        <f t="shared" si="86"/>
        <v>92216006</v>
      </c>
      <c r="B5546" s="7" t="s">
        <v>1321</v>
      </c>
      <c r="C5546" s="7"/>
      <c r="D5546" s="7"/>
      <c r="E5546" s="7" t="e">
        <v>#N/A</v>
      </c>
      <c r="F5546" s="7" t="e">
        <v>#N/A</v>
      </c>
      <c r="G5546" s="7" t="e">
        <v>#N/A</v>
      </c>
      <c r="H5546" s="7" t="e">
        <v>#N/A</v>
      </c>
      <c r="I5546" s="7" t="s">
        <v>2646</v>
      </c>
      <c r="J5546" s="7" t="s">
        <v>2647</v>
      </c>
      <c r="K5546" s="241">
        <v>9221</v>
      </c>
      <c r="L5546" s="7" t="s">
        <v>2651</v>
      </c>
      <c r="M5546" s="241">
        <v>6006</v>
      </c>
      <c r="N5546" s="7" t="s">
        <v>68</v>
      </c>
    </row>
    <row r="5547" spans="1:14" x14ac:dyDescent="0.3">
      <c r="A5547" t="str">
        <f t="shared" si="86"/>
        <v>92216008</v>
      </c>
      <c r="B5547" s="7" t="s">
        <v>1321</v>
      </c>
      <c r="C5547" s="7"/>
      <c r="D5547" s="7"/>
      <c r="E5547" s="7" t="e">
        <v>#N/A</v>
      </c>
      <c r="F5547" s="7" t="e">
        <v>#N/A</v>
      </c>
      <c r="G5547" s="7" t="e">
        <v>#N/A</v>
      </c>
      <c r="H5547" s="7" t="e">
        <v>#N/A</v>
      </c>
      <c r="I5547" s="7" t="s">
        <v>2646</v>
      </c>
      <c r="J5547" s="7" t="s">
        <v>2647</v>
      </c>
      <c r="K5547" s="241">
        <v>9221</v>
      </c>
      <c r="L5547" s="7" t="s">
        <v>2651</v>
      </c>
      <c r="M5547" s="241">
        <v>6008</v>
      </c>
      <c r="N5547" s="7" t="s">
        <v>75</v>
      </c>
    </row>
    <row r="5548" spans="1:14" x14ac:dyDescent="0.3">
      <c r="A5548" t="str">
        <f t="shared" si="86"/>
        <v>92217504</v>
      </c>
      <c r="B5548" s="7" t="s">
        <v>1321</v>
      </c>
      <c r="C5548" s="7"/>
      <c r="D5548" s="7"/>
      <c r="E5548" s="7" t="e">
        <v>#N/A</v>
      </c>
      <c r="F5548" s="7" t="e">
        <v>#N/A</v>
      </c>
      <c r="G5548" s="7" t="e">
        <v>#N/A</v>
      </c>
      <c r="H5548" s="7" t="e">
        <v>#N/A</v>
      </c>
      <c r="I5548" s="7" t="s">
        <v>2646</v>
      </c>
      <c r="J5548" s="7" t="s">
        <v>2647</v>
      </c>
      <c r="K5548" s="241">
        <v>9221</v>
      </c>
      <c r="L5548" s="7" t="s">
        <v>2651</v>
      </c>
      <c r="M5548" s="241">
        <v>7504</v>
      </c>
      <c r="N5548" s="7" t="s">
        <v>225</v>
      </c>
    </row>
    <row r="5549" spans="1:14" x14ac:dyDescent="0.3">
      <c r="A5549" t="str">
        <f t="shared" si="86"/>
        <v>92246006</v>
      </c>
      <c r="B5549" s="7" t="s">
        <v>1321</v>
      </c>
      <c r="C5549" s="7"/>
      <c r="D5549" s="7"/>
      <c r="E5549" s="7" t="e">
        <v>#N/A</v>
      </c>
      <c r="F5549" s="7" t="e">
        <v>#N/A</v>
      </c>
      <c r="G5549" s="7" t="e">
        <v>#N/A</v>
      </c>
      <c r="H5549" s="7" t="e">
        <v>#N/A</v>
      </c>
      <c r="I5549" s="7" t="s">
        <v>2646</v>
      </c>
      <c r="J5549" s="7" t="s">
        <v>2647</v>
      </c>
      <c r="K5549" s="241">
        <v>9224</v>
      </c>
      <c r="L5549" s="7" t="s">
        <v>2652</v>
      </c>
      <c r="M5549" s="241">
        <v>6006</v>
      </c>
      <c r="N5549" s="7" t="s">
        <v>68</v>
      </c>
    </row>
    <row r="5550" spans="1:14" x14ac:dyDescent="0.3">
      <c r="A5550" t="str">
        <f t="shared" si="86"/>
        <v>92246008</v>
      </c>
      <c r="B5550" s="7" t="s">
        <v>1321</v>
      </c>
      <c r="C5550" s="7"/>
      <c r="D5550" s="7"/>
      <c r="E5550" s="7" t="e">
        <v>#N/A</v>
      </c>
      <c r="F5550" s="7" t="e">
        <v>#N/A</v>
      </c>
      <c r="G5550" s="7" t="e">
        <v>#N/A</v>
      </c>
      <c r="H5550" s="7" t="e">
        <v>#N/A</v>
      </c>
      <c r="I5550" s="7" t="s">
        <v>2646</v>
      </c>
      <c r="J5550" s="7" t="s">
        <v>2647</v>
      </c>
      <c r="K5550" s="241">
        <v>9224</v>
      </c>
      <c r="L5550" s="7" t="s">
        <v>2652</v>
      </c>
      <c r="M5550" s="241">
        <v>6008</v>
      </c>
      <c r="N5550" s="7" t="s">
        <v>75</v>
      </c>
    </row>
    <row r="5551" spans="1:14" x14ac:dyDescent="0.3">
      <c r="A5551" t="str">
        <f t="shared" si="86"/>
        <v>92436006</v>
      </c>
      <c r="B5551" s="7" t="s">
        <v>1321</v>
      </c>
      <c r="C5551" s="7"/>
      <c r="D5551" s="7"/>
      <c r="E5551" s="7" t="e">
        <v>#N/A</v>
      </c>
      <c r="F5551" s="7" t="e">
        <v>#N/A</v>
      </c>
      <c r="G5551" s="7" t="e">
        <v>#N/A</v>
      </c>
      <c r="H5551" s="7" t="e">
        <v>#N/A</v>
      </c>
      <c r="I5551" s="7" t="s">
        <v>2646</v>
      </c>
      <c r="J5551" s="7" t="s">
        <v>2647</v>
      </c>
      <c r="K5551" s="241">
        <v>9243</v>
      </c>
      <c r="L5551" s="7" t="s">
        <v>2653</v>
      </c>
      <c r="M5551" s="241">
        <v>6006</v>
      </c>
      <c r="N5551" s="7" t="s">
        <v>68</v>
      </c>
    </row>
    <row r="5552" spans="1:14" x14ac:dyDescent="0.3">
      <c r="A5552" t="str">
        <f t="shared" si="86"/>
        <v>92436008</v>
      </c>
      <c r="B5552" s="7" t="s">
        <v>1321</v>
      </c>
      <c r="C5552" s="7"/>
      <c r="D5552" s="7"/>
      <c r="E5552" s="7" t="e">
        <v>#N/A</v>
      </c>
      <c r="F5552" s="7" t="e">
        <v>#N/A</v>
      </c>
      <c r="G5552" s="7" t="e">
        <v>#N/A</v>
      </c>
      <c r="H5552" s="7" t="e">
        <v>#N/A</v>
      </c>
      <c r="I5552" s="7" t="s">
        <v>2646</v>
      </c>
      <c r="J5552" s="7" t="s">
        <v>2647</v>
      </c>
      <c r="K5552" s="241">
        <v>9243</v>
      </c>
      <c r="L5552" s="7" t="s">
        <v>2653</v>
      </c>
      <c r="M5552" s="241">
        <v>6008</v>
      </c>
      <c r="N5552" s="7" t="s">
        <v>75</v>
      </c>
    </row>
    <row r="5553" spans="1:14" x14ac:dyDescent="0.3">
      <c r="A5553" t="str">
        <f t="shared" si="86"/>
        <v>92866006</v>
      </c>
      <c r="B5553" s="7" t="s">
        <v>1321</v>
      </c>
      <c r="C5553" s="7"/>
      <c r="D5553" s="7"/>
      <c r="E5553" s="7" t="e">
        <v>#N/A</v>
      </c>
      <c r="F5553" s="7" t="e">
        <v>#N/A</v>
      </c>
      <c r="G5553" s="7" t="e">
        <v>#N/A</v>
      </c>
      <c r="H5553" s="7" t="e">
        <v>#N/A</v>
      </c>
      <c r="I5553" s="7" t="s">
        <v>2646</v>
      </c>
      <c r="J5553" s="7" t="s">
        <v>2647</v>
      </c>
      <c r="K5553" s="241">
        <v>9286</v>
      </c>
      <c r="L5553" s="7" t="s">
        <v>2654</v>
      </c>
      <c r="M5553" s="241">
        <v>6006</v>
      </c>
      <c r="N5553" s="7" t="s">
        <v>68</v>
      </c>
    </row>
    <row r="5554" spans="1:14" x14ac:dyDescent="0.3">
      <c r="A5554" t="str">
        <f t="shared" si="86"/>
        <v>92866008</v>
      </c>
      <c r="B5554" s="7" t="s">
        <v>1321</v>
      </c>
      <c r="C5554" s="7"/>
      <c r="D5554" s="7"/>
      <c r="E5554" s="7" t="e">
        <v>#N/A</v>
      </c>
      <c r="F5554" s="7" t="e">
        <v>#N/A</v>
      </c>
      <c r="G5554" s="7" t="e">
        <v>#N/A</v>
      </c>
      <c r="H5554" s="7" t="e">
        <v>#N/A</v>
      </c>
      <c r="I5554" s="7" t="s">
        <v>2646</v>
      </c>
      <c r="J5554" s="7" t="s">
        <v>2647</v>
      </c>
      <c r="K5554" s="241">
        <v>9286</v>
      </c>
      <c r="L5554" s="7" t="s">
        <v>2654</v>
      </c>
      <c r="M5554" s="241">
        <v>6008</v>
      </c>
      <c r="N5554" s="7" t="s">
        <v>75</v>
      </c>
    </row>
    <row r="5555" spans="1:14" x14ac:dyDescent="0.3">
      <c r="A5555" t="str">
        <f t="shared" si="86"/>
        <v>92867504</v>
      </c>
      <c r="B5555" s="7" t="s">
        <v>1321</v>
      </c>
      <c r="C5555" s="7"/>
      <c r="D5555" s="7"/>
      <c r="E5555" s="7" t="e">
        <v>#N/A</v>
      </c>
      <c r="F5555" s="7" t="e">
        <v>#N/A</v>
      </c>
      <c r="G5555" s="7" t="e">
        <v>#N/A</v>
      </c>
      <c r="H5555" s="7" t="e">
        <v>#N/A</v>
      </c>
      <c r="I5555" s="7" t="s">
        <v>2646</v>
      </c>
      <c r="J5555" s="7" t="s">
        <v>2647</v>
      </c>
      <c r="K5555" s="241">
        <v>9286</v>
      </c>
      <c r="L5555" s="7" t="s">
        <v>2654</v>
      </c>
      <c r="M5555" s="241">
        <v>7504</v>
      </c>
      <c r="N5555" s="7" t="s">
        <v>225</v>
      </c>
    </row>
    <row r="5556" spans="1:14" x14ac:dyDescent="0.3">
      <c r="A5556" t="str">
        <f t="shared" si="86"/>
        <v>91602015</v>
      </c>
      <c r="B5556" s="7" t="s">
        <v>1321</v>
      </c>
      <c r="C5556" s="7"/>
      <c r="D5556" s="7"/>
      <c r="E5556" s="7" t="e">
        <v>#N/A</v>
      </c>
      <c r="F5556" s="7" t="e">
        <v>#N/A</v>
      </c>
      <c r="G5556" s="7" t="e">
        <v>#N/A</v>
      </c>
      <c r="H5556" s="7" t="e">
        <v>#N/A</v>
      </c>
      <c r="I5556" s="7" t="s">
        <v>217</v>
      </c>
      <c r="J5556" s="7" t="s">
        <v>218</v>
      </c>
      <c r="K5556" s="241">
        <v>9160</v>
      </c>
      <c r="L5556" s="7" t="s">
        <v>219</v>
      </c>
      <c r="M5556" s="241">
        <v>2015</v>
      </c>
      <c r="N5556" s="7" t="s">
        <v>278</v>
      </c>
    </row>
    <row r="5557" spans="1:14" x14ac:dyDescent="0.3">
      <c r="A5557" t="str">
        <f t="shared" si="86"/>
        <v>91602075</v>
      </c>
      <c r="B5557" s="7" t="s">
        <v>1321</v>
      </c>
      <c r="C5557" s="7"/>
      <c r="D5557" s="7"/>
      <c r="E5557" s="7" t="e">
        <v>#N/A</v>
      </c>
      <c r="F5557" s="7" t="e">
        <v>#N/A</v>
      </c>
      <c r="G5557" s="7" t="e">
        <v>#N/A</v>
      </c>
      <c r="H5557" s="7" t="e">
        <v>#N/A</v>
      </c>
      <c r="I5557" s="7" t="s">
        <v>217</v>
      </c>
      <c r="J5557" s="7" t="s">
        <v>218</v>
      </c>
      <c r="K5557" s="241">
        <v>9160</v>
      </c>
      <c r="L5557" s="7" t="s">
        <v>219</v>
      </c>
      <c r="M5557" s="241">
        <v>2075</v>
      </c>
      <c r="N5557" s="7" t="s">
        <v>312</v>
      </c>
    </row>
    <row r="5558" spans="1:14" x14ac:dyDescent="0.3">
      <c r="A5558" t="str">
        <f t="shared" si="86"/>
        <v>91606006</v>
      </c>
      <c r="B5558" s="7" t="s">
        <v>1321</v>
      </c>
      <c r="C5558" s="7"/>
      <c r="D5558" s="7"/>
      <c r="E5558" s="7" t="e">
        <v>#N/A</v>
      </c>
      <c r="F5558" s="7" t="e">
        <v>#N/A</v>
      </c>
      <c r="G5558" s="7" t="e">
        <v>#N/A</v>
      </c>
      <c r="H5558" s="7" t="e">
        <v>#N/A</v>
      </c>
      <c r="I5558" s="7" t="s">
        <v>217</v>
      </c>
      <c r="J5558" s="7" t="s">
        <v>218</v>
      </c>
      <c r="K5558" s="241">
        <v>9160</v>
      </c>
      <c r="L5558" s="7" t="s">
        <v>219</v>
      </c>
      <c r="M5558" s="241">
        <v>6006</v>
      </c>
      <c r="N5558" s="7" t="s">
        <v>68</v>
      </c>
    </row>
    <row r="5559" spans="1:14" x14ac:dyDescent="0.3">
      <c r="A5559" t="str">
        <f t="shared" si="86"/>
        <v>91606008</v>
      </c>
      <c r="B5559" s="7" t="s">
        <v>1321</v>
      </c>
      <c r="C5559" s="7"/>
      <c r="D5559" s="7"/>
      <c r="E5559" s="7" t="e">
        <v>#N/A</v>
      </c>
      <c r="F5559" s="7" t="e">
        <v>#N/A</v>
      </c>
      <c r="G5559" s="7" t="e">
        <v>#N/A</v>
      </c>
      <c r="H5559" s="7" t="e">
        <v>#N/A</v>
      </c>
      <c r="I5559" s="7" t="s">
        <v>217</v>
      </c>
      <c r="J5559" s="7" t="s">
        <v>218</v>
      </c>
      <c r="K5559" s="241">
        <v>9160</v>
      </c>
      <c r="L5559" s="7" t="s">
        <v>219</v>
      </c>
      <c r="M5559" s="241">
        <v>6008</v>
      </c>
      <c r="N5559" s="7" t="s">
        <v>75</v>
      </c>
    </row>
    <row r="5560" spans="1:14" x14ac:dyDescent="0.3">
      <c r="A5560" t="str">
        <f t="shared" si="86"/>
        <v>91607500</v>
      </c>
      <c r="B5560" s="7" t="s">
        <v>1321</v>
      </c>
      <c r="C5560" s="7"/>
      <c r="D5560" s="7"/>
      <c r="E5560" s="7">
        <v>0</v>
      </c>
      <c r="F5560" s="7">
        <v>0</v>
      </c>
      <c r="G5560" s="7">
        <v>0</v>
      </c>
      <c r="H5560" s="7">
        <v>0</v>
      </c>
      <c r="I5560" s="7" t="s">
        <v>217</v>
      </c>
      <c r="J5560" s="7" t="s">
        <v>218</v>
      </c>
      <c r="K5560" s="241">
        <v>9160</v>
      </c>
      <c r="L5560" s="7" t="s">
        <v>219</v>
      </c>
      <c r="M5560" s="241">
        <v>7500</v>
      </c>
      <c r="N5560" s="7" t="s">
        <v>213</v>
      </c>
    </row>
    <row r="5561" spans="1:14" x14ac:dyDescent="0.3">
      <c r="A5561" t="str">
        <f t="shared" si="86"/>
        <v>91607501</v>
      </c>
      <c r="B5561" s="7" t="s">
        <v>1321</v>
      </c>
      <c r="C5561" s="7"/>
      <c r="D5561" s="7"/>
      <c r="E5561" s="7">
        <v>0</v>
      </c>
      <c r="F5561" s="7">
        <v>0</v>
      </c>
      <c r="G5561" s="7">
        <v>0</v>
      </c>
      <c r="H5561" s="7">
        <v>0</v>
      </c>
      <c r="I5561" s="7" t="s">
        <v>217</v>
      </c>
      <c r="J5561" s="7" t="s">
        <v>218</v>
      </c>
      <c r="K5561" s="241">
        <v>9160</v>
      </c>
      <c r="L5561" s="7" t="s">
        <v>219</v>
      </c>
      <c r="M5561" s="241">
        <v>7501</v>
      </c>
      <c r="N5561" s="7" t="s">
        <v>214</v>
      </c>
    </row>
    <row r="5562" spans="1:14" x14ac:dyDescent="0.3">
      <c r="A5562" t="str">
        <f t="shared" si="86"/>
        <v>91607504</v>
      </c>
      <c r="B5562" s="7" t="s">
        <v>1321</v>
      </c>
      <c r="C5562" s="7"/>
      <c r="D5562" s="7"/>
      <c r="E5562" s="7" t="e">
        <v>#N/A</v>
      </c>
      <c r="F5562" s="7" t="e">
        <v>#N/A</v>
      </c>
      <c r="G5562" s="7" t="e">
        <v>#N/A</v>
      </c>
      <c r="H5562" s="7" t="e">
        <v>#N/A</v>
      </c>
      <c r="I5562" s="7" t="s">
        <v>217</v>
      </c>
      <c r="J5562" s="7" t="s">
        <v>218</v>
      </c>
      <c r="K5562" s="241">
        <v>9160</v>
      </c>
      <c r="L5562" s="7" t="s">
        <v>219</v>
      </c>
      <c r="M5562" s="241">
        <v>7504</v>
      </c>
      <c r="N5562" s="7" t="s">
        <v>225</v>
      </c>
    </row>
    <row r="5563" spans="1:14" x14ac:dyDescent="0.3">
      <c r="A5563" t="str">
        <f t="shared" si="86"/>
        <v>91607507</v>
      </c>
      <c r="B5563" s="7" t="s">
        <v>1321</v>
      </c>
      <c r="C5563" s="7"/>
      <c r="D5563" s="7"/>
      <c r="E5563" s="7" t="e">
        <v>#N/A</v>
      </c>
      <c r="F5563" s="7" t="e">
        <v>#N/A</v>
      </c>
      <c r="G5563" s="7" t="e">
        <v>#N/A</v>
      </c>
      <c r="H5563" s="7" t="e">
        <v>#N/A</v>
      </c>
      <c r="I5563" s="7" t="s">
        <v>217</v>
      </c>
      <c r="J5563" s="7" t="s">
        <v>218</v>
      </c>
      <c r="K5563" s="241">
        <v>9160</v>
      </c>
      <c r="L5563" s="7" t="s">
        <v>219</v>
      </c>
      <c r="M5563" s="241">
        <v>7507</v>
      </c>
      <c r="N5563" s="7" t="s">
        <v>2641</v>
      </c>
    </row>
    <row r="5564" spans="1:14" x14ac:dyDescent="0.3">
      <c r="A5564" t="str">
        <f t="shared" si="86"/>
        <v>91626008</v>
      </c>
      <c r="B5564" s="7" t="s">
        <v>1321</v>
      </c>
      <c r="C5564" s="7"/>
      <c r="D5564" s="7"/>
      <c r="E5564" s="7" t="e">
        <v>#N/A</v>
      </c>
      <c r="F5564" s="7" t="e">
        <v>#N/A</v>
      </c>
      <c r="G5564" s="7" t="e">
        <v>#N/A</v>
      </c>
      <c r="H5564" s="7" t="e">
        <v>#N/A</v>
      </c>
      <c r="I5564" s="7" t="s">
        <v>217</v>
      </c>
      <c r="J5564" s="7" t="s">
        <v>218</v>
      </c>
      <c r="K5564" s="241">
        <v>9162</v>
      </c>
      <c r="L5564" s="7" t="s">
        <v>2655</v>
      </c>
      <c r="M5564" s="241">
        <v>6008</v>
      </c>
      <c r="N5564" s="7" t="s">
        <v>75</v>
      </c>
    </row>
    <row r="5565" spans="1:14" x14ac:dyDescent="0.3">
      <c r="A5565" t="str">
        <f t="shared" si="86"/>
        <v>91627504</v>
      </c>
      <c r="B5565" s="7" t="s">
        <v>1321</v>
      </c>
      <c r="C5565" s="7"/>
      <c r="D5565" s="7"/>
      <c r="E5565" s="7" t="e">
        <v>#N/A</v>
      </c>
      <c r="F5565" s="7" t="e">
        <v>#N/A</v>
      </c>
      <c r="G5565" s="7" t="e">
        <v>#N/A</v>
      </c>
      <c r="H5565" s="7" t="e">
        <v>#N/A</v>
      </c>
      <c r="I5565" s="7" t="s">
        <v>217</v>
      </c>
      <c r="J5565" s="7" t="s">
        <v>218</v>
      </c>
      <c r="K5565" s="241">
        <v>9162</v>
      </c>
      <c r="L5565" s="7" t="s">
        <v>2655</v>
      </c>
      <c r="M5565" s="241">
        <v>7504</v>
      </c>
      <c r="N5565" s="7" t="s">
        <v>225</v>
      </c>
    </row>
    <row r="5566" spans="1:14" x14ac:dyDescent="0.3">
      <c r="A5566" t="str">
        <f t="shared" si="86"/>
        <v>91636006</v>
      </c>
      <c r="B5566" s="7" t="s">
        <v>1321</v>
      </c>
      <c r="C5566" s="7"/>
      <c r="D5566" s="7"/>
      <c r="E5566" s="7">
        <v>0</v>
      </c>
      <c r="F5566" s="7">
        <v>0</v>
      </c>
      <c r="G5566" s="7">
        <v>0</v>
      </c>
      <c r="H5566" s="7">
        <v>0</v>
      </c>
      <c r="I5566" s="7" t="s">
        <v>217</v>
      </c>
      <c r="J5566" s="7" t="s">
        <v>218</v>
      </c>
      <c r="K5566" s="241">
        <v>9163</v>
      </c>
      <c r="L5566" s="7" t="s">
        <v>220</v>
      </c>
      <c r="M5566" s="241">
        <v>6006</v>
      </c>
      <c r="N5566" s="7" t="s">
        <v>68</v>
      </c>
    </row>
    <row r="5567" spans="1:14" x14ac:dyDescent="0.3">
      <c r="A5567" t="str">
        <f t="shared" si="86"/>
        <v>91636008</v>
      </c>
      <c r="B5567" s="7" t="s">
        <v>1321</v>
      </c>
      <c r="C5567" s="7"/>
      <c r="D5567" s="7"/>
      <c r="E5567" s="7">
        <v>0</v>
      </c>
      <c r="F5567" s="7">
        <v>0</v>
      </c>
      <c r="G5567" s="7">
        <v>0</v>
      </c>
      <c r="H5567" s="7">
        <v>0</v>
      </c>
      <c r="I5567" s="7" t="s">
        <v>217</v>
      </c>
      <c r="J5567" s="7" t="s">
        <v>218</v>
      </c>
      <c r="K5567" s="241">
        <v>9163</v>
      </c>
      <c r="L5567" s="7" t="s">
        <v>220</v>
      </c>
      <c r="M5567" s="241">
        <v>6008</v>
      </c>
      <c r="N5567" s="7" t="s">
        <v>75</v>
      </c>
    </row>
    <row r="5568" spans="1:14" x14ac:dyDescent="0.3">
      <c r="A5568" t="str">
        <f t="shared" si="86"/>
        <v>91637504</v>
      </c>
      <c r="B5568" s="7" t="s">
        <v>1321</v>
      </c>
      <c r="C5568" s="7"/>
      <c r="D5568" s="7"/>
      <c r="E5568" s="7" t="e">
        <v>#N/A</v>
      </c>
      <c r="F5568" s="7" t="e">
        <v>#N/A</v>
      </c>
      <c r="G5568" s="7" t="e">
        <v>#N/A</v>
      </c>
      <c r="H5568" s="7" t="e">
        <v>#N/A</v>
      </c>
      <c r="I5568" s="7" t="s">
        <v>217</v>
      </c>
      <c r="J5568" s="7" t="s">
        <v>218</v>
      </c>
      <c r="K5568" s="241">
        <v>9163</v>
      </c>
      <c r="L5568" s="7" t="s">
        <v>220</v>
      </c>
      <c r="M5568" s="241">
        <v>7504</v>
      </c>
      <c r="N5568" s="7" t="s">
        <v>225</v>
      </c>
    </row>
    <row r="5569" spans="1:14" x14ac:dyDescent="0.3">
      <c r="A5569" t="str">
        <f t="shared" si="86"/>
        <v>91646006</v>
      </c>
      <c r="B5569" s="7" t="s">
        <v>1321</v>
      </c>
      <c r="C5569" s="7"/>
      <c r="D5569" s="7"/>
      <c r="E5569" s="7" t="e">
        <v>#N/A</v>
      </c>
      <c r="F5569" s="7" t="e">
        <v>#N/A</v>
      </c>
      <c r="G5569" s="7" t="e">
        <v>#N/A</v>
      </c>
      <c r="H5569" s="7" t="e">
        <v>#N/A</v>
      </c>
      <c r="I5569" s="7" t="s">
        <v>217</v>
      </c>
      <c r="J5569" s="7" t="s">
        <v>218</v>
      </c>
      <c r="K5569" s="241">
        <v>9164</v>
      </c>
      <c r="L5569" s="7" t="s">
        <v>221</v>
      </c>
      <c r="M5569" s="241">
        <v>6006</v>
      </c>
      <c r="N5569" s="7" t="s">
        <v>68</v>
      </c>
    </row>
    <row r="5570" spans="1:14" x14ac:dyDescent="0.3">
      <c r="A5570" t="str">
        <f t="shared" si="86"/>
        <v>91646008</v>
      </c>
      <c r="B5570" s="7" t="s">
        <v>1321</v>
      </c>
      <c r="C5570" s="7"/>
      <c r="D5570" s="7"/>
      <c r="E5570" s="7">
        <v>0</v>
      </c>
      <c r="F5570" s="7">
        <v>0</v>
      </c>
      <c r="G5570" s="7">
        <v>0</v>
      </c>
      <c r="H5570" s="7">
        <v>0</v>
      </c>
      <c r="I5570" s="7" t="s">
        <v>217</v>
      </c>
      <c r="J5570" s="7" t="s">
        <v>218</v>
      </c>
      <c r="K5570" s="241">
        <v>9164</v>
      </c>
      <c r="L5570" s="7" t="s">
        <v>221</v>
      </c>
      <c r="M5570" s="241">
        <v>6008</v>
      </c>
      <c r="N5570" s="7" t="s">
        <v>75</v>
      </c>
    </row>
    <row r="5571" spans="1:14" x14ac:dyDescent="0.3">
      <c r="A5571" t="str">
        <f t="shared" ref="A5571:A5634" si="87">K5571&amp;M5571</f>
        <v>91647504</v>
      </c>
      <c r="B5571" s="7" t="s">
        <v>1321</v>
      </c>
      <c r="C5571" s="7"/>
      <c r="D5571" s="7"/>
      <c r="E5571" s="7" t="e">
        <v>#N/A</v>
      </c>
      <c r="F5571" s="7" t="e">
        <v>#N/A</v>
      </c>
      <c r="G5571" s="7" t="e">
        <v>#N/A</v>
      </c>
      <c r="H5571" s="7" t="e">
        <v>#N/A</v>
      </c>
      <c r="I5571" s="7" t="s">
        <v>217</v>
      </c>
      <c r="J5571" s="7" t="s">
        <v>218</v>
      </c>
      <c r="K5571" s="241">
        <v>9164</v>
      </c>
      <c r="L5571" s="7" t="s">
        <v>221</v>
      </c>
      <c r="M5571" s="241">
        <v>7504</v>
      </c>
      <c r="N5571" s="7" t="s">
        <v>225</v>
      </c>
    </row>
    <row r="5572" spans="1:14" x14ac:dyDescent="0.3">
      <c r="A5572" t="str">
        <f t="shared" si="87"/>
        <v>91657501</v>
      </c>
      <c r="B5572" s="7" t="s">
        <v>1321</v>
      </c>
      <c r="C5572" s="7"/>
      <c r="D5572" s="7"/>
      <c r="E5572" s="7">
        <v>0</v>
      </c>
      <c r="F5572" s="7">
        <v>0</v>
      </c>
      <c r="G5572" s="7">
        <v>0</v>
      </c>
      <c r="H5572" s="7">
        <v>0</v>
      </c>
      <c r="I5572" s="7" t="s">
        <v>217</v>
      </c>
      <c r="J5572" s="7" t="s">
        <v>218</v>
      </c>
      <c r="K5572" s="241">
        <v>9165</v>
      </c>
      <c r="L5572" s="7" t="s">
        <v>222</v>
      </c>
      <c r="M5572" s="241">
        <v>7501</v>
      </c>
      <c r="N5572" s="7" t="s">
        <v>214</v>
      </c>
    </row>
    <row r="5573" spans="1:14" x14ac:dyDescent="0.3">
      <c r="A5573" t="str">
        <f t="shared" si="87"/>
        <v>91657505</v>
      </c>
      <c r="B5573" s="7" t="s">
        <v>1321</v>
      </c>
      <c r="C5573" s="7"/>
      <c r="D5573" s="7"/>
      <c r="E5573" s="7" t="e">
        <v>#N/A</v>
      </c>
      <c r="F5573" s="7" t="e">
        <v>#N/A</v>
      </c>
      <c r="G5573" s="7" t="e">
        <v>#N/A</v>
      </c>
      <c r="H5573" s="7" t="e">
        <v>#N/A</v>
      </c>
      <c r="I5573" s="7" t="s">
        <v>217</v>
      </c>
      <c r="J5573" s="7" t="s">
        <v>218</v>
      </c>
      <c r="K5573" s="241">
        <v>9165</v>
      </c>
      <c r="L5573" s="7" t="s">
        <v>222</v>
      </c>
      <c r="M5573" s="241">
        <v>7505</v>
      </c>
      <c r="N5573" s="7" t="s">
        <v>2656</v>
      </c>
    </row>
    <row r="5574" spans="1:14" x14ac:dyDescent="0.3">
      <c r="A5574" t="str">
        <f t="shared" si="87"/>
        <v>91662015</v>
      </c>
      <c r="B5574" s="7" t="s">
        <v>1321</v>
      </c>
      <c r="C5574" s="7"/>
      <c r="D5574" s="7"/>
      <c r="E5574" s="7" t="e">
        <v>#N/A</v>
      </c>
      <c r="F5574" s="7" t="e">
        <v>#N/A</v>
      </c>
      <c r="G5574" s="7" t="e">
        <v>#N/A</v>
      </c>
      <c r="H5574" s="7" t="e">
        <v>#N/A</v>
      </c>
      <c r="I5574" s="7" t="s">
        <v>217</v>
      </c>
      <c r="J5574" s="7" t="s">
        <v>218</v>
      </c>
      <c r="K5574" s="241">
        <v>9166</v>
      </c>
      <c r="L5574" s="7" t="s">
        <v>2657</v>
      </c>
      <c r="M5574" s="241">
        <v>2015</v>
      </c>
      <c r="N5574" s="7" t="s">
        <v>278</v>
      </c>
    </row>
    <row r="5575" spans="1:14" x14ac:dyDescent="0.3">
      <c r="A5575" t="str">
        <f t="shared" si="87"/>
        <v>91666006</v>
      </c>
      <c r="B5575" s="7" t="s">
        <v>1321</v>
      </c>
      <c r="C5575" s="7"/>
      <c r="D5575" s="7"/>
      <c r="E5575" s="7" t="e">
        <v>#N/A</v>
      </c>
      <c r="F5575" s="7" t="e">
        <v>#N/A</v>
      </c>
      <c r="G5575" s="7" t="e">
        <v>#N/A</v>
      </c>
      <c r="H5575" s="7" t="e">
        <v>#N/A</v>
      </c>
      <c r="I5575" s="7" t="s">
        <v>217</v>
      </c>
      <c r="J5575" s="7" t="s">
        <v>218</v>
      </c>
      <c r="K5575" s="241">
        <v>9166</v>
      </c>
      <c r="L5575" s="7" t="s">
        <v>2657</v>
      </c>
      <c r="M5575" s="241">
        <v>6006</v>
      </c>
      <c r="N5575" s="7" t="s">
        <v>68</v>
      </c>
    </row>
    <row r="5576" spans="1:14" x14ac:dyDescent="0.3">
      <c r="A5576" t="str">
        <f t="shared" si="87"/>
        <v>91666008</v>
      </c>
      <c r="B5576" s="7" t="s">
        <v>1321</v>
      </c>
      <c r="C5576" s="7"/>
      <c r="D5576" s="7"/>
      <c r="E5576" s="7" t="e">
        <v>#N/A</v>
      </c>
      <c r="F5576" s="7" t="e">
        <v>#N/A</v>
      </c>
      <c r="G5576" s="7" t="e">
        <v>#N/A</v>
      </c>
      <c r="H5576" s="7" t="e">
        <v>#N/A</v>
      </c>
      <c r="I5576" s="7" t="s">
        <v>217</v>
      </c>
      <c r="J5576" s="7" t="s">
        <v>218</v>
      </c>
      <c r="K5576" s="241">
        <v>9166</v>
      </c>
      <c r="L5576" s="7" t="s">
        <v>2657</v>
      </c>
      <c r="M5576" s="241">
        <v>6008</v>
      </c>
      <c r="N5576" s="7" t="s">
        <v>75</v>
      </c>
    </row>
    <row r="5577" spans="1:14" x14ac:dyDescent="0.3">
      <c r="A5577" t="str">
        <f t="shared" si="87"/>
        <v>91667504</v>
      </c>
      <c r="B5577" s="7" t="s">
        <v>1321</v>
      </c>
      <c r="C5577" s="7"/>
      <c r="D5577" s="7"/>
      <c r="E5577" s="7" t="e">
        <v>#N/A</v>
      </c>
      <c r="F5577" s="7" t="e">
        <v>#N/A</v>
      </c>
      <c r="G5577" s="7" t="e">
        <v>#N/A</v>
      </c>
      <c r="H5577" s="7" t="e">
        <v>#N/A</v>
      </c>
      <c r="I5577" s="7" t="s">
        <v>217</v>
      </c>
      <c r="J5577" s="7" t="s">
        <v>218</v>
      </c>
      <c r="K5577" s="241">
        <v>9166</v>
      </c>
      <c r="L5577" s="7" t="s">
        <v>2657</v>
      </c>
      <c r="M5577" s="241">
        <v>7504</v>
      </c>
      <c r="N5577" s="7" t="s">
        <v>225</v>
      </c>
    </row>
    <row r="5578" spans="1:14" x14ac:dyDescent="0.3">
      <c r="A5578" t="str">
        <f t="shared" si="87"/>
        <v>91668004</v>
      </c>
      <c r="B5578" s="7" t="s">
        <v>1321</v>
      </c>
      <c r="C5578" s="7"/>
      <c r="D5578" s="7"/>
      <c r="E5578" s="7" t="e">
        <v>#N/A</v>
      </c>
      <c r="F5578" s="7" t="e">
        <v>#N/A</v>
      </c>
      <c r="G5578" s="7" t="e">
        <v>#N/A</v>
      </c>
      <c r="H5578" s="7" t="e">
        <v>#N/A</v>
      </c>
      <c r="I5578" s="7" t="s">
        <v>217</v>
      </c>
      <c r="J5578" s="7" t="s">
        <v>218</v>
      </c>
      <c r="K5578" s="241">
        <v>9166</v>
      </c>
      <c r="L5578" s="7" t="s">
        <v>2657</v>
      </c>
      <c r="M5578" s="241">
        <v>8004</v>
      </c>
      <c r="N5578" s="7" t="s">
        <v>1352</v>
      </c>
    </row>
    <row r="5579" spans="1:14" x14ac:dyDescent="0.3">
      <c r="A5579" t="str">
        <f t="shared" si="87"/>
        <v>91718010</v>
      </c>
      <c r="B5579" s="7" t="s">
        <v>1321</v>
      </c>
      <c r="C5579" s="7"/>
      <c r="D5579" s="7"/>
      <c r="E5579" s="7" t="e">
        <v>#N/A</v>
      </c>
      <c r="F5579" s="7" t="e">
        <v>#N/A</v>
      </c>
      <c r="G5579" s="7" t="e">
        <v>#N/A</v>
      </c>
      <c r="H5579" s="7" t="e">
        <v>#N/A</v>
      </c>
      <c r="I5579" s="7" t="s">
        <v>217</v>
      </c>
      <c r="J5579" s="7" t="s">
        <v>218</v>
      </c>
      <c r="K5579" s="241">
        <v>9171</v>
      </c>
      <c r="L5579" s="7" t="s">
        <v>2658</v>
      </c>
      <c r="M5579" s="241">
        <v>8010</v>
      </c>
      <c r="N5579" s="7" t="s">
        <v>756</v>
      </c>
    </row>
    <row r="5580" spans="1:14" x14ac:dyDescent="0.3">
      <c r="A5580" t="str">
        <f t="shared" si="87"/>
        <v>91718098</v>
      </c>
      <c r="B5580" s="7" t="s">
        <v>1321</v>
      </c>
      <c r="C5580" s="7"/>
      <c r="D5580" s="7"/>
      <c r="E5580" s="7" t="e">
        <v>#N/A</v>
      </c>
      <c r="F5580" s="7" t="e">
        <v>#N/A</v>
      </c>
      <c r="G5580" s="7" t="e">
        <v>#N/A</v>
      </c>
      <c r="H5580" s="7" t="e">
        <v>#N/A</v>
      </c>
      <c r="I5580" s="7" t="s">
        <v>217</v>
      </c>
      <c r="J5580" s="7" t="s">
        <v>218</v>
      </c>
      <c r="K5580" s="241">
        <v>9171</v>
      </c>
      <c r="L5580" s="7" t="s">
        <v>2658</v>
      </c>
      <c r="M5580" s="241">
        <v>8098</v>
      </c>
      <c r="N5580" s="7" t="s">
        <v>2659</v>
      </c>
    </row>
    <row r="5581" spans="1:14" x14ac:dyDescent="0.3">
      <c r="A5581" t="str">
        <f t="shared" si="87"/>
        <v>91736006</v>
      </c>
      <c r="B5581" s="7" t="s">
        <v>1321</v>
      </c>
      <c r="C5581" s="7"/>
      <c r="D5581" s="7"/>
      <c r="E5581" s="7" t="e">
        <v>#N/A</v>
      </c>
      <c r="F5581" s="7" t="e">
        <v>#N/A</v>
      </c>
      <c r="G5581" s="7" t="e">
        <v>#N/A</v>
      </c>
      <c r="H5581" s="7" t="e">
        <v>#N/A</v>
      </c>
      <c r="I5581" s="7" t="s">
        <v>217</v>
      </c>
      <c r="J5581" s="7" t="s">
        <v>218</v>
      </c>
      <c r="K5581" s="241">
        <v>9173</v>
      </c>
      <c r="L5581" s="7" t="s">
        <v>2660</v>
      </c>
      <c r="M5581" s="241">
        <v>6006</v>
      </c>
      <c r="N5581" s="7" t="s">
        <v>68</v>
      </c>
    </row>
    <row r="5582" spans="1:14" x14ac:dyDescent="0.3">
      <c r="A5582" t="str">
        <f t="shared" si="87"/>
        <v>91736008</v>
      </c>
      <c r="B5582" s="7" t="s">
        <v>1321</v>
      </c>
      <c r="C5582" s="7"/>
      <c r="D5582" s="7"/>
      <c r="E5582" s="7" t="e">
        <v>#N/A</v>
      </c>
      <c r="F5582" s="7" t="e">
        <v>#N/A</v>
      </c>
      <c r="G5582" s="7" t="e">
        <v>#N/A</v>
      </c>
      <c r="H5582" s="7" t="e">
        <v>#N/A</v>
      </c>
      <c r="I5582" s="7" t="s">
        <v>217</v>
      </c>
      <c r="J5582" s="7" t="s">
        <v>218</v>
      </c>
      <c r="K5582" s="241">
        <v>9173</v>
      </c>
      <c r="L5582" s="7" t="s">
        <v>2660</v>
      </c>
      <c r="M5582" s="241">
        <v>6008</v>
      </c>
      <c r="N5582" s="7" t="s">
        <v>75</v>
      </c>
    </row>
    <row r="5583" spans="1:14" x14ac:dyDescent="0.3">
      <c r="A5583" t="str">
        <f t="shared" si="87"/>
        <v>91926008</v>
      </c>
      <c r="B5583" s="7" t="s">
        <v>1321</v>
      </c>
      <c r="C5583" s="7"/>
      <c r="D5583" s="7"/>
      <c r="E5583" s="7" t="e">
        <v>#N/A</v>
      </c>
      <c r="F5583" s="7" t="e">
        <v>#N/A</v>
      </c>
      <c r="G5583" s="7" t="e">
        <v>#N/A</v>
      </c>
      <c r="H5583" s="7" t="e">
        <v>#N/A</v>
      </c>
      <c r="I5583" s="7" t="s">
        <v>217</v>
      </c>
      <c r="J5583" s="7" t="s">
        <v>218</v>
      </c>
      <c r="K5583" s="241">
        <v>9192</v>
      </c>
      <c r="L5583" s="7" t="s">
        <v>2661</v>
      </c>
      <c r="M5583" s="241">
        <v>6008</v>
      </c>
      <c r="N5583" s="7" t="s">
        <v>75</v>
      </c>
    </row>
    <row r="5584" spans="1:14" x14ac:dyDescent="0.3">
      <c r="A5584" t="str">
        <f t="shared" si="87"/>
        <v>92186006</v>
      </c>
      <c r="B5584" s="7" t="s">
        <v>1321</v>
      </c>
      <c r="C5584" s="7"/>
      <c r="D5584" s="7"/>
      <c r="E5584" s="7" t="e">
        <v>#N/A</v>
      </c>
      <c r="F5584" s="7" t="e">
        <v>#N/A</v>
      </c>
      <c r="G5584" s="7" t="e">
        <v>#N/A</v>
      </c>
      <c r="H5584" s="7" t="e">
        <v>#N/A</v>
      </c>
      <c r="I5584" s="7" t="s">
        <v>217</v>
      </c>
      <c r="J5584" s="7" t="s">
        <v>218</v>
      </c>
      <c r="K5584" s="241">
        <v>9218</v>
      </c>
      <c r="L5584" s="7" t="s">
        <v>2662</v>
      </c>
      <c r="M5584" s="241">
        <v>6006</v>
      </c>
      <c r="N5584" s="7" t="s">
        <v>68</v>
      </c>
    </row>
    <row r="5585" spans="1:14" x14ac:dyDescent="0.3">
      <c r="A5585" t="str">
        <f t="shared" si="87"/>
        <v>92186008</v>
      </c>
      <c r="B5585" s="7" t="s">
        <v>1321</v>
      </c>
      <c r="C5585" s="7"/>
      <c r="D5585" s="7"/>
      <c r="E5585" s="7" t="e">
        <v>#N/A</v>
      </c>
      <c r="F5585" s="7" t="e">
        <v>#N/A</v>
      </c>
      <c r="G5585" s="7" t="e">
        <v>#N/A</v>
      </c>
      <c r="H5585" s="7" t="e">
        <v>#N/A</v>
      </c>
      <c r="I5585" s="7" t="s">
        <v>217</v>
      </c>
      <c r="J5585" s="7" t="s">
        <v>218</v>
      </c>
      <c r="K5585" s="241">
        <v>9218</v>
      </c>
      <c r="L5585" s="7" t="s">
        <v>2662</v>
      </c>
      <c r="M5585" s="241">
        <v>6008</v>
      </c>
      <c r="N5585" s="7" t="s">
        <v>75</v>
      </c>
    </row>
    <row r="5586" spans="1:14" x14ac:dyDescent="0.3">
      <c r="A5586" t="str">
        <f t="shared" si="87"/>
        <v>92187504</v>
      </c>
      <c r="B5586" s="7" t="s">
        <v>1321</v>
      </c>
      <c r="C5586" s="7"/>
      <c r="D5586" s="7"/>
      <c r="E5586" s="7" t="e">
        <v>#N/A</v>
      </c>
      <c r="F5586" s="7" t="e">
        <v>#N/A</v>
      </c>
      <c r="G5586" s="7" t="e">
        <v>#N/A</v>
      </c>
      <c r="H5586" s="7" t="e">
        <v>#N/A</v>
      </c>
      <c r="I5586" s="7" t="s">
        <v>217</v>
      </c>
      <c r="J5586" s="7" t="s">
        <v>218</v>
      </c>
      <c r="K5586" s="241">
        <v>9218</v>
      </c>
      <c r="L5586" s="7" t="s">
        <v>2662</v>
      </c>
      <c r="M5586" s="241">
        <v>7504</v>
      </c>
      <c r="N5586" s="7" t="s">
        <v>225</v>
      </c>
    </row>
    <row r="5587" spans="1:14" x14ac:dyDescent="0.3">
      <c r="A5587" t="str">
        <f t="shared" si="87"/>
        <v>92188004</v>
      </c>
      <c r="B5587" s="7" t="s">
        <v>1321</v>
      </c>
      <c r="C5587" s="7"/>
      <c r="D5587" s="7"/>
      <c r="E5587" s="7" t="e">
        <v>#N/A</v>
      </c>
      <c r="F5587" s="7" t="e">
        <v>#N/A</v>
      </c>
      <c r="G5587" s="7" t="e">
        <v>#N/A</v>
      </c>
      <c r="H5587" s="7" t="e">
        <v>#N/A</v>
      </c>
      <c r="I5587" s="7" t="s">
        <v>217</v>
      </c>
      <c r="J5587" s="7" t="s">
        <v>218</v>
      </c>
      <c r="K5587" s="241">
        <v>9218</v>
      </c>
      <c r="L5587" s="7" t="s">
        <v>2662</v>
      </c>
      <c r="M5587" s="241">
        <v>8004</v>
      </c>
      <c r="N5587" s="7" t="s">
        <v>1352</v>
      </c>
    </row>
    <row r="5588" spans="1:14" x14ac:dyDescent="0.3">
      <c r="A5588" t="str">
        <f t="shared" si="87"/>
        <v>92196008</v>
      </c>
      <c r="B5588" s="7" t="s">
        <v>1321</v>
      </c>
      <c r="C5588" s="7"/>
      <c r="D5588" s="7"/>
      <c r="E5588" s="7" t="e">
        <v>#N/A</v>
      </c>
      <c r="F5588" s="7" t="e">
        <v>#N/A</v>
      </c>
      <c r="G5588" s="7" t="e">
        <v>#N/A</v>
      </c>
      <c r="H5588" s="7" t="e">
        <v>#N/A</v>
      </c>
      <c r="I5588" s="7" t="s">
        <v>217</v>
      </c>
      <c r="J5588" s="7" t="s">
        <v>218</v>
      </c>
      <c r="K5588" s="241">
        <v>9219</v>
      </c>
      <c r="L5588" s="7" t="s">
        <v>2663</v>
      </c>
      <c r="M5588" s="241">
        <v>6008</v>
      </c>
      <c r="N5588" s="7" t="s">
        <v>75</v>
      </c>
    </row>
    <row r="5589" spans="1:14" x14ac:dyDescent="0.3">
      <c r="A5589" t="str">
        <f t="shared" si="87"/>
        <v>92206006</v>
      </c>
      <c r="B5589" s="7" t="s">
        <v>1321</v>
      </c>
      <c r="C5589" s="7"/>
      <c r="D5589" s="7"/>
      <c r="E5589" s="7" t="e">
        <v>#N/A</v>
      </c>
      <c r="F5589" s="7" t="e">
        <v>#N/A</v>
      </c>
      <c r="G5589" s="7" t="e">
        <v>#N/A</v>
      </c>
      <c r="H5589" s="7" t="e">
        <v>#N/A</v>
      </c>
      <c r="I5589" s="7" t="s">
        <v>217</v>
      </c>
      <c r="J5589" s="7" t="s">
        <v>218</v>
      </c>
      <c r="K5589" s="241">
        <v>9220</v>
      </c>
      <c r="L5589" s="7" t="s">
        <v>223</v>
      </c>
      <c r="M5589" s="241">
        <v>6006</v>
      </c>
      <c r="N5589" s="7" t="s">
        <v>68</v>
      </c>
    </row>
    <row r="5590" spans="1:14" x14ac:dyDescent="0.3">
      <c r="A5590" t="str">
        <f t="shared" si="87"/>
        <v>92206008</v>
      </c>
      <c r="B5590" s="7" t="s">
        <v>1321</v>
      </c>
      <c r="C5590" s="7"/>
      <c r="D5590" s="7"/>
      <c r="E5590" s="7">
        <v>0</v>
      </c>
      <c r="F5590" s="7">
        <v>0</v>
      </c>
      <c r="G5590" s="7">
        <v>0</v>
      </c>
      <c r="H5590" s="7">
        <v>0</v>
      </c>
      <c r="I5590" s="7" t="s">
        <v>217</v>
      </c>
      <c r="J5590" s="7" t="s">
        <v>218</v>
      </c>
      <c r="K5590" s="241">
        <v>9220</v>
      </c>
      <c r="L5590" s="7" t="s">
        <v>223</v>
      </c>
      <c r="M5590" s="241">
        <v>6008</v>
      </c>
      <c r="N5590" s="7" t="s">
        <v>75</v>
      </c>
    </row>
    <row r="5591" spans="1:14" x14ac:dyDescent="0.3">
      <c r="A5591" t="str">
        <f t="shared" si="87"/>
        <v>92207504</v>
      </c>
      <c r="B5591" s="7" t="s">
        <v>1321</v>
      </c>
      <c r="C5591" s="7"/>
      <c r="D5591" s="7"/>
      <c r="E5591" s="7" t="e">
        <v>#N/A</v>
      </c>
      <c r="F5591" s="7" t="e">
        <v>#N/A</v>
      </c>
      <c r="G5591" s="7" t="e">
        <v>#N/A</v>
      </c>
      <c r="H5591" s="7" t="e">
        <v>#N/A</v>
      </c>
      <c r="I5591" s="7" t="s">
        <v>217</v>
      </c>
      <c r="J5591" s="7" t="s">
        <v>218</v>
      </c>
      <c r="K5591" s="241">
        <v>9220</v>
      </c>
      <c r="L5591" s="7" t="s">
        <v>223</v>
      </c>
      <c r="M5591" s="241">
        <v>7504</v>
      </c>
      <c r="N5591" s="7" t="s">
        <v>225</v>
      </c>
    </row>
    <row r="5592" spans="1:14" x14ac:dyDescent="0.3">
      <c r="A5592" t="str">
        <f t="shared" si="87"/>
        <v>92236008</v>
      </c>
      <c r="B5592" s="7" t="s">
        <v>1321</v>
      </c>
      <c r="C5592" s="7"/>
      <c r="D5592" s="7"/>
      <c r="E5592" s="7" t="e">
        <v>#N/A</v>
      </c>
      <c r="F5592" s="7" t="e">
        <v>#N/A</v>
      </c>
      <c r="G5592" s="7" t="e">
        <v>#N/A</v>
      </c>
      <c r="H5592" s="7" t="e">
        <v>#N/A</v>
      </c>
      <c r="I5592" s="7" t="s">
        <v>217</v>
      </c>
      <c r="J5592" s="7" t="s">
        <v>218</v>
      </c>
      <c r="K5592" s="241">
        <v>9223</v>
      </c>
      <c r="L5592" s="7" t="s">
        <v>2664</v>
      </c>
      <c r="M5592" s="241">
        <v>6008</v>
      </c>
      <c r="N5592" s="7" t="s">
        <v>75</v>
      </c>
    </row>
    <row r="5593" spans="1:14" x14ac:dyDescent="0.3">
      <c r="A5593" t="str">
        <f t="shared" si="87"/>
        <v>92256006</v>
      </c>
      <c r="B5593" s="7" t="s">
        <v>1321</v>
      </c>
      <c r="C5593" s="7"/>
      <c r="D5593" s="7"/>
      <c r="E5593" s="7">
        <v>0</v>
      </c>
      <c r="F5593" s="7">
        <v>0</v>
      </c>
      <c r="G5593" s="7">
        <v>0</v>
      </c>
      <c r="H5593" s="7">
        <v>0</v>
      </c>
      <c r="I5593" s="7" t="s">
        <v>217</v>
      </c>
      <c r="J5593" s="7" t="s">
        <v>218</v>
      </c>
      <c r="K5593" s="241">
        <v>9225</v>
      </c>
      <c r="L5593" s="7" t="s">
        <v>224</v>
      </c>
      <c r="M5593" s="241">
        <v>6006</v>
      </c>
      <c r="N5593" s="7" t="s">
        <v>68</v>
      </c>
    </row>
    <row r="5594" spans="1:14" x14ac:dyDescent="0.3">
      <c r="A5594" t="str">
        <f t="shared" si="87"/>
        <v>92256008</v>
      </c>
      <c r="B5594" s="7" t="s">
        <v>1321</v>
      </c>
      <c r="C5594" s="7"/>
      <c r="D5594" s="7"/>
      <c r="E5594" s="7">
        <v>0</v>
      </c>
      <c r="F5594" s="7">
        <v>0</v>
      </c>
      <c r="G5594" s="7">
        <v>0</v>
      </c>
      <c r="H5594" s="7">
        <v>0</v>
      </c>
      <c r="I5594" s="7" t="s">
        <v>217</v>
      </c>
      <c r="J5594" s="7" t="s">
        <v>218</v>
      </c>
      <c r="K5594" s="241">
        <v>9225</v>
      </c>
      <c r="L5594" s="7" t="s">
        <v>224</v>
      </c>
      <c r="M5594" s="241">
        <v>6008</v>
      </c>
      <c r="N5594" s="7" t="s">
        <v>75</v>
      </c>
    </row>
    <row r="5595" spans="1:14" x14ac:dyDescent="0.3">
      <c r="A5595" t="str">
        <f t="shared" si="87"/>
        <v>92257201</v>
      </c>
      <c r="B5595" s="7" t="s">
        <v>1321</v>
      </c>
      <c r="C5595" s="7"/>
      <c r="D5595" s="7"/>
      <c r="E5595" s="7" t="e">
        <v>#N/A</v>
      </c>
      <c r="F5595" s="7" t="e">
        <v>#N/A</v>
      </c>
      <c r="G5595" s="7" t="e">
        <v>#N/A</v>
      </c>
      <c r="H5595" s="7" t="e">
        <v>#N/A</v>
      </c>
      <c r="I5595" s="7" t="s">
        <v>217</v>
      </c>
      <c r="J5595" s="7" t="s">
        <v>218</v>
      </c>
      <c r="K5595" s="241">
        <v>9225</v>
      </c>
      <c r="L5595" s="7" t="s">
        <v>224</v>
      </c>
      <c r="M5595" s="241">
        <v>7201</v>
      </c>
      <c r="N5595" s="7" t="s">
        <v>632</v>
      </c>
    </row>
    <row r="5596" spans="1:14" x14ac:dyDescent="0.3">
      <c r="A5596" t="str">
        <f t="shared" si="87"/>
        <v>92257504</v>
      </c>
      <c r="B5596" s="7" t="s">
        <v>1321</v>
      </c>
      <c r="C5596" s="7"/>
      <c r="D5596" s="7"/>
      <c r="E5596" s="7">
        <v>0</v>
      </c>
      <c r="F5596" s="7">
        <v>0</v>
      </c>
      <c r="G5596" s="7">
        <v>0</v>
      </c>
      <c r="H5596" s="7">
        <v>0</v>
      </c>
      <c r="I5596" s="7" t="s">
        <v>217</v>
      </c>
      <c r="J5596" s="7" t="s">
        <v>218</v>
      </c>
      <c r="K5596" s="241">
        <v>9225</v>
      </c>
      <c r="L5596" s="7" t="s">
        <v>224</v>
      </c>
      <c r="M5596" s="241">
        <v>7504</v>
      </c>
      <c r="N5596" s="7" t="s">
        <v>225</v>
      </c>
    </row>
    <row r="5597" spans="1:14" x14ac:dyDescent="0.3">
      <c r="A5597" t="str">
        <f t="shared" si="87"/>
        <v>92266006</v>
      </c>
      <c r="B5597" s="7" t="s">
        <v>1321</v>
      </c>
      <c r="C5597" s="7"/>
      <c r="D5597" s="7"/>
      <c r="E5597" s="7" t="e">
        <v>#N/A</v>
      </c>
      <c r="F5597" s="7" t="e">
        <v>#N/A</v>
      </c>
      <c r="G5597" s="7" t="e">
        <v>#N/A</v>
      </c>
      <c r="H5597" s="7" t="e">
        <v>#N/A</v>
      </c>
      <c r="I5597" s="7" t="s">
        <v>217</v>
      </c>
      <c r="J5597" s="7" t="s">
        <v>218</v>
      </c>
      <c r="K5597" s="241">
        <v>9226</v>
      </c>
      <c r="L5597" s="7" t="s">
        <v>2665</v>
      </c>
      <c r="M5597" s="241">
        <v>6006</v>
      </c>
      <c r="N5597" s="7" t="s">
        <v>68</v>
      </c>
    </row>
    <row r="5598" spans="1:14" x14ac:dyDescent="0.3">
      <c r="A5598" t="str">
        <f t="shared" si="87"/>
        <v>92266008</v>
      </c>
      <c r="B5598" s="7" t="s">
        <v>1321</v>
      </c>
      <c r="C5598" s="7"/>
      <c r="D5598" s="7"/>
      <c r="E5598" s="7" t="e">
        <v>#N/A</v>
      </c>
      <c r="F5598" s="7" t="e">
        <v>#N/A</v>
      </c>
      <c r="G5598" s="7" t="e">
        <v>#N/A</v>
      </c>
      <c r="H5598" s="7" t="e">
        <v>#N/A</v>
      </c>
      <c r="I5598" s="7" t="s">
        <v>217</v>
      </c>
      <c r="J5598" s="7" t="s">
        <v>218</v>
      </c>
      <c r="K5598" s="241">
        <v>9226</v>
      </c>
      <c r="L5598" s="7" t="s">
        <v>2665</v>
      </c>
      <c r="M5598" s="241">
        <v>6008</v>
      </c>
      <c r="N5598" s="7" t="s">
        <v>75</v>
      </c>
    </row>
    <row r="5599" spans="1:14" x14ac:dyDescent="0.3">
      <c r="A5599" t="str">
        <f t="shared" si="87"/>
        <v>92376006</v>
      </c>
      <c r="B5599" s="7" t="s">
        <v>1321</v>
      </c>
      <c r="C5599" s="7"/>
      <c r="D5599" s="7"/>
      <c r="E5599" s="7" t="e">
        <v>#N/A</v>
      </c>
      <c r="F5599" s="7" t="e">
        <v>#N/A</v>
      </c>
      <c r="G5599" s="7" t="e">
        <v>#N/A</v>
      </c>
      <c r="H5599" s="7" t="e">
        <v>#N/A</v>
      </c>
      <c r="I5599" s="7" t="s">
        <v>217</v>
      </c>
      <c r="J5599" s="7" t="s">
        <v>218</v>
      </c>
      <c r="K5599" s="241">
        <v>9237</v>
      </c>
      <c r="L5599" s="7" t="s">
        <v>2666</v>
      </c>
      <c r="M5599" s="241">
        <v>6006</v>
      </c>
      <c r="N5599" s="7" t="s">
        <v>68</v>
      </c>
    </row>
    <row r="5600" spans="1:14" x14ac:dyDescent="0.3">
      <c r="A5600" t="str">
        <f t="shared" si="87"/>
        <v>92376007</v>
      </c>
      <c r="B5600" s="7" t="s">
        <v>1321</v>
      </c>
      <c r="C5600" s="7"/>
      <c r="D5600" s="7"/>
      <c r="E5600" s="7" t="e">
        <v>#N/A</v>
      </c>
      <c r="F5600" s="7" t="e">
        <v>#N/A</v>
      </c>
      <c r="G5600" s="7" t="e">
        <v>#N/A</v>
      </c>
      <c r="H5600" s="7" t="e">
        <v>#N/A</v>
      </c>
      <c r="I5600" s="7" t="s">
        <v>217</v>
      </c>
      <c r="J5600" s="7" t="s">
        <v>218</v>
      </c>
      <c r="K5600" s="241">
        <v>9237</v>
      </c>
      <c r="L5600" s="7" t="s">
        <v>2666</v>
      </c>
      <c r="M5600" s="241">
        <v>6007</v>
      </c>
      <c r="N5600" s="7" t="s">
        <v>191</v>
      </c>
    </row>
    <row r="5601" spans="1:14" x14ac:dyDescent="0.3">
      <c r="A5601" t="str">
        <f t="shared" si="87"/>
        <v>92376008</v>
      </c>
      <c r="B5601" s="7" t="s">
        <v>1321</v>
      </c>
      <c r="C5601" s="7"/>
      <c r="D5601" s="7"/>
      <c r="E5601" s="7" t="e">
        <v>#N/A</v>
      </c>
      <c r="F5601" s="7" t="e">
        <v>#N/A</v>
      </c>
      <c r="G5601" s="7" t="e">
        <v>#N/A</v>
      </c>
      <c r="H5601" s="7" t="e">
        <v>#N/A</v>
      </c>
      <c r="I5601" s="7" t="s">
        <v>217</v>
      </c>
      <c r="J5601" s="7" t="s">
        <v>218</v>
      </c>
      <c r="K5601" s="241">
        <v>9237</v>
      </c>
      <c r="L5601" s="7" t="s">
        <v>2666</v>
      </c>
      <c r="M5601" s="241">
        <v>6008</v>
      </c>
      <c r="N5601" s="7" t="s">
        <v>75</v>
      </c>
    </row>
    <row r="5602" spans="1:14" x14ac:dyDescent="0.3">
      <c r="A5602" t="str">
        <f t="shared" si="87"/>
        <v>92377504</v>
      </c>
      <c r="B5602" s="7" t="s">
        <v>1321</v>
      </c>
      <c r="C5602" s="7"/>
      <c r="D5602" s="7"/>
      <c r="E5602" s="7" t="e">
        <v>#N/A</v>
      </c>
      <c r="F5602" s="7" t="e">
        <v>#N/A</v>
      </c>
      <c r="G5602" s="7" t="e">
        <v>#N/A</v>
      </c>
      <c r="H5602" s="7" t="e">
        <v>#N/A</v>
      </c>
      <c r="I5602" s="7" t="s">
        <v>217</v>
      </c>
      <c r="J5602" s="7" t="s">
        <v>218</v>
      </c>
      <c r="K5602" s="241">
        <v>9237</v>
      </c>
      <c r="L5602" s="7" t="s">
        <v>2666</v>
      </c>
      <c r="M5602" s="241">
        <v>7504</v>
      </c>
      <c r="N5602" s="7" t="s">
        <v>225</v>
      </c>
    </row>
    <row r="5603" spans="1:14" x14ac:dyDescent="0.3">
      <c r="A5603" t="str">
        <f t="shared" si="87"/>
        <v>92466006</v>
      </c>
      <c r="B5603" s="7" t="s">
        <v>1321</v>
      </c>
      <c r="C5603" s="7"/>
      <c r="D5603" s="7"/>
      <c r="E5603" s="7" t="e">
        <v>#N/A</v>
      </c>
      <c r="F5603" s="7" t="e">
        <v>#N/A</v>
      </c>
      <c r="G5603" s="7" t="e">
        <v>#N/A</v>
      </c>
      <c r="H5603" s="7" t="e">
        <v>#N/A</v>
      </c>
      <c r="I5603" s="7" t="s">
        <v>217</v>
      </c>
      <c r="J5603" s="7" t="s">
        <v>218</v>
      </c>
      <c r="K5603" s="241">
        <v>9246</v>
      </c>
      <c r="L5603" s="7" t="s">
        <v>2667</v>
      </c>
      <c r="M5603" s="241">
        <v>6006</v>
      </c>
      <c r="N5603" s="7" t="s">
        <v>68</v>
      </c>
    </row>
    <row r="5604" spans="1:14" x14ac:dyDescent="0.3">
      <c r="A5604" t="str">
        <f t="shared" si="87"/>
        <v>92466008</v>
      </c>
      <c r="B5604" s="7" t="s">
        <v>1321</v>
      </c>
      <c r="C5604" s="7"/>
      <c r="D5604" s="7"/>
      <c r="E5604" s="7" t="e">
        <v>#N/A</v>
      </c>
      <c r="F5604" s="7" t="e">
        <v>#N/A</v>
      </c>
      <c r="G5604" s="7" t="e">
        <v>#N/A</v>
      </c>
      <c r="H5604" s="7" t="e">
        <v>#N/A</v>
      </c>
      <c r="I5604" s="7" t="s">
        <v>217</v>
      </c>
      <c r="J5604" s="7" t="s">
        <v>218</v>
      </c>
      <c r="K5604" s="241">
        <v>9246</v>
      </c>
      <c r="L5604" s="7" t="s">
        <v>2667</v>
      </c>
      <c r="M5604" s="241">
        <v>6008</v>
      </c>
      <c r="N5604" s="7" t="s">
        <v>75</v>
      </c>
    </row>
    <row r="5605" spans="1:14" x14ac:dyDescent="0.3">
      <c r="A5605" t="str">
        <f t="shared" si="87"/>
        <v>92467504</v>
      </c>
      <c r="B5605" s="7" t="s">
        <v>1321</v>
      </c>
      <c r="C5605" s="7"/>
      <c r="D5605" s="7"/>
      <c r="E5605" s="7" t="e">
        <v>#N/A</v>
      </c>
      <c r="F5605" s="7" t="e">
        <v>#N/A</v>
      </c>
      <c r="G5605" s="7" t="e">
        <v>#N/A</v>
      </c>
      <c r="H5605" s="7" t="e">
        <v>#N/A</v>
      </c>
      <c r="I5605" s="7" t="s">
        <v>217</v>
      </c>
      <c r="J5605" s="7" t="s">
        <v>218</v>
      </c>
      <c r="K5605" s="241">
        <v>9246</v>
      </c>
      <c r="L5605" s="7" t="s">
        <v>2667</v>
      </c>
      <c r="M5605" s="241">
        <v>7504</v>
      </c>
      <c r="N5605" s="7" t="s">
        <v>225</v>
      </c>
    </row>
    <row r="5606" spans="1:14" x14ac:dyDescent="0.3">
      <c r="A5606" t="str">
        <f t="shared" si="87"/>
        <v>92756006</v>
      </c>
      <c r="B5606" s="7" t="s">
        <v>1321</v>
      </c>
      <c r="C5606" s="7"/>
      <c r="D5606" s="7"/>
      <c r="E5606" s="7">
        <v>0</v>
      </c>
      <c r="F5606" s="7">
        <v>0</v>
      </c>
      <c r="G5606" s="7">
        <v>0</v>
      </c>
      <c r="H5606" s="7">
        <v>0</v>
      </c>
      <c r="I5606" s="7" t="s">
        <v>217</v>
      </c>
      <c r="J5606" s="7" t="s">
        <v>218</v>
      </c>
      <c r="K5606" s="241">
        <v>9275</v>
      </c>
      <c r="L5606" s="7" t="s">
        <v>226</v>
      </c>
      <c r="M5606" s="241">
        <v>6006</v>
      </c>
      <c r="N5606" s="7" t="s">
        <v>68</v>
      </c>
    </row>
    <row r="5607" spans="1:14" x14ac:dyDescent="0.3">
      <c r="A5607" t="str">
        <f t="shared" si="87"/>
        <v>92756008</v>
      </c>
      <c r="B5607" s="7" t="s">
        <v>1321</v>
      </c>
      <c r="C5607" s="7"/>
      <c r="D5607" s="7"/>
      <c r="E5607" s="7">
        <v>0</v>
      </c>
      <c r="F5607" s="7">
        <v>0</v>
      </c>
      <c r="G5607" s="7">
        <v>0</v>
      </c>
      <c r="H5607" s="7">
        <v>0</v>
      </c>
      <c r="I5607" s="7" t="s">
        <v>217</v>
      </c>
      <c r="J5607" s="7" t="s">
        <v>218</v>
      </c>
      <c r="K5607" s="241">
        <v>9275</v>
      </c>
      <c r="L5607" s="7" t="s">
        <v>226</v>
      </c>
      <c r="M5607" s="241">
        <v>6008</v>
      </c>
      <c r="N5607" s="7" t="s">
        <v>75</v>
      </c>
    </row>
    <row r="5608" spans="1:14" x14ac:dyDescent="0.3">
      <c r="A5608" t="str">
        <f t="shared" si="87"/>
        <v>92757504</v>
      </c>
      <c r="B5608" s="7" t="s">
        <v>1321</v>
      </c>
      <c r="C5608" s="7"/>
      <c r="D5608" s="7"/>
      <c r="E5608" s="7">
        <v>0</v>
      </c>
      <c r="F5608" s="7">
        <v>0</v>
      </c>
      <c r="G5608" s="7">
        <v>0</v>
      </c>
      <c r="H5608" s="7">
        <v>0</v>
      </c>
      <c r="I5608" s="7" t="s">
        <v>217</v>
      </c>
      <c r="J5608" s="7" t="s">
        <v>218</v>
      </c>
      <c r="K5608" s="241">
        <v>9275</v>
      </c>
      <c r="L5608" s="7" t="s">
        <v>226</v>
      </c>
      <c r="M5608" s="241">
        <v>7504</v>
      </c>
      <c r="N5608" s="7" t="s">
        <v>225</v>
      </c>
    </row>
    <row r="5609" spans="1:14" x14ac:dyDescent="0.3">
      <c r="A5609" t="str">
        <f t="shared" si="87"/>
        <v>91616006</v>
      </c>
      <c r="B5609" s="7" t="s">
        <v>1321</v>
      </c>
      <c r="C5609" s="7"/>
      <c r="D5609" s="7"/>
      <c r="E5609" s="7" t="e">
        <v>#N/A</v>
      </c>
      <c r="F5609" s="7" t="e">
        <v>#N/A</v>
      </c>
      <c r="G5609" s="7" t="e">
        <v>#N/A</v>
      </c>
      <c r="H5609" s="7" t="e">
        <v>#N/A</v>
      </c>
      <c r="I5609" s="7" t="s">
        <v>2668</v>
      </c>
      <c r="J5609" s="7" t="s">
        <v>2669</v>
      </c>
      <c r="K5609" s="241">
        <v>9161</v>
      </c>
      <c r="L5609" s="7" t="s">
        <v>2670</v>
      </c>
      <c r="M5609" s="241">
        <v>6006</v>
      </c>
      <c r="N5609" s="7" t="s">
        <v>68</v>
      </c>
    </row>
    <row r="5610" spans="1:14" x14ac:dyDescent="0.3">
      <c r="A5610" t="str">
        <f t="shared" si="87"/>
        <v>91616008</v>
      </c>
      <c r="B5610" s="7" t="s">
        <v>1321</v>
      </c>
      <c r="C5610" s="7"/>
      <c r="D5610" s="7"/>
      <c r="E5610" s="7" t="e">
        <v>#N/A</v>
      </c>
      <c r="F5610" s="7" t="e">
        <v>#N/A</v>
      </c>
      <c r="G5610" s="7" t="e">
        <v>#N/A</v>
      </c>
      <c r="H5610" s="7" t="e">
        <v>#N/A</v>
      </c>
      <c r="I5610" s="7" t="s">
        <v>2668</v>
      </c>
      <c r="J5610" s="7" t="s">
        <v>2669</v>
      </c>
      <c r="K5610" s="241">
        <v>9161</v>
      </c>
      <c r="L5610" s="7" t="s">
        <v>2670</v>
      </c>
      <c r="M5610" s="241">
        <v>6008</v>
      </c>
      <c r="N5610" s="7" t="s">
        <v>75</v>
      </c>
    </row>
    <row r="5611" spans="1:14" x14ac:dyDescent="0.3">
      <c r="A5611" t="str">
        <f t="shared" si="87"/>
        <v>91616009</v>
      </c>
      <c r="B5611" s="7" t="s">
        <v>1321</v>
      </c>
      <c r="C5611" s="7"/>
      <c r="D5611" s="7"/>
      <c r="E5611" s="7" t="e">
        <v>#N/A</v>
      </c>
      <c r="F5611" s="7" t="e">
        <v>#N/A</v>
      </c>
      <c r="G5611" s="7" t="e">
        <v>#N/A</v>
      </c>
      <c r="H5611" s="7" t="e">
        <v>#N/A</v>
      </c>
      <c r="I5611" s="7" t="s">
        <v>2668</v>
      </c>
      <c r="J5611" s="7" t="s">
        <v>2669</v>
      </c>
      <c r="K5611" s="241">
        <v>9161</v>
      </c>
      <c r="L5611" s="7" t="s">
        <v>2670</v>
      </c>
      <c r="M5611" s="241">
        <v>6009</v>
      </c>
      <c r="N5611" s="7" t="s">
        <v>71</v>
      </c>
    </row>
    <row r="5612" spans="1:14" x14ac:dyDescent="0.3">
      <c r="A5612" t="str">
        <f t="shared" si="87"/>
        <v>91617501</v>
      </c>
      <c r="B5612" s="7" t="s">
        <v>1321</v>
      </c>
      <c r="C5612" s="7"/>
      <c r="D5612" s="7"/>
      <c r="E5612" s="7" t="e">
        <v>#N/A</v>
      </c>
      <c r="F5612" s="7" t="e">
        <v>#N/A</v>
      </c>
      <c r="G5612" s="7" t="e">
        <v>#N/A</v>
      </c>
      <c r="H5612" s="7" t="e">
        <v>#N/A</v>
      </c>
      <c r="I5612" s="7" t="s">
        <v>2668</v>
      </c>
      <c r="J5612" s="7" t="s">
        <v>2669</v>
      </c>
      <c r="K5612" s="241">
        <v>9161</v>
      </c>
      <c r="L5612" s="7" t="s">
        <v>2670</v>
      </c>
      <c r="M5612" s="241">
        <v>7501</v>
      </c>
      <c r="N5612" s="7" t="s">
        <v>214</v>
      </c>
    </row>
    <row r="5613" spans="1:14" x14ac:dyDescent="0.3">
      <c r="A5613" t="str">
        <f t="shared" si="87"/>
        <v>91617504</v>
      </c>
      <c r="B5613" s="7" t="s">
        <v>1321</v>
      </c>
      <c r="C5613" s="7"/>
      <c r="D5613" s="7"/>
      <c r="E5613" s="7" t="e">
        <v>#N/A</v>
      </c>
      <c r="F5613" s="7" t="e">
        <v>#N/A</v>
      </c>
      <c r="G5613" s="7" t="e">
        <v>#N/A</v>
      </c>
      <c r="H5613" s="7" t="e">
        <v>#N/A</v>
      </c>
      <c r="I5613" s="7" t="s">
        <v>2668</v>
      </c>
      <c r="J5613" s="7" t="s">
        <v>2669</v>
      </c>
      <c r="K5613" s="241">
        <v>9161</v>
      </c>
      <c r="L5613" s="7" t="s">
        <v>2670</v>
      </c>
      <c r="M5613" s="241">
        <v>7504</v>
      </c>
      <c r="N5613" s="7" t="s">
        <v>225</v>
      </c>
    </row>
    <row r="5614" spans="1:14" x14ac:dyDescent="0.3">
      <c r="A5614" t="str">
        <f t="shared" si="87"/>
        <v>91676006</v>
      </c>
      <c r="B5614" s="7" t="s">
        <v>1321</v>
      </c>
      <c r="C5614" s="7"/>
      <c r="D5614" s="7"/>
      <c r="E5614" s="7" t="e">
        <v>#N/A</v>
      </c>
      <c r="F5614" s="7" t="e">
        <v>#N/A</v>
      </c>
      <c r="G5614" s="7" t="e">
        <v>#N/A</v>
      </c>
      <c r="H5614" s="7" t="e">
        <v>#N/A</v>
      </c>
      <c r="I5614" s="7" t="s">
        <v>2668</v>
      </c>
      <c r="J5614" s="7" t="s">
        <v>2669</v>
      </c>
      <c r="K5614" s="241">
        <v>9167</v>
      </c>
      <c r="L5614" s="7" t="s">
        <v>2671</v>
      </c>
      <c r="M5614" s="241">
        <v>6006</v>
      </c>
      <c r="N5614" s="7" t="s">
        <v>68</v>
      </c>
    </row>
    <row r="5615" spans="1:14" x14ac:dyDescent="0.3">
      <c r="A5615" t="str">
        <f t="shared" si="87"/>
        <v>91676008</v>
      </c>
      <c r="B5615" s="7" t="s">
        <v>1321</v>
      </c>
      <c r="C5615" s="7"/>
      <c r="D5615" s="7"/>
      <c r="E5615" s="7" t="e">
        <v>#N/A</v>
      </c>
      <c r="F5615" s="7" t="e">
        <v>#N/A</v>
      </c>
      <c r="G5615" s="7" t="e">
        <v>#N/A</v>
      </c>
      <c r="H5615" s="7" t="e">
        <v>#N/A</v>
      </c>
      <c r="I5615" s="7" t="s">
        <v>2668</v>
      </c>
      <c r="J5615" s="7" t="s">
        <v>2669</v>
      </c>
      <c r="K5615" s="241">
        <v>9167</v>
      </c>
      <c r="L5615" s="7" t="s">
        <v>2671</v>
      </c>
      <c r="M5615" s="241">
        <v>6008</v>
      </c>
      <c r="N5615" s="7" t="s">
        <v>75</v>
      </c>
    </row>
    <row r="5616" spans="1:14" x14ac:dyDescent="0.3">
      <c r="A5616" t="str">
        <f t="shared" si="87"/>
        <v>91677504</v>
      </c>
      <c r="B5616" s="7" t="s">
        <v>1321</v>
      </c>
      <c r="C5616" s="7"/>
      <c r="D5616" s="7"/>
      <c r="E5616" s="7" t="e">
        <v>#N/A</v>
      </c>
      <c r="F5616" s="7" t="e">
        <v>#N/A</v>
      </c>
      <c r="G5616" s="7" t="e">
        <v>#N/A</v>
      </c>
      <c r="H5616" s="7" t="e">
        <v>#N/A</v>
      </c>
      <c r="I5616" s="7" t="s">
        <v>2668</v>
      </c>
      <c r="J5616" s="7" t="s">
        <v>2669</v>
      </c>
      <c r="K5616" s="241">
        <v>9167</v>
      </c>
      <c r="L5616" s="7" t="s">
        <v>2671</v>
      </c>
      <c r="M5616" s="241">
        <v>7504</v>
      </c>
      <c r="N5616" s="7" t="s">
        <v>225</v>
      </c>
    </row>
    <row r="5617" spans="1:14" x14ac:dyDescent="0.3">
      <c r="A5617" t="str">
        <f t="shared" si="87"/>
        <v>91686008</v>
      </c>
      <c r="B5617" s="7" t="s">
        <v>1321</v>
      </c>
      <c r="C5617" s="7"/>
      <c r="D5617" s="7"/>
      <c r="E5617" s="7" t="e">
        <v>#N/A</v>
      </c>
      <c r="F5617" s="7" t="e">
        <v>#N/A</v>
      </c>
      <c r="G5617" s="7" t="e">
        <v>#N/A</v>
      </c>
      <c r="H5617" s="7" t="e">
        <v>#N/A</v>
      </c>
      <c r="I5617" s="7" t="s">
        <v>2668</v>
      </c>
      <c r="J5617" s="7" t="s">
        <v>2669</v>
      </c>
      <c r="K5617" s="241">
        <v>9168</v>
      </c>
      <c r="L5617" s="7" t="s">
        <v>2672</v>
      </c>
      <c r="M5617" s="241">
        <v>6008</v>
      </c>
      <c r="N5617" s="7" t="s">
        <v>75</v>
      </c>
    </row>
    <row r="5618" spans="1:14" x14ac:dyDescent="0.3">
      <c r="A5618" t="str">
        <f t="shared" si="87"/>
        <v>91697504</v>
      </c>
      <c r="B5618" s="7" t="s">
        <v>1321</v>
      </c>
      <c r="C5618" s="7"/>
      <c r="D5618" s="7"/>
      <c r="E5618" s="7" t="e">
        <v>#N/A</v>
      </c>
      <c r="F5618" s="7" t="e">
        <v>#N/A</v>
      </c>
      <c r="G5618" s="7" t="e">
        <v>#N/A</v>
      </c>
      <c r="H5618" s="7" t="e">
        <v>#N/A</v>
      </c>
      <c r="I5618" s="7" t="s">
        <v>2668</v>
      </c>
      <c r="J5618" s="7" t="s">
        <v>2669</v>
      </c>
      <c r="K5618" s="241">
        <v>9169</v>
      </c>
      <c r="L5618" s="7" t="s">
        <v>2673</v>
      </c>
      <c r="M5618" s="241">
        <v>7504</v>
      </c>
      <c r="N5618" s="7" t="s">
        <v>225</v>
      </c>
    </row>
    <row r="5619" spans="1:14" x14ac:dyDescent="0.3">
      <c r="A5619" t="str">
        <f t="shared" si="87"/>
        <v>91698004</v>
      </c>
      <c r="B5619" s="7" t="s">
        <v>1321</v>
      </c>
      <c r="C5619" s="7"/>
      <c r="D5619" s="7"/>
      <c r="E5619" s="7" t="e">
        <v>#N/A</v>
      </c>
      <c r="F5619" s="7" t="e">
        <v>#N/A</v>
      </c>
      <c r="G5619" s="7" t="e">
        <v>#N/A</v>
      </c>
      <c r="H5619" s="7" t="e">
        <v>#N/A</v>
      </c>
      <c r="I5619" s="7" t="s">
        <v>2668</v>
      </c>
      <c r="J5619" s="7" t="s">
        <v>2669</v>
      </c>
      <c r="K5619" s="241">
        <v>9169</v>
      </c>
      <c r="L5619" s="7" t="s">
        <v>2673</v>
      </c>
      <c r="M5619" s="241">
        <v>8004</v>
      </c>
      <c r="N5619" s="7" t="s">
        <v>1352</v>
      </c>
    </row>
    <row r="5620" spans="1:14" x14ac:dyDescent="0.3">
      <c r="A5620" t="str">
        <f t="shared" si="87"/>
        <v>91906008</v>
      </c>
      <c r="B5620" s="7" t="s">
        <v>1321</v>
      </c>
      <c r="C5620" s="7"/>
      <c r="D5620" s="7"/>
      <c r="E5620" s="7" t="e">
        <v>#N/A</v>
      </c>
      <c r="F5620" s="7" t="e">
        <v>#N/A</v>
      </c>
      <c r="G5620" s="7" t="e">
        <v>#N/A</v>
      </c>
      <c r="H5620" s="7" t="e">
        <v>#N/A</v>
      </c>
      <c r="I5620" s="7" t="s">
        <v>2668</v>
      </c>
      <c r="J5620" s="7" t="s">
        <v>2669</v>
      </c>
      <c r="K5620" s="241">
        <v>9190</v>
      </c>
      <c r="L5620" s="7" t="s">
        <v>2674</v>
      </c>
      <c r="M5620" s="241">
        <v>6008</v>
      </c>
      <c r="N5620" s="7" t="s">
        <v>75</v>
      </c>
    </row>
    <row r="5621" spans="1:14" x14ac:dyDescent="0.3">
      <c r="A5621" t="str">
        <f t="shared" si="87"/>
        <v>91907504</v>
      </c>
      <c r="B5621" s="7" t="s">
        <v>1321</v>
      </c>
      <c r="C5621" s="7"/>
      <c r="D5621" s="7"/>
      <c r="E5621" s="7" t="e">
        <v>#N/A</v>
      </c>
      <c r="F5621" s="7" t="e">
        <v>#N/A</v>
      </c>
      <c r="G5621" s="7" t="e">
        <v>#N/A</v>
      </c>
      <c r="H5621" s="7" t="e">
        <v>#N/A</v>
      </c>
      <c r="I5621" s="7" t="s">
        <v>2668</v>
      </c>
      <c r="J5621" s="7" t="s">
        <v>2669</v>
      </c>
      <c r="K5621" s="241">
        <v>9190</v>
      </c>
      <c r="L5621" s="7" t="s">
        <v>2674</v>
      </c>
      <c r="M5621" s="241">
        <v>7504</v>
      </c>
      <c r="N5621" s="7" t="s">
        <v>225</v>
      </c>
    </row>
    <row r="5622" spans="1:14" x14ac:dyDescent="0.3">
      <c r="A5622" t="str">
        <f t="shared" si="87"/>
        <v>20492000</v>
      </c>
      <c r="B5622" s="7" t="s">
        <v>1294</v>
      </c>
      <c r="C5622" s="7" t="s">
        <v>958</v>
      </c>
      <c r="D5622" s="7" t="s">
        <v>22</v>
      </c>
      <c r="E5622" s="7" t="s">
        <v>482</v>
      </c>
      <c r="F5622" s="7" t="s">
        <v>483</v>
      </c>
      <c r="G5622" s="7" t="s">
        <v>955</v>
      </c>
      <c r="H5622" s="7" t="s">
        <v>956</v>
      </c>
      <c r="I5622" s="7" t="s">
        <v>1010</v>
      </c>
      <c r="J5622" s="7" t="s">
        <v>1011</v>
      </c>
      <c r="K5622" s="241">
        <v>2049</v>
      </c>
      <c r="L5622" s="7" t="s">
        <v>1012</v>
      </c>
      <c r="M5622" s="241">
        <v>2000</v>
      </c>
      <c r="N5622" s="7" t="s">
        <v>271</v>
      </c>
    </row>
    <row r="5623" spans="1:14" x14ac:dyDescent="0.3">
      <c r="A5623" t="str">
        <f t="shared" si="87"/>
        <v>20492001</v>
      </c>
      <c r="B5623" s="7" t="s">
        <v>1294</v>
      </c>
      <c r="C5623" s="7" t="s">
        <v>958</v>
      </c>
      <c r="D5623" s="7" t="s">
        <v>22</v>
      </c>
      <c r="E5623" s="7" t="e">
        <v>#N/A</v>
      </c>
      <c r="F5623" s="7" t="e">
        <v>#N/A</v>
      </c>
      <c r="G5623" s="7" t="e">
        <v>#N/A</v>
      </c>
      <c r="H5623" s="7" t="e">
        <v>#N/A</v>
      </c>
      <c r="I5623" s="7" t="s">
        <v>1010</v>
      </c>
      <c r="J5623" s="7" t="s">
        <v>1011</v>
      </c>
      <c r="K5623" s="241">
        <v>2049</v>
      </c>
      <c r="L5623" s="7" t="s">
        <v>1012</v>
      </c>
      <c r="M5623" s="241">
        <v>2001</v>
      </c>
      <c r="N5623" s="7" t="s">
        <v>272</v>
      </c>
    </row>
    <row r="5624" spans="1:14" x14ac:dyDescent="0.3">
      <c r="A5624" t="str">
        <f t="shared" si="87"/>
        <v>20492005</v>
      </c>
      <c r="B5624" s="7" t="s">
        <v>1294</v>
      </c>
      <c r="C5624" s="7" t="s">
        <v>958</v>
      </c>
      <c r="D5624" s="7" t="s">
        <v>22</v>
      </c>
      <c r="E5624" s="7" t="e">
        <v>#N/A</v>
      </c>
      <c r="F5624" s="7" t="e">
        <v>#N/A</v>
      </c>
      <c r="G5624" s="7" t="e">
        <v>#N/A</v>
      </c>
      <c r="H5624" s="7" t="e">
        <v>#N/A</v>
      </c>
      <c r="I5624" s="7" t="s">
        <v>1010</v>
      </c>
      <c r="J5624" s="7" t="s">
        <v>1011</v>
      </c>
      <c r="K5624" s="241">
        <v>2049</v>
      </c>
      <c r="L5624" s="7" t="s">
        <v>1012</v>
      </c>
      <c r="M5624" s="241">
        <v>2005</v>
      </c>
      <c r="N5624" s="7" t="s">
        <v>352</v>
      </c>
    </row>
    <row r="5625" spans="1:14" x14ac:dyDescent="0.3">
      <c r="A5625" t="str">
        <f t="shared" si="87"/>
        <v>20492015</v>
      </c>
      <c r="B5625" s="7" t="s">
        <v>1294</v>
      </c>
      <c r="C5625" s="7" t="s">
        <v>958</v>
      </c>
      <c r="D5625" s="7" t="s">
        <v>22</v>
      </c>
      <c r="E5625" s="7" t="e">
        <v>#N/A</v>
      </c>
      <c r="F5625" s="7" t="e">
        <v>#N/A</v>
      </c>
      <c r="G5625" s="7" t="e">
        <v>#N/A</v>
      </c>
      <c r="H5625" s="7" t="e">
        <v>#N/A</v>
      </c>
      <c r="I5625" s="7" t="s">
        <v>1010</v>
      </c>
      <c r="J5625" s="7" t="s">
        <v>1011</v>
      </c>
      <c r="K5625" s="241">
        <v>2049</v>
      </c>
      <c r="L5625" s="7" t="s">
        <v>1012</v>
      </c>
      <c r="M5625" s="241">
        <v>2015</v>
      </c>
      <c r="N5625" s="7" t="s">
        <v>278</v>
      </c>
    </row>
    <row r="5626" spans="1:14" x14ac:dyDescent="0.3">
      <c r="A5626" t="str">
        <f t="shared" si="87"/>
        <v>20492031</v>
      </c>
      <c r="B5626" s="7" t="s">
        <v>1294</v>
      </c>
      <c r="C5626" s="7" t="s">
        <v>958</v>
      </c>
      <c r="D5626" s="7" t="s">
        <v>22</v>
      </c>
      <c r="E5626" s="7" t="s">
        <v>482</v>
      </c>
      <c r="F5626" s="7" t="s">
        <v>483</v>
      </c>
      <c r="G5626" s="7" t="s">
        <v>955</v>
      </c>
      <c r="H5626" s="7" t="s">
        <v>956</v>
      </c>
      <c r="I5626" s="7" t="s">
        <v>1010</v>
      </c>
      <c r="J5626" s="7" t="s">
        <v>1011</v>
      </c>
      <c r="K5626" s="241">
        <v>2049</v>
      </c>
      <c r="L5626" s="7" t="s">
        <v>1012</v>
      </c>
      <c r="M5626" s="241">
        <v>2031</v>
      </c>
      <c r="N5626" s="7" t="s">
        <v>496</v>
      </c>
    </row>
    <row r="5627" spans="1:14" x14ac:dyDescent="0.3">
      <c r="A5627" t="str">
        <f t="shared" si="87"/>
        <v>20492078</v>
      </c>
      <c r="B5627" s="7" t="s">
        <v>1294</v>
      </c>
      <c r="C5627" s="7" t="s">
        <v>958</v>
      </c>
      <c r="D5627" s="7" t="s">
        <v>22</v>
      </c>
      <c r="E5627" s="7" t="e">
        <v>#N/A</v>
      </c>
      <c r="F5627" s="7" t="e">
        <v>#N/A</v>
      </c>
      <c r="G5627" s="7" t="e">
        <v>#N/A</v>
      </c>
      <c r="H5627" s="7" t="e">
        <v>#N/A</v>
      </c>
      <c r="I5627" s="7" t="s">
        <v>1010</v>
      </c>
      <c r="J5627" s="7" t="s">
        <v>1011</v>
      </c>
      <c r="K5627" s="241">
        <v>2049</v>
      </c>
      <c r="L5627" s="7" t="s">
        <v>1012</v>
      </c>
      <c r="M5627" s="241">
        <v>2078</v>
      </c>
      <c r="N5627" s="7" t="s">
        <v>284</v>
      </c>
    </row>
    <row r="5628" spans="1:14" x14ac:dyDescent="0.3">
      <c r="A5628" t="str">
        <f t="shared" si="87"/>
        <v>20492086</v>
      </c>
      <c r="B5628" s="7" t="s">
        <v>1294</v>
      </c>
      <c r="C5628" s="7" t="s">
        <v>958</v>
      </c>
      <c r="D5628" s="7" t="s">
        <v>22</v>
      </c>
      <c r="E5628" s="7" t="e">
        <v>#N/A</v>
      </c>
      <c r="F5628" s="7" t="e">
        <v>#N/A</v>
      </c>
      <c r="G5628" s="7" t="e">
        <v>#N/A</v>
      </c>
      <c r="H5628" s="7" t="e">
        <v>#N/A</v>
      </c>
      <c r="I5628" s="7" t="s">
        <v>1010</v>
      </c>
      <c r="J5628" s="7" t="s">
        <v>1011</v>
      </c>
      <c r="K5628" s="241">
        <v>2049</v>
      </c>
      <c r="L5628" s="7" t="s">
        <v>1012</v>
      </c>
      <c r="M5628" s="241">
        <v>2086</v>
      </c>
      <c r="N5628" s="7" t="s">
        <v>291</v>
      </c>
    </row>
    <row r="5629" spans="1:14" x14ac:dyDescent="0.3">
      <c r="A5629" t="str">
        <f t="shared" si="87"/>
        <v>20492092</v>
      </c>
      <c r="B5629" s="7" t="s">
        <v>1294</v>
      </c>
      <c r="C5629" s="7" t="s">
        <v>958</v>
      </c>
      <c r="D5629" s="7" t="s">
        <v>22</v>
      </c>
      <c r="E5629" s="7" t="e">
        <v>#N/A</v>
      </c>
      <c r="F5629" s="7" t="e">
        <v>#N/A</v>
      </c>
      <c r="G5629" s="7" t="e">
        <v>#N/A</v>
      </c>
      <c r="H5629" s="7" t="e">
        <v>#N/A</v>
      </c>
      <c r="I5629" s="7" t="s">
        <v>1010</v>
      </c>
      <c r="J5629" s="7" t="s">
        <v>1011</v>
      </c>
      <c r="K5629" s="241">
        <v>2049</v>
      </c>
      <c r="L5629" s="7" t="s">
        <v>1012</v>
      </c>
      <c r="M5629" s="241">
        <v>2092</v>
      </c>
      <c r="N5629" s="7" t="s">
        <v>141</v>
      </c>
    </row>
    <row r="5630" spans="1:14" x14ac:dyDescent="0.3">
      <c r="A5630" t="str">
        <f t="shared" si="87"/>
        <v>20492210</v>
      </c>
      <c r="B5630" s="7" t="s">
        <v>1294</v>
      </c>
      <c r="C5630" s="7" t="s">
        <v>958</v>
      </c>
      <c r="D5630" s="7" t="s">
        <v>22</v>
      </c>
      <c r="E5630" s="7" t="e">
        <v>#N/A</v>
      </c>
      <c r="F5630" s="7" t="e">
        <v>#N/A</v>
      </c>
      <c r="G5630" s="7" t="e">
        <v>#N/A</v>
      </c>
      <c r="H5630" s="7" t="e">
        <v>#N/A</v>
      </c>
      <c r="I5630" s="7" t="s">
        <v>1010</v>
      </c>
      <c r="J5630" s="7" t="s">
        <v>1011</v>
      </c>
      <c r="K5630" s="241">
        <v>2049</v>
      </c>
      <c r="L5630" s="7" t="s">
        <v>1012</v>
      </c>
      <c r="M5630" s="241">
        <v>2210</v>
      </c>
      <c r="N5630" s="7" t="s">
        <v>52</v>
      </c>
    </row>
    <row r="5631" spans="1:14" x14ac:dyDescent="0.3">
      <c r="A5631" t="str">
        <f t="shared" si="87"/>
        <v>20497200</v>
      </c>
      <c r="B5631" s="7" t="s">
        <v>1294</v>
      </c>
      <c r="C5631" s="7" t="s">
        <v>958</v>
      </c>
      <c r="D5631" s="7" t="s">
        <v>22</v>
      </c>
      <c r="E5631" s="7" t="e">
        <v>#N/A</v>
      </c>
      <c r="F5631" s="7" t="e">
        <v>#N/A</v>
      </c>
      <c r="G5631" s="7" t="e">
        <v>#N/A</v>
      </c>
      <c r="H5631" s="7" t="e">
        <v>#N/A</v>
      </c>
      <c r="I5631" s="7" t="s">
        <v>1010</v>
      </c>
      <c r="J5631" s="7" t="s">
        <v>1011</v>
      </c>
      <c r="K5631" s="241">
        <v>2049</v>
      </c>
      <c r="L5631" s="7" t="s">
        <v>1012</v>
      </c>
      <c r="M5631" s="241">
        <v>7200</v>
      </c>
      <c r="N5631" s="7" t="s">
        <v>255</v>
      </c>
    </row>
    <row r="5632" spans="1:14" x14ac:dyDescent="0.3">
      <c r="A5632" t="str">
        <f t="shared" si="87"/>
        <v>20502016</v>
      </c>
      <c r="B5632" s="7" t="s">
        <v>1294</v>
      </c>
      <c r="C5632" s="7" t="s">
        <v>958</v>
      </c>
      <c r="D5632" s="7" t="s">
        <v>22</v>
      </c>
      <c r="E5632" s="7" t="e">
        <v>#N/A</v>
      </c>
      <c r="F5632" s="7" t="e">
        <v>#N/A</v>
      </c>
      <c r="G5632" s="7" t="e">
        <v>#N/A</v>
      </c>
      <c r="H5632" s="7" t="e">
        <v>#N/A</v>
      </c>
      <c r="I5632" s="7" t="s">
        <v>1010</v>
      </c>
      <c r="J5632" s="7" t="s">
        <v>1011</v>
      </c>
      <c r="K5632" s="241">
        <v>2050</v>
      </c>
      <c r="L5632" s="7" t="s">
        <v>1013</v>
      </c>
      <c r="M5632" s="241">
        <v>2016</v>
      </c>
      <c r="N5632" s="7" t="s">
        <v>169</v>
      </c>
    </row>
    <row r="5633" spans="1:14" x14ac:dyDescent="0.3">
      <c r="A5633" t="str">
        <f t="shared" si="87"/>
        <v>20502037</v>
      </c>
      <c r="B5633" s="7" t="s">
        <v>1294</v>
      </c>
      <c r="C5633" s="7" t="s">
        <v>958</v>
      </c>
      <c r="D5633" s="7" t="s">
        <v>22</v>
      </c>
      <c r="E5633" s="7" t="e">
        <v>#N/A</v>
      </c>
      <c r="F5633" s="7" t="e">
        <v>#N/A</v>
      </c>
      <c r="G5633" s="7" t="e">
        <v>#N/A</v>
      </c>
      <c r="H5633" s="7" t="e">
        <v>#N/A</v>
      </c>
      <c r="I5633" s="7" t="s">
        <v>1010</v>
      </c>
      <c r="J5633" s="7" t="s">
        <v>1011</v>
      </c>
      <c r="K5633" s="241">
        <v>2050</v>
      </c>
      <c r="L5633" s="7" t="s">
        <v>1013</v>
      </c>
      <c r="M5633" s="241">
        <v>2037</v>
      </c>
      <c r="N5633" s="7" t="s">
        <v>294</v>
      </c>
    </row>
    <row r="5634" spans="1:14" x14ac:dyDescent="0.3">
      <c r="A5634" t="str">
        <f t="shared" si="87"/>
        <v>20502055</v>
      </c>
      <c r="B5634" s="7" t="s">
        <v>1294</v>
      </c>
      <c r="C5634" s="7" t="s">
        <v>958</v>
      </c>
      <c r="D5634" s="7" t="s">
        <v>22</v>
      </c>
      <c r="E5634" s="7" t="e">
        <v>#N/A</v>
      </c>
      <c r="F5634" s="7" t="e">
        <v>#N/A</v>
      </c>
      <c r="G5634" s="7" t="e">
        <v>#N/A</v>
      </c>
      <c r="H5634" s="7" t="e">
        <v>#N/A</v>
      </c>
      <c r="I5634" s="7" t="s">
        <v>1010</v>
      </c>
      <c r="J5634" s="7" t="s">
        <v>1011</v>
      </c>
      <c r="K5634" s="241">
        <v>2050</v>
      </c>
      <c r="L5634" s="7" t="s">
        <v>1013</v>
      </c>
      <c r="M5634" s="241">
        <v>2055</v>
      </c>
      <c r="N5634" s="7" t="s">
        <v>431</v>
      </c>
    </row>
    <row r="5635" spans="1:14" x14ac:dyDescent="0.3">
      <c r="A5635" t="str">
        <f t="shared" ref="A5635:A5698" si="88">K5635&amp;M5635</f>
        <v>20502057</v>
      </c>
      <c r="B5635" s="7" t="s">
        <v>1294</v>
      </c>
      <c r="C5635" s="7" t="s">
        <v>958</v>
      </c>
      <c r="D5635" s="7" t="s">
        <v>22</v>
      </c>
      <c r="E5635" s="7" t="e">
        <v>#N/A</v>
      </c>
      <c r="F5635" s="7" t="e">
        <v>#N/A</v>
      </c>
      <c r="G5635" s="7" t="e">
        <v>#N/A</v>
      </c>
      <c r="H5635" s="7" t="e">
        <v>#N/A</v>
      </c>
      <c r="I5635" s="7" t="s">
        <v>1010</v>
      </c>
      <c r="J5635" s="7" t="s">
        <v>1011</v>
      </c>
      <c r="K5635" s="241">
        <v>2050</v>
      </c>
      <c r="L5635" s="7" t="s">
        <v>1013</v>
      </c>
      <c r="M5635" s="241">
        <v>2057</v>
      </c>
      <c r="N5635" s="7" t="s">
        <v>474</v>
      </c>
    </row>
    <row r="5636" spans="1:14" x14ac:dyDescent="0.3">
      <c r="A5636" t="str">
        <f t="shared" si="88"/>
        <v>20502078</v>
      </c>
      <c r="B5636" s="7" t="s">
        <v>1294</v>
      </c>
      <c r="C5636" s="7" t="s">
        <v>958</v>
      </c>
      <c r="D5636" s="7" t="s">
        <v>22</v>
      </c>
      <c r="E5636" s="7" t="e">
        <v>#N/A</v>
      </c>
      <c r="F5636" s="7" t="e">
        <v>#N/A</v>
      </c>
      <c r="G5636" s="7" t="e">
        <v>#N/A</v>
      </c>
      <c r="H5636" s="7" t="e">
        <v>#N/A</v>
      </c>
      <c r="I5636" s="7" t="s">
        <v>1010</v>
      </c>
      <c r="J5636" s="7" t="s">
        <v>1011</v>
      </c>
      <c r="K5636" s="241">
        <v>2050</v>
      </c>
      <c r="L5636" s="7" t="s">
        <v>1013</v>
      </c>
      <c r="M5636" s="241">
        <v>2078</v>
      </c>
      <c r="N5636" s="7" t="s">
        <v>284</v>
      </c>
    </row>
    <row r="5637" spans="1:14" x14ac:dyDescent="0.3">
      <c r="A5637" t="str">
        <f t="shared" si="88"/>
        <v>20504000</v>
      </c>
      <c r="B5637" s="7" t="s">
        <v>1294</v>
      </c>
      <c r="C5637" s="7" t="s">
        <v>958</v>
      </c>
      <c r="D5637" s="7" t="s">
        <v>22</v>
      </c>
      <c r="E5637" s="7" t="e">
        <v>#N/A</v>
      </c>
      <c r="F5637" s="7" t="e">
        <v>#N/A</v>
      </c>
      <c r="G5637" s="7" t="e">
        <v>#N/A</v>
      </c>
      <c r="H5637" s="7" t="e">
        <v>#N/A</v>
      </c>
      <c r="I5637" s="7" t="s">
        <v>1010</v>
      </c>
      <c r="J5637" s="7" t="s">
        <v>1011</v>
      </c>
      <c r="K5637" s="241">
        <v>2050</v>
      </c>
      <c r="L5637" s="7" t="s">
        <v>1013</v>
      </c>
      <c r="M5637" s="241">
        <v>4000</v>
      </c>
      <c r="N5637" s="7" t="s">
        <v>1349</v>
      </c>
    </row>
    <row r="5638" spans="1:14" x14ac:dyDescent="0.3">
      <c r="A5638" t="str">
        <f t="shared" si="88"/>
        <v>20504009</v>
      </c>
      <c r="B5638" s="7" t="s">
        <v>1294</v>
      </c>
      <c r="C5638" s="7" t="s">
        <v>958</v>
      </c>
      <c r="D5638" s="7" t="s">
        <v>22</v>
      </c>
      <c r="E5638" s="7" t="e">
        <v>#N/A</v>
      </c>
      <c r="F5638" s="7" t="e">
        <v>#N/A</v>
      </c>
      <c r="G5638" s="7" t="e">
        <v>#N/A</v>
      </c>
      <c r="H5638" s="7" t="e">
        <v>#N/A</v>
      </c>
      <c r="I5638" s="7" t="s">
        <v>1010</v>
      </c>
      <c r="J5638" s="7" t="s">
        <v>1011</v>
      </c>
      <c r="K5638" s="241">
        <v>2050</v>
      </c>
      <c r="L5638" s="7" t="s">
        <v>1013</v>
      </c>
      <c r="M5638" s="241">
        <v>4009</v>
      </c>
      <c r="N5638" s="7" t="s">
        <v>1350</v>
      </c>
    </row>
    <row r="5639" spans="1:14" x14ac:dyDescent="0.3">
      <c r="A5639" t="str">
        <f t="shared" si="88"/>
        <v>20505002</v>
      </c>
      <c r="B5639" s="7" t="s">
        <v>1351</v>
      </c>
      <c r="C5639" s="7" t="s">
        <v>958</v>
      </c>
      <c r="D5639" s="7" t="s">
        <v>22</v>
      </c>
      <c r="E5639" s="7" t="s">
        <v>482</v>
      </c>
      <c r="F5639" s="7" t="s">
        <v>483</v>
      </c>
      <c r="G5639" s="7" t="s">
        <v>955</v>
      </c>
      <c r="H5639" s="7" t="s">
        <v>956</v>
      </c>
      <c r="I5639" s="7" t="s">
        <v>1010</v>
      </c>
      <c r="J5639" s="7" t="s">
        <v>1011</v>
      </c>
      <c r="K5639" s="241">
        <v>2050</v>
      </c>
      <c r="L5639" s="7" t="s">
        <v>1013</v>
      </c>
      <c r="M5639" s="241">
        <v>5002</v>
      </c>
      <c r="N5639" s="7" t="s">
        <v>308</v>
      </c>
    </row>
    <row r="5640" spans="1:14" x14ac:dyDescent="0.3">
      <c r="A5640" t="str">
        <f t="shared" si="88"/>
        <v>20505006</v>
      </c>
      <c r="B5640" s="7" t="s">
        <v>1294</v>
      </c>
      <c r="C5640" s="7" t="s">
        <v>958</v>
      </c>
      <c r="D5640" s="7" t="s">
        <v>22</v>
      </c>
      <c r="E5640" s="7" t="e">
        <v>#N/A</v>
      </c>
      <c r="F5640" s="7" t="e">
        <v>#N/A</v>
      </c>
      <c r="G5640" s="7" t="e">
        <v>#N/A</v>
      </c>
      <c r="H5640" s="7" t="e">
        <v>#N/A</v>
      </c>
      <c r="I5640" s="7" t="s">
        <v>1010</v>
      </c>
      <c r="J5640" s="7" t="s">
        <v>1011</v>
      </c>
      <c r="K5640" s="241">
        <v>2050</v>
      </c>
      <c r="L5640" s="7" t="s">
        <v>1013</v>
      </c>
      <c r="M5640" s="241">
        <v>5006</v>
      </c>
      <c r="N5640" s="7" t="s">
        <v>736</v>
      </c>
    </row>
    <row r="5641" spans="1:14" x14ac:dyDescent="0.3">
      <c r="A5641" t="str">
        <f t="shared" si="88"/>
        <v>20506003</v>
      </c>
      <c r="B5641" s="7" t="s">
        <v>1294</v>
      </c>
      <c r="C5641" s="7" t="s">
        <v>958</v>
      </c>
      <c r="D5641" s="7" t="s">
        <v>22</v>
      </c>
      <c r="E5641" s="7" t="e">
        <v>#N/A</v>
      </c>
      <c r="F5641" s="7" t="e">
        <v>#N/A</v>
      </c>
      <c r="G5641" s="7" t="e">
        <v>#N/A</v>
      </c>
      <c r="H5641" s="7" t="e">
        <v>#N/A</v>
      </c>
      <c r="I5641" s="7" t="s">
        <v>1010</v>
      </c>
      <c r="J5641" s="7" t="s">
        <v>1011</v>
      </c>
      <c r="K5641" s="241">
        <v>2050</v>
      </c>
      <c r="L5641" s="7" t="s">
        <v>1013</v>
      </c>
      <c r="M5641" s="241">
        <v>6003</v>
      </c>
      <c r="N5641" s="7" t="s">
        <v>89</v>
      </c>
    </row>
    <row r="5642" spans="1:14" x14ac:dyDescent="0.3">
      <c r="A5642" t="str">
        <f t="shared" si="88"/>
        <v>20507500</v>
      </c>
      <c r="B5642" s="7" t="s">
        <v>1294</v>
      </c>
      <c r="C5642" s="7" t="s">
        <v>958</v>
      </c>
      <c r="D5642" s="7" t="s">
        <v>22</v>
      </c>
      <c r="E5642" s="7" t="s">
        <v>482</v>
      </c>
      <c r="F5642" s="7" t="s">
        <v>483</v>
      </c>
      <c r="G5642" s="7" t="s">
        <v>955</v>
      </c>
      <c r="H5642" s="7" t="s">
        <v>956</v>
      </c>
      <c r="I5642" s="7" t="s">
        <v>1010</v>
      </c>
      <c r="J5642" s="7" t="s">
        <v>1011</v>
      </c>
      <c r="K5642" s="241">
        <v>2050</v>
      </c>
      <c r="L5642" s="7" t="s">
        <v>1013</v>
      </c>
      <c r="M5642" s="241">
        <v>7500</v>
      </c>
      <c r="N5642" s="7" t="s">
        <v>213</v>
      </c>
    </row>
    <row r="5643" spans="1:14" x14ac:dyDescent="0.3">
      <c r="A5643" t="str">
        <f t="shared" si="88"/>
        <v>20508000</v>
      </c>
      <c r="B5643" s="7" t="s">
        <v>1294</v>
      </c>
      <c r="C5643" s="7" t="s">
        <v>958</v>
      </c>
      <c r="D5643" s="7" t="s">
        <v>22</v>
      </c>
      <c r="E5643" s="7" t="e">
        <v>#N/A</v>
      </c>
      <c r="F5643" s="7" t="e">
        <v>#N/A</v>
      </c>
      <c r="G5643" s="7" t="e">
        <v>#N/A</v>
      </c>
      <c r="H5643" s="7" t="e">
        <v>#N/A</v>
      </c>
      <c r="I5643" s="7" t="s">
        <v>1010</v>
      </c>
      <c r="J5643" s="7" t="s">
        <v>1011</v>
      </c>
      <c r="K5643" s="241">
        <v>2050</v>
      </c>
      <c r="L5643" s="7" t="s">
        <v>1013</v>
      </c>
      <c r="M5643" s="241">
        <v>8000</v>
      </c>
      <c r="N5643" s="7" t="s">
        <v>163</v>
      </c>
    </row>
    <row r="5644" spans="1:14" x14ac:dyDescent="0.3">
      <c r="A5644" t="str">
        <f t="shared" si="88"/>
        <v>20508040</v>
      </c>
      <c r="B5644" s="7" t="s">
        <v>1294</v>
      </c>
      <c r="C5644" s="7" t="s">
        <v>958</v>
      </c>
      <c r="D5644" s="7" t="s">
        <v>22</v>
      </c>
      <c r="E5644" s="7" t="e">
        <v>#N/A</v>
      </c>
      <c r="F5644" s="7" t="e">
        <v>#N/A</v>
      </c>
      <c r="G5644" s="7" t="e">
        <v>#N/A</v>
      </c>
      <c r="H5644" s="7" t="e">
        <v>#N/A</v>
      </c>
      <c r="I5644" s="7" t="s">
        <v>1010</v>
      </c>
      <c r="J5644" s="7" t="s">
        <v>1011</v>
      </c>
      <c r="K5644" s="241">
        <v>2050</v>
      </c>
      <c r="L5644" s="7" t="s">
        <v>1013</v>
      </c>
      <c r="M5644" s="241">
        <v>8040</v>
      </c>
      <c r="N5644" s="7" t="s">
        <v>441</v>
      </c>
    </row>
    <row r="5645" spans="1:14" x14ac:dyDescent="0.3">
      <c r="A5645" t="str">
        <f t="shared" si="88"/>
        <v>20508104</v>
      </c>
      <c r="B5645" s="7" t="s">
        <v>1294</v>
      </c>
      <c r="C5645" s="7" t="s">
        <v>958</v>
      </c>
      <c r="D5645" s="7" t="s">
        <v>22</v>
      </c>
      <c r="E5645" s="7" t="s">
        <v>482</v>
      </c>
      <c r="F5645" s="7" t="s">
        <v>483</v>
      </c>
      <c r="G5645" s="7" t="s">
        <v>955</v>
      </c>
      <c r="H5645" s="7" t="s">
        <v>956</v>
      </c>
      <c r="I5645" s="7" t="s">
        <v>1010</v>
      </c>
      <c r="J5645" s="7" t="s">
        <v>1011</v>
      </c>
      <c r="K5645" s="241">
        <v>2050</v>
      </c>
      <c r="L5645" s="7" t="s">
        <v>1013</v>
      </c>
      <c r="M5645" s="241">
        <v>8104</v>
      </c>
      <c r="N5645" s="7" t="s">
        <v>1014</v>
      </c>
    </row>
    <row r="5646" spans="1:14" x14ac:dyDescent="0.3">
      <c r="A5646" t="str">
        <f t="shared" si="88"/>
        <v>20511042</v>
      </c>
      <c r="B5646" s="7" t="s">
        <v>1294</v>
      </c>
      <c r="C5646" s="7" t="s">
        <v>958</v>
      </c>
      <c r="D5646" s="7" t="s">
        <v>22</v>
      </c>
      <c r="E5646" s="7" t="e">
        <v>#N/A</v>
      </c>
      <c r="F5646" s="7" t="e">
        <v>#N/A</v>
      </c>
      <c r="G5646" s="7" t="e">
        <v>#N/A</v>
      </c>
      <c r="H5646" s="7" t="e">
        <v>#N/A</v>
      </c>
      <c r="I5646" s="7" t="s">
        <v>1010</v>
      </c>
      <c r="J5646" s="7" t="s">
        <v>1011</v>
      </c>
      <c r="K5646" s="241">
        <v>2051</v>
      </c>
      <c r="L5646" s="7" t="s">
        <v>2675</v>
      </c>
      <c r="M5646" s="241">
        <v>1042</v>
      </c>
      <c r="N5646" s="7" t="s">
        <v>180</v>
      </c>
    </row>
    <row r="5647" spans="1:14" x14ac:dyDescent="0.3">
      <c r="A5647" t="str">
        <f t="shared" si="88"/>
        <v>20512016</v>
      </c>
      <c r="B5647" s="7" t="s">
        <v>1294</v>
      </c>
      <c r="C5647" s="7" t="s">
        <v>958</v>
      </c>
      <c r="D5647" s="7" t="s">
        <v>22</v>
      </c>
      <c r="E5647" s="7" t="e">
        <v>#N/A</v>
      </c>
      <c r="F5647" s="7" t="e">
        <v>#N/A</v>
      </c>
      <c r="G5647" s="7" t="e">
        <v>#N/A</v>
      </c>
      <c r="H5647" s="7" t="e">
        <v>#N/A</v>
      </c>
      <c r="I5647" s="7" t="s">
        <v>1010</v>
      </c>
      <c r="J5647" s="7" t="s">
        <v>1011</v>
      </c>
      <c r="K5647" s="241">
        <v>2051</v>
      </c>
      <c r="L5647" s="7" t="s">
        <v>2675</v>
      </c>
      <c r="M5647" s="241">
        <v>2016</v>
      </c>
      <c r="N5647" s="7" t="s">
        <v>169</v>
      </c>
    </row>
    <row r="5648" spans="1:14" x14ac:dyDescent="0.3">
      <c r="A5648" t="str">
        <f t="shared" si="88"/>
        <v>20512037</v>
      </c>
      <c r="B5648" s="7" t="s">
        <v>1294</v>
      </c>
      <c r="C5648" s="7" t="s">
        <v>958</v>
      </c>
      <c r="D5648" s="7" t="s">
        <v>22</v>
      </c>
      <c r="E5648" s="7" t="e">
        <v>#N/A</v>
      </c>
      <c r="F5648" s="7" t="e">
        <v>#N/A</v>
      </c>
      <c r="G5648" s="7" t="e">
        <v>#N/A</v>
      </c>
      <c r="H5648" s="7" t="e">
        <v>#N/A</v>
      </c>
      <c r="I5648" s="7" t="s">
        <v>1010</v>
      </c>
      <c r="J5648" s="7" t="s">
        <v>1011</v>
      </c>
      <c r="K5648" s="241">
        <v>2051</v>
      </c>
      <c r="L5648" s="7" t="s">
        <v>2675</v>
      </c>
      <c r="M5648" s="241">
        <v>2037</v>
      </c>
      <c r="N5648" s="7" t="s">
        <v>294</v>
      </c>
    </row>
    <row r="5649" spans="1:14" x14ac:dyDescent="0.3">
      <c r="A5649" t="str">
        <f t="shared" si="88"/>
        <v>20512054</v>
      </c>
      <c r="B5649" s="7" t="s">
        <v>1294</v>
      </c>
      <c r="C5649" s="7" t="s">
        <v>958</v>
      </c>
      <c r="D5649" s="7" t="s">
        <v>22</v>
      </c>
      <c r="E5649" s="7" t="e">
        <v>#N/A</v>
      </c>
      <c r="F5649" s="7" t="e">
        <v>#N/A</v>
      </c>
      <c r="G5649" s="7" t="e">
        <v>#N/A</v>
      </c>
      <c r="H5649" s="7" t="e">
        <v>#N/A</v>
      </c>
      <c r="I5649" s="7" t="s">
        <v>1010</v>
      </c>
      <c r="J5649" s="7" t="s">
        <v>1011</v>
      </c>
      <c r="K5649" s="241">
        <v>2051</v>
      </c>
      <c r="L5649" s="7" t="s">
        <v>2675</v>
      </c>
      <c r="M5649" s="241">
        <v>2054</v>
      </c>
      <c r="N5649" s="7" t="s">
        <v>167</v>
      </c>
    </row>
    <row r="5650" spans="1:14" x14ac:dyDescent="0.3">
      <c r="A5650" t="str">
        <f t="shared" si="88"/>
        <v>20512055</v>
      </c>
      <c r="B5650" s="7" t="s">
        <v>1294</v>
      </c>
      <c r="C5650" s="7" t="s">
        <v>958</v>
      </c>
      <c r="D5650" s="7" t="s">
        <v>22</v>
      </c>
      <c r="E5650" s="7" t="e">
        <v>#N/A</v>
      </c>
      <c r="F5650" s="7" t="e">
        <v>#N/A</v>
      </c>
      <c r="G5650" s="7" t="e">
        <v>#N/A</v>
      </c>
      <c r="H5650" s="7" t="e">
        <v>#N/A</v>
      </c>
      <c r="I5650" s="7" t="s">
        <v>1010</v>
      </c>
      <c r="J5650" s="7" t="s">
        <v>1011</v>
      </c>
      <c r="K5650" s="241">
        <v>2051</v>
      </c>
      <c r="L5650" s="7" t="s">
        <v>2675</v>
      </c>
      <c r="M5650" s="241">
        <v>2055</v>
      </c>
      <c r="N5650" s="7" t="s">
        <v>431</v>
      </c>
    </row>
    <row r="5651" spans="1:14" x14ac:dyDescent="0.3">
      <c r="A5651" t="str">
        <f t="shared" si="88"/>
        <v>20512078</v>
      </c>
      <c r="B5651" s="7" t="s">
        <v>1294</v>
      </c>
      <c r="C5651" s="7" t="s">
        <v>958</v>
      </c>
      <c r="D5651" s="7" t="s">
        <v>22</v>
      </c>
      <c r="E5651" s="7" t="e">
        <v>#N/A</v>
      </c>
      <c r="F5651" s="7" t="e">
        <v>#N/A</v>
      </c>
      <c r="G5651" s="7" t="e">
        <v>#N/A</v>
      </c>
      <c r="H5651" s="7" t="e">
        <v>#N/A</v>
      </c>
      <c r="I5651" s="7" t="s">
        <v>1010</v>
      </c>
      <c r="J5651" s="7" t="s">
        <v>1011</v>
      </c>
      <c r="K5651" s="241">
        <v>2051</v>
      </c>
      <c r="L5651" s="7" t="s">
        <v>2675</v>
      </c>
      <c r="M5651" s="241">
        <v>2078</v>
      </c>
      <c r="N5651" s="7" t="s">
        <v>284</v>
      </c>
    </row>
    <row r="5652" spans="1:14" x14ac:dyDescent="0.3">
      <c r="A5652" t="str">
        <f t="shared" si="88"/>
        <v>20512149</v>
      </c>
      <c r="B5652" s="7" t="s">
        <v>1294</v>
      </c>
      <c r="C5652" s="7" t="s">
        <v>958</v>
      </c>
      <c r="D5652" s="7" t="s">
        <v>22</v>
      </c>
      <c r="E5652" s="7" t="e">
        <v>#N/A</v>
      </c>
      <c r="F5652" s="7" t="e">
        <v>#N/A</v>
      </c>
      <c r="G5652" s="7" t="e">
        <v>#N/A</v>
      </c>
      <c r="H5652" s="7" t="e">
        <v>#N/A</v>
      </c>
      <c r="I5652" s="7" t="s">
        <v>1010</v>
      </c>
      <c r="J5652" s="7" t="s">
        <v>1011</v>
      </c>
      <c r="K5652" s="241">
        <v>2051</v>
      </c>
      <c r="L5652" s="7" t="s">
        <v>2675</v>
      </c>
      <c r="M5652" s="241">
        <v>2149</v>
      </c>
      <c r="N5652" s="7" t="s">
        <v>653</v>
      </c>
    </row>
    <row r="5653" spans="1:14" x14ac:dyDescent="0.3">
      <c r="A5653" t="str">
        <f t="shared" si="88"/>
        <v>20514000</v>
      </c>
      <c r="B5653" s="7" t="s">
        <v>1294</v>
      </c>
      <c r="C5653" s="7" t="s">
        <v>958</v>
      </c>
      <c r="D5653" s="7" t="s">
        <v>22</v>
      </c>
      <c r="E5653" s="7" t="e">
        <v>#N/A</v>
      </c>
      <c r="F5653" s="7" t="e">
        <v>#N/A</v>
      </c>
      <c r="G5653" s="7" t="e">
        <v>#N/A</v>
      </c>
      <c r="H5653" s="7" t="e">
        <v>#N/A</v>
      </c>
      <c r="I5653" s="7" t="s">
        <v>1010</v>
      </c>
      <c r="J5653" s="7" t="s">
        <v>1011</v>
      </c>
      <c r="K5653" s="241">
        <v>2051</v>
      </c>
      <c r="L5653" s="7" t="s">
        <v>2675</v>
      </c>
      <c r="M5653" s="241">
        <v>4000</v>
      </c>
      <c r="N5653" s="7" t="s">
        <v>1349</v>
      </c>
    </row>
    <row r="5654" spans="1:14" x14ac:dyDescent="0.3">
      <c r="A5654" t="str">
        <f t="shared" si="88"/>
        <v>20515002</v>
      </c>
      <c r="B5654" s="7" t="s">
        <v>1351</v>
      </c>
      <c r="C5654" s="7" t="s">
        <v>958</v>
      </c>
      <c r="D5654" s="7" t="s">
        <v>22</v>
      </c>
      <c r="E5654" s="7" t="e">
        <v>#N/A</v>
      </c>
      <c r="F5654" s="7" t="e">
        <v>#N/A</v>
      </c>
      <c r="G5654" s="7" t="e">
        <v>#N/A</v>
      </c>
      <c r="H5654" s="7" t="e">
        <v>#N/A</v>
      </c>
      <c r="I5654" s="7" t="s">
        <v>1010</v>
      </c>
      <c r="J5654" s="7" t="s">
        <v>1011</v>
      </c>
      <c r="K5654" s="241">
        <v>2051</v>
      </c>
      <c r="L5654" s="7" t="s">
        <v>2675</v>
      </c>
      <c r="M5654" s="241">
        <v>5002</v>
      </c>
      <c r="N5654" s="7" t="s">
        <v>308</v>
      </c>
    </row>
    <row r="5655" spans="1:14" x14ac:dyDescent="0.3">
      <c r="A5655" t="str">
        <f t="shared" si="88"/>
        <v>20515006</v>
      </c>
      <c r="B5655" s="7" t="s">
        <v>1294</v>
      </c>
      <c r="C5655" s="7" t="s">
        <v>958</v>
      </c>
      <c r="D5655" s="7" t="s">
        <v>22</v>
      </c>
      <c r="E5655" s="7" t="e">
        <v>#N/A</v>
      </c>
      <c r="F5655" s="7" t="e">
        <v>#N/A</v>
      </c>
      <c r="G5655" s="7" t="e">
        <v>#N/A</v>
      </c>
      <c r="H5655" s="7" t="e">
        <v>#N/A</v>
      </c>
      <c r="I5655" s="7" t="s">
        <v>1010</v>
      </c>
      <c r="J5655" s="7" t="s">
        <v>1011</v>
      </c>
      <c r="K5655" s="241">
        <v>2051</v>
      </c>
      <c r="L5655" s="7" t="s">
        <v>2675</v>
      </c>
      <c r="M5655" s="241">
        <v>5006</v>
      </c>
      <c r="N5655" s="7" t="s">
        <v>736</v>
      </c>
    </row>
    <row r="5656" spans="1:14" x14ac:dyDescent="0.3">
      <c r="A5656" t="str">
        <f t="shared" si="88"/>
        <v>20516003</v>
      </c>
      <c r="B5656" s="7" t="s">
        <v>1294</v>
      </c>
      <c r="C5656" s="7" t="s">
        <v>958</v>
      </c>
      <c r="D5656" s="7" t="s">
        <v>22</v>
      </c>
      <c r="E5656" s="7" t="e">
        <v>#N/A</v>
      </c>
      <c r="F5656" s="7" t="e">
        <v>#N/A</v>
      </c>
      <c r="G5656" s="7" t="e">
        <v>#N/A</v>
      </c>
      <c r="H5656" s="7" t="e">
        <v>#N/A</v>
      </c>
      <c r="I5656" s="7" t="s">
        <v>1010</v>
      </c>
      <c r="J5656" s="7" t="s">
        <v>1011</v>
      </c>
      <c r="K5656" s="241">
        <v>2051</v>
      </c>
      <c r="L5656" s="7" t="s">
        <v>2675</v>
      </c>
      <c r="M5656" s="241">
        <v>6003</v>
      </c>
      <c r="N5656" s="7" t="s">
        <v>89</v>
      </c>
    </row>
    <row r="5657" spans="1:14" x14ac:dyDescent="0.3">
      <c r="A5657" t="str">
        <f t="shared" si="88"/>
        <v>20516004</v>
      </c>
      <c r="B5657" s="7" t="s">
        <v>1294</v>
      </c>
      <c r="C5657" s="7" t="s">
        <v>958</v>
      </c>
      <c r="D5657" s="7" t="s">
        <v>22</v>
      </c>
      <c r="E5657" s="7" t="e">
        <v>#N/A</v>
      </c>
      <c r="F5657" s="7" t="e">
        <v>#N/A</v>
      </c>
      <c r="G5657" s="7" t="e">
        <v>#N/A</v>
      </c>
      <c r="H5657" s="7" t="e">
        <v>#N/A</v>
      </c>
      <c r="I5657" s="7" t="s">
        <v>1010</v>
      </c>
      <c r="J5657" s="7" t="s">
        <v>1011</v>
      </c>
      <c r="K5657" s="241">
        <v>2051</v>
      </c>
      <c r="L5657" s="7" t="s">
        <v>2675</v>
      </c>
      <c r="M5657" s="241">
        <v>6004</v>
      </c>
      <c r="N5657" s="7" t="s">
        <v>66</v>
      </c>
    </row>
    <row r="5658" spans="1:14" x14ac:dyDescent="0.3">
      <c r="A5658" t="str">
        <f t="shared" si="88"/>
        <v>20517500</v>
      </c>
      <c r="B5658" s="7" t="s">
        <v>1294</v>
      </c>
      <c r="C5658" s="7" t="s">
        <v>958</v>
      </c>
      <c r="D5658" s="7" t="s">
        <v>22</v>
      </c>
      <c r="E5658" s="7" t="e">
        <v>#N/A</v>
      </c>
      <c r="F5658" s="7" t="e">
        <v>#N/A</v>
      </c>
      <c r="G5658" s="7" t="e">
        <v>#N/A</v>
      </c>
      <c r="H5658" s="7" t="e">
        <v>#N/A</v>
      </c>
      <c r="I5658" s="7" t="s">
        <v>1010</v>
      </c>
      <c r="J5658" s="7" t="s">
        <v>1011</v>
      </c>
      <c r="K5658" s="241">
        <v>2051</v>
      </c>
      <c r="L5658" s="7" t="s">
        <v>2675</v>
      </c>
      <c r="M5658" s="241">
        <v>7500</v>
      </c>
      <c r="N5658" s="7" t="s">
        <v>213</v>
      </c>
    </row>
    <row r="5659" spans="1:14" x14ac:dyDescent="0.3">
      <c r="A5659" t="str">
        <f t="shared" si="88"/>
        <v>20518000</v>
      </c>
      <c r="B5659" s="7" t="s">
        <v>1294</v>
      </c>
      <c r="C5659" s="7" t="s">
        <v>958</v>
      </c>
      <c r="D5659" s="7" t="s">
        <v>22</v>
      </c>
      <c r="E5659" s="7" t="e">
        <v>#N/A</v>
      </c>
      <c r="F5659" s="7" t="e">
        <v>#N/A</v>
      </c>
      <c r="G5659" s="7" t="e">
        <v>#N/A</v>
      </c>
      <c r="H5659" s="7" t="e">
        <v>#N/A</v>
      </c>
      <c r="I5659" s="7" t="s">
        <v>1010</v>
      </c>
      <c r="J5659" s="7" t="s">
        <v>1011</v>
      </c>
      <c r="K5659" s="241">
        <v>2051</v>
      </c>
      <c r="L5659" s="7" t="s">
        <v>2675</v>
      </c>
      <c r="M5659" s="241">
        <v>8000</v>
      </c>
      <c r="N5659" s="7" t="s">
        <v>163</v>
      </c>
    </row>
    <row r="5660" spans="1:14" x14ac:dyDescent="0.3">
      <c r="A5660" t="str">
        <f t="shared" si="88"/>
        <v>20518011</v>
      </c>
      <c r="B5660" s="7" t="s">
        <v>1294</v>
      </c>
      <c r="C5660" s="7" t="s">
        <v>958</v>
      </c>
      <c r="D5660" s="7" t="s">
        <v>22</v>
      </c>
      <c r="E5660" s="7" t="e">
        <v>#N/A</v>
      </c>
      <c r="F5660" s="7" t="e">
        <v>#N/A</v>
      </c>
      <c r="G5660" s="7" t="e">
        <v>#N/A</v>
      </c>
      <c r="H5660" s="7" t="e">
        <v>#N/A</v>
      </c>
      <c r="I5660" s="7" t="s">
        <v>1010</v>
      </c>
      <c r="J5660" s="7" t="s">
        <v>1011</v>
      </c>
      <c r="K5660" s="241">
        <v>2051</v>
      </c>
      <c r="L5660" s="7" t="s">
        <v>2675</v>
      </c>
      <c r="M5660" s="241">
        <v>8011</v>
      </c>
      <c r="N5660" s="7" t="s">
        <v>620</v>
      </c>
    </row>
    <row r="5661" spans="1:14" x14ac:dyDescent="0.3">
      <c r="A5661" t="str">
        <f t="shared" si="88"/>
        <v>20518040</v>
      </c>
      <c r="B5661" s="7" t="s">
        <v>1294</v>
      </c>
      <c r="C5661" s="7" t="s">
        <v>958</v>
      </c>
      <c r="D5661" s="7" t="s">
        <v>22</v>
      </c>
      <c r="E5661" s="7" t="e">
        <v>#N/A</v>
      </c>
      <c r="F5661" s="7" t="e">
        <v>#N/A</v>
      </c>
      <c r="G5661" s="7" t="e">
        <v>#N/A</v>
      </c>
      <c r="H5661" s="7" t="e">
        <v>#N/A</v>
      </c>
      <c r="I5661" s="7" t="s">
        <v>1010</v>
      </c>
      <c r="J5661" s="7" t="s">
        <v>1011</v>
      </c>
      <c r="K5661" s="241">
        <v>2051</v>
      </c>
      <c r="L5661" s="7" t="s">
        <v>2675</v>
      </c>
      <c r="M5661" s="241">
        <v>8040</v>
      </c>
      <c r="N5661" s="7" t="s">
        <v>441</v>
      </c>
    </row>
    <row r="5662" spans="1:14" x14ac:dyDescent="0.3">
      <c r="A5662" t="str">
        <f t="shared" si="88"/>
        <v>20552079</v>
      </c>
      <c r="B5662" s="7" t="s">
        <v>1294</v>
      </c>
      <c r="C5662" s="7" t="s">
        <v>958</v>
      </c>
      <c r="D5662" s="7" t="s">
        <v>22</v>
      </c>
      <c r="E5662" s="7" t="s">
        <v>482</v>
      </c>
      <c r="F5662" s="7" t="s">
        <v>483</v>
      </c>
      <c r="G5662" s="7" t="s">
        <v>955</v>
      </c>
      <c r="H5662" s="7" t="s">
        <v>956</v>
      </c>
      <c r="I5662" s="7" t="s">
        <v>1010</v>
      </c>
      <c r="J5662" s="7" t="s">
        <v>1011</v>
      </c>
      <c r="K5662" s="241">
        <v>2055</v>
      </c>
      <c r="L5662" s="7" t="s">
        <v>1015</v>
      </c>
      <c r="M5662" s="241">
        <v>2079</v>
      </c>
      <c r="N5662" s="7" t="s">
        <v>35</v>
      </c>
    </row>
    <row r="5663" spans="1:14" x14ac:dyDescent="0.3">
      <c r="A5663" t="str">
        <f t="shared" si="88"/>
        <v>20534000</v>
      </c>
      <c r="B5663" s="7" t="s">
        <v>1294</v>
      </c>
      <c r="C5663" s="7" t="s">
        <v>958</v>
      </c>
      <c r="D5663" s="7" t="s">
        <v>22</v>
      </c>
      <c r="E5663" s="7" t="e">
        <v>#N/A</v>
      </c>
      <c r="F5663" s="7" t="e">
        <v>#N/A</v>
      </c>
      <c r="G5663" s="7" t="e">
        <v>#N/A</v>
      </c>
      <c r="H5663" s="7" t="e">
        <v>#N/A</v>
      </c>
      <c r="I5663" s="7" t="s">
        <v>1018</v>
      </c>
      <c r="J5663" s="7" t="s">
        <v>1019</v>
      </c>
      <c r="K5663" s="241">
        <v>2053</v>
      </c>
      <c r="L5663" s="7" t="s">
        <v>2676</v>
      </c>
      <c r="M5663" s="241">
        <v>4000</v>
      </c>
      <c r="N5663" s="7" t="s">
        <v>1349</v>
      </c>
    </row>
    <row r="5664" spans="1:14" x14ac:dyDescent="0.3">
      <c r="A5664" t="str">
        <f t="shared" si="88"/>
        <v>20536003</v>
      </c>
      <c r="B5664" s="7" t="s">
        <v>1294</v>
      </c>
      <c r="C5664" s="7" t="s">
        <v>958</v>
      </c>
      <c r="D5664" s="7" t="s">
        <v>22</v>
      </c>
      <c r="E5664" s="7" t="e">
        <v>#N/A</v>
      </c>
      <c r="F5664" s="7" t="e">
        <v>#N/A</v>
      </c>
      <c r="G5664" s="7" t="e">
        <v>#N/A</v>
      </c>
      <c r="H5664" s="7" t="e">
        <v>#N/A</v>
      </c>
      <c r="I5664" s="7" t="s">
        <v>1018</v>
      </c>
      <c r="J5664" s="7" t="s">
        <v>1019</v>
      </c>
      <c r="K5664" s="241">
        <v>2053</v>
      </c>
      <c r="L5664" s="7" t="s">
        <v>2676</v>
      </c>
      <c r="M5664" s="241">
        <v>6003</v>
      </c>
      <c r="N5664" s="7" t="s">
        <v>89</v>
      </c>
    </row>
    <row r="5665" spans="1:14" x14ac:dyDescent="0.3">
      <c r="A5665" t="str">
        <f t="shared" si="88"/>
        <v>20542078</v>
      </c>
      <c r="B5665" s="7" t="s">
        <v>1294</v>
      </c>
      <c r="C5665" s="7" t="s">
        <v>958</v>
      </c>
      <c r="D5665" s="7" t="s">
        <v>22</v>
      </c>
      <c r="E5665" s="7" t="s">
        <v>482</v>
      </c>
      <c r="F5665" s="7" t="s">
        <v>483</v>
      </c>
      <c r="G5665" s="7" t="s">
        <v>955</v>
      </c>
      <c r="H5665" s="7" t="s">
        <v>956</v>
      </c>
      <c r="I5665" s="7" t="s">
        <v>1018</v>
      </c>
      <c r="J5665" s="7" t="s">
        <v>1019</v>
      </c>
      <c r="K5665" s="241">
        <v>2054</v>
      </c>
      <c r="L5665" s="7" t="s">
        <v>1020</v>
      </c>
      <c r="M5665" s="241">
        <v>2078</v>
      </c>
      <c r="N5665" s="7" t="s">
        <v>284</v>
      </c>
    </row>
    <row r="5666" spans="1:14" x14ac:dyDescent="0.3">
      <c r="A5666" t="str">
        <f t="shared" si="88"/>
        <v>20562016</v>
      </c>
      <c r="B5666" s="7" t="s">
        <v>1294</v>
      </c>
      <c r="C5666" s="7" t="s">
        <v>958</v>
      </c>
      <c r="D5666" s="7" t="s">
        <v>22</v>
      </c>
      <c r="E5666" s="7" t="e">
        <v>#N/A</v>
      </c>
      <c r="F5666" s="7" t="e">
        <v>#N/A</v>
      </c>
      <c r="G5666" s="7" t="e">
        <v>#N/A</v>
      </c>
      <c r="H5666" s="7" t="e">
        <v>#N/A</v>
      </c>
      <c r="I5666" s="7" t="s">
        <v>1018</v>
      </c>
      <c r="J5666" s="7" t="s">
        <v>1019</v>
      </c>
      <c r="K5666" s="241">
        <v>2056</v>
      </c>
      <c r="L5666" s="7" t="s">
        <v>1021</v>
      </c>
      <c r="M5666" s="241">
        <v>2016</v>
      </c>
      <c r="N5666" s="7" t="s">
        <v>169</v>
      </c>
    </row>
    <row r="5667" spans="1:14" x14ac:dyDescent="0.3">
      <c r="A5667" t="str">
        <f t="shared" si="88"/>
        <v>20562018</v>
      </c>
      <c r="B5667" s="7" t="s">
        <v>1294</v>
      </c>
      <c r="C5667" s="7" t="s">
        <v>958</v>
      </c>
      <c r="D5667" s="7" t="s">
        <v>22</v>
      </c>
      <c r="E5667" s="7" t="e">
        <v>#N/A</v>
      </c>
      <c r="F5667" s="7" t="e">
        <v>#N/A</v>
      </c>
      <c r="G5667" s="7" t="e">
        <v>#N/A</v>
      </c>
      <c r="H5667" s="7" t="e">
        <v>#N/A</v>
      </c>
      <c r="I5667" s="7" t="s">
        <v>1018</v>
      </c>
      <c r="J5667" s="7" t="s">
        <v>1019</v>
      </c>
      <c r="K5667" s="241">
        <v>2056</v>
      </c>
      <c r="L5667" s="7" t="s">
        <v>1021</v>
      </c>
      <c r="M5667" s="241">
        <v>2018</v>
      </c>
      <c r="N5667" s="7" t="s">
        <v>1443</v>
      </c>
    </row>
    <row r="5668" spans="1:14" x14ac:dyDescent="0.3">
      <c r="A5668" t="str">
        <f t="shared" si="88"/>
        <v>20562045</v>
      </c>
      <c r="B5668" s="7" t="s">
        <v>1294</v>
      </c>
      <c r="C5668" s="7" t="s">
        <v>958</v>
      </c>
      <c r="D5668" s="7" t="s">
        <v>22</v>
      </c>
      <c r="E5668" s="7" t="e">
        <v>#N/A</v>
      </c>
      <c r="F5668" s="7" t="e">
        <v>#N/A</v>
      </c>
      <c r="G5668" s="7" t="e">
        <v>#N/A</v>
      </c>
      <c r="H5668" s="7" t="e">
        <v>#N/A</v>
      </c>
      <c r="I5668" s="7" t="s">
        <v>1018</v>
      </c>
      <c r="J5668" s="7" t="s">
        <v>1019</v>
      </c>
      <c r="K5668" s="241">
        <v>2056</v>
      </c>
      <c r="L5668" s="7" t="s">
        <v>1021</v>
      </c>
      <c r="M5668" s="241">
        <v>2045</v>
      </c>
      <c r="N5668" s="7" t="s">
        <v>170</v>
      </c>
    </row>
    <row r="5669" spans="1:14" x14ac:dyDescent="0.3">
      <c r="A5669" t="str">
        <f t="shared" si="88"/>
        <v>20562050</v>
      </c>
      <c r="B5669" s="7" t="s">
        <v>1294</v>
      </c>
      <c r="C5669" s="7" t="s">
        <v>958</v>
      </c>
      <c r="D5669" s="7" t="s">
        <v>22</v>
      </c>
      <c r="E5669" s="7" t="e">
        <v>#N/A</v>
      </c>
      <c r="F5669" s="7" t="e">
        <v>#N/A</v>
      </c>
      <c r="G5669" s="7" t="e">
        <v>#N/A</v>
      </c>
      <c r="H5669" s="7" t="e">
        <v>#N/A</v>
      </c>
      <c r="I5669" s="7" t="s">
        <v>1018</v>
      </c>
      <c r="J5669" s="7" t="s">
        <v>1019</v>
      </c>
      <c r="K5669" s="241">
        <v>2056</v>
      </c>
      <c r="L5669" s="7" t="s">
        <v>1021</v>
      </c>
      <c r="M5669" s="241">
        <v>2050</v>
      </c>
      <c r="N5669" s="7" t="s">
        <v>2586</v>
      </c>
    </row>
    <row r="5670" spans="1:14" x14ac:dyDescent="0.3">
      <c r="A5670" t="str">
        <f t="shared" si="88"/>
        <v>20562051</v>
      </c>
      <c r="B5670" s="7" t="s">
        <v>1294</v>
      </c>
      <c r="C5670" s="7" t="s">
        <v>958</v>
      </c>
      <c r="D5670" s="7" t="s">
        <v>22</v>
      </c>
      <c r="E5670" s="7" t="s">
        <v>482</v>
      </c>
      <c r="F5670" s="7" t="s">
        <v>483</v>
      </c>
      <c r="G5670" s="7" t="s">
        <v>955</v>
      </c>
      <c r="H5670" s="7" t="s">
        <v>956</v>
      </c>
      <c r="I5670" s="7" t="s">
        <v>1018</v>
      </c>
      <c r="J5670" s="7" t="s">
        <v>1019</v>
      </c>
      <c r="K5670" s="241">
        <v>2056</v>
      </c>
      <c r="L5670" s="7" t="s">
        <v>1021</v>
      </c>
      <c r="M5670" s="241">
        <v>2051</v>
      </c>
      <c r="N5670" s="7" t="s">
        <v>1022</v>
      </c>
    </row>
    <row r="5671" spans="1:14" x14ac:dyDescent="0.3">
      <c r="A5671" t="str">
        <f t="shared" si="88"/>
        <v>20562057</v>
      </c>
      <c r="B5671" s="7" t="s">
        <v>1294</v>
      </c>
      <c r="C5671" s="7" t="s">
        <v>958</v>
      </c>
      <c r="D5671" s="7" t="s">
        <v>22</v>
      </c>
      <c r="E5671" s="7" t="e">
        <v>#N/A</v>
      </c>
      <c r="F5671" s="7" t="e">
        <v>#N/A</v>
      </c>
      <c r="G5671" s="7" t="e">
        <v>#N/A</v>
      </c>
      <c r="H5671" s="7" t="e">
        <v>#N/A</v>
      </c>
      <c r="I5671" s="7" t="s">
        <v>1018</v>
      </c>
      <c r="J5671" s="7" t="s">
        <v>1019</v>
      </c>
      <c r="K5671" s="241">
        <v>2056</v>
      </c>
      <c r="L5671" s="7" t="s">
        <v>1021</v>
      </c>
      <c r="M5671" s="241">
        <v>2057</v>
      </c>
      <c r="N5671" s="7" t="s">
        <v>474</v>
      </c>
    </row>
    <row r="5672" spans="1:14" x14ac:dyDescent="0.3">
      <c r="A5672" t="str">
        <f t="shared" si="88"/>
        <v>20562077</v>
      </c>
      <c r="B5672" s="7" t="s">
        <v>1294</v>
      </c>
      <c r="C5672" s="7" t="s">
        <v>958</v>
      </c>
      <c r="D5672" s="7" t="s">
        <v>22</v>
      </c>
      <c r="E5672" s="7" t="e">
        <v>#N/A</v>
      </c>
      <c r="F5672" s="7" t="e">
        <v>#N/A</v>
      </c>
      <c r="G5672" s="7" t="e">
        <v>#N/A</v>
      </c>
      <c r="H5672" s="7" t="e">
        <v>#N/A</v>
      </c>
      <c r="I5672" s="7" t="s">
        <v>1018</v>
      </c>
      <c r="J5672" s="7" t="s">
        <v>1019</v>
      </c>
      <c r="K5672" s="241">
        <v>2056</v>
      </c>
      <c r="L5672" s="7" t="s">
        <v>1021</v>
      </c>
      <c r="M5672" s="241">
        <v>2077</v>
      </c>
      <c r="N5672" s="7" t="s">
        <v>2558</v>
      </c>
    </row>
    <row r="5673" spans="1:14" x14ac:dyDescent="0.3">
      <c r="A5673" t="str">
        <f t="shared" si="88"/>
        <v>20562079</v>
      </c>
      <c r="B5673" s="7" t="s">
        <v>1294</v>
      </c>
      <c r="C5673" s="7" t="s">
        <v>958</v>
      </c>
      <c r="D5673" s="7" t="s">
        <v>22</v>
      </c>
      <c r="E5673" s="7" t="s">
        <v>482</v>
      </c>
      <c r="F5673" s="7" t="s">
        <v>483</v>
      </c>
      <c r="G5673" s="7" t="s">
        <v>955</v>
      </c>
      <c r="H5673" s="7" t="s">
        <v>956</v>
      </c>
      <c r="I5673" s="7" t="s">
        <v>1018</v>
      </c>
      <c r="J5673" s="7" t="s">
        <v>1019</v>
      </c>
      <c r="K5673" s="241">
        <v>2056</v>
      </c>
      <c r="L5673" s="7" t="s">
        <v>1021</v>
      </c>
      <c r="M5673" s="241">
        <v>2079</v>
      </c>
      <c r="N5673" s="7" t="s">
        <v>35</v>
      </c>
    </row>
    <row r="5674" spans="1:14" x14ac:dyDescent="0.3">
      <c r="A5674" t="str">
        <f t="shared" si="88"/>
        <v>20562082</v>
      </c>
      <c r="B5674" s="7" t="s">
        <v>1294</v>
      </c>
      <c r="C5674" s="7" t="s">
        <v>958</v>
      </c>
      <c r="D5674" s="7" t="s">
        <v>22</v>
      </c>
      <c r="E5674" s="7" t="s">
        <v>482</v>
      </c>
      <c r="F5674" s="7" t="s">
        <v>483</v>
      </c>
      <c r="G5674" s="7" t="s">
        <v>955</v>
      </c>
      <c r="H5674" s="7" t="s">
        <v>956</v>
      </c>
      <c r="I5674" s="7" t="s">
        <v>1018</v>
      </c>
      <c r="J5674" s="7" t="s">
        <v>1019</v>
      </c>
      <c r="K5674" s="241">
        <v>2056</v>
      </c>
      <c r="L5674" s="7" t="s">
        <v>1021</v>
      </c>
      <c r="M5674" s="241">
        <v>2082</v>
      </c>
      <c r="N5674" s="7" t="s">
        <v>1023</v>
      </c>
    </row>
    <row r="5675" spans="1:14" x14ac:dyDescent="0.3">
      <c r="A5675" t="str">
        <f t="shared" si="88"/>
        <v>20562086</v>
      </c>
      <c r="B5675" s="7" t="s">
        <v>1294</v>
      </c>
      <c r="C5675" s="7" t="s">
        <v>958</v>
      </c>
      <c r="D5675" s="7" t="s">
        <v>22</v>
      </c>
      <c r="E5675" s="7" t="e">
        <v>#N/A</v>
      </c>
      <c r="F5675" s="7" t="e">
        <v>#N/A</v>
      </c>
      <c r="G5675" s="7" t="e">
        <v>#N/A</v>
      </c>
      <c r="H5675" s="7" t="e">
        <v>#N/A</v>
      </c>
      <c r="I5675" s="7" t="s">
        <v>1018</v>
      </c>
      <c r="J5675" s="7" t="s">
        <v>1019</v>
      </c>
      <c r="K5675" s="241">
        <v>2056</v>
      </c>
      <c r="L5675" s="7" t="s">
        <v>1021</v>
      </c>
      <c r="M5675" s="241">
        <v>2086</v>
      </c>
      <c r="N5675" s="7" t="s">
        <v>291</v>
      </c>
    </row>
    <row r="5676" spans="1:14" x14ac:dyDescent="0.3">
      <c r="A5676" t="str">
        <f t="shared" si="88"/>
        <v>20562087</v>
      </c>
      <c r="B5676" s="7" t="s">
        <v>1294</v>
      </c>
      <c r="C5676" s="7" t="s">
        <v>958</v>
      </c>
      <c r="D5676" s="7" t="s">
        <v>22</v>
      </c>
      <c r="E5676" s="7" t="s">
        <v>482</v>
      </c>
      <c r="F5676" s="7" t="s">
        <v>483</v>
      </c>
      <c r="G5676" s="7" t="s">
        <v>955</v>
      </c>
      <c r="H5676" s="7" t="s">
        <v>956</v>
      </c>
      <c r="I5676" s="7" t="s">
        <v>1018</v>
      </c>
      <c r="J5676" s="7" t="s">
        <v>1019</v>
      </c>
      <c r="K5676" s="241">
        <v>2056</v>
      </c>
      <c r="L5676" s="7" t="s">
        <v>1021</v>
      </c>
      <c r="M5676" s="241">
        <v>2087</v>
      </c>
      <c r="N5676" s="7" t="s">
        <v>333</v>
      </c>
    </row>
    <row r="5677" spans="1:14" x14ac:dyDescent="0.3">
      <c r="A5677" t="str">
        <f t="shared" si="88"/>
        <v>20562186</v>
      </c>
      <c r="B5677" s="7" t="s">
        <v>1294</v>
      </c>
      <c r="C5677" s="7" t="s">
        <v>958</v>
      </c>
      <c r="D5677" s="7" t="s">
        <v>22</v>
      </c>
      <c r="E5677" s="7" t="s">
        <v>482</v>
      </c>
      <c r="F5677" s="7" t="s">
        <v>483</v>
      </c>
      <c r="G5677" s="7" t="s">
        <v>955</v>
      </c>
      <c r="H5677" s="7" t="s">
        <v>956</v>
      </c>
      <c r="I5677" s="7" t="s">
        <v>1018</v>
      </c>
      <c r="J5677" s="7" t="s">
        <v>1019</v>
      </c>
      <c r="K5677" s="241">
        <v>2056</v>
      </c>
      <c r="L5677" s="7" t="s">
        <v>1021</v>
      </c>
      <c r="M5677" s="241">
        <v>2186</v>
      </c>
      <c r="N5677" s="7" t="s">
        <v>703</v>
      </c>
    </row>
    <row r="5678" spans="1:14" x14ac:dyDescent="0.3">
      <c r="A5678" t="str">
        <f t="shared" si="88"/>
        <v>20567200</v>
      </c>
      <c r="B5678" s="7" t="s">
        <v>1294</v>
      </c>
      <c r="C5678" s="7" t="s">
        <v>958</v>
      </c>
      <c r="D5678" s="7" t="s">
        <v>22</v>
      </c>
      <c r="E5678" s="7" t="e">
        <v>#N/A</v>
      </c>
      <c r="F5678" s="7" t="e">
        <v>#N/A</v>
      </c>
      <c r="G5678" s="7" t="e">
        <v>#N/A</v>
      </c>
      <c r="H5678" s="7" t="e">
        <v>#N/A</v>
      </c>
      <c r="I5678" s="7" t="s">
        <v>1018</v>
      </c>
      <c r="J5678" s="7" t="s">
        <v>1019</v>
      </c>
      <c r="K5678" s="241">
        <v>2056</v>
      </c>
      <c r="L5678" s="7" t="s">
        <v>1021</v>
      </c>
      <c r="M5678" s="241">
        <v>7200</v>
      </c>
      <c r="N5678" s="7" t="s">
        <v>255</v>
      </c>
    </row>
    <row r="5679" spans="1:14" x14ac:dyDescent="0.3">
      <c r="A5679" t="str">
        <f t="shared" si="88"/>
        <v>20568000</v>
      </c>
      <c r="B5679" s="7" t="s">
        <v>1294</v>
      </c>
      <c r="C5679" s="7" t="s">
        <v>958</v>
      </c>
      <c r="D5679" s="7" t="s">
        <v>22</v>
      </c>
      <c r="E5679" s="7" t="s">
        <v>482</v>
      </c>
      <c r="F5679" s="7" t="s">
        <v>483</v>
      </c>
      <c r="G5679" s="7" t="s">
        <v>955</v>
      </c>
      <c r="H5679" s="7" t="s">
        <v>956</v>
      </c>
      <c r="I5679" s="7" t="s">
        <v>1018</v>
      </c>
      <c r="J5679" s="7" t="s">
        <v>1019</v>
      </c>
      <c r="K5679" s="241">
        <v>2056</v>
      </c>
      <c r="L5679" s="7" t="s">
        <v>1021</v>
      </c>
      <c r="M5679" s="241">
        <v>8000</v>
      </c>
      <c r="N5679" s="7" t="s">
        <v>163</v>
      </c>
    </row>
    <row r="5680" spans="1:14" x14ac:dyDescent="0.3">
      <c r="A5680" t="str">
        <f t="shared" si="88"/>
        <v>20592079</v>
      </c>
      <c r="B5680" s="7" t="s">
        <v>1294</v>
      </c>
      <c r="C5680" s="7" t="s">
        <v>958</v>
      </c>
      <c r="D5680" s="7" t="s">
        <v>22</v>
      </c>
      <c r="E5680" s="7" t="e">
        <v>#N/A</v>
      </c>
      <c r="F5680" s="7" t="e">
        <v>#N/A</v>
      </c>
      <c r="G5680" s="7" t="e">
        <v>#N/A</v>
      </c>
      <c r="H5680" s="7" t="e">
        <v>#N/A</v>
      </c>
      <c r="I5680" s="7" t="s">
        <v>1018</v>
      </c>
      <c r="J5680" s="7" t="s">
        <v>1019</v>
      </c>
      <c r="K5680" s="241">
        <v>2059</v>
      </c>
      <c r="L5680" s="7" t="s">
        <v>2677</v>
      </c>
      <c r="M5680" s="241">
        <v>2079</v>
      </c>
      <c r="N5680" s="7" t="s">
        <v>35</v>
      </c>
    </row>
    <row r="5681" spans="1:14" x14ac:dyDescent="0.3">
      <c r="A5681" t="str">
        <f t="shared" si="88"/>
        <v>20592210</v>
      </c>
      <c r="B5681" s="7" t="s">
        <v>1294</v>
      </c>
      <c r="C5681" s="7" t="s">
        <v>958</v>
      </c>
      <c r="D5681" s="7" t="s">
        <v>22</v>
      </c>
      <c r="E5681" s="7" t="e">
        <v>#N/A</v>
      </c>
      <c r="F5681" s="7" t="e">
        <v>#N/A</v>
      </c>
      <c r="G5681" s="7" t="e">
        <v>#N/A</v>
      </c>
      <c r="H5681" s="7" t="e">
        <v>#N/A</v>
      </c>
      <c r="I5681" s="7" t="s">
        <v>1018</v>
      </c>
      <c r="J5681" s="7" t="s">
        <v>1019</v>
      </c>
      <c r="K5681" s="241">
        <v>2059</v>
      </c>
      <c r="L5681" s="7" t="s">
        <v>2677</v>
      </c>
      <c r="M5681" s="241">
        <v>2210</v>
      </c>
      <c r="N5681" s="7" t="s">
        <v>52</v>
      </c>
    </row>
    <row r="5682" spans="1:14" x14ac:dyDescent="0.3">
      <c r="A5682" t="str">
        <f t="shared" si="88"/>
        <v>20596006</v>
      </c>
      <c r="B5682" s="7" t="s">
        <v>1294</v>
      </c>
      <c r="C5682" s="7" t="s">
        <v>958</v>
      </c>
      <c r="D5682" s="7" t="s">
        <v>22</v>
      </c>
      <c r="E5682" s="7" t="e">
        <v>#N/A</v>
      </c>
      <c r="F5682" s="7" t="e">
        <v>#N/A</v>
      </c>
      <c r="G5682" s="7" t="e">
        <v>#N/A</v>
      </c>
      <c r="H5682" s="7" t="e">
        <v>#N/A</v>
      </c>
      <c r="I5682" s="7" t="s">
        <v>1018</v>
      </c>
      <c r="J5682" s="7" t="s">
        <v>1019</v>
      </c>
      <c r="K5682" s="241">
        <v>2059</v>
      </c>
      <c r="L5682" s="7" t="s">
        <v>2677</v>
      </c>
      <c r="M5682" s="241">
        <v>6006</v>
      </c>
      <c r="N5682" s="7" t="s">
        <v>68</v>
      </c>
    </row>
    <row r="5683" spans="1:14" x14ac:dyDescent="0.3">
      <c r="A5683" t="str">
        <f t="shared" si="88"/>
        <v>20596008</v>
      </c>
      <c r="B5683" s="7" t="s">
        <v>1294</v>
      </c>
      <c r="C5683" s="7" t="s">
        <v>958</v>
      </c>
      <c r="D5683" s="7" t="s">
        <v>22</v>
      </c>
      <c r="E5683" s="7" t="e">
        <v>#N/A</v>
      </c>
      <c r="F5683" s="7" t="e">
        <v>#N/A</v>
      </c>
      <c r="G5683" s="7" t="e">
        <v>#N/A</v>
      </c>
      <c r="H5683" s="7" t="e">
        <v>#N/A</v>
      </c>
      <c r="I5683" s="7" t="s">
        <v>1018</v>
      </c>
      <c r="J5683" s="7" t="s">
        <v>1019</v>
      </c>
      <c r="K5683" s="241">
        <v>2059</v>
      </c>
      <c r="L5683" s="7" t="s">
        <v>2677</v>
      </c>
      <c r="M5683" s="241">
        <v>6008</v>
      </c>
      <c r="N5683" s="7" t="s">
        <v>75</v>
      </c>
    </row>
    <row r="5684" spans="1:14" x14ac:dyDescent="0.3">
      <c r="A5684" t="str">
        <f t="shared" si="88"/>
        <v>20597104</v>
      </c>
      <c r="B5684" s="7" t="s">
        <v>1294</v>
      </c>
      <c r="C5684" s="7" t="s">
        <v>958</v>
      </c>
      <c r="D5684" s="7" t="s">
        <v>22</v>
      </c>
      <c r="E5684" s="7" t="e">
        <v>#N/A</v>
      </c>
      <c r="F5684" s="7" t="e">
        <v>#N/A</v>
      </c>
      <c r="G5684" s="7" t="e">
        <v>#N/A</v>
      </c>
      <c r="H5684" s="7" t="e">
        <v>#N/A</v>
      </c>
      <c r="I5684" s="7" t="s">
        <v>1018</v>
      </c>
      <c r="J5684" s="7" t="s">
        <v>1019</v>
      </c>
      <c r="K5684" s="241">
        <v>2059</v>
      </c>
      <c r="L5684" s="7" t="s">
        <v>2677</v>
      </c>
      <c r="M5684" s="241">
        <v>7104</v>
      </c>
      <c r="N5684" s="7" t="s">
        <v>1384</v>
      </c>
    </row>
    <row r="5685" spans="1:14" x14ac:dyDescent="0.3">
      <c r="A5685" t="str">
        <f t="shared" si="88"/>
        <v>20602045</v>
      </c>
      <c r="B5685" s="7" t="s">
        <v>1294</v>
      </c>
      <c r="C5685" s="7" t="s">
        <v>958</v>
      </c>
      <c r="D5685" s="7" t="s">
        <v>22</v>
      </c>
      <c r="E5685" s="7" t="e">
        <v>#N/A</v>
      </c>
      <c r="F5685" s="7" t="e">
        <v>#N/A</v>
      </c>
      <c r="G5685" s="7" t="e">
        <v>#N/A</v>
      </c>
      <c r="H5685" s="7" t="e">
        <v>#N/A</v>
      </c>
      <c r="I5685" s="7" t="s">
        <v>1018</v>
      </c>
      <c r="J5685" s="7" t="s">
        <v>1019</v>
      </c>
      <c r="K5685" s="241">
        <v>2060</v>
      </c>
      <c r="L5685" s="7" t="s">
        <v>1024</v>
      </c>
      <c r="M5685" s="241">
        <v>2045</v>
      </c>
      <c r="N5685" s="7" t="s">
        <v>170</v>
      </c>
    </row>
    <row r="5686" spans="1:14" x14ac:dyDescent="0.3">
      <c r="A5686" t="str">
        <f t="shared" si="88"/>
        <v>20602083</v>
      </c>
      <c r="B5686" s="7" t="s">
        <v>1294</v>
      </c>
      <c r="C5686" s="7" t="s">
        <v>958</v>
      </c>
      <c r="D5686" s="7" t="s">
        <v>22</v>
      </c>
      <c r="E5686" s="7" t="e">
        <v>#N/A</v>
      </c>
      <c r="F5686" s="7" t="e">
        <v>#N/A</v>
      </c>
      <c r="G5686" s="7" t="e">
        <v>#N/A</v>
      </c>
      <c r="H5686" s="7" t="e">
        <v>#N/A</v>
      </c>
      <c r="I5686" s="7" t="s">
        <v>1018</v>
      </c>
      <c r="J5686" s="7" t="s">
        <v>1019</v>
      </c>
      <c r="K5686" s="241">
        <v>2060</v>
      </c>
      <c r="L5686" s="7" t="s">
        <v>1024</v>
      </c>
      <c r="M5686" s="241">
        <v>2083</v>
      </c>
      <c r="N5686" s="7" t="s">
        <v>1369</v>
      </c>
    </row>
    <row r="5687" spans="1:14" x14ac:dyDescent="0.3">
      <c r="A5687" t="str">
        <f t="shared" si="88"/>
        <v>20606006</v>
      </c>
      <c r="B5687" s="7" t="s">
        <v>1294</v>
      </c>
      <c r="C5687" s="7" t="s">
        <v>958</v>
      </c>
      <c r="D5687" s="7" t="s">
        <v>22</v>
      </c>
      <c r="E5687" s="7" t="e">
        <v>#N/A</v>
      </c>
      <c r="F5687" s="7" t="e">
        <v>#N/A</v>
      </c>
      <c r="G5687" s="7" t="e">
        <v>#N/A</v>
      </c>
      <c r="H5687" s="7" t="e">
        <v>#N/A</v>
      </c>
      <c r="I5687" s="7" t="s">
        <v>1018</v>
      </c>
      <c r="J5687" s="7" t="s">
        <v>1019</v>
      </c>
      <c r="K5687" s="241">
        <v>2060</v>
      </c>
      <c r="L5687" s="7" t="s">
        <v>1024</v>
      </c>
      <c r="M5687" s="241">
        <v>6006</v>
      </c>
      <c r="N5687" s="7" t="s">
        <v>68</v>
      </c>
    </row>
    <row r="5688" spans="1:14" x14ac:dyDescent="0.3">
      <c r="A5688" t="str">
        <f t="shared" si="88"/>
        <v>20606008</v>
      </c>
      <c r="B5688" s="7" t="s">
        <v>1294</v>
      </c>
      <c r="C5688" s="7" t="s">
        <v>958</v>
      </c>
      <c r="D5688" s="7" t="s">
        <v>22</v>
      </c>
      <c r="E5688" s="7" t="e">
        <v>#N/A</v>
      </c>
      <c r="F5688" s="7" t="e">
        <v>#N/A</v>
      </c>
      <c r="G5688" s="7" t="e">
        <v>#N/A</v>
      </c>
      <c r="H5688" s="7" t="e">
        <v>#N/A</v>
      </c>
      <c r="I5688" s="7" t="s">
        <v>1018</v>
      </c>
      <c r="J5688" s="7" t="s">
        <v>1019</v>
      </c>
      <c r="K5688" s="241">
        <v>2060</v>
      </c>
      <c r="L5688" s="7" t="s">
        <v>1024</v>
      </c>
      <c r="M5688" s="241">
        <v>6008</v>
      </c>
      <c r="N5688" s="7" t="s">
        <v>75</v>
      </c>
    </row>
    <row r="5689" spans="1:14" x14ac:dyDescent="0.3">
      <c r="A5689" t="str">
        <f t="shared" si="88"/>
        <v>20607205</v>
      </c>
      <c r="B5689" s="7" t="s">
        <v>1294</v>
      </c>
      <c r="C5689" s="7" t="s">
        <v>958</v>
      </c>
      <c r="D5689" s="7" t="s">
        <v>22</v>
      </c>
      <c r="E5689" s="7" t="s">
        <v>482</v>
      </c>
      <c r="F5689" s="7" t="s">
        <v>483</v>
      </c>
      <c r="G5689" s="7" t="s">
        <v>955</v>
      </c>
      <c r="H5689" s="7" t="s">
        <v>956</v>
      </c>
      <c r="I5689" s="7" t="s">
        <v>1018</v>
      </c>
      <c r="J5689" s="7" t="s">
        <v>1019</v>
      </c>
      <c r="K5689" s="241">
        <v>2060</v>
      </c>
      <c r="L5689" s="7" t="s">
        <v>1024</v>
      </c>
      <c r="M5689" s="241">
        <v>7205</v>
      </c>
      <c r="N5689" s="7" t="s">
        <v>1025</v>
      </c>
    </row>
    <row r="5690" spans="1:14" x14ac:dyDescent="0.3">
      <c r="A5690" t="str">
        <f t="shared" si="88"/>
        <v>23592051</v>
      </c>
      <c r="B5690" s="7" t="s">
        <v>1294</v>
      </c>
      <c r="C5690" s="7" t="s">
        <v>958</v>
      </c>
      <c r="D5690" s="7" t="s">
        <v>22</v>
      </c>
      <c r="E5690" s="7" t="e">
        <v>#N/A</v>
      </c>
      <c r="F5690" s="7" t="e">
        <v>#N/A</v>
      </c>
      <c r="G5690" s="7" t="e">
        <v>#N/A</v>
      </c>
      <c r="H5690" s="7" t="e">
        <v>#N/A</v>
      </c>
      <c r="I5690" s="7" t="s">
        <v>1018</v>
      </c>
      <c r="J5690" s="7" t="s">
        <v>1019</v>
      </c>
      <c r="K5690" s="241">
        <v>2359</v>
      </c>
      <c r="L5690" s="7" t="s">
        <v>2678</v>
      </c>
      <c r="M5690" s="241">
        <v>2051</v>
      </c>
      <c r="N5690" s="7" t="s">
        <v>1022</v>
      </c>
    </row>
    <row r="5691" spans="1:14" x14ac:dyDescent="0.3">
      <c r="A5691" t="str">
        <f t="shared" si="88"/>
        <v>23598040</v>
      </c>
      <c r="B5691" s="7" t="s">
        <v>1294</v>
      </c>
      <c r="C5691" s="7" t="s">
        <v>958</v>
      </c>
      <c r="D5691" s="7" t="s">
        <v>22</v>
      </c>
      <c r="E5691" s="7" t="e">
        <v>#N/A</v>
      </c>
      <c r="F5691" s="7" t="e">
        <v>#N/A</v>
      </c>
      <c r="G5691" s="7" t="e">
        <v>#N/A</v>
      </c>
      <c r="H5691" s="7" t="e">
        <v>#N/A</v>
      </c>
      <c r="I5691" s="7" t="s">
        <v>1018</v>
      </c>
      <c r="J5691" s="7" t="s">
        <v>1019</v>
      </c>
      <c r="K5691" s="241">
        <v>2359</v>
      </c>
      <c r="L5691" s="7" t="s">
        <v>2678</v>
      </c>
      <c r="M5691" s="241">
        <v>8040</v>
      </c>
      <c r="N5691" s="7" t="s">
        <v>441</v>
      </c>
    </row>
    <row r="5692" spans="1:14" x14ac:dyDescent="0.3">
      <c r="A5692" t="str">
        <f t="shared" si="88"/>
        <v>23732078</v>
      </c>
      <c r="B5692" s="7" t="s">
        <v>1294</v>
      </c>
      <c r="C5692" s="7" t="s">
        <v>958</v>
      </c>
      <c r="D5692" s="7" t="s">
        <v>22</v>
      </c>
      <c r="E5692" s="7" t="s">
        <v>482</v>
      </c>
      <c r="F5692" s="7" t="s">
        <v>483</v>
      </c>
      <c r="G5692" s="7" t="s">
        <v>955</v>
      </c>
      <c r="H5692" s="7" t="s">
        <v>956</v>
      </c>
      <c r="I5692" s="7" t="s">
        <v>1018</v>
      </c>
      <c r="J5692" s="7" t="s">
        <v>1019</v>
      </c>
      <c r="K5692" s="241">
        <v>2373</v>
      </c>
      <c r="L5692" s="7" t="s">
        <v>1026</v>
      </c>
      <c r="M5692" s="241">
        <v>2078</v>
      </c>
      <c r="N5692" s="7" t="s">
        <v>284</v>
      </c>
    </row>
    <row r="5693" spans="1:14" x14ac:dyDescent="0.3">
      <c r="A5693" t="str">
        <f t="shared" si="88"/>
        <v>23742079</v>
      </c>
      <c r="B5693" s="7" t="s">
        <v>1294</v>
      </c>
      <c r="C5693" s="7" t="s">
        <v>958</v>
      </c>
      <c r="D5693" s="7" t="s">
        <v>22</v>
      </c>
      <c r="E5693" s="7" t="s">
        <v>482</v>
      </c>
      <c r="F5693" s="7" t="s">
        <v>483</v>
      </c>
      <c r="G5693" s="7" t="s">
        <v>955</v>
      </c>
      <c r="H5693" s="7" t="s">
        <v>956</v>
      </c>
      <c r="I5693" s="7" t="s">
        <v>1018</v>
      </c>
      <c r="J5693" s="7" t="s">
        <v>1019</v>
      </c>
      <c r="K5693" s="241">
        <v>2374</v>
      </c>
      <c r="L5693" s="7" t="s">
        <v>1027</v>
      </c>
      <c r="M5693" s="241">
        <v>2079</v>
      </c>
      <c r="N5693" s="7" t="s">
        <v>35</v>
      </c>
    </row>
    <row r="5694" spans="1:14" x14ac:dyDescent="0.3">
      <c r="A5694" t="str">
        <f t="shared" si="88"/>
        <v>23942084</v>
      </c>
      <c r="B5694" s="7" t="s">
        <v>1294</v>
      </c>
      <c r="C5694" s="7" t="s">
        <v>958</v>
      </c>
      <c r="D5694" s="7" t="s">
        <v>22</v>
      </c>
      <c r="E5694" s="7" t="e">
        <v>#N/A</v>
      </c>
      <c r="F5694" s="7" t="e">
        <v>#N/A</v>
      </c>
      <c r="G5694" s="7" t="e">
        <v>#N/A</v>
      </c>
      <c r="H5694" s="7" t="e">
        <v>#N/A</v>
      </c>
      <c r="I5694" s="7" t="s">
        <v>1018</v>
      </c>
      <c r="J5694" s="7" t="s">
        <v>1019</v>
      </c>
      <c r="K5694" s="241">
        <v>2394</v>
      </c>
      <c r="L5694" s="7" t="s">
        <v>2679</v>
      </c>
      <c r="M5694" s="241">
        <v>2084</v>
      </c>
      <c r="N5694" s="7" t="s">
        <v>497</v>
      </c>
    </row>
    <row r="5695" spans="1:14" x14ac:dyDescent="0.3">
      <c r="A5695" t="str">
        <f t="shared" si="88"/>
        <v>23947000</v>
      </c>
      <c r="B5695" s="7" t="s">
        <v>1294</v>
      </c>
      <c r="C5695" s="7" t="s">
        <v>958</v>
      </c>
      <c r="D5695" s="7" t="s">
        <v>22</v>
      </c>
      <c r="E5695" s="7" t="e">
        <v>#N/A</v>
      </c>
      <c r="F5695" s="7" t="e">
        <v>#N/A</v>
      </c>
      <c r="G5695" s="7" t="e">
        <v>#N/A</v>
      </c>
      <c r="H5695" s="7" t="e">
        <v>#N/A</v>
      </c>
      <c r="I5695" s="7" t="s">
        <v>1018</v>
      </c>
      <c r="J5695" s="7" t="s">
        <v>1019</v>
      </c>
      <c r="K5695" s="241">
        <v>2394</v>
      </c>
      <c r="L5695" s="7" t="s">
        <v>2679</v>
      </c>
      <c r="M5695" s="241">
        <v>7000</v>
      </c>
      <c r="N5695" s="7" t="s">
        <v>44</v>
      </c>
    </row>
    <row r="5696" spans="1:14" x14ac:dyDescent="0.3">
      <c r="A5696" t="str">
        <f t="shared" si="88"/>
        <v>23947200</v>
      </c>
      <c r="B5696" s="7" t="s">
        <v>1294</v>
      </c>
      <c r="C5696" s="7" t="s">
        <v>958</v>
      </c>
      <c r="D5696" s="7" t="s">
        <v>22</v>
      </c>
      <c r="E5696" s="7" t="e">
        <v>#N/A</v>
      </c>
      <c r="F5696" s="7" t="e">
        <v>#N/A</v>
      </c>
      <c r="G5696" s="7" t="e">
        <v>#N/A</v>
      </c>
      <c r="H5696" s="7" t="e">
        <v>#N/A</v>
      </c>
      <c r="I5696" s="7" t="s">
        <v>1018</v>
      </c>
      <c r="J5696" s="7" t="s">
        <v>1019</v>
      </c>
      <c r="K5696" s="241">
        <v>2394</v>
      </c>
      <c r="L5696" s="7" t="s">
        <v>2679</v>
      </c>
      <c r="M5696" s="241">
        <v>7200</v>
      </c>
      <c r="N5696" s="7" t="s">
        <v>255</v>
      </c>
    </row>
    <row r="5697" spans="1:14" x14ac:dyDescent="0.3">
      <c r="A5697" t="str">
        <f t="shared" si="88"/>
        <v>23947205</v>
      </c>
      <c r="B5697" s="7" t="s">
        <v>1294</v>
      </c>
      <c r="C5697" s="7" t="s">
        <v>958</v>
      </c>
      <c r="D5697" s="7" t="s">
        <v>22</v>
      </c>
      <c r="E5697" s="7" t="e">
        <v>#N/A</v>
      </c>
      <c r="F5697" s="7" t="e">
        <v>#N/A</v>
      </c>
      <c r="G5697" s="7" t="e">
        <v>#N/A</v>
      </c>
      <c r="H5697" s="7" t="e">
        <v>#N/A</v>
      </c>
      <c r="I5697" s="7" t="s">
        <v>1018</v>
      </c>
      <c r="J5697" s="7" t="s">
        <v>1019</v>
      </c>
      <c r="K5697" s="241">
        <v>2394</v>
      </c>
      <c r="L5697" s="7" t="s">
        <v>2679</v>
      </c>
      <c r="M5697" s="241">
        <v>7205</v>
      </c>
      <c r="N5697" s="7" t="s">
        <v>1025</v>
      </c>
    </row>
    <row r="5698" spans="1:14" x14ac:dyDescent="0.3">
      <c r="A5698" t="str">
        <f t="shared" si="88"/>
        <v>23948104</v>
      </c>
      <c r="B5698" s="7" t="s">
        <v>1294</v>
      </c>
      <c r="C5698" s="7" t="s">
        <v>958</v>
      </c>
      <c r="D5698" s="7" t="s">
        <v>22</v>
      </c>
      <c r="E5698" s="7" t="e">
        <v>#N/A</v>
      </c>
      <c r="F5698" s="7" t="e">
        <v>#N/A</v>
      </c>
      <c r="G5698" s="7" t="e">
        <v>#N/A</v>
      </c>
      <c r="H5698" s="7" t="e">
        <v>#N/A</v>
      </c>
      <c r="I5698" s="7" t="s">
        <v>1018</v>
      </c>
      <c r="J5698" s="7" t="s">
        <v>1019</v>
      </c>
      <c r="K5698" s="241">
        <v>2394</v>
      </c>
      <c r="L5698" s="7" t="s">
        <v>2679</v>
      </c>
      <c r="M5698" s="241">
        <v>8104</v>
      </c>
      <c r="N5698" s="7" t="s">
        <v>1014</v>
      </c>
    </row>
    <row r="5699" spans="1:14" x14ac:dyDescent="0.3">
      <c r="A5699" t="str">
        <f t="shared" ref="A5699:A5762" si="89">K5699&amp;M5699</f>
        <v>10912079</v>
      </c>
      <c r="B5699" s="7" t="s">
        <v>1294</v>
      </c>
      <c r="C5699" s="7" t="s">
        <v>958</v>
      </c>
      <c r="D5699" s="7" t="s">
        <v>22</v>
      </c>
      <c r="E5699" s="7" t="s">
        <v>482</v>
      </c>
      <c r="F5699" s="7" t="s">
        <v>483</v>
      </c>
      <c r="G5699" s="7" t="s">
        <v>955</v>
      </c>
      <c r="H5699" s="7" t="s">
        <v>956</v>
      </c>
      <c r="I5699" s="7" t="s">
        <v>1028</v>
      </c>
      <c r="J5699" s="7" t="s">
        <v>1029</v>
      </c>
      <c r="K5699" s="241">
        <v>1091</v>
      </c>
      <c r="L5699" s="7" t="s">
        <v>1030</v>
      </c>
      <c r="M5699" s="241">
        <v>2079</v>
      </c>
      <c r="N5699" s="7" t="s">
        <v>35</v>
      </c>
    </row>
    <row r="5700" spans="1:14" x14ac:dyDescent="0.3">
      <c r="A5700" t="str">
        <f t="shared" si="89"/>
        <v>20662079</v>
      </c>
      <c r="B5700" s="7" t="s">
        <v>1294</v>
      </c>
      <c r="C5700" s="7" t="s">
        <v>958</v>
      </c>
      <c r="D5700" s="7" t="s">
        <v>22</v>
      </c>
      <c r="E5700" s="7" t="e">
        <v>#N/A</v>
      </c>
      <c r="F5700" s="7" t="e">
        <v>#N/A</v>
      </c>
      <c r="G5700" s="7" t="e">
        <v>#N/A</v>
      </c>
      <c r="H5700" s="7" t="e">
        <v>#N/A</v>
      </c>
      <c r="I5700" s="7" t="s">
        <v>1028</v>
      </c>
      <c r="J5700" s="7" t="s">
        <v>1029</v>
      </c>
      <c r="K5700" s="241">
        <v>2066</v>
      </c>
      <c r="L5700" s="7" t="s">
        <v>1029</v>
      </c>
      <c r="M5700" s="241">
        <v>2079</v>
      </c>
      <c r="N5700" s="7" t="s">
        <v>35</v>
      </c>
    </row>
    <row r="5701" spans="1:14" x14ac:dyDescent="0.3">
      <c r="A5701" t="str">
        <f t="shared" si="89"/>
        <v>20664000</v>
      </c>
      <c r="B5701" s="7" t="s">
        <v>1294</v>
      </c>
      <c r="C5701" s="7" t="s">
        <v>958</v>
      </c>
      <c r="D5701" s="7" t="s">
        <v>22</v>
      </c>
      <c r="E5701" s="7" t="e">
        <v>#N/A</v>
      </c>
      <c r="F5701" s="7" t="e">
        <v>#N/A</v>
      </c>
      <c r="G5701" s="7" t="e">
        <v>#N/A</v>
      </c>
      <c r="H5701" s="7" t="e">
        <v>#N/A</v>
      </c>
      <c r="I5701" s="7" t="s">
        <v>1028</v>
      </c>
      <c r="J5701" s="7" t="s">
        <v>1029</v>
      </c>
      <c r="K5701" s="241">
        <v>2066</v>
      </c>
      <c r="L5701" s="7" t="s">
        <v>1029</v>
      </c>
      <c r="M5701" s="241">
        <v>4000</v>
      </c>
      <c r="N5701" s="7" t="s">
        <v>1349</v>
      </c>
    </row>
    <row r="5702" spans="1:14" x14ac:dyDescent="0.3">
      <c r="A5702" t="str">
        <f t="shared" si="89"/>
        <v>20665005</v>
      </c>
      <c r="B5702" s="7" t="s">
        <v>1294</v>
      </c>
      <c r="C5702" s="7" t="s">
        <v>958</v>
      </c>
      <c r="D5702" s="7" t="s">
        <v>22</v>
      </c>
      <c r="E5702" s="7" t="e">
        <v>#N/A</v>
      </c>
      <c r="F5702" s="7" t="e">
        <v>#N/A</v>
      </c>
      <c r="G5702" s="7" t="e">
        <v>#N/A</v>
      </c>
      <c r="H5702" s="7" t="e">
        <v>#N/A</v>
      </c>
      <c r="I5702" s="7" t="s">
        <v>1028</v>
      </c>
      <c r="J5702" s="7" t="s">
        <v>1029</v>
      </c>
      <c r="K5702" s="241">
        <v>2066</v>
      </c>
      <c r="L5702" s="7" t="s">
        <v>1029</v>
      </c>
      <c r="M5702" s="241">
        <v>5005</v>
      </c>
      <c r="N5702" s="7" t="s">
        <v>1530</v>
      </c>
    </row>
    <row r="5703" spans="1:14" x14ac:dyDescent="0.3">
      <c r="A5703" t="str">
        <f t="shared" si="89"/>
        <v>20682079</v>
      </c>
      <c r="B5703" s="7" t="s">
        <v>1294</v>
      </c>
      <c r="C5703" s="7" t="s">
        <v>958</v>
      </c>
      <c r="D5703" s="7" t="s">
        <v>22</v>
      </c>
      <c r="E5703" s="7" t="e">
        <v>#N/A</v>
      </c>
      <c r="F5703" s="7" t="e">
        <v>#N/A</v>
      </c>
      <c r="G5703" s="7" t="e">
        <v>#N/A</v>
      </c>
      <c r="H5703" s="7" t="e">
        <v>#N/A</v>
      </c>
      <c r="I5703" s="7" t="s">
        <v>1028</v>
      </c>
      <c r="J5703" s="7" t="s">
        <v>1029</v>
      </c>
      <c r="K5703" s="241">
        <v>2068</v>
      </c>
      <c r="L5703" s="7" t="s">
        <v>2680</v>
      </c>
      <c r="M5703" s="241">
        <v>2079</v>
      </c>
      <c r="N5703" s="7" t="s">
        <v>35</v>
      </c>
    </row>
    <row r="5704" spans="1:14" x14ac:dyDescent="0.3">
      <c r="A5704" t="str">
        <f t="shared" si="89"/>
        <v>20692007</v>
      </c>
      <c r="B5704" s="7" t="s">
        <v>1294</v>
      </c>
      <c r="C5704" s="7" t="s">
        <v>958</v>
      </c>
      <c r="D5704" s="7" t="s">
        <v>22</v>
      </c>
      <c r="E5704" s="7" t="e">
        <v>#N/A</v>
      </c>
      <c r="F5704" s="7" t="e">
        <v>#N/A</v>
      </c>
      <c r="G5704" s="7" t="e">
        <v>#N/A</v>
      </c>
      <c r="H5704" s="7" t="e">
        <v>#N/A</v>
      </c>
      <c r="I5704" s="7" t="s">
        <v>1028</v>
      </c>
      <c r="J5704" s="7" t="s">
        <v>1029</v>
      </c>
      <c r="K5704" s="241">
        <v>2069</v>
      </c>
      <c r="L5704" s="7" t="s">
        <v>2681</v>
      </c>
      <c r="M5704" s="241">
        <v>2007</v>
      </c>
      <c r="N5704" s="7" t="s">
        <v>619</v>
      </c>
    </row>
    <row r="5705" spans="1:14" x14ac:dyDescent="0.3">
      <c r="A5705" t="str">
        <f t="shared" si="89"/>
        <v>20692079</v>
      </c>
      <c r="B5705" s="7" t="s">
        <v>1294</v>
      </c>
      <c r="C5705" s="7" t="s">
        <v>958</v>
      </c>
      <c r="D5705" s="7" t="s">
        <v>22</v>
      </c>
      <c r="E5705" s="7" t="e">
        <v>#N/A</v>
      </c>
      <c r="F5705" s="7" t="e">
        <v>#N/A</v>
      </c>
      <c r="G5705" s="7" t="e">
        <v>#N/A</v>
      </c>
      <c r="H5705" s="7" t="e">
        <v>#N/A</v>
      </c>
      <c r="I5705" s="7" t="s">
        <v>1028</v>
      </c>
      <c r="J5705" s="7" t="s">
        <v>1029</v>
      </c>
      <c r="K5705" s="241">
        <v>2069</v>
      </c>
      <c r="L5705" s="7" t="s">
        <v>2681</v>
      </c>
      <c r="M5705" s="241">
        <v>2079</v>
      </c>
      <c r="N5705" s="7" t="s">
        <v>35</v>
      </c>
    </row>
    <row r="5706" spans="1:14" x14ac:dyDescent="0.3">
      <c r="A5706" t="str">
        <f t="shared" si="89"/>
        <v>20694000</v>
      </c>
      <c r="B5706" s="7" t="s">
        <v>1294</v>
      </c>
      <c r="C5706" s="7" t="s">
        <v>958</v>
      </c>
      <c r="D5706" s="7" t="s">
        <v>22</v>
      </c>
      <c r="E5706" s="7" t="e">
        <v>#N/A</v>
      </c>
      <c r="F5706" s="7" t="e">
        <v>#N/A</v>
      </c>
      <c r="G5706" s="7" t="e">
        <v>#N/A</v>
      </c>
      <c r="H5706" s="7" t="e">
        <v>#N/A</v>
      </c>
      <c r="I5706" s="7" t="s">
        <v>1028</v>
      </c>
      <c r="J5706" s="7" t="s">
        <v>1029</v>
      </c>
      <c r="K5706" s="241">
        <v>2069</v>
      </c>
      <c r="L5706" s="7" t="s">
        <v>2681</v>
      </c>
      <c r="M5706" s="241">
        <v>4000</v>
      </c>
      <c r="N5706" s="7" t="s">
        <v>1349</v>
      </c>
    </row>
    <row r="5707" spans="1:14" x14ac:dyDescent="0.3">
      <c r="A5707" t="str">
        <f t="shared" si="89"/>
        <v>20712079</v>
      </c>
      <c r="B5707" s="7" t="s">
        <v>1294</v>
      </c>
      <c r="C5707" s="7" t="s">
        <v>958</v>
      </c>
      <c r="D5707" s="7" t="s">
        <v>22</v>
      </c>
      <c r="E5707" s="7" t="s">
        <v>482</v>
      </c>
      <c r="F5707" s="7" t="s">
        <v>483</v>
      </c>
      <c r="G5707" s="7" t="s">
        <v>955</v>
      </c>
      <c r="H5707" s="7" t="s">
        <v>956</v>
      </c>
      <c r="I5707" s="7" t="s">
        <v>1028</v>
      </c>
      <c r="J5707" s="7" t="s">
        <v>1029</v>
      </c>
      <c r="K5707" s="241">
        <v>2071</v>
      </c>
      <c r="L5707" s="7" t="s">
        <v>1031</v>
      </c>
      <c r="M5707" s="241">
        <v>2079</v>
      </c>
      <c r="N5707" s="7" t="s">
        <v>35</v>
      </c>
    </row>
    <row r="5708" spans="1:14" x14ac:dyDescent="0.3">
      <c r="A5708" t="str">
        <f t="shared" si="89"/>
        <v>20782210</v>
      </c>
      <c r="B5708" s="7" t="s">
        <v>1294</v>
      </c>
      <c r="C5708" s="7" t="s">
        <v>958</v>
      </c>
      <c r="D5708" s="7" t="s">
        <v>22</v>
      </c>
      <c r="E5708" s="7" t="e">
        <v>#N/A</v>
      </c>
      <c r="F5708" s="7" t="e">
        <v>#N/A</v>
      </c>
      <c r="G5708" s="7" t="e">
        <v>#N/A</v>
      </c>
      <c r="H5708" s="7" t="e">
        <v>#N/A</v>
      </c>
      <c r="I5708" s="7" t="s">
        <v>1028</v>
      </c>
      <c r="J5708" s="7" t="s">
        <v>1029</v>
      </c>
      <c r="K5708" s="241">
        <v>2078</v>
      </c>
      <c r="L5708" s="7" t="s">
        <v>2682</v>
      </c>
      <c r="M5708" s="241">
        <v>2210</v>
      </c>
      <c r="N5708" s="7" t="s">
        <v>52</v>
      </c>
    </row>
    <row r="5709" spans="1:14" x14ac:dyDescent="0.3">
      <c r="A5709" t="str">
        <f t="shared" si="89"/>
        <v>20784000</v>
      </c>
      <c r="B5709" s="7" t="s">
        <v>1294</v>
      </c>
      <c r="C5709" s="7" t="s">
        <v>958</v>
      </c>
      <c r="D5709" s="7" t="s">
        <v>22</v>
      </c>
      <c r="E5709" s="7" t="e">
        <v>#N/A</v>
      </c>
      <c r="F5709" s="7" t="e">
        <v>#N/A</v>
      </c>
      <c r="G5709" s="7" t="e">
        <v>#N/A</v>
      </c>
      <c r="H5709" s="7" t="e">
        <v>#N/A</v>
      </c>
      <c r="I5709" s="7" t="s">
        <v>1028</v>
      </c>
      <c r="J5709" s="7" t="s">
        <v>1029</v>
      </c>
      <c r="K5709" s="241">
        <v>2078</v>
      </c>
      <c r="L5709" s="7" t="s">
        <v>2682</v>
      </c>
      <c r="M5709" s="241">
        <v>4000</v>
      </c>
      <c r="N5709" s="7" t="s">
        <v>1349</v>
      </c>
    </row>
    <row r="5710" spans="1:14" x14ac:dyDescent="0.3">
      <c r="A5710" t="str">
        <f t="shared" si="89"/>
        <v>26192079</v>
      </c>
      <c r="B5710" s="7" t="s">
        <v>1294</v>
      </c>
      <c r="C5710" s="7" t="s">
        <v>958</v>
      </c>
      <c r="D5710" s="7" t="s">
        <v>22</v>
      </c>
      <c r="E5710" s="7" t="e">
        <v>#N/A</v>
      </c>
      <c r="F5710" s="7" t="e">
        <v>#N/A</v>
      </c>
      <c r="G5710" s="7" t="e">
        <v>#N/A</v>
      </c>
      <c r="H5710" s="7" t="e">
        <v>#N/A</v>
      </c>
      <c r="I5710" s="7" t="s">
        <v>1028</v>
      </c>
      <c r="J5710" s="7" t="s">
        <v>1029</v>
      </c>
      <c r="K5710" s="241">
        <v>2619</v>
      </c>
      <c r="L5710" s="7" t="s">
        <v>2683</v>
      </c>
      <c r="M5710" s="241">
        <v>2079</v>
      </c>
      <c r="N5710" s="7" t="s">
        <v>35</v>
      </c>
    </row>
    <row r="5711" spans="1:14" x14ac:dyDescent="0.3">
      <c r="A5711" t="str">
        <f t="shared" si="89"/>
        <v>26362084</v>
      </c>
      <c r="B5711" s="7" t="s">
        <v>1294</v>
      </c>
      <c r="C5711" s="7" t="s">
        <v>958</v>
      </c>
      <c r="D5711" s="7" t="s">
        <v>22</v>
      </c>
      <c r="E5711" s="7" t="e">
        <v>#N/A</v>
      </c>
      <c r="F5711" s="7" t="e">
        <v>#N/A</v>
      </c>
      <c r="G5711" s="7" t="e">
        <v>#N/A</v>
      </c>
      <c r="H5711" s="7" t="e">
        <v>#N/A</v>
      </c>
      <c r="I5711" s="7" t="s">
        <v>1028</v>
      </c>
      <c r="J5711" s="7" t="s">
        <v>1029</v>
      </c>
      <c r="K5711" s="241">
        <v>2636</v>
      </c>
      <c r="L5711" s="7" t="s">
        <v>2684</v>
      </c>
      <c r="M5711" s="241">
        <v>2084</v>
      </c>
      <c r="N5711" s="7" t="s">
        <v>497</v>
      </c>
    </row>
    <row r="5712" spans="1:14" x14ac:dyDescent="0.3">
      <c r="A5712" t="str">
        <f t="shared" si="89"/>
        <v>60442079</v>
      </c>
      <c r="B5712" s="7" t="s">
        <v>1321</v>
      </c>
      <c r="C5712" s="7"/>
      <c r="D5712" s="7"/>
      <c r="E5712" s="7" t="e">
        <v>#N/A</v>
      </c>
      <c r="F5712" s="7" t="e">
        <v>#N/A</v>
      </c>
      <c r="G5712" s="7" t="e">
        <v>#N/A</v>
      </c>
      <c r="H5712" s="7" t="e">
        <v>#N/A</v>
      </c>
      <c r="I5712" s="7" t="s">
        <v>1028</v>
      </c>
      <c r="J5712" s="7" t="s">
        <v>1029</v>
      </c>
      <c r="K5712" s="241">
        <v>6044</v>
      </c>
      <c r="L5712" s="7" t="s">
        <v>2685</v>
      </c>
      <c r="M5712" s="241">
        <v>2079</v>
      </c>
      <c r="N5712" s="7" t="s">
        <v>35</v>
      </c>
    </row>
    <row r="5713" spans="1:14" x14ac:dyDescent="0.3">
      <c r="A5713" t="str">
        <f t="shared" si="89"/>
        <v>60446004</v>
      </c>
      <c r="B5713" s="7" t="s">
        <v>1321</v>
      </c>
      <c r="C5713" s="7"/>
      <c r="D5713" s="7"/>
      <c r="E5713" s="7" t="e">
        <v>#N/A</v>
      </c>
      <c r="F5713" s="7" t="e">
        <v>#N/A</v>
      </c>
      <c r="G5713" s="7" t="e">
        <v>#N/A</v>
      </c>
      <c r="H5713" s="7" t="e">
        <v>#N/A</v>
      </c>
      <c r="I5713" s="7" t="s">
        <v>1028</v>
      </c>
      <c r="J5713" s="7" t="s">
        <v>1029</v>
      </c>
      <c r="K5713" s="241">
        <v>6044</v>
      </c>
      <c r="L5713" s="7" t="s">
        <v>2685</v>
      </c>
      <c r="M5713" s="241">
        <v>6004</v>
      </c>
      <c r="N5713" s="7" t="s">
        <v>66</v>
      </c>
    </row>
    <row r="5714" spans="1:14" x14ac:dyDescent="0.3">
      <c r="A5714" t="str">
        <f t="shared" si="89"/>
        <v>2161</v>
      </c>
      <c r="B5714" s="7" t="s">
        <v>1294</v>
      </c>
      <c r="C5714" s="7" t="s">
        <v>1316</v>
      </c>
      <c r="D5714" s="7" t="s">
        <v>1356</v>
      </c>
      <c r="E5714" s="7" t="s">
        <v>337</v>
      </c>
      <c r="F5714" s="7" t="s">
        <v>338</v>
      </c>
      <c r="G5714" s="7" t="s">
        <v>256</v>
      </c>
      <c r="H5714" s="7" t="s">
        <v>257</v>
      </c>
      <c r="I5714" s="7" t="s">
        <v>414</v>
      </c>
      <c r="J5714" s="7" t="s">
        <v>415</v>
      </c>
      <c r="K5714" s="241">
        <v>216</v>
      </c>
      <c r="L5714" s="7" t="s">
        <v>257</v>
      </c>
      <c r="M5714" s="241">
        <v>1</v>
      </c>
      <c r="N5714" s="7" t="s">
        <v>158</v>
      </c>
    </row>
    <row r="5715" spans="1:14" x14ac:dyDescent="0.3">
      <c r="A5715" t="str">
        <f t="shared" si="89"/>
        <v>2163</v>
      </c>
      <c r="B5715" s="7" t="s">
        <v>1294</v>
      </c>
      <c r="C5715" s="7" t="s">
        <v>1316</v>
      </c>
      <c r="D5715" s="7" t="s">
        <v>1356</v>
      </c>
      <c r="E5715" s="7" t="s">
        <v>337</v>
      </c>
      <c r="F5715" s="7" t="s">
        <v>338</v>
      </c>
      <c r="G5715" s="7" t="s">
        <v>256</v>
      </c>
      <c r="H5715" s="7" t="s">
        <v>257</v>
      </c>
      <c r="I5715" s="7" t="s">
        <v>414</v>
      </c>
      <c r="J5715" s="7" t="s">
        <v>415</v>
      </c>
      <c r="K5715" s="241">
        <v>216</v>
      </c>
      <c r="L5715" s="7" t="s">
        <v>257</v>
      </c>
      <c r="M5715" s="241">
        <v>3</v>
      </c>
      <c r="N5715" s="7" t="s">
        <v>277</v>
      </c>
    </row>
    <row r="5716" spans="1:14" x14ac:dyDescent="0.3">
      <c r="A5716" t="str">
        <f t="shared" si="89"/>
        <v>2164</v>
      </c>
      <c r="B5716" s="7" t="s">
        <v>1294</v>
      </c>
      <c r="C5716" s="7"/>
      <c r="D5716" s="7"/>
      <c r="E5716" s="7" t="s">
        <v>337</v>
      </c>
      <c r="F5716" s="7" t="s">
        <v>338</v>
      </c>
      <c r="G5716" s="7" t="s">
        <v>256</v>
      </c>
      <c r="H5716" s="7" t="s">
        <v>257</v>
      </c>
      <c r="I5716" s="7" t="s">
        <v>414</v>
      </c>
      <c r="J5716" s="7" t="s">
        <v>415</v>
      </c>
      <c r="K5716" s="241">
        <v>216</v>
      </c>
      <c r="L5716" s="7" t="s">
        <v>257</v>
      </c>
      <c r="M5716" s="241">
        <v>4</v>
      </c>
      <c r="N5716" s="7" t="s">
        <v>463</v>
      </c>
    </row>
    <row r="5717" spans="1:14" x14ac:dyDescent="0.3">
      <c r="A5717" t="str">
        <f t="shared" si="89"/>
        <v>2168</v>
      </c>
      <c r="B5717" s="7" t="s">
        <v>1294</v>
      </c>
      <c r="C5717" s="7"/>
      <c r="D5717" s="7"/>
      <c r="E5717" s="7" t="s">
        <v>337</v>
      </c>
      <c r="F5717" s="7" t="s">
        <v>338</v>
      </c>
      <c r="G5717" s="7" t="s">
        <v>256</v>
      </c>
      <c r="H5717" s="7" t="s">
        <v>257</v>
      </c>
      <c r="I5717" s="7" t="s">
        <v>414</v>
      </c>
      <c r="J5717" s="7" t="s">
        <v>415</v>
      </c>
      <c r="K5717" s="241">
        <v>216</v>
      </c>
      <c r="L5717" s="7" t="s">
        <v>257</v>
      </c>
      <c r="M5717" s="241">
        <v>8</v>
      </c>
      <c r="N5717" s="7" t="s">
        <v>159</v>
      </c>
    </row>
    <row r="5718" spans="1:14" x14ac:dyDescent="0.3">
      <c r="A5718" t="str">
        <f t="shared" si="89"/>
        <v>2169</v>
      </c>
      <c r="B5718" s="7" t="s">
        <v>1294</v>
      </c>
      <c r="C5718" s="7"/>
      <c r="D5718" s="7"/>
      <c r="E5718" s="7" t="s">
        <v>337</v>
      </c>
      <c r="F5718" s="7" t="s">
        <v>338</v>
      </c>
      <c r="G5718" s="7" t="s">
        <v>256</v>
      </c>
      <c r="H5718" s="7" t="s">
        <v>257</v>
      </c>
      <c r="I5718" s="7" t="s">
        <v>414</v>
      </c>
      <c r="J5718" s="7" t="s">
        <v>415</v>
      </c>
      <c r="K5718" s="241">
        <v>216</v>
      </c>
      <c r="L5718" s="7" t="s">
        <v>257</v>
      </c>
      <c r="M5718" s="241">
        <v>9</v>
      </c>
      <c r="N5718" s="7" t="s">
        <v>464</v>
      </c>
    </row>
    <row r="5719" spans="1:14" x14ac:dyDescent="0.3">
      <c r="A5719" t="str">
        <f t="shared" si="89"/>
        <v>21630</v>
      </c>
      <c r="B5719" s="7" t="s">
        <v>1294</v>
      </c>
      <c r="C5719" s="7"/>
      <c r="D5719" s="7"/>
      <c r="E5719" s="7" t="s">
        <v>337</v>
      </c>
      <c r="F5719" s="7" t="s">
        <v>338</v>
      </c>
      <c r="G5719" s="7" t="s">
        <v>256</v>
      </c>
      <c r="H5719" s="7" t="s">
        <v>257</v>
      </c>
      <c r="I5719" s="7" t="s">
        <v>414</v>
      </c>
      <c r="J5719" s="7" t="s">
        <v>415</v>
      </c>
      <c r="K5719" s="241">
        <v>216</v>
      </c>
      <c r="L5719" s="7" t="s">
        <v>257</v>
      </c>
      <c r="M5719" s="241">
        <v>30</v>
      </c>
      <c r="N5719" s="7" t="s">
        <v>347</v>
      </c>
    </row>
    <row r="5720" spans="1:14" x14ac:dyDescent="0.3">
      <c r="A5720" t="str">
        <f t="shared" si="89"/>
        <v>21635</v>
      </c>
      <c r="B5720" s="7" t="s">
        <v>1294</v>
      </c>
      <c r="C5720" s="7"/>
      <c r="D5720" s="7"/>
      <c r="E5720" s="7" t="s">
        <v>337</v>
      </c>
      <c r="F5720" s="7" t="s">
        <v>338</v>
      </c>
      <c r="G5720" s="7" t="s">
        <v>256</v>
      </c>
      <c r="H5720" s="7" t="s">
        <v>257</v>
      </c>
      <c r="I5720" s="7" t="s">
        <v>414</v>
      </c>
      <c r="J5720" s="7" t="s">
        <v>415</v>
      </c>
      <c r="K5720" s="241">
        <v>216</v>
      </c>
      <c r="L5720" s="7" t="s">
        <v>257</v>
      </c>
      <c r="M5720" s="241">
        <v>35</v>
      </c>
      <c r="N5720" s="7" t="s">
        <v>1346</v>
      </c>
    </row>
    <row r="5721" spans="1:14" x14ac:dyDescent="0.3">
      <c r="A5721" t="str">
        <f t="shared" si="89"/>
        <v>2161502</v>
      </c>
      <c r="B5721" s="7" t="s">
        <v>1294</v>
      </c>
      <c r="C5721" s="7"/>
      <c r="D5721" s="7"/>
      <c r="E5721" s="7" t="s">
        <v>337</v>
      </c>
      <c r="F5721" s="7" t="s">
        <v>338</v>
      </c>
      <c r="G5721" s="7" t="s">
        <v>256</v>
      </c>
      <c r="H5721" s="7" t="s">
        <v>257</v>
      </c>
      <c r="I5721" s="7" t="s">
        <v>414</v>
      </c>
      <c r="J5721" s="7" t="s">
        <v>415</v>
      </c>
      <c r="K5721" s="241">
        <v>216</v>
      </c>
      <c r="L5721" s="7" t="s">
        <v>257</v>
      </c>
      <c r="M5721" s="241">
        <v>1502</v>
      </c>
      <c r="N5721" s="7" t="s">
        <v>491</v>
      </c>
    </row>
    <row r="5722" spans="1:14" x14ac:dyDescent="0.3">
      <c r="A5722" t="str">
        <f t="shared" si="89"/>
        <v>2161504</v>
      </c>
      <c r="B5722" s="7" t="s">
        <v>1294</v>
      </c>
      <c r="C5722" s="7" t="s">
        <v>1316</v>
      </c>
      <c r="D5722" s="7" t="s">
        <v>1356</v>
      </c>
      <c r="E5722" s="7" t="s">
        <v>337</v>
      </c>
      <c r="F5722" s="7" t="s">
        <v>338</v>
      </c>
      <c r="G5722" s="7" t="s">
        <v>256</v>
      </c>
      <c r="H5722" s="7" t="s">
        <v>257</v>
      </c>
      <c r="I5722" s="7" t="s">
        <v>414</v>
      </c>
      <c r="J5722" s="7" t="s">
        <v>415</v>
      </c>
      <c r="K5722" s="241">
        <v>216</v>
      </c>
      <c r="L5722" s="7" t="s">
        <v>257</v>
      </c>
      <c r="M5722" s="241">
        <v>1504</v>
      </c>
      <c r="N5722" s="7" t="s">
        <v>161</v>
      </c>
    </row>
    <row r="5723" spans="1:14" x14ac:dyDescent="0.3">
      <c r="A5723" t="str">
        <f t="shared" si="89"/>
        <v>2162000</v>
      </c>
      <c r="B5723" s="7" t="s">
        <v>1294</v>
      </c>
      <c r="C5723" s="7"/>
      <c r="D5723" s="7"/>
      <c r="E5723" s="7" t="s">
        <v>337</v>
      </c>
      <c r="F5723" s="7" t="s">
        <v>338</v>
      </c>
      <c r="G5723" s="7" t="s">
        <v>256</v>
      </c>
      <c r="H5723" s="7" t="s">
        <v>257</v>
      </c>
      <c r="I5723" s="7" t="s">
        <v>414</v>
      </c>
      <c r="J5723" s="7" t="s">
        <v>415</v>
      </c>
      <c r="K5723" s="241">
        <v>216</v>
      </c>
      <c r="L5723" s="7" t="s">
        <v>257</v>
      </c>
      <c r="M5723" s="241">
        <v>2000</v>
      </c>
      <c r="N5723" s="7" t="s">
        <v>271</v>
      </c>
    </row>
    <row r="5724" spans="1:14" x14ac:dyDescent="0.3">
      <c r="A5724" t="str">
        <f t="shared" si="89"/>
        <v>2162005</v>
      </c>
      <c r="B5724" s="7" t="s">
        <v>1294</v>
      </c>
      <c r="C5724" s="7"/>
      <c r="D5724" s="7"/>
      <c r="E5724" s="7" t="s">
        <v>337</v>
      </c>
      <c r="F5724" s="7" t="s">
        <v>338</v>
      </c>
      <c r="G5724" s="7" t="s">
        <v>256</v>
      </c>
      <c r="H5724" s="7" t="s">
        <v>257</v>
      </c>
      <c r="I5724" s="7" t="s">
        <v>414</v>
      </c>
      <c r="J5724" s="7" t="s">
        <v>415</v>
      </c>
      <c r="K5724" s="241">
        <v>216</v>
      </c>
      <c r="L5724" s="7" t="s">
        <v>257</v>
      </c>
      <c r="M5724" s="241">
        <v>2005</v>
      </c>
      <c r="N5724" s="7" t="s">
        <v>352</v>
      </c>
    </row>
    <row r="5725" spans="1:14" x14ac:dyDescent="0.3">
      <c r="A5725" t="str">
        <f t="shared" si="89"/>
        <v>2162015</v>
      </c>
      <c r="B5725" s="7" t="s">
        <v>1294</v>
      </c>
      <c r="C5725" s="7" t="s">
        <v>1316</v>
      </c>
      <c r="D5725" s="7" t="s">
        <v>1356</v>
      </c>
      <c r="E5725" s="7" t="s">
        <v>337</v>
      </c>
      <c r="F5725" s="7" t="s">
        <v>338</v>
      </c>
      <c r="G5725" s="7" t="s">
        <v>256</v>
      </c>
      <c r="H5725" s="7" t="s">
        <v>257</v>
      </c>
      <c r="I5725" s="7" t="s">
        <v>414</v>
      </c>
      <c r="J5725" s="7" t="s">
        <v>415</v>
      </c>
      <c r="K5725" s="241">
        <v>216</v>
      </c>
      <c r="L5725" s="7" t="s">
        <v>257</v>
      </c>
      <c r="M5725" s="241">
        <v>2015</v>
      </c>
      <c r="N5725" s="7" t="s">
        <v>278</v>
      </c>
    </row>
    <row r="5726" spans="1:14" x14ac:dyDescent="0.3">
      <c r="A5726" t="str">
        <f t="shared" si="89"/>
        <v>2162016</v>
      </c>
      <c r="B5726" s="7" t="s">
        <v>1294</v>
      </c>
      <c r="C5726" s="7"/>
      <c r="D5726" s="7"/>
      <c r="E5726" s="7" t="s">
        <v>337</v>
      </c>
      <c r="F5726" s="7" t="s">
        <v>338</v>
      </c>
      <c r="G5726" s="7" t="s">
        <v>256</v>
      </c>
      <c r="H5726" s="7" t="s">
        <v>257</v>
      </c>
      <c r="I5726" s="7" t="s">
        <v>414</v>
      </c>
      <c r="J5726" s="7" t="s">
        <v>415</v>
      </c>
      <c r="K5726" s="241">
        <v>216</v>
      </c>
      <c r="L5726" s="7" t="s">
        <v>257</v>
      </c>
      <c r="M5726" s="241">
        <v>2016</v>
      </c>
      <c r="N5726" s="7" t="s">
        <v>169</v>
      </c>
    </row>
    <row r="5727" spans="1:14" x14ac:dyDescent="0.3">
      <c r="A5727" t="str">
        <f t="shared" si="89"/>
        <v>2162037</v>
      </c>
      <c r="B5727" s="7" t="s">
        <v>1294</v>
      </c>
      <c r="C5727" s="7"/>
      <c r="D5727" s="7"/>
      <c r="E5727" s="7" t="s">
        <v>337</v>
      </c>
      <c r="F5727" s="7" t="s">
        <v>338</v>
      </c>
      <c r="G5727" s="7" t="s">
        <v>256</v>
      </c>
      <c r="H5727" s="7" t="s">
        <v>257</v>
      </c>
      <c r="I5727" s="7" t="s">
        <v>414</v>
      </c>
      <c r="J5727" s="7" t="s">
        <v>415</v>
      </c>
      <c r="K5727" s="241">
        <v>216</v>
      </c>
      <c r="L5727" s="7" t="s">
        <v>257</v>
      </c>
      <c r="M5727" s="241">
        <v>2037</v>
      </c>
      <c r="N5727" s="7" t="s">
        <v>294</v>
      </c>
    </row>
    <row r="5728" spans="1:14" x14ac:dyDescent="0.3">
      <c r="A5728" t="str">
        <f t="shared" si="89"/>
        <v>2162045</v>
      </c>
      <c r="B5728" s="7" t="s">
        <v>1294</v>
      </c>
      <c r="C5728" s="7"/>
      <c r="D5728" s="7"/>
      <c r="E5728" s="7" t="s">
        <v>337</v>
      </c>
      <c r="F5728" s="7" t="s">
        <v>338</v>
      </c>
      <c r="G5728" s="7" t="s">
        <v>256</v>
      </c>
      <c r="H5728" s="7" t="s">
        <v>257</v>
      </c>
      <c r="I5728" s="7" t="s">
        <v>414</v>
      </c>
      <c r="J5728" s="7" t="s">
        <v>415</v>
      </c>
      <c r="K5728" s="241">
        <v>216</v>
      </c>
      <c r="L5728" s="7" t="s">
        <v>257</v>
      </c>
      <c r="M5728" s="241">
        <v>2045</v>
      </c>
      <c r="N5728" s="7" t="s">
        <v>170</v>
      </c>
    </row>
    <row r="5729" spans="1:14" x14ac:dyDescent="0.3">
      <c r="A5729" t="str">
        <f t="shared" si="89"/>
        <v>2162046</v>
      </c>
      <c r="B5729" s="7" t="s">
        <v>1294</v>
      </c>
      <c r="C5729" s="7"/>
      <c r="D5729" s="7"/>
      <c r="E5729" s="7" t="s">
        <v>337</v>
      </c>
      <c r="F5729" s="7" t="s">
        <v>338</v>
      </c>
      <c r="G5729" s="7" t="s">
        <v>256</v>
      </c>
      <c r="H5729" s="7" t="s">
        <v>257</v>
      </c>
      <c r="I5729" s="7" t="s">
        <v>414</v>
      </c>
      <c r="J5729" s="7" t="s">
        <v>415</v>
      </c>
      <c r="K5729" s="241">
        <v>216</v>
      </c>
      <c r="L5729" s="7" t="s">
        <v>257</v>
      </c>
      <c r="M5729" s="241">
        <v>2046</v>
      </c>
      <c r="N5729" s="7" t="s">
        <v>404</v>
      </c>
    </row>
    <row r="5730" spans="1:14" x14ac:dyDescent="0.3">
      <c r="A5730" t="str">
        <f t="shared" si="89"/>
        <v>2162054</v>
      </c>
      <c r="B5730" s="7" t="s">
        <v>1294</v>
      </c>
      <c r="C5730" s="7"/>
      <c r="D5730" s="7"/>
      <c r="E5730" s="7" t="s">
        <v>337</v>
      </c>
      <c r="F5730" s="7" t="s">
        <v>338</v>
      </c>
      <c r="G5730" s="7" t="s">
        <v>256</v>
      </c>
      <c r="H5730" s="7" t="s">
        <v>257</v>
      </c>
      <c r="I5730" s="7" t="s">
        <v>414</v>
      </c>
      <c r="J5730" s="7" t="s">
        <v>415</v>
      </c>
      <c r="K5730" s="241">
        <v>216</v>
      </c>
      <c r="L5730" s="7" t="s">
        <v>257</v>
      </c>
      <c r="M5730" s="241">
        <v>2054</v>
      </c>
      <c r="N5730" s="7" t="s">
        <v>167</v>
      </c>
    </row>
    <row r="5731" spans="1:14" x14ac:dyDescent="0.3">
      <c r="A5731" t="str">
        <f t="shared" si="89"/>
        <v>2162057</v>
      </c>
      <c r="B5731" s="7" t="s">
        <v>1294</v>
      </c>
      <c r="C5731" s="7"/>
      <c r="D5731" s="7"/>
      <c r="E5731" s="7" t="s">
        <v>337</v>
      </c>
      <c r="F5731" s="7" t="s">
        <v>338</v>
      </c>
      <c r="G5731" s="7" t="s">
        <v>256</v>
      </c>
      <c r="H5731" s="7" t="s">
        <v>257</v>
      </c>
      <c r="I5731" s="7" t="s">
        <v>414</v>
      </c>
      <c r="J5731" s="7" t="s">
        <v>415</v>
      </c>
      <c r="K5731" s="241">
        <v>216</v>
      </c>
      <c r="L5731" s="7" t="s">
        <v>257</v>
      </c>
      <c r="M5731" s="241">
        <v>2057</v>
      </c>
      <c r="N5731" s="7" t="s">
        <v>474</v>
      </c>
    </row>
    <row r="5732" spans="1:14" x14ac:dyDescent="0.3">
      <c r="A5732" t="str">
        <f t="shared" si="89"/>
        <v>2162066</v>
      </c>
      <c r="B5732" s="7" t="s">
        <v>1294</v>
      </c>
      <c r="C5732" s="7"/>
      <c r="D5732" s="7"/>
      <c r="E5732" s="7" t="s">
        <v>337</v>
      </c>
      <c r="F5732" s="7" t="s">
        <v>338</v>
      </c>
      <c r="G5732" s="7" t="s">
        <v>256</v>
      </c>
      <c r="H5732" s="7" t="s">
        <v>257</v>
      </c>
      <c r="I5732" s="7" t="s">
        <v>414</v>
      </c>
      <c r="J5732" s="7" t="s">
        <v>415</v>
      </c>
      <c r="K5732" s="241">
        <v>216</v>
      </c>
      <c r="L5732" s="7" t="s">
        <v>257</v>
      </c>
      <c r="M5732" s="241">
        <v>2066</v>
      </c>
      <c r="N5732" s="7" t="s">
        <v>444</v>
      </c>
    </row>
    <row r="5733" spans="1:14" x14ac:dyDescent="0.3">
      <c r="A5733" t="str">
        <f t="shared" si="89"/>
        <v>2162068</v>
      </c>
      <c r="B5733" s="7" t="s">
        <v>1294</v>
      </c>
      <c r="C5733" s="7"/>
      <c r="D5733" s="7"/>
      <c r="E5733" s="7" t="s">
        <v>337</v>
      </c>
      <c r="F5733" s="7" t="s">
        <v>338</v>
      </c>
      <c r="G5733" s="7" t="s">
        <v>256</v>
      </c>
      <c r="H5733" s="7" t="s">
        <v>257</v>
      </c>
      <c r="I5733" s="7" t="s">
        <v>414</v>
      </c>
      <c r="J5733" s="7" t="s">
        <v>415</v>
      </c>
      <c r="K5733" s="241">
        <v>216</v>
      </c>
      <c r="L5733" s="7" t="s">
        <v>257</v>
      </c>
      <c r="M5733" s="241">
        <v>2068</v>
      </c>
      <c r="N5733" s="7" t="s">
        <v>410</v>
      </c>
    </row>
    <row r="5734" spans="1:14" x14ac:dyDescent="0.3">
      <c r="A5734" t="str">
        <f t="shared" si="89"/>
        <v>2162070</v>
      </c>
      <c r="B5734" s="7" t="s">
        <v>1294</v>
      </c>
      <c r="C5734" s="7" t="s">
        <v>1316</v>
      </c>
      <c r="D5734" s="7" t="s">
        <v>1356</v>
      </c>
      <c r="E5734" s="7" t="s">
        <v>337</v>
      </c>
      <c r="F5734" s="7" t="s">
        <v>338</v>
      </c>
      <c r="G5734" s="7" t="s">
        <v>256</v>
      </c>
      <c r="H5734" s="7" t="s">
        <v>257</v>
      </c>
      <c r="I5734" s="7" t="s">
        <v>414</v>
      </c>
      <c r="J5734" s="7" t="s">
        <v>415</v>
      </c>
      <c r="K5734" s="241">
        <v>216</v>
      </c>
      <c r="L5734" s="7" t="s">
        <v>257</v>
      </c>
      <c r="M5734" s="241">
        <v>2070</v>
      </c>
      <c r="N5734" s="7" t="s">
        <v>279</v>
      </c>
    </row>
    <row r="5735" spans="1:14" x14ac:dyDescent="0.3">
      <c r="A5735" t="str">
        <f t="shared" si="89"/>
        <v>2162071</v>
      </c>
      <c r="B5735" s="7" t="s">
        <v>1294</v>
      </c>
      <c r="C5735" s="7"/>
      <c r="D5735" s="7"/>
      <c r="E5735" s="7" t="s">
        <v>337</v>
      </c>
      <c r="F5735" s="7" t="s">
        <v>338</v>
      </c>
      <c r="G5735" s="7" t="s">
        <v>256</v>
      </c>
      <c r="H5735" s="7" t="s">
        <v>257</v>
      </c>
      <c r="I5735" s="7" t="s">
        <v>414</v>
      </c>
      <c r="J5735" s="7" t="s">
        <v>415</v>
      </c>
      <c r="K5735" s="241">
        <v>216</v>
      </c>
      <c r="L5735" s="7" t="s">
        <v>257</v>
      </c>
      <c r="M5735" s="241">
        <v>2071</v>
      </c>
      <c r="N5735" s="7" t="s">
        <v>389</v>
      </c>
    </row>
    <row r="5736" spans="1:14" x14ac:dyDescent="0.3">
      <c r="A5736" t="str">
        <f t="shared" si="89"/>
        <v>2162073</v>
      </c>
      <c r="B5736" s="7" t="s">
        <v>1294</v>
      </c>
      <c r="C5736" s="7"/>
      <c r="D5736" s="7"/>
      <c r="E5736" s="7" t="s">
        <v>337</v>
      </c>
      <c r="F5736" s="7" t="s">
        <v>338</v>
      </c>
      <c r="G5736" s="7" t="s">
        <v>256</v>
      </c>
      <c r="H5736" s="7" t="s">
        <v>257</v>
      </c>
      <c r="I5736" s="7" t="s">
        <v>414</v>
      </c>
      <c r="J5736" s="7" t="s">
        <v>415</v>
      </c>
      <c r="K5736" s="241">
        <v>216</v>
      </c>
      <c r="L5736" s="7" t="s">
        <v>257</v>
      </c>
      <c r="M5736" s="241">
        <v>2073</v>
      </c>
      <c r="N5736" s="7" t="s">
        <v>377</v>
      </c>
    </row>
    <row r="5737" spans="1:14" x14ac:dyDescent="0.3">
      <c r="A5737" t="str">
        <f t="shared" si="89"/>
        <v>2162078</v>
      </c>
      <c r="B5737" s="7" t="s">
        <v>1294</v>
      </c>
      <c r="C5737" s="7"/>
      <c r="D5737" s="7"/>
      <c r="E5737" s="7" t="s">
        <v>337</v>
      </c>
      <c r="F5737" s="7" t="s">
        <v>338</v>
      </c>
      <c r="G5737" s="7" t="s">
        <v>256</v>
      </c>
      <c r="H5737" s="7" t="s">
        <v>257</v>
      </c>
      <c r="I5737" s="7" t="s">
        <v>414</v>
      </c>
      <c r="J5737" s="7" t="s">
        <v>415</v>
      </c>
      <c r="K5737" s="241">
        <v>216</v>
      </c>
      <c r="L5737" s="7" t="s">
        <v>257</v>
      </c>
      <c r="M5737" s="241">
        <v>2078</v>
      </c>
      <c r="N5737" s="7" t="s">
        <v>284</v>
      </c>
    </row>
    <row r="5738" spans="1:14" x14ac:dyDescent="0.3">
      <c r="A5738" t="str">
        <f t="shared" si="89"/>
        <v>2162085</v>
      </c>
      <c r="B5738" s="7" t="s">
        <v>1294</v>
      </c>
      <c r="C5738" s="7" t="s">
        <v>1316</v>
      </c>
      <c r="D5738" s="7" t="s">
        <v>1356</v>
      </c>
      <c r="E5738" s="7" t="s">
        <v>337</v>
      </c>
      <c r="F5738" s="7" t="s">
        <v>338</v>
      </c>
      <c r="G5738" s="7" t="s">
        <v>256</v>
      </c>
      <c r="H5738" s="7" t="s">
        <v>257</v>
      </c>
      <c r="I5738" s="7" t="s">
        <v>414</v>
      </c>
      <c r="J5738" s="7" t="s">
        <v>415</v>
      </c>
      <c r="K5738" s="241">
        <v>216</v>
      </c>
      <c r="L5738" s="7" t="s">
        <v>257</v>
      </c>
      <c r="M5738" s="241">
        <v>2085</v>
      </c>
      <c r="N5738" s="7" t="s">
        <v>280</v>
      </c>
    </row>
    <row r="5739" spans="1:14" x14ac:dyDescent="0.3">
      <c r="A5739" t="str">
        <f t="shared" si="89"/>
        <v>2162086</v>
      </c>
      <c r="B5739" s="7" t="s">
        <v>1294</v>
      </c>
      <c r="C5739" s="7"/>
      <c r="D5739" s="7"/>
      <c r="E5739" s="7" t="s">
        <v>337</v>
      </c>
      <c r="F5739" s="7" t="s">
        <v>338</v>
      </c>
      <c r="G5739" s="7" t="s">
        <v>256</v>
      </c>
      <c r="H5739" s="7" t="s">
        <v>257</v>
      </c>
      <c r="I5739" s="7" t="s">
        <v>414</v>
      </c>
      <c r="J5739" s="7" t="s">
        <v>415</v>
      </c>
      <c r="K5739" s="241">
        <v>216</v>
      </c>
      <c r="L5739" s="7" t="s">
        <v>257</v>
      </c>
      <c r="M5739" s="241">
        <v>2086</v>
      </c>
      <c r="N5739" s="7" t="s">
        <v>291</v>
      </c>
    </row>
    <row r="5740" spans="1:14" x14ac:dyDescent="0.3">
      <c r="A5740" t="str">
        <f t="shared" si="89"/>
        <v>2162087</v>
      </c>
      <c r="B5740" s="7" t="s">
        <v>1294</v>
      </c>
      <c r="C5740" s="7"/>
      <c r="D5740" s="7"/>
      <c r="E5740" s="7" t="s">
        <v>337</v>
      </c>
      <c r="F5740" s="7" t="s">
        <v>338</v>
      </c>
      <c r="G5740" s="7" t="s">
        <v>256</v>
      </c>
      <c r="H5740" s="7" t="s">
        <v>257</v>
      </c>
      <c r="I5740" s="7" t="s">
        <v>414</v>
      </c>
      <c r="J5740" s="7" t="s">
        <v>415</v>
      </c>
      <c r="K5740" s="241">
        <v>216</v>
      </c>
      <c r="L5740" s="7" t="s">
        <v>257</v>
      </c>
      <c r="M5740" s="241">
        <v>2087</v>
      </c>
      <c r="N5740" s="7" t="s">
        <v>333</v>
      </c>
    </row>
    <row r="5741" spans="1:14" x14ac:dyDescent="0.3">
      <c r="A5741" t="str">
        <f t="shared" si="89"/>
        <v>2162092</v>
      </c>
      <c r="B5741" s="7" t="s">
        <v>1294</v>
      </c>
      <c r="C5741" s="7"/>
      <c r="D5741" s="7"/>
      <c r="E5741" s="7" t="s">
        <v>337</v>
      </c>
      <c r="F5741" s="7" t="s">
        <v>338</v>
      </c>
      <c r="G5741" s="7" t="s">
        <v>256</v>
      </c>
      <c r="H5741" s="7" t="s">
        <v>257</v>
      </c>
      <c r="I5741" s="7" t="s">
        <v>414</v>
      </c>
      <c r="J5741" s="7" t="s">
        <v>415</v>
      </c>
      <c r="K5741" s="241">
        <v>216</v>
      </c>
      <c r="L5741" s="7" t="s">
        <v>257</v>
      </c>
      <c r="M5741" s="241">
        <v>2092</v>
      </c>
      <c r="N5741" s="7" t="s">
        <v>141</v>
      </c>
    </row>
    <row r="5742" spans="1:14" x14ac:dyDescent="0.3">
      <c r="A5742" t="str">
        <f t="shared" si="89"/>
        <v>2164004</v>
      </c>
      <c r="B5742" s="7" t="s">
        <v>1294</v>
      </c>
      <c r="C5742" s="7"/>
      <c r="D5742" s="7"/>
      <c r="E5742" s="7" t="s">
        <v>337</v>
      </c>
      <c r="F5742" s="7" t="s">
        <v>338</v>
      </c>
      <c r="G5742" s="7" t="s">
        <v>256</v>
      </c>
      <c r="H5742" s="7" t="s">
        <v>257</v>
      </c>
      <c r="I5742" s="7" t="s">
        <v>414</v>
      </c>
      <c r="J5742" s="7" t="s">
        <v>415</v>
      </c>
      <c r="K5742" s="241">
        <v>216</v>
      </c>
      <c r="L5742" s="7" t="s">
        <v>257</v>
      </c>
      <c r="M5742" s="241">
        <v>4004</v>
      </c>
      <c r="N5742" s="7" t="s">
        <v>1357</v>
      </c>
    </row>
    <row r="5743" spans="1:14" x14ac:dyDescent="0.3">
      <c r="A5743" t="str">
        <f t="shared" si="89"/>
        <v>2164008</v>
      </c>
      <c r="B5743" s="7" t="s">
        <v>1294</v>
      </c>
      <c r="C5743" s="7"/>
      <c r="D5743" s="7"/>
      <c r="E5743" s="7" t="s">
        <v>337</v>
      </c>
      <c r="F5743" s="7" t="s">
        <v>338</v>
      </c>
      <c r="G5743" s="7" t="s">
        <v>256</v>
      </c>
      <c r="H5743" s="7" t="s">
        <v>257</v>
      </c>
      <c r="I5743" s="7" t="s">
        <v>414</v>
      </c>
      <c r="J5743" s="7" t="s">
        <v>415</v>
      </c>
      <c r="K5743" s="241">
        <v>216</v>
      </c>
      <c r="L5743" s="7" t="s">
        <v>257</v>
      </c>
      <c r="M5743" s="241">
        <v>4008</v>
      </c>
      <c r="N5743" s="7" t="s">
        <v>1358</v>
      </c>
    </row>
    <row r="5744" spans="1:14" x14ac:dyDescent="0.3">
      <c r="A5744" t="str">
        <f t="shared" si="89"/>
        <v>2164009</v>
      </c>
      <c r="B5744" s="7" t="s">
        <v>1294</v>
      </c>
      <c r="C5744" s="7"/>
      <c r="D5744" s="7"/>
      <c r="E5744" s="7" t="s">
        <v>337</v>
      </c>
      <c r="F5744" s="7" t="s">
        <v>338</v>
      </c>
      <c r="G5744" s="7" t="s">
        <v>256</v>
      </c>
      <c r="H5744" s="7" t="s">
        <v>257</v>
      </c>
      <c r="I5744" s="7" t="s">
        <v>414</v>
      </c>
      <c r="J5744" s="7" t="s">
        <v>415</v>
      </c>
      <c r="K5744" s="241">
        <v>216</v>
      </c>
      <c r="L5744" s="7" t="s">
        <v>257</v>
      </c>
      <c r="M5744" s="241">
        <v>4009</v>
      </c>
      <c r="N5744" s="7" t="s">
        <v>1350</v>
      </c>
    </row>
    <row r="5745" spans="1:14" x14ac:dyDescent="0.3">
      <c r="A5745" t="str">
        <f t="shared" si="89"/>
        <v>2168000</v>
      </c>
      <c r="B5745" s="7" t="s">
        <v>1294</v>
      </c>
      <c r="C5745" s="7"/>
      <c r="D5745" s="7"/>
      <c r="E5745" s="7" t="s">
        <v>337</v>
      </c>
      <c r="F5745" s="7" t="s">
        <v>338</v>
      </c>
      <c r="G5745" s="7" t="s">
        <v>256</v>
      </c>
      <c r="H5745" s="7" t="s">
        <v>257</v>
      </c>
      <c r="I5745" s="7" t="s">
        <v>414</v>
      </c>
      <c r="J5745" s="7" t="s">
        <v>415</v>
      </c>
      <c r="K5745" s="241">
        <v>216</v>
      </c>
      <c r="L5745" s="7" t="s">
        <v>257</v>
      </c>
      <c r="M5745" s="241">
        <v>8000</v>
      </c>
      <c r="N5745" s="7" t="s">
        <v>163</v>
      </c>
    </row>
    <row r="5746" spans="1:14" x14ac:dyDescent="0.3">
      <c r="A5746" t="str">
        <f t="shared" si="89"/>
        <v>2168043</v>
      </c>
      <c r="B5746" s="7" t="s">
        <v>1294</v>
      </c>
      <c r="C5746" s="7"/>
      <c r="D5746" s="7"/>
      <c r="E5746" s="7" t="s">
        <v>337</v>
      </c>
      <c r="F5746" s="7" t="s">
        <v>338</v>
      </c>
      <c r="G5746" s="7" t="s">
        <v>256</v>
      </c>
      <c r="H5746" s="7" t="s">
        <v>257</v>
      </c>
      <c r="I5746" s="7" t="s">
        <v>414</v>
      </c>
      <c r="J5746" s="7" t="s">
        <v>415</v>
      </c>
      <c r="K5746" s="241">
        <v>216</v>
      </c>
      <c r="L5746" s="7" t="s">
        <v>257</v>
      </c>
      <c r="M5746" s="241">
        <v>8043</v>
      </c>
      <c r="N5746" s="7" t="s">
        <v>406</v>
      </c>
    </row>
    <row r="5747" spans="1:14" x14ac:dyDescent="0.3">
      <c r="A5747" t="str">
        <f t="shared" si="89"/>
        <v>10862042</v>
      </c>
      <c r="B5747" s="7" t="s">
        <v>1294</v>
      </c>
      <c r="C5747" s="7" t="s">
        <v>1337</v>
      </c>
      <c r="D5747" s="7" t="s">
        <v>22</v>
      </c>
      <c r="E5747" s="7" t="e">
        <v>#N/A</v>
      </c>
      <c r="F5747" s="7" t="e">
        <v>#N/A</v>
      </c>
      <c r="G5747" s="7" t="e">
        <v>#N/A</v>
      </c>
      <c r="H5747" s="7" t="e">
        <v>#N/A</v>
      </c>
      <c r="I5747" s="7" t="s">
        <v>281</v>
      </c>
      <c r="J5747" s="7" t="s">
        <v>282</v>
      </c>
      <c r="K5747" s="241">
        <v>1086</v>
      </c>
      <c r="L5747" s="7" t="s">
        <v>2686</v>
      </c>
      <c r="M5747" s="241">
        <v>2042</v>
      </c>
      <c r="N5747" s="7" t="s">
        <v>685</v>
      </c>
    </row>
    <row r="5748" spans="1:14" x14ac:dyDescent="0.3">
      <c r="A5748" t="str">
        <f t="shared" si="89"/>
        <v>104346000</v>
      </c>
      <c r="B5748" s="7" t="s">
        <v>1323</v>
      </c>
      <c r="C5748" s="7"/>
      <c r="D5748" s="7"/>
      <c r="E5748" s="7" t="e">
        <v>#N/A</v>
      </c>
      <c r="F5748" s="7" t="e">
        <v>#N/A</v>
      </c>
      <c r="G5748" s="7" t="e">
        <v>#N/A</v>
      </c>
      <c r="H5748" s="7" t="e">
        <v>#N/A</v>
      </c>
      <c r="I5748" s="7" t="s">
        <v>171</v>
      </c>
      <c r="J5748" s="7" t="s">
        <v>172</v>
      </c>
      <c r="K5748" s="241">
        <v>10434</v>
      </c>
      <c r="L5748" s="7" t="s">
        <v>2687</v>
      </c>
      <c r="M5748" s="241">
        <v>6000</v>
      </c>
      <c r="N5748" s="7" t="s">
        <v>107</v>
      </c>
    </row>
    <row r="5749" spans="1:14" x14ac:dyDescent="0.3">
      <c r="A5749" t="str">
        <f t="shared" si="89"/>
        <v>104346003</v>
      </c>
      <c r="B5749" s="7" t="s">
        <v>1323</v>
      </c>
      <c r="C5749" s="7"/>
      <c r="D5749" s="7"/>
      <c r="E5749" s="7" t="e">
        <v>#N/A</v>
      </c>
      <c r="F5749" s="7" t="e">
        <v>#N/A</v>
      </c>
      <c r="G5749" s="7" t="e">
        <v>#N/A</v>
      </c>
      <c r="H5749" s="7" t="e">
        <v>#N/A</v>
      </c>
      <c r="I5749" s="7" t="s">
        <v>171</v>
      </c>
      <c r="J5749" s="7" t="s">
        <v>172</v>
      </c>
      <c r="K5749" s="241">
        <v>10434</v>
      </c>
      <c r="L5749" s="7" t="s">
        <v>2687</v>
      </c>
      <c r="M5749" s="241">
        <v>6003</v>
      </c>
      <c r="N5749" s="7" t="s">
        <v>89</v>
      </c>
    </row>
    <row r="5750" spans="1:14" x14ac:dyDescent="0.3">
      <c r="A5750" t="str">
        <f t="shared" si="89"/>
        <v>61605505</v>
      </c>
      <c r="B5750" s="7" t="s">
        <v>1321</v>
      </c>
      <c r="C5750" s="7"/>
      <c r="D5750" s="7"/>
      <c r="E5750" s="7" t="e">
        <v>#N/A</v>
      </c>
      <c r="F5750" s="7" t="e">
        <v>#N/A</v>
      </c>
      <c r="G5750" s="7" t="e">
        <v>#N/A</v>
      </c>
      <c r="H5750" s="7" t="e">
        <v>#N/A</v>
      </c>
      <c r="I5750" s="7" t="s">
        <v>1286</v>
      </c>
      <c r="J5750" s="7" t="s">
        <v>1286</v>
      </c>
      <c r="K5750" s="241">
        <v>6160</v>
      </c>
      <c r="L5750" s="7" t="s">
        <v>2688</v>
      </c>
      <c r="M5750" s="241">
        <v>5505</v>
      </c>
      <c r="N5750" s="7" t="s">
        <v>61</v>
      </c>
    </row>
    <row r="5751" spans="1:14" x14ac:dyDescent="0.3">
      <c r="A5751" t="str">
        <f t="shared" si="89"/>
        <v>61606004</v>
      </c>
      <c r="B5751" s="7" t="s">
        <v>1321</v>
      </c>
      <c r="C5751" s="7"/>
      <c r="D5751" s="7"/>
      <c r="E5751" s="7" t="e">
        <v>#N/A</v>
      </c>
      <c r="F5751" s="7" t="e">
        <v>#N/A</v>
      </c>
      <c r="G5751" s="7" t="e">
        <v>#N/A</v>
      </c>
      <c r="H5751" s="7" t="e">
        <v>#N/A</v>
      </c>
      <c r="I5751" s="7" t="s">
        <v>1286</v>
      </c>
      <c r="J5751" s="7" t="s">
        <v>1286</v>
      </c>
      <c r="K5751" s="241">
        <v>6160</v>
      </c>
      <c r="L5751" s="7" t="s">
        <v>2688</v>
      </c>
      <c r="M5751" s="241">
        <v>6004</v>
      </c>
      <c r="N5751" s="7" t="s">
        <v>66</v>
      </c>
    </row>
    <row r="5752" spans="1:14" x14ac:dyDescent="0.3">
      <c r="A5752" t="str">
        <f t="shared" si="89"/>
        <v>103476003</v>
      </c>
      <c r="B5752" s="7" t="s">
        <v>1323</v>
      </c>
      <c r="C5752" s="7"/>
      <c r="D5752" s="7"/>
      <c r="E5752" s="7" t="e">
        <v>#N/A</v>
      </c>
      <c r="F5752" s="7" t="e">
        <v>#N/A</v>
      </c>
      <c r="G5752" s="7" t="e">
        <v>#N/A</v>
      </c>
      <c r="H5752" s="7" t="e">
        <v>#N/A</v>
      </c>
      <c r="I5752" s="7" t="s">
        <v>1286</v>
      </c>
      <c r="J5752" s="7" t="s">
        <v>1286</v>
      </c>
      <c r="K5752" s="241">
        <v>10347</v>
      </c>
      <c r="L5752" s="7" t="s">
        <v>1611</v>
      </c>
      <c r="M5752" s="241">
        <v>6003</v>
      </c>
      <c r="N5752" s="7" t="s">
        <v>89</v>
      </c>
    </row>
    <row r="5753" spans="1:14" x14ac:dyDescent="0.3">
      <c r="A5753" t="str">
        <f t="shared" si="89"/>
        <v>103476006</v>
      </c>
      <c r="B5753" s="7" t="s">
        <v>1323</v>
      </c>
      <c r="C5753" s="7"/>
      <c r="D5753" s="7"/>
      <c r="E5753" s="7" t="e">
        <v>#N/A</v>
      </c>
      <c r="F5753" s="7" t="e">
        <v>#N/A</v>
      </c>
      <c r="G5753" s="7" t="e">
        <v>#N/A</v>
      </c>
      <c r="H5753" s="7" t="e">
        <v>#N/A</v>
      </c>
      <c r="I5753" s="7" t="s">
        <v>1286</v>
      </c>
      <c r="J5753" s="7" t="s">
        <v>1286</v>
      </c>
      <c r="K5753" s="241">
        <v>10347</v>
      </c>
      <c r="L5753" s="7" t="s">
        <v>1611</v>
      </c>
      <c r="M5753" s="241">
        <v>6006</v>
      </c>
      <c r="N5753" s="7" t="s">
        <v>68</v>
      </c>
    </row>
    <row r="5754" spans="1:14" x14ac:dyDescent="0.3">
      <c r="A5754" t="str">
        <f t="shared" si="89"/>
        <v>103406000</v>
      </c>
      <c r="B5754" s="7" t="s">
        <v>1323</v>
      </c>
      <c r="C5754" s="7"/>
      <c r="D5754" s="7"/>
      <c r="E5754" s="7" t="e">
        <v>#N/A</v>
      </c>
      <c r="F5754" s="7" t="e">
        <v>#N/A</v>
      </c>
      <c r="G5754" s="7" t="e">
        <v>#N/A</v>
      </c>
      <c r="H5754" s="7" t="e">
        <v>#N/A</v>
      </c>
      <c r="I5754" s="7" t="s">
        <v>171</v>
      </c>
      <c r="J5754" s="7" t="s">
        <v>172</v>
      </c>
      <c r="K5754" s="241">
        <v>10340</v>
      </c>
      <c r="L5754" s="7" t="s">
        <v>520</v>
      </c>
      <c r="M5754" s="241">
        <v>6000</v>
      </c>
      <c r="N5754" s="7" t="s">
        <v>107</v>
      </c>
    </row>
    <row r="5755" spans="1:14" x14ac:dyDescent="0.3">
      <c r="A5755" t="str">
        <f t="shared" si="89"/>
        <v>103406003</v>
      </c>
      <c r="B5755" s="7" t="s">
        <v>1323</v>
      </c>
      <c r="C5755" s="7"/>
      <c r="D5755" s="7"/>
      <c r="E5755" s="7" t="e">
        <v>#N/A</v>
      </c>
      <c r="F5755" s="7" t="e">
        <v>#N/A</v>
      </c>
      <c r="G5755" s="7" t="e">
        <v>#N/A</v>
      </c>
      <c r="H5755" s="7" t="e">
        <v>#N/A</v>
      </c>
      <c r="I5755" s="7" t="s">
        <v>171</v>
      </c>
      <c r="J5755" s="7" t="s">
        <v>172</v>
      </c>
      <c r="K5755" s="241">
        <v>10340</v>
      </c>
      <c r="L5755" s="7" t="s">
        <v>520</v>
      </c>
      <c r="M5755" s="241">
        <v>6003</v>
      </c>
      <c r="N5755" s="7" t="s">
        <v>89</v>
      </c>
    </row>
    <row r="5756" spans="1:14" x14ac:dyDescent="0.3">
      <c r="A5756" t="str">
        <f t="shared" si="89"/>
        <v>103406006</v>
      </c>
      <c r="B5756" s="7" t="s">
        <v>1323</v>
      </c>
      <c r="C5756" s="7"/>
      <c r="D5756" s="7"/>
      <c r="E5756" s="7" t="e">
        <v>#N/A</v>
      </c>
      <c r="F5756" s="7" t="e">
        <v>#N/A</v>
      </c>
      <c r="G5756" s="7" t="e">
        <v>#N/A</v>
      </c>
      <c r="H5756" s="7" t="e">
        <v>#N/A</v>
      </c>
      <c r="I5756" s="7" t="s">
        <v>171</v>
      </c>
      <c r="J5756" s="7" t="s">
        <v>172</v>
      </c>
      <c r="K5756" s="241">
        <v>10340</v>
      </c>
      <c r="L5756" s="7" t="s">
        <v>520</v>
      </c>
      <c r="M5756" s="241">
        <v>6006</v>
      </c>
      <c r="N5756" s="7" t="s">
        <v>68</v>
      </c>
    </row>
    <row r="5757" spans="1:14" x14ac:dyDescent="0.3">
      <c r="A5757" t="str">
        <f t="shared" si="89"/>
        <v>104036000</v>
      </c>
      <c r="B5757" s="7" t="s">
        <v>1323</v>
      </c>
      <c r="C5757" s="7"/>
      <c r="D5757" s="7"/>
      <c r="E5757" s="7" t="e">
        <v>#N/A</v>
      </c>
      <c r="F5757" s="7" t="e">
        <v>#N/A</v>
      </c>
      <c r="G5757" s="7" t="e">
        <v>#N/A</v>
      </c>
      <c r="H5757" s="7" t="e">
        <v>#N/A</v>
      </c>
      <c r="I5757" s="7" t="s">
        <v>171</v>
      </c>
      <c r="J5757" s="7" t="s">
        <v>172</v>
      </c>
      <c r="K5757" s="241">
        <v>10403</v>
      </c>
      <c r="L5757" s="7" t="s">
        <v>1157</v>
      </c>
      <c r="M5757" s="241">
        <v>6000</v>
      </c>
      <c r="N5757" s="7" t="s">
        <v>107</v>
      </c>
    </row>
    <row r="5758" spans="1:14" x14ac:dyDescent="0.3">
      <c r="A5758" t="str">
        <f t="shared" si="89"/>
        <v>104036003</v>
      </c>
      <c r="B5758" s="7" t="s">
        <v>1323</v>
      </c>
      <c r="C5758" s="7"/>
      <c r="D5758" s="7"/>
      <c r="E5758" s="7" t="e">
        <v>#N/A</v>
      </c>
      <c r="F5758" s="7" t="e">
        <v>#N/A</v>
      </c>
      <c r="G5758" s="7" t="e">
        <v>#N/A</v>
      </c>
      <c r="H5758" s="7" t="e">
        <v>#N/A</v>
      </c>
      <c r="I5758" s="7" t="s">
        <v>171</v>
      </c>
      <c r="J5758" s="7" t="s">
        <v>172</v>
      </c>
      <c r="K5758" s="241">
        <v>10403</v>
      </c>
      <c r="L5758" s="7" t="s">
        <v>1157</v>
      </c>
      <c r="M5758" s="241">
        <v>6003</v>
      </c>
      <c r="N5758" s="7" t="s">
        <v>89</v>
      </c>
    </row>
    <row r="5759" spans="1:14" x14ac:dyDescent="0.3">
      <c r="A5759" t="str">
        <f t="shared" si="89"/>
        <v>104036016</v>
      </c>
      <c r="B5759" s="7" t="s">
        <v>1323</v>
      </c>
      <c r="C5759" s="7"/>
      <c r="D5759" s="7"/>
      <c r="E5759" s="7" t="e">
        <v>#N/A</v>
      </c>
      <c r="F5759" s="7" t="e">
        <v>#N/A</v>
      </c>
      <c r="G5759" s="7" t="e">
        <v>#N/A</v>
      </c>
      <c r="H5759" s="7" t="e">
        <v>#N/A</v>
      </c>
      <c r="I5759" s="7" t="s">
        <v>171</v>
      </c>
      <c r="J5759" s="7" t="s">
        <v>172</v>
      </c>
      <c r="K5759" s="241">
        <v>10403</v>
      </c>
      <c r="L5759" s="7" t="s">
        <v>1157</v>
      </c>
      <c r="M5759" s="241">
        <v>6016</v>
      </c>
      <c r="N5759" s="7" t="s">
        <v>2689</v>
      </c>
    </row>
    <row r="5760" spans="1:14" x14ac:dyDescent="0.3">
      <c r="A5760" t="str">
        <f t="shared" si="89"/>
        <v>104046000</v>
      </c>
      <c r="B5760" s="7" t="s">
        <v>1323</v>
      </c>
      <c r="C5760" s="7"/>
      <c r="D5760" s="7"/>
      <c r="E5760" s="7" t="e">
        <v>#N/A</v>
      </c>
      <c r="F5760" s="7" t="e">
        <v>#N/A</v>
      </c>
      <c r="G5760" s="7" t="e">
        <v>#N/A</v>
      </c>
      <c r="H5760" s="7" t="e">
        <v>#N/A</v>
      </c>
      <c r="I5760" s="7" t="s">
        <v>171</v>
      </c>
      <c r="J5760" s="7" t="s">
        <v>172</v>
      </c>
      <c r="K5760" s="241">
        <v>10404</v>
      </c>
      <c r="L5760" s="7" t="s">
        <v>2690</v>
      </c>
      <c r="M5760" s="241">
        <v>6000</v>
      </c>
      <c r="N5760" s="7" t="s">
        <v>107</v>
      </c>
    </row>
    <row r="5761" spans="1:14" x14ac:dyDescent="0.3">
      <c r="A5761" t="str">
        <f t="shared" si="89"/>
        <v>104046003</v>
      </c>
      <c r="B5761" s="7" t="s">
        <v>1323</v>
      </c>
      <c r="C5761" s="7"/>
      <c r="D5761" s="7"/>
      <c r="E5761" s="7" t="e">
        <v>#N/A</v>
      </c>
      <c r="F5761" s="7" t="e">
        <v>#N/A</v>
      </c>
      <c r="G5761" s="7" t="e">
        <v>#N/A</v>
      </c>
      <c r="H5761" s="7" t="e">
        <v>#N/A</v>
      </c>
      <c r="I5761" s="7" t="s">
        <v>171</v>
      </c>
      <c r="J5761" s="7" t="s">
        <v>172</v>
      </c>
      <c r="K5761" s="241">
        <v>10404</v>
      </c>
      <c r="L5761" s="7" t="s">
        <v>2690</v>
      </c>
      <c r="M5761" s="241">
        <v>6003</v>
      </c>
      <c r="N5761" s="7" t="s">
        <v>89</v>
      </c>
    </row>
    <row r="5762" spans="1:14" x14ac:dyDescent="0.3">
      <c r="A5762" t="str">
        <f t="shared" si="89"/>
        <v>104166000</v>
      </c>
      <c r="B5762" s="7" t="s">
        <v>1323</v>
      </c>
      <c r="C5762" s="7"/>
      <c r="D5762" s="7"/>
      <c r="E5762" s="7" t="e">
        <v>#N/A</v>
      </c>
      <c r="F5762" s="7" t="e">
        <v>#N/A</v>
      </c>
      <c r="G5762" s="7" t="e">
        <v>#N/A</v>
      </c>
      <c r="H5762" s="7" t="e">
        <v>#N/A</v>
      </c>
      <c r="I5762" s="7" t="s">
        <v>171</v>
      </c>
      <c r="J5762" s="7" t="s">
        <v>172</v>
      </c>
      <c r="K5762" s="241">
        <v>10416</v>
      </c>
      <c r="L5762" s="7" t="s">
        <v>575</v>
      </c>
      <c r="M5762" s="241">
        <v>6000</v>
      </c>
      <c r="N5762" s="7" t="s">
        <v>107</v>
      </c>
    </row>
    <row r="5763" spans="1:14" x14ac:dyDescent="0.3">
      <c r="A5763" t="str">
        <f t="shared" ref="A5763:A5826" si="90">K5763&amp;M5763</f>
        <v>104166003</v>
      </c>
      <c r="B5763" s="7" t="s">
        <v>1323</v>
      </c>
      <c r="C5763" s="7"/>
      <c r="D5763" s="7"/>
      <c r="E5763" s="7" t="e">
        <v>#N/A</v>
      </c>
      <c r="F5763" s="7" t="e">
        <v>#N/A</v>
      </c>
      <c r="G5763" s="7" t="e">
        <v>#N/A</v>
      </c>
      <c r="H5763" s="7" t="e">
        <v>#N/A</v>
      </c>
      <c r="I5763" s="7" t="s">
        <v>171</v>
      </c>
      <c r="J5763" s="7" t="s">
        <v>172</v>
      </c>
      <c r="K5763" s="241">
        <v>10416</v>
      </c>
      <c r="L5763" s="7" t="s">
        <v>575</v>
      </c>
      <c r="M5763" s="241">
        <v>6003</v>
      </c>
      <c r="N5763" s="7" t="s">
        <v>89</v>
      </c>
    </row>
    <row r="5764" spans="1:14" x14ac:dyDescent="0.3">
      <c r="A5764" t="str">
        <f t="shared" si="90"/>
        <v>104366000</v>
      </c>
      <c r="B5764" s="7" t="s">
        <v>1323</v>
      </c>
      <c r="C5764" s="7"/>
      <c r="D5764" s="7"/>
      <c r="E5764" s="7" t="e">
        <v>#N/A</v>
      </c>
      <c r="F5764" s="7" t="e">
        <v>#N/A</v>
      </c>
      <c r="G5764" s="7" t="e">
        <v>#N/A</v>
      </c>
      <c r="H5764" s="7" t="e">
        <v>#N/A</v>
      </c>
      <c r="I5764" s="7" t="s">
        <v>171</v>
      </c>
      <c r="J5764" s="7" t="s">
        <v>172</v>
      </c>
      <c r="K5764" s="241">
        <v>10436</v>
      </c>
      <c r="L5764" s="7" t="s">
        <v>2691</v>
      </c>
      <c r="M5764" s="241">
        <v>6000</v>
      </c>
      <c r="N5764" s="7" t="s">
        <v>107</v>
      </c>
    </row>
    <row r="5765" spans="1:14" x14ac:dyDescent="0.3">
      <c r="A5765" t="str">
        <f t="shared" si="90"/>
        <v>104366003</v>
      </c>
      <c r="B5765" s="7" t="s">
        <v>1323</v>
      </c>
      <c r="C5765" s="7"/>
      <c r="D5765" s="7"/>
      <c r="E5765" s="7" t="e">
        <v>#N/A</v>
      </c>
      <c r="F5765" s="7" t="e">
        <v>#N/A</v>
      </c>
      <c r="G5765" s="7" t="e">
        <v>#N/A</v>
      </c>
      <c r="H5765" s="7" t="e">
        <v>#N/A</v>
      </c>
      <c r="I5765" s="7" t="s">
        <v>171</v>
      </c>
      <c r="J5765" s="7" t="s">
        <v>172</v>
      </c>
      <c r="K5765" s="241">
        <v>10436</v>
      </c>
      <c r="L5765" s="7" t="s">
        <v>2691</v>
      </c>
      <c r="M5765" s="241">
        <v>6003</v>
      </c>
      <c r="N5765" s="7" t="s">
        <v>89</v>
      </c>
    </row>
    <row r="5766" spans="1:14" x14ac:dyDescent="0.3">
      <c r="A5766" t="str">
        <f t="shared" si="90"/>
        <v>23322079</v>
      </c>
      <c r="B5766" s="7" t="s">
        <v>1294</v>
      </c>
      <c r="C5766" s="7" t="s">
        <v>1546</v>
      </c>
      <c r="D5766" s="7" t="s">
        <v>22</v>
      </c>
      <c r="E5766" s="7" t="e">
        <v>#N/A</v>
      </c>
      <c r="F5766" s="7" t="e">
        <v>#N/A</v>
      </c>
      <c r="G5766" s="7" t="e">
        <v>#N/A</v>
      </c>
      <c r="H5766" s="7" t="e">
        <v>#N/A</v>
      </c>
      <c r="I5766" s="7" t="s">
        <v>570</v>
      </c>
      <c r="J5766" s="7" t="s">
        <v>64</v>
      </c>
      <c r="K5766" s="241">
        <v>2332</v>
      </c>
      <c r="L5766" s="7" t="s">
        <v>1598</v>
      </c>
      <c r="M5766" s="241">
        <v>2079</v>
      </c>
      <c r="N5766" s="7" t="s">
        <v>35</v>
      </c>
    </row>
    <row r="5767" spans="1:14" x14ac:dyDescent="0.3">
      <c r="A5767" t="str">
        <f t="shared" si="90"/>
        <v>23327106</v>
      </c>
      <c r="B5767" s="7" t="s">
        <v>1294</v>
      </c>
      <c r="C5767" s="7" t="s">
        <v>1546</v>
      </c>
      <c r="D5767" s="7" t="s">
        <v>22</v>
      </c>
      <c r="E5767" s="7" t="e">
        <v>#N/A</v>
      </c>
      <c r="F5767" s="7" t="e">
        <v>#N/A</v>
      </c>
      <c r="G5767" s="7" t="e">
        <v>#N/A</v>
      </c>
      <c r="H5767" s="7" t="e">
        <v>#N/A</v>
      </c>
      <c r="I5767" s="7" t="s">
        <v>570</v>
      </c>
      <c r="J5767" s="7" t="s">
        <v>64</v>
      </c>
      <c r="K5767" s="241">
        <v>2332</v>
      </c>
      <c r="L5767" s="7" t="s">
        <v>1598</v>
      </c>
      <c r="M5767" s="241">
        <v>7106</v>
      </c>
      <c r="N5767" s="7" t="s">
        <v>1631</v>
      </c>
    </row>
    <row r="5768" spans="1:14" x14ac:dyDescent="0.3">
      <c r="A5768" t="str">
        <f t="shared" si="90"/>
        <v>30924000</v>
      </c>
      <c r="B5768" s="7" t="s">
        <v>1294</v>
      </c>
      <c r="C5768" s="7" t="s">
        <v>1546</v>
      </c>
      <c r="D5768" s="7" t="s">
        <v>22</v>
      </c>
      <c r="E5768" s="7" t="e">
        <v>#N/A</v>
      </c>
      <c r="F5768" s="7" t="e">
        <v>#N/A</v>
      </c>
      <c r="G5768" s="7" t="e">
        <v>#N/A</v>
      </c>
      <c r="H5768" s="7" t="e">
        <v>#N/A</v>
      </c>
      <c r="I5768" s="7" t="s">
        <v>570</v>
      </c>
      <c r="J5768" s="7" t="s">
        <v>64</v>
      </c>
      <c r="K5768" s="241">
        <v>3092</v>
      </c>
      <c r="L5768" s="7" t="s">
        <v>2692</v>
      </c>
      <c r="M5768" s="241">
        <v>4000</v>
      </c>
      <c r="N5768" s="7" t="s">
        <v>1349</v>
      </c>
    </row>
    <row r="5769" spans="1:14" x14ac:dyDescent="0.3">
      <c r="A5769" t="str">
        <f t="shared" si="90"/>
        <v>30928040</v>
      </c>
      <c r="B5769" s="7" t="s">
        <v>1294</v>
      </c>
      <c r="C5769" s="7" t="s">
        <v>1546</v>
      </c>
      <c r="D5769" s="7" t="s">
        <v>22</v>
      </c>
      <c r="E5769" s="7" t="e">
        <v>#N/A</v>
      </c>
      <c r="F5769" s="7" t="e">
        <v>#N/A</v>
      </c>
      <c r="G5769" s="7" t="e">
        <v>#N/A</v>
      </c>
      <c r="H5769" s="7" t="e">
        <v>#N/A</v>
      </c>
      <c r="I5769" s="7" t="s">
        <v>570</v>
      </c>
      <c r="J5769" s="7" t="s">
        <v>64</v>
      </c>
      <c r="K5769" s="241">
        <v>3092</v>
      </c>
      <c r="L5769" s="7" t="s">
        <v>2692</v>
      </c>
      <c r="M5769" s="241">
        <v>8040</v>
      </c>
      <c r="N5769" s="7" t="s">
        <v>441</v>
      </c>
    </row>
    <row r="5770" spans="1:14" x14ac:dyDescent="0.3">
      <c r="A5770" t="str">
        <f t="shared" si="90"/>
        <v>103941</v>
      </c>
      <c r="B5770" s="7" t="s">
        <v>1323</v>
      </c>
      <c r="C5770" s="7"/>
      <c r="D5770" s="7"/>
      <c r="E5770" s="7" t="e">
        <v>#N/A</v>
      </c>
      <c r="F5770" s="7" t="e">
        <v>#N/A</v>
      </c>
      <c r="G5770" s="7" t="e">
        <v>#N/A</v>
      </c>
      <c r="H5770" s="7" t="e">
        <v>#N/A</v>
      </c>
      <c r="I5770" s="7" t="s">
        <v>205</v>
      </c>
      <c r="J5770" s="7" t="s">
        <v>206</v>
      </c>
      <c r="K5770" s="241">
        <v>10394</v>
      </c>
      <c r="L5770" s="7" t="s">
        <v>2693</v>
      </c>
      <c r="M5770" s="241">
        <v>1</v>
      </c>
      <c r="N5770" s="7" t="s">
        <v>158</v>
      </c>
    </row>
    <row r="5771" spans="1:14" x14ac:dyDescent="0.3">
      <c r="A5771" t="str">
        <f t="shared" si="90"/>
        <v>103941504</v>
      </c>
      <c r="B5771" s="7" t="s">
        <v>1323</v>
      </c>
      <c r="C5771" s="7"/>
      <c r="D5771" s="7"/>
      <c r="E5771" s="7" t="e">
        <v>#N/A</v>
      </c>
      <c r="F5771" s="7" t="e">
        <v>#N/A</v>
      </c>
      <c r="G5771" s="7" t="e">
        <v>#N/A</v>
      </c>
      <c r="H5771" s="7" t="e">
        <v>#N/A</v>
      </c>
      <c r="I5771" s="7" t="s">
        <v>205</v>
      </c>
      <c r="J5771" s="7" t="s">
        <v>206</v>
      </c>
      <c r="K5771" s="241">
        <v>10394</v>
      </c>
      <c r="L5771" s="7" t="s">
        <v>2693</v>
      </c>
      <c r="M5771" s="241">
        <v>1504</v>
      </c>
      <c r="N5771" s="7" t="s">
        <v>161</v>
      </c>
    </row>
    <row r="5772" spans="1:14" x14ac:dyDescent="0.3">
      <c r="A5772" t="str">
        <f t="shared" si="90"/>
        <v>103942070</v>
      </c>
      <c r="B5772" s="7" t="s">
        <v>1323</v>
      </c>
      <c r="C5772" s="7"/>
      <c r="D5772" s="7"/>
      <c r="E5772" s="7" t="e">
        <v>#N/A</v>
      </c>
      <c r="F5772" s="7" t="e">
        <v>#N/A</v>
      </c>
      <c r="G5772" s="7" t="e">
        <v>#N/A</v>
      </c>
      <c r="H5772" s="7" t="e">
        <v>#N/A</v>
      </c>
      <c r="I5772" s="7" t="s">
        <v>205</v>
      </c>
      <c r="J5772" s="7" t="s">
        <v>206</v>
      </c>
      <c r="K5772" s="241">
        <v>10394</v>
      </c>
      <c r="L5772" s="7" t="s">
        <v>2693</v>
      </c>
      <c r="M5772" s="241">
        <v>2070</v>
      </c>
      <c r="N5772" s="7" t="s">
        <v>279</v>
      </c>
    </row>
    <row r="5773" spans="1:14" x14ac:dyDescent="0.3">
      <c r="A5773" t="str">
        <f t="shared" si="90"/>
        <v>103942092</v>
      </c>
      <c r="B5773" s="7" t="s">
        <v>1323</v>
      </c>
      <c r="C5773" s="7"/>
      <c r="D5773" s="7"/>
      <c r="E5773" s="7" t="e">
        <v>#N/A</v>
      </c>
      <c r="F5773" s="7" t="e">
        <v>#N/A</v>
      </c>
      <c r="G5773" s="7" t="e">
        <v>#N/A</v>
      </c>
      <c r="H5773" s="7" t="e">
        <v>#N/A</v>
      </c>
      <c r="I5773" s="7" t="s">
        <v>205</v>
      </c>
      <c r="J5773" s="7" t="s">
        <v>206</v>
      </c>
      <c r="K5773" s="241">
        <v>10394</v>
      </c>
      <c r="L5773" s="7" t="s">
        <v>2693</v>
      </c>
      <c r="M5773" s="241">
        <v>2092</v>
      </c>
      <c r="N5773" s="7" t="s">
        <v>141</v>
      </c>
    </row>
    <row r="5774" spans="1:14" x14ac:dyDescent="0.3">
      <c r="A5774" t="str">
        <f t="shared" si="90"/>
        <v>103946003</v>
      </c>
      <c r="B5774" s="7" t="s">
        <v>1323</v>
      </c>
      <c r="C5774" s="7"/>
      <c r="D5774" s="7"/>
      <c r="E5774" s="7" t="e">
        <v>#N/A</v>
      </c>
      <c r="F5774" s="7" t="e">
        <v>#N/A</v>
      </c>
      <c r="G5774" s="7" t="e">
        <v>#N/A</v>
      </c>
      <c r="H5774" s="7" t="e">
        <v>#N/A</v>
      </c>
      <c r="I5774" s="7" t="s">
        <v>205</v>
      </c>
      <c r="J5774" s="7" t="s">
        <v>206</v>
      </c>
      <c r="K5774" s="241">
        <v>10394</v>
      </c>
      <c r="L5774" s="7" t="s">
        <v>2693</v>
      </c>
      <c r="M5774" s="241">
        <v>6003</v>
      </c>
      <c r="N5774" s="7" t="s">
        <v>89</v>
      </c>
    </row>
    <row r="5775" spans="1:14" x14ac:dyDescent="0.3">
      <c r="A5775" t="str">
        <f t="shared" si="90"/>
        <v>93256000</v>
      </c>
      <c r="B5775" s="7" t="s">
        <v>1323</v>
      </c>
      <c r="C5775" s="7"/>
      <c r="D5775" s="7"/>
      <c r="E5775" s="7" t="e">
        <v>#N/A</v>
      </c>
      <c r="F5775" s="7" t="e">
        <v>#N/A</v>
      </c>
      <c r="G5775" s="7" t="e">
        <v>#N/A</v>
      </c>
      <c r="H5775" s="7" t="e">
        <v>#N/A</v>
      </c>
      <c r="I5775" s="7" t="s">
        <v>1286</v>
      </c>
      <c r="J5775" s="7" t="s">
        <v>1286</v>
      </c>
      <c r="K5775" s="241">
        <v>9325</v>
      </c>
      <c r="L5775" s="7" t="s">
        <v>2694</v>
      </c>
      <c r="M5775" s="241">
        <v>6000</v>
      </c>
      <c r="N5775" s="7" t="s">
        <v>107</v>
      </c>
    </row>
    <row r="5776" spans="1:14" x14ac:dyDescent="0.3">
      <c r="A5776" t="str">
        <f t="shared" si="90"/>
        <v>93256003</v>
      </c>
      <c r="B5776" s="7" t="s">
        <v>1323</v>
      </c>
      <c r="C5776" s="7"/>
      <c r="D5776" s="7"/>
      <c r="E5776" s="7" t="e">
        <v>#N/A</v>
      </c>
      <c r="F5776" s="7" t="e">
        <v>#N/A</v>
      </c>
      <c r="G5776" s="7" t="e">
        <v>#N/A</v>
      </c>
      <c r="H5776" s="7" t="e">
        <v>#N/A</v>
      </c>
      <c r="I5776" s="7" t="s">
        <v>1286</v>
      </c>
      <c r="J5776" s="7" t="s">
        <v>1286</v>
      </c>
      <c r="K5776" s="241">
        <v>9325</v>
      </c>
      <c r="L5776" s="7" t="s">
        <v>2694</v>
      </c>
      <c r="M5776" s="241">
        <v>6003</v>
      </c>
      <c r="N5776" s="7" t="s">
        <v>89</v>
      </c>
    </row>
    <row r="5777" spans="1:14" x14ac:dyDescent="0.3">
      <c r="A5777" t="str">
        <f t="shared" si="90"/>
        <v>12002045</v>
      </c>
      <c r="B5777" s="7" t="s">
        <v>1294</v>
      </c>
      <c r="C5777" s="7" t="s">
        <v>1316</v>
      </c>
      <c r="D5777" s="7" t="s">
        <v>22</v>
      </c>
      <c r="E5777" s="7" t="s">
        <v>482</v>
      </c>
      <c r="F5777" s="7" t="s">
        <v>483</v>
      </c>
      <c r="G5777" s="7" t="s">
        <v>260</v>
      </c>
      <c r="H5777" s="7" t="s">
        <v>261</v>
      </c>
      <c r="I5777" s="7" t="s">
        <v>1035</v>
      </c>
      <c r="J5777" s="7" t="s">
        <v>1036</v>
      </c>
      <c r="K5777" s="241">
        <v>1200</v>
      </c>
      <c r="L5777" s="7" t="s">
        <v>1037</v>
      </c>
      <c r="M5777" s="241">
        <v>2045</v>
      </c>
      <c r="N5777" s="7" t="s">
        <v>170</v>
      </c>
    </row>
    <row r="5778" spans="1:14" x14ac:dyDescent="0.3">
      <c r="A5778" t="str">
        <f t="shared" si="90"/>
        <v>12002079</v>
      </c>
      <c r="B5778" s="7" t="s">
        <v>1294</v>
      </c>
      <c r="C5778" s="7" t="s">
        <v>1316</v>
      </c>
      <c r="D5778" s="7" t="s">
        <v>22</v>
      </c>
      <c r="E5778" s="7" t="s">
        <v>482</v>
      </c>
      <c r="F5778" s="7" t="s">
        <v>483</v>
      </c>
      <c r="G5778" s="7" t="s">
        <v>260</v>
      </c>
      <c r="H5778" s="7" t="s">
        <v>261</v>
      </c>
      <c r="I5778" s="7" t="s">
        <v>1035</v>
      </c>
      <c r="J5778" s="7" t="s">
        <v>1036</v>
      </c>
      <c r="K5778" s="241">
        <v>1200</v>
      </c>
      <c r="L5778" s="7" t="s">
        <v>1037</v>
      </c>
      <c r="M5778" s="241">
        <v>2079</v>
      </c>
      <c r="N5778" s="7" t="s">
        <v>35</v>
      </c>
    </row>
    <row r="5779" spans="1:14" x14ac:dyDescent="0.3">
      <c r="A5779" t="str">
        <f t="shared" si="90"/>
        <v>12002092</v>
      </c>
      <c r="B5779" s="7" t="s">
        <v>1294</v>
      </c>
      <c r="C5779" s="7" t="s">
        <v>1316</v>
      </c>
      <c r="D5779" s="7" t="s">
        <v>22</v>
      </c>
      <c r="E5779" s="7" t="s">
        <v>482</v>
      </c>
      <c r="F5779" s="7" t="s">
        <v>483</v>
      </c>
      <c r="G5779" s="7" t="s">
        <v>260</v>
      </c>
      <c r="H5779" s="7" t="s">
        <v>261</v>
      </c>
      <c r="I5779" s="7" t="s">
        <v>1035</v>
      </c>
      <c r="J5779" s="7" t="s">
        <v>1036</v>
      </c>
      <c r="K5779" s="241">
        <v>1200</v>
      </c>
      <c r="L5779" s="7" t="s">
        <v>1037</v>
      </c>
      <c r="M5779" s="241">
        <v>2092</v>
      </c>
      <c r="N5779" s="7" t="s">
        <v>141</v>
      </c>
    </row>
    <row r="5780" spans="1:14" x14ac:dyDescent="0.3">
      <c r="A5780" t="str">
        <f t="shared" si="90"/>
        <v>12004000</v>
      </c>
      <c r="B5780" s="7" t="s">
        <v>1294</v>
      </c>
      <c r="C5780" s="7" t="s">
        <v>1316</v>
      </c>
      <c r="D5780" s="7" t="s">
        <v>22</v>
      </c>
      <c r="E5780" s="7" t="e">
        <v>#N/A</v>
      </c>
      <c r="F5780" s="7" t="e">
        <v>#N/A</v>
      </c>
      <c r="G5780" s="7" t="e">
        <v>#N/A</v>
      </c>
      <c r="H5780" s="7" t="e">
        <v>#N/A</v>
      </c>
      <c r="I5780" s="7" t="s">
        <v>1035</v>
      </c>
      <c r="J5780" s="7" t="s">
        <v>1036</v>
      </c>
      <c r="K5780" s="241">
        <v>1200</v>
      </c>
      <c r="L5780" s="7" t="s">
        <v>1037</v>
      </c>
      <c r="M5780" s="241">
        <v>4000</v>
      </c>
      <c r="N5780" s="7" t="s">
        <v>1349</v>
      </c>
    </row>
    <row r="5781" spans="1:14" x14ac:dyDescent="0.3">
      <c r="A5781" t="str">
        <f t="shared" si="90"/>
        <v>12008000</v>
      </c>
      <c r="B5781" s="7" t="s">
        <v>1294</v>
      </c>
      <c r="C5781" s="7" t="s">
        <v>1316</v>
      </c>
      <c r="D5781" s="7" t="s">
        <v>22</v>
      </c>
      <c r="E5781" s="7" t="s">
        <v>482</v>
      </c>
      <c r="F5781" s="7" t="s">
        <v>483</v>
      </c>
      <c r="G5781" s="7" t="s">
        <v>260</v>
      </c>
      <c r="H5781" s="7" t="s">
        <v>261</v>
      </c>
      <c r="I5781" s="7" t="s">
        <v>1035</v>
      </c>
      <c r="J5781" s="7" t="s">
        <v>1036</v>
      </c>
      <c r="K5781" s="241">
        <v>1200</v>
      </c>
      <c r="L5781" s="7" t="s">
        <v>1037</v>
      </c>
      <c r="M5781" s="241">
        <v>8000</v>
      </c>
      <c r="N5781" s="7" t="s">
        <v>163</v>
      </c>
    </row>
    <row r="5782" spans="1:14" x14ac:dyDescent="0.3">
      <c r="A5782" t="str">
        <f t="shared" si="90"/>
        <v>103936800</v>
      </c>
      <c r="B5782" s="7" t="s">
        <v>1323</v>
      </c>
      <c r="C5782" s="7"/>
      <c r="D5782" s="7"/>
      <c r="E5782" s="7" t="e">
        <v>#N/A</v>
      </c>
      <c r="F5782" s="7" t="e">
        <v>#N/A</v>
      </c>
      <c r="G5782" s="7" t="e">
        <v>#N/A</v>
      </c>
      <c r="H5782" s="7" t="e">
        <v>#N/A</v>
      </c>
      <c r="I5782" s="7" t="s">
        <v>1286</v>
      </c>
      <c r="J5782" s="7" t="s">
        <v>1286</v>
      </c>
      <c r="K5782" s="241">
        <v>10393</v>
      </c>
      <c r="L5782" s="7" t="s">
        <v>2695</v>
      </c>
      <c r="M5782" s="241">
        <v>6800</v>
      </c>
      <c r="N5782" s="7" t="s">
        <v>2696</v>
      </c>
    </row>
    <row r="5783" spans="1:14" x14ac:dyDescent="0.3">
      <c r="A5783" t="str">
        <f t="shared" si="90"/>
        <v>103936801</v>
      </c>
      <c r="B5783" s="7" t="s">
        <v>1323</v>
      </c>
      <c r="C5783" s="7"/>
      <c r="D5783" s="7"/>
      <c r="E5783" s="7" t="e">
        <v>#N/A</v>
      </c>
      <c r="F5783" s="7" t="e">
        <v>#N/A</v>
      </c>
      <c r="G5783" s="7" t="e">
        <v>#N/A</v>
      </c>
      <c r="H5783" s="7" t="e">
        <v>#N/A</v>
      </c>
      <c r="I5783" s="7" t="s">
        <v>1286</v>
      </c>
      <c r="J5783" s="7" t="s">
        <v>1286</v>
      </c>
      <c r="K5783" s="241">
        <v>10393</v>
      </c>
      <c r="L5783" s="7" t="s">
        <v>2695</v>
      </c>
      <c r="M5783" s="241">
        <v>6801</v>
      </c>
      <c r="N5783" s="7" t="s">
        <v>2697</v>
      </c>
    </row>
    <row r="5784" spans="1:14" x14ac:dyDescent="0.3">
      <c r="A5784" t="str">
        <f t="shared" si="90"/>
        <v>103936802</v>
      </c>
      <c r="B5784" s="7" t="s">
        <v>1323</v>
      </c>
      <c r="C5784" s="7"/>
      <c r="D5784" s="7"/>
      <c r="E5784" s="7" t="e">
        <v>#N/A</v>
      </c>
      <c r="F5784" s="7" t="e">
        <v>#N/A</v>
      </c>
      <c r="G5784" s="7" t="e">
        <v>#N/A</v>
      </c>
      <c r="H5784" s="7" t="e">
        <v>#N/A</v>
      </c>
      <c r="I5784" s="7" t="s">
        <v>1286</v>
      </c>
      <c r="J5784" s="7" t="s">
        <v>1286</v>
      </c>
      <c r="K5784" s="241">
        <v>10393</v>
      </c>
      <c r="L5784" s="7" t="s">
        <v>2695</v>
      </c>
      <c r="M5784" s="241">
        <v>6802</v>
      </c>
      <c r="N5784" s="7" t="s">
        <v>2698</v>
      </c>
    </row>
    <row r="5785" spans="1:14" x14ac:dyDescent="0.3">
      <c r="A5785" t="str">
        <f t="shared" si="90"/>
        <v>103936803</v>
      </c>
      <c r="B5785" s="7" t="s">
        <v>1323</v>
      </c>
      <c r="C5785" s="7"/>
      <c r="D5785" s="7"/>
      <c r="E5785" s="7" t="e">
        <v>#N/A</v>
      </c>
      <c r="F5785" s="7" t="e">
        <v>#N/A</v>
      </c>
      <c r="G5785" s="7" t="e">
        <v>#N/A</v>
      </c>
      <c r="H5785" s="7" t="e">
        <v>#N/A</v>
      </c>
      <c r="I5785" s="7" t="s">
        <v>1286</v>
      </c>
      <c r="J5785" s="7" t="s">
        <v>1286</v>
      </c>
      <c r="K5785" s="241">
        <v>10393</v>
      </c>
      <c r="L5785" s="7" t="s">
        <v>2695</v>
      </c>
      <c r="M5785" s="241">
        <v>6803</v>
      </c>
      <c r="N5785" s="7" t="s">
        <v>2699</v>
      </c>
    </row>
    <row r="5786" spans="1:14" x14ac:dyDescent="0.3">
      <c r="A5786" t="str">
        <f t="shared" si="90"/>
        <v>103936804</v>
      </c>
      <c r="B5786" s="7" t="s">
        <v>1323</v>
      </c>
      <c r="C5786" s="7"/>
      <c r="D5786" s="7"/>
      <c r="E5786" s="7" t="e">
        <v>#N/A</v>
      </c>
      <c r="F5786" s="7" t="e">
        <v>#N/A</v>
      </c>
      <c r="G5786" s="7" t="e">
        <v>#N/A</v>
      </c>
      <c r="H5786" s="7" t="e">
        <v>#N/A</v>
      </c>
      <c r="I5786" s="7" t="s">
        <v>1286</v>
      </c>
      <c r="J5786" s="7" t="s">
        <v>1286</v>
      </c>
      <c r="K5786" s="241">
        <v>10393</v>
      </c>
      <c r="L5786" s="7" t="s">
        <v>2695</v>
      </c>
      <c r="M5786" s="241">
        <v>6804</v>
      </c>
      <c r="N5786" s="7" t="s">
        <v>2700</v>
      </c>
    </row>
    <row r="5787" spans="1:14" x14ac:dyDescent="0.3">
      <c r="A5787" t="str">
        <f t="shared" si="90"/>
        <v>103936805</v>
      </c>
      <c r="B5787" s="7" t="s">
        <v>1323</v>
      </c>
      <c r="C5787" s="7"/>
      <c r="D5787" s="7"/>
      <c r="E5787" s="7" t="e">
        <v>#N/A</v>
      </c>
      <c r="F5787" s="7" t="e">
        <v>#N/A</v>
      </c>
      <c r="G5787" s="7" t="e">
        <v>#N/A</v>
      </c>
      <c r="H5787" s="7" t="e">
        <v>#N/A</v>
      </c>
      <c r="I5787" s="7" t="s">
        <v>1286</v>
      </c>
      <c r="J5787" s="7" t="s">
        <v>1286</v>
      </c>
      <c r="K5787" s="241">
        <v>10393</v>
      </c>
      <c r="L5787" s="7" t="s">
        <v>2695</v>
      </c>
      <c r="M5787" s="241">
        <v>6805</v>
      </c>
      <c r="N5787" s="7" t="s">
        <v>2701</v>
      </c>
    </row>
    <row r="5788" spans="1:14" x14ac:dyDescent="0.3">
      <c r="A5788" t="str">
        <f t="shared" si="90"/>
        <v>103936806</v>
      </c>
      <c r="B5788" s="7" t="s">
        <v>1323</v>
      </c>
      <c r="C5788" s="7"/>
      <c r="D5788" s="7"/>
      <c r="E5788" s="7" t="e">
        <v>#N/A</v>
      </c>
      <c r="F5788" s="7" t="e">
        <v>#N/A</v>
      </c>
      <c r="G5788" s="7" t="e">
        <v>#N/A</v>
      </c>
      <c r="H5788" s="7" t="e">
        <v>#N/A</v>
      </c>
      <c r="I5788" s="7" t="s">
        <v>1286</v>
      </c>
      <c r="J5788" s="7" t="s">
        <v>1286</v>
      </c>
      <c r="K5788" s="241">
        <v>10393</v>
      </c>
      <c r="L5788" s="7" t="s">
        <v>2695</v>
      </c>
      <c r="M5788" s="241">
        <v>6806</v>
      </c>
      <c r="N5788" s="7" t="s">
        <v>2702</v>
      </c>
    </row>
    <row r="5789" spans="1:14" x14ac:dyDescent="0.3">
      <c r="A5789" t="str">
        <f t="shared" si="90"/>
        <v>103938606</v>
      </c>
      <c r="B5789" s="7" t="s">
        <v>1323</v>
      </c>
      <c r="C5789" s="7"/>
      <c r="D5789" s="7"/>
      <c r="E5789" s="7" t="e">
        <v>#N/A</v>
      </c>
      <c r="F5789" s="7" t="e">
        <v>#N/A</v>
      </c>
      <c r="G5789" s="7" t="e">
        <v>#N/A</v>
      </c>
      <c r="H5789" s="7" t="e">
        <v>#N/A</v>
      </c>
      <c r="I5789" s="7" t="s">
        <v>1286</v>
      </c>
      <c r="J5789" s="7" t="s">
        <v>1286</v>
      </c>
      <c r="K5789" s="241">
        <v>10393</v>
      </c>
      <c r="L5789" s="7" t="s">
        <v>2695</v>
      </c>
      <c r="M5789" s="241">
        <v>8606</v>
      </c>
      <c r="N5789" s="7" t="s">
        <v>368</v>
      </c>
    </row>
    <row r="5790" spans="1:14" x14ac:dyDescent="0.3">
      <c r="A5790" t="str">
        <f t="shared" si="90"/>
        <v>20841</v>
      </c>
      <c r="B5790" s="7" t="s">
        <v>1294</v>
      </c>
      <c r="C5790" s="7" t="s">
        <v>1337</v>
      </c>
      <c r="D5790" s="7" t="s">
        <v>1356</v>
      </c>
      <c r="E5790" s="7" t="s">
        <v>273</v>
      </c>
      <c r="F5790" s="7" t="s">
        <v>274</v>
      </c>
      <c r="G5790" s="7" t="s">
        <v>286</v>
      </c>
      <c r="H5790" s="7" t="s">
        <v>287</v>
      </c>
      <c r="I5790" s="7" t="s">
        <v>288</v>
      </c>
      <c r="J5790" s="7" t="s">
        <v>289</v>
      </c>
      <c r="K5790" s="241">
        <v>208</v>
      </c>
      <c r="L5790" s="7" t="s">
        <v>290</v>
      </c>
      <c r="M5790" s="241">
        <v>41</v>
      </c>
      <c r="N5790" s="7" t="s">
        <v>296</v>
      </c>
    </row>
    <row r="5791" spans="1:14" x14ac:dyDescent="0.3">
      <c r="A5791" t="str">
        <f t="shared" si="90"/>
        <v>20850</v>
      </c>
      <c r="B5791" s="7" t="s">
        <v>1294</v>
      </c>
      <c r="C5791" s="7" t="s">
        <v>1337</v>
      </c>
      <c r="D5791" s="7" t="s">
        <v>1356</v>
      </c>
      <c r="E5791" s="7" t="s">
        <v>273</v>
      </c>
      <c r="F5791" s="7" t="s">
        <v>274</v>
      </c>
      <c r="G5791" s="7" t="s">
        <v>286</v>
      </c>
      <c r="H5791" s="7" t="s">
        <v>287</v>
      </c>
      <c r="I5791" s="7" t="s">
        <v>288</v>
      </c>
      <c r="J5791" s="7" t="s">
        <v>289</v>
      </c>
      <c r="K5791" s="241">
        <v>208</v>
      </c>
      <c r="L5791" s="7" t="s">
        <v>290</v>
      </c>
      <c r="M5791" s="241">
        <v>50</v>
      </c>
      <c r="N5791" s="7" t="s">
        <v>291</v>
      </c>
    </row>
    <row r="5792" spans="1:14" x14ac:dyDescent="0.3">
      <c r="A5792" t="str">
        <f t="shared" si="90"/>
        <v>20851</v>
      </c>
      <c r="B5792" s="7" t="s">
        <v>1294</v>
      </c>
      <c r="C5792" s="7" t="s">
        <v>1337</v>
      </c>
      <c r="D5792" s="7" t="s">
        <v>1356</v>
      </c>
      <c r="E5792" s="7" t="s">
        <v>273</v>
      </c>
      <c r="F5792" s="7" t="s">
        <v>274</v>
      </c>
      <c r="G5792" s="7" t="s">
        <v>286</v>
      </c>
      <c r="H5792" s="7" t="s">
        <v>287</v>
      </c>
      <c r="I5792" s="7" t="s">
        <v>288</v>
      </c>
      <c r="J5792" s="7" t="s">
        <v>289</v>
      </c>
      <c r="K5792" s="241">
        <v>208</v>
      </c>
      <c r="L5792" s="7" t="s">
        <v>290</v>
      </c>
      <c r="M5792" s="241">
        <v>51</v>
      </c>
      <c r="N5792" s="7" t="s">
        <v>292</v>
      </c>
    </row>
    <row r="5793" spans="1:14" x14ac:dyDescent="0.3">
      <c r="A5793" t="str">
        <f t="shared" si="90"/>
        <v>20852</v>
      </c>
      <c r="B5793" s="7" t="s">
        <v>1294</v>
      </c>
      <c r="C5793" s="7" t="s">
        <v>1337</v>
      </c>
      <c r="D5793" s="7" t="s">
        <v>1356</v>
      </c>
      <c r="E5793" s="7" t="s">
        <v>273</v>
      </c>
      <c r="F5793" s="7" t="s">
        <v>274</v>
      </c>
      <c r="G5793" s="7" t="s">
        <v>286</v>
      </c>
      <c r="H5793" s="7" t="s">
        <v>287</v>
      </c>
      <c r="I5793" s="7" t="s">
        <v>288</v>
      </c>
      <c r="J5793" s="7" t="s">
        <v>289</v>
      </c>
      <c r="K5793" s="241">
        <v>208</v>
      </c>
      <c r="L5793" s="7" t="s">
        <v>290</v>
      </c>
      <c r="M5793" s="241">
        <v>52</v>
      </c>
      <c r="N5793" s="7" t="s">
        <v>2703</v>
      </c>
    </row>
    <row r="5794" spans="1:14" x14ac:dyDescent="0.3">
      <c r="A5794" t="str">
        <f t="shared" si="90"/>
        <v>20853</v>
      </c>
      <c r="B5794" s="7" t="s">
        <v>1294</v>
      </c>
      <c r="C5794" s="7" t="s">
        <v>1337</v>
      </c>
      <c r="D5794" s="7" t="s">
        <v>1356</v>
      </c>
      <c r="E5794" s="7" t="s">
        <v>273</v>
      </c>
      <c r="F5794" s="7" t="s">
        <v>274</v>
      </c>
      <c r="G5794" s="7" t="s">
        <v>286</v>
      </c>
      <c r="H5794" s="7" t="s">
        <v>287</v>
      </c>
      <c r="I5794" s="7" t="s">
        <v>288</v>
      </c>
      <c r="J5794" s="7" t="s">
        <v>289</v>
      </c>
      <c r="K5794" s="241">
        <v>208</v>
      </c>
      <c r="L5794" s="7" t="s">
        <v>290</v>
      </c>
      <c r="M5794" s="241">
        <v>53</v>
      </c>
      <c r="N5794" s="7" t="s">
        <v>2704</v>
      </c>
    </row>
    <row r="5795" spans="1:14" x14ac:dyDescent="0.3">
      <c r="A5795" t="str">
        <f t="shared" si="90"/>
        <v>20854</v>
      </c>
      <c r="B5795" s="7" t="s">
        <v>1294</v>
      </c>
      <c r="C5795" s="7" t="s">
        <v>1337</v>
      </c>
      <c r="D5795" s="7" t="s">
        <v>1356</v>
      </c>
      <c r="E5795" s="7" t="s">
        <v>273</v>
      </c>
      <c r="F5795" s="7" t="s">
        <v>274</v>
      </c>
      <c r="G5795" s="7" t="s">
        <v>286</v>
      </c>
      <c r="H5795" s="7" t="s">
        <v>287</v>
      </c>
      <c r="I5795" s="7" t="s">
        <v>288</v>
      </c>
      <c r="J5795" s="7" t="s">
        <v>289</v>
      </c>
      <c r="K5795" s="241">
        <v>208</v>
      </c>
      <c r="L5795" s="7" t="s">
        <v>290</v>
      </c>
      <c r="M5795" s="241">
        <v>54</v>
      </c>
      <c r="N5795" s="7" t="s">
        <v>293</v>
      </c>
    </row>
    <row r="5796" spans="1:14" x14ac:dyDescent="0.3">
      <c r="A5796" t="str">
        <f t="shared" si="90"/>
        <v>20856</v>
      </c>
      <c r="B5796" s="7" t="s">
        <v>1294</v>
      </c>
      <c r="C5796" s="7" t="s">
        <v>1337</v>
      </c>
      <c r="D5796" s="7" t="s">
        <v>1356</v>
      </c>
      <c r="E5796" s="7" t="s">
        <v>273</v>
      </c>
      <c r="F5796" s="7" t="s">
        <v>274</v>
      </c>
      <c r="G5796" s="7" t="s">
        <v>286</v>
      </c>
      <c r="H5796" s="7" t="s">
        <v>287</v>
      </c>
      <c r="I5796" s="7" t="s">
        <v>288</v>
      </c>
      <c r="J5796" s="7" t="s">
        <v>289</v>
      </c>
      <c r="K5796" s="241">
        <v>208</v>
      </c>
      <c r="L5796" s="7" t="s">
        <v>290</v>
      </c>
      <c r="M5796" s="241">
        <v>56</v>
      </c>
      <c r="N5796" s="7" t="s">
        <v>2705</v>
      </c>
    </row>
    <row r="5797" spans="1:14" x14ac:dyDescent="0.3">
      <c r="A5797" t="str">
        <f t="shared" si="90"/>
        <v>2082037</v>
      </c>
      <c r="B5797" s="7" t="s">
        <v>1294</v>
      </c>
      <c r="C5797" s="7" t="s">
        <v>1337</v>
      </c>
      <c r="D5797" s="7" t="s">
        <v>1356</v>
      </c>
      <c r="E5797" s="7" t="s">
        <v>273</v>
      </c>
      <c r="F5797" s="7" t="s">
        <v>274</v>
      </c>
      <c r="G5797" s="7" t="s">
        <v>286</v>
      </c>
      <c r="H5797" s="7" t="s">
        <v>287</v>
      </c>
      <c r="I5797" s="7" t="s">
        <v>288</v>
      </c>
      <c r="J5797" s="7" t="s">
        <v>289</v>
      </c>
      <c r="K5797" s="241">
        <v>208</v>
      </c>
      <c r="L5797" s="7" t="s">
        <v>290</v>
      </c>
      <c r="M5797" s="241">
        <v>2037</v>
      </c>
      <c r="N5797" s="7" t="s">
        <v>294</v>
      </c>
    </row>
    <row r="5798" spans="1:14" x14ac:dyDescent="0.3">
      <c r="A5798" t="str">
        <f t="shared" si="90"/>
        <v>2082038</v>
      </c>
      <c r="B5798" s="7" t="s">
        <v>1294</v>
      </c>
      <c r="C5798" s="7" t="s">
        <v>1337</v>
      </c>
      <c r="D5798" s="7" t="s">
        <v>1356</v>
      </c>
      <c r="E5798" s="7" t="s">
        <v>273</v>
      </c>
      <c r="F5798" s="7" t="s">
        <v>274</v>
      </c>
      <c r="G5798" s="7" t="s">
        <v>286</v>
      </c>
      <c r="H5798" s="7" t="s">
        <v>287</v>
      </c>
      <c r="I5798" s="7" t="s">
        <v>288</v>
      </c>
      <c r="J5798" s="7" t="s">
        <v>289</v>
      </c>
      <c r="K5798" s="241">
        <v>208</v>
      </c>
      <c r="L5798" s="7" t="s">
        <v>290</v>
      </c>
      <c r="M5798" s="241">
        <v>2038</v>
      </c>
      <c r="N5798" s="7" t="s">
        <v>1039</v>
      </c>
    </row>
    <row r="5799" spans="1:14" x14ac:dyDescent="0.3">
      <c r="A5799" t="str">
        <f t="shared" si="90"/>
        <v>2084009</v>
      </c>
      <c r="B5799" s="7" t="s">
        <v>1294</v>
      </c>
      <c r="C5799" s="7" t="s">
        <v>1337</v>
      </c>
      <c r="D5799" s="7" t="s">
        <v>1356</v>
      </c>
      <c r="E5799" s="7" t="s">
        <v>273</v>
      </c>
      <c r="F5799" s="7" t="s">
        <v>274</v>
      </c>
      <c r="G5799" s="7" t="s">
        <v>286</v>
      </c>
      <c r="H5799" s="7" t="s">
        <v>287</v>
      </c>
      <c r="I5799" s="7" t="s">
        <v>288</v>
      </c>
      <c r="J5799" s="7" t="s">
        <v>289</v>
      </c>
      <c r="K5799" s="241">
        <v>208</v>
      </c>
      <c r="L5799" s="7" t="s">
        <v>290</v>
      </c>
      <c r="M5799" s="241">
        <v>4009</v>
      </c>
      <c r="N5799" s="7" t="s">
        <v>1350</v>
      </c>
    </row>
    <row r="5800" spans="1:14" x14ac:dyDescent="0.3">
      <c r="A5800" t="str">
        <f t="shared" si="90"/>
        <v>2088000</v>
      </c>
      <c r="B5800" s="7" t="s">
        <v>1294</v>
      </c>
      <c r="C5800" s="7" t="s">
        <v>1337</v>
      </c>
      <c r="D5800" s="7" t="s">
        <v>1356</v>
      </c>
      <c r="E5800" s="7" t="s">
        <v>273</v>
      </c>
      <c r="F5800" s="7" t="s">
        <v>274</v>
      </c>
      <c r="G5800" s="7" t="s">
        <v>286</v>
      </c>
      <c r="H5800" s="7" t="s">
        <v>287</v>
      </c>
      <c r="I5800" s="7" t="s">
        <v>288</v>
      </c>
      <c r="J5800" s="7" t="s">
        <v>289</v>
      </c>
      <c r="K5800" s="241">
        <v>208</v>
      </c>
      <c r="L5800" s="7" t="s">
        <v>290</v>
      </c>
      <c r="M5800" s="241">
        <v>8000</v>
      </c>
      <c r="N5800" s="7" t="s">
        <v>163</v>
      </c>
    </row>
    <row r="5801" spans="1:14" x14ac:dyDescent="0.3">
      <c r="A5801" t="str">
        <f t="shared" si="90"/>
        <v>2095</v>
      </c>
      <c r="B5801" s="7" t="s">
        <v>1294</v>
      </c>
      <c r="C5801" s="7" t="s">
        <v>1337</v>
      </c>
      <c r="D5801" s="7" t="s">
        <v>1356</v>
      </c>
      <c r="E5801" s="7" t="s">
        <v>273</v>
      </c>
      <c r="F5801" s="7" t="s">
        <v>274</v>
      </c>
      <c r="G5801" s="7" t="s">
        <v>286</v>
      </c>
      <c r="H5801" s="7" t="s">
        <v>287</v>
      </c>
      <c r="I5801" s="7" t="s">
        <v>288</v>
      </c>
      <c r="J5801" s="7" t="s">
        <v>289</v>
      </c>
      <c r="K5801" s="241">
        <v>209</v>
      </c>
      <c r="L5801" s="7" t="s">
        <v>295</v>
      </c>
      <c r="M5801" s="241">
        <v>5</v>
      </c>
      <c r="N5801" s="7" t="s">
        <v>1441</v>
      </c>
    </row>
    <row r="5802" spans="1:14" x14ac:dyDescent="0.3">
      <c r="A5802" t="str">
        <f t="shared" si="90"/>
        <v>20941</v>
      </c>
      <c r="B5802" s="7" t="s">
        <v>1294</v>
      </c>
      <c r="C5802" s="7" t="s">
        <v>1337</v>
      </c>
      <c r="D5802" s="7" t="s">
        <v>1356</v>
      </c>
      <c r="E5802" s="7" t="s">
        <v>273</v>
      </c>
      <c r="F5802" s="7" t="s">
        <v>274</v>
      </c>
      <c r="G5802" s="7" t="s">
        <v>286</v>
      </c>
      <c r="H5802" s="7" t="s">
        <v>287</v>
      </c>
      <c r="I5802" s="7" t="s">
        <v>288</v>
      </c>
      <c r="J5802" s="7" t="s">
        <v>289</v>
      </c>
      <c r="K5802" s="241">
        <v>209</v>
      </c>
      <c r="L5802" s="7" t="s">
        <v>295</v>
      </c>
      <c r="M5802" s="241">
        <v>41</v>
      </c>
      <c r="N5802" s="7" t="s">
        <v>296</v>
      </c>
    </row>
    <row r="5803" spans="1:14" x14ac:dyDescent="0.3">
      <c r="A5803" t="str">
        <f t="shared" si="90"/>
        <v>20975</v>
      </c>
      <c r="B5803" s="7" t="s">
        <v>1294</v>
      </c>
      <c r="C5803" s="7" t="s">
        <v>1337</v>
      </c>
      <c r="D5803" s="7" t="s">
        <v>1356</v>
      </c>
      <c r="E5803" s="7" t="s">
        <v>273</v>
      </c>
      <c r="F5803" s="7" t="s">
        <v>274</v>
      </c>
      <c r="G5803" s="7" t="s">
        <v>286</v>
      </c>
      <c r="H5803" s="7" t="s">
        <v>287</v>
      </c>
      <c r="I5803" s="7" t="s">
        <v>288</v>
      </c>
      <c r="J5803" s="7" t="s">
        <v>289</v>
      </c>
      <c r="K5803" s="241">
        <v>209</v>
      </c>
      <c r="L5803" s="7" t="s">
        <v>295</v>
      </c>
      <c r="M5803" s="241">
        <v>75</v>
      </c>
      <c r="N5803" s="7" t="s">
        <v>297</v>
      </c>
    </row>
    <row r="5804" spans="1:14" x14ac:dyDescent="0.3">
      <c r="A5804" t="str">
        <f t="shared" si="90"/>
        <v>20976</v>
      </c>
      <c r="B5804" s="7" t="s">
        <v>1294</v>
      </c>
      <c r="C5804" s="7" t="s">
        <v>1337</v>
      </c>
      <c r="D5804" s="7" t="s">
        <v>1356</v>
      </c>
      <c r="E5804" s="7" t="s">
        <v>273</v>
      </c>
      <c r="F5804" s="7" t="s">
        <v>274</v>
      </c>
      <c r="G5804" s="7" t="s">
        <v>286</v>
      </c>
      <c r="H5804" s="7" t="s">
        <v>287</v>
      </c>
      <c r="I5804" s="7" t="s">
        <v>288</v>
      </c>
      <c r="J5804" s="7" t="s">
        <v>289</v>
      </c>
      <c r="K5804" s="241">
        <v>209</v>
      </c>
      <c r="L5804" s="7" t="s">
        <v>295</v>
      </c>
      <c r="M5804" s="241">
        <v>76</v>
      </c>
      <c r="N5804" s="7" t="s">
        <v>298</v>
      </c>
    </row>
    <row r="5805" spans="1:14" x14ac:dyDescent="0.3">
      <c r="A5805" t="str">
        <f t="shared" si="90"/>
        <v>20980</v>
      </c>
      <c r="B5805" s="7" t="s">
        <v>1294</v>
      </c>
      <c r="C5805" s="7" t="s">
        <v>1337</v>
      </c>
      <c r="D5805" s="7" t="s">
        <v>1356</v>
      </c>
      <c r="E5805" s="7" t="s">
        <v>273</v>
      </c>
      <c r="F5805" s="7" t="s">
        <v>274</v>
      </c>
      <c r="G5805" s="7" t="s">
        <v>286</v>
      </c>
      <c r="H5805" s="7" t="s">
        <v>287</v>
      </c>
      <c r="I5805" s="7" t="s">
        <v>288</v>
      </c>
      <c r="J5805" s="7" t="s">
        <v>289</v>
      </c>
      <c r="K5805" s="241">
        <v>209</v>
      </c>
      <c r="L5805" s="7" t="s">
        <v>295</v>
      </c>
      <c r="M5805" s="241">
        <v>80</v>
      </c>
      <c r="N5805" s="7" t="s">
        <v>295</v>
      </c>
    </row>
    <row r="5806" spans="1:14" x14ac:dyDescent="0.3">
      <c r="A5806" t="str">
        <f t="shared" si="90"/>
        <v>2092020</v>
      </c>
      <c r="B5806" s="7" t="s">
        <v>1294</v>
      </c>
      <c r="C5806" s="7" t="s">
        <v>1337</v>
      </c>
      <c r="D5806" s="7" t="s">
        <v>1356</v>
      </c>
      <c r="E5806" s="7" t="s">
        <v>273</v>
      </c>
      <c r="F5806" s="7" t="s">
        <v>274</v>
      </c>
      <c r="G5806" s="7" t="s">
        <v>286</v>
      </c>
      <c r="H5806" s="7" t="s">
        <v>287</v>
      </c>
      <c r="I5806" s="7" t="s">
        <v>288</v>
      </c>
      <c r="J5806" s="7" t="s">
        <v>289</v>
      </c>
      <c r="K5806" s="241">
        <v>209</v>
      </c>
      <c r="L5806" s="7" t="s">
        <v>295</v>
      </c>
      <c r="M5806" s="241">
        <v>2020</v>
      </c>
      <c r="N5806" s="7" t="s">
        <v>673</v>
      </c>
    </row>
    <row r="5807" spans="1:14" x14ac:dyDescent="0.3">
      <c r="A5807" t="str">
        <f t="shared" si="90"/>
        <v>2092047</v>
      </c>
      <c r="B5807" s="7" t="s">
        <v>1294</v>
      </c>
      <c r="C5807" s="7" t="s">
        <v>1337</v>
      </c>
      <c r="D5807" s="7" t="s">
        <v>1356</v>
      </c>
      <c r="E5807" s="7" t="s">
        <v>273</v>
      </c>
      <c r="F5807" s="7" t="s">
        <v>274</v>
      </c>
      <c r="G5807" s="7" t="s">
        <v>286</v>
      </c>
      <c r="H5807" s="7" t="s">
        <v>287</v>
      </c>
      <c r="I5807" s="7" t="s">
        <v>288</v>
      </c>
      <c r="J5807" s="7" t="s">
        <v>289</v>
      </c>
      <c r="K5807" s="241">
        <v>209</v>
      </c>
      <c r="L5807" s="7" t="s">
        <v>295</v>
      </c>
      <c r="M5807" s="241">
        <v>2047</v>
      </c>
      <c r="N5807" s="7" t="s">
        <v>299</v>
      </c>
    </row>
    <row r="5808" spans="1:14" x14ac:dyDescent="0.3">
      <c r="A5808" t="str">
        <f t="shared" si="90"/>
        <v>2092087</v>
      </c>
      <c r="B5808" s="7" t="s">
        <v>1294</v>
      </c>
      <c r="C5808" s="7" t="s">
        <v>1337</v>
      </c>
      <c r="D5808" s="7" t="s">
        <v>1356</v>
      </c>
      <c r="E5808" s="7" t="s">
        <v>273</v>
      </c>
      <c r="F5808" s="7" t="s">
        <v>274</v>
      </c>
      <c r="G5808" s="7" t="s">
        <v>286</v>
      </c>
      <c r="H5808" s="7" t="s">
        <v>287</v>
      </c>
      <c r="I5808" s="7" t="s">
        <v>288</v>
      </c>
      <c r="J5808" s="7" t="s">
        <v>289</v>
      </c>
      <c r="K5808" s="241">
        <v>209</v>
      </c>
      <c r="L5808" s="7" t="s">
        <v>295</v>
      </c>
      <c r="M5808" s="241">
        <v>2087</v>
      </c>
      <c r="N5808" s="7" t="s">
        <v>333</v>
      </c>
    </row>
    <row r="5809" spans="1:14" x14ac:dyDescent="0.3">
      <c r="A5809" t="str">
        <f t="shared" si="90"/>
        <v>2094009</v>
      </c>
      <c r="B5809" s="7" t="s">
        <v>1294</v>
      </c>
      <c r="C5809" s="7" t="s">
        <v>1337</v>
      </c>
      <c r="D5809" s="7" t="s">
        <v>1356</v>
      </c>
      <c r="E5809" s="7" t="s">
        <v>273</v>
      </c>
      <c r="F5809" s="7" t="s">
        <v>274</v>
      </c>
      <c r="G5809" s="7" t="s">
        <v>286</v>
      </c>
      <c r="H5809" s="7" t="s">
        <v>287</v>
      </c>
      <c r="I5809" s="7" t="s">
        <v>288</v>
      </c>
      <c r="J5809" s="7" t="s">
        <v>289</v>
      </c>
      <c r="K5809" s="241">
        <v>209</v>
      </c>
      <c r="L5809" s="7" t="s">
        <v>295</v>
      </c>
      <c r="M5809" s="241">
        <v>4009</v>
      </c>
      <c r="N5809" s="7" t="s">
        <v>1350</v>
      </c>
    </row>
    <row r="5810" spans="1:14" x14ac:dyDescent="0.3">
      <c r="A5810" t="str">
        <f t="shared" si="90"/>
        <v>2102078</v>
      </c>
      <c r="B5810" s="7" t="s">
        <v>1294</v>
      </c>
      <c r="C5810" s="7" t="s">
        <v>1337</v>
      </c>
      <c r="D5810" s="7" t="s">
        <v>1356</v>
      </c>
      <c r="E5810" s="7" t="s">
        <v>273</v>
      </c>
      <c r="F5810" s="7" t="s">
        <v>274</v>
      </c>
      <c r="G5810" s="7" t="s">
        <v>286</v>
      </c>
      <c r="H5810" s="7" t="s">
        <v>287</v>
      </c>
      <c r="I5810" s="7" t="s">
        <v>288</v>
      </c>
      <c r="J5810" s="7" t="s">
        <v>289</v>
      </c>
      <c r="K5810" s="241">
        <v>210</v>
      </c>
      <c r="L5810" s="7" t="s">
        <v>300</v>
      </c>
      <c r="M5810" s="241">
        <v>2078</v>
      </c>
      <c r="N5810" s="7" t="s">
        <v>284</v>
      </c>
    </row>
    <row r="5811" spans="1:14" x14ac:dyDescent="0.3">
      <c r="A5811" t="str">
        <f t="shared" si="90"/>
        <v>2104009</v>
      </c>
      <c r="B5811" s="7" t="s">
        <v>1294</v>
      </c>
      <c r="C5811" s="7" t="s">
        <v>1337</v>
      </c>
      <c r="D5811" s="7" t="s">
        <v>1356</v>
      </c>
      <c r="E5811" s="7" t="s">
        <v>273</v>
      </c>
      <c r="F5811" s="7" t="s">
        <v>274</v>
      </c>
      <c r="G5811" s="7" t="s">
        <v>286</v>
      </c>
      <c r="H5811" s="7" t="s">
        <v>287</v>
      </c>
      <c r="I5811" s="7" t="s">
        <v>288</v>
      </c>
      <c r="J5811" s="7" t="s">
        <v>289</v>
      </c>
      <c r="K5811" s="241">
        <v>210</v>
      </c>
      <c r="L5811" s="7" t="s">
        <v>300</v>
      </c>
      <c r="M5811" s="241">
        <v>4009</v>
      </c>
      <c r="N5811" s="7" t="s">
        <v>1350</v>
      </c>
    </row>
    <row r="5812" spans="1:14" x14ac:dyDescent="0.3">
      <c r="A5812" t="str">
        <f t="shared" si="90"/>
        <v>2112078</v>
      </c>
      <c r="B5812" s="7" t="s">
        <v>1294</v>
      </c>
      <c r="C5812" s="7" t="s">
        <v>1337</v>
      </c>
      <c r="D5812" s="7" t="s">
        <v>1356</v>
      </c>
      <c r="E5812" s="7" t="e">
        <v>#N/A</v>
      </c>
      <c r="F5812" s="7" t="e">
        <v>#N/A</v>
      </c>
      <c r="G5812" s="7" t="e">
        <v>#N/A</v>
      </c>
      <c r="H5812" s="7" t="e">
        <v>#N/A</v>
      </c>
      <c r="I5812" s="7" t="s">
        <v>288</v>
      </c>
      <c r="J5812" s="7" t="s">
        <v>289</v>
      </c>
      <c r="K5812" s="241">
        <v>211</v>
      </c>
      <c r="L5812" s="7" t="s">
        <v>2706</v>
      </c>
      <c r="M5812" s="241">
        <v>2078</v>
      </c>
      <c r="N5812" s="7" t="s">
        <v>284</v>
      </c>
    </row>
    <row r="5813" spans="1:14" x14ac:dyDescent="0.3">
      <c r="A5813" t="str">
        <f t="shared" si="90"/>
        <v>2112087</v>
      </c>
      <c r="B5813" s="7" t="s">
        <v>1294</v>
      </c>
      <c r="C5813" s="7" t="s">
        <v>1337</v>
      </c>
      <c r="D5813" s="7" t="s">
        <v>1356</v>
      </c>
      <c r="E5813" s="7" t="e">
        <v>#N/A</v>
      </c>
      <c r="F5813" s="7" t="e">
        <v>#N/A</v>
      </c>
      <c r="G5813" s="7" t="e">
        <v>#N/A</v>
      </c>
      <c r="H5813" s="7" t="e">
        <v>#N/A</v>
      </c>
      <c r="I5813" s="7" t="s">
        <v>288</v>
      </c>
      <c r="J5813" s="7" t="s">
        <v>289</v>
      </c>
      <c r="K5813" s="241">
        <v>211</v>
      </c>
      <c r="L5813" s="7" t="s">
        <v>2706</v>
      </c>
      <c r="M5813" s="241">
        <v>2087</v>
      </c>
      <c r="N5813" s="7" t="s">
        <v>333</v>
      </c>
    </row>
    <row r="5814" spans="1:14" x14ac:dyDescent="0.3">
      <c r="A5814" t="str">
        <f t="shared" si="90"/>
        <v>2114009</v>
      </c>
      <c r="B5814" s="7" t="s">
        <v>1294</v>
      </c>
      <c r="C5814" s="7" t="s">
        <v>1337</v>
      </c>
      <c r="D5814" s="7" t="s">
        <v>1356</v>
      </c>
      <c r="E5814" s="7" t="e">
        <v>#N/A</v>
      </c>
      <c r="F5814" s="7" t="e">
        <v>#N/A</v>
      </c>
      <c r="G5814" s="7" t="e">
        <v>#N/A</v>
      </c>
      <c r="H5814" s="7" t="e">
        <v>#N/A</v>
      </c>
      <c r="I5814" s="7" t="s">
        <v>288</v>
      </c>
      <c r="J5814" s="7" t="s">
        <v>289</v>
      </c>
      <c r="K5814" s="241">
        <v>211</v>
      </c>
      <c r="L5814" s="7" t="s">
        <v>2706</v>
      </c>
      <c r="M5814" s="241">
        <v>4009</v>
      </c>
      <c r="N5814" s="7" t="s">
        <v>1350</v>
      </c>
    </row>
    <row r="5815" spans="1:14" x14ac:dyDescent="0.3">
      <c r="A5815" t="str">
        <f t="shared" si="90"/>
        <v>2132000</v>
      </c>
      <c r="B5815" s="7" t="s">
        <v>1294</v>
      </c>
      <c r="C5815" s="7" t="s">
        <v>1337</v>
      </c>
      <c r="D5815" s="7" t="s">
        <v>1356</v>
      </c>
      <c r="E5815" s="7" t="s">
        <v>273</v>
      </c>
      <c r="F5815" s="7" t="s">
        <v>274</v>
      </c>
      <c r="G5815" s="7" t="s">
        <v>286</v>
      </c>
      <c r="H5815" s="7" t="s">
        <v>287</v>
      </c>
      <c r="I5815" s="7" t="s">
        <v>288</v>
      </c>
      <c r="J5815" s="7" t="s">
        <v>289</v>
      </c>
      <c r="K5815" s="241">
        <v>213</v>
      </c>
      <c r="L5815" s="7" t="s">
        <v>301</v>
      </c>
      <c r="M5815" s="241">
        <v>2000</v>
      </c>
      <c r="N5815" s="7" t="s">
        <v>271</v>
      </c>
    </row>
    <row r="5816" spans="1:14" x14ac:dyDescent="0.3">
      <c r="A5816" t="str">
        <f t="shared" si="90"/>
        <v>2132015</v>
      </c>
      <c r="B5816" s="7" t="s">
        <v>1294</v>
      </c>
      <c r="C5816" s="7" t="s">
        <v>1337</v>
      </c>
      <c r="D5816" s="7" t="s">
        <v>1356</v>
      </c>
      <c r="E5816" s="7" t="s">
        <v>273</v>
      </c>
      <c r="F5816" s="7" t="s">
        <v>274</v>
      </c>
      <c r="G5816" s="7" t="s">
        <v>286</v>
      </c>
      <c r="H5816" s="7" t="s">
        <v>287</v>
      </c>
      <c r="I5816" s="7" t="s">
        <v>288</v>
      </c>
      <c r="J5816" s="7" t="s">
        <v>289</v>
      </c>
      <c r="K5816" s="241">
        <v>213</v>
      </c>
      <c r="L5816" s="7" t="s">
        <v>301</v>
      </c>
      <c r="M5816" s="241">
        <v>2015</v>
      </c>
      <c r="N5816" s="7" t="s">
        <v>278</v>
      </c>
    </row>
    <row r="5817" spans="1:14" x14ac:dyDescent="0.3">
      <c r="A5817" t="str">
        <f t="shared" si="90"/>
        <v>2132105</v>
      </c>
      <c r="B5817" s="7" t="s">
        <v>1294</v>
      </c>
      <c r="C5817" s="7" t="s">
        <v>1337</v>
      </c>
      <c r="D5817" s="7" t="s">
        <v>1356</v>
      </c>
      <c r="E5817" s="7" t="s">
        <v>273</v>
      </c>
      <c r="F5817" s="7" t="s">
        <v>274</v>
      </c>
      <c r="G5817" s="7" t="s">
        <v>286</v>
      </c>
      <c r="H5817" s="7" t="s">
        <v>287</v>
      </c>
      <c r="I5817" s="7" t="s">
        <v>288</v>
      </c>
      <c r="J5817" s="7" t="s">
        <v>289</v>
      </c>
      <c r="K5817" s="241">
        <v>213</v>
      </c>
      <c r="L5817" s="7" t="s">
        <v>301</v>
      </c>
      <c r="M5817" s="241">
        <v>2105</v>
      </c>
      <c r="N5817" s="7" t="s">
        <v>302</v>
      </c>
    </row>
    <row r="5818" spans="1:14" x14ac:dyDescent="0.3">
      <c r="A5818" t="str">
        <f t="shared" si="90"/>
        <v>2134009</v>
      </c>
      <c r="B5818" s="7" t="s">
        <v>1294</v>
      </c>
      <c r="C5818" s="7" t="s">
        <v>1337</v>
      </c>
      <c r="D5818" s="7" t="s">
        <v>1356</v>
      </c>
      <c r="E5818" s="7" t="s">
        <v>273</v>
      </c>
      <c r="F5818" s="7" t="s">
        <v>274</v>
      </c>
      <c r="G5818" s="7" t="s">
        <v>286</v>
      </c>
      <c r="H5818" s="7" t="s">
        <v>287</v>
      </c>
      <c r="I5818" s="7" t="s">
        <v>288</v>
      </c>
      <c r="J5818" s="7" t="s">
        <v>289</v>
      </c>
      <c r="K5818" s="241">
        <v>213</v>
      </c>
      <c r="L5818" s="7" t="s">
        <v>301</v>
      </c>
      <c r="M5818" s="241">
        <v>4009</v>
      </c>
      <c r="N5818" s="7" t="s">
        <v>1350</v>
      </c>
    </row>
    <row r="5819" spans="1:14" x14ac:dyDescent="0.3">
      <c r="A5819" t="str">
        <f t="shared" si="90"/>
        <v>2202045</v>
      </c>
      <c r="B5819" s="7" t="s">
        <v>1294</v>
      </c>
      <c r="C5819" s="7" t="s">
        <v>1337</v>
      </c>
      <c r="D5819" s="7" t="s">
        <v>1356</v>
      </c>
      <c r="E5819" s="7" t="e">
        <v>#N/A</v>
      </c>
      <c r="F5819" s="7" t="e">
        <v>#N/A</v>
      </c>
      <c r="G5819" s="7" t="e">
        <v>#N/A</v>
      </c>
      <c r="H5819" s="7" t="e">
        <v>#N/A</v>
      </c>
      <c r="I5819" s="7" t="s">
        <v>288</v>
      </c>
      <c r="J5819" s="7" t="s">
        <v>289</v>
      </c>
      <c r="K5819" s="241">
        <v>220</v>
      </c>
      <c r="L5819" s="7" t="s">
        <v>2707</v>
      </c>
      <c r="M5819" s="241">
        <v>2045</v>
      </c>
      <c r="N5819" s="7" t="s">
        <v>170</v>
      </c>
    </row>
    <row r="5820" spans="1:14" x14ac:dyDescent="0.3">
      <c r="A5820" t="str">
        <f t="shared" si="90"/>
        <v>2212000</v>
      </c>
      <c r="B5820" s="7" t="s">
        <v>1294</v>
      </c>
      <c r="C5820" s="7" t="s">
        <v>1337</v>
      </c>
      <c r="D5820" s="7" t="s">
        <v>1356</v>
      </c>
      <c r="E5820" s="7" t="e">
        <v>#N/A</v>
      </c>
      <c r="F5820" s="7" t="e">
        <v>#N/A</v>
      </c>
      <c r="G5820" s="7" t="e">
        <v>#N/A</v>
      </c>
      <c r="H5820" s="7" t="e">
        <v>#N/A</v>
      </c>
      <c r="I5820" s="7" t="s">
        <v>288</v>
      </c>
      <c r="J5820" s="7" t="s">
        <v>289</v>
      </c>
      <c r="K5820" s="241">
        <v>221</v>
      </c>
      <c r="L5820" s="7" t="s">
        <v>2708</v>
      </c>
      <c r="M5820" s="241">
        <v>2000</v>
      </c>
      <c r="N5820" s="7" t="s">
        <v>271</v>
      </c>
    </row>
    <row r="5821" spans="1:14" x14ac:dyDescent="0.3">
      <c r="A5821" t="str">
        <f t="shared" si="90"/>
        <v>2212092</v>
      </c>
      <c r="B5821" s="7" t="s">
        <v>1294</v>
      </c>
      <c r="C5821" s="7" t="s">
        <v>1337</v>
      </c>
      <c r="D5821" s="7" t="s">
        <v>1356</v>
      </c>
      <c r="E5821" s="7" t="e">
        <v>#N/A</v>
      </c>
      <c r="F5821" s="7" t="e">
        <v>#N/A</v>
      </c>
      <c r="G5821" s="7" t="e">
        <v>#N/A</v>
      </c>
      <c r="H5821" s="7" t="e">
        <v>#N/A</v>
      </c>
      <c r="I5821" s="7" t="s">
        <v>288</v>
      </c>
      <c r="J5821" s="7" t="s">
        <v>289</v>
      </c>
      <c r="K5821" s="241">
        <v>221</v>
      </c>
      <c r="L5821" s="7" t="s">
        <v>2708</v>
      </c>
      <c r="M5821" s="241">
        <v>2092</v>
      </c>
      <c r="N5821" s="7" t="s">
        <v>141</v>
      </c>
    </row>
    <row r="5822" spans="1:14" x14ac:dyDescent="0.3">
      <c r="A5822" t="str">
        <f t="shared" si="90"/>
        <v>2214009</v>
      </c>
      <c r="B5822" s="7" t="s">
        <v>1294</v>
      </c>
      <c r="C5822" s="7" t="s">
        <v>1337</v>
      </c>
      <c r="D5822" s="7" t="s">
        <v>1356</v>
      </c>
      <c r="E5822" s="7" t="e">
        <v>#N/A</v>
      </c>
      <c r="F5822" s="7" t="e">
        <v>#N/A</v>
      </c>
      <c r="G5822" s="7" t="e">
        <v>#N/A</v>
      </c>
      <c r="H5822" s="7" t="e">
        <v>#N/A</v>
      </c>
      <c r="I5822" s="7" t="s">
        <v>288</v>
      </c>
      <c r="J5822" s="7" t="s">
        <v>289</v>
      </c>
      <c r="K5822" s="241">
        <v>221</v>
      </c>
      <c r="L5822" s="7" t="s">
        <v>2708</v>
      </c>
      <c r="M5822" s="241">
        <v>4009</v>
      </c>
      <c r="N5822" s="7" t="s">
        <v>1350</v>
      </c>
    </row>
    <row r="5823" spans="1:14" x14ac:dyDescent="0.3">
      <c r="A5823" t="str">
        <f t="shared" si="90"/>
        <v>11721</v>
      </c>
      <c r="B5823" s="7" t="s">
        <v>1294</v>
      </c>
      <c r="C5823" s="7" t="s">
        <v>1337</v>
      </c>
      <c r="D5823" s="7" t="s">
        <v>22</v>
      </c>
      <c r="E5823" s="7" t="e">
        <v>#N/A</v>
      </c>
      <c r="F5823" s="7" t="e">
        <v>#N/A</v>
      </c>
      <c r="G5823" s="7" t="e">
        <v>#N/A</v>
      </c>
      <c r="H5823" s="7" t="e">
        <v>#N/A</v>
      </c>
      <c r="I5823" s="7" t="s">
        <v>281</v>
      </c>
      <c r="J5823" s="7" t="s">
        <v>282</v>
      </c>
      <c r="K5823" s="241">
        <v>1172</v>
      </c>
      <c r="L5823" s="7" t="s">
        <v>2709</v>
      </c>
      <c r="M5823" s="241">
        <v>1</v>
      </c>
      <c r="N5823" s="7" t="s">
        <v>158</v>
      </c>
    </row>
    <row r="5824" spans="1:14" x14ac:dyDescent="0.3">
      <c r="A5824" t="str">
        <f t="shared" si="90"/>
        <v>11722045</v>
      </c>
      <c r="B5824" s="7" t="s">
        <v>1294</v>
      </c>
      <c r="C5824" s="7" t="s">
        <v>1337</v>
      </c>
      <c r="D5824" s="7" t="s">
        <v>22</v>
      </c>
      <c r="E5824" s="7" t="e">
        <v>#N/A</v>
      </c>
      <c r="F5824" s="7" t="e">
        <v>#N/A</v>
      </c>
      <c r="G5824" s="7" t="e">
        <v>#N/A</v>
      </c>
      <c r="H5824" s="7" t="e">
        <v>#N/A</v>
      </c>
      <c r="I5824" s="7" t="s">
        <v>281</v>
      </c>
      <c r="J5824" s="7" t="s">
        <v>282</v>
      </c>
      <c r="K5824" s="241">
        <v>1172</v>
      </c>
      <c r="L5824" s="7" t="s">
        <v>2709</v>
      </c>
      <c r="M5824" s="241">
        <v>2045</v>
      </c>
      <c r="N5824" s="7" t="s">
        <v>170</v>
      </c>
    </row>
    <row r="5825" spans="1:14" x14ac:dyDescent="0.3">
      <c r="A5825" t="str">
        <f t="shared" si="90"/>
        <v>11722047</v>
      </c>
      <c r="B5825" s="7" t="s">
        <v>1294</v>
      </c>
      <c r="C5825" s="7" t="s">
        <v>1337</v>
      </c>
      <c r="D5825" s="7" t="s">
        <v>22</v>
      </c>
      <c r="E5825" s="7" t="e">
        <v>#N/A</v>
      </c>
      <c r="F5825" s="7" t="e">
        <v>#N/A</v>
      </c>
      <c r="G5825" s="7" t="e">
        <v>#N/A</v>
      </c>
      <c r="H5825" s="7" t="e">
        <v>#N/A</v>
      </c>
      <c r="I5825" s="7" t="s">
        <v>281</v>
      </c>
      <c r="J5825" s="7" t="s">
        <v>282</v>
      </c>
      <c r="K5825" s="241">
        <v>1172</v>
      </c>
      <c r="L5825" s="7" t="s">
        <v>2709</v>
      </c>
      <c r="M5825" s="241">
        <v>2047</v>
      </c>
      <c r="N5825" s="7" t="s">
        <v>299</v>
      </c>
    </row>
    <row r="5826" spans="1:14" x14ac:dyDescent="0.3">
      <c r="A5826" t="str">
        <f t="shared" si="90"/>
        <v>11727120</v>
      </c>
      <c r="B5826" s="7" t="s">
        <v>1294</v>
      </c>
      <c r="C5826" s="7" t="s">
        <v>1337</v>
      </c>
      <c r="D5826" s="7" t="s">
        <v>22</v>
      </c>
      <c r="E5826" s="7" t="e">
        <v>#N/A</v>
      </c>
      <c r="F5826" s="7" t="e">
        <v>#N/A</v>
      </c>
      <c r="G5826" s="7" t="e">
        <v>#N/A</v>
      </c>
      <c r="H5826" s="7" t="e">
        <v>#N/A</v>
      </c>
      <c r="I5826" s="7" t="s">
        <v>281</v>
      </c>
      <c r="J5826" s="7" t="s">
        <v>282</v>
      </c>
      <c r="K5826" s="241">
        <v>1172</v>
      </c>
      <c r="L5826" s="7" t="s">
        <v>2709</v>
      </c>
      <c r="M5826" s="241">
        <v>7120</v>
      </c>
      <c r="N5826" s="7" t="s">
        <v>52</v>
      </c>
    </row>
    <row r="5827" spans="1:14" x14ac:dyDescent="0.3">
      <c r="A5827" t="str">
        <f t="shared" ref="A5827:A5890" si="91">K5827&amp;M5827</f>
        <v>2071</v>
      </c>
      <c r="B5827" s="7" t="s">
        <v>1294</v>
      </c>
      <c r="C5827" s="7" t="s">
        <v>1316</v>
      </c>
      <c r="D5827" s="7" t="s">
        <v>1356</v>
      </c>
      <c r="E5827" s="7" t="s">
        <v>273</v>
      </c>
      <c r="F5827" s="7" t="s">
        <v>274</v>
      </c>
      <c r="G5827" s="7" t="s">
        <v>286</v>
      </c>
      <c r="H5827" s="7" t="s">
        <v>287</v>
      </c>
      <c r="I5827" s="7" t="s">
        <v>304</v>
      </c>
      <c r="J5827" s="7" t="s">
        <v>305</v>
      </c>
      <c r="K5827" s="241">
        <v>207</v>
      </c>
      <c r="L5827" s="7" t="s">
        <v>306</v>
      </c>
      <c r="M5827" s="241">
        <v>1</v>
      </c>
      <c r="N5827" s="7" t="s">
        <v>158</v>
      </c>
    </row>
    <row r="5828" spans="1:14" x14ac:dyDescent="0.3">
      <c r="A5828" t="str">
        <f t="shared" si="91"/>
        <v>2075</v>
      </c>
      <c r="B5828" s="7" t="s">
        <v>1294</v>
      </c>
      <c r="C5828" s="7" t="s">
        <v>1316</v>
      </c>
      <c r="D5828" s="7" t="s">
        <v>1356</v>
      </c>
      <c r="E5828" s="7" t="s">
        <v>273</v>
      </c>
      <c r="F5828" s="7" t="s">
        <v>274</v>
      </c>
      <c r="G5828" s="7" t="s">
        <v>286</v>
      </c>
      <c r="H5828" s="7" t="s">
        <v>287</v>
      </c>
      <c r="I5828" s="7" t="s">
        <v>304</v>
      </c>
      <c r="J5828" s="7" t="s">
        <v>305</v>
      </c>
      <c r="K5828" s="241">
        <v>207</v>
      </c>
      <c r="L5828" s="7" t="s">
        <v>306</v>
      </c>
      <c r="M5828" s="241">
        <v>5</v>
      </c>
      <c r="N5828" s="7" t="s">
        <v>1441</v>
      </c>
    </row>
    <row r="5829" spans="1:14" x14ac:dyDescent="0.3">
      <c r="A5829" t="str">
        <f t="shared" si="91"/>
        <v>2076</v>
      </c>
      <c r="B5829" s="7" t="s">
        <v>1294</v>
      </c>
      <c r="C5829" s="7" t="s">
        <v>1316</v>
      </c>
      <c r="D5829" s="7" t="s">
        <v>1356</v>
      </c>
      <c r="E5829" s="7" t="s">
        <v>273</v>
      </c>
      <c r="F5829" s="7" t="s">
        <v>274</v>
      </c>
      <c r="G5829" s="7" t="s">
        <v>286</v>
      </c>
      <c r="H5829" s="7" t="s">
        <v>287</v>
      </c>
      <c r="I5829" s="7" t="s">
        <v>304</v>
      </c>
      <c r="J5829" s="7" t="s">
        <v>305</v>
      </c>
      <c r="K5829" s="241">
        <v>207</v>
      </c>
      <c r="L5829" s="7" t="s">
        <v>306</v>
      </c>
      <c r="M5829" s="241">
        <v>6</v>
      </c>
      <c r="N5829" s="7" t="s">
        <v>402</v>
      </c>
    </row>
    <row r="5830" spans="1:14" x14ac:dyDescent="0.3">
      <c r="A5830" t="str">
        <f t="shared" si="91"/>
        <v>2078</v>
      </c>
      <c r="B5830" s="7" t="s">
        <v>1294</v>
      </c>
      <c r="C5830" s="7" t="s">
        <v>1316</v>
      </c>
      <c r="D5830" s="7" t="s">
        <v>1356</v>
      </c>
      <c r="E5830" s="7" t="s">
        <v>273</v>
      </c>
      <c r="F5830" s="7" t="s">
        <v>274</v>
      </c>
      <c r="G5830" s="7" t="s">
        <v>286</v>
      </c>
      <c r="H5830" s="7" t="s">
        <v>287</v>
      </c>
      <c r="I5830" s="7" t="s">
        <v>304</v>
      </c>
      <c r="J5830" s="7" t="s">
        <v>305</v>
      </c>
      <c r="K5830" s="241">
        <v>207</v>
      </c>
      <c r="L5830" s="7" t="s">
        <v>306</v>
      </c>
      <c r="M5830" s="241">
        <v>8</v>
      </c>
      <c r="N5830" s="7" t="s">
        <v>159</v>
      </c>
    </row>
    <row r="5831" spans="1:14" x14ac:dyDescent="0.3">
      <c r="A5831" t="str">
        <f t="shared" si="91"/>
        <v>2079</v>
      </c>
      <c r="B5831" s="7" t="s">
        <v>1294</v>
      </c>
      <c r="C5831" s="7" t="s">
        <v>1316</v>
      </c>
      <c r="D5831" s="7" t="s">
        <v>1356</v>
      </c>
      <c r="E5831" s="7" t="s">
        <v>273</v>
      </c>
      <c r="F5831" s="7" t="s">
        <v>274</v>
      </c>
      <c r="G5831" s="7" t="s">
        <v>286</v>
      </c>
      <c r="H5831" s="7" t="s">
        <v>287</v>
      </c>
      <c r="I5831" s="7" t="s">
        <v>304</v>
      </c>
      <c r="J5831" s="7" t="s">
        <v>305</v>
      </c>
      <c r="K5831" s="241">
        <v>207</v>
      </c>
      <c r="L5831" s="7" t="s">
        <v>306</v>
      </c>
      <c r="M5831" s="241">
        <v>9</v>
      </c>
      <c r="N5831" s="7" t="s">
        <v>464</v>
      </c>
    </row>
    <row r="5832" spans="1:14" x14ac:dyDescent="0.3">
      <c r="A5832" t="str">
        <f t="shared" si="91"/>
        <v>20730</v>
      </c>
      <c r="B5832" s="7" t="s">
        <v>1294</v>
      </c>
      <c r="C5832" s="7" t="s">
        <v>1316</v>
      </c>
      <c r="D5832" s="7" t="s">
        <v>1356</v>
      </c>
      <c r="E5832" s="7" t="s">
        <v>273</v>
      </c>
      <c r="F5832" s="7" t="s">
        <v>274</v>
      </c>
      <c r="G5832" s="7" t="s">
        <v>286</v>
      </c>
      <c r="H5832" s="7" t="s">
        <v>287</v>
      </c>
      <c r="I5832" s="7" t="s">
        <v>304</v>
      </c>
      <c r="J5832" s="7" t="s">
        <v>305</v>
      </c>
      <c r="K5832" s="241">
        <v>207</v>
      </c>
      <c r="L5832" s="7" t="s">
        <v>306</v>
      </c>
      <c r="M5832" s="241">
        <v>30</v>
      </c>
      <c r="N5832" s="7" t="s">
        <v>347</v>
      </c>
    </row>
    <row r="5833" spans="1:14" x14ac:dyDescent="0.3">
      <c r="A5833" t="str">
        <f t="shared" si="91"/>
        <v>20735</v>
      </c>
      <c r="B5833" s="7" t="s">
        <v>1294</v>
      </c>
      <c r="C5833" s="7" t="s">
        <v>1316</v>
      </c>
      <c r="D5833" s="7" t="s">
        <v>1356</v>
      </c>
      <c r="E5833" s="7" t="s">
        <v>273</v>
      </c>
      <c r="F5833" s="7" t="s">
        <v>274</v>
      </c>
      <c r="G5833" s="7" t="s">
        <v>286</v>
      </c>
      <c r="H5833" s="7" t="s">
        <v>287</v>
      </c>
      <c r="I5833" s="7" t="s">
        <v>304</v>
      </c>
      <c r="J5833" s="7" t="s">
        <v>305</v>
      </c>
      <c r="K5833" s="241">
        <v>207</v>
      </c>
      <c r="L5833" s="7" t="s">
        <v>306</v>
      </c>
      <c r="M5833" s="241">
        <v>35</v>
      </c>
      <c r="N5833" s="7" t="s">
        <v>1346</v>
      </c>
    </row>
    <row r="5834" spans="1:14" x14ac:dyDescent="0.3">
      <c r="A5834" t="str">
        <f t="shared" si="91"/>
        <v>2071052</v>
      </c>
      <c r="B5834" s="7" t="s">
        <v>1294</v>
      </c>
      <c r="C5834" s="7" t="s">
        <v>1316</v>
      </c>
      <c r="D5834" s="7" t="s">
        <v>1356</v>
      </c>
      <c r="E5834" s="7" t="s">
        <v>273</v>
      </c>
      <c r="F5834" s="7" t="s">
        <v>274</v>
      </c>
      <c r="G5834" s="7" t="s">
        <v>286</v>
      </c>
      <c r="H5834" s="7" t="s">
        <v>287</v>
      </c>
      <c r="I5834" s="7" t="s">
        <v>304</v>
      </c>
      <c r="J5834" s="7" t="s">
        <v>305</v>
      </c>
      <c r="K5834" s="241">
        <v>207</v>
      </c>
      <c r="L5834" s="7" t="s">
        <v>306</v>
      </c>
      <c r="M5834" s="241">
        <v>1052</v>
      </c>
      <c r="N5834" s="7" t="s">
        <v>307</v>
      </c>
    </row>
    <row r="5835" spans="1:14" x14ac:dyDescent="0.3">
      <c r="A5835" t="str">
        <f t="shared" si="91"/>
        <v>2071502</v>
      </c>
      <c r="B5835" s="7" t="s">
        <v>1294</v>
      </c>
      <c r="C5835" s="7" t="s">
        <v>1316</v>
      </c>
      <c r="D5835" s="7" t="s">
        <v>1356</v>
      </c>
      <c r="E5835" s="7" t="s">
        <v>273</v>
      </c>
      <c r="F5835" s="7" t="s">
        <v>274</v>
      </c>
      <c r="G5835" s="7" t="s">
        <v>286</v>
      </c>
      <c r="H5835" s="7" t="s">
        <v>287</v>
      </c>
      <c r="I5835" s="7" t="s">
        <v>304</v>
      </c>
      <c r="J5835" s="7" t="s">
        <v>305</v>
      </c>
      <c r="K5835" s="241">
        <v>207</v>
      </c>
      <c r="L5835" s="7" t="s">
        <v>306</v>
      </c>
      <c r="M5835" s="241">
        <v>1502</v>
      </c>
      <c r="N5835" s="7" t="s">
        <v>491</v>
      </c>
    </row>
    <row r="5836" spans="1:14" x14ac:dyDescent="0.3">
      <c r="A5836" t="str">
        <f t="shared" si="91"/>
        <v>2071504</v>
      </c>
      <c r="B5836" s="7" t="s">
        <v>1294</v>
      </c>
      <c r="C5836" s="7" t="s">
        <v>1316</v>
      </c>
      <c r="D5836" s="7" t="s">
        <v>1356</v>
      </c>
      <c r="E5836" s="7" t="s">
        <v>273</v>
      </c>
      <c r="F5836" s="7" t="s">
        <v>274</v>
      </c>
      <c r="G5836" s="7" t="s">
        <v>286</v>
      </c>
      <c r="H5836" s="7" t="s">
        <v>287</v>
      </c>
      <c r="I5836" s="7" t="s">
        <v>304</v>
      </c>
      <c r="J5836" s="7" t="s">
        <v>305</v>
      </c>
      <c r="K5836" s="241">
        <v>207</v>
      </c>
      <c r="L5836" s="7" t="s">
        <v>306</v>
      </c>
      <c r="M5836" s="241">
        <v>1504</v>
      </c>
      <c r="N5836" s="7" t="s">
        <v>161</v>
      </c>
    </row>
    <row r="5837" spans="1:14" x14ac:dyDescent="0.3">
      <c r="A5837" t="str">
        <f t="shared" si="91"/>
        <v>2072000</v>
      </c>
      <c r="B5837" s="7" t="s">
        <v>1294</v>
      </c>
      <c r="C5837" s="7" t="s">
        <v>1316</v>
      </c>
      <c r="D5837" s="7" t="s">
        <v>1356</v>
      </c>
      <c r="E5837" s="7" t="s">
        <v>273</v>
      </c>
      <c r="F5837" s="7" t="s">
        <v>274</v>
      </c>
      <c r="G5837" s="7" t="s">
        <v>286</v>
      </c>
      <c r="H5837" s="7" t="s">
        <v>287</v>
      </c>
      <c r="I5837" s="7" t="s">
        <v>304</v>
      </c>
      <c r="J5837" s="7" t="s">
        <v>305</v>
      </c>
      <c r="K5837" s="241">
        <v>207</v>
      </c>
      <c r="L5837" s="7" t="s">
        <v>306</v>
      </c>
      <c r="M5837" s="241">
        <v>2000</v>
      </c>
      <c r="N5837" s="7" t="s">
        <v>271</v>
      </c>
    </row>
    <row r="5838" spans="1:14" x14ac:dyDescent="0.3">
      <c r="A5838" t="str">
        <f t="shared" si="91"/>
        <v>2072005</v>
      </c>
      <c r="B5838" s="7" t="s">
        <v>1294</v>
      </c>
      <c r="C5838" s="7" t="s">
        <v>1316</v>
      </c>
      <c r="D5838" s="7" t="s">
        <v>1356</v>
      </c>
      <c r="E5838" s="7" t="s">
        <v>273</v>
      </c>
      <c r="F5838" s="7" t="s">
        <v>274</v>
      </c>
      <c r="G5838" s="7" t="s">
        <v>286</v>
      </c>
      <c r="H5838" s="7" t="s">
        <v>287</v>
      </c>
      <c r="I5838" s="7" t="s">
        <v>304</v>
      </c>
      <c r="J5838" s="7" t="s">
        <v>305</v>
      </c>
      <c r="K5838" s="241">
        <v>207</v>
      </c>
      <c r="L5838" s="7" t="s">
        <v>306</v>
      </c>
      <c r="M5838" s="241">
        <v>2005</v>
      </c>
      <c r="N5838" s="7" t="s">
        <v>352</v>
      </c>
    </row>
    <row r="5839" spans="1:14" x14ac:dyDescent="0.3">
      <c r="A5839" t="str">
        <f t="shared" si="91"/>
        <v>2072016</v>
      </c>
      <c r="B5839" s="7" t="s">
        <v>1294</v>
      </c>
      <c r="C5839" s="7" t="s">
        <v>1316</v>
      </c>
      <c r="D5839" s="7" t="s">
        <v>1356</v>
      </c>
      <c r="E5839" s="7" t="s">
        <v>273</v>
      </c>
      <c r="F5839" s="7" t="s">
        <v>274</v>
      </c>
      <c r="G5839" s="7" t="s">
        <v>286</v>
      </c>
      <c r="H5839" s="7" t="s">
        <v>287</v>
      </c>
      <c r="I5839" s="7" t="s">
        <v>304</v>
      </c>
      <c r="J5839" s="7" t="s">
        <v>305</v>
      </c>
      <c r="K5839" s="241">
        <v>207</v>
      </c>
      <c r="L5839" s="7" t="s">
        <v>306</v>
      </c>
      <c r="M5839" s="241">
        <v>2016</v>
      </c>
      <c r="N5839" s="7" t="s">
        <v>169</v>
      </c>
    </row>
    <row r="5840" spans="1:14" x14ac:dyDescent="0.3">
      <c r="A5840" t="str">
        <f t="shared" si="91"/>
        <v>2072018</v>
      </c>
      <c r="B5840" s="7" t="s">
        <v>1294</v>
      </c>
      <c r="C5840" s="7" t="s">
        <v>1316</v>
      </c>
      <c r="D5840" s="7" t="s">
        <v>1356</v>
      </c>
      <c r="E5840" s="7" t="s">
        <v>273</v>
      </c>
      <c r="F5840" s="7" t="s">
        <v>274</v>
      </c>
      <c r="G5840" s="7" t="s">
        <v>286</v>
      </c>
      <c r="H5840" s="7" t="s">
        <v>287</v>
      </c>
      <c r="I5840" s="7" t="s">
        <v>304</v>
      </c>
      <c r="J5840" s="7" t="s">
        <v>305</v>
      </c>
      <c r="K5840" s="241">
        <v>207</v>
      </c>
      <c r="L5840" s="7" t="s">
        <v>306</v>
      </c>
      <c r="M5840" s="241">
        <v>2018</v>
      </c>
      <c r="N5840" s="7" t="s">
        <v>1443</v>
      </c>
    </row>
    <row r="5841" spans="1:14" x14ac:dyDescent="0.3">
      <c r="A5841" t="str">
        <f t="shared" si="91"/>
        <v>2072028</v>
      </c>
      <c r="B5841" s="7" t="s">
        <v>1294</v>
      </c>
      <c r="C5841" s="7" t="s">
        <v>1316</v>
      </c>
      <c r="D5841" s="7" t="s">
        <v>1356</v>
      </c>
      <c r="E5841" s="7" t="s">
        <v>273</v>
      </c>
      <c r="F5841" s="7" t="s">
        <v>274</v>
      </c>
      <c r="G5841" s="7" t="s">
        <v>286</v>
      </c>
      <c r="H5841" s="7" t="s">
        <v>287</v>
      </c>
      <c r="I5841" s="7" t="s">
        <v>304</v>
      </c>
      <c r="J5841" s="7" t="s">
        <v>305</v>
      </c>
      <c r="K5841" s="241">
        <v>207</v>
      </c>
      <c r="L5841" s="7" t="s">
        <v>306</v>
      </c>
      <c r="M5841" s="241">
        <v>2028</v>
      </c>
      <c r="N5841" s="7" t="s">
        <v>473</v>
      </c>
    </row>
    <row r="5842" spans="1:14" x14ac:dyDescent="0.3">
      <c r="A5842" t="str">
        <f t="shared" si="91"/>
        <v>2072037</v>
      </c>
      <c r="B5842" s="7" t="s">
        <v>1294</v>
      </c>
      <c r="C5842" s="7" t="s">
        <v>1316</v>
      </c>
      <c r="D5842" s="7" t="s">
        <v>1356</v>
      </c>
      <c r="E5842" s="7" t="s">
        <v>273</v>
      </c>
      <c r="F5842" s="7" t="s">
        <v>274</v>
      </c>
      <c r="G5842" s="7" t="s">
        <v>286</v>
      </c>
      <c r="H5842" s="7" t="s">
        <v>287</v>
      </c>
      <c r="I5842" s="7" t="s">
        <v>304</v>
      </c>
      <c r="J5842" s="7" t="s">
        <v>305</v>
      </c>
      <c r="K5842" s="241">
        <v>207</v>
      </c>
      <c r="L5842" s="7" t="s">
        <v>306</v>
      </c>
      <c r="M5842" s="241">
        <v>2037</v>
      </c>
      <c r="N5842" s="7" t="s">
        <v>294</v>
      </c>
    </row>
    <row r="5843" spans="1:14" x14ac:dyDescent="0.3">
      <c r="A5843" t="str">
        <f t="shared" si="91"/>
        <v>2072045</v>
      </c>
      <c r="B5843" s="7" t="s">
        <v>1294</v>
      </c>
      <c r="C5843" s="7" t="s">
        <v>1316</v>
      </c>
      <c r="D5843" s="7" t="s">
        <v>1356</v>
      </c>
      <c r="E5843" s="7" t="s">
        <v>273</v>
      </c>
      <c r="F5843" s="7" t="s">
        <v>274</v>
      </c>
      <c r="G5843" s="7" t="s">
        <v>286</v>
      </c>
      <c r="H5843" s="7" t="s">
        <v>287</v>
      </c>
      <c r="I5843" s="7" t="s">
        <v>304</v>
      </c>
      <c r="J5843" s="7" t="s">
        <v>305</v>
      </c>
      <c r="K5843" s="241">
        <v>207</v>
      </c>
      <c r="L5843" s="7" t="s">
        <v>306</v>
      </c>
      <c r="M5843" s="241">
        <v>2045</v>
      </c>
      <c r="N5843" s="7" t="s">
        <v>170</v>
      </c>
    </row>
    <row r="5844" spans="1:14" x14ac:dyDescent="0.3">
      <c r="A5844" t="str">
        <f t="shared" si="91"/>
        <v>2072070</v>
      </c>
      <c r="B5844" s="7" t="s">
        <v>1294</v>
      </c>
      <c r="C5844" s="7" t="s">
        <v>1316</v>
      </c>
      <c r="D5844" s="7" t="s">
        <v>1356</v>
      </c>
      <c r="E5844" s="7" t="s">
        <v>273</v>
      </c>
      <c r="F5844" s="7" t="s">
        <v>274</v>
      </c>
      <c r="G5844" s="7" t="s">
        <v>286</v>
      </c>
      <c r="H5844" s="7" t="s">
        <v>287</v>
      </c>
      <c r="I5844" s="7" t="s">
        <v>304</v>
      </c>
      <c r="J5844" s="7" t="s">
        <v>305</v>
      </c>
      <c r="K5844" s="241">
        <v>207</v>
      </c>
      <c r="L5844" s="7" t="s">
        <v>306</v>
      </c>
      <c r="M5844" s="241">
        <v>2070</v>
      </c>
      <c r="N5844" s="7" t="s">
        <v>279</v>
      </c>
    </row>
    <row r="5845" spans="1:14" x14ac:dyDescent="0.3">
      <c r="A5845" t="str">
        <f t="shared" si="91"/>
        <v>2072078</v>
      </c>
      <c r="B5845" s="7" t="s">
        <v>1294</v>
      </c>
      <c r="C5845" s="7" t="s">
        <v>1316</v>
      </c>
      <c r="D5845" s="7" t="s">
        <v>1356</v>
      </c>
      <c r="E5845" s="7" t="s">
        <v>273</v>
      </c>
      <c r="F5845" s="7" t="s">
        <v>274</v>
      </c>
      <c r="G5845" s="7" t="s">
        <v>286</v>
      </c>
      <c r="H5845" s="7" t="s">
        <v>287</v>
      </c>
      <c r="I5845" s="7" t="s">
        <v>304</v>
      </c>
      <c r="J5845" s="7" t="s">
        <v>305</v>
      </c>
      <c r="K5845" s="241">
        <v>207</v>
      </c>
      <c r="L5845" s="7" t="s">
        <v>306</v>
      </c>
      <c r="M5845" s="241">
        <v>2078</v>
      </c>
      <c r="N5845" s="7" t="s">
        <v>284</v>
      </c>
    </row>
    <row r="5846" spans="1:14" x14ac:dyDescent="0.3">
      <c r="A5846" t="str">
        <f t="shared" si="91"/>
        <v>2072079</v>
      </c>
      <c r="B5846" s="7" t="s">
        <v>1294</v>
      </c>
      <c r="C5846" s="7" t="s">
        <v>1316</v>
      </c>
      <c r="D5846" s="7" t="s">
        <v>1356</v>
      </c>
      <c r="E5846" s="7" t="s">
        <v>273</v>
      </c>
      <c r="F5846" s="7" t="s">
        <v>274</v>
      </c>
      <c r="G5846" s="7" t="s">
        <v>286</v>
      </c>
      <c r="H5846" s="7" t="s">
        <v>287</v>
      </c>
      <c r="I5846" s="7" t="s">
        <v>304</v>
      </c>
      <c r="J5846" s="7" t="s">
        <v>305</v>
      </c>
      <c r="K5846" s="241">
        <v>207</v>
      </c>
      <c r="L5846" s="7" t="s">
        <v>306</v>
      </c>
      <c r="M5846" s="241">
        <v>2079</v>
      </c>
      <c r="N5846" s="7" t="s">
        <v>35</v>
      </c>
    </row>
    <row r="5847" spans="1:14" x14ac:dyDescent="0.3">
      <c r="A5847" t="str">
        <f t="shared" si="91"/>
        <v>2072085</v>
      </c>
      <c r="B5847" s="7" t="s">
        <v>1294</v>
      </c>
      <c r="C5847" s="7" t="s">
        <v>1316</v>
      </c>
      <c r="D5847" s="7" t="s">
        <v>1356</v>
      </c>
      <c r="E5847" s="7" t="s">
        <v>273</v>
      </c>
      <c r="F5847" s="7" t="s">
        <v>274</v>
      </c>
      <c r="G5847" s="7" t="s">
        <v>286</v>
      </c>
      <c r="H5847" s="7" t="s">
        <v>287</v>
      </c>
      <c r="I5847" s="7" t="s">
        <v>304</v>
      </c>
      <c r="J5847" s="7" t="s">
        <v>305</v>
      </c>
      <c r="K5847" s="241">
        <v>207</v>
      </c>
      <c r="L5847" s="7" t="s">
        <v>306</v>
      </c>
      <c r="M5847" s="241">
        <v>2085</v>
      </c>
      <c r="N5847" s="7" t="s">
        <v>280</v>
      </c>
    </row>
    <row r="5848" spans="1:14" x14ac:dyDescent="0.3">
      <c r="A5848" t="str">
        <f t="shared" si="91"/>
        <v>2072087</v>
      </c>
      <c r="B5848" s="7" t="s">
        <v>1294</v>
      </c>
      <c r="C5848" s="7" t="s">
        <v>1316</v>
      </c>
      <c r="D5848" s="7" t="s">
        <v>1356</v>
      </c>
      <c r="E5848" s="7" t="s">
        <v>273</v>
      </c>
      <c r="F5848" s="7" t="s">
        <v>274</v>
      </c>
      <c r="G5848" s="7" t="s">
        <v>286</v>
      </c>
      <c r="H5848" s="7" t="s">
        <v>287</v>
      </c>
      <c r="I5848" s="7" t="s">
        <v>304</v>
      </c>
      <c r="J5848" s="7" t="s">
        <v>305</v>
      </c>
      <c r="K5848" s="241">
        <v>207</v>
      </c>
      <c r="L5848" s="7" t="s">
        <v>306</v>
      </c>
      <c r="M5848" s="241">
        <v>2087</v>
      </c>
      <c r="N5848" s="7" t="s">
        <v>333</v>
      </c>
    </row>
    <row r="5849" spans="1:14" x14ac:dyDescent="0.3">
      <c r="A5849" t="str">
        <f t="shared" si="91"/>
        <v>2072092</v>
      </c>
      <c r="B5849" s="7" t="s">
        <v>1294</v>
      </c>
      <c r="C5849" s="7" t="s">
        <v>1316</v>
      </c>
      <c r="D5849" s="7" t="s">
        <v>1356</v>
      </c>
      <c r="E5849" s="7" t="s">
        <v>273</v>
      </c>
      <c r="F5849" s="7" t="s">
        <v>274</v>
      </c>
      <c r="G5849" s="7" t="s">
        <v>286</v>
      </c>
      <c r="H5849" s="7" t="s">
        <v>287</v>
      </c>
      <c r="I5849" s="7" t="s">
        <v>304</v>
      </c>
      <c r="J5849" s="7" t="s">
        <v>305</v>
      </c>
      <c r="K5849" s="241">
        <v>207</v>
      </c>
      <c r="L5849" s="7" t="s">
        <v>306</v>
      </c>
      <c r="M5849" s="241">
        <v>2092</v>
      </c>
      <c r="N5849" s="7" t="s">
        <v>141</v>
      </c>
    </row>
    <row r="5850" spans="1:14" x14ac:dyDescent="0.3">
      <c r="A5850" t="str">
        <f t="shared" si="91"/>
        <v>2072180</v>
      </c>
      <c r="B5850" s="7" t="s">
        <v>1294</v>
      </c>
      <c r="C5850" s="7" t="s">
        <v>1316</v>
      </c>
      <c r="D5850" s="7" t="s">
        <v>1356</v>
      </c>
      <c r="E5850" s="7" t="s">
        <v>273</v>
      </c>
      <c r="F5850" s="7" t="s">
        <v>274</v>
      </c>
      <c r="G5850" s="7" t="s">
        <v>286</v>
      </c>
      <c r="H5850" s="7" t="s">
        <v>287</v>
      </c>
      <c r="I5850" s="7" t="s">
        <v>304</v>
      </c>
      <c r="J5850" s="7" t="s">
        <v>305</v>
      </c>
      <c r="K5850" s="241">
        <v>207</v>
      </c>
      <c r="L5850" s="7" t="s">
        <v>306</v>
      </c>
      <c r="M5850" s="241">
        <v>2180</v>
      </c>
      <c r="N5850" s="7" t="s">
        <v>355</v>
      </c>
    </row>
    <row r="5851" spans="1:14" x14ac:dyDescent="0.3">
      <c r="A5851" t="str">
        <f t="shared" si="91"/>
        <v>2074000</v>
      </c>
      <c r="B5851" s="7" t="s">
        <v>1294</v>
      </c>
      <c r="C5851" s="7" t="s">
        <v>1316</v>
      </c>
      <c r="D5851" s="7" t="s">
        <v>1356</v>
      </c>
      <c r="E5851" s="7" t="s">
        <v>273</v>
      </c>
      <c r="F5851" s="7" t="s">
        <v>274</v>
      </c>
      <c r="G5851" s="7" t="s">
        <v>286</v>
      </c>
      <c r="H5851" s="7" t="s">
        <v>287</v>
      </c>
      <c r="I5851" s="7" t="s">
        <v>304</v>
      </c>
      <c r="J5851" s="7" t="s">
        <v>305</v>
      </c>
      <c r="K5851" s="241">
        <v>207</v>
      </c>
      <c r="L5851" s="7" t="s">
        <v>306</v>
      </c>
      <c r="M5851" s="241">
        <v>4000</v>
      </c>
      <c r="N5851" s="7" t="s">
        <v>1349</v>
      </c>
    </row>
    <row r="5852" spans="1:14" x14ac:dyDescent="0.3">
      <c r="A5852" t="str">
        <f t="shared" si="91"/>
        <v>2074004</v>
      </c>
      <c r="B5852" s="7" t="s">
        <v>1294</v>
      </c>
      <c r="C5852" s="7" t="s">
        <v>1316</v>
      </c>
      <c r="D5852" s="7" t="s">
        <v>1356</v>
      </c>
      <c r="E5852" s="7" t="s">
        <v>273</v>
      </c>
      <c r="F5852" s="7" t="s">
        <v>274</v>
      </c>
      <c r="G5852" s="7" t="s">
        <v>286</v>
      </c>
      <c r="H5852" s="7" t="s">
        <v>287</v>
      </c>
      <c r="I5852" s="7" t="s">
        <v>304</v>
      </c>
      <c r="J5852" s="7" t="s">
        <v>305</v>
      </c>
      <c r="K5852" s="241">
        <v>207</v>
      </c>
      <c r="L5852" s="7" t="s">
        <v>306</v>
      </c>
      <c r="M5852" s="241">
        <v>4004</v>
      </c>
      <c r="N5852" s="7" t="s">
        <v>1357</v>
      </c>
    </row>
    <row r="5853" spans="1:14" x14ac:dyDescent="0.3">
      <c r="A5853" t="str">
        <f t="shared" si="91"/>
        <v>2074008</v>
      </c>
      <c r="B5853" s="7" t="s">
        <v>1294</v>
      </c>
      <c r="C5853" s="7" t="s">
        <v>1316</v>
      </c>
      <c r="D5853" s="7" t="s">
        <v>1356</v>
      </c>
      <c r="E5853" s="7" t="s">
        <v>273</v>
      </c>
      <c r="F5853" s="7" t="s">
        <v>274</v>
      </c>
      <c r="G5853" s="7" t="s">
        <v>286</v>
      </c>
      <c r="H5853" s="7" t="s">
        <v>287</v>
      </c>
      <c r="I5853" s="7" t="s">
        <v>304</v>
      </c>
      <c r="J5853" s="7" t="s">
        <v>305</v>
      </c>
      <c r="K5853" s="241">
        <v>207</v>
      </c>
      <c r="L5853" s="7" t="s">
        <v>306</v>
      </c>
      <c r="M5853" s="241">
        <v>4008</v>
      </c>
      <c r="N5853" s="7" t="s">
        <v>1358</v>
      </c>
    </row>
    <row r="5854" spans="1:14" x14ac:dyDescent="0.3">
      <c r="A5854" t="str">
        <f t="shared" si="91"/>
        <v>2074009</v>
      </c>
      <c r="B5854" s="7" t="s">
        <v>1294</v>
      </c>
      <c r="C5854" s="7" t="s">
        <v>1316</v>
      </c>
      <c r="D5854" s="7" t="s">
        <v>1356</v>
      </c>
      <c r="E5854" s="7" t="s">
        <v>273</v>
      </c>
      <c r="F5854" s="7" t="s">
        <v>274</v>
      </c>
      <c r="G5854" s="7" t="s">
        <v>286</v>
      </c>
      <c r="H5854" s="7" t="s">
        <v>287</v>
      </c>
      <c r="I5854" s="7" t="s">
        <v>304</v>
      </c>
      <c r="J5854" s="7" t="s">
        <v>305</v>
      </c>
      <c r="K5854" s="241">
        <v>207</v>
      </c>
      <c r="L5854" s="7" t="s">
        <v>306</v>
      </c>
      <c r="M5854" s="241">
        <v>4009</v>
      </c>
      <c r="N5854" s="7" t="s">
        <v>1350</v>
      </c>
    </row>
    <row r="5855" spans="1:14" x14ac:dyDescent="0.3">
      <c r="A5855" t="str">
        <f t="shared" si="91"/>
        <v>2075002</v>
      </c>
      <c r="B5855" s="7" t="s">
        <v>1351</v>
      </c>
      <c r="C5855" s="7" t="s">
        <v>1316</v>
      </c>
      <c r="D5855" s="7" t="s">
        <v>1356</v>
      </c>
      <c r="E5855" s="7" t="s">
        <v>273</v>
      </c>
      <c r="F5855" s="7" t="s">
        <v>274</v>
      </c>
      <c r="G5855" s="7" t="s">
        <v>286</v>
      </c>
      <c r="H5855" s="7" t="s">
        <v>287</v>
      </c>
      <c r="I5855" s="7" t="s">
        <v>304</v>
      </c>
      <c r="J5855" s="7" t="s">
        <v>305</v>
      </c>
      <c r="K5855" s="241">
        <v>207</v>
      </c>
      <c r="L5855" s="7" t="s">
        <v>306</v>
      </c>
      <c r="M5855" s="241">
        <v>5002</v>
      </c>
      <c r="N5855" s="7" t="s">
        <v>308</v>
      </c>
    </row>
    <row r="5856" spans="1:14" x14ac:dyDescent="0.3">
      <c r="A5856" t="str">
        <f t="shared" si="91"/>
        <v>2075003</v>
      </c>
      <c r="B5856" s="7" t="s">
        <v>1294</v>
      </c>
      <c r="C5856" s="7" t="s">
        <v>1316</v>
      </c>
      <c r="D5856" s="7" t="s">
        <v>1356</v>
      </c>
      <c r="E5856" s="7" t="s">
        <v>273</v>
      </c>
      <c r="F5856" s="7" t="s">
        <v>274</v>
      </c>
      <c r="G5856" s="7" t="s">
        <v>286</v>
      </c>
      <c r="H5856" s="7" t="s">
        <v>287</v>
      </c>
      <c r="I5856" s="7" t="s">
        <v>304</v>
      </c>
      <c r="J5856" s="7" t="s">
        <v>305</v>
      </c>
      <c r="K5856" s="241">
        <v>207</v>
      </c>
      <c r="L5856" s="7" t="s">
        <v>306</v>
      </c>
      <c r="M5856" s="241">
        <v>5003</v>
      </c>
      <c r="N5856" s="7" t="s">
        <v>1395</v>
      </c>
    </row>
    <row r="5857" spans="1:14" x14ac:dyDescent="0.3">
      <c r="A5857" t="str">
        <f t="shared" si="91"/>
        <v>2075006</v>
      </c>
      <c r="B5857" s="7" t="s">
        <v>1294</v>
      </c>
      <c r="C5857" s="7" t="s">
        <v>1316</v>
      </c>
      <c r="D5857" s="7" t="s">
        <v>1356</v>
      </c>
      <c r="E5857" s="7" t="s">
        <v>273</v>
      </c>
      <c r="F5857" s="7" t="s">
        <v>274</v>
      </c>
      <c r="G5857" s="7" t="s">
        <v>286</v>
      </c>
      <c r="H5857" s="7" t="s">
        <v>287</v>
      </c>
      <c r="I5857" s="7" t="s">
        <v>304</v>
      </c>
      <c r="J5857" s="7" t="s">
        <v>305</v>
      </c>
      <c r="K5857" s="241">
        <v>207</v>
      </c>
      <c r="L5857" s="7" t="s">
        <v>306</v>
      </c>
      <c r="M5857" s="241">
        <v>5006</v>
      </c>
      <c r="N5857" s="7" t="s">
        <v>736</v>
      </c>
    </row>
    <row r="5858" spans="1:14" x14ac:dyDescent="0.3">
      <c r="A5858" t="str">
        <f t="shared" si="91"/>
        <v>66312000</v>
      </c>
      <c r="B5858" s="7" t="s">
        <v>1321</v>
      </c>
      <c r="C5858" s="7"/>
      <c r="D5858" s="7"/>
      <c r="E5858" s="7" t="e">
        <v>#N/A</v>
      </c>
      <c r="F5858" s="7" t="e">
        <v>#N/A</v>
      </c>
      <c r="G5858" s="7" t="e">
        <v>#N/A</v>
      </c>
      <c r="H5858" s="7" t="e">
        <v>#N/A</v>
      </c>
      <c r="I5858" s="7" t="s">
        <v>268</v>
      </c>
      <c r="J5858" s="7" t="s">
        <v>269</v>
      </c>
      <c r="K5858" s="241">
        <v>6631</v>
      </c>
      <c r="L5858" s="7" t="s">
        <v>2710</v>
      </c>
      <c r="M5858" s="241">
        <v>2000</v>
      </c>
      <c r="N5858" s="7" t="s">
        <v>271</v>
      </c>
    </row>
    <row r="5859" spans="1:14" x14ac:dyDescent="0.3">
      <c r="A5859" t="str">
        <f t="shared" si="91"/>
        <v>66317103</v>
      </c>
      <c r="B5859" s="7" t="s">
        <v>1321</v>
      </c>
      <c r="C5859" s="7"/>
      <c r="D5859" s="7"/>
      <c r="E5859" s="7" t="e">
        <v>#N/A</v>
      </c>
      <c r="F5859" s="7" t="e">
        <v>#N/A</v>
      </c>
      <c r="G5859" s="7" t="e">
        <v>#N/A</v>
      </c>
      <c r="H5859" s="7" t="e">
        <v>#N/A</v>
      </c>
      <c r="I5859" s="7" t="s">
        <v>268</v>
      </c>
      <c r="J5859" s="7" t="s">
        <v>269</v>
      </c>
      <c r="K5859" s="241">
        <v>6631</v>
      </c>
      <c r="L5859" s="7" t="s">
        <v>2710</v>
      </c>
      <c r="M5859" s="241">
        <v>7103</v>
      </c>
      <c r="N5859" s="7" t="s">
        <v>36</v>
      </c>
    </row>
    <row r="5860" spans="1:14" x14ac:dyDescent="0.3">
      <c r="A5860" t="str">
        <f t="shared" si="91"/>
        <v>2145</v>
      </c>
      <c r="B5860" s="7" t="s">
        <v>1294</v>
      </c>
      <c r="C5860" s="7" t="s">
        <v>1316</v>
      </c>
      <c r="D5860" s="7" t="s">
        <v>1356</v>
      </c>
      <c r="E5860" s="7" t="s">
        <v>273</v>
      </c>
      <c r="F5860" s="7" t="s">
        <v>274</v>
      </c>
      <c r="G5860" s="7" t="s">
        <v>286</v>
      </c>
      <c r="H5860" s="7" t="s">
        <v>287</v>
      </c>
      <c r="I5860" s="7" t="s">
        <v>309</v>
      </c>
      <c r="J5860" s="7" t="s">
        <v>310</v>
      </c>
      <c r="K5860" s="241">
        <v>214</v>
      </c>
      <c r="L5860" s="7" t="s">
        <v>311</v>
      </c>
      <c r="M5860" s="241">
        <v>5</v>
      </c>
      <c r="N5860" s="7" t="s">
        <v>1441</v>
      </c>
    </row>
    <row r="5861" spans="1:14" x14ac:dyDescent="0.3">
      <c r="A5861" t="str">
        <f t="shared" si="91"/>
        <v>2146</v>
      </c>
      <c r="B5861" s="7" t="s">
        <v>1294</v>
      </c>
      <c r="C5861" s="7" t="s">
        <v>1316</v>
      </c>
      <c r="D5861" s="7" t="s">
        <v>1356</v>
      </c>
      <c r="E5861" s="7" t="s">
        <v>273</v>
      </c>
      <c r="F5861" s="7" t="s">
        <v>274</v>
      </c>
      <c r="G5861" s="7" t="s">
        <v>286</v>
      </c>
      <c r="H5861" s="7" t="s">
        <v>287</v>
      </c>
      <c r="I5861" s="7" t="s">
        <v>309</v>
      </c>
      <c r="J5861" s="7" t="s">
        <v>310</v>
      </c>
      <c r="K5861" s="241">
        <v>214</v>
      </c>
      <c r="L5861" s="7" t="s">
        <v>311</v>
      </c>
      <c r="M5861" s="241">
        <v>6</v>
      </c>
      <c r="N5861" s="7" t="s">
        <v>402</v>
      </c>
    </row>
    <row r="5862" spans="1:14" x14ac:dyDescent="0.3">
      <c r="A5862" t="str">
        <f t="shared" si="91"/>
        <v>21460</v>
      </c>
      <c r="B5862" s="7" t="s">
        <v>1294</v>
      </c>
      <c r="C5862" s="7" t="s">
        <v>1316</v>
      </c>
      <c r="D5862" s="7" t="s">
        <v>1356</v>
      </c>
      <c r="E5862" s="7" t="s">
        <v>273</v>
      </c>
      <c r="F5862" s="7" t="s">
        <v>274</v>
      </c>
      <c r="G5862" s="7" t="s">
        <v>286</v>
      </c>
      <c r="H5862" s="7" t="s">
        <v>287</v>
      </c>
      <c r="I5862" s="7" t="s">
        <v>309</v>
      </c>
      <c r="J5862" s="7" t="s">
        <v>310</v>
      </c>
      <c r="K5862" s="241">
        <v>214</v>
      </c>
      <c r="L5862" s="7" t="s">
        <v>311</v>
      </c>
      <c r="M5862" s="241">
        <v>60</v>
      </c>
      <c r="N5862" s="7" t="s">
        <v>311</v>
      </c>
    </row>
    <row r="5863" spans="1:14" x14ac:dyDescent="0.3">
      <c r="A5863" t="str">
        <f t="shared" si="91"/>
        <v>21461</v>
      </c>
      <c r="B5863" s="7" t="s">
        <v>1294</v>
      </c>
      <c r="C5863" s="7" t="s">
        <v>1316</v>
      </c>
      <c r="D5863" s="7" t="s">
        <v>1356</v>
      </c>
      <c r="E5863" s="7" t="s">
        <v>273</v>
      </c>
      <c r="F5863" s="7" t="s">
        <v>274</v>
      </c>
      <c r="G5863" s="7" t="s">
        <v>286</v>
      </c>
      <c r="H5863" s="7" t="s">
        <v>287</v>
      </c>
      <c r="I5863" s="7" t="s">
        <v>309</v>
      </c>
      <c r="J5863" s="7" t="s">
        <v>310</v>
      </c>
      <c r="K5863" s="241">
        <v>214</v>
      </c>
      <c r="L5863" s="7" t="s">
        <v>311</v>
      </c>
      <c r="M5863" s="241">
        <v>61</v>
      </c>
      <c r="N5863" s="7" t="s">
        <v>314</v>
      </c>
    </row>
    <row r="5864" spans="1:14" x14ac:dyDescent="0.3">
      <c r="A5864" t="str">
        <f t="shared" si="91"/>
        <v>21462</v>
      </c>
      <c r="B5864" s="7" t="s">
        <v>1294</v>
      </c>
      <c r="C5864" s="7" t="s">
        <v>1316</v>
      </c>
      <c r="D5864" s="7" t="s">
        <v>1356</v>
      </c>
      <c r="E5864" s="7" t="s">
        <v>273</v>
      </c>
      <c r="F5864" s="7" t="s">
        <v>274</v>
      </c>
      <c r="G5864" s="7" t="s">
        <v>286</v>
      </c>
      <c r="H5864" s="7" t="s">
        <v>287</v>
      </c>
      <c r="I5864" s="7" t="s">
        <v>309</v>
      </c>
      <c r="J5864" s="7" t="s">
        <v>310</v>
      </c>
      <c r="K5864" s="241">
        <v>214</v>
      </c>
      <c r="L5864" s="7" t="s">
        <v>311</v>
      </c>
      <c r="M5864" s="241">
        <v>62</v>
      </c>
      <c r="N5864" s="7" t="s">
        <v>388</v>
      </c>
    </row>
    <row r="5865" spans="1:14" x14ac:dyDescent="0.3">
      <c r="A5865" t="str">
        <f t="shared" si="91"/>
        <v>21464</v>
      </c>
      <c r="B5865" s="7" t="s">
        <v>1294</v>
      </c>
      <c r="C5865" s="7" t="s">
        <v>1316</v>
      </c>
      <c r="D5865" s="7" t="s">
        <v>1356</v>
      </c>
      <c r="E5865" s="7" t="s">
        <v>273</v>
      </c>
      <c r="F5865" s="7" t="s">
        <v>274</v>
      </c>
      <c r="G5865" s="7" t="s">
        <v>286</v>
      </c>
      <c r="H5865" s="7" t="s">
        <v>287</v>
      </c>
      <c r="I5865" s="7" t="s">
        <v>309</v>
      </c>
      <c r="J5865" s="7" t="s">
        <v>310</v>
      </c>
      <c r="K5865" s="241">
        <v>214</v>
      </c>
      <c r="L5865" s="7" t="s">
        <v>311</v>
      </c>
      <c r="M5865" s="241">
        <v>64</v>
      </c>
      <c r="N5865" s="7" t="s">
        <v>508</v>
      </c>
    </row>
    <row r="5866" spans="1:14" x14ac:dyDescent="0.3">
      <c r="A5866" t="str">
        <f t="shared" si="91"/>
        <v>21465</v>
      </c>
      <c r="B5866" s="7" t="s">
        <v>1294</v>
      </c>
      <c r="C5866" s="7" t="s">
        <v>1316</v>
      </c>
      <c r="D5866" s="7" t="s">
        <v>1356</v>
      </c>
      <c r="E5866" s="7" t="s">
        <v>273</v>
      </c>
      <c r="F5866" s="7" t="s">
        <v>274</v>
      </c>
      <c r="G5866" s="7" t="s">
        <v>286</v>
      </c>
      <c r="H5866" s="7" t="s">
        <v>287</v>
      </c>
      <c r="I5866" s="7" t="s">
        <v>309</v>
      </c>
      <c r="J5866" s="7" t="s">
        <v>310</v>
      </c>
      <c r="K5866" s="241">
        <v>214</v>
      </c>
      <c r="L5866" s="7" t="s">
        <v>311</v>
      </c>
      <c r="M5866" s="241">
        <v>65</v>
      </c>
      <c r="N5866" s="7" t="s">
        <v>2711</v>
      </c>
    </row>
    <row r="5867" spans="1:14" x14ac:dyDescent="0.3">
      <c r="A5867" t="str">
        <f t="shared" si="91"/>
        <v>21470</v>
      </c>
      <c r="B5867" s="7" t="s">
        <v>1294</v>
      </c>
      <c r="C5867" s="7" t="s">
        <v>1316</v>
      </c>
      <c r="D5867" s="7" t="s">
        <v>1356</v>
      </c>
      <c r="E5867" s="7" t="s">
        <v>273</v>
      </c>
      <c r="F5867" s="7" t="s">
        <v>274</v>
      </c>
      <c r="G5867" s="7" t="s">
        <v>286</v>
      </c>
      <c r="H5867" s="7" t="s">
        <v>287</v>
      </c>
      <c r="I5867" s="7" t="s">
        <v>309</v>
      </c>
      <c r="J5867" s="7" t="s">
        <v>310</v>
      </c>
      <c r="K5867" s="241">
        <v>214</v>
      </c>
      <c r="L5867" s="7" t="s">
        <v>311</v>
      </c>
      <c r="M5867" s="241">
        <v>70</v>
      </c>
      <c r="N5867" s="7" t="s">
        <v>2712</v>
      </c>
    </row>
    <row r="5868" spans="1:14" x14ac:dyDescent="0.3">
      <c r="A5868" t="str">
        <f t="shared" si="91"/>
        <v>2142027</v>
      </c>
      <c r="B5868" s="7" t="s">
        <v>1294</v>
      </c>
      <c r="C5868" s="7" t="s">
        <v>1316</v>
      </c>
      <c r="D5868" s="7" t="s">
        <v>1356</v>
      </c>
      <c r="E5868" s="7" t="s">
        <v>273</v>
      </c>
      <c r="F5868" s="7" t="s">
        <v>274</v>
      </c>
      <c r="G5868" s="7" t="s">
        <v>286</v>
      </c>
      <c r="H5868" s="7" t="s">
        <v>287</v>
      </c>
      <c r="I5868" s="7" t="s">
        <v>309</v>
      </c>
      <c r="J5868" s="7" t="s">
        <v>310</v>
      </c>
      <c r="K5868" s="241">
        <v>214</v>
      </c>
      <c r="L5868" s="7" t="s">
        <v>311</v>
      </c>
      <c r="M5868" s="241">
        <v>2027</v>
      </c>
      <c r="N5868" s="7" t="s">
        <v>1552</v>
      </c>
    </row>
    <row r="5869" spans="1:14" x14ac:dyDescent="0.3">
      <c r="A5869" t="str">
        <f t="shared" si="91"/>
        <v>2142067</v>
      </c>
      <c r="B5869" s="7" t="s">
        <v>1294</v>
      </c>
      <c r="C5869" s="7" t="s">
        <v>1316</v>
      </c>
      <c r="D5869" s="7" t="s">
        <v>1356</v>
      </c>
      <c r="E5869" s="7" t="s">
        <v>273</v>
      </c>
      <c r="F5869" s="7" t="s">
        <v>274</v>
      </c>
      <c r="G5869" s="7" t="s">
        <v>286</v>
      </c>
      <c r="H5869" s="7" t="s">
        <v>287</v>
      </c>
      <c r="I5869" s="7" t="s">
        <v>309</v>
      </c>
      <c r="J5869" s="7" t="s">
        <v>310</v>
      </c>
      <c r="K5869" s="241">
        <v>214</v>
      </c>
      <c r="L5869" s="7" t="s">
        <v>311</v>
      </c>
      <c r="M5869" s="241">
        <v>2067</v>
      </c>
      <c r="N5869" s="7" t="s">
        <v>162</v>
      </c>
    </row>
    <row r="5870" spans="1:14" x14ac:dyDescent="0.3">
      <c r="A5870" t="str">
        <f t="shared" si="91"/>
        <v>2142068</v>
      </c>
      <c r="B5870" s="7" t="s">
        <v>1294</v>
      </c>
      <c r="C5870" s="7" t="s">
        <v>1316</v>
      </c>
      <c r="D5870" s="7" t="s">
        <v>1356</v>
      </c>
      <c r="E5870" s="7" t="s">
        <v>273</v>
      </c>
      <c r="F5870" s="7" t="s">
        <v>274</v>
      </c>
      <c r="G5870" s="7" t="s">
        <v>286</v>
      </c>
      <c r="H5870" s="7" t="s">
        <v>287</v>
      </c>
      <c r="I5870" s="7" t="s">
        <v>309</v>
      </c>
      <c r="J5870" s="7" t="s">
        <v>310</v>
      </c>
      <c r="K5870" s="241">
        <v>214</v>
      </c>
      <c r="L5870" s="7" t="s">
        <v>311</v>
      </c>
      <c r="M5870" s="241">
        <v>2068</v>
      </c>
      <c r="N5870" s="7" t="s">
        <v>410</v>
      </c>
    </row>
    <row r="5871" spans="1:14" x14ac:dyDescent="0.3">
      <c r="A5871" t="str">
        <f t="shared" si="91"/>
        <v>2142070</v>
      </c>
      <c r="B5871" s="7" t="s">
        <v>1294</v>
      </c>
      <c r="C5871" s="7" t="s">
        <v>1316</v>
      </c>
      <c r="D5871" s="7" t="s">
        <v>1356</v>
      </c>
      <c r="E5871" s="7" t="s">
        <v>273</v>
      </c>
      <c r="F5871" s="7" t="s">
        <v>274</v>
      </c>
      <c r="G5871" s="7" t="s">
        <v>286</v>
      </c>
      <c r="H5871" s="7" t="s">
        <v>287</v>
      </c>
      <c r="I5871" s="7" t="s">
        <v>309</v>
      </c>
      <c r="J5871" s="7" t="s">
        <v>310</v>
      </c>
      <c r="K5871" s="241">
        <v>214</v>
      </c>
      <c r="L5871" s="7" t="s">
        <v>311</v>
      </c>
      <c r="M5871" s="241">
        <v>2070</v>
      </c>
      <c r="N5871" s="7" t="s">
        <v>279</v>
      </c>
    </row>
    <row r="5872" spans="1:14" x14ac:dyDescent="0.3">
      <c r="A5872" t="str">
        <f t="shared" si="91"/>
        <v>2142071</v>
      </c>
      <c r="B5872" s="7" t="s">
        <v>1294</v>
      </c>
      <c r="C5872" s="7" t="s">
        <v>1316</v>
      </c>
      <c r="D5872" s="7" t="s">
        <v>1356</v>
      </c>
      <c r="E5872" s="7" t="s">
        <v>273</v>
      </c>
      <c r="F5872" s="7" t="s">
        <v>274</v>
      </c>
      <c r="G5872" s="7" t="s">
        <v>286</v>
      </c>
      <c r="H5872" s="7" t="s">
        <v>287</v>
      </c>
      <c r="I5872" s="7" t="s">
        <v>309</v>
      </c>
      <c r="J5872" s="7" t="s">
        <v>310</v>
      </c>
      <c r="K5872" s="241">
        <v>214</v>
      </c>
      <c r="L5872" s="7" t="s">
        <v>311</v>
      </c>
      <c r="M5872" s="241">
        <v>2071</v>
      </c>
      <c r="N5872" s="7" t="s">
        <v>389</v>
      </c>
    </row>
    <row r="5873" spans="1:14" x14ac:dyDescent="0.3">
      <c r="A5873" t="str">
        <f t="shared" si="91"/>
        <v>2142072</v>
      </c>
      <c r="B5873" s="7" t="s">
        <v>1294</v>
      </c>
      <c r="C5873" s="7" t="s">
        <v>1316</v>
      </c>
      <c r="D5873" s="7" t="s">
        <v>1356</v>
      </c>
      <c r="E5873" s="7" t="s">
        <v>273</v>
      </c>
      <c r="F5873" s="7" t="s">
        <v>274</v>
      </c>
      <c r="G5873" s="7" t="s">
        <v>286</v>
      </c>
      <c r="H5873" s="7" t="s">
        <v>287</v>
      </c>
      <c r="I5873" s="7" t="s">
        <v>309</v>
      </c>
      <c r="J5873" s="7" t="s">
        <v>310</v>
      </c>
      <c r="K5873" s="241">
        <v>214</v>
      </c>
      <c r="L5873" s="7" t="s">
        <v>311</v>
      </c>
      <c r="M5873" s="241">
        <v>2072</v>
      </c>
      <c r="N5873" s="7" t="s">
        <v>390</v>
      </c>
    </row>
    <row r="5874" spans="1:14" x14ac:dyDescent="0.3">
      <c r="A5874" t="str">
        <f t="shared" si="91"/>
        <v>2142074</v>
      </c>
      <c r="B5874" s="7" t="s">
        <v>1294</v>
      </c>
      <c r="C5874" s="7" t="s">
        <v>1316</v>
      </c>
      <c r="D5874" s="7" t="s">
        <v>1356</v>
      </c>
      <c r="E5874" s="7" t="s">
        <v>273</v>
      </c>
      <c r="F5874" s="7" t="s">
        <v>274</v>
      </c>
      <c r="G5874" s="7" t="s">
        <v>286</v>
      </c>
      <c r="H5874" s="7" t="s">
        <v>287</v>
      </c>
      <c r="I5874" s="7" t="s">
        <v>309</v>
      </c>
      <c r="J5874" s="7" t="s">
        <v>310</v>
      </c>
      <c r="K5874" s="241">
        <v>214</v>
      </c>
      <c r="L5874" s="7" t="s">
        <v>311</v>
      </c>
      <c r="M5874" s="241">
        <v>2074</v>
      </c>
      <c r="N5874" s="7" t="s">
        <v>674</v>
      </c>
    </row>
    <row r="5875" spans="1:14" x14ac:dyDescent="0.3">
      <c r="A5875" t="str">
        <f t="shared" si="91"/>
        <v>2142075</v>
      </c>
      <c r="B5875" s="7" t="s">
        <v>1294</v>
      </c>
      <c r="C5875" s="7" t="s">
        <v>1316</v>
      </c>
      <c r="D5875" s="7" t="s">
        <v>1356</v>
      </c>
      <c r="E5875" s="7" t="s">
        <v>273</v>
      </c>
      <c r="F5875" s="7" t="s">
        <v>274</v>
      </c>
      <c r="G5875" s="7" t="s">
        <v>286</v>
      </c>
      <c r="H5875" s="7" t="s">
        <v>287</v>
      </c>
      <c r="I5875" s="7" t="s">
        <v>309</v>
      </c>
      <c r="J5875" s="7" t="s">
        <v>310</v>
      </c>
      <c r="K5875" s="241">
        <v>214</v>
      </c>
      <c r="L5875" s="7" t="s">
        <v>311</v>
      </c>
      <c r="M5875" s="241">
        <v>2075</v>
      </c>
      <c r="N5875" s="7" t="s">
        <v>312</v>
      </c>
    </row>
    <row r="5876" spans="1:14" x14ac:dyDescent="0.3">
      <c r="A5876" t="str">
        <f t="shared" si="91"/>
        <v>2142087</v>
      </c>
      <c r="B5876" s="7" t="s">
        <v>1294</v>
      </c>
      <c r="C5876" s="7" t="s">
        <v>1316</v>
      </c>
      <c r="D5876" s="7" t="s">
        <v>1356</v>
      </c>
      <c r="E5876" s="7" t="s">
        <v>273</v>
      </c>
      <c r="F5876" s="7" t="s">
        <v>274</v>
      </c>
      <c r="G5876" s="7" t="s">
        <v>286</v>
      </c>
      <c r="H5876" s="7" t="s">
        <v>287</v>
      </c>
      <c r="I5876" s="7" t="s">
        <v>309</v>
      </c>
      <c r="J5876" s="7" t="s">
        <v>310</v>
      </c>
      <c r="K5876" s="241">
        <v>214</v>
      </c>
      <c r="L5876" s="7" t="s">
        <v>311</v>
      </c>
      <c r="M5876" s="241">
        <v>2087</v>
      </c>
      <c r="N5876" s="7" t="s">
        <v>333</v>
      </c>
    </row>
    <row r="5877" spans="1:14" x14ac:dyDescent="0.3">
      <c r="A5877" t="str">
        <f t="shared" si="91"/>
        <v>2144009</v>
      </c>
      <c r="B5877" s="7" t="s">
        <v>1294</v>
      </c>
      <c r="C5877" s="7" t="s">
        <v>1316</v>
      </c>
      <c r="D5877" s="7" t="s">
        <v>1356</v>
      </c>
      <c r="E5877" s="7" t="s">
        <v>273</v>
      </c>
      <c r="F5877" s="7" t="s">
        <v>274</v>
      </c>
      <c r="G5877" s="7" t="s">
        <v>286</v>
      </c>
      <c r="H5877" s="7" t="s">
        <v>287</v>
      </c>
      <c r="I5877" s="7" t="s">
        <v>309</v>
      </c>
      <c r="J5877" s="7" t="s">
        <v>310</v>
      </c>
      <c r="K5877" s="241">
        <v>214</v>
      </c>
      <c r="L5877" s="7" t="s">
        <v>311</v>
      </c>
      <c r="M5877" s="241">
        <v>4009</v>
      </c>
      <c r="N5877" s="7" t="s">
        <v>1350</v>
      </c>
    </row>
    <row r="5878" spans="1:14" x14ac:dyDescent="0.3">
      <c r="A5878" t="str">
        <f t="shared" si="91"/>
        <v>2148040</v>
      </c>
      <c r="B5878" s="7" t="s">
        <v>1294</v>
      </c>
      <c r="C5878" s="7" t="s">
        <v>1316</v>
      </c>
      <c r="D5878" s="7" t="s">
        <v>1356</v>
      </c>
      <c r="E5878" s="7" t="s">
        <v>273</v>
      </c>
      <c r="F5878" s="7" t="s">
        <v>274</v>
      </c>
      <c r="G5878" s="7" t="s">
        <v>286</v>
      </c>
      <c r="H5878" s="7" t="s">
        <v>287</v>
      </c>
      <c r="I5878" s="7" t="s">
        <v>309</v>
      </c>
      <c r="J5878" s="7" t="s">
        <v>310</v>
      </c>
      <c r="K5878" s="241">
        <v>214</v>
      </c>
      <c r="L5878" s="7" t="s">
        <v>311</v>
      </c>
      <c r="M5878" s="241">
        <v>8040</v>
      </c>
      <c r="N5878" s="7" t="s">
        <v>441</v>
      </c>
    </row>
    <row r="5879" spans="1:14" x14ac:dyDescent="0.3">
      <c r="A5879" t="str">
        <f t="shared" si="91"/>
        <v>21541</v>
      </c>
      <c r="B5879" s="7" t="s">
        <v>1294</v>
      </c>
      <c r="C5879" s="7" t="s">
        <v>1316</v>
      </c>
      <c r="D5879" s="7" t="s">
        <v>1356</v>
      </c>
      <c r="E5879" s="7" t="e">
        <v>#N/A</v>
      </c>
      <c r="F5879" s="7" t="e">
        <v>#N/A</v>
      </c>
      <c r="G5879" s="7" t="e">
        <v>#N/A</v>
      </c>
      <c r="H5879" s="7" t="e">
        <v>#N/A</v>
      </c>
      <c r="I5879" s="7" t="s">
        <v>309</v>
      </c>
      <c r="J5879" s="7" t="s">
        <v>310</v>
      </c>
      <c r="K5879" s="241">
        <v>215</v>
      </c>
      <c r="L5879" s="7" t="s">
        <v>2713</v>
      </c>
      <c r="M5879" s="241">
        <v>41</v>
      </c>
      <c r="N5879" s="7" t="s">
        <v>296</v>
      </c>
    </row>
    <row r="5880" spans="1:14" x14ac:dyDescent="0.3">
      <c r="A5880" t="str">
        <f t="shared" si="91"/>
        <v>2151044</v>
      </c>
      <c r="B5880" s="7" t="s">
        <v>1294</v>
      </c>
      <c r="C5880" s="7" t="s">
        <v>1316</v>
      </c>
      <c r="D5880" s="7" t="s">
        <v>1356</v>
      </c>
      <c r="E5880" s="7" t="e">
        <v>#N/A</v>
      </c>
      <c r="F5880" s="7" t="e">
        <v>#N/A</v>
      </c>
      <c r="G5880" s="7" t="e">
        <v>#N/A</v>
      </c>
      <c r="H5880" s="7" t="e">
        <v>#N/A</v>
      </c>
      <c r="I5880" s="7" t="s">
        <v>309</v>
      </c>
      <c r="J5880" s="7" t="s">
        <v>310</v>
      </c>
      <c r="K5880" s="241">
        <v>215</v>
      </c>
      <c r="L5880" s="7" t="s">
        <v>2713</v>
      </c>
      <c r="M5880" s="241">
        <v>1044</v>
      </c>
      <c r="N5880" s="7" t="s">
        <v>1360</v>
      </c>
    </row>
    <row r="5881" spans="1:14" x14ac:dyDescent="0.3">
      <c r="A5881" t="str">
        <f t="shared" si="91"/>
        <v>2152078</v>
      </c>
      <c r="B5881" s="7" t="s">
        <v>1294</v>
      </c>
      <c r="C5881" s="7" t="s">
        <v>1316</v>
      </c>
      <c r="D5881" s="7" t="s">
        <v>1356</v>
      </c>
      <c r="E5881" s="7" t="e">
        <v>#N/A</v>
      </c>
      <c r="F5881" s="7" t="e">
        <v>#N/A</v>
      </c>
      <c r="G5881" s="7" t="e">
        <v>#N/A</v>
      </c>
      <c r="H5881" s="7" t="e">
        <v>#N/A</v>
      </c>
      <c r="I5881" s="7" t="s">
        <v>309</v>
      </c>
      <c r="J5881" s="7" t="s">
        <v>310</v>
      </c>
      <c r="K5881" s="241">
        <v>215</v>
      </c>
      <c r="L5881" s="7" t="s">
        <v>2713</v>
      </c>
      <c r="M5881" s="241">
        <v>2078</v>
      </c>
      <c r="N5881" s="7" t="s">
        <v>284</v>
      </c>
    </row>
    <row r="5882" spans="1:14" x14ac:dyDescent="0.3">
      <c r="A5882" t="str">
        <f t="shared" si="91"/>
        <v>2154009</v>
      </c>
      <c r="B5882" s="7" t="s">
        <v>1294</v>
      </c>
      <c r="C5882" s="7" t="s">
        <v>1316</v>
      </c>
      <c r="D5882" s="7" t="s">
        <v>1356</v>
      </c>
      <c r="E5882" s="7" t="e">
        <v>#N/A</v>
      </c>
      <c r="F5882" s="7" t="e">
        <v>#N/A</v>
      </c>
      <c r="G5882" s="7" t="e">
        <v>#N/A</v>
      </c>
      <c r="H5882" s="7" t="e">
        <v>#N/A</v>
      </c>
      <c r="I5882" s="7" t="s">
        <v>309</v>
      </c>
      <c r="J5882" s="7" t="s">
        <v>310</v>
      </c>
      <c r="K5882" s="241">
        <v>215</v>
      </c>
      <c r="L5882" s="7" t="s">
        <v>2713</v>
      </c>
      <c r="M5882" s="241">
        <v>4009</v>
      </c>
      <c r="N5882" s="7" t="s">
        <v>1350</v>
      </c>
    </row>
    <row r="5883" spans="1:14" x14ac:dyDescent="0.3">
      <c r="A5883" t="str">
        <f t="shared" si="91"/>
        <v>2221</v>
      </c>
      <c r="B5883" s="7" t="s">
        <v>1294</v>
      </c>
      <c r="C5883" s="7" t="s">
        <v>1316</v>
      </c>
      <c r="D5883" s="7" t="s">
        <v>1356</v>
      </c>
      <c r="E5883" s="7" t="s">
        <v>273</v>
      </c>
      <c r="F5883" s="7" t="s">
        <v>274</v>
      </c>
      <c r="G5883" s="7" t="s">
        <v>286</v>
      </c>
      <c r="H5883" s="7" t="s">
        <v>287</v>
      </c>
      <c r="I5883" s="7" t="s">
        <v>309</v>
      </c>
      <c r="J5883" s="7" t="s">
        <v>310</v>
      </c>
      <c r="K5883" s="241">
        <v>222</v>
      </c>
      <c r="L5883" s="7" t="s">
        <v>313</v>
      </c>
      <c r="M5883" s="241">
        <v>1</v>
      </c>
      <c r="N5883" s="7" t="s">
        <v>158</v>
      </c>
    </row>
    <row r="5884" spans="1:14" x14ac:dyDescent="0.3">
      <c r="A5884" t="str">
        <f t="shared" si="91"/>
        <v>22260</v>
      </c>
      <c r="B5884" s="7" t="s">
        <v>1294</v>
      </c>
      <c r="C5884" s="7" t="s">
        <v>1316</v>
      </c>
      <c r="D5884" s="7" t="s">
        <v>1356</v>
      </c>
      <c r="E5884" s="7" t="s">
        <v>273</v>
      </c>
      <c r="F5884" s="7" t="s">
        <v>274</v>
      </c>
      <c r="G5884" s="7" t="s">
        <v>286</v>
      </c>
      <c r="H5884" s="7" t="s">
        <v>287</v>
      </c>
      <c r="I5884" s="7" t="s">
        <v>309</v>
      </c>
      <c r="J5884" s="7" t="s">
        <v>310</v>
      </c>
      <c r="K5884" s="241">
        <v>222</v>
      </c>
      <c r="L5884" s="7" t="s">
        <v>313</v>
      </c>
      <c r="M5884" s="241">
        <v>60</v>
      </c>
      <c r="N5884" s="7" t="s">
        <v>311</v>
      </c>
    </row>
    <row r="5885" spans="1:14" x14ac:dyDescent="0.3">
      <c r="A5885" t="str">
        <f t="shared" si="91"/>
        <v>22261</v>
      </c>
      <c r="B5885" s="7" t="s">
        <v>1294</v>
      </c>
      <c r="C5885" s="7" t="s">
        <v>1316</v>
      </c>
      <c r="D5885" s="7" t="s">
        <v>1356</v>
      </c>
      <c r="E5885" s="7" t="s">
        <v>273</v>
      </c>
      <c r="F5885" s="7" t="s">
        <v>274</v>
      </c>
      <c r="G5885" s="7" t="s">
        <v>286</v>
      </c>
      <c r="H5885" s="7" t="s">
        <v>287</v>
      </c>
      <c r="I5885" s="7" t="s">
        <v>309</v>
      </c>
      <c r="J5885" s="7" t="s">
        <v>310</v>
      </c>
      <c r="K5885" s="241">
        <v>222</v>
      </c>
      <c r="L5885" s="7" t="s">
        <v>313</v>
      </c>
      <c r="M5885" s="241">
        <v>61</v>
      </c>
      <c r="N5885" s="7" t="s">
        <v>314</v>
      </c>
    </row>
    <row r="5886" spans="1:14" x14ac:dyDescent="0.3">
      <c r="A5886" t="str">
        <f t="shared" si="91"/>
        <v>2222068</v>
      </c>
      <c r="B5886" s="7" t="s">
        <v>1294</v>
      </c>
      <c r="C5886" s="7" t="s">
        <v>1316</v>
      </c>
      <c r="D5886" s="7" t="s">
        <v>1356</v>
      </c>
      <c r="E5886" s="7" t="s">
        <v>273</v>
      </c>
      <c r="F5886" s="7" t="s">
        <v>274</v>
      </c>
      <c r="G5886" s="7" t="s">
        <v>286</v>
      </c>
      <c r="H5886" s="7" t="s">
        <v>287</v>
      </c>
      <c r="I5886" s="7" t="s">
        <v>309</v>
      </c>
      <c r="J5886" s="7" t="s">
        <v>310</v>
      </c>
      <c r="K5886" s="241">
        <v>222</v>
      </c>
      <c r="L5886" s="7" t="s">
        <v>313</v>
      </c>
      <c r="M5886" s="241">
        <v>2068</v>
      </c>
      <c r="N5886" s="7" t="s">
        <v>410</v>
      </c>
    </row>
    <row r="5887" spans="1:14" x14ac:dyDescent="0.3">
      <c r="A5887" t="str">
        <f t="shared" si="91"/>
        <v>2222074</v>
      </c>
      <c r="B5887" s="7" t="s">
        <v>1294</v>
      </c>
      <c r="C5887" s="7" t="s">
        <v>1316</v>
      </c>
      <c r="D5887" s="7" t="s">
        <v>1356</v>
      </c>
      <c r="E5887" s="7" t="s">
        <v>273</v>
      </c>
      <c r="F5887" s="7" t="s">
        <v>274</v>
      </c>
      <c r="G5887" s="7" t="s">
        <v>286</v>
      </c>
      <c r="H5887" s="7" t="s">
        <v>287</v>
      </c>
      <c r="I5887" s="7" t="s">
        <v>309</v>
      </c>
      <c r="J5887" s="7" t="s">
        <v>310</v>
      </c>
      <c r="K5887" s="241">
        <v>222</v>
      </c>
      <c r="L5887" s="7" t="s">
        <v>313</v>
      </c>
      <c r="M5887" s="241">
        <v>2074</v>
      </c>
      <c r="N5887" s="7" t="s">
        <v>674</v>
      </c>
    </row>
    <row r="5888" spans="1:14" x14ac:dyDescent="0.3">
      <c r="A5888" t="str">
        <f t="shared" si="91"/>
        <v>2222229</v>
      </c>
      <c r="B5888" s="7" t="s">
        <v>1294</v>
      </c>
      <c r="C5888" s="7" t="s">
        <v>1316</v>
      </c>
      <c r="D5888" s="7" t="s">
        <v>1356</v>
      </c>
      <c r="E5888" s="7" t="s">
        <v>273</v>
      </c>
      <c r="F5888" s="7" t="s">
        <v>274</v>
      </c>
      <c r="G5888" s="7" t="s">
        <v>286</v>
      </c>
      <c r="H5888" s="7" t="s">
        <v>287</v>
      </c>
      <c r="I5888" s="7" t="s">
        <v>309</v>
      </c>
      <c r="J5888" s="7" t="s">
        <v>310</v>
      </c>
      <c r="K5888" s="241">
        <v>222</v>
      </c>
      <c r="L5888" s="7" t="s">
        <v>313</v>
      </c>
      <c r="M5888" s="241">
        <v>2229</v>
      </c>
      <c r="N5888" s="7" t="s">
        <v>2714</v>
      </c>
    </row>
    <row r="5889" spans="1:14" x14ac:dyDescent="0.3">
      <c r="A5889" t="str">
        <f t="shared" si="91"/>
        <v>2224009</v>
      </c>
      <c r="B5889" s="7" t="s">
        <v>1294</v>
      </c>
      <c r="C5889" s="7" t="s">
        <v>1316</v>
      </c>
      <c r="D5889" s="7" t="s">
        <v>1356</v>
      </c>
      <c r="E5889" s="7" t="s">
        <v>273</v>
      </c>
      <c r="F5889" s="7" t="s">
        <v>274</v>
      </c>
      <c r="G5889" s="7" t="s">
        <v>286</v>
      </c>
      <c r="H5889" s="7" t="s">
        <v>287</v>
      </c>
      <c r="I5889" s="7" t="s">
        <v>309</v>
      </c>
      <c r="J5889" s="7" t="s">
        <v>310</v>
      </c>
      <c r="K5889" s="241">
        <v>222</v>
      </c>
      <c r="L5889" s="7" t="s">
        <v>313</v>
      </c>
      <c r="M5889" s="241">
        <v>4009</v>
      </c>
      <c r="N5889" s="7" t="s">
        <v>1350</v>
      </c>
    </row>
    <row r="5890" spans="1:14" x14ac:dyDescent="0.3">
      <c r="A5890" t="str">
        <f t="shared" si="91"/>
        <v>22360</v>
      </c>
      <c r="B5890" s="7" t="s">
        <v>1294</v>
      </c>
      <c r="C5890" s="7" t="s">
        <v>1316</v>
      </c>
      <c r="D5890" s="7" t="s">
        <v>1356</v>
      </c>
      <c r="E5890" s="7" t="s">
        <v>273</v>
      </c>
      <c r="F5890" s="7" t="s">
        <v>274</v>
      </c>
      <c r="G5890" s="7" t="s">
        <v>286</v>
      </c>
      <c r="H5890" s="7" t="s">
        <v>287</v>
      </c>
      <c r="I5890" s="7" t="s">
        <v>309</v>
      </c>
      <c r="J5890" s="7" t="s">
        <v>310</v>
      </c>
      <c r="K5890" s="241">
        <v>223</v>
      </c>
      <c r="L5890" s="7" t="s">
        <v>315</v>
      </c>
      <c r="M5890" s="241">
        <v>60</v>
      </c>
      <c r="N5890" s="7" t="s">
        <v>311</v>
      </c>
    </row>
    <row r="5891" spans="1:14" x14ac:dyDescent="0.3">
      <c r="A5891" t="str">
        <f t="shared" ref="A5891:A5954" si="92">K5891&amp;M5891</f>
        <v>2232071</v>
      </c>
      <c r="B5891" s="7" t="s">
        <v>1294</v>
      </c>
      <c r="C5891" s="7" t="s">
        <v>1316</v>
      </c>
      <c r="D5891" s="7" t="s">
        <v>1356</v>
      </c>
      <c r="E5891" s="7" t="s">
        <v>273</v>
      </c>
      <c r="F5891" s="7" t="s">
        <v>274</v>
      </c>
      <c r="G5891" s="7" t="s">
        <v>286</v>
      </c>
      <c r="H5891" s="7" t="s">
        <v>287</v>
      </c>
      <c r="I5891" s="7" t="s">
        <v>309</v>
      </c>
      <c r="J5891" s="7" t="s">
        <v>310</v>
      </c>
      <c r="K5891" s="241">
        <v>223</v>
      </c>
      <c r="L5891" s="7" t="s">
        <v>315</v>
      </c>
      <c r="M5891" s="241">
        <v>2071</v>
      </c>
      <c r="N5891" s="7" t="s">
        <v>389</v>
      </c>
    </row>
    <row r="5892" spans="1:14" x14ac:dyDescent="0.3">
      <c r="A5892" t="str">
        <f t="shared" si="92"/>
        <v>2232072</v>
      </c>
      <c r="B5892" s="7" t="s">
        <v>1294</v>
      </c>
      <c r="C5892" s="7" t="s">
        <v>1316</v>
      </c>
      <c r="D5892" s="7" t="s">
        <v>1356</v>
      </c>
      <c r="E5892" s="7" t="s">
        <v>273</v>
      </c>
      <c r="F5892" s="7" t="s">
        <v>274</v>
      </c>
      <c r="G5892" s="7" t="s">
        <v>286</v>
      </c>
      <c r="H5892" s="7" t="s">
        <v>287</v>
      </c>
      <c r="I5892" s="7" t="s">
        <v>309</v>
      </c>
      <c r="J5892" s="7" t="s">
        <v>310</v>
      </c>
      <c r="K5892" s="241">
        <v>223</v>
      </c>
      <c r="L5892" s="7" t="s">
        <v>315</v>
      </c>
      <c r="M5892" s="241">
        <v>2072</v>
      </c>
      <c r="N5892" s="7" t="s">
        <v>390</v>
      </c>
    </row>
    <row r="5893" spans="1:14" x14ac:dyDescent="0.3">
      <c r="A5893" t="str">
        <f t="shared" si="92"/>
        <v>2234009</v>
      </c>
      <c r="B5893" s="7" t="s">
        <v>1294</v>
      </c>
      <c r="C5893" s="7" t="s">
        <v>1316</v>
      </c>
      <c r="D5893" s="7" t="s">
        <v>1356</v>
      </c>
      <c r="E5893" s="7" t="s">
        <v>273</v>
      </c>
      <c r="F5893" s="7" t="s">
        <v>274</v>
      </c>
      <c r="G5893" s="7" t="s">
        <v>286</v>
      </c>
      <c r="H5893" s="7" t="s">
        <v>287</v>
      </c>
      <c r="I5893" s="7" t="s">
        <v>309</v>
      </c>
      <c r="J5893" s="7" t="s">
        <v>310</v>
      </c>
      <c r="K5893" s="241">
        <v>223</v>
      </c>
      <c r="L5893" s="7" t="s">
        <v>315</v>
      </c>
      <c r="M5893" s="241">
        <v>4009</v>
      </c>
      <c r="N5893" s="7" t="s">
        <v>1350</v>
      </c>
    </row>
    <row r="5894" spans="1:14" x14ac:dyDescent="0.3">
      <c r="A5894" t="str">
        <f t="shared" si="92"/>
        <v>22460</v>
      </c>
      <c r="B5894" s="7" t="s">
        <v>1294</v>
      </c>
      <c r="C5894" s="7" t="s">
        <v>1316</v>
      </c>
      <c r="D5894" s="7" t="s">
        <v>1356</v>
      </c>
      <c r="E5894" s="7" t="s">
        <v>273</v>
      </c>
      <c r="F5894" s="7" t="s">
        <v>274</v>
      </c>
      <c r="G5894" s="7" t="s">
        <v>286</v>
      </c>
      <c r="H5894" s="7" t="s">
        <v>287</v>
      </c>
      <c r="I5894" s="7" t="s">
        <v>309</v>
      </c>
      <c r="J5894" s="7" t="s">
        <v>310</v>
      </c>
      <c r="K5894" s="241">
        <v>224</v>
      </c>
      <c r="L5894" s="7" t="s">
        <v>316</v>
      </c>
      <c r="M5894" s="241">
        <v>60</v>
      </c>
      <c r="N5894" s="7" t="s">
        <v>311</v>
      </c>
    </row>
    <row r="5895" spans="1:14" x14ac:dyDescent="0.3">
      <c r="A5895" t="str">
        <f t="shared" si="92"/>
        <v>2242071</v>
      </c>
      <c r="B5895" s="7" t="s">
        <v>1294</v>
      </c>
      <c r="C5895" s="7" t="s">
        <v>1316</v>
      </c>
      <c r="D5895" s="7" t="s">
        <v>1356</v>
      </c>
      <c r="E5895" s="7" t="s">
        <v>273</v>
      </c>
      <c r="F5895" s="7" t="s">
        <v>274</v>
      </c>
      <c r="G5895" s="7" t="s">
        <v>286</v>
      </c>
      <c r="H5895" s="7" t="s">
        <v>287</v>
      </c>
      <c r="I5895" s="7" t="s">
        <v>309</v>
      </c>
      <c r="J5895" s="7" t="s">
        <v>310</v>
      </c>
      <c r="K5895" s="241">
        <v>224</v>
      </c>
      <c r="L5895" s="7" t="s">
        <v>316</v>
      </c>
      <c r="M5895" s="241">
        <v>2071</v>
      </c>
      <c r="N5895" s="7" t="s">
        <v>389</v>
      </c>
    </row>
    <row r="5896" spans="1:14" x14ac:dyDescent="0.3">
      <c r="A5896" t="str">
        <f t="shared" si="92"/>
        <v>2242072</v>
      </c>
      <c r="B5896" s="7" t="s">
        <v>1294</v>
      </c>
      <c r="C5896" s="7" t="s">
        <v>1316</v>
      </c>
      <c r="D5896" s="7" t="s">
        <v>1356</v>
      </c>
      <c r="E5896" s="7" t="s">
        <v>273</v>
      </c>
      <c r="F5896" s="7" t="s">
        <v>274</v>
      </c>
      <c r="G5896" s="7" t="s">
        <v>286</v>
      </c>
      <c r="H5896" s="7" t="s">
        <v>287</v>
      </c>
      <c r="I5896" s="7" t="s">
        <v>309</v>
      </c>
      <c r="J5896" s="7" t="s">
        <v>310</v>
      </c>
      <c r="K5896" s="241">
        <v>224</v>
      </c>
      <c r="L5896" s="7" t="s">
        <v>316</v>
      </c>
      <c r="M5896" s="241">
        <v>2072</v>
      </c>
      <c r="N5896" s="7" t="s">
        <v>390</v>
      </c>
    </row>
    <row r="5897" spans="1:14" x14ac:dyDescent="0.3">
      <c r="A5897" t="str">
        <f t="shared" si="92"/>
        <v>2244009</v>
      </c>
      <c r="B5897" s="7" t="s">
        <v>1294</v>
      </c>
      <c r="C5897" s="7" t="s">
        <v>1316</v>
      </c>
      <c r="D5897" s="7" t="s">
        <v>1356</v>
      </c>
      <c r="E5897" s="7" t="s">
        <v>273</v>
      </c>
      <c r="F5897" s="7" t="s">
        <v>274</v>
      </c>
      <c r="G5897" s="7" t="s">
        <v>286</v>
      </c>
      <c r="H5897" s="7" t="s">
        <v>287</v>
      </c>
      <c r="I5897" s="7" t="s">
        <v>309</v>
      </c>
      <c r="J5897" s="7" t="s">
        <v>310</v>
      </c>
      <c r="K5897" s="241">
        <v>224</v>
      </c>
      <c r="L5897" s="7" t="s">
        <v>316</v>
      </c>
      <c r="M5897" s="241">
        <v>4009</v>
      </c>
      <c r="N5897" s="7" t="s">
        <v>1350</v>
      </c>
    </row>
    <row r="5898" spans="1:14" x14ac:dyDescent="0.3">
      <c r="A5898" t="str">
        <f t="shared" si="92"/>
        <v>2248000</v>
      </c>
      <c r="B5898" s="7" t="s">
        <v>1294</v>
      </c>
      <c r="C5898" s="7" t="s">
        <v>1316</v>
      </c>
      <c r="D5898" s="7" t="s">
        <v>1356</v>
      </c>
      <c r="E5898" s="7" t="s">
        <v>273</v>
      </c>
      <c r="F5898" s="7" t="s">
        <v>274</v>
      </c>
      <c r="G5898" s="7" t="s">
        <v>286</v>
      </c>
      <c r="H5898" s="7" t="s">
        <v>287</v>
      </c>
      <c r="I5898" s="7" t="s">
        <v>309</v>
      </c>
      <c r="J5898" s="7" t="s">
        <v>310</v>
      </c>
      <c r="K5898" s="241">
        <v>224</v>
      </c>
      <c r="L5898" s="7" t="s">
        <v>316</v>
      </c>
      <c r="M5898" s="241">
        <v>8000</v>
      </c>
      <c r="N5898" s="7" t="s">
        <v>163</v>
      </c>
    </row>
    <row r="5899" spans="1:14" x14ac:dyDescent="0.3">
      <c r="A5899" t="str">
        <f t="shared" si="92"/>
        <v>22560</v>
      </c>
      <c r="B5899" s="7" t="s">
        <v>1294</v>
      </c>
      <c r="C5899" s="7" t="s">
        <v>1316</v>
      </c>
      <c r="D5899" s="7" t="s">
        <v>1356</v>
      </c>
      <c r="E5899" s="7" t="s">
        <v>273</v>
      </c>
      <c r="F5899" s="7" t="s">
        <v>274</v>
      </c>
      <c r="G5899" s="7" t="s">
        <v>286</v>
      </c>
      <c r="H5899" s="7" t="s">
        <v>287</v>
      </c>
      <c r="I5899" s="7" t="s">
        <v>309</v>
      </c>
      <c r="J5899" s="7" t="s">
        <v>310</v>
      </c>
      <c r="K5899" s="241">
        <v>225</v>
      </c>
      <c r="L5899" s="7" t="s">
        <v>317</v>
      </c>
      <c r="M5899" s="241">
        <v>60</v>
      </c>
      <c r="N5899" s="7" t="s">
        <v>311</v>
      </c>
    </row>
    <row r="5900" spans="1:14" x14ac:dyDescent="0.3">
      <c r="A5900" t="str">
        <f t="shared" si="92"/>
        <v>22562</v>
      </c>
      <c r="B5900" s="7" t="s">
        <v>1294</v>
      </c>
      <c r="C5900" s="7" t="s">
        <v>1316</v>
      </c>
      <c r="D5900" s="7" t="s">
        <v>1356</v>
      </c>
      <c r="E5900" s="7" t="s">
        <v>273</v>
      </c>
      <c r="F5900" s="7" t="s">
        <v>274</v>
      </c>
      <c r="G5900" s="7" t="s">
        <v>286</v>
      </c>
      <c r="H5900" s="7" t="s">
        <v>287</v>
      </c>
      <c r="I5900" s="7" t="s">
        <v>309</v>
      </c>
      <c r="J5900" s="7" t="s">
        <v>310</v>
      </c>
      <c r="K5900" s="241">
        <v>225</v>
      </c>
      <c r="L5900" s="7" t="s">
        <v>317</v>
      </c>
      <c r="M5900" s="241">
        <v>62</v>
      </c>
      <c r="N5900" s="7" t="s">
        <v>388</v>
      </c>
    </row>
    <row r="5901" spans="1:14" x14ac:dyDescent="0.3">
      <c r="A5901" t="str">
        <f t="shared" si="92"/>
        <v>2252072</v>
      </c>
      <c r="B5901" s="7" t="s">
        <v>1294</v>
      </c>
      <c r="C5901" s="7" t="s">
        <v>1316</v>
      </c>
      <c r="D5901" s="7" t="s">
        <v>1356</v>
      </c>
      <c r="E5901" s="7" t="s">
        <v>273</v>
      </c>
      <c r="F5901" s="7" t="s">
        <v>274</v>
      </c>
      <c r="G5901" s="7" t="s">
        <v>286</v>
      </c>
      <c r="H5901" s="7" t="s">
        <v>287</v>
      </c>
      <c r="I5901" s="7" t="s">
        <v>309</v>
      </c>
      <c r="J5901" s="7" t="s">
        <v>310</v>
      </c>
      <c r="K5901" s="241">
        <v>225</v>
      </c>
      <c r="L5901" s="7" t="s">
        <v>317</v>
      </c>
      <c r="M5901" s="241">
        <v>2072</v>
      </c>
      <c r="N5901" s="7" t="s">
        <v>390</v>
      </c>
    </row>
    <row r="5902" spans="1:14" x14ac:dyDescent="0.3">
      <c r="A5902" t="str">
        <f t="shared" si="92"/>
        <v>2254009</v>
      </c>
      <c r="B5902" s="7" t="s">
        <v>1294</v>
      </c>
      <c r="C5902" s="7" t="s">
        <v>1316</v>
      </c>
      <c r="D5902" s="7" t="s">
        <v>1356</v>
      </c>
      <c r="E5902" s="7" t="s">
        <v>273</v>
      </c>
      <c r="F5902" s="7" t="s">
        <v>274</v>
      </c>
      <c r="G5902" s="7" t="s">
        <v>286</v>
      </c>
      <c r="H5902" s="7" t="s">
        <v>287</v>
      </c>
      <c r="I5902" s="7" t="s">
        <v>309</v>
      </c>
      <c r="J5902" s="7" t="s">
        <v>310</v>
      </c>
      <c r="K5902" s="241">
        <v>225</v>
      </c>
      <c r="L5902" s="7" t="s">
        <v>317</v>
      </c>
      <c r="M5902" s="241">
        <v>4009</v>
      </c>
      <c r="N5902" s="7" t="s">
        <v>1350</v>
      </c>
    </row>
    <row r="5903" spans="1:14" x14ac:dyDescent="0.3">
      <c r="A5903" t="str">
        <f t="shared" si="92"/>
        <v>2257200</v>
      </c>
      <c r="B5903" s="7" t="s">
        <v>1294</v>
      </c>
      <c r="C5903" s="7" t="s">
        <v>1316</v>
      </c>
      <c r="D5903" s="7" t="s">
        <v>1356</v>
      </c>
      <c r="E5903" s="7" t="s">
        <v>273</v>
      </c>
      <c r="F5903" s="7" t="s">
        <v>274</v>
      </c>
      <c r="G5903" s="7" t="s">
        <v>286</v>
      </c>
      <c r="H5903" s="7" t="s">
        <v>287</v>
      </c>
      <c r="I5903" s="7" t="s">
        <v>309</v>
      </c>
      <c r="J5903" s="7" t="s">
        <v>310</v>
      </c>
      <c r="K5903" s="241">
        <v>225</v>
      </c>
      <c r="L5903" s="7" t="s">
        <v>317</v>
      </c>
      <c r="M5903" s="241">
        <v>7200</v>
      </c>
      <c r="N5903" s="7" t="s">
        <v>255</v>
      </c>
    </row>
    <row r="5904" spans="1:14" x14ac:dyDescent="0.3">
      <c r="A5904" t="str">
        <f t="shared" si="92"/>
        <v>2258040</v>
      </c>
      <c r="B5904" s="7" t="s">
        <v>1294</v>
      </c>
      <c r="C5904" s="7" t="s">
        <v>1316</v>
      </c>
      <c r="D5904" s="7" t="s">
        <v>1356</v>
      </c>
      <c r="E5904" s="7" t="s">
        <v>273</v>
      </c>
      <c r="F5904" s="7" t="s">
        <v>274</v>
      </c>
      <c r="G5904" s="7" t="s">
        <v>286</v>
      </c>
      <c r="H5904" s="7" t="s">
        <v>287</v>
      </c>
      <c r="I5904" s="7" t="s">
        <v>309</v>
      </c>
      <c r="J5904" s="7" t="s">
        <v>310</v>
      </c>
      <c r="K5904" s="241">
        <v>225</v>
      </c>
      <c r="L5904" s="7" t="s">
        <v>317</v>
      </c>
      <c r="M5904" s="241">
        <v>8040</v>
      </c>
      <c r="N5904" s="7" t="s">
        <v>441</v>
      </c>
    </row>
    <row r="5905" spans="1:14" x14ac:dyDescent="0.3">
      <c r="A5905" t="str">
        <f t="shared" si="92"/>
        <v>22760</v>
      </c>
      <c r="B5905" s="7" t="s">
        <v>1294</v>
      </c>
      <c r="C5905" s="7" t="s">
        <v>1316</v>
      </c>
      <c r="D5905" s="7" t="s">
        <v>1356</v>
      </c>
      <c r="E5905" s="7" t="s">
        <v>273</v>
      </c>
      <c r="F5905" s="7" t="s">
        <v>274</v>
      </c>
      <c r="G5905" s="7" t="s">
        <v>286</v>
      </c>
      <c r="H5905" s="7" t="s">
        <v>287</v>
      </c>
      <c r="I5905" s="7" t="s">
        <v>309</v>
      </c>
      <c r="J5905" s="7" t="s">
        <v>310</v>
      </c>
      <c r="K5905" s="241">
        <v>227</v>
      </c>
      <c r="L5905" s="7" t="s">
        <v>318</v>
      </c>
      <c r="M5905" s="241">
        <v>60</v>
      </c>
      <c r="N5905" s="7" t="s">
        <v>311</v>
      </c>
    </row>
    <row r="5906" spans="1:14" x14ac:dyDescent="0.3">
      <c r="A5906" t="str">
        <f t="shared" si="92"/>
        <v>2274009</v>
      </c>
      <c r="B5906" s="7" t="s">
        <v>1294</v>
      </c>
      <c r="C5906" s="7" t="s">
        <v>1316</v>
      </c>
      <c r="D5906" s="7" t="s">
        <v>1356</v>
      </c>
      <c r="E5906" s="7" t="s">
        <v>273</v>
      </c>
      <c r="F5906" s="7" t="s">
        <v>274</v>
      </c>
      <c r="G5906" s="7" t="s">
        <v>286</v>
      </c>
      <c r="H5906" s="7" t="s">
        <v>287</v>
      </c>
      <c r="I5906" s="7" t="s">
        <v>309</v>
      </c>
      <c r="J5906" s="7" t="s">
        <v>310</v>
      </c>
      <c r="K5906" s="241">
        <v>227</v>
      </c>
      <c r="L5906" s="7" t="s">
        <v>318</v>
      </c>
      <c r="M5906" s="241">
        <v>4009</v>
      </c>
      <c r="N5906" s="7" t="s">
        <v>1350</v>
      </c>
    </row>
    <row r="5907" spans="1:14" x14ac:dyDescent="0.3">
      <c r="A5907" t="str">
        <f t="shared" si="92"/>
        <v>2278000</v>
      </c>
      <c r="B5907" s="7" t="s">
        <v>1294</v>
      </c>
      <c r="C5907" s="7" t="s">
        <v>1316</v>
      </c>
      <c r="D5907" s="7" t="s">
        <v>1356</v>
      </c>
      <c r="E5907" s="7" t="s">
        <v>273</v>
      </c>
      <c r="F5907" s="7" t="s">
        <v>274</v>
      </c>
      <c r="G5907" s="7" t="s">
        <v>286</v>
      </c>
      <c r="H5907" s="7" t="s">
        <v>287</v>
      </c>
      <c r="I5907" s="7" t="s">
        <v>309</v>
      </c>
      <c r="J5907" s="7" t="s">
        <v>310</v>
      </c>
      <c r="K5907" s="241">
        <v>227</v>
      </c>
      <c r="L5907" s="7" t="s">
        <v>318</v>
      </c>
      <c r="M5907" s="241">
        <v>8000</v>
      </c>
      <c r="N5907" s="7" t="s">
        <v>163</v>
      </c>
    </row>
    <row r="5908" spans="1:14" x14ac:dyDescent="0.3">
      <c r="A5908" t="str">
        <f t="shared" si="92"/>
        <v>60701</v>
      </c>
      <c r="B5908" s="7" t="s">
        <v>1321</v>
      </c>
      <c r="C5908" s="7"/>
      <c r="D5908" s="7"/>
      <c r="E5908" s="7" t="e">
        <v>#N/A</v>
      </c>
      <c r="F5908" s="7" t="e">
        <v>#N/A</v>
      </c>
      <c r="G5908" s="7" t="e">
        <v>#N/A</v>
      </c>
      <c r="H5908" s="7" t="e">
        <v>#N/A</v>
      </c>
      <c r="I5908" s="7" t="s">
        <v>1286</v>
      </c>
      <c r="J5908" s="7" t="s">
        <v>1286</v>
      </c>
      <c r="K5908" s="241">
        <v>6070</v>
      </c>
      <c r="L5908" s="7" t="s">
        <v>2072</v>
      </c>
      <c r="M5908" s="241">
        <v>1</v>
      </c>
      <c r="N5908" s="7" t="s">
        <v>158</v>
      </c>
    </row>
    <row r="5909" spans="1:14" x14ac:dyDescent="0.3">
      <c r="A5909" t="str">
        <f t="shared" si="92"/>
        <v>607050</v>
      </c>
      <c r="B5909" s="7" t="s">
        <v>1321</v>
      </c>
      <c r="C5909" s="7"/>
      <c r="D5909" s="7"/>
      <c r="E5909" s="7" t="e">
        <v>#N/A</v>
      </c>
      <c r="F5909" s="7" t="e">
        <v>#N/A</v>
      </c>
      <c r="G5909" s="7" t="e">
        <v>#N/A</v>
      </c>
      <c r="H5909" s="7" t="e">
        <v>#N/A</v>
      </c>
      <c r="I5909" s="7" t="s">
        <v>1286</v>
      </c>
      <c r="J5909" s="7" t="s">
        <v>1286</v>
      </c>
      <c r="K5909" s="241">
        <v>6070</v>
      </c>
      <c r="L5909" s="7" t="s">
        <v>2072</v>
      </c>
      <c r="M5909" s="241">
        <v>50</v>
      </c>
      <c r="N5909" s="7" t="s">
        <v>291</v>
      </c>
    </row>
    <row r="5910" spans="1:14" x14ac:dyDescent="0.3">
      <c r="A5910" t="str">
        <f t="shared" si="92"/>
        <v>607055</v>
      </c>
      <c r="B5910" s="7" t="s">
        <v>1321</v>
      </c>
      <c r="C5910" s="7"/>
      <c r="D5910" s="7"/>
      <c r="E5910" s="7" t="e">
        <v>#N/A</v>
      </c>
      <c r="F5910" s="7" t="e">
        <v>#N/A</v>
      </c>
      <c r="G5910" s="7" t="e">
        <v>#N/A</v>
      </c>
      <c r="H5910" s="7" t="e">
        <v>#N/A</v>
      </c>
      <c r="I5910" s="7" t="s">
        <v>1286</v>
      </c>
      <c r="J5910" s="7" t="s">
        <v>1286</v>
      </c>
      <c r="K5910" s="241">
        <v>6070</v>
      </c>
      <c r="L5910" s="7" t="s">
        <v>2072</v>
      </c>
      <c r="M5910" s="241">
        <v>55</v>
      </c>
      <c r="N5910" s="7" t="s">
        <v>2715</v>
      </c>
    </row>
    <row r="5911" spans="1:14" x14ac:dyDescent="0.3">
      <c r="A5911" t="str">
        <f t="shared" si="92"/>
        <v>60702000</v>
      </c>
      <c r="B5911" s="7" t="s">
        <v>1321</v>
      </c>
      <c r="C5911" s="7"/>
      <c r="D5911" s="7"/>
      <c r="E5911" s="7" t="e">
        <v>#N/A</v>
      </c>
      <c r="F5911" s="7" t="e">
        <v>#N/A</v>
      </c>
      <c r="G5911" s="7" t="e">
        <v>#N/A</v>
      </c>
      <c r="H5911" s="7" t="e">
        <v>#N/A</v>
      </c>
      <c r="I5911" s="7" t="s">
        <v>1286</v>
      </c>
      <c r="J5911" s="7" t="s">
        <v>1286</v>
      </c>
      <c r="K5911" s="241">
        <v>6070</v>
      </c>
      <c r="L5911" s="7" t="s">
        <v>2072</v>
      </c>
      <c r="M5911" s="241">
        <v>2000</v>
      </c>
      <c r="N5911" s="7" t="s">
        <v>271</v>
      </c>
    </row>
    <row r="5912" spans="1:14" x14ac:dyDescent="0.3">
      <c r="A5912" t="str">
        <f t="shared" si="92"/>
        <v>60702055</v>
      </c>
      <c r="B5912" s="7" t="s">
        <v>1321</v>
      </c>
      <c r="C5912" s="7"/>
      <c r="D5912" s="7"/>
      <c r="E5912" s="7" t="e">
        <v>#N/A</v>
      </c>
      <c r="F5912" s="7" t="e">
        <v>#N/A</v>
      </c>
      <c r="G5912" s="7" t="e">
        <v>#N/A</v>
      </c>
      <c r="H5912" s="7" t="e">
        <v>#N/A</v>
      </c>
      <c r="I5912" s="7" t="s">
        <v>1286</v>
      </c>
      <c r="J5912" s="7" t="s">
        <v>1286</v>
      </c>
      <c r="K5912" s="241">
        <v>6070</v>
      </c>
      <c r="L5912" s="7" t="s">
        <v>2072</v>
      </c>
      <c r="M5912" s="241">
        <v>2055</v>
      </c>
      <c r="N5912" s="7" t="s">
        <v>431</v>
      </c>
    </row>
    <row r="5913" spans="1:14" x14ac:dyDescent="0.3">
      <c r="A5913" t="str">
        <f t="shared" si="92"/>
        <v>60702087</v>
      </c>
      <c r="B5913" s="7" t="s">
        <v>1321</v>
      </c>
      <c r="C5913" s="7"/>
      <c r="D5913" s="7"/>
      <c r="E5913" s="7" t="e">
        <v>#N/A</v>
      </c>
      <c r="F5913" s="7" t="e">
        <v>#N/A</v>
      </c>
      <c r="G5913" s="7" t="e">
        <v>#N/A</v>
      </c>
      <c r="H5913" s="7" t="e">
        <v>#N/A</v>
      </c>
      <c r="I5913" s="7" t="s">
        <v>1286</v>
      </c>
      <c r="J5913" s="7" t="s">
        <v>1286</v>
      </c>
      <c r="K5913" s="241">
        <v>6070</v>
      </c>
      <c r="L5913" s="7" t="s">
        <v>2072</v>
      </c>
      <c r="M5913" s="241">
        <v>2087</v>
      </c>
      <c r="N5913" s="7" t="s">
        <v>333</v>
      </c>
    </row>
    <row r="5914" spans="1:14" x14ac:dyDescent="0.3">
      <c r="A5914" t="str">
        <f t="shared" si="92"/>
        <v>60702138</v>
      </c>
      <c r="B5914" s="7" t="s">
        <v>1321</v>
      </c>
      <c r="C5914" s="7"/>
      <c r="D5914" s="7"/>
      <c r="E5914" s="7" t="e">
        <v>#N/A</v>
      </c>
      <c r="F5914" s="7" t="e">
        <v>#N/A</v>
      </c>
      <c r="G5914" s="7" t="e">
        <v>#N/A</v>
      </c>
      <c r="H5914" s="7" t="e">
        <v>#N/A</v>
      </c>
      <c r="I5914" s="7" t="s">
        <v>1286</v>
      </c>
      <c r="J5914" s="7" t="s">
        <v>1286</v>
      </c>
      <c r="K5914" s="241">
        <v>6070</v>
      </c>
      <c r="L5914" s="7" t="s">
        <v>2072</v>
      </c>
      <c r="M5914" s="241">
        <v>2138</v>
      </c>
      <c r="N5914" s="7" t="s">
        <v>2716</v>
      </c>
    </row>
    <row r="5915" spans="1:14" x14ac:dyDescent="0.3">
      <c r="A5915" t="str">
        <f t="shared" si="92"/>
        <v>60702139</v>
      </c>
      <c r="B5915" s="7" t="s">
        <v>1321</v>
      </c>
      <c r="C5915" s="7"/>
      <c r="D5915" s="7"/>
      <c r="E5915" s="7" t="e">
        <v>#N/A</v>
      </c>
      <c r="F5915" s="7" t="e">
        <v>#N/A</v>
      </c>
      <c r="G5915" s="7" t="e">
        <v>#N/A</v>
      </c>
      <c r="H5915" s="7" t="e">
        <v>#N/A</v>
      </c>
      <c r="I5915" s="7" t="s">
        <v>1286</v>
      </c>
      <c r="J5915" s="7" t="s">
        <v>1286</v>
      </c>
      <c r="K5915" s="241">
        <v>6070</v>
      </c>
      <c r="L5915" s="7" t="s">
        <v>2072</v>
      </c>
      <c r="M5915" s="241">
        <v>2139</v>
      </c>
      <c r="N5915" s="7" t="s">
        <v>1616</v>
      </c>
    </row>
    <row r="5916" spans="1:14" x14ac:dyDescent="0.3">
      <c r="A5916" t="str">
        <f t="shared" si="92"/>
        <v>60702140</v>
      </c>
      <c r="B5916" s="7" t="s">
        <v>1321</v>
      </c>
      <c r="C5916" s="7"/>
      <c r="D5916" s="7"/>
      <c r="E5916" s="7" t="e">
        <v>#N/A</v>
      </c>
      <c r="F5916" s="7" t="e">
        <v>#N/A</v>
      </c>
      <c r="G5916" s="7" t="e">
        <v>#N/A</v>
      </c>
      <c r="H5916" s="7" t="e">
        <v>#N/A</v>
      </c>
      <c r="I5916" s="7" t="s">
        <v>1286</v>
      </c>
      <c r="J5916" s="7" t="s">
        <v>1286</v>
      </c>
      <c r="K5916" s="241">
        <v>6070</v>
      </c>
      <c r="L5916" s="7" t="s">
        <v>2072</v>
      </c>
      <c r="M5916" s="241">
        <v>2140</v>
      </c>
      <c r="N5916" s="7" t="s">
        <v>2717</v>
      </c>
    </row>
    <row r="5917" spans="1:14" x14ac:dyDescent="0.3">
      <c r="A5917" t="str">
        <f t="shared" si="92"/>
        <v>60702141</v>
      </c>
      <c r="B5917" s="7" t="s">
        <v>1321</v>
      </c>
      <c r="C5917" s="7"/>
      <c r="D5917" s="7"/>
      <c r="E5917" s="7" t="e">
        <v>#N/A</v>
      </c>
      <c r="F5917" s="7" t="e">
        <v>#N/A</v>
      </c>
      <c r="G5917" s="7" t="e">
        <v>#N/A</v>
      </c>
      <c r="H5917" s="7" t="e">
        <v>#N/A</v>
      </c>
      <c r="I5917" s="7" t="s">
        <v>1286</v>
      </c>
      <c r="J5917" s="7" t="s">
        <v>1286</v>
      </c>
      <c r="K5917" s="241">
        <v>6070</v>
      </c>
      <c r="L5917" s="7" t="s">
        <v>2072</v>
      </c>
      <c r="M5917" s="241">
        <v>2141</v>
      </c>
      <c r="N5917" s="7" t="s">
        <v>2718</v>
      </c>
    </row>
    <row r="5918" spans="1:14" x14ac:dyDescent="0.3">
      <c r="A5918" t="str">
        <f t="shared" si="92"/>
        <v>60702142</v>
      </c>
      <c r="B5918" s="7" t="s">
        <v>1321</v>
      </c>
      <c r="C5918" s="7"/>
      <c r="D5918" s="7"/>
      <c r="E5918" s="7" t="e">
        <v>#N/A</v>
      </c>
      <c r="F5918" s="7" t="e">
        <v>#N/A</v>
      </c>
      <c r="G5918" s="7" t="e">
        <v>#N/A</v>
      </c>
      <c r="H5918" s="7" t="e">
        <v>#N/A</v>
      </c>
      <c r="I5918" s="7" t="s">
        <v>1286</v>
      </c>
      <c r="J5918" s="7" t="s">
        <v>1286</v>
      </c>
      <c r="K5918" s="241">
        <v>6070</v>
      </c>
      <c r="L5918" s="7" t="s">
        <v>2072</v>
      </c>
      <c r="M5918" s="241">
        <v>2142</v>
      </c>
      <c r="N5918" s="7" t="s">
        <v>2719</v>
      </c>
    </row>
    <row r="5919" spans="1:14" x14ac:dyDescent="0.3">
      <c r="A5919" t="str">
        <f t="shared" si="92"/>
        <v>60702143</v>
      </c>
      <c r="B5919" s="7" t="s">
        <v>1321</v>
      </c>
      <c r="C5919" s="7"/>
      <c r="D5919" s="7"/>
      <c r="E5919" s="7" t="e">
        <v>#N/A</v>
      </c>
      <c r="F5919" s="7" t="e">
        <v>#N/A</v>
      </c>
      <c r="G5919" s="7" t="e">
        <v>#N/A</v>
      </c>
      <c r="H5919" s="7" t="e">
        <v>#N/A</v>
      </c>
      <c r="I5919" s="7" t="s">
        <v>1286</v>
      </c>
      <c r="J5919" s="7" t="s">
        <v>1286</v>
      </c>
      <c r="K5919" s="241">
        <v>6070</v>
      </c>
      <c r="L5919" s="7" t="s">
        <v>2072</v>
      </c>
      <c r="M5919" s="241">
        <v>2143</v>
      </c>
      <c r="N5919" s="7" t="s">
        <v>498</v>
      </c>
    </row>
    <row r="5920" spans="1:14" x14ac:dyDescent="0.3">
      <c r="A5920" t="str">
        <f t="shared" si="92"/>
        <v>60702144</v>
      </c>
      <c r="B5920" s="7" t="s">
        <v>1321</v>
      </c>
      <c r="C5920" s="7"/>
      <c r="D5920" s="7"/>
      <c r="E5920" s="7" t="e">
        <v>#N/A</v>
      </c>
      <c r="F5920" s="7" t="e">
        <v>#N/A</v>
      </c>
      <c r="G5920" s="7" t="e">
        <v>#N/A</v>
      </c>
      <c r="H5920" s="7" t="e">
        <v>#N/A</v>
      </c>
      <c r="I5920" s="7" t="s">
        <v>1286</v>
      </c>
      <c r="J5920" s="7" t="s">
        <v>1286</v>
      </c>
      <c r="K5920" s="241">
        <v>6070</v>
      </c>
      <c r="L5920" s="7" t="s">
        <v>2072</v>
      </c>
      <c r="M5920" s="241">
        <v>2144</v>
      </c>
      <c r="N5920" s="7" t="s">
        <v>2720</v>
      </c>
    </row>
    <row r="5921" spans="1:14" x14ac:dyDescent="0.3">
      <c r="A5921" t="str">
        <f t="shared" si="92"/>
        <v>60702145</v>
      </c>
      <c r="B5921" s="7" t="s">
        <v>1321</v>
      </c>
      <c r="C5921" s="7"/>
      <c r="D5921" s="7"/>
      <c r="E5921" s="7" t="e">
        <v>#N/A</v>
      </c>
      <c r="F5921" s="7" t="e">
        <v>#N/A</v>
      </c>
      <c r="G5921" s="7" t="e">
        <v>#N/A</v>
      </c>
      <c r="H5921" s="7" t="e">
        <v>#N/A</v>
      </c>
      <c r="I5921" s="7" t="s">
        <v>1286</v>
      </c>
      <c r="J5921" s="7" t="s">
        <v>1286</v>
      </c>
      <c r="K5921" s="241">
        <v>6070</v>
      </c>
      <c r="L5921" s="7" t="s">
        <v>2072</v>
      </c>
      <c r="M5921" s="241">
        <v>2145</v>
      </c>
      <c r="N5921" s="7" t="s">
        <v>2721</v>
      </c>
    </row>
    <row r="5922" spans="1:14" x14ac:dyDescent="0.3">
      <c r="A5922" t="str">
        <f t="shared" si="92"/>
        <v>60702146</v>
      </c>
      <c r="B5922" s="7" t="s">
        <v>1321</v>
      </c>
      <c r="C5922" s="7"/>
      <c r="D5922" s="7"/>
      <c r="E5922" s="7" t="e">
        <v>#N/A</v>
      </c>
      <c r="F5922" s="7" t="e">
        <v>#N/A</v>
      </c>
      <c r="G5922" s="7" t="e">
        <v>#N/A</v>
      </c>
      <c r="H5922" s="7" t="e">
        <v>#N/A</v>
      </c>
      <c r="I5922" s="7" t="s">
        <v>1286</v>
      </c>
      <c r="J5922" s="7" t="s">
        <v>1286</v>
      </c>
      <c r="K5922" s="241">
        <v>6070</v>
      </c>
      <c r="L5922" s="7" t="s">
        <v>2072</v>
      </c>
      <c r="M5922" s="241">
        <v>2146</v>
      </c>
      <c r="N5922" s="7" t="s">
        <v>323</v>
      </c>
    </row>
    <row r="5923" spans="1:14" x14ac:dyDescent="0.3">
      <c r="A5923" t="str">
        <f t="shared" si="92"/>
        <v>60702147</v>
      </c>
      <c r="B5923" s="7" t="s">
        <v>1321</v>
      </c>
      <c r="C5923" s="7"/>
      <c r="D5923" s="7"/>
      <c r="E5923" s="7" t="e">
        <v>#N/A</v>
      </c>
      <c r="F5923" s="7" t="e">
        <v>#N/A</v>
      </c>
      <c r="G5923" s="7" t="e">
        <v>#N/A</v>
      </c>
      <c r="H5923" s="7" t="e">
        <v>#N/A</v>
      </c>
      <c r="I5923" s="7" t="s">
        <v>1286</v>
      </c>
      <c r="J5923" s="7" t="s">
        <v>1286</v>
      </c>
      <c r="K5923" s="241">
        <v>6070</v>
      </c>
      <c r="L5923" s="7" t="s">
        <v>2072</v>
      </c>
      <c r="M5923" s="241">
        <v>2147</v>
      </c>
      <c r="N5923" s="7" t="s">
        <v>1797</v>
      </c>
    </row>
    <row r="5924" spans="1:14" x14ac:dyDescent="0.3">
      <c r="A5924" t="str">
        <f t="shared" si="92"/>
        <v>60702148</v>
      </c>
      <c r="B5924" s="7" t="s">
        <v>1321</v>
      </c>
      <c r="C5924" s="7"/>
      <c r="D5924" s="7"/>
      <c r="E5924" s="7" t="e">
        <v>#N/A</v>
      </c>
      <c r="F5924" s="7" t="e">
        <v>#N/A</v>
      </c>
      <c r="G5924" s="7" t="e">
        <v>#N/A</v>
      </c>
      <c r="H5924" s="7" t="e">
        <v>#N/A</v>
      </c>
      <c r="I5924" s="7" t="s">
        <v>1286</v>
      </c>
      <c r="J5924" s="7" t="s">
        <v>1286</v>
      </c>
      <c r="K5924" s="241">
        <v>6070</v>
      </c>
      <c r="L5924" s="7" t="s">
        <v>2072</v>
      </c>
      <c r="M5924" s="241">
        <v>2148</v>
      </c>
      <c r="N5924" s="7" t="s">
        <v>2559</v>
      </c>
    </row>
    <row r="5925" spans="1:14" x14ac:dyDescent="0.3">
      <c r="A5925" t="str">
        <f t="shared" si="92"/>
        <v>60702149</v>
      </c>
      <c r="B5925" s="7" t="s">
        <v>1321</v>
      </c>
      <c r="C5925" s="7"/>
      <c r="D5925" s="7"/>
      <c r="E5925" s="7" t="e">
        <v>#N/A</v>
      </c>
      <c r="F5925" s="7" t="e">
        <v>#N/A</v>
      </c>
      <c r="G5925" s="7" t="e">
        <v>#N/A</v>
      </c>
      <c r="H5925" s="7" t="e">
        <v>#N/A</v>
      </c>
      <c r="I5925" s="7" t="s">
        <v>1286</v>
      </c>
      <c r="J5925" s="7" t="s">
        <v>1286</v>
      </c>
      <c r="K5925" s="241">
        <v>6070</v>
      </c>
      <c r="L5925" s="7" t="s">
        <v>2072</v>
      </c>
      <c r="M5925" s="241">
        <v>2149</v>
      </c>
      <c r="N5925" s="7" t="s">
        <v>653</v>
      </c>
    </row>
    <row r="5926" spans="1:14" x14ac:dyDescent="0.3">
      <c r="A5926" t="str">
        <f t="shared" si="92"/>
        <v>60702156</v>
      </c>
      <c r="B5926" s="7" t="s">
        <v>1321</v>
      </c>
      <c r="C5926" s="7"/>
      <c r="D5926" s="7"/>
      <c r="E5926" s="7" t="e">
        <v>#N/A</v>
      </c>
      <c r="F5926" s="7" t="e">
        <v>#N/A</v>
      </c>
      <c r="G5926" s="7" t="e">
        <v>#N/A</v>
      </c>
      <c r="H5926" s="7" t="e">
        <v>#N/A</v>
      </c>
      <c r="I5926" s="7" t="s">
        <v>1286</v>
      </c>
      <c r="J5926" s="7" t="s">
        <v>1286</v>
      </c>
      <c r="K5926" s="241">
        <v>6070</v>
      </c>
      <c r="L5926" s="7" t="s">
        <v>2072</v>
      </c>
      <c r="M5926" s="241">
        <v>2156</v>
      </c>
      <c r="N5926" s="7" t="s">
        <v>832</v>
      </c>
    </row>
    <row r="5927" spans="1:14" x14ac:dyDescent="0.3">
      <c r="A5927" t="str">
        <f t="shared" si="92"/>
        <v>60706004</v>
      </c>
      <c r="B5927" s="7" t="s">
        <v>1321</v>
      </c>
      <c r="C5927" s="7"/>
      <c r="D5927" s="7"/>
      <c r="E5927" s="7" t="e">
        <v>#N/A</v>
      </c>
      <c r="F5927" s="7" t="e">
        <v>#N/A</v>
      </c>
      <c r="G5927" s="7" t="e">
        <v>#N/A</v>
      </c>
      <c r="H5927" s="7" t="e">
        <v>#N/A</v>
      </c>
      <c r="I5927" s="7" t="s">
        <v>1286</v>
      </c>
      <c r="J5927" s="7" t="s">
        <v>1286</v>
      </c>
      <c r="K5927" s="241">
        <v>6070</v>
      </c>
      <c r="L5927" s="7" t="s">
        <v>2072</v>
      </c>
      <c r="M5927" s="241">
        <v>6004</v>
      </c>
      <c r="N5927" s="7" t="s">
        <v>66</v>
      </c>
    </row>
    <row r="5928" spans="1:14" x14ac:dyDescent="0.3">
      <c r="A5928" t="str">
        <f t="shared" si="92"/>
        <v>61405500</v>
      </c>
      <c r="B5928" s="7" t="s">
        <v>1321</v>
      </c>
      <c r="C5928" s="7"/>
      <c r="D5928" s="7"/>
      <c r="E5928" s="7" t="e">
        <v>#N/A</v>
      </c>
      <c r="F5928" s="7" t="e">
        <v>#N/A</v>
      </c>
      <c r="G5928" s="7" t="e">
        <v>#N/A</v>
      </c>
      <c r="H5928" s="7" t="e">
        <v>#N/A</v>
      </c>
      <c r="I5928" s="7" t="s">
        <v>1286</v>
      </c>
      <c r="J5928" s="7" t="s">
        <v>1286</v>
      </c>
      <c r="K5928" s="241">
        <v>6140</v>
      </c>
      <c r="L5928" s="7" t="s">
        <v>2722</v>
      </c>
      <c r="M5928" s="241">
        <v>5500</v>
      </c>
      <c r="N5928" s="7" t="s">
        <v>65</v>
      </c>
    </row>
    <row r="5929" spans="1:14" x14ac:dyDescent="0.3">
      <c r="A5929" t="str">
        <f t="shared" si="92"/>
        <v>61405501</v>
      </c>
      <c r="B5929" s="7" t="s">
        <v>1321</v>
      </c>
      <c r="C5929" s="7"/>
      <c r="D5929" s="7"/>
      <c r="E5929" s="7" t="e">
        <v>#N/A</v>
      </c>
      <c r="F5929" s="7" t="e">
        <v>#N/A</v>
      </c>
      <c r="G5929" s="7" t="e">
        <v>#N/A</v>
      </c>
      <c r="H5929" s="7" t="e">
        <v>#N/A</v>
      </c>
      <c r="I5929" s="7" t="s">
        <v>1286</v>
      </c>
      <c r="J5929" s="7" t="s">
        <v>1286</v>
      </c>
      <c r="K5929" s="241">
        <v>6140</v>
      </c>
      <c r="L5929" s="7" t="s">
        <v>2722</v>
      </c>
      <c r="M5929" s="241">
        <v>5501</v>
      </c>
      <c r="N5929" s="7" t="s">
        <v>2043</v>
      </c>
    </row>
    <row r="5930" spans="1:14" x14ac:dyDescent="0.3">
      <c r="A5930" t="str">
        <f t="shared" si="92"/>
        <v>61406001</v>
      </c>
      <c r="B5930" s="7" t="s">
        <v>1321</v>
      </c>
      <c r="C5930" s="7"/>
      <c r="D5930" s="7"/>
      <c r="E5930" s="7" t="e">
        <v>#N/A</v>
      </c>
      <c r="F5930" s="7" t="e">
        <v>#N/A</v>
      </c>
      <c r="G5930" s="7" t="e">
        <v>#N/A</v>
      </c>
      <c r="H5930" s="7" t="e">
        <v>#N/A</v>
      </c>
      <c r="I5930" s="7" t="s">
        <v>1286</v>
      </c>
      <c r="J5930" s="7" t="s">
        <v>1286</v>
      </c>
      <c r="K5930" s="241">
        <v>6140</v>
      </c>
      <c r="L5930" s="7" t="s">
        <v>2722</v>
      </c>
      <c r="M5930" s="241">
        <v>6001</v>
      </c>
      <c r="N5930" s="7" t="s">
        <v>457</v>
      </c>
    </row>
    <row r="5931" spans="1:14" x14ac:dyDescent="0.3">
      <c r="A5931" t="str">
        <f t="shared" si="92"/>
        <v>61406004</v>
      </c>
      <c r="B5931" s="7" t="s">
        <v>1321</v>
      </c>
      <c r="C5931" s="7"/>
      <c r="D5931" s="7"/>
      <c r="E5931" s="7" t="e">
        <v>#N/A</v>
      </c>
      <c r="F5931" s="7" t="e">
        <v>#N/A</v>
      </c>
      <c r="G5931" s="7" t="e">
        <v>#N/A</v>
      </c>
      <c r="H5931" s="7" t="e">
        <v>#N/A</v>
      </c>
      <c r="I5931" s="7" t="s">
        <v>1286</v>
      </c>
      <c r="J5931" s="7" t="s">
        <v>1286</v>
      </c>
      <c r="K5931" s="241">
        <v>6140</v>
      </c>
      <c r="L5931" s="7" t="s">
        <v>2722</v>
      </c>
      <c r="M5931" s="241">
        <v>6004</v>
      </c>
      <c r="N5931" s="7" t="s">
        <v>66</v>
      </c>
    </row>
    <row r="5932" spans="1:14" x14ac:dyDescent="0.3">
      <c r="A5932" t="str">
        <f t="shared" si="92"/>
        <v>61415502</v>
      </c>
      <c r="B5932" s="7" t="s">
        <v>1321</v>
      </c>
      <c r="C5932" s="7"/>
      <c r="D5932" s="7"/>
      <c r="E5932" s="7" t="e">
        <v>#N/A</v>
      </c>
      <c r="F5932" s="7" t="e">
        <v>#N/A</v>
      </c>
      <c r="G5932" s="7" t="e">
        <v>#N/A</v>
      </c>
      <c r="H5932" s="7" t="e">
        <v>#N/A</v>
      </c>
      <c r="I5932" s="7" t="s">
        <v>1286</v>
      </c>
      <c r="J5932" s="7" t="s">
        <v>1286</v>
      </c>
      <c r="K5932" s="241">
        <v>6141</v>
      </c>
      <c r="L5932" s="7" t="s">
        <v>2723</v>
      </c>
      <c r="M5932" s="241">
        <v>5502</v>
      </c>
      <c r="N5932" s="7" t="s">
        <v>63</v>
      </c>
    </row>
    <row r="5933" spans="1:14" x14ac:dyDescent="0.3">
      <c r="A5933" t="str">
        <f t="shared" si="92"/>
        <v>61416001</v>
      </c>
      <c r="B5933" s="7" t="s">
        <v>1321</v>
      </c>
      <c r="C5933" s="7"/>
      <c r="D5933" s="7"/>
      <c r="E5933" s="7" t="e">
        <v>#N/A</v>
      </c>
      <c r="F5933" s="7" t="e">
        <v>#N/A</v>
      </c>
      <c r="G5933" s="7" t="e">
        <v>#N/A</v>
      </c>
      <c r="H5933" s="7" t="e">
        <v>#N/A</v>
      </c>
      <c r="I5933" s="7" t="s">
        <v>1286</v>
      </c>
      <c r="J5933" s="7" t="s">
        <v>1286</v>
      </c>
      <c r="K5933" s="241">
        <v>6141</v>
      </c>
      <c r="L5933" s="7" t="s">
        <v>2723</v>
      </c>
      <c r="M5933" s="241">
        <v>6001</v>
      </c>
      <c r="N5933" s="7" t="s">
        <v>457</v>
      </c>
    </row>
    <row r="5934" spans="1:14" x14ac:dyDescent="0.3">
      <c r="A5934" t="str">
        <f t="shared" si="92"/>
        <v>92452037</v>
      </c>
      <c r="B5934" s="7" t="s">
        <v>1321</v>
      </c>
      <c r="C5934" s="7"/>
      <c r="D5934" s="7"/>
      <c r="E5934" s="7" t="e">
        <v>#N/A</v>
      </c>
      <c r="F5934" s="7" t="e">
        <v>#N/A</v>
      </c>
      <c r="G5934" s="7" t="e">
        <v>#N/A</v>
      </c>
      <c r="H5934" s="7" t="e">
        <v>#N/A</v>
      </c>
      <c r="I5934" s="7" t="s">
        <v>1286</v>
      </c>
      <c r="J5934" s="7" t="s">
        <v>1286</v>
      </c>
      <c r="K5934" s="241">
        <v>9245</v>
      </c>
      <c r="L5934" s="7" t="s">
        <v>2724</v>
      </c>
      <c r="M5934" s="241">
        <v>2037</v>
      </c>
      <c r="N5934" s="7" t="s">
        <v>294</v>
      </c>
    </row>
    <row r="5935" spans="1:14" x14ac:dyDescent="0.3">
      <c r="A5935" t="str">
        <f t="shared" si="92"/>
        <v>92458004</v>
      </c>
      <c r="B5935" s="7" t="s">
        <v>1321</v>
      </c>
      <c r="C5935" s="7"/>
      <c r="D5935" s="7"/>
      <c r="E5935" s="7" t="e">
        <v>#N/A</v>
      </c>
      <c r="F5935" s="7" t="e">
        <v>#N/A</v>
      </c>
      <c r="G5935" s="7" t="e">
        <v>#N/A</v>
      </c>
      <c r="H5935" s="7" t="e">
        <v>#N/A</v>
      </c>
      <c r="I5935" s="7" t="s">
        <v>1286</v>
      </c>
      <c r="J5935" s="7" t="s">
        <v>1286</v>
      </c>
      <c r="K5935" s="241">
        <v>9245</v>
      </c>
      <c r="L5935" s="7" t="s">
        <v>2724</v>
      </c>
      <c r="M5935" s="241">
        <v>8004</v>
      </c>
      <c r="N5935" s="7" t="s">
        <v>1352</v>
      </c>
    </row>
    <row r="5936" spans="1:14" x14ac:dyDescent="0.3">
      <c r="A5936" t="str">
        <f t="shared" si="92"/>
        <v>92552000</v>
      </c>
      <c r="B5936" s="7" t="s">
        <v>1321</v>
      </c>
      <c r="C5936" s="7"/>
      <c r="D5936" s="7"/>
      <c r="E5936" s="7" t="e">
        <v>#N/A</v>
      </c>
      <c r="F5936" s="7" t="e">
        <v>#N/A</v>
      </c>
      <c r="G5936" s="7" t="e">
        <v>#N/A</v>
      </c>
      <c r="H5936" s="7" t="e">
        <v>#N/A</v>
      </c>
      <c r="I5936" s="7" t="s">
        <v>1286</v>
      </c>
      <c r="J5936" s="7" t="s">
        <v>1286</v>
      </c>
      <c r="K5936" s="241">
        <v>9255</v>
      </c>
      <c r="L5936" s="7" t="s">
        <v>2725</v>
      </c>
      <c r="M5936" s="241">
        <v>2000</v>
      </c>
      <c r="N5936" s="7" t="s">
        <v>271</v>
      </c>
    </row>
    <row r="5937" spans="1:14" x14ac:dyDescent="0.3">
      <c r="A5937" t="str">
        <f t="shared" si="92"/>
        <v>92556003</v>
      </c>
      <c r="B5937" s="7" t="s">
        <v>1321</v>
      </c>
      <c r="C5937" s="7"/>
      <c r="D5937" s="7"/>
      <c r="E5937" s="7" t="e">
        <v>#N/A</v>
      </c>
      <c r="F5937" s="7" t="e">
        <v>#N/A</v>
      </c>
      <c r="G5937" s="7" t="e">
        <v>#N/A</v>
      </c>
      <c r="H5937" s="7" t="e">
        <v>#N/A</v>
      </c>
      <c r="I5937" s="7" t="s">
        <v>1286</v>
      </c>
      <c r="J5937" s="7" t="s">
        <v>1286</v>
      </c>
      <c r="K5937" s="241">
        <v>9255</v>
      </c>
      <c r="L5937" s="7" t="s">
        <v>2725</v>
      </c>
      <c r="M5937" s="241">
        <v>6003</v>
      </c>
      <c r="N5937" s="7" t="s">
        <v>89</v>
      </c>
    </row>
    <row r="5938" spans="1:14" x14ac:dyDescent="0.3">
      <c r="A5938" t="str">
        <f t="shared" si="92"/>
        <v>92557000</v>
      </c>
      <c r="B5938" s="7" t="s">
        <v>1321</v>
      </c>
      <c r="C5938" s="7"/>
      <c r="D5938" s="7"/>
      <c r="E5938" s="7" t="e">
        <v>#N/A</v>
      </c>
      <c r="F5938" s="7" t="e">
        <v>#N/A</v>
      </c>
      <c r="G5938" s="7" t="e">
        <v>#N/A</v>
      </c>
      <c r="H5938" s="7" t="e">
        <v>#N/A</v>
      </c>
      <c r="I5938" s="7" t="s">
        <v>1286</v>
      </c>
      <c r="J5938" s="7" t="s">
        <v>1286</v>
      </c>
      <c r="K5938" s="241">
        <v>9255</v>
      </c>
      <c r="L5938" s="7" t="s">
        <v>2725</v>
      </c>
      <c r="M5938" s="241">
        <v>7000</v>
      </c>
      <c r="N5938" s="7" t="s">
        <v>44</v>
      </c>
    </row>
    <row r="5939" spans="1:14" x14ac:dyDescent="0.3">
      <c r="A5939" t="str">
        <f t="shared" si="92"/>
        <v>101776001</v>
      </c>
      <c r="B5939" s="7" t="s">
        <v>1323</v>
      </c>
      <c r="C5939" s="7"/>
      <c r="D5939" s="7"/>
      <c r="E5939" s="7" t="e">
        <v>#N/A</v>
      </c>
      <c r="F5939" s="7" t="e">
        <v>#N/A</v>
      </c>
      <c r="G5939" s="7" t="e">
        <v>#N/A</v>
      </c>
      <c r="H5939" s="7" t="e">
        <v>#N/A</v>
      </c>
      <c r="I5939" s="7" t="s">
        <v>1286</v>
      </c>
      <c r="J5939" s="7" t="s">
        <v>1286</v>
      </c>
      <c r="K5939" s="241">
        <v>10177</v>
      </c>
      <c r="L5939" s="7" t="s">
        <v>2726</v>
      </c>
      <c r="M5939" s="241">
        <v>6001</v>
      </c>
      <c r="N5939" s="7" t="s">
        <v>457</v>
      </c>
    </row>
    <row r="5940" spans="1:14" x14ac:dyDescent="0.3">
      <c r="A5940" t="str">
        <f t="shared" si="92"/>
        <v>101776004</v>
      </c>
      <c r="B5940" s="7" t="s">
        <v>1323</v>
      </c>
      <c r="C5940" s="7"/>
      <c r="D5940" s="7"/>
      <c r="E5940" s="7" t="e">
        <v>#N/A</v>
      </c>
      <c r="F5940" s="7" t="e">
        <v>#N/A</v>
      </c>
      <c r="G5940" s="7" t="e">
        <v>#N/A</v>
      </c>
      <c r="H5940" s="7" t="e">
        <v>#N/A</v>
      </c>
      <c r="I5940" s="7" t="s">
        <v>1286</v>
      </c>
      <c r="J5940" s="7" t="s">
        <v>1286</v>
      </c>
      <c r="K5940" s="241">
        <v>10177</v>
      </c>
      <c r="L5940" s="7" t="s">
        <v>2726</v>
      </c>
      <c r="M5940" s="241">
        <v>6004</v>
      </c>
      <c r="N5940" s="7" t="s">
        <v>66</v>
      </c>
    </row>
    <row r="5941" spans="1:14" x14ac:dyDescent="0.3">
      <c r="A5941" t="str">
        <f t="shared" si="92"/>
        <v>103726000</v>
      </c>
      <c r="B5941" s="7" t="s">
        <v>1323</v>
      </c>
      <c r="C5941" s="7"/>
      <c r="D5941" s="7"/>
      <c r="E5941" s="7" t="e">
        <v>#N/A</v>
      </c>
      <c r="F5941" s="7" t="e">
        <v>#N/A</v>
      </c>
      <c r="G5941" s="7" t="e">
        <v>#N/A</v>
      </c>
      <c r="H5941" s="7" t="e">
        <v>#N/A</v>
      </c>
      <c r="I5941" s="7" t="s">
        <v>1286</v>
      </c>
      <c r="J5941" s="7" t="s">
        <v>1286</v>
      </c>
      <c r="K5941" s="241">
        <v>10372</v>
      </c>
      <c r="L5941" s="7" t="s">
        <v>2727</v>
      </c>
      <c r="M5941" s="241">
        <v>6000</v>
      </c>
      <c r="N5941" s="7" t="s">
        <v>107</v>
      </c>
    </row>
    <row r="5942" spans="1:14" x14ac:dyDescent="0.3">
      <c r="A5942" t="str">
        <f t="shared" si="92"/>
        <v>103726003</v>
      </c>
      <c r="B5942" s="7" t="s">
        <v>1323</v>
      </c>
      <c r="C5942" s="7"/>
      <c r="D5942" s="7"/>
      <c r="E5942" s="7" t="e">
        <v>#N/A</v>
      </c>
      <c r="F5942" s="7" t="e">
        <v>#N/A</v>
      </c>
      <c r="G5942" s="7" t="e">
        <v>#N/A</v>
      </c>
      <c r="H5942" s="7" t="e">
        <v>#N/A</v>
      </c>
      <c r="I5942" s="7" t="s">
        <v>1286</v>
      </c>
      <c r="J5942" s="7" t="s">
        <v>1286</v>
      </c>
      <c r="K5942" s="241">
        <v>10372</v>
      </c>
      <c r="L5942" s="7" t="s">
        <v>2727</v>
      </c>
      <c r="M5942" s="241">
        <v>6003</v>
      </c>
      <c r="N5942" s="7" t="s">
        <v>89</v>
      </c>
    </row>
    <row r="5943" spans="1:14" x14ac:dyDescent="0.3">
      <c r="A5943" t="str">
        <f t="shared" si="92"/>
        <v>103726008</v>
      </c>
      <c r="B5943" s="7" t="s">
        <v>1323</v>
      </c>
      <c r="C5943" s="7"/>
      <c r="D5943" s="7"/>
      <c r="E5943" s="7" t="e">
        <v>#N/A</v>
      </c>
      <c r="F5943" s="7" t="e">
        <v>#N/A</v>
      </c>
      <c r="G5943" s="7" t="e">
        <v>#N/A</v>
      </c>
      <c r="H5943" s="7" t="e">
        <v>#N/A</v>
      </c>
      <c r="I5943" s="7" t="s">
        <v>1286</v>
      </c>
      <c r="J5943" s="7" t="s">
        <v>1286</v>
      </c>
      <c r="K5943" s="241">
        <v>10372</v>
      </c>
      <c r="L5943" s="7" t="s">
        <v>2727</v>
      </c>
      <c r="M5943" s="241">
        <v>6008</v>
      </c>
      <c r="N5943" s="7" t="s">
        <v>75</v>
      </c>
    </row>
    <row r="5944" spans="1:14" x14ac:dyDescent="0.3">
      <c r="A5944" t="str">
        <f t="shared" si="92"/>
        <v>103726603</v>
      </c>
      <c r="B5944" s="7" t="s">
        <v>1323</v>
      </c>
      <c r="C5944" s="7"/>
      <c r="D5944" s="7"/>
      <c r="E5944" s="7" t="e">
        <v>#N/A</v>
      </c>
      <c r="F5944" s="7" t="e">
        <v>#N/A</v>
      </c>
      <c r="G5944" s="7" t="e">
        <v>#N/A</v>
      </c>
      <c r="H5944" s="7" t="e">
        <v>#N/A</v>
      </c>
      <c r="I5944" s="7" t="s">
        <v>1286</v>
      </c>
      <c r="J5944" s="7" t="s">
        <v>1286</v>
      </c>
      <c r="K5944" s="241">
        <v>10372</v>
      </c>
      <c r="L5944" s="7" t="s">
        <v>2727</v>
      </c>
      <c r="M5944" s="241">
        <v>6603</v>
      </c>
      <c r="N5944" s="7" t="s">
        <v>2243</v>
      </c>
    </row>
    <row r="5945" spans="1:14" x14ac:dyDescent="0.3">
      <c r="A5945" t="str">
        <f t="shared" si="92"/>
        <v>103906000</v>
      </c>
      <c r="B5945" s="7" t="s">
        <v>1323</v>
      </c>
      <c r="C5945" s="7"/>
      <c r="D5945" s="7"/>
      <c r="E5945" s="7" t="e">
        <v>#N/A</v>
      </c>
      <c r="F5945" s="7" t="e">
        <v>#N/A</v>
      </c>
      <c r="G5945" s="7" t="e">
        <v>#N/A</v>
      </c>
      <c r="H5945" s="7" t="e">
        <v>#N/A</v>
      </c>
      <c r="I5945" s="7" t="s">
        <v>1286</v>
      </c>
      <c r="J5945" s="7" t="s">
        <v>1286</v>
      </c>
      <c r="K5945" s="241">
        <v>10390</v>
      </c>
      <c r="L5945" s="7" t="s">
        <v>2728</v>
      </c>
      <c r="M5945" s="241">
        <v>6000</v>
      </c>
      <c r="N5945" s="7" t="s">
        <v>107</v>
      </c>
    </row>
    <row r="5946" spans="1:14" x14ac:dyDescent="0.3">
      <c r="A5946" t="str">
        <f t="shared" si="92"/>
        <v>103906003</v>
      </c>
      <c r="B5946" s="7" t="s">
        <v>1323</v>
      </c>
      <c r="C5946" s="7"/>
      <c r="D5946" s="7"/>
      <c r="E5946" s="7" t="e">
        <v>#N/A</v>
      </c>
      <c r="F5946" s="7" t="e">
        <v>#N/A</v>
      </c>
      <c r="G5946" s="7" t="e">
        <v>#N/A</v>
      </c>
      <c r="H5946" s="7" t="e">
        <v>#N/A</v>
      </c>
      <c r="I5946" s="7" t="s">
        <v>1286</v>
      </c>
      <c r="J5946" s="7" t="s">
        <v>1286</v>
      </c>
      <c r="K5946" s="241">
        <v>10390</v>
      </c>
      <c r="L5946" s="7" t="s">
        <v>2728</v>
      </c>
      <c r="M5946" s="241">
        <v>6003</v>
      </c>
      <c r="N5946" s="7" t="s">
        <v>89</v>
      </c>
    </row>
    <row r="5947" spans="1:14" x14ac:dyDescent="0.3">
      <c r="A5947" t="str">
        <f t="shared" si="92"/>
        <v>103976003</v>
      </c>
      <c r="B5947" s="7" t="s">
        <v>1323</v>
      </c>
      <c r="C5947" s="7"/>
      <c r="D5947" s="7"/>
      <c r="E5947" s="7" t="e">
        <v>#N/A</v>
      </c>
      <c r="F5947" s="7" t="e">
        <v>#N/A</v>
      </c>
      <c r="G5947" s="7" t="e">
        <v>#N/A</v>
      </c>
      <c r="H5947" s="7" t="e">
        <v>#N/A</v>
      </c>
      <c r="I5947" s="7" t="s">
        <v>1286</v>
      </c>
      <c r="J5947" s="7" t="s">
        <v>1286</v>
      </c>
      <c r="K5947" s="241">
        <v>10397</v>
      </c>
      <c r="L5947" s="7" t="s">
        <v>2729</v>
      </c>
      <c r="M5947" s="241">
        <v>6003</v>
      </c>
      <c r="N5947" s="7" t="s">
        <v>89</v>
      </c>
    </row>
    <row r="5948" spans="1:14" x14ac:dyDescent="0.3">
      <c r="A5948" t="str">
        <f t="shared" si="92"/>
        <v>60615500</v>
      </c>
      <c r="B5948" s="7" t="s">
        <v>1321</v>
      </c>
      <c r="C5948" s="7"/>
      <c r="D5948" s="7"/>
      <c r="E5948" s="7" t="e">
        <v>#N/A</v>
      </c>
      <c r="F5948" s="7" t="e">
        <v>#N/A</v>
      </c>
      <c r="G5948" s="7" t="e">
        <v>#N/A</v>
      </c>
      <c r="H5948" s="7" t="e">
        <v>#N/A</v>
      </c>
      <c r="I5948" s="7" t="s">
        <v>1783</v>
      </c>
      <c r="J5948" s="7" t="s">
        <v>1784</v>
      </c>
      <c r="K5948" s="241">
        <v>6061</v>
      </c>
      <c r="L5948" s="7" t="s">
        <v>2730</v>
      </c>
      <c r="M5948" s="241">
        <v>5500</v>
      </c>
      <c r="N5948" s="7" t="s">
        <v>65</v>
      </c>
    </row>
    <row r="5949" spans="1:14" x14ac:dyDescent="0.3">
      <c r="A5949" t="str">
        <f t="shared" si="92"/>
        <v>60615502</v>
      </c>
      <c r="B5949" s="7" t="s">
        <v>1321</v>
      </c>
      <c r="C5949" s="7"/>
      <c r="D5949" s="7"/>
      <c r="E5949" s="7" t="e">
        <v>#N/A</v>
      </c>
      <c r="F5949" s="7" t="e">
        <v>#N/A</v>
      </c>
      <c r="G5949" s="7" t="e">
        <v>#N/A</v>
      </c>
      <c r="H5949" s="7" t="e">
        <v>#N/A</v>
      </c>
      <c r="I5949" s="7" t="s">
        <v>1783</v>
      </c>
      <c r="J5949" s="7" t="s">
        <v>1784</v>
      </c>
      <c r="K5949" s="241">
        <v>6061</v>
      </c>
      <c r="L5949" s="7" t="s">
        <v>2730</v>
      </c>
      <c r="M5949" s="241">
        <v>5502</v>
      </c>
      <c r="N5949" s="7" t="s">
        <v>63</v>
      </c>
    </row>
    <row r="5950" spans="1:14" x14ac:dyDescent="0.3">
      <c r="A5950" t="str">
        <f t="shared" si="92"/>
        <v>60615505</v>
      </c>
      <c r="B5950" s="7" t="s">
        <v>1321</v>
      </c>
      <c r="C5950" s="7"/>
      <c r="D5950" s="7"/>
      <c r="E5950" s="7" t="e">
        <v>#N/A</v>
      </c>
      <c r="F5950" s="7" t="e">
        <v>#N/A</v>
      </c>
      <c r="G5950" s="7" t="e">
        <v>#N/A</v>
      </c>
      <c r="H5950" s="7" t="e">
        <v>#N/A</v>
      </c>
      <c r="I5950" s="7" t="s">
        <v>1783</v>
      </c>
      <c r="J5950" s="7" t="s">
        <v>1784</v>
      </c>
      <c r="K5950" s="241">
        <v>6061</v>
      </c>
      <c r="L5950" s="7" t="s">
        <v>2730</v>
      </c>
      <c r="M5950" s="241">
        <v>5505</v>
      </c>
      <c r="N5950" s="7" t="s">
        <v>61</v>
      </c>
    </row>
    <row r="5951" spans="1:14" x14ac:dyDescent="0.3">
      <c r="A5951" t="str">
        <f t="shared" si="92"/>
        <v>928162</v>
      </c>
      <c r="B5951" s="7" t="s">
        <v>1321</v>
      </c>
      <c r="C5951" s="7"/>
      <c r="D5951" s="7"/>
      <c r="E5951" s="7" t="e">
        <v>#N/A</v>
      </c>
      <c r="F5951" s="7" t="e">
        <v>#N/A</v>
      </c>
      <c r="G5951" s="7" t="e">
        <v>#N/A</v>
      </c>
      <c r="H5951" s="7" t="e">
        <v>#N/A</v>
      </c>
      <c r="I5951" s="7" t="s">
        <v>2731</v>
      </c>
      <c r="J5951" s="7" t="s">
        <v>2732</v>
      </c>
      <c r="K5951" s="241">
        <v>9281</v>
      </c>
      <c r="L5951" s="7" t="s">
        <v>2733</v>
      </c>
      <c r="M5951" s="241">
        <v>62</v>
      </c>
      <c r="N5951" s="7" t="s">
        <v>388</v>
      </c>
    </row>
    <row r="5952" spans="1:14" x14ac:dyDescent="0.3">
      <c r="A5952" t="str">
        <f t="shared" si="92"/>
        <v>92812000</v>
      </c>
      <c r="B5952" s="7" t="s">
        <v>1321</v>
      </c>
      <c r="C5952" s="7"/>
      <c r="D5952" s="7"/>
      <c r="E5952" s="7" t="e">
        <v>#N/A</v>
      </c>
      <c r="F5952" s="7" t="e">
        <v>#N/A</v>
      </c>
      <c r="G5952" s="7" t="e">
        <v>#N/A</v>
      </c>
      <c r="H5952" s="7" t="e">
        <v>#N/A</v>
      </c>
      <c r="I5952" s="7" t="s">
        <v>2731</v>
      </c>
      <c r="J5952" s="7" t="s">
        <v>2732</v>
      </c>
      <c r="K5952" s="241">
        <v>9281</v>
      </c>
      <c r="L5952" s="7" t="s">
        <v>2733</v>
      </c>
      <c r="M5952" s="241">
        <v>2000</v>
      </c>
      <c r="N5952" s="7" t="s">
        <v>271</v>
      </c>
    </row>
    <row r="5953" spans="1:14" x14ac:dyDescent="0.3">
      <c r="A5953" t="str">
        <f t="shared" si="92"/>
        <v>92812045</v>
      </c>
      <c r="B5953" s="7" t="s">
        <v>1321</v>
      </c>
      <c r="C5953" s="7"/>
      <c r="D5953" s="7"/>
      <c r="E5953" s="7" t="e">
        <v>#N/A</v>
      </c>
      <c r="F5953" s="7" t="e">
        <v>#N/A</v>
      </c>
      <c r="G5953" s="7" t="e">
        <v>#N/A</v>
      </c>
      <c r="H5953" s="7" t="e">
        <v>#N/A</v>
      </c>
      <c r="I5953" s="7" t="s">
        <v>2731</v>
      </c>
      <c r="J5953" s="7" t="s">
        <v>2732</v>
      </c>
      <c r="K5953" s="241">
        <v>9281</v>
      </c>
      <c r="L5953" s="7" t="s">
        <v>2733</v>
      </c>
      <c r="M5953" s="241">
        <v>2045</v>
      </c>
      <c r="N5953" s="7" t="s">
        <v>170</v>
      </c>
    </row>
    <row r="5954" spans="1:14" x14ac:dyDescent="0.3">
      <c r="A5954" t="str">
        <f t="shared" si="92"/>
        <v>92816004</v>
      </c>
      <c r="B5954" s="7" t="s">
        <v>1321</v>
      </c>
      <c r="C5954" s="7"/>
      <c r="D5954" s="7"/>
      <c r="E5954" s="7" t="e">
        <v>#N/A</v>
      </c>
      <c r="F5954" s="7" t="e">
        <v>#N/A</v>
      </c>
      <c r="G5954" s="7" t="e">
        <v>#N/A</v>
      </c>
      <c r="H5954" s="7" t="e">
        <v>#N/A</v>
      </c>
      <c r="I5954" s="7" t="s">
        <v>2731</v>
      </c>
      <c r="J5954" s="7" t="s">
        <v>2732</v>
      </c>
      <c r="K5954" s="241">
        <v>9281</v>
      </c>
      <c r="L5954" s="7" t="s">
        <v>2733</v>
      </c>
      <c r="M5954" s="241">
        <v>6004</v>
      </c>
      <c r="N5954" s="7" t="s">
        <v>66</v>
      </c>
    </row>
    <row r="5955" spans="1:14" x14ac:dyDescent="0.3">
      <c r="A5955" t="str">
        <f t="shared" ref="A5955:A6018" si="93">K5955&amp;M5955</f>
        <v>928262</v>
      </c>
      <c r="B5955" s="7" t="s">
        <v>1321</v>
      </c>
      <c r="C5955" s="7"/>
      <c r="D5955" s="7"/>
      <c r="E5955" s="7" t="e">
        <v>#N/A</v>
      </c>
      <c r="F5955" s="7" t="e">
        <v>#N/A</v>
      </c>
      <c r="G5955" s="7" t="e">
        <v>#N/A</v>
      </c>
      <c r="H5955" s="7" t="e">
        <v>#N/A</v>
      </c>
      <c r="I5955" s="7" t="s">
        <v>2731</v>
      </c>
      <c r="J5955" s="7" t="s">
        <v>2732</v>
      </c>
      <c r="K5955" s="241">
        <v>9282</v>
      </c>
      <c r="L5955" s="7" t="s">
        <v>2734</v>
      </c>
      <c r="M5955" s="241">
        <v>62</v>
      </c>
      <c r="N5955" s="7" t="s">
        <v>388</v>
      </c>
    </row>
    <row r="5956" spans="1:14" x14ac:dyDescent="0.3">
      <c r="A5956" t="str">
        <f t="shared" si="93"/>
        <v>92822000</v>
      </c>
      <c r="B5956" s="7" t="s">
        <v>1321</v>
      </c>
      <c r="C5956" s="7"/>
      <c r="D5956" s="7"/>
      <c r="E5956" s="7" t="e">
        <v>#N/A</v>
      </c>
      <c r="F5956" s="7" t="e">
        <v>#N/A</v>
      </c>
      <c r="G5956" s="7" t="e">
        <v>#N/A</v>
      </c>
      <c r="H5956" s="7" t="e">
        <v>#N/A</v>
      </c>
      <c r="I5956" s="7" t="s">
        <v>2731</v>
      </c>
      <c r="J5956" s="7" t="s">
        <v>2732</v>
      </c>
      <c r="K5956" s="241">
        <v>9282</v>
      </c>
      <c r="L5956" s="7" t="s">
        <v>2734</v>
      </c>
      <c r="M5956" s="241">
        <v>2000</v>
      </c>
      <c r="N5956" s="7" t="s">
        <v>271</v>
      </c>
    </row>
    <row r="5957" spans="1:14" x14ac:dyDescent="0.3">
      <c r="A5957" t="str">
        <f t="shared" si="93"/>
        <v>92822045</v>
      </c>
      <c r="B5957" s="7" t="s">
        <v>1321</v>
      </c>
      <c r="C5957" s="7"/>
      <c r="D5957" s="7"/>
      <c r="E5957" s="7" t="e">
        <v>#N/A</v>
      </c>
      <c r="F5957" s="7" t="e">
        <v>#N/A</v>
      </c>
      <c r="G5957" s="7" t="e">
        <v>#N/A</v>
      </c>
      <c r="H5957" s="7" t="e">
        <v>#N/A</v>
      </c>
      <c r="I5957" s="7" t="s">
        <v>2731</v>
      </c>
      <c r="J5957" s="7" t="s">
        <v>2732</v>
      </c>
      <c r="K5957" s="241">
        <v>9282</v>
      </c>
      <c r="L5957" s="7" t="s">
        <v>2734</v>
      </c>
      <c r="M5957" s="241">
        <v>2045</v>
      </c>
      <c r="N5957" s="7" t="s">
        <v>170</v>
      </c>
    </row>
    <row r="5958" spans="1:14" x14ac:dyDescent="0.3">
      <c r="A5958" t="str">
        <f t="shared" si="93"/>
        <v>92826004</v>
      </c>
      <c r="B5958" s="7" t="s">
        <v>1321</v>
      </c>
      <c r="C5958" s="7"/>
      <c r="D5958" s="7"/>
      <c r="E5958" s="7" t="e">
        <v>#N/A</v>
      </c>
      <c r="F5958" s="7" t="e">
        <v>#N/A</v>
      </c>
      <c r="G5958" s="7" t="e">
        <v>#N/A</v>
      </c>
      <c r="H5958" s="7" t="e">
        <v>#N/A</v>
      </c>
      <c r="I5958" s="7" t="s">
        <v>2731</v>
      </c>
      <c r="J5958" s="7" t="s">
        <v>2732</v>
      </c>
      <c r="K5958" s="241">
        <v>9282</v>
      </c>
      <c r="L5958" s="7" t="s">
        <v>2734</v>
      </c>
      <c r="M5958" s="241">
        <v>6004</v>
      </c>
      <c r="N5958" s="7" t="s">
        <v>66</v>
      </c>
    </row>
    <row r="5959" spans="1:14" x14ac:dyDescent="0.3">
      <c r="A5959" t="str">
        <f t="shared" si="93"/>
        <v>92827000</v>
      </c>
      <c r="B5959" s="7" t="s">
        <v>1321</v>
      </c>
      <c r="C5959" s="7"/>
      <c r="D5959" s="7"/>
      <c r="E5959" s="7" t="e">
        <v>#N/A</v>
      </c>
      <c r="F5959" s="7" t="e">
        <v>#N/A</v>
      </c>
      <c r="G5959" s="7" t="e">
        <v>#N/A</v>
      </c>
      <c r="H5959" s="7" t="e">
        <v>#N/A</v>
      </c>
      <c r="I5959" s="7" t="s">
        <v>2731</v>
      </c>
      <c r="J5959" s="7" t="s">
        <v>2732</v>
      </c>
      <c r="K5959" s="241">
        <v>9282</v>
      </c>
      <c r="L5959" s="7" t="s">
        <v>2734</v>
      </c>
      <c r="M5959" s="241">
        <v>7000</v>
      </c>
      <c r="N5959" s="7" t="s">
        <v>44</v>
      </c>
    </row>
    <row r="5960" spans="1:14" x14ac:dyDescent="0.3">
      <c r="A5960" t="str">
        <f t="shared" si="93"/>
        <v>92827101</v>
      </c>
      <c r="B5960" s="7" t="s">
        <v>1321</v>
      </c>
      <c r="C5960" s="7"/>
      <c r="D5960" s="7"/>
      <c r="E5960" s="7" t="e">
        <v>#N/A</v>
      </c>
      <c r="F5960" s="7" t="e">
        <v>#N/A</v>
      </c>
      <c r="G5960" s="7" t="e">
        <v>#N/A</v>
      </c>
      <c r="H5960" s="7" t="e">
        <v>#N/A</v>
      </c>
      <c r="I5960" s="7" t="s">
        <v>2731</v>
      </c>
      <c r="J5960" s="7" t="s">
        <v>2732</v>
      </c>
      <c r="K5960" s="241">
        <v>9282</v>
      </c>
      <c r="L5960" s="7" t="s">
        <v>2734</v>
      </c>
      <c r="M5960" s="241">
        <v>7101</v>
      </c>
      <c r="N5960" s="7" t="s">
        <v>46</v>
      </c>
    </row>
    <row r="5961" spans="1:14" x14ac:dyDescent="0.3">
      <c r="A5961" t="str">
        <f t="shared" si="93"/>
        <v>928362</v>
      </c>
      <c r="B5961" s="7" t="s">
        <v>1321</v>
      </c>
      <c r="C5961" s="7"/>
      <c r="D5961" s="7"/>
      <c r="E5961" s="7" t="e">
        <v>#N/A</v>
      </c>
      <c r="F5961" s="7" t="e">
        <v>#N/A</v>
      </c>
      <c r="G5961" s="7" t="e">
        <v>#N/A</v>
      </c>
      <c r="H5961" s="7" t="e">
        <v>#N/A</v>
      </c>
      <c r="I5961" s="7" t="s">
        <v>2731</v>
      </c>
      <c r="J5961" s="7" t="s">
        <v>2732</v>
      </c>
      <c r="K5961" s="241">
        <v>9283</v>
      </c>
      <c r="L5961" s="7" t="s">
        <v>2735</v>
      </c>
      <c r="M5961" s="241">
        <v>62</v>
      </c>
      <c r="N5961" s="7" t="s">
        <v>388</v>
      </c>
    </row>
    <row r="5962" spans="1:14" x14ac:dyDescent="0.3">
      <c r="A5962" t="str">
        <f t="shared" si="93"/>
        <v>92832000</v>
      </c>
      <c r="B5962" s="7" t="s">
        <v>1321</v>
      </c>
      <c r="C5962" s="7"/>
      <c r="D5962" s="7"/>
      <c r="E5962" s="7" t="e">
        <v>#N/A</v>
      </c>
      <c r="F5962" s="7" t="e">
        <v>#N/A</v>
      </c>
      <c r="G5962" s="7" t="e">
        <v>#N/A</v>
      </c>
      <c r="H5962" s="7" t="e">
        <v>#N/A</v>
      </c>
      <c r="I5962" s="7" t="s">
        <v>2731</v>
      </c>
      <c r="J5962" s="7" t="s">
        <v>2732</v>
      </c>
      <c r="K5962" s="241">
        <v>9283</v>
      </c>
      <c r="L5962" s="7" t="s">
        <v>2735</v>
      </c>
      <c r="M5962" s="241">
        <v>2000</v>
      </c>
      <c r="N5962" s="7" t="s">
        <v>271</v>
      </c>
    </row>
    <row r="5963" spans="1:14" x14ac:dyDescent="0.3">
      <c r="A5963" t="str">
        <f t="shared" si="93"/>
        <v>92832045</v>
      </c>
      <c r="B5963" s="7" t="s">
        <v>1321</v>
      </c>
      <c r="C5963" s="7"/>
      <c r="D5963" s="7"/>
      <c r="E5963" s="7" t="e">
        <v>#N/A</v>
      </c>
      <c r="F5963" s="7" t="e">
        <v>#N/A</v>
      </c>
      <c r="G5963" s="7" t="e">
        <v>#N/A</v>
      </c>
      <c r="H5963" s="7" t="e">
        <v>#N/A</v>
      </c>
      <c r="I5963" s="7" t="s">
        <v>2731</v>
      </c>
      <c r="J5963" s="7" t="s">
        <v>2732</v>
      </c>
      <c r="K5963" s="241">
        <v>9283</v>
      </c>
      <c r="L5963" s="7" t="s">
        <v>2735</v>
      </c>
      <c r="M5963" s="241">
        <v>2045</v>
      </c>
      <c r="N5963" s="7" t="s">
        <v>170</v>
      </c>
    </row>
    <row r="5964" spans="1:14" x14ac:dyDescent="0.3">
      <c r="A5964" t="str">
        <f t="shared" si="93"/>
        <v>92836004</v>
      </c>
      <c r="B5964" s="7" t="s">
        <v>1321</v>
      </c>
      <c r="C5964" s="7"/>
      <c r="D5964" s="7"/>
      <c r="E5964" s="7" t="e">
        <v>#N/A</v>
      </c>
      <c r="F5964" s="7" t="e">
        <v>#N/A</v>
      </c>
      <c r="G5964" s="7" t="e">
        <v>#N/A</v>
      </c>
      <c r="H5964" s="7" t="e">
        <v>#N/A</v>
      </c>
      <c r="I5964" s="7" t="s">
        <v>2731</v>
      </c>
      <c r="J5964" s="7" t="s">
        <v>2732</v>
      </c>
      <c r="K5964" s="241">
        <v>9283</v>
      </c>
      <c r="L5964" s="7" t="s">
        <v>2735</v>
      </c>
      <c r="M5964" s="241">
        <v>6004</v>
      </c>
      <c r="N5964" s="7" t="s">
        <v>66</v>
      </c>
    </row>
    <row r="5965" spans="1:14" x14ac:dyDescent="0.3">
      <c r="A5965" t="str">
        <f t="shared" si="93"/>
        <v>928462</v>
      </c>
      <c r="B5965" s="7" t="s">
        <v>1321</v>
      </c>
      <c r="C5965" s="7"/>
      <c r="D5965" s="7"/>
      <c r="E5965" s="7" t="e">
        <v>#N/A</v>
      </c>
      <c r="F5965" s="7" t="e">
        <v>#N/A</v>
      </c>
      <c r="G5965" s="7" t="e">
        <v>#N/A</v>
      </c>
      <c r="H5965" s="7" t="e">
        <v>#N/A</v>
      </c>
      <c r="I5965" s="7" t="s">
        <v>2731</v>
      </c>
      <c r="J5965" s="7" t="s">
        <v>2732</v>
      </c>
      <c r="K5965" s="241">
        <v>9284</v>
      </c>
      <c r="L5965" s="7" t="s">
        <v>2736</v>
      </c>
      <c r="M5965" s="241">
        <v>62</v>
      </c>
      <c r="N5965" s="7" t="s">
        <v>388</v>
      </c>
    </row>
    <row r="5966" spans="1:14" x14ac:dyDescent="0.3">
      <c r="A5966" t="str">
        <f t="shared" si="93"/>
        <v>92842000</v>
      </c>
      <c r="B5966" s="7" t="s">
        <v>1321</v>
      </c>
      <c r="C5966" s="7"/>
      <c r="D5966" s="7"/>
      <c r="E5966" s="7" t="e">
        <v>#N/A</v>
      </c>
      <c r="F5966" s="7" t="e">
        <v>#N/A</v>
      </c>
      <c r="G5966" s="7" t="e">
        <v>#N/A</v>
      </c>
      <c r="H5966" s="7" t="e">
        <v>#N/A</v>
      </c>
      <c r="I5966" s="7" t="s">
        <v>2731</v>
      </c>
      <c r="J5966" s="7" t="s">
        <v>2732</v>
      </c>
      <c r="K5966" s="241">
        <v>9284</v>
      </c>
      <c r="L5966" s="7" t="s">
        <v>2736</v>
      </c>
      <c r="M5966" s="241">
        <v>2000</v>
      </c>
      <c r="N5966" s="7" t="s">
        <v>271</v>
      </c>
    </row>
    <row r="5967" spans="1:14" x14ac:dyDescent="0.3">
      <c r="A5967" t="str">
        <f t="shared" si="93"/>
        <v>92842045</v>
      </c>
      <c r="B5967" s="7" t="s">
        <v>1321</v>
      </c>
      <c r="C5967" s="7"/>
      <c r="D5967" s="7"/>
      <c r="E5967" s="7" t="e">
        <v>#N/A</v>
      </c>
      <c r="F5967" s="7" t="e">
        <v>#N/A</v>
      </c>
      <c r="G5967" s="7" t="e">
        <v>#N/A</v>
      </c>
      <c r="H5967" s="7" t="e">
        <v>#N/A</v>
      </c>
      <c r="I5967" s="7" t="s">
        <v>2731</v>
      </c>
      <c r="J5967" s="7" t="s">
        <v>2732</v>
      </c>
      <c r="K5967" s="241">
        <v>9284</v>
      </c>
      <c r="L5967" s="7" t="s">
        <v>2736</v>
      </c>
      <c r="M5967" s="241">
        <v>2045</v>
      </c>
      <c r="N5967" s="7" t="s">
        <v>170</v>
      </c>
    </row>
    <row r="5968" spans="1:14" x14ac:dyDescent="0.3">
      <c r="A5968" t="str">
        <f t="shared" si="93"/>
        <v>92846004</v>
      </c>
      <c r="B5968" s="7" t="s">
        <v>1321</v>
      </c>
      <c r="C5968" s="7"/>
      <c r="D5968" s="7"/>
      <c r="E5968" s="7" t="e">
        <v>#N/A</v>
      </c>
      <c r="F5968" s="7" t="e">
        <v>#N/A</v>
      </c>
      <c r="G5968" s="7" t="e">
        <v>#N/A</v>
      </c>
      <c r="H5968" s="7" t="e">
        <v>#N/A</v>
      </c>
      <c r="I5968" s="7" t="s">
        <v>2731</v>
      </c>
      <c r="J5968" s="7" t="s">
        <v>2732</v>
      </c>
      <c r="K5968" s="241">
        <v>9284</v>
      </c>
      <c r="L5968" s="7" t="s">
        <v>2736</v>
      </c>
      <c r="M5968" s="241">
        <v>6004</v>
      </c>
      <c r="N5968" s="7" t="s">
        <v>66</v>
      </c>
    </row>
    <row r="5969" spans="1:14" x14ac:dyDescent="0.3">
      <c r="A5969" t="str">
        <f t="shared" si="93"/>
        <v>92847000</v>
      </c>
      <c r="B5969" s="7" t="s">
        <v>1321</v>
      </c>
      <c r="C5969" s="7"/>
      <c r="D5969" s="7"/>
      <c r="E5969" s="7" t="e">
        <v>#N/A</v>
      </c>
      <c r="F5969" s="7" t="e">
        <v>#N/A</v>
      </c>
      <c r="G5969" s="7" t="e">
        <v>#N/A</v>
      </c>
      <c r="H5969" s="7" t="e">
        <v>#N/A</v>
      </c>
      <c r="I5969" s="7" t="s">
        <v>2731</v>
      </c>
      <c r="J5969" s="7" t="s">
        <v>2732</v>
      </c>
      <c r="K5969" s="241">
        <v>9284</v>
      </c>
      <c r="L5969" s="7" t="s">
        <v>2736</v>
      </c>
      <c r="M5969" s="241">
        <v>7000</v>
      </c>
      <c r="N5969" s="7" t="s">
        <v>44</v>
      </c>
    </row>
    <row r="5970" spans="1:14" x14ac:dyDescent="0.3">
      <c r="A5970" t="str">
        <f t="shared" si="93"/>
        <v>92847101</v>
      </c>
      <c r="B5970" s="7" t="s">
        <v>1321</v>
      </c>
      <c r="C5970" s="7"/>
      <c r="D5970" s="7"/>
      <c r="E5970" s="7" t="e">
        <v>#N/A</v>
      </c>
      <c r="F5970" s="7" t="e">
        <v>#N/A</v>
      </c>
      <c r="G5970" s="7" t="e">
        <v>#N/A</v>
      </c>
      <c r="H5970" s="7" t="e">
        <v>#N/A</v>
      </c>
      <c r="I5970" s="7" t="s">
        <v>2731</v>
      </c>
      <c r="J5970" s="7" t="s">
        <v>2732</v>
      </c>
      <c r="K5970" s="241">
        <v>9284</v>
      </c>
      <c r="L5970" s="7" t="s">
        <v>2736</v>
      </c>
      <c r="M5970" s="241">
        <v>7101</v>
      </c>
      <c r="N5970" s="7" t="s">
        <v>46</v>
      </c>
    </row>
    <row r="5971" spans="1:14" x14ac:dyDescent="0.3">
      <c r="A5971" t="str">
        <f t="shared" si="93"/>
        <v>928562</v>
      </c>
      <c r="B5971" s="7" t="s">
        <v>1321</v>
      </c>
      <c r="C5971" s="7"/>
      <c r="D5971" s="7"/>
      <c r="E5971" s="7" t="e">
        <v>#N/A</v>
      </c>
      <c r="F5971" s="7" t="e">
        <v>#N/A</v>
      </c>
      <c r="G5971" s="7" t="e">
        <v>#N/A</v>
      </c>
      <c r="H5971" s="7" t="e">
        <v>#N/A</v>
      </c>
      <c r="I5971" s="7" t="s">
        <v>2731</v>
      </c>
      <c r="J5971" s="7" t="s">
        <v>2732</v>
      </c>
      <c r="K5971" s="241">
        <v>9285</v>
      </c>
      <c r="L5971" s="7" t="s">
        <v>2737</v>
      </c>
      <c r="M5971" s="241">
        <v>62</v>
      </c>
      <c r="N5971" s="7" t="s">
        <v>388</v>
      </c>
    </row>
    <row r="5972" spans="1:14" x14ac:dyDescent="0.3">
      <c r="A5972" t="str">
        <f t="shared" si="93"/>
        <v>92852000</v>
      </c>
      <c r="B5972" s="7" t="s">
        <v>1321</v>
      </c>
      <c r="C5972" s="7"/>
      <c r="D5972" s="7"/>
      <c r="E5972" s="7" t="e">
        <v>#N/A</v>
      </c>
      <c r="F5972" s="7" t="e">
        <v>#N/A</v>
      </c>
      <c r="G5972" s="7" t="e">
        <v>#N/A</v>
      </c>
      <c r="H5972" s="7" t="e">
        <v>#N/A</v>
      </c>
      <c r="I5972" s="7" t="s">
        <v>2731</v>
      </c>
      <c r="J5972" s="7" t="s">
        <v>2732</v>
      </c>
      <c r="K5972" s="241">
        <v>9285</v>
      </c>
      <c r="L5972" s="7" t="s">
        <v>2737</v>
      </c>
      <c r="M5972" s="241">
        <v>2000</v>
      </c>
      <c r="N5972" s="7" t="s">
        <v>271</v>
      </c>
    </row>
    <row r="5973" spans="1:14" x14ac:dyDescent="0.3">
      <c r="A5973" t="str">
        <f t="shared" si="93"/>
        <v>92852045</v>
      </c>
      <c r="B5973" s="7" t="s">
        <v>1321</v>
      </c>
      <c r="C5973" s="7"/>
      <c r="D5973" s="7"/>
      <c r="E5973" s="7" t="e">
        <v>#N/A</v>
      </c>
      <c r="F5973" s="7" t="e">
        <v>#N/A</v>
      </c>
      <c r="G5973" s="7" t="e">
        <v>#N/A</v>
      </c>
      <c r="H5973" s="7" t="e">
        <v>#N/A</v>
      </c>
      <c r="I5973" s="7" t="s">
        <v>2731</v>
      </c>
      <c r="J5973" s="7" t="s">
        <v>2732</v>
      </c>
      <c r="K5973" s="241">
        <v>9285</v>
      </c>
      <c r="L5973" s="7" t="s">
        <v>2737</v>
      </c>
      <c r="M5973" s="241">
        <v>2045</v>
      </c>
      <c r="N5973" s="7" t="s">
        <v>170</v>
      </c>
    </row>
    <row r="5974" spans="1:14" x14ac:dyDescent="0.3">
      <c r="A5974" t="str">
        <f t="shared" si="93"/>
        <v>92856004</v>
      </c>
      <c r="B5974" s="7" t="s">
        <v>1321</v>
      </c>
      <c r="C5974" s="7"/>
      <c r="D5974" s="7"/>
      <c r="E5974" s="7" t="e">
        <v>#N/A</v>
      </c>
      <c r="F5974" s="7" t="e">
        <v>#N/A</v>
      </c>
      <c r="G5974" s="7" t="e">
        <v>#N/A</v>
      </c>
      <c r="H5974" s="7" t="e">
        <v>#N/A</v>
      </c>
      <c r="I5974" s="7" t="s">
        <v>2731</v>
      </c>
      <c r="J5974" s="7" t="s">
        <v>2732</v>
      </c>
      <c r="K5974" s="241">
        <v>9285</v>
      </c>
      <c r="L5974" s="7" t="s">
        <v>2737</v>
      </c>
      <c r="M5974" s="241">
        <v>6004</v>
      </c>
      <c r="N5974" s="7" t="s">
        <v>66</v>
      </c>
    </row>
    <row r="5975" spans="1:14" x14ac:dyDescent="0.3">
      <c r="A5975" t="str">
        <f t="shared" si="93"/>
        <v>92872000</v>
      </c>
      <c r="B5975" s="7" t="s">
        <v>1321</v>
      </c>
      <c r="C5975" s="7"/>
      <c r="D5975" s="7"/>
      <c r="E5975" s="7" t="e">
        <v>#N/A</v>
      </c>
      <c r="F5975" s="7" t="e">
        <v>#N/A</v>
      </c>
      <c r="G5975" s="7" t="e">
        <v>#N/A</v>
      </c>
      <c r="H5975" s="7" t="e">
        <v>#N/A</v>
      </c>
      <c r="I5975" s="7" t="s">
        <v>2731</v>
      </c>
      <c r="J5975" s="7" t="s">
        <v>2732</v>
      </c>
      <c r="K5975" s="241">
        <v>9287</v>
      </c>
      <c r="L5975" s="7" t="s">
        <v>2738</v>
      </c>
      <c r="M5975" s="241">
        <v>2000</v>
      </c>
      <c r="N5975" s="7" t="s">
        <v>271</v>
      </c>
    </row>
    <row r="5976" spans="1:14" x14ac:dyDescent="0.3">
      <c r="A5976" t="str">
        <f t="shared" si="93"/>
        <v>92872045</v>
      </c>
      <c r="B5976" s="7" t="s">
        <v>1321</v>
      </c>
      <c r="C5976" s="7"/>
      <c r="D5976" s="7"/>
      <c r="E5976" s="7" t="e">
        <v>#N/A</v>
      </c>
      <c r="F5976" s="7" t="e">
        <v>#N/A</v>
      </c>
      <c r="G5976" s="7" t="e">
        <v>#N/A</v>
      </c>
      <c r="H5976" s="7" t="e">
        <v>#N/A</v>
      </c>
      <c r="I5976" s="7" t="s">
        <v>2731</v>
      </c>
      <c r="J5976" s="7" t="s">
        <v>2732</v>
      </c>
      <c r="K5976" s="241">
        <v>9287</v>
      </c>
      <c r="L5976" s="7" t="s">
        <v>2738</v>
      </c>
      <c r="M5976" s="241">
        <v>2045</v>
      </c>
      <c r="N5976" s="7" t="s">
        <v>170</v>
      </c>
    </row>
    <row r="5977" spans="1:14" x14ac:dyDescent="0.3">
      <c r="A5977" t="str">
        <f t="shared" si="93"/>
        <v>92877101</v>
      </c>
      <c r="B5977" s="7" t="s">
        <v>1321</v>
      </c>
      <c r="C5977" s="7"/>
      <c r="D5977" s="7"/>
      <c r="E5977" s="7" t="e">
        <v>#N/A</v>
      </c>
      <c r="F5977" s="7" t="e">
        <v>#N/A</v>
      </c>
      <c r="G5977" s="7" t="e">
        <v>#N/A</v>
      </c>
      <c r="H5977" s="7" t="e">
        <v>#N/A</v>
      </c>
      <c r="I5977" s="7" t="s">
        <v>2731</v>
      </c>
      <c r="J5977" s="7" t="s">
        <v>2732</v>
      </c>
      <c r="K5977" s="241">
        <v>9287</v>
      </c>
      <c r="L5977" s="7" t="s">
        <v>2738</v>
      </c>
      <c r="M5977" s="241">
        <v>7101</v>
      </c>
      <c r="N5977" s="7" t="s">
        <v>46</v>
      </c>
    </row>
    <row r="5978" spans="1:14" x14ac:dyDescent="0.3">
      <c r="A5978" t="str">
        <f t="shared" si="93"/>
        <v>92882000</v>
      </c>
      <c r="B5978" s="7" t="s">
        <v>1321</v>
      </c>
      <c r="C5978" s="7"/>
      <c r="D5978" s="7"/>
      <c r="E5978" s="7" t="e">
        <v>#N/A</v>
      </c>
      <c r="F5978" s="7" t="e">
        <v>#N/A</v>
      </c>
      <c r="G5978" s="7" t="e">
        <v>#N/A</v>
      </c>
      <c r="H5978" s="7" t="e">
        <v>#N/A</v>
      </c>
      <c r="I5978" s="7" t="s">
        <v>2731</v>
      </c>
      <c r="J5978" s="7" t="s">
        <v>2732</v>
      </c>
      <c r="K5978" s="241">
        <v>9288</v>
      </c>
      <c r="L5978" s="7" t="s">
        <v>2739</v>
      </c>
      <c r="M5978" s="241">
        <v>2000</v>
      </c>
      <c r="N5978" s="7" t="s">
        <v>271</v>
      </c>
    </row>
    <row r="5979" spans="1:14" x14ac:dyDescent="0.3">
      <c r="A5979" t="str">
        <f t="shared" si="93"/>
        <v>92882045</v>
      </c>
      <c r="B5979" s="7" t="s">
        <v>1321</v>
      </c>
      <c r="C5979" s="7"/>
      <c r="D5979" s="7"/>
      <c r="E5979" s="7" t="e">
        <v>#N/A</v>
      </c>
      <c r="F5979" s="7" t="e">
        <v>#N/A</v>
      </c>
      <c r="G5979" s="7" t="e">
        <v>#N/A</v>
      </c>
      <c r="H5979" s="7" t="e">
        <v>#N/A</v>
      </c>
      <c r="I5979" s="7" t="s">
        <v>2731</v>
      </c>
      <c r="J5979" s="7" t="s">
        <v>2732</v>
      </c>
      <c r="K5979" s="241">
        <v>9288</v>
      </c>
      <c r="L5979" s="7" t="s">
        <v>2739</v>
      </c>
      <c r="M5979" s="241">
        <v>2045</v>
      </c>
      <c r="N5979" s="7" t="s">
        <v>170</v>
      </c>
    </row>
    <row r="5980" spans="1:14" x14ac:dyDescent="0.3">
      <c r="A5980" t="str">
        <f t="shared" si="93"/>
        <v>92886004</v>
      </c>
      <c r="B5980" s="7" t="s">
        <v>1321</v>
      </c>
      <c r="C5980" s="7"/>
      <c r="D5980" s="7"/>
      <c r="E5980" s="7" t="e">
        <v>#N/A</v>
      </c>
      <c r="F5980" s="7" t="e">
        <v>#N/A</v>
      </c>
      <c r="G5980" s="7" t="e">
        <v>#N/A</v>
      </c>
      <c r="H5980" s="7" t="e">
        <v>#N/A</v>
      </c>
      <c r="I5980" s="7" t="s">
        <v>2731</v>
      </c>
      <c r="J5980" s="7" t="s">
        <v>2732</v>
      </c>
      <c r="K5980" s="241">
        <v>9288</v>
      </c>
      <c r="L5980" s="7" t="s">
        <v>2739</v>
      </c>
      <c r="M5980" s="241">
        <v>6004</v>
      </c>
      <c r="N5980" s="7" t="s">
        <v>66</v>
      </c>
    </row>
    <row r="5981" spans="1:14" x14ac:dyDescent="0.3">
      <c r="A5981" t="str">
        <f t="shared" si="93"/>
        <v>92887101</v>
      </c>
      <c r="B5981" s="7" t="s">
        <v>1321</v>
      </c>
      <c r="C5981" s="7"/>
      <c r="D5981" s="7"/>
      <c r="E5981" s="7" t="e">
        <v>#N/A</v>
      </c>
      <c r="F5981" s="7" t="e">
        <v>#N/A</v>
      </c>
      <c r="G5981" s="7" t="e">
        <v>#N/A</v>
      </c>
      <c r="H5981" s="7" t="e">
        <v>#N/A</v>
      </c>
      <c r="I5981" s="7" t="s">
        <v>2731</v>
      </c>
      <c r="J5981" s="7" t="s">
        <v>2732</v>
      </c>
      <c r="K5981" s="241">
        <v>9288</v>
      </c>
      <c r="L5981" s="7" t="s">
        <v>2739</v>
      </c>
      <c r="M5981" s="241">
        <v>7101</v>
      </c>
      <c r="N5981" s="7" t="s">
        <v>46</v>
      </c>
    </row>
    <row r="5982" spans="1:14" x14ac:dyDescent="0.3">
      <c r="A5982" t="str">
        <f t="shared" si="93"/>
        <v>11282037</v>
      </c>
      <c r="B5982" s="7" t="s">
        <v>1294</v>
      </c>
      <c r="C5982" s="7" t="s">
        <v>1316</v>
      </c>
      <c r="D5982" s="7" t="s">
        <v>1379</v>
      </c>
      <c r="E5982" s="7" t="e">
        <v>#N/A</v>
      </c>
      <c r="F5982" s="7" t="e">
        <v>#N/A</v>
      </c>
      <c r="G5982" s="7" t="e">
        <v>#N/A</v>
      </c>
      <c r="H5982" s="7" t="e">
        <v>#N/A</v>
      </c>
      <c r="I5982" s="7" t="s">
        <v>1501</v>
      </c>
      <c r="J5982" s="7" t="s">
        <v>1502</v>
      </c>
      <c r="K5982" s="241">
        <v>1128</v>
      </c>
      <c r="L5982" s="7" t="s">
        <v>2740</v>
      </c>
      <c r="M5982" s="241">
        <v>2037</v>
      </c>
      <c r="N5982" s="7" t="s">
        <v>294</v>
      </c>
    </row>
    <row r="5983" spans="1:14" x14ac:dyDescent="0.3">
      <c r="A5983" t="str">
        <f t="shared" si="93"/>
        <v>11362079</v>
      </c>
      <c r="B5983" s="7" t="s">
        <v>1294</v>
      </c>
      <c r="C5983" s="7" t="s">
        <v>1316</v>
      </c>
      <c r="D5983" s="7" t="s">
        <v>1379</v>
      </c>
      <c r="E5983" s="7" t="e">
        <v>#N/A</v>
      </c>
      <c r="F5983" s="7" t="e">
        <v>#N/A</v>
      </c>
      <c r="G5983" s="7" t="e">
        <v>#N/A</v>
      </c>
      <c r="H5983" s="7" t="e">
        <v>#N/A</v>
      </c>
      <c r="I5983" s="7" t="s">
        <v>1501</v>
      </c>
      <c r="J5983" s="7" t="s">
        <v>1502</v>
      </c>
      <c r="K5983" s="241">
        <v>1136</v>
      </c>
      <c r="L5983" s="7" t="s">
        <v>2741</v>
      </c>
      <c r="M5983" s="241">
        <v>2079</v>
      </c>
      <c r="N5983" s="7" t="s">
        <v>35</v>
      </c>
    </row>
    <row r="5984" spans="1:14" x14ac:dyDescent="0.3">
      <c r="A5984" t="str">
        <f t="shared" si="93"/>
        <v>90882000</v>
      </c>
      <c r="B5984" s="7" t="s">
        <v>1323</v>
      </c>
      <c r="C5984" s="7"/>
      <c r="D5984" s="7"/>
      <c r="E5984" s="7" t="e">
        <v>#N/A</v>
      </c>
      <c r="F5984" s="7" t="e">
        <v>#N/A</v>
      </c>
      <c r="G5984" s="7" t="e">
        <v>#N/A</v>
      </c>
      <c r="H5984" s="7" t="e">
        <v>#N/A</v>
      </c>
      <c r="I5984" s="7" t="s">
        <v>2742</v>
      </c>
      <c r="J5984" s="7" t="s">
        <v>2743</v>
      </c>
      <c r="K5984" s="241">
        <v>9088</v>
      </c>
      <c r="L5984" s="7" t="s">
        <v>2744</v>
      </c>
      <c r="M5984" s="241">
        <v>2000</v>
      </c>
      <c r="N5984" s="7" t="s">
        <v>271</v>
      </c>
    </row>
    <row r="5985" spans="1:14" x14ac:dyDescent="0.3">
      <c r="A5985" t="str">
        <f t="shared" si="93"/>
        <v>90882045</v>
      </c>
      <c r="B5985" s="7" t="s">
        <v>1323</v>
      </c>
      <c r="C5985" s="7"/>
      <c r="D5985" s="7"/>
      <c r="E5985" s="7" t="e">
        <v>#N/A</v>
      </c>
      <c r="F5985" s="7" t="e">
        <v>#N/A</v>
      </c>
      <c r="G5985" s="7" t="e">
        <v>#N/A</v>
      </c>
      <c r="H5985" s="7" t="e">
        <v>#N/A</v>
      </c>
      <c r="I5985" s="7" t="s">
        <v>2742</v>
      </c>
      <c r="J5985" s="7" t="s">
        <v>2743</v>
      </c>
      <c r="K5985" s="241">
        <v>9088</v>
      </c>
      <c r="L5985" s="7" t="s">
        <v>2744</v>
      </c>
      <c r="M5985" s="241">
        <v>2045</v>
      </c>
      <c r="N5985" s="7" t="s">
        <v>170</v>
      </c>
    </row>
    <row r="5986" spans="1:14" x14ac:dyDescent="0.3">
      <c r="A5986" t="str">
        <f t="shared" si="93"/>
        <v>90886000</v>
      </c>
      <c r="B5986" s="7" t="s">
        <v>1323</v>
      </c>
      <c r="C5986" s="7"/>
      <c r="D5986" s="7"/>
      <c r="E5986" s="7" t="e">
        <v>#N/A</v>
      </c>
      <c r="F5986" s="7" t="e">
        <v>#N/A</v>
      </c>
      <c r="G5986" s="7" t="e">
        <v>#N/A</v>
      </c>
      <c r="H5986" s="7" t="e">
        <v>#N/A</v>
      </c>
      <c r="I5986" s="7" t="s">
        <v>2742</v>
      </c>
      <c r="J5986" s="7" t="s">
        <v>2743</v>
      </c>
      <c r="K5986" s="241">
        <v>9088</v>
      </c>
      <c r="L5986" s="7" t="s">
        <v>2744</v>
      </c>
      <c r="M5986" s="241">
        <v>6000</v>
      </c>
      <c r="N5986" s="7" t="s">
        <v>107</v>
      </c>
    </row>
    <row r="5987" spans="1:14" x14ac:dyDescent="0.3">
      <c r="A5987" t="str">
        <f t="shared" si="93"/>
        <v>90886003</v>
      </c>
      <c r="B5987" s="7" t="s">
        <v>1323</v>
      </c>
      <c r="C5987" s="7"/>
      <c r="D5987" s="7"/>
      <c r="E5987" s="7" t="e">
        <v>#N/A</v>
      </c>
      <c r="F5987" s="7" t="e">
        <v>#N/A</v>
      </c>
      <c r="G5987" s="7" t="e">
        <v>#N/A</v>
      </c>
      <c r="H5987" s="7" t="e">
        <v>#N/A</v>
      </c>
      <c r="I5987" s="7" t="s">
        <v>2742</v>
      </c>
      <c r="J5987" s="7" t="s">
        <v>2743</v>
      </c>
      <c r="K5987" s="241">
        <v>9088</v>
      </c>
      <c r="L5987" s="7" t="s">
        <v>2744</v>
      </c>
      <c r="M5987" s="241">
        <v>6003</v>
      </c>
      <c r="N5987" s="7" t="s">
        <v>89</v>
      </c>
    </row>
    <row r="5988" spans="1:14" x14ac:dyDescent="0.3">
      <c r="A5988" t="str">
        <f t="shared" si="93"/>
        <v>90887200</v>
      </c>
      <c r="B5988" s="7" t="s">
        <v>1323</v>
      </c>
      <c r="C5988" s="7"/>
      <c r="D5988" s="7"/>
      <c r="E5988" s="7" t="e">
        <v>#N/A</v>
      </c>
      <c r="F5988" s="7" t="e">
        <v>#N/A</v>
      </c>
      <c r="G5988" s="7" t="e">
        <v>#N/A</v>
      </c>
      <c r="H5988" s="7" t="e">
        <v>#N/A</v>
      </c>
      <c r="I5988" s="7" t="s">
        <v>2742</v>
      </c>
      <c r="J5988" s="7" t="s">
        <v>2743</v>
      </c>
      <c r="K5988" s="241">
        <v>9088</v>
      </c>
      <c r="L5988" s="7" t="s">
        <v>2744</v>
      </c>
      <c r="M5988" s="241">
        <v>7200</v>
      </c>
      <c r="N5988" s="7" t="s">
        <v>255</v>
      </c>
    </row>
    <row r="5989" spans="1:14" x14ac:dyDescent="0.3">
      <c r="A5989" t="str">
        <f t="shared" si="93"/>
        <v>90888040</v>
      </c>
      <c r="B5989" s="7" t="s">
        <v>1323</v>
      </c>
      <c r="C5989" s="7"/>
      <c r="D5989" s="7"/>
      <c r="E5989" s="7" t="e">
        <v>#N/A</v>
      </c>
      <c r="F5989" s="7" t="e">
        <v>#N/A</v>
      </c>
      <c r="G5989" s="7" t="e">
        <v>#N/A</v>
      </c>
      <c r="H5989" s="7" t="e">
        <v>#N/A</v>
      </c>
      <c r="I5989" s="7" t="s">
        <v>2742</v>
      </c>
      <c r="J5989" s="7" t="s">
        <v>2743</v>
      </c>
      <c r="K5989" s="241">
        <v>9088</v>
      </c>
      <c r="L5989" s="7" t="s">
        <v>2744</v>
      </c>
      <c r="M5989" s="241">
        <v>8040</v>
      </c>
      <c r="N5989" s="7" t="s">
        <v>441</v>
      </c>
    </row>
    <row r="5990" spans="1:14" x14ac:dyDescent="0.3">
      <c r="A5990" t="str">
        <f t="shared" si="93"/>
        <v>90892000</v>
      </c>
      <c r="B5990" s="7" t="s">
        <v>1321</v>
      </c>
      <c r="C5990" s="7"/>
      <c r="D5990" s="7"/>
      <c r="E5990" s="7" t="e">
        <v>#N/A</v>
      </c>
      <c r="F5990" s="7" t="e">
        <v>#N/A</v>
      </c>
      <c r="G5990" s="7" t="e">
        <v>#N/A</v>
      </c>
      <c r="H5990" s="7" t="e">
        <v>#N/A</v>
      </c>
      <c r="I5990" s="7" t="s">
        <v>2742</v>
      </c>
      <c r="J5990" s="7" t="s">
        <v>2743</v>
      </c>
      <c r="K5990" s="241">
        <v>9089</v>
      </c>
      <c r="L5990" s="7" t="s">
        <v>2745</v>
      </c>
      <c r="M5990" s="241">
        <v>2000</v>
      </c>
      <c r="N5990" s="7" t="s">
        <v>271</v>
      </c>
    </row>
    <row r="5991" spans="1:14" x14ac:dyDescent="0.3">
      <c r="A5991" t="str">
        <f t="shared" si="93"/>
        <v>90892045</v>
      </c>
      <c r="B5991" s="7" t="s">
        <v>1321</v>
      </c>
      <c r="C5991" s="7"/>
      <c r="D5991" s="7"/>
      <c r="E5991" s="7" t="e">
        <v>#N/A</v>
      </c>
      <c r="F5991" s="7" t="e">
        <v>#N/A</v>
      </c>
      <c r="G5991" s="7" t="e">
        <v>#N/A</v>
      </c>
      <c r="H5991" s="7" t="e">
        <v>#N/A</v>
      </c>
      <c r="I5991" s="7" t="s">
        <v>2742</v>
      </c>
      <c r="J5991" s="7" t="s">
        <v>2743</v>
      </c>
      <c r="K5991" s="241">
        <v>9089</v>
      </c>
      <c r="L5991" s="7" t="s">
        <v>2745</v>
      </c>
      <c r="M5991" s="241">
        <v>2045</v>
      </c>
      <c r="N5991" s="7" t="s">
        <v>170</v>
      </c>
    </row>
    <row r="5992" spans="1:14" x14ac:dyDescent="0.3">
      <c r="A5992" t="str">
        <f t="shared" si="93"/>
        <v>90897200</v>
      </c>
      <c r="B5992" s="7" t="s">
        <v>1321</v>
      </c>
      <c r="C5992" s="7"/>
      <c r="D5992" s="7"/>
      <c r="E5992" s="7" t="e">
        <v>#N/A</v>
      </c>
      <c r="F5992" s="7" t="e">
        <v>#N/A</v>
      </c>
      <c r="G5992" s="7" t="e">
        <v>#N/A</v>
      </c>
      <c r="H5992" s="7" t="e">
        <v>#N/A</v>
      </c>
      <c r="I5992" s="7" t="s">
        <v>2742</v>
      </c>
      <c r="J5992" s="7" t="s">
        <v>2743</v>
      </c>
      <c r="K5992" s="241">
        <v>9089</v>
      </c>
      <c r="L5992" s="7" t="s">
        <v>2745</v>
      </c>
      <c r="M5992" s="241">
        <v>7200</v>
      </c>
      <c r="N5992" s="7" t="s">
        <v>255</v>
      </c>
    </row>
    <row r="5993" spans="1:14" x14ac:dyDescent="0.3">
      <c r="A5993" t="str">
        <f t="shared" si="93"/>
        <v>90898040</v>
      </c>
      <c r="B5993" s="7" t="s">
        <v>1321</v>
      </c>
      <c r="C5993" s="7"/>
      <c r="D5993" s="7"/>
      <c r="E5993" s="7" t="e">
        <v>#N/A</v>
      </c>
      <c r="F5993" s="7" t="e">
        <v>#N/A</v>
      </c>
      <c r="G5993" s="7" t="e">
        <v>#N/A</v>
      </c>
      <c r="H5993" s="7" t="e">
        <v>#N/A</v>
      </c>
      <c r="I5993" s="7" t="s">
        <v>2742</v>
      </c>
      <c r="J5993" s="7" t="s">
        <v>2743</v>
      </c>
      <c r="K5993" s="241">
        <v>9089</v>
      </c>
      <c r="L5993" s="7" t="s">
        <v>2745</v>
      </c>
      <c r="M5993" s="241">
        <v>8040</v>
      </c>
      <c r="N5993" s="7" t="s">
        <v>441</v>
      </c>
    </row>
    <row r="5994" spans="1:14" x14ac:dyDescent="0.3">
      <c r="A5994" t="str">
        <f t="shared" si="93"/>
        <v>92521</v>
      </c>
      <c r="B5994" s="7" t="s">
        <v>1321</v>
      </c>
      <c r="C5994" s="7"/>
      <c r="D5994" s="7"/>
      <c r="E5994" s="7" t="e">
        <v>#N/A</v>
      </c>
      <c r="F5994" s="7" t="e">
        <v>#N/A</v>
      </c>
      <c r="G5994" s="7" t="e">
        <v>#N/A</v>
      </c>
      <c r="H5994" s="7" t="e">
        <v>#N/A</v>
      </c>
      <c r="I5994" s="7" t="s">
        <v>2742</v>
      </c>
      <c r="J5994" s="7" t="s">
        <v>2743</v>
      </c>
      <c r="K5994" s="241">
        <v>9252</v>
      </c>
      <c r="L5994" s="7" t="s">
        <v>2746</v>
      </c>
      <c r="M5994" s="241">
        <v>1</v>
      </c>
      <c r="N5994" s="7" t="s">
        <v>158</v>
      </c>
    </row>
    <row r="5995" spans="1:14" x14ac:dyDescent="0.3">
      <c r="A5995" t="str">
        <f t="shared" si="93"/>
        <v>925262</v>
      </c>
      <c r="B5995" s="7" t="s">
        <v>1321</v>
      </c>
      <c r="C5995" s="7"/>
      <c r="D5995" s="7"/>
      <c r="E5995" s="7" t="e">
        <v>#N/A</v>
      </c>
      <c r="F5995" s="7" t="e">
        <v>#N/A</v>
      </c>
      <c r="G5995" s="7" t="e">
        <v>#N/A</v>
      </c>
      <c r="H5995" s="7" t="e">
        <v>#N/A</v>
      </c>
      <c r="I5995" s="7" t="s">
        <v>2742</v>
      </c>
      <c r="J5995" s="7" t="s">
        <v>2743</v>
      </c>
      <c r="K5995" s="241">
        <v>9252</v>
      </c>
      <c r="L5995" s="7" t="s">
        <v>2746</v>
      </c>
      <c r="M5995" s="241">
        <v>62</v>
      </c>
      <c r="N5995" s="7" t="s">
        <v>388</v>
      </c>
    </row>
    <row r="5996" spans="1:14" x14ac:dyDescent="0.3">
      <c r="A5996" t="str">
        <f t="shared" si="93"/>
        <v>92522000</v>
      </c>
      <c r="B5996" s="7" t="s">
        <v>1321</v>
      </c>
      <c r="C5996" s="7"/>
      <c r="D5996" s="7"/>
      <c r="E5996" s="7" t="e">
        <v>#N/A</v>
      </c>
      <c r="F5996" s="7" t="e">
        <v>#N/A</v>
      </c>
      <c r="G5996" s="7" t="e">
        <v>#N/A</v>
      </c>
      <c r="H5996" s="7" t="e">
        <v>#N/A</v>
      </c>
      <c r="I5996" s="7" t="s">
        <v>2742</v>
      </c>
      <c r="J5996" s="7" t="s">
        <v>2743</v>
      </c>
      <c r="K5996" s="241">
        <v>9252</v>
      </c>
      <c r="L5996" s="7" t="s">
        <v>2746</v>
      </c>
      <c r="M5996" s="241">
        <v>2000</v>
      </c>
      <c r="N5996" s="7" t="s">
        <v>271</v>
      </c>
    </row>
    <row r="5997" spans="1:14" x14ac:dyDescent="0.3">
      <c r="A5997" t="str">
        <f t="shared" si="93"/>
        <v>92522015</v>
      </c>
      <c r="B5997" s="7" t="s">
        <v>1321</v>
      </c>
      <c r="C5997" s="7"/>
      <c r="D5997" s="7"/>
      <c r="E5997" s="7" t="e">
        <v>#N/A</v>
      </c>
      <c r="F5997" s="7" t="e">
        <v>#N/A</v>
      </c>
      <c r="G5997" s="7" t="e">
        <v>#N/A</v>
      </c>
      <c r="H5997" s="7" t="e">
        <v>#N/A</v>
      </c>
      <c r="I5997" s="7" t="s">
        <v>2742</v>
      </c>
      <c r="J5997" s="7" t="s">
        <v>2743</v>
      </c>
      <c r="K5997" s="241">
        <v>9252</v>
      </c>
      <c r="L5997" s="7" t="s">
        <v>2746</v>
      </c>
      <c r="M5997" s="241">
        <v>2015</v>
      </c>
      <c r="N5997" s="7" t="s">
        <v>278</v>
      </c>
    </row>
    <row r="5998" spans="1:14" x14ac:dyDescent="0.3">
      <c r="A5998" t="str">
        <f t="shared" si="93"/>
        <v>92522045</v>
      </c>
      <c r="B5998" s="7" t="s">
        <v>1321</v>
      </c>
      <c r="C5998" s="7"/>
      <c r="D5998" s="7"/>
      <c r="E5998" s="7" t="e">
        <v>#N/A</v>
      </c>
      <c r="F5998" s="7" t="e">
        <v>#N/A</v>
      </c>
      <c r="G5998" s="7" t="e">
        <v>#N/A</v>
      </c>
      <c r="H5998" s="7" t="e">
        <v>#N/A</v>
      </c>
      <c r="I5998" s="7" t="s">
        <v>2742</v>
      </c>
      <c r="J5998" s="7" t="s">
        <v>2743</v>
      </c>
      <c r="K5998" s="241">
        <v>9252</v>
      </c>
      <c r="L5998" s="7" t="s">
        <v>2746</v>
      </c>
      <c r="M5998" s="241">
        <v>2045</v>
      </c>
      <c r="N5998" s="7" t="s">
        <v>170</v>
      </c>
    </row>
    <row r="5999" spans="1:14" x14ac:dyDescent="0.3">
      <c r="A5999" t="str">
        <f t="shared" si="93"/>
        <v>92522079</v>
      </c>
      <c r="B5999" s="7" t="s">
        <v>1321</v>
      </c>
      <c r="C5999" s="7"/>
      <c r="D5999" s="7"/>
      <c r="E5999" s="7" t="e">
        <v>#N/A</v>
      </c>
      <c r="F5999" s="7" t="e">
        <v>#N/A</v>
      </c>
      <c r="G5999" s="7" t="e">
        <v>#N/A</v>
      </c>
      <c r="H5999" s="7" t="e">
        <v>#N/A</v>
      </c>
      <c r="I5999" s="7" t="s">
        <v>2742</v>
      </c>
      <c r="J5999" s="7" t="s">
        <v>2743</v>
      </c>
      <c r="K5999" s="241">
        <v>9252</v>
      </c>
      <c r="L5999" s="7" t="s">
        <v>2746</v>
      </c>
      <c r="M5999" s="241">
        <v>2079</v>
      </c>
      <c r="N5999" s="7" t="s">
        <v>35</v>
      </c>
    </row>
    <row r="6000" spans="1:14" x14ac:dyDescent="0.3">
      <c r="A6000" t="str">
        <f t="shared" si="93"/>
        <v>92522084</v>
      </c>
      <c r="B6000" s="7" t="s">
        <v>1321</v>
      </c>
      <c r="C6000" s="7"/>
      <c r="D6000" s="7"/>
      <c r="E6000" s="7" t="e">
        <v>#N/A</v>
      </c>
      <c r="F6000" s="7" t="e">
        <v>#N/A</v>
      </c>
      <c r="G6000" s="7" t="e">
        <v>#N/A</v>
      </c>
      <c r="H6000" s="7" t="e">
        <v>#N/A</v>
      </c>
      <c r="I6000" s="7" t="s">
        <v>2742</v>
      </c>
      <c r="J6000" s="7" t="s">
        <v>2743</v>
      </c>
      <c r="K6000" s="241">
        <v>9252</v>
      </c>
      <c r="L6000" s="7" t="s">
        <v>2746</v>
      </c>
      <c r="M6000" s="241">
        <v>2084</v>
      </c>
      <c r="N6000" s="7" t="s">
        <v>497</v>
      </c>
    </row>
    <row r="6001" spans="1:14" x14ac:dyDescent="0.3">
      <c r="A6001" t="str">
        <f t="shared" si="93"/>
        <v>92522159</v>
      </c>
      <c r="B6001" s="7" t="s">
        <v>1321</v>
      </c>
      <c r="C6001" s="7"/>
      <c r="D6001" s="7"/>
      <c r="E6001" s="7" t="e">
        <v>#N/A</v>
      </c>
      <c r="F6001" s="7" t="e">
        <v>#N/A</v>
      </c>
      <c r="G6001" s="7" t="e">
        <v>#N/A</v>
      </c>
      <c r="H6001" s="7" t="e">
        <v>#N/A</v>
      </c>
      <c r="I6001" s="7" t="s">
        <v>2742</v>
      </c>
      <c r="J6001" s="7" t="s">
        <v>2743</v>
      </c>
      <c r="K6001" s="241">
        <v>9252</v>
      </c>
      <c r="L6001" s="7" t="s">
        <v>2746</v>
      </c>
      <c r="M6001" s="241">
        <v>2159</v>
      </c>
      <c r="N6001" s="7" t="s">
        <v>521</v>
      </c>
    </row>
    <row r="6002" spans="1:14" x14ac:dyDescent="0.3">
      <c r="A6002" t="str">
        <f t="shared" si="93"/>
        <v>92526004</v>
      </c>
      <c r="B6002" s="7" t="s">
        <v>1321</v>
      </c>
      <c r="C6002" s="7"/>
      <c r="D6002" s="7"/>
      <c r="E6002" s="7" t="e">
        <v>#N/A</v>
      </c>
      <c r="F6002" s="7" t="e">
        <v>#N/A</v>
      </c>
      <c r="G6002" s="7" t="e">
        <v>#N/A</v>
      </c>
      <c r="H6002" s="7" t="e">
        <v>#N/A</v>
      </c>
      <c r="I6002" s="7" t="s">
        <v>2742</v>
      </c>
      <c r="J6002" s="7" t="s">
        <v>2743</v>
      </c>
      <c r="K6002" s="241">
        <v>9252</v>
      </c>
      <c r="L6002" s="7" t="s">
        <v>2746</v>
      </c>
      <c r="M6002" s="241">
        <v>6004</v>
      </c>
      <c r="N6002" s="7" t="s">
        <v>66</v>
      </c>
    </row>
    <row r="6003" spans="1:14" x14ac:dyDescent="0.3">
      <c r="A6003" t="str">
        <f t="shared" si="93"/>
        <v>92691</v>
      </c>
      <c r="B6003" s="7" t="s">
        <v>1321</v>
      </c>
      <c r="C6003" s="7"/>
      <c r="D6003" s="7"/>
      <c r="E6003" s="7" t="e">
        <v>#N/A</v>
      </c>
      <c r="F6003" s="7" t="e">
        <v>#N/A</v>
      </c>
      <c r="G6003" s="7" t="e">
        <v>#N/A</v>
      </c>
      <c r="H6003" s="7" t="e">
        <v>#N/A</v>
      </c>
      <c r="I6003" s="7" t="s">
        <v>2742</v>
      </c>
      <c r="J6003" s="7" t="s">
        <v>2743</v>
      </c>
      <c r="K6003" s="241">
        <v>9269</v>
      </c>
      <c r="L6003" s="7" t="s">
        <v>2747</v>
      </c>
      <c r="M6003" s="241">
        <v>1</v>
      </c>
      <c r="N6003" s="7" t="s">
        <v>158</v>
      </c>
    </row>
    <row r="6004" spans="1:14" x14ac:dyDescent="0.3">
      <c r="A6004" t="str">
        <f t="shared" si="93"/>
        <v>92696004</v>
      </c>
      <c r="B6004" s="7" t="s">
        <v>1321</v>
      </c>
      <c r="C6004" s="7"/>
      <c r="D6004" s="7"/>
      <c r="E6004" s="7" t="e">
        <v>#N/A</v>
      </c>
      <c r="F6004" s="7" t="e">
        <v>#N/A</v>
      </c>
      <c r="G6004" s="7" t="e">
        <v>#N/A</v>
      </c>
      <c r="H6004" s="7" t="e">
        <v>#N/A</v>
      </c>
      <c r="I6004" s="7" t="s">
        <v>2742</v>
      </c>
      <c r="J6004" s="7" t="s">
        <v>2743</v>
      </c>
      <c r="K6004" s="241">
        <v>9269</v>
      </c>
      <c r="L6004" s="7" t="s">
        <v>2747</v>
      </c>
      <c r="M6004" s="241">
        <v>6004</v>
      </c>
      <c r="N6004" s="7" t="s">
        <v>66</v>
      </c>
    </row>
    <row r="6005" spans="1:14" x14ac:dyDescent="0.3">
      <c r="A6005" t="str">
        <f t="shared" si="93"/>
        <v>92701007</v>
      </c>
      <c r="B6005" s="7" t="s">
        <v>1321</v>
      </c>
      <c r="C6005" s="7"/>
      <c r="D6005" s="7"/>
      <c r="E6005" s="7" t="e">
        <v>#N/A</v>
      </c>
      <c r="F6005" s="7" t="e">
        <v>#N/A</v>
      </c>
      <c r="G6005" s="7" t="e">
        <v>#N/A</v>
      </c>
      <c r="H6005" s="7" t="e">
        <v>#N/A</v>
      </c>
      <c r="I6005" s="7" t="s">
        <v>2742</v>
      </c>
      <c r="J6005" s="7" t="s">
        <v>2743</v>
      </c>
      <c r="K6005" s="241">
        <v>9270</v>
      </c>
      <c r="L6005" s="7" t="s">
        <v>2748</v>
      </c>
      <c r="M6005" s="241">
        <v>1007</v>
      </c>
      <c r="N6005" s="7" t="s">
        <v>539</v>
      </c>
    </row>
    <row r="6006" spans="1:14" x14ac:dyDescent="0.3">
      <c r="A6006" t="str">
        <f t="shared" si="93"/>
        <v>92702045</v>
      </c>
      <c r="B6006" s="7" t="s">
        <v>1321</v>
      </c>
      <c r="C6006" s="7"/>
      <c r="D6006" s="7"/>
      <c r="E6006" s="7" t="e">
        <v>#N/A</v>
      </c>
      <c r="F6006" s="7" t="e">
        <v>#N/A</v>
      </c>
      <c r="G6006" s="7" t="e">
        <v>#N/A</v>
      </c>
      <c r="H6006" s="7" t="e">
        <v>#N/A</v>
      </c>
      <c r="I6006" s="7" t="s">
        <v>2742</v>
      </c>
      <c r="J6006" s="7" t="s">
        <v>2743</v>
      </c>
      <c r="K6006" s="241">
        <v>9270</v>
      </c>
      <c r="L6006" s="7" t="s">
        <v>2748</v>
      </c>
      <c r="M6006" s="241">
        <v>2045</v>
      </c>
      <c r="N6006" s="7" t="s">
        <v>170</v>
      </c>
    </row>
    <row r="6007" spans="1:14" x14ac:dyDescent="0.3">
      <c r="A6007" t="str">
        <f t="shared" si="93"/>
        <v>92706004</v>
      </c>
      <c r="B6007" s="7" t="s">
        <v>1321</v>
      </c>
      <c r="C6007" s="7"/>
      <c r="D6007" s="7"/>
      <c r="E6007" s="7" t="e">
        <v>#N/A</v>
      </c>
      <c r="F6007" s="7" t="e">
        <v>#N/A</v>
      </c>
      <c r="G6007" s="7" t="e">
        <v>#N/A</v>
      </c>
      <c r="H6007" s="7" t="e">
        <v>#N/A</v>
      </c>
      <c r="I6007" s="7" t="s">
        <v>2742</v>
      </c>
      <c r="J6007" s="7" t="s">
        <v>2743</v>
      </c>
      <c r="K6007" s="241">
        <v>9270</v>
      </c>
      <c r="L6007" s="7" t="s">
        <v>2748</v>
      </c>
      <c r="M6007" s="241">
        <v>6004</v>
      </c>
      <c r="N6007" s="7" t="s">
        <v>66</v>
      </c>
    </row>
    <row r="6008" spans="1:14" x14ac:dyDescent="0.3">
      <c r="A6008" t="str">
        <f t="shared" si="93"/>
        <v>927162</v>
      </c>
      <c r="B6008" s="7" t="s">
        <v>1321</v>
      </c>
      <c r="C6008" s="7"/>
      <c r="D6008" s="7"/>
      <c r="E6008" s="7" t="e">
        <v>#N/A</v>
      </c>
      <c r="F6008" s="7" t="e">
        <v>#N/A</v>
      </c>
      <c r="G6008" s="7" t="e">
        <v>#N/A</v>
      </c>
      <c r="H6008" s="7" t="e">
        <v>#N/A</v>
      </c>
      <c r="I6008" s="7" t="s">
        <v>2742</v>
      </c>
      <c r="J6008" s="7" t="s">
        <v>2743</v>
      </c>
      <c r="K6008" s="241">
        <v>9271</v>
      </c>
      <c r="L6008" s="7" t="s">
        <v>2749</v>
      </c>
      <c r="M6008" s="241">
        <v>62</v>
      </c>
      <c r="N6008" s="7" t="s">
        <v>388</v>
      </c>
    </row>
    <row r="6009" spans="1:14" x14ac:dyDescent="0.3">
      <c r="A6009" t="str">
        <f t="shared" si="93"/>
        <v>92712000</v>
      </c>
      <c r="B6009" s="7" t="s">
        <v>1321</v>
      </c>
      <c r="C6009" s="7"/>
      <c r="D6009" s="7"/>
      <c r="E6009" s="7" t="e">
        <v>#N/A</v>
      </c>
      <c r="F6009" s="7" t="e">
        <v>#N/A</v>
      </c>
      <c r="G6009" s="7" t="e">
        <v>#N/A</v>
      </c>
      <c r="H6009" s="7" t="e">
        <v>#N/A</v>
      </c>
      <c r="I6009" s="7" t="s">
        <v>2742</v>
      </c>
      <c r="J6009" s="7" t="s">
        <v>2743</v>
      </c>
      <c r="K6009" s="241">
        <v>9271</v>
      </c>
      <c r="L6009" s="7" t="s">
        <v>2749</v>
      </c>
      <c r="M6009" s="241">
        <v>2000</v>
      </c>
      <c r="N6009" s="7" t="s">
        <v>271</v>
      </c>
    </row>
    <row r="6010" spans="1:14" x14ac:dyDescent="0.3">
      <c r="A6010" t="str">
        <f t="shared" si="93"/>
        <v>92712045</v>
      </c>
      <c r="B6010" s="7" t="s">
        <v>1321</v>
      </c>
      <c r="C6010" s="7"/>
      <c r="D6010" s="7"/>
      <c r="E6010" s="7" t="e">
        <v>#N/A</v>
      </c>
      <c r="F6010" s="7" t="e">
        <v>#N/A</v>
      </c>
      <c r="G6010" s="7" t="e">
        <v>#N/A</v>
      </c>
      <c r="H6010" s="7" t="e">
        <v>#N/A</v>
      </c>
      <c r="I6010" s="7" t="s">
        <v>2742</v>
      </c>
      <c r="J6010" s="7" t="s">
        <v>2743</v>
      </c>
      <c r="K6010" s="241">
        <v>9271</v>
      </c>
      <c r="L6010" s="7" t="s">
        <v>2749</v>
      </c>
      <c r="M6010" s="241">
        <v>2045</v>
      </c>
      <c r="N6010" s="7" t="s">
        <v>170</v>
      </c>
    </row>
    <row r="6011" spans="1:14" x14ac:dyDescent="0.3">
      <c r="A6011" t="str">
        <f t="shared" si="93"/>
        <v>92712084</v>
      </c>
      <c r="B6011" s="7" t="s">
        <v>1321</v>
      </c>
      <c r="C6011" s="7"/>
      <c r="D6011" s="7"/>
      <c r="E6011" s="7" t="e">
        <v>#N/A</v>
      </c>
      <c r="F6011" s="7" t="e">
        <v>#N/A</v>
      </c>
      <c r="G6011" s="7" t="e">
        <v>#N/A</v>
      </c>
      <c r="H6011" s="7" t="e">
        <v>#N/A</v>
      </c>
      <c r="I6011" s="7" t="s">
        <v>2742</v>
      </c>
      <c r="J6011" s="7" t="s">
        <v>2743</v>
      </c>
      <c r="K6011" s="241">
        <v>9271</v>
      </c>
      <c r="L6011" s="7" t="s">
        <v>2749</v>
      </c>
      <c r="M6011" s="241">
        <v>2084</v>
      </c>
      <c r="N6011" s="7" t="s">
        <v>497</v>
      </c>
    </row>
    <row r="6012" spans="1:14" x14ac:dyDescent="0.3">
      <c r="A6012" t="str">
        <f t="shared" si="93"/>
        <v>92716004</v>
      </c>
      <c r="B6012" s="7" t="s">
        <v>1321</v>
      </c>
      <c r="C6012" s="7"/>
      <c r="D6012" s="7"/>
      <c r="E6012" s="7" t="e">
        <v>#N/A</v>
      </c>
      <c r="F6012" s="7" t="e">
        <v>#N/A</v>
      </c>
      <c r="G6012" s="7" t="e">
        <v>#N/A</v>
      </c>
      <c r="H6012" s="7" t="e">
        <v>#N/A</v>
      </c>
      <c r="I6012" s="7" t="s">
        <v>2742</v>
      </c>
      <c r="J6012" s="7" t="s">
        <v>2743</v>
      </c>
      <c r="K6012" s="241">
        <v>9271</v>
      </c>
      <c r="L6012" s="7" t="s">
        <v>2749</v>
      </c>
      <c r="M6012" s="241">
        <v>6004</v>
      </c>
      <c r="N6012" s="7" t="s">
        <v>66</v>
      </c>
    </row>
    <row r="6013" spans="1:14" x14ac:dyDescent="0.3">
      <c r="A6013" t="str">
        <f t="shared" si="93"/>
        <v>93151056</v>
      </c>
      <c r="B6013" s="7" t="s">
        <v>1321</v>
      </c>
      <c r="C6013" s="7"/>
      <c r="D6013" s="7"/>
      <c r="E6013" s="7" t="e">
        <v>#N/A</v>
      </c>
      <c r="F6013" s="7" t="e">
        <v>#N/A</v>
      </c>
      <c r="G6013" s="7" t="e">
        <v>#N/A</v>
      </c>
      <c r="H6013" s="7" t="e">
        <v>#N/A</v>
      </c>
      <c r="I6013" s="7" t="s">
        <v>2742</v>
      </c>
      <c r="J6013" s="7" t="s">
        <v>2743</v>
      </c>
      <c r="K6013" s="241">
        <v>9315</v>
      </c>
      <c r="L6013" s="7" t="s">
        <v>2750</v>
      </c>
      <c r="M6013" s="241">
        <v>1056</v>
      </c>
      <c r="N6013" s="7" t="s">
        <v>614</v>
      </c>
    </row>
    <row r="6014" spans="1:14" x14ac:dyDescent="0.3">
      <c r="A6014" t="str">
        <f t="shared" si="93"/>
        <v>93152015</v>
      </c>
      <c r="B6014" s="7" t="s">
        <v>1321</v>
      </c>
      <c r="C6014" s="7"/>
      <c r="D6014" s="7"/>
      <c r="E6014" s="7" t="e">
        <v>#N/A</v>
      </c>
      <c r="F6014" s="7" t="e">
        <v>#N/A</v>
      </c>
      <c r="G6014" s="7" t="e">
        <v>#N/A</v>
      </c>
      <c r="H6014" s="7" t="e">
        <v>#N/A</v>
      </c>
      <c r="I6014" s="7" t="s">
        <v>2742</v>
      </c>
      <c r="J6014" s="7" t="s">
        <v>2743</v>
      </c>
      <c r="K6014" s="241">
        <v>9315</v>
      </c>
      <c r="L6014" s="7" t="s">
        <v>2750</v>
      </c>
      <c r="M6014" s="241">
        <v>2015</v>
      </c>
      <c r="N6014" s="7" t="s">
        <v>278</v>
      </c>
    </row>
    <row r="6015" spans="1:14" x14ac:dyDescent="0.3">
      <c r="A6015" t="str">
        <f t="shared" si="93"/>
        <v>93152079</v>
      </c>
      <c r="B6015" s="7" t="s">
        <v>1321</v>
      </c>
      <c r="C6015" s="7"/>
      <c r="D6015" s="7"/>
      <c r="E6015" s="7" t="e">
        <v>#N/A</v>
      </c>
      <c r="F6015" s="7" t="e">
        <v>#N/A</v>
      </c>
      <c r="G6015" s="7" t="e">
        <v>#N/A</v>
      </c>
      <c r="H6015" s="7" t="e">
        <v>#N/A</v>
      </c>
      <c r="I6015" s="7" t="s">
        <v>2742</v>
      </c>
      <c r="J6015" s="7" t="s">
        <v>2743</v>
      </c>
      <c r="K6015" s="241">
        <v>9315</v>
      </c>
      <c r="L6015" s="7" t="s">
        <v>2750</v>
      </c>
      <c r="M6015" s="241">
        <v>2079</v>
      </c>
      <c r="N6015" s="7" t="s">
        <v>35</v>
      </c>
    </row>
    <row r="6016" spans="1:14" x14ac:dyDescent="0.3">
      <c r="A6016" t="str">
        <f t="shared" si="93"/>
        <v>93156004</v>
      </c>
      <c r="B6016" s="7" t="s">
        <v>1321</v>
      </c>
      <c r="C6016" s="7"/>
      <c r="D6016" s="7"/>
      <c r="E6016" s="7" t="e">
        <v>#N/A</v>
      </c>
      <c r="F6016" s="7" t="e">
        <v>#N/A</v>
      </c>
      <c r="G6016" s="7" t="e">
        <v>#N/A</v>
      </c>
      <c r="H6016" s="7" t="e">
        <v>#N/A</v>
      </c>
      <c r="I6016" s="7" t="s">
        <v>2742</v>
      </c>
      <c r="J6016" s="7" t="s">
        <v>2743</v>
      </c>
      <c r="K6016" s="241">
        <v>9315</v>
      </c>
      <c r="L6016" s="7" t="s">
        <v>2750</v>
      </c>
      <c r="M6016" s="241">
        <v>6004</v>
      </c>
      <c r="N6016" s="7" t="s">
        <v>66</v>
      </c>
    </row>
    <row r="6017" spans="1:14" x14ac:dyDescent="0.3">
      <c r="A6017" t="str">
        <f t="shared" si="93"/>
        <v>92642045</v>
      </c>
      <c r="B6017" s="7" t="s">
        <v>1321</v>
      </c>
      <c r="C6017" s="7"/>
      <c r="D6017" s="7"/>
      <c r="E6017" s="7" t="e">
        <v>#N/A</v>
      </c>
      <c r="F6017" s="7" t="e">
        <v>#N/A</v>
      </c>
      <c r="G6017" s="7" t="e">
        <v>#N/A</v>
      </c>
      <c r="H6017" s="7" t="e">
        <v>#N/A</v>
      </c>
      <c r="I6017" s="7" t="s">
        <v>2751</v>
      </c>
      <c r="J6017" s="7" t="s">
        <v>2752</v>
      </c>
      <c r="K6017" s="241">
        <v>9264</v>
      </c>
      <c r="L6017" s="7" t="s">
        <v>2753</v>
      </c>
      <c r="M6017" s="241">
        <v>2045</v>
      </c>
      <c r="N6017" s="7" t="s">
        <v>170</v>
      </c>
    </row>
    <row r="6018" spans="1:14" x14ac:dyDescent="0.3">
      <c r="A6018" t="str">
        <f t="shared" si="93"/>
        <v>92646004</v>
      </c>
      <c r="B6018" s="7" t="s">
        <v>1321</v>
      </c>
      <c r="C6018" s="7"/>
      <c r="D6018" s="7"/>
      <c r="E6018" s="7" t="e">
        <v>#N/A</v>
      </c>
      <c r="F6018" s="7" t="e">
        <v>#N/A</v>
      </c>
      <c r="G6018" s="7" t="e">
        <v>#N/A</v>
      </c>
      <c r="H6018" s="7" t="e">
        <v>#N/A</v>
      </c>
      <c r="I6018" s="7" t="s">
        <v>2751</v>
      </c>
      <c r="J6018" s="7" t="s">
        <v>2752</v>
      </c>
      <c r="K6018" s="241">
        <v>9264</v>
      </c>
      <c r="L6018" s="7" t="s">
        <v>2753</v>
      </c>
      <c r="M6018" s="241">
        <v>6004</v>
      </c>
      <c r="N6018" s="7" t="s">
        <v>66</v>
      </c>
    </row>
    <row r="6019" spans="1:14" x14ac:dyDescent="0.3">
      <c r="A6019" t="str">
        <f t="shared" ref="A6019:A6082" si="94">K6019&amp;M6019</f>
        <v>926562</v>
      </c>
      <c r="B6019" s="7" t="s">
        <v>1321</v>
      </c>
      <c r="C6019" s="7"/>
      <c r="D6019" s="7"/>
      <c r="E6019" s="7" t="e">
        <v>#N/A</v>
      </c>
      <c r="F6019" s="7" t="e">
        <v>#N/A</v>
      </c>
      <c r="G6019" s="7" t="e">
        <v>#N/A</v>
      </c>
      <c r="H6019" s="7" t="e">
        <v>#N/A</v>
      </c>
      <c r="I6019" s="7" t="s">
        <v>2751</v>
      </c>
      <c r="J6019" s="7" t="s">
        <v>2752</v>
      </c>
      <c r="K6019" s="241">
        <v>9265</v>
      </c>
      <c r="L6019" s="7" t="s">
        <v>2754</v>
      </c>
      <c r="M6019" s="241">
        <v>62</v>
      </c>
      <c r="N6019" s="7" t="s">
        <v>388</v>
      </c>
    </row>
    <row r="6020" spans="1:14" x14ac:dyDescent="0.3">
      <c r="A6020" t="str">
        <f t="shared" si="94"/>
        <v>92652000</v>
      </c>
      <c r="B6020" s="7" t="s">
        <v>1321</v>
      </c>
      <c r="C6020" s="7"/>
      <c r="D6020" s="7"/>
      <c r="E6020" s="7" t="e">
        <v>#N/A</v>
      </c>
      <c r="F6020" s="7" t="e">
        <v>#N/A</v>
      </c>
      <c r="G6020" s="7" t="e">
        <v>#N/A</v>
      </c>
      <c r="H6020" s="7" t="e">
        <v>#N/A</v>
      </c>
      <c r="I6020" s="7" t="s">
        <v>2751</v>
      </c>
      <c r="J6020" s="7" t="s">
        <v>2752</v>
      </c>
      <c r="K6020" s="241">
        <v>9265</v>
      </c>
      <c r="L6020" s="7" t="s">
        <v>2754</v>
      </c>
      <c r="M6020" s="241">
        <v>2000</v>
      </c>
      <c r="N6020" s="7" t="s">
        <v>271</v>
      </c>
    </row>
    <row r="6021" spans="1:14" x14ac:dyDescent="0.3">
      <c r="A6021" t="str">
        <f t="shared" si="94"/>
        <v>92652045</v>
      </c>
      <c r="B6021" s="7" t="s">
        <v>1321</v>
      </c>
      <c r="C6021" s="7"/>
      <c r="D6021" s="7"/>
      <c r="E6021" s="7" t="e">
        <v>#N/A</v>
      </c>
      <c r="F6021" s="7" t="e">
        <v>#N/A</v>
      </c>
      <c r="G6021" s="7" t="e">
        <v>#N/A</v>
      </c>
      <c r="H6021" s="7" t="e">
        <v>#N/A</v>
      </c>
      <c r="I6021" s="7" t="s">
        <v>2751</v>
      </c>
      <c r="J6021" s="7" t="s">
        <v>2752</v>
      </c>
      <c r="K6021" s="241">
        <v>9265</v>
      </c>
      <c r="L6021" s="7" t="s">
        <v>2754</v>
      </c>
      <c r="M6021" s="241">
        <v>2045</v>
      </c>
      <c r="N6021" s="7" t="s">
        <v>170</v>
      </c>
    </row>
    <row r="6022" spans="1:14" x14ac:dyDescent="0.3">
      <c r="A6022" t="str">
        <f t="shared" si="94"/>
        <v>92652084</v>
      </c>
      <c r="B6022" s="7" t="s">
        <v>1321</v>
      </c>
      <c r="C6022" s="7"/>
      <c r="D6022" s="7"/>
      <c r="E6022" s="7" t="e">
        <v>#N/A</v>
      </c>
      <c r="F6022" s="7" t="e">
        <v>#N/A</v>
      </c>
      <c r="G6022" s="7" t="e">
        <v>#N/A</v>
      </c>
      <c r="H6022" s="7" t="e">
        <v>#N/A</v>
      </c>
      <c r="I6022" s="7" t="s">
        <v>2751</v>
      </c>
      <c r="J6022" s="7" t="s">
        <v>2752</v>
      </c>
      <c r="K6022" s="241">
        <v>9265</v>
      </c>
      <c r="L6022" s="7" t="s">
        <v>2754</v>
      </c>
      <c r="M6022" s="241">
        <v>2084</v>
      </c>
      <c r="N6022" s="7" t="s">
        <v>497</v>
      </c>
    </row>
    <row r="6023" spans="1:14" x14ac:dyDescent="0.3">
      <c r="A6023" t="str">
        <f t="shared" si="94"/>
        <v>92652159</v>
      </c>
      <c r="B6023" s="7" t="s">
        <v>1321</v>
      </c>
      <c r="C6023" s="7"/>
      <c r="D6023" s="7"/>
      <c r="E6023" s="7" t="e">
        <v>#N/A</v>
      </c>
      <c r="F6023" s="7" t="e">
        <v>#N/A</v>
      </c>
      <c r="G6023" s="7" t="e">
        <v>#N/A</v>
      </c>
      <c r="H6023" s="7" t="e">
        <v>#N/A</v>
      </c>
      <c r="I6023" s="7" t="s">
        <v>2751</v>
      </c>
      <c r="J6023" s="7" t="s">
        <v>2752</v>
      </c>
      <c r="K6023" s="241">
        <v>9265</v>
      </c>
      <c r="L6023" s="7" t="s">
        <v>2754</v>
      </c>
      <c r="M6023" s="241">
        <v>2159</v>
      </c>
      <c r="N6023" s="7" t="s">
        <v>521</v>
      </c>
    </row>
    <row r="6024" spans="1:14" x14ac:dyDescent="0.3">
      <c r="A6024" t="str">
        <f t="shared" si="94"/>
        <v>92656004</v>
      </c>
      <c r="B6024" s="7" t="s">
        <v>1321</v>
      </c>
      <c r="C6024" s="7"/>
      <c r="D6024" s="7"/>
      <c r="E6024" s="7" t="e">
        <v>#N/A</v>
      </c>
      <c r="F6024" s="7" t="e">
        <v>#N/A</v>
      </c>
      <c r="G6024" s="7" t="e">
        <v>#N/A</v>
      </c>
      <c r="H6024" s="7" t="e">
        <v>#N/A</v>
      </c>
      <c r="I6024" s="7" t="s">
        <v>2751</v>
      </c>
      <c r="J6024" s="7" t="s">
        <v>2752</v>
      </c>
      <c r="K6024" s="241">
        <v>9265</v>
      </c>
      <c r="L6024" s="7" t="s">
        <v>2754</v>
      </c>
      <c r="M6024" s="241">
        <v>6004</v>
      </c>
      <c r="N6024" s="7" t="s">
        <v>66</v>
      </c>
    </row>
    <row r="6025" spans="1:14" x14ac:dyDescent="0.3">
      <c r="A6025" t="str">
        <f t="shared" si="94"/>
        <v>92662000</v>
      </c>
      <c r="B6025" s="7" t="s">
        <v>1321</v>
      </c>
      <c r="C6025" s="7"/>
      <c r="D6025" s="7"/>
      <c r="E6025" s="7" t="e">
        <v>#N/A</v>
      </c>
      <c r="F6025" s="7" t="e">
        <v>#N/A</v>
      </c>
      <c r="G6025" s="7" t="e">
        <v>#N/A</v>
      </c>
      <c r="H6025" s="7" t="e">
        <v>#N/A</v>
      </c>
      <c r="I6025" s="7" t="s">
        <v>2751</v>
      </c>
      <c r="J6025" s="7" t="s">
        <v>2752</v>
      </c>
      <c r="K6025" s="241">
        <v>9266</v>
      </c>
      <c r="L6025" s="7" t="s">
        <v>2755</v>
      </c>
      <c r="M6025" s="241">
        <v>2000</v>
      </c>
      <c r="N6025" s="7" t="s">
        <v>271</v>
      </c>
    </row>
    <row r="6026" spans="1:14" x14ac:dyDescent="0.3">
      <c r="A6026" t="str">
        <f t="shared" si="94"/>
        <v>92662045</v>
      </c>
      <c r="B6026" s="7" t="s">
        <v>1321</v>
      </c>
      <c r="C6026" s="7"/>
      <c r="D6026" s="7"/>
      <c r="E6026" s="7" t="e">
        <v>#N/A</v>
      </c>
      <c r="F6026" s="7" t="e">
        <v>#N/A</v>
      </c>
      <c r="G6026" s="7" t="e">
        <v>#N/A</v>
      </c>
      <c r="H6026" s="7" t="e">
        <v>#N/A</v>
      </c>
      <c r="I6026" s="7" t="s">
        <v>2751</v>
      </c>
      <c r="J6026" s="7" t="s">
        <v>2752</v>
      </c>
      <c r="K6026" s="241">
        <v>9266</v>
      </c>
      <c r="L6026" s="7" t="s">
        <v>2755</v>
      </c>
      <c r="M6026" s="241">
        <v>2045</v>
      </c>
      <c r="N6026" s="7" t="s">
        <v>170</v>
      </c>
    </row>
    <row r="6027" spans="1:14" x14ac:dyDescent="0.3">
      <c r="A6027" t="str">
        <f t="shared" si="94"/>
        <v>92662084</v>
      </c>
      <c r="B6027" s="7" t="s">
        <v>1321</v>
      </c>
      <c r="C6027" s="7"/>
      <c r="D6027" s="7"/>
      <c r="E6027" s="7" t="e">
        <v>#N/A</v>
      </c>
      <c r="F6027" s="7" t="e">
        <v>#N/A</v>
      </c>
      <c r="G6027" s="7" t="e">
        <v>#N/A</v>
      </c>
      <c r="H6027" s="7" t="e">
        <v>#N/A</v>
      </c>
      <c r="I6027" s="7" t="s">
        <v>2751</v>
      </c>
      <c r="J6027" s="7" t="s">
        <v>2752</v>
      </c>
      <c r="K6027" s="241">
        <v>9266</v>
      </c>
      <c r="L6027" s="7" t="s">
        <v>2755</v>
      </c>
      <c r="M6027" s="241">
        <v>2084</v>
      </c>
      <c r="N6027" s="7" t="s">
        <v>497</v>
      </c>
    </row>
    <row r="6028" spans="1:14" x14ac:dyDescent="0.3">
      <c r="A6028" t="str">
        <f t="shared" si="94"/>
        <v>92666004</v>
      </c>
      <c r="B6028" s="7" t="s">
        <v>1321</v>
      </c>
      <c r="C6028" s="7"/>
      <c r="D6028" s="7"/>
      <c r="E6028" s="7" t="e">
        <v>#N/A</v>
      </c>
      <c r="F6028" s="7" t="e">
        <v>#N/A</v>
      </c>
      <c r="G6028" s="7" t="e">
        <v>#N/A</v>
      </c>
      <c r="H6028" s="7" t="e">
        <v>#N/A</v>
      </c>
      <c r="I6028" s="7" t="s">
        <v>2751</v>
      </c>
      <c r="J6028" s="7" t="s">
        <v>2752</v>
      </c>
      <c r="K6028" s="241">
        <v>9266</v>
      </c>
      <c r="L6028" s="7" t="s">
        <v>2755</v>
      </c>
      <c r="M6028" s="241">
        <v>6004</v>
      </c>
      <c r="N6028" s="7" t="s">
        <v>66</v>
      </c>
    </row>
    <row r="6029" spans="1:14" x14ac:dyDescent="0.3">
      <c r="A6029" t="str">
        <f t="shared" si="94"/>
        <v>92672000</v>
      </c>
      <c r="B6029" s="7" t="s">
        <v>1321</v>
      </c>
      <c r="C6029" s="7"/>
      <c r="D6029" s="7"/>
      <c r="E6029" s="7" t="e">
        <v>#N/A</v>
      </c>
      <c r="F6029" s="7" t="e">
        <v>#N/A</v>
      </c>
      <c r="G6029" s="7" t="e">
        <v>#N/A</v>
      </c>
      <c r="H6029" s="7" t="e">
        <v>#N/A</v>
      </c>
      <c r="I6029" s="7" t="s">
        <v>2751</v>
      </c>
      <c r="J6029" s="7" t="s">
        <v>2752</v>
      </c>
      <c r="K6029" s="241">
        <v>9267</v>
      </c>
      <c r="L6029" s="7" t="s">
        <v>2756</v>
      </c>
      <c r="M6029" s="241">
        <v>2000</v>
      </c>
      <c r="N6029" s="7" t="s">
        <v>271</v>
      </c>
    </row>
    <row r="6030" spans="1:14" x14ac:dyDescent="0.3">
      <c r="A6030" t="str">
        <f t="shared" si="94"/>
        <v>92672045</v>
      </c>
      <c r="B6030" s="7" t="s">
        <v>1321</v>
      </c>
      <c r="C6030" s="7"/>
      <c r="D6030" s="7"/>
      <c r="E6030" s="7" t="e">
        <v>#N/A</v>
      </c>
      <c r="F6030" s="7" t="e">
        <v>#N/A</v>
      </c>
      <c r="G6030" s="7" t="e">
        <v>#N/A</v>
      </c>
      <c r="H6030" s="7" t="e">
        <v>#N/A</v>
      </c>
      <c r="I6030" s="7" t="s">
        <v>2751</v>
      </c>
      <c r="J6030" s="7" t="s">
        <v>2752</v>
      </c>
      <c r="K6030" s="241">
        <v>9267</v>
      </c>
      <c r="L6030" s="7" t="s">
        <v>2756</v>
      </c>
      <c r="M6030" s="241">
        <v>2045</v>
      </c>
      <c r="N6030" s="7" t="s">
        <v>170</v>
      </c>
    </row>
    <row r="6031" spans="1:14" x14ac:dyDescent="0.3">
      <c r="A6031" t="str">
        <f t="shared" si="94"/>
        <v>92672084</v>
      </c>
      <c r="B6031" s="7" t="s">
        <v>1321</v>
      </c>
      <c r="C6031" s="7"/>
      <c r="D6031" s="7"/>
      <c r="E6031" s="7" t="e">
        <v>#N/A</v>
      </c>
      <c r="F6031" s="7" t="e">
        <v>#N/A</v>
      </c>
      <c r="G6031" s="7" t="e">
        <v>#N/A</v>
      </c>
      <c r="H6031" s="7" t="e">
        <v>#N/A</v>
      </c>
      <c r="I6031" s="7" t="s">
        <v>2751</v>
      </c>
      <c r="J6031" s="7" t="s">
        <v>2752</v>
      </c>
      <c r="K6031" s="241">
        <v>9267</v>
      </c>
      <c r="L6031" s="7" t="s">
        <v>2756</v>
      </c>
      <c r="M6031" s="241">
        <v>2084</v>
      </c>
      <c r="N6031" s="7" t="s">
        <v>497</v>
      </c>
    </row>
    <row r="6032" spans="1:14" x14ac:dyDescent="0.3">
      <c r="A6032" t="str">
        <f t="shared" si="94"/>
        <v>92676004</v>
      </c>
      <c r="B6032" s="7" t="s">
        <v>1321</v>
      </c>
      <c r="C6032" s="7"/>
      <c r="D6032" s="7"/>
      <c r="E6032" s="7" t="e">
        <v>#N/A</v>
      </c>
      <c r="F6032" s="7" t="e">
        <v>#N/A</v>
      </c>
      <c r="G6032" s="7" t="e">
        <v>#N/A</v>
      </c>
      <c r="H6032" s="7" t="e">
        <v>#N/A</v>
      </c>
      <c r="I6032" s="7" t="s">
        <v>2751</v>
      </c>
      <c r="J6032" s="7" t="s">
        <v>2752</v>
      </c>
      <c r="K6032" s="241">
        <v>9267</v>
      </c>
      <c r="L6032" s="7" t="s">
        <v>2756</v>
      </c>
      <c r="M6032" s="241">
        <v>6004</v>
      </c>
      <c r="N6032" s="7" t="s">
        <v>66</v>
      </c>
    </row>
    <row r="6033" spans="1:14" x14ac:dyDescent="0.3">
      <c r="A6033" t="str">
        <f t="shared" si="94"/>
        <v>926862</v>
      </c>
      <c r="B6033" s="7" t="s">
        <v>1321</v>
      </c>
      <c r="C6033" s="7"/>
      <c r="D6033" s="7"/>
      <c r="E6033" s="7" t="e">
        <v>#N/A</v>
      </c>
      <c r="F6033" s="7" t="e">
        <v>#N/A</v>
      </c>
      <c r="G6033" s="7" t="e">
        <v>#N/A</v>
      </c>
      <c r="H6033" s="7" t="e">
        <v>#N/A</v>
      </c>
      <c r="I6033" s="7" t="s">
        <v>2751</v>
      </c>
      <c r="J6033" s="7" t="s">
        <v>2752</v>
      </c>
      <c r="K6033" s="241">
        <v>9268</v>
      </c>
      <c r="L6033" s="7" t="s">
        <v>2757</v>
      </c>
      <c r="M6033" s="241">
        <v>62</v>
      </c>
      <c r="N6033" s="7" t="s">
        <v>388</v>
      </c>
    </row>
    <row r="6034" spans="1:14" x14ac:dyDescent="0.3">
      <c r="A6034" t="str">
        <f t="shared" si="94"/>
        <v>92682000</v>
      </c>
      <c r="B6034" s="7" t="s">
        <v>1321</v>
      </c>
      <c r="C6034" s="7"/>
      <c r="D6034" s="7"/>
      <c r="E6034" s="7" t="e">
        <v>#N/A</v>
      </c>
      <c r="F6034" s="7" t="e">
        <v>#N/A</v>
      </c>
      <c r="G6034" s="7" t="e">
        <v>#N/A</v>
      </c>
      <c r="H6034" s="7" t="e">
        <v>#N/A</v>
      </c>
      <c r="I6034" s="7" t="s">
        <v>2751</v>
      </c>
      <c r="J6034" s="7" t="s">
        <v>2752</v>
      </c>
      <c r="K6034" s="241">
        <v>9268</v>
      </c>
      <c r="L6034" s="7" t="s">
        <v>2757</v>
      </c>
      <c r="M6034" s="241">
        <v>2000</v>
      </c>
      <c r="N6034" s="7" t="s">
        <v>271</v>
      </c>
    </row>
    <row r="6035" spans="1:14" x14ac:dyDescent="0.3">
      <c r="A6035" t="str">
        <f t="shared" si="94"/>
        <v>92682045</v>
      </c>
      <c r="B6035" s="7" t="s">
        <v>1321</v>
      </c>
      <c r="C6035" s="7"/>
      <c r="D6035" s="7"/>
      <c r="E6035" s="7" t="e">
        <v>#N/A</v>
      </c>
      <c r="F6035" s="7" t="e">
        <v>#N/A</v>
      </c>
      <c r="G6035" s="7" t="e">
        <v>#N/A</v>
      </c>
      <c r="H6035" s="7" t="e">
        <v>#N/A</v>
      </c>
      <c r="I6035" s="7" t="s">
        <v>2751</v>
      </c>
      <c r="J6035" s="7" t="s">
        <v>2752</v>
      </c>
      <c r="K6035" s="241">
        <v>9268</v>
      </c>
      <c r="L6035" s="7" t="s">
        <v>2757</v>
      </c>
      <c r="M6035" s="241">
        <v>2045</v>
      </c>
      <c r="N6035" s="7" t="s">
        <v>170</v>
      </c>
    </row>
    <row r="6036" spans="1:14" x14ac:dyDescent="0.3">
      <c r="A6036" t="str">
        <f t="shared" si="94"/>
        <v>92682084</v>
      </c>
      <c r="B6036" s="7" t="s">
        <v>1321</v>
      </c>
      <c r="C6036" s="7"/>
      <c r="D6036" s="7"/>
      <c r="E6036" s="7" t="e">
        <v>#N/A</v>
      </c>
      <c r="F6036" s="7" t="e">
        <v>#N/A</v>
      </c>
      <c r="G6036" s="7" t="e">
        <v>#N/A</v>
      </c>
      <c r="H6036" s="7" t="e">
        <v>#N/A</v>
      </c>
      <c r="I6036" s="7" t="s">
        <v>2751</v>
      </c>
      <c r="J6036" s="7" t="s">
        <v>2752</v>
      </c>
      <c r="K6036" s="241">
        <v>9268</v>
      </c>
      <c r="L6036" s="7" t="s">
        <v>2757</v>
      </c>
      <c r="M6036" s="241">
        <v>2084</v>
      </c>
      <c r="N6036" s="7" t="s">
        <v>497</v>
      </c>
    </row>
    <row r="6037" spans="1:14" x14ac:dyDescent="0.3">
      <c r="A6037" t="str">
        <f t="shared" si="94"/>
        <v>92682159</v>
      </c>
      <c r="B6037" s="7" t="s">
        <v>1321</v>
      </c>
      <c r="C6037" s="7"/>
      <c r="D6037" s="7"/>
      <c r="E6037" s="7" t="e">
        <v>#N/A</v>
      </c>
      <c r="F6037" s="7" t="e">
        <v>#N/A</v>
      </c>
      <c r="G6037" s="7" t="e">
        <v>#N/A</v>
      </c>
      <c r="H6037" s="7" t="e">
        <v>#N/A</v>
      </c>
      <c r="I6037" s="7" t="s">
        <v>2751</v>
      </c>
      <c r="J6037" s="7" t="s">
        <v>2752</v>
      </c>
      <c r="K6037" s="241">
        <v>9268</v>
      </c>
      <c r="L6037" s="7" t="s">
        <v>2757</v>
      </c>
      <c r="M6037" s="241">
        <v>2159</v>
      </c>
      <c r="N6037" s="7" t="s">
        <v>521</v>
      </c>
    </row>
    <row r="6038" spans="1:14" x14ac:dyDescent="0.3">
      <c r="A6038" t="str">
        <f t="shared" si="94"/>
        <v>92686004</v>
      </c>
      <c r="B6038" s="7" t="s">
        <v>1321</v>
      </c>
      <c r="C6038" s="7"/>
      <c r="D6038" s="7"/>
      <c r="E6038" s="7" t="e">
        <v>#N/A</v>
      </c>
      <c r="F6038" s="7" t="e">
        <v>#N/A</v>
      </c>
      <c r="G6038" s="7" t="e">
        <v>#N/A</v>
      </c>
      <c r="H6038" s="7" t="e">
        <v>#N/A</v>
      </c>
      <c r="I6038" s="7" t="s">
        <v>2751</v>
      </c>
      <c r="J6038" s="7" t="s">
        <v>2752</v>
      </c>
      <c r="K6038" s="241">
        <v>9268</v>
      </c>
      <c r="L6038" s="7" t="s">
        <v>2757</v>
      </c>
      <c r="M6038" s="241">
        <v>6004</v>
      </c>
      <c r="N6038" s="7" t="s">
        <v>66</v>
      </c>
    </row>
    <row r="6039" spans="1:14" x14ac:dyDescent="0.3">
      <c r="A6039" t="str">
        <f t="shared" si="94"/>
        <v>928062</v>
      </c>
      <c r="B6039" s="7" t="s">
        <v>1321</v>
      </c>
      <c r="C6039" s="7"/>
      <c r="D6039" s="7"/>
      <c r="E6039" s="7" t="e">
        <v>#N/A</v>
      </c>
      <c r="F6039" s="7" t="e">
        <v>#N/A</v>
      </c>
      <c r="G6039" s="7" t="e">
        <v>#N/A</v>
      </c>
      <c r="H6039" s="7" t="e">
        <v>#N/A</v>
      </c>
      <c r="I6039" s="7" t="s">
        <v>2751</v>
      </c>
      <c r="J6039" s="7" t="s">
        <v>2752</v>
      </c>
      <c r="K6039" s="241">
        <v>9280</v>
      </c>
      <c r="L6039" s="7" t="s">
        <v>2758</v>
      </c>
      <c r="M6039" s="241">
        <v>62</v>
      </c>
      <c r="N6039" s="7" t="s">
        <v>388</v>
      </c>
    </row>
    <row r="6040" spans="1:14" x14ac:dyDescent="0.3">
      <c r="A6040" t="str">
        <f t="shared" si="94"/>
        <v>92802000</v>
      </c>
      <c r="B6040" s="7" t="s">
        <v>1321</v>
      </c>
      <c r="C6040" s="7"/>
      <c r="D6040" s="7"/>
      <c r="E6040" s="7" t="e">
        <v>#N/A</v>
      </c>
      <c r="F6040" s="7" t="e">
        <v>#N/A</v>
      </c>
      <c r="G6040" s="7" t="e">
        <v>#N/A</v>
      </c>
      <c r="H6040" s="7" t="e">
        <v>#N/A</v>
      </c>
      <c r="I6040" s="7" t="s">
        <v>2751</v>
      </c>
      <c r="J6040" s="7" t="s">
        <v>2752</v>
      </c>
      <c r="K6040" s="241">
        <v>9280</v>
      </c>
      <c r="L6040" s="7" t="s">
        <v>2758</v>
      </c>
      <c r="M6040" s="241">
        <v>2000</v>
      </c>
      <c r="N6040" s="7" t="s">
        <v>271</v>
      </c>
    </row>
    <row r="6041" spans="1:14" x14ac:dyDescent="0.3">
      <c r="A6041" t="str">
        <f t="shared" si="94"/>
        <v>92802045</v>
      </c>
      <c r="B6041" s="7" t="s">
        <v>1321</v>
      </c>
      <c r="C6041" s="7"/>
      <c r="D6041" s="7"/>
      <c r="E6041" s="7" t="e">
        <v>#N/A</v>
      </c>
      <c r="F6041" s="7" t="e">
        <v>#N/A</v>
      </c>
      <c r="G6041" s="7" t="e">
        <v>#N/A</v>
      </c>
      <c r="H6041" s="7" t="e">
        <v>#N/A</v>
      </c>
      <c r="I6041" s="7" t="s">
        <v>2751</v>
      </c>
      <c r="J6041" s="7" t="s">
        <v>2752</v>
      </c>
      <c r="K6041" s="241">
        <v>9280</v>
      </c>
      <c r="L6041" s="7" t="s">
        <v>2758</v>
      </c>
      <c r="M6041" s="241">
        <v>2045</v>
      </c>
      <c r="N6041" s="7" t="s">
        <v>170</v>
      </c>
    </row>
    <row r="6042" spans="1:14" x14ac:dyDescent="0.3">
      <c r="A6042" t="str">
        <f t="shared" si="94"/>
        <v>101742000</v>
      </c>
      <c r="B6042" s="7" t="s">
        <v>1323</v>
      </c>
      <c r="C6042" s="7"/>
      <c r="D6042" s="7"/>
      <c r="E6042" s="7" t="e">
        <v>#N/A</v>
      </c>
      <c r="F6042" s="7" t="e">
        <v>#N/A</v>
      </c>
      <c r="G6042" s="7" t="e">
        <v>#N/A</v>
      </c>
      <c r="H6042" s="7" t="e">
        <v>#N/A</v>
      </c>
      <c r="I6042" s="7" t="s">
        <v>2751</v>
      </c>
      <c r="J6042" s="7" t="s">
        <v>2752</v>
      </c>
      <c r="K6042" s="241">
        <v>10174</v>
      </c>
      <c r="L6042" s="7" t="s">
        <v>2759</v>
      </c>
      <c r="M6042" s="241">
        <v>2000</v>
      </c>
      <c r="N6042" s="7" t="s">
        <v>271</v>
      </c>
    </row>
    <row r="6043" spans="1:14" x14ac:dyDescent="0.3">
      <c r="A6043" t="str">
        <f t="shared" si="94"/>
        <v>101742084</v>
      </c>
      <c r="B6043" s="7" t="s">
        <v>1323</v>
      </c>
      <c r="C6043" s="7"/>
      <c r="D6043" s="7"/>
      <c r="E6043" s="7" t="e">
        <v>#N/A</v>
      </c>
      <c r="F6043" s="7" t="e">
        <v>#N/A</v>
      </c>
      <c r="G6043" s="7" t="e">
        <v>#N/A</v>
      </c>
      <c r="H6043" s="7" t="e">
        <v>#N/A</v>
      </c>
      <c r="I6043" s="7" t="s">
        <v>2751</v>
      </c>
      <c r="J6043" s="7" t="s">
        <v>2752</v>
      </c>
      <c r="K6043" s="241">
        <v>10174</v>
      </c>
      <c r="L6043" s="7" t="s">
        <v>2759</v>
      </c>
      <c r="M6043" s="241">
        <v>2084</v>
      </c>
      <c r="N6043" s="7" t="s">
        <v>497</v>
      </c>
    </row>
    <row r="6044" spans="1:14" x14ac:dyDescent="0.3">
      <c r="A6044" t="str">
        <f t="shared" si="94"/>
        <v>101742146</v>
      </c>
      <c r="B6044" s="7" t="s">
        <v>1323</v>
      </c>
      <c r="C6044" s="7"/>
      <c r="D6044" s="7"/>
      <c r="E6044" s="7" t="e">
        <v>#N/A</v>
      </c>
      <c r="F6044" s="7" t="e">
        <v>#N/A</v>
      </c>
      <c r="G6044" s="7" t="e">
        <v>#N/A</v>
      </c>
      <c r="H6044" s="7" t="e">
        <v>#N/A</v>
      </c>
      <c r="I6044" s="7" t="s">
        <v>2751</v>
      </c>
      <c r="J6044" s="7" t="s">
        <v>2752</v>
      </c>
      <c r="K6044" s="241">
        <v>10174</v>
      </c>
      <c r="L6044" s="7" t="s">
        <v>2759</v>
      </c>
      <c r="M6044" s="241">
        <v>2146</v>
      </c>
      <c r="N6044" s="7" t="s">
        <v>323</v>
      </c>
    </row>
    <row r="6045" spans="1:14" x14ac:dyDescent="0.3">
      <c r="A6045" t="str">
        <f t="shared" si="94"/>
        <v>101746004</v>
      </c>
      <c r="B6045" s="7" t="s">
        <v>1323</v>
      </c>
      <c r="C6045" s="7"/>
      <c r="D6045" s="7"/>
      <c r="E6045" s="7" t="e">
        <v>#N/A</v>
      </c>
      <c r="F6045" s="7" t="e">
        <v>#N/A</v>
      </c>
      <c r="G6045" s="7" t="e">
        <v>#N/A</v>
      </c>
      <c r="H6045" s="7" t="e">
        <v>#N/A</v>
      </c>
      <c r="I6045" s="7" t="s">
        <v>2751</v>
      </c>
      <c r="J6045" s="7" t="s">
        <v>2752</v>
      </c>
      <c r="K6045" s="241">
        <v>10174</v>
      </c>
      <c r="L6045" s="7" t="s">
        <v>2759</v>
      </c>
      <c r="M6045" s="241">
        <v>6004</v>
      </c>
      <c r="N6045" s="7" t="s">
        <v>66</v>
      </c>
    </row>
    <row r="6046" spans="1:14" x14ac:dyDescent="0.3">
      <c r="A6046" t="str">
        <f t="shared" si="94"/>
        <v>92721</v>
      </c>
      <c r="B6046" s="7" t="s">
        <v>1321</v>
      </c>
      <c r="C6046" s="7"/>
      <c r="D6046" s="7"/>
      <c r="E6046" s="7" t="e">
        <v>#N/A</v>
      </c>
      <c r="F6046" s="7" t="e">
        <v>#N/A</v>
      </c>
      <c r="G6046" s="7" t="e">
        <v>#N/A</v>
      </c>
      <c r="H6046" s="7" t="e">
        <v>#N/A</v>
      </c>
      <c r="I6046" s="7" t="s">
        <v>2760</v>
      </c>
      <c r="J6046" s="7" t="s">
        <v>2761</v>
      </c>
      <c r="K6046" s="241">
        <v>9272</v>
      </c>
      <c r="L6046" s="7" t="s">
        <v>2762</v>
      </c>
      <c r="M6046" s="241">
        <v>1</v>
      </c>
      <c r="N6046" s="7" t="s">
        <v>158</v>
      </c>
    </row>
    <row r="6047" spans="1:14" x14ac:dyDescent="0.3">
      <c r="A6047" t="str">
        <f t="shared" si="94"/>
        <v>92722084</v>
      </c>
      <c r="B6047" s="7" t="s">
        <v>1321</v>
      </c>
      <c r="C6047" s="7"/>
      <c r="D6047" s="7"/>
      <c r="E6047" s="7" t="e">
        <v>#N/A</v>
      </c>
      <c r="F6047" s="7" t="e">
        <v>#N/A</v>
      </c>
      <c r="G6047" s="7" t="e">
        <v>#N/A</v>
      </c>
      <c r="H6047" s="7" t="e">
        <v>#N/A</v>
      </c>
      <c r="I6047" s="7" t="s">
        <v>2760</v>
      </c>
      <c r="J6047" s="7" t="s">
        <v>2761</v>
      </c>
      <c r="K6047" s="241">
        <v>9272</v>
      </c>
      <c r="L6047" s="7" t="s">
        <v>2762</v>
      </c>
      <c r="M6047" s="241">
        <v>2084</v>
      </c>
      <c r="N6047" s="7" t="s">
        <v>497</v>
      </c>
    </row>
    <row r="6048" spans="1:14" x14ac:dyDescent="0.3">
      <c r="A6048" t="str">
        <f t="shared" si="94"/>
        <v>92726004</v>
      </c>
      <c r="B6048" s="7" t="s">
        <v>1321</v>
      </c>
      <c r="C6048" s="7"/>
      <c r="D6048" s="7"/>
      <c r="E6048" s="7" t="e">
        <v>#N/A</v>
      </c>
      <c r="F6048" s="7" t="e">
        <v>#N/A</v>
      </c>
      <c r="G6048" s="7" t="e">
        <v>#N/A</v>
      </c>
      <c r="H6048" s="7" t="e">
        <v>#N/A</v>
      </c>
      <c r="I6048" s="7" t="s">
        <v>2760</v>
      </c>
      <c r="J6048" s="7" t="s">
        <v>2761</v>
      </c>
      <c r="K6048" s="241">
        <v>9272</v>
      </c>
      <c r="L6048" s="7" t="s">
        <v>2762</v>
      </c>
      <c r="M6048" s="241">
        <v>6004</v>
      </c>
      <c r="N6048" s="7" t="s">
        <v>66</v>
      </c>
    </row>
    <row r="6049" spans="1:14" x14ac:dyDescent="0.3">
      <c r="A6049" t="str">
        <f t="shared" si="94"/>
        <v>927362</v>
      </c>
      <c r="B6049" s="7" t="s">
        <v>1321</v>
      </c>
      <c r="C6049" s="7"/>
      <c r="D6049" s="7"/>
      <c r="E6049" s="7" t="e">
        <v>#N/A</v>
      </c>
      <c r="F6049" s="7" t="e">
        <v>#N/A</v>
      </c>
      <c r="G6049" s="7" t="e">
        <v>#N/A</v>
      </c>
      <c r="H6049" s="7" t="e">
        <v>#N/A</v>
      </c>
      <c r="I6049" s="7" t="s">
        <v>2760</v>
      </c>
      <c r="J6049" s="7" t="s">
        <v>2761</v>
      </c>
      <c r="K6049" s="241">
        <v>9273</v>
      </c>
      <c r="L6049" s="7" t="s">
        <v>2763</v>
      </c>
      <c r="M6049" s="241">
        <v>62</v>
      </c>
      <c r="N6049" s="7" t="s">
        <v>388</v>
      </c>
    </row>
    <row r="6050" spans="1:14" x14ac:dyDescent="0.3">
      <c r="A6050" t="str">
        <f t="shared" si="94"/>
        <v>92732000</v>
      </c>
      <c r="B6050" s="7" t="s">
        <v>1321</v>
      </c>
      <c r="C6050" s="7"/>
      <c r="D6050" s="7"/>
      <c r="E6050" s="7" t="e">
        <v>#N/A</v>
      </c>
      <c r="F6050" s="7" t="e">
        <v>#N/A</v>
      </c>
      <c r="G6050" s="7" t="e">
        <v>#N/A</v>
      </c>
      <c r="H6050" s="7" t="e">
        <v>#N/A</v>
      </c>
      <c r="I6050" s="7" t="s">
        <v>2760</v>
      </c>
      <c r="J6050" s="7" t="s">
        <v>2761</v>
      </c>
      <c r="K6050" s="241">
        <v>9273</v>
      </c>
      <c r="L6050" s="7" t="s">
        <v>2763</v>
      </c>
      <c r="M6050" s="241">
        <v>2000</v>
      </c>
      <c r="N6050" s="7" t="s">
        <v>271</v>
      </c>
    </row>
    <row r="6051" spans="1:14" x14ac:dyDescent="0.3">
      <c r="A6051" t="str">
        <f t="shared" si="94"/>
        <v>92732084</v>
      </c>
      <c r="B6051" s="7" t="s">
        <v>1321</v>
      </c>
      <c r="C6051" s="7"/>
      <c r="D6051" s="7"/>
      <c r="E6051" s="7" t="e">
        <v>#N/A</v>
      </c>
      <c r="F6051" s="7" t="e">
        <v>#N/A</v>
      </c>
      <c r="G6051" s="7" t="e">
        <v>#N/A</v>
      </c>
      <c r="H6051" s="7" t="e">
        <v>#N/A</v>
      </c>
      <c r="I6051" s="7" t="s">
        <v>2760</v>
      </c>
      <c r="J6051" s="7" t="s">
        <v>2761</v>
      </c>
      <c r="K6051" s="241">
        <v>9273</v>
      </c>
      <c r="L6051" s="7" t="s">
        <v>2763</v>
      </c>
      <c r="M6051" s="241">
        <v>2084</v>
      </c>
      <c r="N6051" s="7" t="s">
        <v>497</v>
      </c>
    </row>
    <row r="6052" spans="1:14" x14ac:dyDescent="0.3">
      <c r="A6052" t="str">
        <f t="shared" si="94"/>
        <v>92732159</v>
      </c>
      <c r="B6052" s="7" t="s">
        <v>1321</v>
      </c>
      <c r="C6052" s="7"/>
      <c r="D6052" s="7"/>
      <c r="E6052" s="7" t="e">
        <v>#N/A</v>
      </c>
      <c r="F6052" s="7" t="e">
        <v>#N/A</v>
      </c>
      <c r="G6052" s="7" t="e">
        <v>#N/A</v>
      </c>
      <c r="H6052" s="7" t="e">
        <v>#N/A</v>
      </c>
      <c r="I6052" s="7" t="s">
        <v>2760</v>
      </c>
      <c r="J6052" s="7" t="s">
        <v>2761</v>
      </c>
      <c r="K6052" s="241">
        <v>9273</v>
      </c>
      <c r="L6052" s="7" t="s">
        <v>2763</v>
      </c>
      <c r="M6052" s="241">
        <v>2159</v>
      </c>
      <c r="N6052" s="7" t="s">
        <v>521</v>
      </c>
    </row>
    <row r="6053" spans="1:14" x14ac:dyDescent="0.3">
      <c r="A6053" t="str">
        <f t="shared" si="94"/>
        <v>92736004</v>
      </c>
      <c r="B6053" s="7" t="s">
        <v>1321</v>
      </c>
      <c r="C6053" s="7"/>
      <c r="D6053" s="7"/>
      <c r="E6053" s="7" t="e">
        <v>#N/A</v>
      </c>
      <c r="F6053" s="7" t="e">
        <v>#N/A</v>
      </c>
      <c r="G6053" s="7" t="e">
        <v>#N/A</v>
      </c>
      <c r="H6053" s="7" t="e">
        <v>#N/A</v>
      </c>
      <c r="I6053" s="7" t="s">
        <v>2760</v>
      </c>
      <c r="J6053" s="7" t="s">
        <v>2761</v>
      </c>
      <c r="K6053" s="241">
        <v>9273</v>
      </c>
      <c r="L6053" s="7" t="s">
        <v>2763</v>
      </c>
      <c r="M6053" s="241">
        <v>6004</v>
      </c>
      <c r="N6053" s="7" t="s">
        <v>66</v>
      </c>
    </row>
    <row r="6054" spans="1:14" x14ac:dyDescent="0.3">
      <c r="A6054" t="str">
        <f t="shared" si="94"/>
        <v>927962</v>
      </c>
      <c r="B6054" s="7" t="s">
        <v>1321</v>
      </c>
      <c r="C6054" s="7"/>
      <c r="D6054" s="7"/>
      <c r="E6054" s="7" t="e">
        <v>#N/A</v>
      </c>
      <c r="F6054" s="7" t="e">
        <v>#N/A</v>
      </c>
      <c r="G6054" s="7" t="e">
        <v>#N/A</v>
      </c>
      <c r="H6054" s="7" t="e">
        <v>#N/A</v>
      </c>
      <c r="I6054" s="7" t="s">
        <v>2760</v>
      </c>
      <c r="J6054" s="7" t="s">
        <v>2761</v>
      </c>
      <c r="K6054" s="241">
        <v>9279</v>
      </c>
      <c r="L6054" s="7" t="s">
        <v>388</v>
      </c>
      <c r="M6054" s="241">
        <v>62</v>
      </c>
      <c r="N6054" s="7" t="s">
        <v>388</v>
      </c>
    </row>
    <row r="6055" spans="1:14" x14ac:dyDescent="0.3">
      <c r="A6055" t="str">
        <f t="shared" si="94"/>
        <v>92792000</v>
      </c>
      <c r="B6055" s="7" t="s">
        <v>1321</v>
      </c>
      <c r="C6055" s="7"/>
      <c r="D6055" s="7"/>
      <c r="E6055" s="7" t="e">
        <v>#N/A</v>
      </c>
      <c r="F6055" s="7" t="e">
        <v>#N/A</v>
      </c>
      <c r="G6055" s="7" t="e">
        <v>#N/A</v>
      </c>
      <c r="H6055" s="7" t="e">
        <v>#N/A</v>
      </c>
      <c r="I6055" s="7" t="s">
        <v>2760</v>
      </c>
      <c r="J6055" s="7" t="s">
        <v>2761</v>
      </c>
      <c r="K6055" s="241">
        <v>9279</v>
      </c>
      <c r="L6055" s="7" t="s">
        <v>388</v>
      </c>
      <c r="M6055" s="241">
        <v>2000</v>
      </c>
      <c r="N6055" s="7" t="s">
        <v>271</v>
      </c>
    </row>
    <row r="6056" spans="1:14" x14ac:dyDescent="0.3">
      <c r="A6056" t="str">
        <f t="shared" si="94"/>
        <v>92792045</v>
      </c>
      <c r="B6056" s="7" t="s">
        <v>1321</v>
      </c>
      <c r="C6056" s="7"/>
      <c r="D6056" s="7"/>
      <c r="E6056" s="7" t="e">
        <v>#N/A</v>
      </c>
      <c r="F6056" s="7" t="e">
        <v>#N/A</v>
      </c>
      <c r="G6056" s="7" t="e">
        <v>#N/A</v>
      </c>
      <c r="H6056" s="7" t="e">
        <v>#N/A</v>
      </c>
      <c r="I6056" s="7" t="s">
        <v>2760</v>
      </c>
      <c r="J6056" s="7" t="s">
        <v>2761</v>
      </c>
      <c r="K6056" s="241">
        <v>9279</v>
      </c>
      <c r="L6056" s="7" t="s">
        <v>388</v>
      </c>
      <c r="M6056" s="241">
        <v>2045</v>
      </c>
      <c r="N6056" s="7" t="s">
        <v>170</v>
      </c>
    </row>
    <row r="6057" spans="1:14" x14ac:dyDescent="0.3">
      <c r="A6057" t="str">
        <f t="shared" si="94"/>
        <v>925162</v>
      </c>
      <c r="B6057" s="7" t="s">
        <v>1321</v>
      </c>
      <c r="C6057" s="7"/>
      <c r="D6057" s="7"/>
      <c r="E6057" s="7" t="e">
        <v>#N/A</v>
      </c>
      <c r="F6057" s="7" t="e">
        <v>#N/A</v>
      </c>
      <c r="G6057" s="7" t="e">
        <v>#N/A</v>
      </c>
      <c r="H6057" s="7" t="e">
        <v>#N/A</v>
      </c>
      <c r="I6057" s="7" t="s">
        <v>2764</v>
      </c>
      <c r="J6057" s="7" t="s">
        <v>2765</v>
      </c>
      <c r="K6057" s="241">
        <v>9251</v>
      </c>
      <c r="L6057" s="7" t="s">
        <v>2766</v>
      </c>
      <c r="M6057" s="241">
        <v>62</v>
      </c>
      <c r="N6057" s="7" t="s">
        <v>388</v>
      </c>
    </row>
    <row r="6058" spans="1:14" x14ac:dyDescent="0.3">
      <c r="A6058" t="str">
        <f t="shared" si="94"/>
        <v>92512000</v>
      </c>
      <c r="B6058" s="7" t="s">
        <v>1321</v>
      </c>
      <c r="C6058" s="7"/>
      <c r="D6058" s="7"/>
      <c r="E6058" s="7" t="e">
        <v>#N/A</v>
      </c>
      <c r="F6058" s="7" t="e">
        <v>#N/A</v>
      </c>
      <c r="G6058" s="7" t="e">
        <v>#N/A</v>
      </c>
      <c r="H6058" s="7" t="e">
        <v>#N/A</v>
      </c>
      <c r="I6058" s="7" t="s">
        <v>2764</v>
      </c>
      <c r="J6058" s="7" t="s">
        <v>2765</v>
      </c>
      <c r="K6058" s="241">
        <v>9251</v>
      </c>
      <c r="L6058" s="7" t="s">
        <v>2766</v>
      </c>
      <c r="M6058" s="241">
        <v>2000</v>
      </c>
      <c r="N6058" s="7" t="s">
        <v>271</v>
      </c>
    </row>
    <row r="6059" spans="1:14" x14ac:dyDescent="0.3">
      <c r="A6059" t="str">
        <f t="shared" si="94"/>
        <v>92512015</v>
      </c>
      <c r="B6059" s="7" t="s">
        <v>1321</v>
      </c>
      <c r="C6059" s="7"/>
      <c r="D6059" s="7"/>
      <c r="E6059" s="7" t="e">
        <v>#N/A</v>
      </c>
      <c r="F6059" s="7" t="e">
        <v>#N/A</v>
      </c>
      <c r="G6059" s="7" t="e">
        <v>#N/A</v>
      </c>
      <c r="H6059" s="7" t="e">
        <v>#N/A</v>
      </c>
      <c r="I6059" s="7" t="s">
        <v>2764</v>
      </c>
      <c r="J6059" s="7" t="s">
        <v>2765</v>
      </c>
      <c r="K6059" s="241">
        <v>9251</v>
      </c>
      <c r="L6059" s="7" t="s">
        <v>2766</v>
      </c>
      <c r="M6059" s="241">
        <v>2015</v>
      </c>
      <c r="N6059" s="7" t="s">
        <v>278</v>
      </c>
    </row>
    <row r="6060" spans="1:14" x14ac:dyDescent="0.3">
      <c r="A6060" t="str">
        <f t="shared" si="94"/>
        <v>92512045</v>
      </c>
      <c r="B6060" s="7" t="s">
        <v>1321</v>
      </c>
      <c r="C6060" s="7"/>
      <c r="D6060" s="7"/>
      <c r="E6060" s="7" t="e">
        <v>#N/A</v>
      </c>
      <c r="F6060" s="7" t="e">
        <v>#N/A</v>
      </c>
      <c r="G6060" s="7" t="e">
        <v>#N/A</v>
      </c>
      <c r="H6060" s="7" t="e">
        <v>#N/A</v>
      </c>
      <c r="I6060" s="7" t="s">
        <v>2764</v>
      </c>
      <c r="J6060" s="7" t="s">
        <v>2765</v>
      </c>
      <c r="K6060" s="241">
        <v>9251</v>
      </c>
      <c r="L6060" s="7" t="s">
        <v>2766</v>
      </c>
      <c r="M6060" s="241">
        <v>2045</v>
      </c>
      <c r="N6060" s="7" t="s">
        <v>170</v>
      </c>
    </row>
    <row r="6061" spans="1:14" x14ac:dyDescent="0.3">
      <c r="A6061" t="str">
        <f t="shared" si="94"/>
        <v>92512046</v>
      </c>
      <c r="B6061" s="7" t="s">
        <v>1321</v>
      </c>
      <c r="C6061" s="7"/>
      <c r="D6061" s="7"/>
      <c r="E6061" s="7" t="e">
        <v>#N/A</v>
      </c>
      <c r="F6061" s="7" t="e">
        <v>#N/A</v>
      </c>
      <c r="G6061" s="7" t="e">
        <v>#N/A</v>
      </c>
      <c r="H6061" s="7" t="e">
        <v>#N/A</v>
      </c>
      <c r="I6061" s="7" t="s">
        <v>2764</v>
      </c>
      <c r="J6061" s="7" t="s">
        <v>2765</v>
      </c>
      <c r="K6061" s="241">
        <v>9251</v>
      </c>
      <c r="L6061" s="7" t="s">
        <v>2766</v>
      </c>
      <c r="M6061" s="241">
        <v>2046</v>
      </c>
      <c r="N6061" s="7" t="s">
        <v>404</v>
      </c>
    </row>
    <row r="6062" spans="1:14" x14ac:dyDescent="0.3">
      <c r="A6062" t="str">
        <f t="shared" si="94"/>
        <v>92512084</v>
      </c>
      <c r="B6062" s="7" t="s">
        <v>1321</v>
      </c>
      <c r="C6062" s="7"/>
      <c r="D6062" s="7"/>
      <c r="E6062" s="7" t="e">
        <v>#N/A</v>
      </c>
      <c r="F6062" s="7" t="e">
        <v>#N/A</v>
      </c>
      <c r="G6062" s="7" t="e">
        <v>#N/A</v>
      </c>
      <c r="H6062" s="7" t="e">
        <v>#N/A</v>
      </c>
      <c r="I6062" s="7" t="s">
        <v>2764</v>
      </c>
      <c r="J6062" s="7" t="s">
        <v>2765</v>
      </c>
      <c r="K6062" s="241">
        <v>9251</v>
      </c>
      <c r="L6062" s="7" t="s">
        <v>2766</v>
      </c>
      <c r="M6062" s="241">
        <v>2084</v>
      </c>
      <c r="N6062" s="7" t="s">
        <v>497</v>
      </c>
    </row>
    <row r="6063" spans="1:14" x14ac:dyDescent="0.3">
      <c r="A6063" t="str">
        <f t="shared" si="94"/>
        <v>92512159</v>
      </c>
      <c r="B6063" s="7" t="s">
        <v>1321</v>
      </c>
      <c r="C6063" s="7"/>
      <c r="D6063" s="7"/>
      <c r="E6063" s="7" t="e">
        <v>#N/A</v>
      </c>
      <c r="F6063" s="7" t="e">
        <v>#N/A</v>
      </c>
      <c r="G6063" s="7" t="e">
        <v>#N/A</v>
      </c>
      <c r="H6063" s="7" t="e">
        <v>#N/A</v>
      </c>
      <c r="I6063" s="7" t="s">
        <v>2764</v>
      </c>
      <c r="J6063" s="7" t="s">
        <v>2765</v>
      </c>
      <c r="K6063" s="241">
        <v>9251</v>
      </c>
      <c r="L6063" s="7" t="s">
        <v>2766</v>
      </c>
      <c r="M6063" s="241">
        <v>2159</v>
      </c>
      <c r="N6063" s="7" t="s">
        <v>521</v>
      </c>
    </row>
    <row r="6064" spans="1:14" x14ac:dyDescent="0.3">
      <c r="A6064" t="str">
        <f t="shared" si="94"/>
        <v>92516004</v>
      </c>
      <c r="B6064" s="7" t="s">
        <v>1321</v>
      </c>
      <c r="C6064" s="7"/>
      <c r="D6064" s="7"/>
      <c r="E6064" s="7" t="e">
        <v>#N/A</v>
      </c>
      <c r="F6064" s="7" t="e">
        <v>#N/A</v>
      </c>
      <c r="G6064" s="7" t="e">
        <v>#N/A</v>
      </c>
      <c r="H6064" s="7" t="e">
        <v>#N/A</v>
      </c>
      <c r="I6064" s="7" t="s">
        <v>2764</v>
      </c>
      <c r="J6064" s="7" t="s">
        <v>2765</v>
      </c>
      <c r="K6064" s="241">
        <v>9251</v>
      </c>
      <c r="L6064" s="7" t="s">
        <v>2766</v>
      </c>
      <c r="M6064" s="241">
        <v>6004</v>
      </c>
      <c r="N6064" s="7" t="s">
        <v>66</v>
      </c>
    </row>
    <row r="6065" spans="1:14" x14ac:dyDescent="0.3">
      <c r="A6065" t="str">
        <f t="shared" si="94"/>
        <v>927662</v>
      </c>
      <c r="B6065" s="7" t="s">
        <v>1321</v>
      </c>
      <c r="C6065" s="7"/>
      <c r="D6065" s="7"/>
      <c r="E6065" s="7" t="e">
        <v>#N/A</v>
      </c>
      <c r="F6065" s="7" t="e">
        <v>#N/A</v>
      </c>
      <c r="G6065" s="7" t="e">
        <v>#N/A</v>
      </c>
      <c r="H6065" s="7" t="e">
        <v>#N/A</v>
      </c>
      <c r="I6065" s="7" t="s">
        <v>2764</v>
      </c>
      <c r="J6065" s="7" t="s">
        <v>2765</v>
      </c>
      <c r="K6065" s="241">
        <v>9276</v>
      </c>
      <c r="L6065" s="7" t="s">
        <v>2767</v>
      </c>
      <c r="M6065" s="241">
        <v>62</v>
      </c>
      <c r="N6065" s="7" t="s">
        <v>388</v>
      </c>
    </row>
    <row r="6066" spans="1:14" x14ac:dyDescent="0.3">
      <c r="A6066" t="str">
        <f t="shared" si="94"/>
        <v>92762000</v>
      </c>
      <c r="B6066" s="7" t="s">
        <v>1321</v>
      </c>
      <c r="C6066" s="7"/>
      <c r="D6066" s="7"/>
      <c r="E6066" s="7" t="e">
        <v>#N/A</v>
      </c>
      <c r="F6066" s="7" t="e">
        <v>#N/A</v>
      </c>
      <c r="G6066" s="7" t="e">
        <v>#N/A</v>
      </c>
      <c r="H6066" s="7" t="e">
        <v>#N/A</v>
      </c>
      <c r="I6066" s="7" t="s">
        <v>2764</v>
      </c>
      <c r="J6066" s="7" t="s">
        <v>2765</v>
      </c>
      <c r="K6066" s="241">
        <v>9276</v>
      </c>
      <c r="L6066" s="7" t="s">
        <v>2767</v>
      </c>
      <c r="M6066" s="241">
        <v>2000</v>
      </c>
      <c r="N6066" s="7" t="s">
        <v>271</v>
      </c>
    </row>
    <row r="6067" spans="1:14" x14ac:dyDescent="0.3">
      <c r="A6067" t="str">
        <f t="shared" si="94"/>
        <v>92762045</v>
      </c>
      <c r="B6067" s="7" t="s">
        <v>1321</v>
      </c>
      <c r="C6067" s="7"/>
      <c r="D6067" s="7"/>
      <c r="E6067" s="7" t="e">
        <v>#N/A</v>
      </c>
      <c r="F6067" s="7" t="e">
        <v>#N/A</v>
      </c>
      <c r="G6067" s="7" t="e">
        <v>#N/A</v>
      </c>
      <c r="H6067" s="7" t="e">
        <v>#N/A</v>
      </c>
      <c r="I6067" s="7" t="s">
        <v>2764</v>
      </c>
      <c r="J6067" s="7" t="s">
        <v>2765</v>
      </c>
      <c r="K6067" s="241">
        <v>9276</v>
      </c>
      <c r="L6067" s="7" t="s">
        <v>2767</v>
      </c>
      <c r="M6067" s="241">
        <v>2045</v>
      </c>
      <c r="N6067" s="7" t="s">
        <v>170</v>
      </c>
    </row>
    <row r="6068" spans="1:14" x14ac:dyDescent="0.3">
      <c r="A6068" t="str">
        <f t="shared" si="94"/>
        <v>92766004</v>
      </c>
      <c r="B6068" s="7" t="s">
        <v>1321</v>
      </c>
      <c r="C6068" s="7"/>
      <c r="D6068" s="7"/>
      <c r="E6068" s="7" t="e">
        <v>#N/A</v>
      </c>
      <c r="F6068" s="7" t="e">
        <v>#N/A</v>
      </c>
      <c r="G6068" s="7" t="e">
        <v>#N/A</v>
      </c>
      <c r="H6068" s="7" t="e">
        <v>#N/A</v>
      </c>
      <c r="I6068" s="7" t="s">
        <v>2764</v>
      </c>
      <c r="J6068" s="7" t="s">
        <v>2765</v>
      </c>
      <c r="K6068" s="241">
        <v>9276</v>
      </c>
      <c r="L6068" s="7" t="s">
        <v>2767</v>
      </c>
      <c r="M6068" s="241">
        <v>6004</v>
      </c>
      <c r="N6068" s="7" t="s">
        <v>66</v>
      </c>
    </row>
    <row r="6069" spans="1:14" x14ac:dyDescent="0.3">
      <c r="A6069" t="str">
        <f t="shared" si="94"/>
        <v>92767504</v>
      </c>
      <c r="B6069" s="7" t="s">
        <v>1321</v>
      </c>
      <c r="C6069" s="7"/>
      <c r="D6069" s="7"/>
      <c r="E6069" s="7" t="e">
        <v>#N/A</v>
      </c>
      <c r="F6069" s="7" t="e">
        <v>#N/A</v>
      </c>
      <c r="G6069" s="7" t="e">
        <v>#N/A</v>
      </c>
      <c r="H6069" s="7" t="e">
        <v>#N/A</v>
      </c>
      <c r="I6069" s="7" t="s">
        <v>2764</v>
      </c>
      <c r="J6069" s="7" t="s">
        <v>2765</v>
      </c>
      <c r="K6069" s="241">
        <v>9276</v>
      </c>
      <c r="L6069" s="7" t="s">
        <v>2767</v>
      </c>
      <c r="M6069" s="241">
        <v>7504</v>
      </c>
      <c r="N6069" s="7" t="s">
        <v>225</v>
      </c>
    </row>
    <row r="6070" spans="1:14" x14ac:dyDescent="0.3">
      <c r="A6070" t="str">
        <f t="shared" si="94"/>
        <v>927762</v>
      </c>
      <c r="B6070" s="7" t="s">
        <v>1321</v>
      </c>
      <c r="C6070" s="7"/>
      <c r="D6070" s="7"/>
      <c r="E6070" s="7" t="e">
        <v>#N/A</v>
      </c>
      <c r="F6070" s="7" t="e">
        <v>#N/A</v>
      </c>
      <c r="G6070" s="7" t="e">
        <v>#N/A</v>
      </c>
      <c r="H6070" s="7" t="e">
        <v>#N/A</v>
      </c>
      <c r="I6070" s="7" t="s">
        <v>2764</v>
      </c>
      <c r="J6070" s="7" t="s">
        <v>2765</v>
      </c>
      <c r="K6070" s="241">
        <v>9277</v>
      </c>
      <c r="L6070" s="7" t="s">
        <v>2768</v>
      </c>
      <c r="M6070" s="241">
        <v>62</v>
      </c>
      <c r="N6070" s="7" t="s">
        <v>388</v>
      </c>
    </row>
    <row r="6071" spans="1:14" x14ac:dyDescent="0.3">
      <c r="A6071" t="str">
        <f t="shared" si="94"/>
        <v>92772000</v>
      </c>
      <c r="B6071" s="7" t="s">
        <v>1321</v>
      </c>
      <c r="C6071" s="7"/>
      <c r="D6071" s="7"/>
      <c r="E6071" s="7" t="e">
        <v>#N/A</v>
      </c>
      <c r="F6071" s="7" t="e">
        <v>#N/A</v>
      </c>
      <c r="G6071" s="7" t="e">
        <v>#N/A</v>
      </c>
      <c r="H6071" s="7" t="e">
        <v>#N/A</v>
      </c>
      <c r="I6071" s="7" t="s">
        <v>2764</v>
      </c>
      <c r="J6071" s="7" t="s">
        <v>2765</v>
      </c>
      <c r="K6071" s="241">
        <v>9277</v>
      </c>
      <c r="L6071" s="7" t="s">
        <v>2768</v>
      </c>
      <c r="M6071" s="241">
        <v>2000</v>
      </c>
      <c r="N6071" s="7" t="s">
        <v>271</v>
      </c>
    </row>
    <row r="6072" spans="1:14" x14ac:dyDescent="0.3">
      <c r="A6072" t="str">
        <f t="shared" si="94"/>
        <v>92772045</v>
      </c>
      <c r="B6072" s="7" t="s">
        <v>1321</v>
      </c>
      <c r="C6072" s="7"/>
      <c r="D6072" s="7"/>
      <c r="E6072" s="7" t="e">
        <v>#N/A</v>
      </c>
      <c r="F6072" s="7" t="e">
        <v>#N/A</v>
      </c>
      <c r="G6072" s="7" t="e">
        <v>#N/A</v>
      </c>
      <c r="H6072" s="7" t="e">
        <v>#N/A</v>
      </c>
      <c r="I6072" s="7" t="s">
        <v>2764</v>
      </c>
      <c r="J6072" s="7" t="s">
        <v>2765</v>
      </c>
      <c r="K6072" s="241">
        <v>9277</v>
      </c>
      <c r="L6072" s="7" t="s">
        <v>2768</v>
      </c>
      <c r="M6072" s="241">
        <v>2045</v>
      </c>
      <c r="N6072" s="7" t="s">
        <v>170</v>
      </c>
    </row>
    <row r="6073" spans="1:14" x14ac:dyDescent="0.3">
      <c r="A6073" t="str">
        <f t="shared" si="94"/>
        <v>92776004</v>
      </c>
      <c r="B6073" s="7" t="s">
        <v>1321</v>
      </c>
      <c r="C6073" s="7"/>
      <c r="D6073" s="7"/>
      <c r="E6073" s="7" t="e">
        <v>#N/A</v>
      </c>
      <c r="F6073" s="7" t="e">
        <v>#N/A</v>
      </c>
      <c r="G6073" s="7" t="e">
        <v>#N/A</v>
      </c>
      <c r="H6073" s="7" t="e">
        <v>#N/A</v>
      </c>
      <c r="I6073" s="7" t="s">
        <v>2764</v>
      </c>
      <c r="J6073" s="7" t="s">
        <v>2765</v>
      </c>
      <c r="K6073" s="241">
        <v>9277</v>
      </c>
      <c r="L6073" s="7" t="s">
        <v>2768</v>
      </c>
      <c r="M6073" s="241">
        <v>6004</v>
      </c>
      <c r="N6073" s="7" t="s">
        <v>66</v>
      </c>
    </row>
    <row r="6074" spans="1:14" x14ac:dyDescent="0.3">
      <c r="A6074" t="str">
        <f t="shared" si="94"/>
        <v>927862</v>
      </c>
      <c r="B6074" s="7" t="s">
        <v>1321</v>
      </c>
      <c r="C6074" s="7"/>
      <c r="D6074" s="7"/>
      <c r="E6074" s="7" t="e">
        <v>#N/A</v>
      </c>
      <c r="F6074" s="7" t="e">
        <v>#N/A</v>
      </c>
      <c r="G6074" s="7" t="e">
        <v>#N/A</v>
      </c>
      <c r="H6074" s="7" t="e">
        <v>#N/A</v>
      </c>
      <c r="I6074" s="7" t="s">
        <v>2764</v>
      </c>
      <c r="J6074" s="7" t="s">
        <v>2765</v>
      </c>
      <c r="K6074" s="241">
        <v>9278</v>
      </c>
      <c r="L6074" s="7" t="s">
        <v>2769</v>
      </c>
      <c r="M6074" s="241">
        <v>62</v>
      </c>
      <c r="N6074" s="7" t="s">
        <v>388</v>
      </c>
    </row>
    <row r="6075" spans="1:14" x14ac:dyDescent="0.3">
      <c r="A6075" t="str">
        <f t="shared" si="94"/>
        <v>92782000</v>
      </c>
      <c r="B6075" s="7" t="s">
        <v>1321</v>
      </c>
      <c r="C6075" s="7"/>
      <c r="D6075" s="7"/>
      <c r="E6075" s="7" t="e">
        <v>#N/A</v>
      </c>
      <c r="F6075" s="7" t="e">
        <v>#N/A</v>
      </c>
      <c r="G6075" s="7" t="e">
        <v>#N/A</v>
      </c>
      <c r="H6075" s="7" t="e">
        <v>#N/A</v>
      </c>
      <c r="I6075" s="7" t="s">
        <v>2764</v>
      </c>
      <c r="J6075" s="7" t="s">
        <v>2765</v>
      </c>
      <c r="K6075" s="241">
        <v>9278</v>
      </c>
      <c r="L6075" s="7" t="s">
        <v>2769</v>
      </c>
      <c r="M6075" s="241">
        <v>2000</v>
      </c>
      <c r="N6075" s="7" t="s">
        <v>271</v>
      </c>
    </row>
    <row r="6076" spans="1:14" x14ac:dyDescent="0.3">
      <c r="A6076" t="str">
        <f t="shared" si="94"/>
        <v>92782045</v>
      </c>
      <c r="B6076" s="7" t="s">
        <v>1321</v>
      </c>
      <c r="C6076" s="7"/>
      <c r="D6076" s="7"/>
      <c r="E6076" s="7" t="e">
        <v>#N/A</v>
      </c>
      <c r="F6076" s="7" t="e">
        <v>#N/A</v>
      </c>
      <c r="G6076" s="7" t="e">
        <v>#N/A</v>
      </c>
      <c r="H6076" s="7" t="e">
        <v>#N/A</v>
      </c>
      <c r="I6076" s="7" t="s">
        <v>2764</v>
      </c>
      <c r="J6076" s="7" t="s">
        <v>2765</v>
      </c>
      <c r="K6076" s="241">
        <v>9278</v>
      </c>
      <c r="L6076" s="7" t="s">
        <v>2769</v>
      </c>
      <c r="M6076" s="241">
        <v>2045</v>
      </c>
      <c r="N6076" s="7" t="s">
        <v>170</v>
      </c>
    </row>
    <row r="6077" spans="1:14" x14ac:dyDescent="0.3">
      <c r="A6077" t="str">
        <f t="shared" si="94"/>
        <v>107430</v>
      </c>
      <c r="B6077" s="7" t="s">
        <v>1294</v>
      </c>
      <c r="C6077" s="7" t="s">
        <v>1316</v>
      </c>
      <c r="D6077" s="7" t="s">
        <v>22</v>
      </c>
      <c r="E6077" s="7" t="e">
        <v>#N/A</v>
      </c>
      <c r="F6077" s="7" t="e">
        <v>#N/A</v>
      </c>
      <c r="G6077" s="7" t="e">
        <v>#N/A</v>
      </c>
      <c r="H6077" s="7" t="e">
        <v>#N/A</v>
      </c>
      <c r="I6077" s="7" t="s">
        <v>373</v>
      </c>
      <c r="J6077" s="7" t="s">
        <v>374</v>
      </c>
      <c r="K6077" s="241">
        <v>1074</v>
      </c>
      <c r="L6077" s="7" t="s">
        <v>376</v>
      </c>
      <c r="M6077" s="241">
        <v>30</v>
      </c>
      <c r="N6077" s="7" t="s">
        <v>347</v>
      </c>
    </row>
    <row r="6078" spans="1:14" x14ac:dyDescent="0.3">
      <c r="A6078" t="str">
        <f t="shared" si="94"/>
        <v>10742037</v>
      </c>
      <c r="B6078" s="7" t="s">
        <v>1294</v>
      </c>
      <c r="C6078" s="7" t="s">
        <v>1316</v>
      </c>
      <c r="D6078" s="7" t="s">
        <v>22</v>
      </c>
      <c r="E6078" s="7" t="e">
        <v>#N/A</v>
      </c>
      <c r="F6078" s="7" t="e">
        <v>#N/A</v>
      </c>
      <c r="G6078" s="7" t="e">
        <v>#N/A</v>
      </c>
      <c r="H6078" s="7" t="e">
        <v>#N/A</v>
      </c>
      <c r="I6078" s="7" t="s">
        <v>373</v>
      </c>
      <c r="J6078" s="7" t="s">
        <v>374</v>
      </c>
      <c r="K6078" s="241">
        <v>1074</v>
      </c>
      <c r="L6078" s="7" t="s">
        <v>376</v>
      </c>
      <c r="M6078" s="241">
        <v>2037</v>
      </c>
      <c r="N6078" s="7" t="s">
        <v>294</v>
      </c>
    </row>
    <row r="6079" spans="1:14" x14ac:dyDescent="0.3">
      <c r="A6079" t="str">
        <f t="shared" si="94"/>
        <v>10742073</v>
      </c>
      <c r="B6079" s="7" t="s">
        <v>1294</v>
      </c>
      <c r="C6079" s="7" t="s">
        <v>1316</v>
      </c>
      <c r="D6079" s="7" t="s">
        <v>22</v>
      </c>
      <c r="E6079" s="7" t="s">
        <v>337</v>
      </c>
      <c r="F6079" s="7" t="s">
        <v>338</v>
      </c>
      <c r="G6079" s="7" t="s">
        <v>371</v>
      </c>
      <c r="H6079" s="7" t="s">
        <v>372</v>
      </c>
      <c r="I6079" s="7" t="s">
        <v>373</v>
      </c>
      <c r="J6079" s="7" t="s">
        <v>374</v>
      </c>
      <c r="K6079" s="241">
        <v>1074</v>
      </c>
      <c r="L6079" s="7" t="s">
        <v>376</v>
      </c>
      <c r="M6079" s="241">
        <v>2073</v>
      </c>
      <c r="N6079" s="7" t="s">
        <v>377</v>
      </c>
    </row>
    <row r="6080" spans="1:14" x14ac:dyDescent="0.3">
      <c r="A6080" t="str">
        <f t="shared" si="94"/>
        <v>10742079</v>
      </c>
      <c r="B6080" s="7" t="s">
        <v>1294</v>
      </c>
      <c r="C6080" s="7" t="s">
        <v>1316</v>
      </c>
      <c r="D6080" s="7" t="s">
        <v>22</v>
      </c>
      <c r="E6080" s="7" t="s">
        <v>337</v>
      </c>
      <c r="F6080" s="7" t="s">
        <v>338</v>
      </c>
      <c r="G6080" s="7" t="s">
        <v>371</v>
      </c>
      <c r="H6080" s="7" t="s">
        <v>372</v>
      </c>
      <c r="I6080" s="7" t="s">
        <v>373</v>
      </c>
      <c r="J6080" s="7" t="s">
        <v>374</v>
      </c>
      <c r="K6080" s="241">
        <v>1074</v>
      </c>
      <c r="L6080" s="7" t="s">
        <v>376</v>
      </c>
      <c r="M6080" s="241">
        <v>2079</v>
      </c>
      <c r="N6080" s="7" t="s">
        <v>35</v>
      </c>
    </row>
    <row r="6081" spans="1:14" x14ac:dyDescent="0.3">
      <c r="A6081" t="str">
        <f t="shared" si="94"/>
        <v>10742087</v>
      </c>
      <c r="B6081" s="7" t="s">
        <v>1294</v>
      </c>
      <c r="C6081" s="7" t="s">
        <v>1316</v>
      </c>
      <c r="D6081" s="7" t="s">
        <v>22</v>
      </c>
      <c r="E6081" s="7" t="e">
        <v>#N/A</v>
      </c>
      <c r="F6081" s="7" t="e">
        <v>#N/A</v>
      </c>
      <c r="G6081" s="7" t="e">
        <v>#N/A</v>
      </c>
      <c r="H6081" s="7" t="e">
        <v>#N/A</v>
      </c>
      <c r="I6081" s="7" t="s">
        <v>373</v>
      </c>
      <c r="J6081" s="7" t="s">
        <v>374</v>
      </c>
      <c r="K6081" s="241">
        <v>1074</v>
      </c>
      <c r="L6081" s="7" t="s">
        <v>376</v>
      </c>
      <c r="M6081" s="241">
        <v>2087</v>
      </c>
      <c r="N6081" s="7" t="s">
        <v>333</v>
      </c>
    </row>
    <row r="6082" spans="1:14" x14ac:dyDescent="0.3">
      <c r="A6082" t="str">
        <f t="shared" si="94"/>
        <v>10742210</v>
      </c>
      <c r="B6082" s="7" t="s">
        <v>1294</v>
      </c>
      <c r="C6082" s="7" t="s">
        <v>1316</v>
      </c>
      <c r="D6082" s="7" t="s">
        <v>22</v>
      </c>
      <c r="E6082" s="7" t="e">
        <v>#N/A</v>
      </c>
      <c r="F6082" s="7" t="e">
        <v>#N/A</v>
      </c>
      <c r="G6082" s="7" t="e">
        <v>#N/A</v>
      </c>
      <c r="H6082" s="7" t="e">
        <v>#N/A</v>
      </c>
      <c r="I6082" s="7" t="s">
        <v>373</v>
      </c>
      <c r="J6082" s="7" t="s">
        <v>374</v>
      </c>
      <c r="K6082" s="241">
        <v>1074</v>
      </c>
      <c r="L6082" s="7" t="s">
        <v>376</v>
      </c>
      <c r="M6082" s="241">
        <v>2210</v>
      </c>
      <c r="N6082" s="7" t="s">
        <v>52</v>
      </c>
    </row>
    <row r="6083" spans="1:14" x14ac:dyDescent="0.3">
      <c r="A6083" t="str">
        <f t="shared" ref="A6083:A6146" si="95">K6083&amp;M6083</f>
        <v>10747120</v>
      </c>
      <c r="B6083" s="7" t="s">
        <v>1294</v>
      </c>
      <c r="C6083" s="7" t="s">
        <v>1316</v>
      </c>
      <c r="D6083" s="7" t="s">
        <v>22</v>
      </c>
      <c r="E6083" s="7" t="e">
        <v>#N/A</v>
      </c>
      <c r="F6083" s="7" t="e">
        <v>#N/A</v>
      </c>
      <c r="G6083" s="7" t="e">
        <v>#N/A</v>
      </c>
      <c r="H6083" s="7" t="e">
        <v>#N/A</v>
      </c>
      <c r="I6083" s="7" t="s">
        <v>373</v>
      </c>
      <c r="J6083" s="7" t="s">
        <v>374</v>
      </c>
      <c r="K6083" s="241">
        <v>1074</v>
      </c>
      <c r="L6083" s="7" t="s">
        <v>376</v>
      </c>
      <c r="M6083" s="241">
        <v>7120</v>
      </c>
      <c r="N6083" s="7" t="s">
        <v>52</v>
      </c>
    </row>
    <row r="6084" spans="1:14" x14ac:dyDescent="0.3">
      <c r="A6084" t="str">
        <f t="shared" si="95"/>
        <v>61255500</v>
      </c>
      <c r="B6084" s="7" t="s">
        <v>1321</v>
      </c>
      <c r="C6084" s="7"/>
      <c r="D6084" s="7"/>
      <c r="E6084" s="7" t="e">
        <v>#N/A</v>
      </c>
      <c r="F6084" s="7" t="e">
        <v>#N/A</v>
      </c>
      <c r="G6084" s="7" t="e">
        <v>#N/A</v>
      </c>
      <c r="H6084" s="7" t="e">
        <v>#N/A</v>
      </c>
      <c r="I6084" s="7" t="s">
        <v>1531</v>
      </c>
      <c r="J6084" s="7" t="s">
        <v>1532</v>
      </c>
      <c r="K6084" s="241">
        <v>6125</v>
      </c>
      <c r="L6084" s="7" t="s">
        <v>2770</v>
      </c>
      <c r="M6084" s="241">
        <v>5500</v>
      </c>
      <c r="N6084" s="7" t="s">
        <v>65</v>
      </c>
    </row>
    <row r="6085" spans="1:14" x14ac:dyDescent="0.3">
      <c r="A6085" t="str">
        <f t="shared" si="95"/>
        <v>61255505</v>
      </c>
      <c r="B6085" s="7" t="s">
        <v>1321</v>
      </c>
      <c r="C6085" s="7"/>
      <c r="D6085" s="7"/>
      <c r="E6085" s="7" t="e">
        <v>#N/A</v>
      </c>
      <c r="F6085" s="7" t="e">
        <v>#N/A</v>
      </c>
      <c r="G6085" s="7" t="e">
        <v>#N/A</v>
      </c>
      <c r="H6085" s="7" t="e">
        <v>#N/A</v>
      </c>
      <c r="I6085" s="7" t="s">
        <v>1531</v>
      </c>
      <c r="J6085" s="7" t="s">
        <v>1532</v>
      </c>
      <c r="K6085" s="241">
        <v>6125</v>
      </c>
      <c r="L6085" s="7" t="s">
        <v>2770</v>
      </c>
      <c r="M6085" s="241">
        <v>5505</v>
      </c>
      <c r="N6085" s="7" t="s">
        <v>61</v>
      </c>
    </row>
    <row r="6086" spans="1:14" x14ac:dyDescent="0.3">
      <c r="A6086" t="str">
        <f t="shared" si="95"/>
        <v>61256004</v>
      </c>
      <c r="B6086" s="7" t="s">
        <v>1321</v>
      </c>
      <c r="C6086" s="7"/>
      <c r="D6086" s="7"/>
      <c r="E6086" s="7" t="e">
        <v>#N/A</v>
      </c>
      <c r="F6086" s="7" t="e">
        <v>#N/A</v>
      </c>
      <c r="G6086" s="7" t="e">
        <v>#N/A</v>
      </c>
      <c r="H6086" s="7" t="e">
        <v>#N/A</v>
      </c>
      <c r="I6086" s="7" t="s">
        <v>1531</v>
      </c>
      <c r="J6086" s="7" t="s">
        <v>1532</v>
      </c>
      <c r="K6086" s="241">
        <v>6125</v>
      </c>
      <c r="L6086" s="7" t="s">
        <v>2770</v>
      </c>
      <c r="M6086" s="241">
        <v>6004</v>
      </c>
      <c r="N6086" s="7" t="s">
        <v>66</v>
      </c>
    </row>
    <row r="6087" spans="1:14" x14ac:dyDescent="0.3">
      <c r="A6087" t="str">
        <f t="shared" si="95"/>
        <v>23112079</v>
      </c>
      <c r="B6087" s="7" t="s">
        <v>1294</v>
      </c>
      <c r="C6087" s="7" t="s">
        <v>1345</v>
      </c>
      <c r="D6087" s="7" t="s">
        <v>22</v>
      </c>
      <c r="E6087" s="7" t="s">
        <v>482</v>
      </c>
      <c r="F6087" s="7" t="s">
        <v>483</v>
      </c>
      <c r="G6087" s="7" t="s">
        <v>247</v>
      </c>
      <c r="H6087" s="7" t="s">
        <v>248</v>
      </c>
      <c r="I6087" s="7" t="s">
        <v>680</v>
      </c>
      <c r="J6087" s="7" t="s">
        <v>681</v>
      </c>
      <c r="K6087" s="241">
        <v>2311</v>
      </c>
      <c r="L6087" s="7" t="s">
        <v>691</v>
      </c>
      <c r="M6087" s="241">
        <v>2079</v>
      </c>
      <c r="N6087" s="7" t="s">
        <v>35</v>
      </c>
    </row>
    <row r="6088" spans="1:14" x14ac:dyDescent="0.3">
      <c r="A6088" t="str">
        <f t="shared" si="95"/>
        <v>23292108</v>
      </c>
      <c r="B6088" s="7" t="s">
        <v>1294</v>
      </c>
      <c r="C6088" s="7" t="s">
        <v>1345</v>
      </c>
      <c r="D6088" s="7" t="s">
        <v>22</v>
      </c>
      <c r="E6088" s="7" t="e">
        <v>#N/A</v>
      </c>
      <c r="F6088" s="7" t="e">
        <v>#N/A</v>
      </c>
      <c r="G6088" s="7" t="e">
        <v>#N/A</v>
      </c>
      <c r="H6088" s="7" t="e">
        <v>#N/A</v>
      </c>
      <c r="I6088" s="7" t="s">
        <v>680</v>
      </c>
      <c r="J6088" s="7" t="s">
        <v>681</v>
      </c>
      <c r="K6088" s="241">
        <v>2329</v>
      </c>
      <c r="L6088" s="7" t="s">
        <v>2771</v>
      </c>
      <c r="M6088" s="241">
        <v>2108</v>
      </c>
      <c r="N6088" s="7" t="s">
        <v>1849</v>
      </c>
    </row>
    <row r="6089" spans="1:14" x14ac:dyDescent="0.3">
      <c r="A6089" t="str">
        <f t="shared" si="95"/>
        <v>30012079</v>
      </c>
      <c r="B6089" s="7" t="s">
        <v>1294</v>
      </c>
      <c r="C6089" s="7" t="s">
        <v>1345</v>
      </c>
      <c r="D6089" s="7" t="s">
        <v>22</v>
      </c>
      <c r="E6089" s="7" t="e">
        <v>#N/A</v>
      </c>
      <c r="F6089" s="7" t="e">
        <v>#N/A</v>
      </c>
      <c r="G6089" s="7" t="e">
        <v>#N/A</v>
      </c>
      <c r="H6089" s="7" t="e">
        <v>#N/A</v>
      </c>
      <c r="I6089" s="7" t="s">
        <v>680</v>
      </c>
      <c r="J6089" s="7" t="s">
        <v>681</v>
      </c>
      <c r="K6089" s="241">
        <v>3001</v>
      </c>
      <c r="L6089" s="7" t="s">
        <v>2772</v>
      </c>
      <c r="M6089" s="241">
        <v>2079</v>
      </c>
      <c r="N6089" s="7" t="s">
        <v>35</v>
      </c>
    </row>
    <row r="6090" spans="1:14" x14ac:dyDescent="0.3">
      <c r="A6090" t="str">
        <f t="shared" si="95"/>
        <v>30014000</v>
      </c>
      <c r="B6090" s="7" t="s">
        <v>1294</v>
      </c>
      <c r="C6090" s="7" t="s">
        <v>1345</v>
      </c>
      <c r="D6090" s="7" t="s">
        <v>22</v>
      </c>
      <c r="E6090" s="7" t="e">
        <v>#N/A</v>
      </c>
      <c r="F6090" s="7" t="e">
        <v>#N/A</v>
      </c>
      <c r="G6090" s="7" t="e">
        <v>#N/A</v>
      </c>
      <c r="H6090" s="7" t="e">
        <v>#N/A</v>
      </c>
      <c r="I6090" s="7" t="s">
        <v>680</v>
      </c>
      <c r="J6090" s="7" t="s">
        <v>681</v>
      </c>
      <c r="K6090" s="241">
        <v>3001</v>
      </c>
      <c r="L6090" s="7" t="s">
        <v>2772</v>
      </c>
      <c r="M6090" s="241">
        <v>4000</v>
      </c>
      <c r="N6090" s="7" t="s">
        <v>1349</v>
      </c>
    </row>
    <row r="6091" spans="1:14" x14ac:dyDescent="0.3">
      <c r="A6091" t="str">
        <f t="shared" si="95"/>
        <v>30017101</v>
      </c>
      <c r="B6091" s="7" t="s">
        <v>1294</v>
      </c>
      <c r="C6091" s="7" t="s">
        <v>1345</v>
      </c>
      <c r="D6091" s="7" t="s">
        <v>22</v>
      </c>
      <c r="E6091" s="7" t="e">
        <v>#N/A</v>
      </c>
      <c r="F6091" s="7" t="e">
        <v>#N/A</v>
      </c>
      <c r="G6091" s="7" t="e">
        <v>#N/A</v>
      </c>
      <c r="H6091" s="7" t="e">
        <v>#N/A</v>
      </c>
      <c r="I6091" s="7" t="s">
        <v>680</v>
      </c>
      <c r="J6091" s="7" t="s">
        <v>681</v>
      </c>
      <c r="K6091" s="241">
        <v>3001</v>
      </c>
      <c r="L6091" s="7" t="s">
        <v>2772</v>
      </c>
      <c r="M6091" s="241">
        <v>7101</v>
      </c>
      <c r="N6091" s="7" t="s">
        <v>46</v>
      </c>
    </row>
    <row r="6092" spans="1:14" x14ac:dyDescent="0.3">
      <c r="A6092" t="str">
        <f t="shared" si="95"/>
        <v>10751</v>
      </c>
      <c r="B6092" s="7" t="s">
        <v>1294</v>
      </c>
      <c r="C6092" s="7" t="s">
        <v>1295</v>
      </c>
      <c r="D6092" s="7" t="s">
        <v>1379</v>
      </c>
      <c r="E6092" s="7" t="e">
        <v>#N/A</v>
      </c>
      <c r="F6092" s="7" t="e">
        <v>#N/A</v>
      </c>
      <c r="G6092" s="7" t="e">
        <v>#N/A</v>
      </c>
      <c r="H6092" s="7" t="e">
        <v>#N/A</v>
      </c>
      <c r="I6092" s="7" t="s">
        <v>378</v>
      </c>
      <c r="J6092" s="7" t="s">
        <v>379</v>
      </c>
      <c r="K6092" s="241">
        <v>1075</v>
      </c>
      <c r="L6092" s="7" t="s">
        <v>380</v>
      </c>
      <c r="M6092" s="241">
        <v>1</v>
      </c>
      <c r="N6092" s="7" t="s">
        <v>158</v>
      </c>
    </row>
    <row r="6093" spans="1:14" x14ac:dyDescent="0.3">
      <c r="A6093" t="str">
        <f t="shared" si="95"/>
        <v>10752015</v>
      </c>
      <c r="B6093" s="7" t="s">
        <v>1294</v>
      </c>
      <c r="C6093" s="7" t="s">
        <v>1295</v>
      </c>
      <c r="D6093" s="7" t="s">
        <v>1379</v>
      </c>
      <c r="E6093" s="7" t="s">
        <v>337</v>
      </c>
      <c r="F6093" s="7" t="s">
        <v>338</v>
      </c>
      <c r="G6093" s="7" t="s">
        <v>371</v>
      </c>
      <c r="H6093" s="7" t="s">
        <v>372</v>
      </c>
      <c r="I6093" s="7" t="s">
        <v>378</v>
      </c>
      <c r="J6093" s="7" t="s">
        <v>379</v>
      </c>
      <c r="K6093" s="241">
        <v>1075</v>
      </c>
      <c r="L6093" s="7" t="s">
        <v>380</v>
      </c>
      <c r="M6093" s="241">
        <v>2015</v>
      </c>
      <c r="N6093" s="7" t="s">
        <v>278</v>
      </c>
    </row>
    <row r="6094" spans="1:14" x14ac:dyDescent="0.3">
      <c r="A6094" t="str">
        <f t="shared" si="95"/>
        <v>10752073</v>
      </c>
      <c r="B6094" s="7" t="s">
        <v>1294</v>
      </c>
      <c r="C6094" s="7" t="s">
        <v>1295</v>
      </c>
      <c r="D6094" s="7" t="s">
        <v>1379</v>
      </c>
      <c r="E6094" s="7" t="e">
        <v>#N/A</v>
      </c>
      <c r="F6094" s="7" t="e">
        <v>#N/A</v>
      </c>
      <c r="G6094" s="7" t="e">
        <v>#N/A</v>
      </c>
      <c r="H6094" s="7" t="e">
        <v>#N/A</v>
      </c>
      <c r="I6094" s="7" t="s">
        <v>378</v>
      </c>
      <c r="J6094" s="7" t="s">
        <v>379</v>
      </c>
      <c r="K6094" s="241">
        <v>1075</v>
      </c>
      <c r="L6094" s="7" t="s">
        <v>380</v>
      </c>
      <c r="M6094" s="241">
        <v>2073</v>
      </c>
      <c r="N6094" s="7" t="s">
        <v>377</v>
      </c>
    </row>
    <row r="6095" spans="1:14" x14ac:dyDescent="0.3">
      <c r="A6095" t="str">
        <f t="shared" si="95"/>
        <v>10752079</v>
      </c>
      <c r="B6095" s="7" t="s">
        <v>1294</v>
      </c>
      <c r="C6095" s="7" t="s">
        <v>1295</v>
      </c>
      <c r="D6095" s="7" t="s">
        <v>1379</v>
      </c>
      <c r="E6095" s="7" t="e">
        <v>#N/A</v>
      </c>
      <c r="F6095" s="7" t="e">
        <v>#N/A</v>
      </c>
      <c r="G6095" s="7" t="e">
        <v>#N/A</v>
      </c>
      <c r="H6095" s="7" t="e">
        <v>#N/A</v>
      </c>
      <c r="I6095" s="7" t="s">
        <v>378</v>
      </c>
      <c r="J6095" s="7" t="s">
        <v>379</v>
      </c>
      <c r="K6095" s="241">
        <v>1075</v>
      </c>
      <c r="L6095" s="7" t="s">
        <v>380</v>
      </c>
      <c r="M6095" s="241">
        <v>2079</v>
      </c>
      <c r="N6095" s="7" t="s">
        <v>35</v>
      </c>
    </row>
    <row r="6096" spans="1:14" x14ac:dyDescent="0.3">
      <c r="A6096" t="str">
        <f t="shared" si="95"/>
        <v>10754000</v>
      </c>
      <c r="B6096" s="7" t="s">
        <v>1294</v>
      </c>
      <c r="C6096" s="7" t="s">
        <v>1295</v>
      </c>
      <c r="D6096" s="7" t="s">
        <v>1379</v>
      </c>
      <c r="E6096" s="7" t="e">
        <v>#N/A</v>
      </c>
      <c r="F6096" s="7" t="e">
        <v>#N/A</v>
      </c>
      <c r="G6096" s="7" t="e">
        <v>#N/A</v>
      </c>
      <c r="H6096" s="7" t="e">
        <v>#N/A</v>
      </c>
      <c r="I6096" s="7" t="s">
        <v>378</v>
      </c>
      <c r="J6096" s="7" t="s">
        <v>379</v>
      </c>
      <c r="K6096" s="241">
        <v>1075</v>
      </c>
      <c r="L6096" s="7" t="s">
        <v>380</v>
      </c>
      <c r="M6096" s="241">
        <v>4000</v>
      </c>
      <c r="N6096" s="7" t="s">
        <v>1349</v>
      </c>
    </row>
    <row r="6097" spans="1:14" x14ac:dyDescent="0.3">
      <c r="A6097" t="str">
        <f t="shared" si="95"/>
        <v>10756006</v>
      </c>
      <c r="B6097" s="7" t="s">
        <v>1294</v>
      </c>
      <c r="C6097" s="7" t="s">
        <v>1295</v>
      </c>
      <c r="D6097" s="7" t="s">
        <v>1379</v>
      </c>
      <c r="E6097" s="7" t="e">
        <v>#N/A</v>
      </c>
      <c r="F6097" s="7" t="e">
        <v>#N/A</v>
      </c>
      <c r="G6097" s="7" t="e">
        <v>#N/A</v>
      </c>
      <c r="H6097" s="7" t="e">
        <v>#N/A</v>
      </c>
      <c r="I6097" s="7" t="s">
        <v>378</v>
      </c>
      <c r="J6097" s="7" t="s">
        <v>379</v>
      </c>
      <c r="K6097" s="241">
        <v>1075</v>
      </c>
      <c r="L6097" s="7" t="s">
        <v>380</v>
      </c>
      <c r="M6097" s="241">
        <v>6006</v>
      </c>
      <c r="N6097" s="7" t="s">
        <v>68</v>
      </c>
    </row>
    <row r="6098" spans="1:14" x14ac:dyDescent="0.3">
      <c r="A6098" t="str">
        <f t="shared" si="95"/>
        <v>10781003</v>
      </c>
      <c r="B6098" s="7" t="s">
        <v>1294</v>
      </c>
      <c r="C6098" s="7" t="s">
        <v>1295</v>
      </c>
      <c r="D6098" s="7" t="s">
        <v>1379</v>
      </c>
      <c r="E6098" s="7" t="s">
        <v>337</v>
      </c>
      <c r="F6098" s="7" t="s">
        <v>338</v>
      </c>
      <c r="G6098" s="7" t="s">
        <v>371</v>
      </c>
      <c r="H6098" s="7" t="s">
        <v>372</v>
      </c>
      <c r="I6098" s="7" t="s">
        <v>378</v>
      </c>
      <c r="J6098" s="7" t="s">
        <v>379</v>
      </c>
      <c r="K6098" s="241">
        <v>1078</v>
      </c>
      <c r="L6098" s="7" t="s">
        <v>383</v>
      </c>
      <c r="M6098" s="241">
        <v>1003</v>
      </c>
      <c r="N6098" s="7" t="s">
        <v>384</v>
      </c>
    </row>
    <row r="6099" spans="1:14" x14ac:dyDescent="0.3">
      <c r="A6099" t="str">
        <f t="shared" si="95"/>
        <v>10781029</v>
      </c>
      <c r="B6099" s="7" t="s">
        <v>1294</v>
      </c>
      <c r="C6099" s="7" t="s">
        <v>1295</v>
      </c>
      <c r="D6099" s="7" t="s">
        <v>1379</v>
      </c>
      <c r="E6099" s="7" t="s">
        <v>337</v>
      </c>
      <c r="F6099" s="7" t="s">
        <v>338</v>
      </c>
      <c r="G6099" s="7" t="s">
        <v>371</v>
      </c>
      <c r="H6099" s="7" t="s">
        <v>372</v>
      </c>
      <c r="I6099" s="7" t="s">
        <v>378</v>
      </c>
      <c r="J6099" s="7" t="s">
        <v>379</v>
      </c>
      <c r="K6099" s="241">
        <v>1078</v>
      </c>
      <c r="L6099" s="7" t="s">
        <v>383</v>
      </c>
      <c r="M6099" s="241">
        <v>1029</v>
      </c>
      <c r="N6099" s="7" t="s">
        <v>151</v>
      </c>
    </row>
    <row r="6100" spans="1:14" x14ac:dyDescent="0.3">
      <c r="A6100" t="str">
        <f t="shared" si="95"/>
        <v>10781503</v>
      </c>
      <c r="B6100" s="7" t="s">
        <v>1294</v>
      </c>
      <c r="C6100" s="7" t="s">
        <v>1295</v>
      </c>
      <c r="D6100" s="7" t="s">
        <v>1379</v>
      </c>
      <c r="E6100" s="7" t="e">
        <v>#N/A</v>
      </c>
      <c r="F6100" s="7" t="e">
        <v>#N/A</v>
      </c>
      <c r="G6100" s="7" t="e">
        <v>#N/A</v>
      </c>
      <c r="H6100" s="7" t="e">
        <v>#N/A</v>
      </c>
      <c r="I6100" s="7" t="s">
        <v>378</v>
      </c>
      <c r="J6100" s="7" t="s">
        <v>379</v>
      </c>
      <c r="K6100" s="241">
        <v>1078</v>
      </c>
      <c r="L6100" s="7" t="s">
        <v>383</v>
      </c>
      <c r="M6100" s="241">
        <v>1503</v>
      </c>
      <c r="N6100" s="7" t="s">
        <v>351</v>
      </c>
    </row>
    <row r="6101" spans="1:14" x14ac:dyDescent="0.3">
      <c r="A6101" t="str">
        <f t="shared" si="95"/>
        <v>10782000</v>
      </c>
      <c r="B6101" s="7" t="s">
        <v>1294</v>
      </c>
      <c r="C6101" s="7" t="s">
        <v>1295</v>
      </c>
      <c r="D6101" s="7" t="s">
        <v>1379</v>
      </c>
      <c r="E6101" s="7" t="e">
        <v>#N/A</v>
      </c>
      <c r="F6101" s="7" t="e">
        <v>#N/A</v>
      </c>
      <c r="G6101" s="7" t="e">
        <v>#N/A</v>
      </c>
      <c r="H6101" s="7" t="e">
        <v>#N/A</v>
      </c>
      <c r="I6101" s="7" t="s">
        <v>378</v>
      </c>
      <c r="J6101" s="7" t="s">
        <v>379</v>
      </c>
      <c r="K6101" s="241">
        <v>1078</v>
      </c>
      <c r="L6101" s="7" t="s">
        <v>383</v>
      </c>
      <c r="M6101" s="241">
        <v>2000</v>
      </c>
      <c r="N6101" s="7" t="s">
        <v>271</v>
      </c>
    </row>
    <row r="6102" spans="1:14" x14ac:dyDescent="0.3">
      <c r="A6102" t="str">
        <f t="shared" si="95"/>
        <v>10782001</v>
      </c>
      <c r="B6102" s="7" t="s">
        <v>1294</v>
      </c>
      <c r="C6102" s="7" t="s">
        <v>1295</v>
      </c>
      <c r="D6102" s="7" t="s">
        <v>1379</v>
      </c>
      <c r="E6102" s="7" t="s">
        <v>337</v>
      </c>
      <c r="F6102" s="7" t="s">
        <v>338</v>
      </c>
      <c r="G6102" s="7" t="s">
        <v>371</v>
      </c>
      <c r="H6102" s="7" t="s">
        <v>372</v>
      </c>
      <c r="I6102" s="7" t="s">
        <v>378</v>
      </c>
      <c r="J6102" s="7" t="s">
        <v>379</v>
      </c>
      <c r="K6102" s="241">
        <v>1078</v>
      </c>
      <c r="L6102" s="7" t="s">
        <v>383</v>
      </c>
      <c r="M6102" s="241">
        <v>2001</v>
      </c>
      <c r="N6102" s="7" t="s">
        <v>272</v>
      </c>
    </row>
    <row r="6103" spans="1:14" x14ac:dyDescent="0.3">
      <c r="A6103" t="str">
        <f t="shared" si="95"/>
        <v>10782003</v>
      </c>
      <c r="B6103" s="7" t="s">
        <v>1294</v>
      </c>
      <c r="C6103" s="7" t="s">
        <v>1295</v>
      </c>
      <c r="D6103" s="7" t="s">
        <v>1379</v>
      </c>
      <c r="E6103" s="7" t="s">
        <v>337</v>
      </c>
      <c r="F6103" s="7" t="s">
        <v>338</v>
      </c>
      <c r="G6103" s="7" t="s">
        <v>371</v>
      </c>
      <c r="H6103" s="7" t="s">
        <v>372</v>
      </c>
      <c r="I6103" s="7" t="s">
        <v>378</v>
      </c>
      <c r="J6103" s="7" t="s">
        <v>379</v>
      </c>
      <c r="K6103" s="241">
        <v>1078</v>
      </c>
      <c r="L6103" s="7" t="s">
        <v>383</v>
      </c>
      <c r="M6103" s="241">
        <v>2003</v>
      </c>
      <c r="N6103" s="7" t="s">
        <v>385</v>
      </c>
    </row>
    <row r="6104" spans="1:14" x14ac:dyDescent="0.3">
      <c r="A6104" t="str">
        <f t="shared" si="95"/>
        <v>10782066</v>
      </c>
      <c r="B6104" s="7" t="s">
        <v>1294</v>
      </c>
      <c r="C6104" s="7" t="s">
        <v>1295</v>
      </c>
      <c r="D6104" s="7" t="s">
        <v>1379</v>
      </c>
      <c r="E6104" s="7" t="e">
        <v>#N/A</v>
      </c>
      <c r="F6104" s="7" t="e">
        <v>#N/A</v>
      </c>
      <c r="G6104" s="7" t="e">
        <v>#N/A</v>
      </c>
      <c r="H6104" s="7" t="e">
        <v>#N/A</v>
      </c>
      <c r="I6104" s="7" t="s">
        <v>378</v>
      </c>
      <c r="J6104" s="7" t="s">
        <v>379</v>
      </c>
      <c r="K6104" s="241">
        <v>1078</v>
      </c>
      <c r="L6104" s="7" t="s">
        <v>383</v>
      </c>
      <c r="M6104" s="241">
        <v>2066</v>
      </c>
      <c r="N6104" s="7" t="s">
        <v>444</v>
      </c>
    </row>
    <row r="6105" spans="1:14" x14ac:dyDescent="0.3">
      <c r="A6105" t="str">
        <f t="shared" si="95"/>
        <v>10782067</v>
      </c>
      <c r="B6105" s="7" t="s">
        <v>1294</v>
      </c>
      <c r="C6105" s="7" t="s">
        <v>1295</v>
      </c>
      <c r="D6105" s="7" t="s">
        <v>1379</v>
      </c>
      <c r="E6105" s="7" t="s">
        <v>337</v>
      </c>
      <c r="F6105" s="7" t="s">
        <v>338</v>
      </c>
      <c r="G6105" s="7" t="s">
        <v>371</v>
      </c>
      <c r="H6105" s="7" t="s">
        <v>372</v>
      </c>
      <c r="I6105" s="7" t="s">
        <v>378</v>
      </c>
      <c r="J6105" s="7" t="s">
        <v>379</v>
      </c>
      <c r="K6105" s="241">
        <v>1078</v>
      </c>
      <c r="L6105" s="7" t="s">
        <v>383</v>
      </c>
      <c r="M6105" s="241">
        <v>2067</v>
      </c>
      <c r="N6105" s="7" t="s">
        <v>162</v>
      </c>
    </row>
    <row r="6106" spans="1:14" x14ac:dyDescent="0.3">
      <c r="A6106" t="str">
        <f t="shared" si="95"/>
        <v>10782070</v>
      </c>
      <c r="B6106" s="7" t="s">
        <v>1294</v>
      </c>
      <c r="C6106" s="7" t="s">
        <v>1295</v>
      </c>
      <c r="D6106" s="7" t="s">
        <v>1379</v>
      </c>
      <c r="E6106" s="7" t="e">
        <v>#N/A</v>
      </c>
      <c r="F6106" s="7" t="e">
        <v>#N/A</v>
      </c>
      <c r="G6106" s="7" t="e">
        <v>#N/A</v>
      </c>
      <c r="H6106" s="7" t="e">
        <v>#N/A</v>
      </c>
      <c r="I6106" s="7" t="s">
        <v>378</v>
      </c>
      <c r="J6106" s="7" t="s">
        <v>379</v>
      </c>
      <c r="K6106" s="241">
        <v>1078</v>
      </c>
      <c r="L6106" s="7" t="s">
        <v>383</v>
      </c>
      <c r="M6106" s="241">
        <v>2070</v>
      </c>
      <c r="N6106" s="7" t="s">
        <v>279</v>
      </c>
    </row>
    <row r="6107" spans="1:14" x14ac:dyDescent="0.3">
      <c r="A6107" t="str">
        <f t="shared" si="95"/>
        <v>10782087</v>
      </c>
      <c r="B6107" s="7" t="s">
        <v>1294</v>
      </c>
      <c r="C6107" s="7" t="s">
        <v>1295</v>
      </c>
      <c r="D6107" s="7" t="s">
        <v>1379</v>
      </c>
      <c r="E6107" s="7" t="e">
        <v>#N/A</v>
      </c>
      <c r="F6107" s="7" t="e">
        <v>#N/A</v>
      </c>
      <c r="G6107" s="7" t="e">
        <v>#N/A</v>
      </c>
      <c r="H6107" s="7" t="e">
        <v>#N/A</v>
      </c>
      <c r="I6107" s="7" t="s">
        <v>378</v>
      </c>
      <c r="J6107" s="7" t="s">
        <v>379</v>
      </c>
      <c r="K6107" s="241">
        <v>1078</v>
      </c>
      <c r="L6107" s="7" t="s">
        <v>383</v>
      </c>
      <c r="M6107" s="241">
        <v>2087</v>
      </c>
      <c r="N6107" s="7" t="s">
        <v>333</v>
      </c>
    </row>
    <row r="6108" spans="1:14" x14ac:dyDescent="0.3">
      <c r="A6108" t="str">
        <f t="shared" si="95"/>
        <v>10784000</v>
      </c>
      <c r="B6108" s="7" t="s">
        <v>1294</v>
      </c>
      <c r="C6108" s="7" t="s">
        <v>1295</v>
      </c>
      <c r="D6108" s="7" t="s">
        <v>1379</v>
      </c>
      <c r="E6108" s="7" t="e">
        <v>#N/A</v>
      </c>
      <c r="F6108" s="7" t="e">
        <v>#N/A</v>
      </c>
      <c r="G6108" s="7" t="e">
        <v>#N/A</v>
      </c>
      <c r="H6108" s="7" t="e">
        <v>#N/A</v>
      </c>
      <c r="I6108" s="7" t="s">
        <v>378</v>
      </c>
      <c r="J6108" s="7" t="s">
        <v>379</v>
      </c>
      <c r="K6108" s="241">
        <v>1078</v>
      </c>
      <c r="L6108" s="7" t="s">
        <v>383</v>
      </c>
      <c r="M6108" s="241">
        <v>4000</v>
      </c>
      <c r="N6108" s="7" t="s">
        <v>1349</v>
      </c>
    </row>
    <row r="6109" spans="1:14" x14ac:dyDescent="0.3">
      <c r="A6109" t="str">
        <f t="shared" si="95"/>
        <v>10784007</v>
      </c>
      <c r="B6109" s="7" t="s">
        <v>1294</v>
      </c>
      <c r="C6109" s="7" t="s">
        <v>1295</v>
      </c>
      <c r="D6109" s="7" t="s">
        <v>1379</v>
      </c>
      <c r="E6109" s="7" t="e">
        <v>#N/A</v>
      </c>
      <c r="F6109" s="7" t="e">
        <v>#N/A</v>
      </c>
      <c r="G6109" s="7" t="e">
        <v>#N/A</v>
      </c>
      <c r="H6109" s="7" t="e">
        <v>#N/A</v>
      </c>
      <c r="I6109" s="7" t="s">
        <v>378</v>
      </c>
      <c r="J6109" s="7" t="s">
        <v>379</v>
      </c>
      <c r="K6109" s="241">
        <v>1078</v>
      </c>
      <c r="L6109" s="7" t="s">
        <v>383</v>
      </c>
      <c r="M6109" s="241">
        <v>4007</v>
      </c>
      <c r="N6109" s="7" t="s">
        <v>1569</v>
      </c>
    </row>
    <row r="6110" spans="1:14" x14ac:dyDescent="0.3">
      <c r="A6110" t="str">
        <f t="shared" si="95"/>
        <v>10784009</v>
      </c>
      <c r="B6110" s="7" t="s">
        <v>1294</v>
      </c>
      <c r="C6110" s="7" t="s">
        <v>1295</v>
      </c>
      <c r="D6110" s="7" t="s">
        <v>1379</v>
      </c>
      <c r="E6110" s="7" t="e">
        <v>#N/A</v>
      </c>
      <c r="F6110" s="7" t="e">
        <v>#N/A</v>
      </c>
      <c r="G6110" s="7" t="e">
        <v>#N/A</v>
      </c>
      <c r="H6110" s="7" t="e">
        <v>#N/A</v>
      </c>
      <c r="I6110" s="7" t="s">
        <v>378</v>
      </c>
      <c r="J6110" s="7" t="s">
        <v>379</v>
      </c>
      <c r="K6110" s="241">
        <v>1078</v>
      </c>
      <c r="L6110" s="7" t="s">
        <v>383</v>
      </c>
      <c r="M6110" s="241">
        <v>4009</v>
      </c>
      <c r="N6110" s="7" t="s">
        <v>1350</v>
      </c>
    </row>
    <row r="6111" spans="1:14" x14ac:dyDescent="0.3">
      <c r="A6111" t="str">
        <f t="shared" si="95"/>
        <v>10788040</v>
      </c>
      <c r="B6111" s="7" t="s">
        <v>1294</v>
      </c>
      <c r="C6111" s="7" t="s">
        <v>1295</v>
      </c>
      <c r="D6111" s="7" t="s">
        <v>1379</v>
      </c>
      <c r="E6111" s="7" t="e">
        <v>#N/A</v>
      </c>
      <c r="F6111" s="7" t="e">
        <v>#N/A</v>
      </c>
      <c r="G6111" s="7" t="e">
        <v>#N/A</v>
      </c>
      <c r="H6111" s="7" t="e">
        <v>#N/A</v>
      </c>
      <c r="I6111" s="7" t="s">
        <v>378</v>
      </c>
      <c r="J6111" s="7" t="s">
        <v>379</v>
      </c>
      <c r="K6111" s="241">
        <v>1078</v>
      </c>
      <c r="L6111" s="7" t="s">
        <v>383</v>
      </c>
      <c r="M6111" s="241">
        <v>8040</v>
      </c>
      <c r="N6111" s="7" t="s">
        <v>441</v>
      </c>
    </row>
    <row r="6112" spans="1:14" x14ac:dyDescent="0.3">
      <c r="A6112" t="str">
        <f t="shared" si="95"/>
        <v>10791</v>
      </c>
      <c r="B6112" s="7" t="s">
        <v>1294</v>
      </c>
      <c r="C6112" s="7" t="s">
        <v>1295</v>
      </c>
      <c r="D6112" s="7" t="s">
        <v>1379</v>
      </c>
      <c r="E6112" s="7" t="e">
        <v>#N/A</v>
      </c>
      <c r="F6112" s="7" t="e">
        <v>#N/A</v>
      </c>
      <c r="G6112" s="7" t="e">
        <v>#N/A</v>
      </c>
      <c r="H6112" s="7" t="e">
        <v>#N/A</v>
      </c>
      <c r="I6112" s="7" t="s">
        <v>378</v>
      </c>
      <c r="J6112" s="7" t="s">
        <v>379</v>
      </c>
      <c r="K6112" s="241">
        <v>1079</v>
      </c>
      <c r="L6112" s="7" t="s">
        <v>386</v>
      </c>
      <c r="M6112" s="241">
        <v>1</v>
      </c>
      <c r="N6112" s="7" t="s">
        <v>158</v>
      </c>
    </row>
    <row r="6113" spans="1:14" x14ac:dyDescent="0.3">
      <c r="A6113" t="str">
        <f t="shared" si="95"/>
        <v>10791503</v>
      </c>
      <c r="B6113" s="7" t="s">
        <v>1294</v>
      </c>
      <c r="C6113" s="7" t="s">
        <v>1295</v>
      </c>
      <c r="D6113" s="7" t="s">
        <v>1379</v>
      </c>
      <c r="E6113" s="7" t="e">
        <v>#N/A</v>
      </c>
      <c r="F6113" s="7" t="e">
        <v>#N/A</v>
      </c>
      <c r="G6113" s="7" t="e">
        <v>#N/A</v>
      </c>
      <c r="H6113" s="7" t="e">
        <v>#N/A</v>
      </c>
      <c r="I6113" s="7" t="s">
        <v>378</v>
      </c>
      <c r="J6113" s="7" t="s">
        <v>379</v>
      </c>
      <c r="K6113" s="241">
        <v>1079</v>
      </c>
      <c r="L6113" s="7" t="s">
        <v>386</v>
      </c>
      <c r="M6113" s="241">
        <v>1503</v>
      </c>
      <c r="N6113" s="7" t="s">
        <v>351</v>
      </c>
    </row>
    <row r="6114" spans="1:14" x14ac:dyDescent="0.3">
      <c r="A6114" t="str">
        <f t="shared" si="95"/>
        <v>10792045</v>
      </c>
      <c r="B6114" s="7" t="s">
        <v>1294</v>
      </c>
      <c r="C6114" s="7" t="s">
        <v>1295</v>
      </c>
      <c r="D6114" s="7" t="s">
        <v>1379</v>
      </c>
      <c r="E6114" s="7" t="e">
        <v>#N/A</v>
      </c>
      <c r="F6114" s="7" t="e">
        <v>#N/A</v>
      </c>
      <c r="G6114" s="7" t="e">
        <v>#N/A</v>
      </c>
      <c r="H6114" s="7" t="e">
        <v>#N/A</v>
      </c>
      <c r="I6114" s="7" t="s">
        <v>378</v>
      </c>
      <c r="J6114" s="7" t="s">
        <v>379</v>
      </c>
      <c r="K6114" s="241">
        <v>1079</v>
      </c>
      <c r="L6114" s="7" t="s">
        <v>386</v>
      </c>
      <c r="M6114" s="241">
        <v>2045</v>
      </c>
      <c r="N6114" s="7" t="s">
        <v>170</v>
      </c>
    </row>
    <row r="6115" spans="1:14" x14ac:dyDescent="0.3">
      <c r="A6115" t="str">
        <f t="shared" si="95"/>
        <v>10792070</v>
      </c>
      <c r="B6115" s="7" t="s">
        <v>1294</v>
      </c>
      <c r="C6115" s="7" t="s">
        <v>1295</v>
      </c>
      <c r="D6115" s="7" t="s">
        <v>1379</v>
      </c>
      <c r="E6115" s="7" t="e">
        <v>#N/A</v>
      </c>
      <c r="F6115" s="7" t="e">
        <v>#N/A</v>
      </c>
      <c r="G6115" s="7" t="e">
        <v>#N/A</v>
      </c>
      <c r="H6115" s="7" t="e">
        <v>#N/A</v>
      </c>
      <c r="I6115" s="7" t="s">
        <v>378</v>
      </c>
      <c r="J6115" s="7" t="s">
        <v>379</v>
      </c>
      <c r="K6115" s="241">
        <v>1079</v>
      </c>
      <c r="L6115" s="7" t="s">
        <v>386</v>
      </c>
      <c r="M6115" s="241">
        <v>2070</v>
      </c>
      <c r="N6115" s="7" t="s">
        <v>279</v>
      </c>
    </row>
    <row r="6116" spans="1:14" x14ac:dyDescent="0.3">
      <c r="A6116" t="str">
        <f t="shared" si="95"/>
        <v>10792073</v>
      </c>
      <c r="B6116" s="7" t="s">
        <v>1294</v>
      </c>
      <c r="C6116" s="7" t="s">
        <v>1295</v>
      </c>
      <c r="D6116" s="7" t="s">
        <v>1379</v>
      </c>
      <c r="E6116" s="7" t="s">
        <v>337</v>
      </c>
      <c r="F6116" s="7" t="s">
        <v>338</v>
      </c>
      <c r="G6116" s="7" t="s">
        <v>371</v>
      </c>
      <c r="H6116" s="7" t="s">
        <v>372</v>
      </c>
      <c r="I6116" s="7" t="s">
        <v>378</v>
      </c>
      <c r="J6116" s="7" t="s">
        <v>379</v>
      </c>
      <c r="K6116" s="241">
        <v>1079</v>
      </c>
      <c r="L6116" s="7" t="s">
        <v>386</v>
      </c>
      <c r="M6116" s="241">
        <v>2073</v>
      </c>
      <c r="N6116" s="7" t="s">
        <v>377</v>
      </c>
    </row>
    <row r="6117" spans="1:14" x14ac:dyDescent="0.3">
      <c r="A6117" t="str">
        <f t="shared" si="95"/>
        <v>108062</v>
      </c>
      <c r="B6117" s="7" t="s">
        <v>1294</v>
      </c>
      <c r="C6117" s="7" t="s">
        <v>1295</v>
      </c>
      <c r="D6117" s="7" t="s">
        <v>1379</v>
      </c>
      <c r="E6117" s="7" t="s">
        <v>337</v>
      </c>
      <c r="F6117" s="7" t="s">
        <v>338</v>
      </c>
      <c r="G6117" s="7" t="s">
        <v>371</v>
      </c>
      <c r="H6117" s="7" t="s">
        <v>372</v>
      </c>
      <c r="I6117" s="7" t="s">
        <v>378</v>
      </c>
      <c r="J6117" s="7" t="s">
        <v>379</v>
      </c>
      <c r="K6117" s="241">
        <v>1080</v>
      </c>
      <c r="L6117" s="7" t="s">
        <v>387</v>
      </c>
      <c r="M6117" s="241">
        <v>62</v>
      </c>
      <c r="N6117" s="7" t="s">
        <v>388</v>
      </c>
    </row>
    <row r="6118" spans="1:14" x14ac:dyDescent="0.3">
      <c r="A6118" t="str">
        <f t="shared" si="95"/>
        <v>10802000</v>
      </c>
      <c r="B6118" s="7" t="s">
        <v>1294</v>
      </c>
      <c r="C6118" s="7" t="s">
        <v>1295</v>
      </c>
      <c r="D6118" s="7" t="s">
        <v>1379</v>
      </c>
      <c r="E6118" s="7" t="e">
        <v>#N/A</v>
      </c>
      <c r="F6118" s="7" t="e">
        <v>#N/A</v>
      </c>
      <c r="G6118" s="7" t="e">
        <v>#N/A</v>
      </c>
      <c r="H6118" s="7" t="e">
        <v>#N/A</v>
      </c>
      <c r="I6118" s="7" t="s">
        <v>378</v>
      </c>
      <c r="J6118" s="7" t="s">
        <v>379</v>
      </c>
      <c r="K6118" s="241">
        <v>1080</v>
      </c>
      <c r="L6118" s="7" t="s">
        <v>387</v>
      </c>
      <c r="M6118" s="241">
        <v>2000</v>
      </c>
      <c r="N6118" s="7" t="s">
        <v>271</v>
      </c>
    </row>
    <row r="6119" spans="1:14" x14ac:dyDescent="0.3">
      <c r="A6119" t="str">
        <f t="shared" si="95"/>
        <v>10802015</v>
      </c>
      <c r="B6119" s="7" t="s">
        <v>1294</v>
      </c>
      <c r="C6119" s="7" t="s">
        <v>1295</v>
      </c>
      <c r="D6119" s="7" t="s">
        <v>1379</v>
      </c>
      <c r="E6119" s="7" t="e">
        <v>#N/A</v>
      </c>
      <c r="F6119" s="7" t="e">
        <v>#N/A</v>
      </c>
      <c r="G6119" s="7" t="e">
        <v>#N/A</v>
      </c>
      <c r="H6119" s="7" t="e">
        <v>#N/A</v>
      </c>
      <c r="I6119" s="7" t="s">
        <v>378</v>
      </c>
      <c r="J6119" s="7" t="s">
        <v>379</v>
      </c>
      <c r="K6119" s="241">
        <v>1080</v>
      </c>
      <c r="L6119" s="7" t="s">
        <v>387</v>
      </c>
      <c r="M6119" s="241">
        <v>2015</v>
      </c>
      <c r="N6119" s="7" t="s">
        <v>278</v>
      </c>
    </row>
    <row r="6120" spans="1:14" x14ac:dyDescent="0.3">
      <c r="A6120" t="str">
        <f t="shared" si="95"/>
        <v>10802047</v>
      </c>
      <c r="B6120" s="7" t="s">
        <v>1294</v>
      </c>
      <c r="C6120" s="7" t="s">
        <v>1295</v>
      </c>
      <c r="D6120" s="7" t="s">
        <v>1379</v>
      </c>
      <c r="E6120" s="7" t="e">
        <v>#N/A</v>
      </c>
      <c r="F6120" s="7" t="e">
        <v>#N/A</v>
      </c>
      <c r="G6120" s="7" t="e">
        <v>#N/A</v>
      </c>
      <c r="H6120" s="7" t="e">
        <v>#N/A</v>
      </c>
      <c r="I6120" s="7" t="s">
        <v>378</v>
      </c>
      <c r="J6120" s="7" t="s">
        <v>379</v>
      </c>
      <c r="K6120" s="241">
        <v>1080</v>
      </c>
      <c r="L6120" s="7" t="s">
        <v>387</v>
      </c>
      <c r="M6120" s="241">
        <v>2047</v>
      </c>
      <c r="N6120" s="7" t="s">
        <v>299</v>
      </c>
    </row>
    <row r="6121" spans="1:14" x14ac:dyDescent="0.3">
      <c r="A6121" t="str">
        <f t="shared" si="95"/>
        <v>10802057</v>
      </c>
      <c r="B6121" s="7" t="s">
        <v>1294</v>
      </c>
      <c r="C6121" s="7" t="s">
        <v>1295</v>
      </c>
      <c r="D6121" s="7" t="s">
        <v>1379</v>
      </c>
      <c r="E6121" s="7" t="e">
        <v>#N/A</v>
      </c>
      <c r="F6121" s="7" t="e">
        <v>#N/A</v>
      </c>
      <c r="G6121" s="7" t="e">
        <v>#N/A</v>
      </c>
      <c r="H6121" s="7" t="e">
        <v>#N/A</v>
      </c>
      <c r="I6121" s="7" t="s">
        <v>378</v>
      </c>
      <c r="J6121" s="7" t="s">
        <v>379</v>
      </c>
      <c r="K6121" s="241">
        <v>1080</v>
      </c>
      <c r="L6121" s="7" t="s">
        <v>387</v>
      </c>
      <c r="M6121" s="241">
        <v>2057</v>
      </c>
      <c r="N6121" s="7" t="s">
        <v>474</v>
      </c>
    </row>
    <row r="6122" spans="1:14" x14ac:dyDescent="0.3">
      <c r="A6122" t="str">
        <f t="shared" si="95"/>
        <v>10802071</v>
      </c>
      <c r="B6122" s="7" t="s">
        <v>1294</v>
      </c>
      <c r="C6122" s="7" t="s">
        <v>1295</v>
      </c>
      <c r="D6122" s="7" t="s">
        <v>1379</v>
      </c>
      <c r="E6122" s="7" t="s">
        <v>337</v>
      </c>
      <c r="F6122" s="7" t="s">
        <v>338</v>
      </c>
      <c r="G6122" s="7" t="s">
        <v>371</v>
      </c>
      <c r="H6122" s="7" t="s">
        <v>372</v>
      </c>
      <c r="I6122" s="7" t="s">
        <v>378</v>
      </c>
      <c r="J6122" s="7" t="s">
        <v>379</v>
      </c>
      <c r="K6122" s="241">
        <v>1080</v>
      </c>
      <c r="L6122" s="7" t="s">
        <v>387</v>
      </c>
      <c r="M6122" s="241">
        <v>2071</v>
      </c>
      <c r="N6122" s="7" t="s">
        <v>389</v>
      </c>
    </row>
    <row r="6123" spans="1:14" x14ac:dyDescent="0.3">
      <c r="A6123" t="str">
        <f t="shared" si="95"/>
        <v>10802072</v>
      </c>
      <c r="B6123" s="7" t="s">
        <v>1294</v>
      </c>
      <c r="C6123" s="7" t="s">
        <v>1295</v>
      </c>
      <c r="D6123" s="7" t="s">
        <v>1379</v>
      </c>
      <c r="E6123" s="7" t="s">
        <v>337</v>
      </c>
      <c r="F6123" s="7" t="s">
        <v>338</v>
      </c>
      <c r="G6123" s="7" t="s">
        <v>371</v>
      </c>
      <c r="H6123" s="7" t="s">
        <v>372</v>
      </c>
      <c r="I6123" s="7" t="s">
        <v>378</v>
      </c>
      <c r="J6123" s="7" t="s">
        <v>379</v>
      </c>
      <c r="K6123" s="241">
        <v>1080</v>
      </c>
      <c r="L6123" s="7" t="s">
        <v>387</v>
      </c>
      <c r="M6123" s="241">
        <v>2072</v>
      </c>
      <c r="N6123" s="7" t="s">
        <v>390</v>
      </c>
    </row>
    <row r="6124" spans="1:14" x14ac:dyDescent="0.3">
      <c r="A6124" t="str">
        <f t="shared" si="95"/>
        <v>10802073</v>
      </c>
      <c r="B6124" s="7" t="s">
        <v>1294</v>
      </c>
      <c r="C6124" s="7" t="s">
        <v>1295</v>
      </c>
      <c r="D6124" s="7" t="s">
        <v>1379</v>
      </c>
      <c r="E6124" s="7" t="e">
        <v>#N/A</v>
      </c>
      <c r="F6124" s="7" t="e">
        <v>#N/A</v>
      </c>
      <c r="G6124" s="7" t="e">
        <v>#N/A</v>
      </c>
      <c r="H6124" s="7" t="e">
        <v>#N/A</v>
      </c>
      <c r="I6124" s="7" t="s">
        <v>378</v>
      </c>
      <c r="J6124" s="7" t="s">
        <v>379</v>
      </c>
      <c r="K6124" s="241">
        <v>1080</v>
      </c>
      <c r="L6124" s="7" t="s">
        <v>387</v>
      </c>
      <c r="M6124" s="241">
        <v>2073</v>
      </c>
      <c r="N6124" s="7" t="s">
        <v>377</v>
      </c>
    </row>
    <row r="6125" spans="1:14" x14ac:dyDescent="0.3">
      <c r="A6125" t="str">
        <f t="shared" si="95"/>
        <v>10802078</v>
      </c>
      <c r="B6125" s="7" t="s">
        <v>1294</v>
      </c>
      <c r="C6125" s="7" t="s">
        <v>1295</v>
      </c>
      <c r="D6125" s="7" t="s">
        <v>1379</v>
      </c>
      <c r="E6125" s="7" t="e">
        <v>#N/A</v>
      </c>
      <c r="F6125" s="7" t="e">
        <v>#N/A</v>
      </c>
      <c r="G6125" s="7" t="e">
        <v>#N/A</v>
      </c>
      <c r="H6125" s="7" t="e">
        <v>#N/A</v>
      </c>
      <c r="I6125" s="7" t="s">
        <v>378</v>
      </c>
      <c r="J6125" s="7" t="s">
        <v>379</v>
      </c>
      <c r="K6125" s="241">
        <v>1080</v>
      </c>
      <c r="L6125" s="7" t="s">
        <v>387</v>
      </c>
      <c r="M6125" s="241">
        <v>2078</v>
      </c>
      <c r="N6125" s="7" t="s">
        <v>284</v>
      </c>
    </row>
    <row r="6126" spans="1:14" x14ac:dyDescent="0.3">
      <c r="A6126" t="str">
        <f t="shared" si="95"/>
        <v>10802085</v>
      </c>
      <c r="B6126" s="7" t="s">
        <v>1294</v>
      </c>
      <c r="C6126" s="7" t="s">
        <v>1295</v>
      </c>
      <c r="D6126" s="7" t="s">
        <v>1379</v>
      </c>
      <c r="E6126" s="7" t="s">
        <v>337</v>
      </c>
      <c r="F6126" s="7" t="s">
        <v>338</v>
      </c>
      <c r="G6126" s="7" t="s">
        <v>371</v>
      </c>
      <c r="H6126" s="7" t="s">
        <v>372</v>
      </c>
      <c r="I6126" s="7" t="s">
        <v>378</v>
      </c>
      <c r="J6126" s="7" t="s">
        <v>379</v>
      </c>
      <c r="K6126" s="241">
        <v>1080</v>
      </c>
      <c r="L6126" s="7" t="s">
        <v>387</v>
      </c>
      <c r="M6126" s="241">
        <v>2085</v>
      </c>
      <c r="N6126" s="7" t="s">
        <v>280</v>
      </c>
    </row>
    <row r="6127" spans="1:14" x14ac:dyDescent="0.3">
      <c r="A6127" t="str">
        <f t="shared" si="95"/>
        <v>10802086</v>
      </c>
      <c r="B6127" s="7" t="s">
        <v>1294</v>
      </c>
      <c r="C6127" s="7" t="s">
        <v>1295</v>
      </c>
      <c r="D6127" s="7" t="s">
        <v>1379</v>
      </c>
      <c r="E6127" s="7" t="s">
        <v>337</v>
      </c>
      <c r="F6127" s="7" t="s">
        <v>338</v>
      </c>
      <c r="G6127" s="7" t="s">
        <v>371</v>
      </c>
      <c r="H6127" s="7" t="s">
        <v>372</v>
      </c>
      <c r="I6127" s="7" t="s">
        <v>378</v>
      </c>
      <c r="J6127" s="7" t="s">
        <v>379</v>
      </c>
      <c r="K6127" s="241">
        <v>1080</v>
      </c>
      <c r="L6127" s="7" t="s">
        <v>387</v>
      </c>
      <c r="M6127" s="241">
        <v>2086</v>
      </c>
      <c r="N6127" s="7" t="s">
        <v>291</v>
      </c>
    </row>
    <row r="6128" spans="1:14" x14ac:dyDescent="0.3">
      <c r="A6128" t="str">
        <f t="shared" si="95"/>
        <v>10802087</v>
      </c>
      <c r="B6128" s="7" t="s">
        <v>1294</v>
      </c>
      <c r="C6128" s="7" t="s">
        <v>1295</v>
      </c>
      <c r="D6128" s="7" t="s">
        <v>1379</v>
      </c>
      <c r="E6128" s="7" t="e">
        <v>#N/A</v>
      </c>
      <c r="F6128" s="7" t="e">
        <v>#N/A</v>
      </c>
      <c r="G6128" s="7" t="e">
        <v>#N/A</v>
      </c>
      <c r="H6128" s="7" t="e">
        <v>#N/A</v>
      </c>
      <c r="I6128" s="7" t="s">
        <v>378</v>
      </c>
      <c r="J6128" s="7" t="s">
        <v>379</v>
      </c>
      <c r="K6128" s="241">
        <v>1080</v>
      </c>
      <c r="L6128" s="7" t="s">
        <v>387</v>
      </c>
      <c r="M6128" s="241">
        <v>2087</v>
      </c>
      <c r="N6128" s="7" t="s">
        <v>333</v>
      </c>
    </row>
    <row r="6129" spans="1:14" x14ac:dyDescent="0.3">
      <c r="A6129" t="str">
        <f t="shared" si="95"/>
        <v>10802092</v>
      </c>
      <c r="B6129" s="7" t="s">
        <v>1294</v>
      </c>
      <c r="C6129" s="7" t="s">
        <v>1295</v>
      </c>
      <c r="D6129" s="7" t="s">
        <v>1379</v>
      </c>
      <c r="E6129" s="7" t="s">
        <v>337</v>
      </c>
      <c r="F6129" s="7" t="s">
        <v>338</v>
      </c>
      <c r="G6129" s="7" t="s">
        <v>371</v>
      </c>
      <c r="H6129" s="7" t="s">
        <v>372</v>
      </c>
      <c r="I6129" s="7" t="s">
        <v>378</v>
      </c>
      <c r="J6129" s="7" t="s">
        <v>379</v>
      </c>
      <c r="K6129" s="241">
        <v>1080</v>
      </c>
      <c r="L6129" s="7" t="s">
        <v>387</v>
      </c>
      <c r="M6129" s="241">
        <v>2092</v>
      </c>
      <c r="N6129" s="7" t="s">
        <v>141</v>
      </c>
    </row>
    <row r="6130" spans="1:14" x14ac:dyDescent="0.3">
      <c r="A6130" t="str">
        <f t="shared" si="95"/>
        <v>10804000</v>
      </c>
      <c r="B6130" s="7" t="s">
        <v>1294</v>
      </c>
      <c r="C6130" s="7" t="s">
        <v>1295</v>
      </c>
      <c r="D6130" s="7" t="s">
        <v>1379</v>
      </c>
      <c r="E6130" s="7" t="e">
        <v>#N/A</v>
      </c>
      <c r="F6130" s="7" t="e">
        <v>#N/A</v>
      </c>
      <c r="G6130" s="7" t="e">
        <v>#N/A</v>
      </c>
      <c r="H6130" s="7" t="e">
        <v>#N/A</v>
      </c>
      <c r="I6130" s="7" t="s">
        <v>378</v>
      </c>
      <c r="J6130" s="7" t="s">
        <v>379</v>
      </c>
      <c r="K6130" s="241">
        <v>1080</v>
      </c>
      <c r="L6130" s="7" t="s">
        <v>387</v>
      </c>
      <c r="M6130" s="241">
        <v>4000</v>
      </c>
      <c r="N6130" s="7" t="s">
        <v>1349</v>
      </c>
    </row>
    <row r="6131" spans="1:14" x14ac:dyDescent="0.3">
      <c r="A6131" t="str">
        <f t="shared" si="95"/>
        <v>10805002</v>
      </c>
      <c r="B6131" s="7" t="s">
        <v>1351</v>
      </c>
      <c r="C6131" s="7" t="s">
        <v>1295</v>
      </c>
      <c r="D6131" s="7" t="s">
        <v>1379</v>
      </c>
      <c r="E6131" s="7" t="e">
        <v>#N/A</v>
      </c>
      <c r="F6131" s="7" t="e">
        <v>#N/A</v>
      </c>
      <c r="G6131" s="7" t="e">
        <v>#N/A</v>
      </c>
      <c r="H6131" s="7" t="e">
        <v>#N/A</v>
      </c>
      <c r="I6131" s="7" t="s">
        <v>378</v>
      </c>
      <c r="J6131" s="7" t="s">
        <v>379</v>
      </c>
      <c r="K6131" s="241">
        <v>1080</v>
      </c>
      <c r="L6131" s="7" t="s">
        <v>387</v>
      </c>
      <c r="M6131" s="241">
        <v>5002</v>
      </c>
      <c r="N6131" s="7" t="s">
        <v>308</v>
      </c>
    </row>
    <row r="6132" spans="1:14" x14ac:dyDescent="0.3">
      <c r="A6132" t="str">
        <f t="shared" si="95"/>
        <v>10805003</v>
      </c>
      <c r="B6132" s="7" t="s">
        <v>1294</v>
      </c>
      <c r="C6132" s="7" t="s">
        <v>1295</v>
      </c>
      <c r="D6132" s="7" t="s">
        <v>1379</v>
      </c>
      <c r="E6132" s="7" t="e">
        <v>#N/A</v>
      </c>
      <c r="F6132" s="7" t="e">
        <v>#N/A</v>
      </c>
      <c r="G6132" s="7" t="e">
        <v>#N/A</v>
      </c>
      <c r="H6132" s="7" t="e">
        <v>#N/A</v>
      </c>
      <c r="I6132" s="7" t="s">
        <v>378</v>
      </c>
      <c r="J6132" s="7" t="s">
        <v>379</v>
      </c>
      <c r="K6132" s="241">
        <v>1080</v>
      </c>
      <c r="L6132" s="7" t="s">
        <v>387</v>
      </c>
      <c r="M6132" s="241">
        <v>5003</v>
      </c>
      <c r="N6132" s="7" t="s">
        <v>1395</v>
      </c>
    </row>
    <row r="6133" spans="1:14" x14ac:dyDescent="0.3">
      <c r="A6133" t="str">
        <f t="shared" si="95"/>
        <v>10822</v>
      </c>
      <c r="B6133" s="7" t="s">
        <v>1294</v>
      </c>
      <c r="C6133" s="7" t="s">
        <v>1295</v>
      </c>
      <c r="D6133" s="7" t="s">
        <v>1379</v>
      </c>
      <c r="E6133" s="7" t="s">
        <v>337</v>
      </c>
      <c r="F6133" s="7" t="s">
        <v>338</v>
      </c>
      <c r="G6133" s="7" t="s">
        <v>371</v>
      </c>
      <c r="H6133" s="7" t="s">
        <v>372</v>
      </c>
      <c r="I6133" s="7" t="s">
        <v>378</v>
      </c>
      <c r="J6133" s="7" t="s">
        <v>379</v>
      </c>
      <c r="K6133" s="241">
        <v>1082</v>
      </c>
      <c r="L6133" s="7" t="s">
        <v>392</v>
      </c>
      <c r="M6133" s="241">
        <v>2</v>
      </c>
      <c r="N6133" s="7" t="s">
        <v>150</v>
      </c>
    </row>
    <row r="6134" spans="1:14" x14ac:dyDescent="0.3">
      <c r="A6134" t="str">
        <f t="shared" si="95"/>
        <v>11872079</v>
      </c>
      <c r="B6134" s="7" t="s">
        <v>1294</v>
      </c>
      <c r="C6134" s="7" t="s">
        <v>1316</v>
      </c>
      <c r="D6134" s="7" t="s">
        <v>22</v>
      </c>
      <c r="E6134" s="7" t="e">
        <v>#N/A</v>
      </c>
      <c r="F6134" s="7" t="e">
        <v>#N/A</v>
      </c>
      <c r="G6134" s="7" t="e">
        <v>#N/A</v>
      </c>
      <c r="H6134" s="7" t="e">
        <v>#N/A</v>
      </c>
      <c r="I6134" s="7" t="s">
        <v>321</v>
      </c>
      <c r="J6134" s="7" t="s">
        <v>322</v>
      </c>
      <c r="K6134" s="241">
        <v>1187</v>
      </c>
      <c r="L6134" s="7" t="s">
        <v>2773</v>
      </c>
      <c r="M6134" s="241">
        <v>2079</v>
      </c>
      <c r="N6134" s="7" t="s">
        <v>35</v>
      </c>
    </row>
    <row r="6135" spans="1:14" x14ac:dyDescent="0.3">
      <c r="A6135" t="str">
        <f t="shared" si="95"/>
        <v>11877000</v>
      </c>
      <c r="B6135" s="7" t="s">
        <v>1294</v>
      </c>
      <c r="C6135" s="7" t="s">
        <v>1316</v>
      </c>
      <c r="D6135" s="7" t="s">
        <v>22</v>
      </c>
      <c r="E6135" s="7" t="e">
        <v>#N/A</v>
      </c>
      <c r="F6135" s="7" t="e">
        <v>#N/A</v>
      </c>
      <c r="G6135" s="7" t="e">
        <v>#N/A</v>
      </c>
      <c r="H6135" s="7" t="e">
        <v>#N/A</v>
      </c>
      <c r="I6135" s="7" t="s">
        <v>321</v>
      </c>
      <c r="J6135" s="7" t="s">
        <v>322</v>
      </c>
      <c r="K6135" s="241">
        <v>1187</v>
      </c>
      <c r="L6135" s="7" t="s">
        <v>2773</v>
      </c>
      <c r="M6135" s="241">
        <v>7000</v>
      </c>
      <c r="N6135" s="7" t="s">
        <v>44</v>
      </c>
    </row>
    <row r="6136" spans="1:14" x14ac:dyDescent="0.3">
      <c r="A6136" t="str">
        <f t="shared" si="95"/>
        <v>10624</v>
      </c>
      <c r="B6136" s="7" t="s">
        <v>1294</v>
      </c>
      <c r="C6136" s="7" t="s">
        <v>1337</v>
      </c>
      <c r="D6136" s="7" t="s">
        <v>22</v>
      </c>
      <c r="E6136" s="7" t="e">
        <v>#N/A</v>
      </c>
      <c r="F6136" s="7" t="e">
        <v>#N/A</v>
      </c>
      <c r="G6136" s="7" t="e">
        <v>#N/A</v>
      </c>
      <c r="H6136" s="7" t="e">
        <v>#N/A</v>
      </c>
      <c r="I6136" s="7" t="s">
        <v>281</v>
      </c>
      <c r="J6136" s="7" t="s">
        <v>282</v>
      </c>
      <c r="K6136" s="241">
        <v>1062</v>
      </c>
      <c r="L6136" s="7" t="s">
        <v>393</v>
      </c>
      <c r="M6136" s="241">
        <v>4</v>
      </c>
      <c r="N6136" s="7" t="s">
        <v>463</v>
      </c>
    </row>
    <row r="6137" spans="1:14" x14ac:dyDescent="0.3">
      <c r="A6137" t="str">
        <f t="shared" si="95"/>
        <v>106262</v>
      </c>
      <c r="B6137" s="7" t="s">
        <v>1294</v>
      </c>
      <c r="C6137" s="7" t="s">
        <v>1337</v>
      </c>
      <c r="D6137" s="7" t="s">
        <v>22</v>
      </c>
      <c r="E6137" s="7" t="e">
        <v>#N/A</v>
      </c>
      <c r="F6137" s="7" t="e">
        <v>#N/A</v>
      </c>
      <c r="G6137" s="7" t="e">
        <v>#N/A</v>
      </c>
      <c r="H6137" s="7" t="e">
        <v>#N/A</v>
      </c>
      <c r="I6137" s="7" t="s">
        <v>281</v>
      </c>
      <c r="J6137" s="7" t="s">
        <v>282</v>
      </c>
      <c r="K6137" s="241">
        <v>1062</v>
      </c>
      <c r="L6137" s="7" t="s">
        <v>393</v>
      </c>
      <c r="M6137" s="241">
        <v>62</v>
      </c>
      <c r="N6137" s="7" t="s">
        <v>388</v>
      </c>
    </row>
    <row r="6138" spans="1:14" x14ac:dyDescent="0.3">
      <c r="A6138" t="str">
        <f t="shared" si="95"/>
        <v>10622037</v>
      </c>
      <c r="B6138" s="7" t="s">
        <v>1294</v>
      </c>
      <c r="C6138" s="7" t="s">
        <v>1337</v>
      </c>
      <c r="D6138" s="7" t="s">
        <v>22</v>
      </c>
      <c r="E6138" s="7" t="e">
        <v>#N/A</v>
      </c>
      <c r="F6138" s="7" t="e">
        <v>#N/A</v>
      </c>
      <c r="G6138" s="7" t="e">
        <v>#N/A</v>
      </c>
      <c r="H6138" s="7" t="e">
        <v>#N/A</v>
      </c>
      <c r="I6138" s="7" t="s">
        <v>281</v>
      </c>
      <c r="J6138" s="7" t="s">
        <v>282</v>
      </c>
      <c r="K6138" s="241">
        <v>1062</v>
      </c>
      <c r="L6138" s="7" t="s">
        <v>393</v>
      </c>
      <c r="M6138" s="241">
        <v>2037</v>
      </c>
      <c r="N6138" s="7" t="s">
        <v>294</v>
      </c>
    </row>
    <row r="6139" spans="1:14" x14ac:dyDescent="0.3">
      <c r="A6139" t="str">
        <f t="shared" si="95"/>
        <v>10622045</v>
      </c>
      <c r="B6139" s="7" t="s">
        <v>1294</v>
      </c>
      <c r="C6139" s="7" t="s">
        <v>1337</v>
      </c>
      <c r="D6139" s="7" t="s">
        <v>22</v>
      </c>
      <c r="E6139" s="7" t="e">
        <v>#N/A</v>
      </c>
      <c r="F6139" s="7" t="e">
        <v>#N/A</v>
      </c>
      <c r="G6139" s="7" t="e">
        <v>#N/A</v>
      </c>
      <c r="H6139" s="7" t="e">
        <v>#N/A</v>
      </c>
      <c r="I6139" s="7" t="s">
        <v>281</v>
      </c>
      <c r="J6139" s="7" t="s">
        <v>282</v>
      </c>
      <c r="K6139" s="241">
        <v>1062</v>
      </c>
      <c r="L6139" s="7" t="s">
        <v>393</v>
      </c>
      <c r="M6139" s="241">
        <v>2045</v>
      </c>
      <c r="N6139" s="7" t="s">
        <v>170</v>
      </c>
    </row>
    <row r="6140" spans="1:14" x14ac:dyDescent="0.3">
      <c r="A6140" t="str">
        <f t="shared" si="95"/>
        <v>10622061</v>
      </c>
      <c r="B6140" s="7" t="s">
        <v>1294</v>
      </c>
      <c r="C6140" s="7" t="s">
        <v>1337</v>
      </c>
      <c r="D6140" s="7" t="s">
        <v>22</v>
      </c>
      <c r="E6140" s="7" t="e">
        <v>#N/A</v>
      </c>
      <c r="F6140" s="7" t="e">
        <v>#N/A</v>
      </c>
      <c r="G6140" s="7" t="e">
        <v>#N/A</v>
      </c>
      <c r="H6140" s="7" t="e">
        <v>#N/A</v>
      </c>
      <c r="I6140" s="7" t="s">
        <v>281</v>
      </c>
      <c r="J6140" s="7" t="s">
        <v>282</v>
      </c>
      <c r="K6140" s="241">
        <v>1062</v>
      </c>
      <c r="L6140" s="7" t="s">
        <v>393</v>
      </c>
      <c r="M6140" s="241">
        <v>2061</v>
      </c>
      <c r="N6140" s="7" t="s">
        <v>476</v>
      </c>
    </row>
    <row r="6141" spans="1:14" x14ac:dyDescent="0.3">
      <c r="A6141" t="str">
        <f t="shared" si="95"/>
        <v>10622071</v>
      </c>
      <c r="B6141" s="7" t="s">
        <v>1294</v>
      </c>
      <c r="C6141" s="7" t="s">
        <v>1337</v>
      </c>
      <c r="D6141" s="7" t="s">
        <v>22</v>
      </c>
      <c r="E6141" s="7" t="e">
        <v>#N/A</v>
      </c>
      <c r="F6141" s="7" t="e">
        <v>#N/A</v>
      </c>
      <c r="G6141" s="7" t="e">
        <v>#N/A</v>
      </c>
      <c r="H6141" s="7" t="e">
        <v>#N/A</v>
      </c>
      <c r="I6141" s="7" t="s">
        <v>281</v>
      </c>
      <c r="J6141" s="7" t="s">
        <v>282</v>
      </c>
      <c r="K6141" s="241">
        <v>1062</v>
      </c>
      <c r="L6141" s="7" t="s">
        <v>393</v>
      </c>
      <c r="M6141" s="241">
        <v>2071</v>
      </c>
      <c r="N6141" s="7" t="s">
        <v>389</v>
      </c>
    </row>
    <row r="6142" spans="1:14" x14ac:dyDescent="0.3">
      <c r="A6142" t="str">
        <f t="shared" si="95"/>
        <v>10622078</v>
      </c>
      <c r="B6142" s="7" t="s">
        <v>1294</v>
      </c>
      <c r="C6142" s="7" t="s">
        <v>1337</v>
      </c>
      <c r="D6142" s="7" t="s">
        <v>22</v>
      </c>
      <c r="E6142" s="7" t="s">
        <v>337</v>
      </c>
      <c r="F6142" s="7" t="s">
        <v>338</v>
      </c>
      <c r="G6142" s="7" t="s">
        <v>371</v>
      </c>
      <c r="H6142" s="7" t="s">
        <v>372</v>
      </c>
      <c r="I6142" s="7" t="s">
        <v>281</v>
      </c>
      <c r="J6142" s="7" t="s">
        <v>282</v>
      </c>
      <c r="K6142" s="241">
        <v>1062</v>
      </c>
      <c r="L6142" s="7" t="s">
        <v>393</v>
      </c>
      <c r="M6142" s="241">
        <v>2078</v>
      </c>
      <c r="N6142" s="7" t="s">
        <v>284</v>
      </c>
    </row>
    <row r="6143" spans="1:14" x14ac:dyDescent="0.3">
      <c r="A6143" t="str">
        <f t="shared" si="95"/>
        <v>10622079</v>
      </c>
      <c r="B6143" s="7" t="s">
        <v>1294</v>
      </c>
      <c r="C6143" s="7" t="s">
        <v>1337</v>
      </c>
      <c r="D6143" s="7" t="s">
        <v>22</v>
      </c>
      <c r="E6143" s="7" t="e">
        <v>#N/A</v>
      </c>
      <c r="F6143" s="7" t="e">
        <v>#N/A</v>
      </c>
      <c r="G6143" s="7" t="e">
        <v>#N/A</v>
      </c>
      <c r="H6143" s="7" t="e">
        <v>#N/A</v>
      </c>
      <c r="I6143" s="7" t="s">
        <v>281</v>
      </c>
      <c r="J6143" s="7" t="s">
        <v>282</v>
      </c>
      <c r="K6143" s="241">
        <v>1062</v>
      </c>
      <c r="L6143" s="7" t="s">
        <v>393</v>
      </c>
      <c r="M6143" s="241">
        <v>2079</v>
      </c>
      <c r="N6143" s="7" t="s">
        <v>35</v>
      </c>
    </row>
    <row r="6144" spans="1:14" x14ac:dyDescent="0.3">
      <c r="A6144" t="str">
        <f t="shared" si="95"/>
        <v>10622086</v>
      </c>
      <c r="B6144" s="7" t="s">
        <v>1294</v>
      </c>
      <c r="C6144" s="7" t="s">
        <v>1337</v>
      </c>
      <c r="D6144" s="7" t="s">
        <v>22</v>
      </c>
      <c r="E6144" s="7" t="e">
        <v>#N/A</v>
      </c>
      <c r="F6144" s="7" t="e">
        <v>#N/A</v>
      </c>
      <c r="G6144" s="7" t="e">
        <v>#N/A</v>
      </c>
      <c r="H6144" s="7" t="e">
        <v>#N/A</v>
      </c>
      <c r="I6144" s="7" t="s">
        <v>281</v>
      </c>
      <c r="J6144" s="7" t="s">
        <v>282</v>
      </c>
      <c r="K6144" s="241">
        <v>1062</v>
      </c>
      <c r="L6144" s="7" t="s">
        <v>393</v>
      </c>
      <c r="M6144" s="241">
        <v>2086</v>
      </c>
      <c r="N6144" s="7" t="s">
        <v>291</v>
      </c>
    </row>
    <row r="6145" spans="1:14" x14ac:dyDescent="0.3">
      <c r="A6145" t="str">
        <f t="shared" si="95"/>
        <v>10622087</v>
      </c>
      <c r="B6145" s="7" t="s">
        <v>1294</v>
      </c>
      <c r="C6145" s="7" t="s">
        <v>1337</v>
      </c>
      <c r="D6145" s="7" t="s">
        <v>22</v>
      </c>
      <c r="E6145" s="7" t="s">
        <v>337</v>
      </c>
      <c r="F6145" s="7" t="s">
        <v>338</v>
      </c>
      <c r="G6145" s="7" t="s">
        <v>371</v>
      </c>
      <c r="H6145" s="7" t="s">
        <v>372</v>
      </c>
      <c r="I6145" s="7" t="s">
        <v>281</v>
      </c>
      <c r="J6145" s="7" t="s">
        <v>282</v>
      </c>
      <c r="K6145" s="241">
        <v>1062</v>
      </c>
      <c r="L6145" s="7" t="s">
        <v>393</v>
      </c>
      <c r="M6145" s="241">
        <v>2087</v>
      </c>
      <c r="N6145" s="7" t="s">
        <v>333</v>
      </c>
    </row>
    <row r="6146" spans="1:14" x14ac:dyDescent="0.3">
      <c r="A6146" t="str">
        <f t="shared" si="95"/>
        <v>10622092</v>
      </c>
      <c r="B6146" s="7" t="s">
        <v>1294</v>
      </c>
      <c r="C6146" s="7" t="s">
        <v>1337</v>
      </c>
      <c r="D6146" s="7" t="s">
        <v>22</v>
      </c>
      <c r="E6146" s="7" t="e">
        <v>#N/A</v>
      </c>
      <c r="F6146" s="7" t="e">
        <v>#N/A</v>
      </c>
      <c r="G6146" s="7" t="e">
        <v>#N/A</v>
      </c>
      <c r="H6146" s="7" t="e">
        <v>#N/A</v>
      </c>
      <c r="I6146" s="7" t="s">
        <v>281</v>
      </c>
      <c r="J6146" s="7" t="s">
        <v>282</v>
      </c>
      <c r="K6146" s="241">
        <v>1062</v>
      </c>
      <c r="L6146" s="7" t="s">
        <v>393</v>
      </c>
      <c r="M6146" s="241">
        <v>2092</v>
      </c>
      <c r="N6146" s="7" t="s">
        <v>141</v>
      </c>
    </row>
    <row r="6147" spans="1:14" x14ac:dyDescent="0.3">
      <c r="A6147" t="str">
        <f t="shared" ref="A6147:A6210" si="96">K6147&amp;M6147</f>
        <v>10622133</v>
      </c>
      <c r="B6147" s="7" t="s">
        <v>1294</v>
      </c>
      <c r="C6147" s="7" t="s">
        <v>1337</v>
      </c>
      <c r="D6147" s="7" t="s">
        <v>22</v>
      </c>
      <c r="E6147" s="7" t="e">
        <v>#N/A</v>
      </c>
      <c r="F6147" s="7" t="e">
        <v>#N/A</v>
      </c>
      <c r="G6147" s="7" t="e">
        <v>#N/A</v>
      </c>
      <c r="H6147" s="7" t="e">
        <v>#N/A</v>
      </c>
      <c r="I6147" s="7" t="s">
        <v>281</v>
      </c>
      <c r="J6147" s="7" t="s">
        <v>282</v>
      </c>
      <c r="K6147" s="241">
        <v>1062</v>
      </c>
      <c r="L6147" s="7" t="s">
        <v>393</v>
      </c>
      <c r="M6147" s="241">
        <v>2133</v>
      </c>
      <c r="N6147" s="7" t="s">
        <v>1362</v>
      </c>
    </row>
    <row r="6148" spans="1:14" x14ac:dyDescent="0.3">
      <c r="A6148" t="str">
        <f t="shared" si="96"/>
        <v>10622153</v>
      </c>
      <c r="B6148" s="7" t="s">
        <v>1294</v>
      </c>
      <c r="C6148" s="7" t="s">
        <v>1337</v>
      </c>
      <c r="D6148" s="7" t="s">
        <v>22</v>
      </c>
      <c r="E6148" s="7" t="s">
        <v>337</v>
      </c>
      <c r="F6148" s="7" t="s">
        <v>338</v>
      </c>
      <c r="G6148" s="7" t="s">
        <v>371</v>
      </c>
      <c r="H6148" s="7" t="s">
        <v>372</v>
      </c>
      <c r="I6148" s="7" t="s">
        <v>281</v>
      </c>
      <c r="J6148" s="7" t="s">
        <v>282</v>
      </c>
      <c r="K6148" s="241">
        <v>1062</v>
      </c>
      <c r="L6148" s="7" t="s">
        <v>393</v>
      </c>
      <c r="M6148" s="241">
        <v>2153</v>
      </c>
      <c r="N6148" s="7" t="s">
        <v>394</v>
      </c>
    </row>
    <row r="6149" spans="1:14" x14ac:dyDescent="0.3">
      <c r="A6149" t="str">
        <f t="shared" si="96"/>
        <v>10622201</v>
      </c>
      <c r="B6149" s="7" t="s">
        <v>1294</v>
      </c>
      <c r="C6149" s="7" t="s">
        <v>1337</v>
      </c>
      <c r="D6149" s="7" t="s">
        <v>22</v>
      </c>
      <c r="E6149" s="7" t="e">
        <v>#N/A</v>
      </c>
      <c r="F6149" s="7" t="e">
        <v>#N/A</v>
      </c>
      <c r="G6149" s="7" t="e">
        <v>#N/A</v>
      </c>
      <c r="H6149" s="7" t="e">
        <v>#N/A</v>
      </c>
      <c r="I6149" s="7" t="s">
        <v>281</v>
      </c>
      <c r="J6149" s="7" t="s">
        <v>282</v>
      </c>
      <c r="K6149" s="241">
        <v>1062</v>
      </c>
      <c r="L6149" s="7" t="s">
        <v>393</v>
      </c>
      <c r="M6149" s="241">
        <v>2201</v>
      </c>
      <c r="N6149" s="7" t="s">
        <v>1574</v>
      </c>
    </row>
    <row r="6150" spans="1:14" x14ac:dyDescent="0.3">
      <c r="A6150" t="str">
        <f t="shared" si="96"/>
        <v>10622210</v>
      </c>
      <c r="B6150" s="7" t="s">
        <v>1294</v>
      </c>
      <c r="C6150" s="7" t="s">
        <v>1337</v>
      </c>
      <c r="D6150" s="7" t="s">
        <v>22</v>
      </c>
      <c r="E6150" s="7" t="e">
        <v>#N/A</v>
      </c>
      <c r="F6150" s="7" t="e">
        <v>#N/A</v>
      </c>
      <c r="G6150" s="7" t="e">
        <v>#N/A</v>
      </c>
      <c r="H6150" s="7" t="e">
        <v>#N/A</v>
      </c>
      <c r="I6150" s="7" t="s">
        <v>281</v>
      </c>
      <c r="J6150" s="7" t="s">
        <v>282</v>
      </c>
      <c r="K6150" s="241">
        <v>1062</v>
      </c>
      <c r="L6150" s="7" t="s">
        <v>393</v>
      </c>
      <c r="M6150" s="241">
        <v>2210</v>
      </c>
      <c r="N6150" s="7" t="s">
        <v>52</v>
      </c>
    </row>
    <row r="6151" spans="1:14" x14ac:dyDescent="0.3">
      <c r="A6151" t="str">
        <f t="shared" si="96"/>
        <v>10624000</v>
      </c>
      <c r="B6151" s="7" t="s">
        <v>1294</v>
      </c>
      <c r="C6151" s="7" t="s">
        <v>1337</v>
      </c>
      <c r="D6151" s="7" t="s">
        <v>22</v>
      </c>
      <c r="E6151" s="7" t="e">
        <v>#N/A</v>
      </c>
      <c r="F6151" s="7" t="e">
        <v>#N/A</v>
      </c>
      <c r="G6151" s="7" t="e">
        <v>#N/A</v>
      </c>
      <c r="H6151" s="7" t="e">
        <v>#N/A</v>
      </c>
      <c r="I6151" s="7" t="s">
        <v>281</v>
      </c>
      <c r="J6151" s="7" t="s">
        <v>282</v>
      </c>
      <c r="K6151" s="241">
        <v>1062</v>
      </c>
      <c r="L6151" s="7" t="s">
        <v>393</v>
      </c>
      <c r="M6151" s="241">
        <v>4000</v>
      </c>
      <c r="N6151" s="7" t="s">
        <v>1349</v>
      </c>
    </row>
    <row r="6152" spans="1:14" x14ac:dyDescent="0.3">
      <c r="A6152" t="str">
        <f t="shared" si="96"/>
        <v>10625002</v>
      </c>
      <c r="B6152" s="7" t="s">
        <v>1351</v>
      </c>
      <c r="C6152" s="7" t="s">
        <v>1337</v>
      </c>
      <c r="D6152" s="7" t="s">
        <v>22</v>
      </c>
      <c r="E6152" s="7" t="e">
        <v>#N/A</v>
      </c>
      <c r="F6152" s="7" t="e">
        <v>#N/A</v>
      </c>
      <c r="G6152" s="7" t="e">
        <v>#N/A</v>
      </c>
      <c r="H6152" s="7" t="e">
        <v>#N/A</v>
      </c>
      <c r="I6152" s="7" t="s">
        <v>281</v>
      </c>
      <c r="J6152" s="7" t="s">
        <v>282</v>
      </c>
      <c r="K6152" s="241">
        <v>1062</v>
      </c>
      <c r="L6152" s="7" t="s">
        <v>393</v>
      </c>
      <c r="M6152" s="241">
        <v>5002</v>
      </c>
      <c r="N6152" s="7" t="s">
        <v>308</v>
      </c>
    </row>
    <row r="6153" spans="1:14" x14ac:dyDescent="0.3">
      <c r="A6153" t="str">
        <f t="shared" si="96"/>
        <v>10625003</v>
      </c>
      <c r="B6153" s="7" t="s">
        <v>1294</v>
      </c>
      <c r="C6153" s="7" t="s">
        <v>1337</v>
      </c>
      <c r="D6153" s="7" t="s">
        <v>22</v>
      </c>
      <c r="E6153" s="7" t="e">
        <v>#N/A</v>
      </c>
      <c r="F6153" s="7" t="e">
        <v>#N/A</v>
      </c>
      <c r="G6153" s="7" t="e">
        <v>#N/A</v>
      </c>
      <c r="H6153" s="7" t="e">
        <v>#N/A</v>
      </c>
      <c r="I6153" s="7" t="s">
        <v>281</v>
      </c>
      <c r="J6153" s="7" t="s">
        <v>282</v>
      </c>
      <c r="K6153" s="241">
        <v>1062</v>
      </c>
      <c r="L6153" s="7" t="s">
        <v>393</v>
      </c>
      <c r="M6153" s="241">
        <v>5003</v>
      </c>
      <c r="N6153" s="7" t="s">
        <v>1395</v>
      </c>
    </row>
    <row r="6154" spans="1:14" x14ac:dyDescent="0.3">
      <c r="A6154" t="str">
        <f t="shared" si="96"/>
        <v>10625005</v>
      </c>
      <c r="B6154" s="7" t="s">
        <v>1294</v>
      </c>
      <c r="C6154" s="7" t="s">
        <v>1337</v>
      </c>
      <c r="D6154" s="7" t="s">
        <v>22</v>
      </c>
      <c r="E6154" s="7" t="e">
        <v>#N/A</v>
      </c>
      <c r="F6154" s="7" t="e">
        <v>#N/A</v>
      </c>
      <c r="G6154" s="7" t="e">
        <v>#N/A</v>
      </c>
      <c r="H6154" s="7" t="e">
        <v>#N/A</v>
      </c>
      <c r="I6154" s="7" t="s">
        <v>281</v>
      </c>
      <c r="J6154" s="7" t="s">
        <v>282</v>
      </c>
      <c r="K6154" s="241">
        <v>1062</v>
      </c>
      <c r="L6154" s="7" t="s">
        <v>393</v>
      </c>
      <c r="M6154" s="241">
        <v>5005</v>
      </c>
      <c r="N6154" s="7" t="s">
        <v>1530</v>
      </c>
    </row>
    <row r="6155" spans="1:14" x14ac:dyDescent="0.3">
      <c r="A6155" t="str">
        <f t="shared" si="96"/>
        <v>10625010</v>
      </c>
      <c r="B6155" s="7" t="s">
        <v>1294</v>
      </c>
      <c r="C6155" s="7" t="s">
        <v>1337</v>
      </c>
      <c r="D6155" s="7" t="s">
        <v>22</v>
      </c>
      <c r="E6155" s="7" t="e">
        <v>#N/A</v>
      </c>
      <c r="F6155" s="7" t="e">
        <v>#N/A</v>
      </c>
      <c r="G6155" s="7" t="e">
        <v>#N/A</v>
      </c>
      <c r="H6155" s="7" t="e">
        <v>#N/A</v>
      </c>
      <c r="I6155" s="7" t="s">
        <v>281</v>
      </c>
      <c r="J6155" s="7" t="s">
        <v>282</v>
      </c>
      <c r="K6155" s="241">
        <v>1062</v>
      </c>
      <c r="L6155" s="7" t="s">
        <v>393</v>
      </c>
      <c r="M6155" s="241">
        <v>5010</v>
      </c>
      <c r="N6155" s="7" t="s">
        <v>1603</v>
      </c>
    </row>
    <row r="6156" spans="1:14" x14ac:dyDescent="0.3">
      <c r="A6156" t="str">
        <f t="shared" si="96"/>
        <v>10627000</v>
      </c>
      <c r="B6156" s="7" t="s">
        <v>1294</v>
      </c>
      <c r="C6156" s="7" t="s">
        <v>1337</v>
      </c>
      <c r="D6156" s="7" t="s">
        <v>22</v>
      </c>
      <c r="E6156" s="7" t="e">
        <v>#N/A</v>
      </c>
      <c r="F6156" s="7" t="e">
        <v>#N/A</v>
      </c>
      <c r="G6156" s="7" t="e">
        <v>#N/A</v>
      </c>
      <c r="H6156" s="7" t="e">
        <v>#N/A</v>
      </c>
      <c r="I6156" s="7" t="s">
        <v>281</v>
      </c>
      <c r="J6156" s="7" t="s">
        <v>282</v>
      </c>
      <c r="K6156" s="241">
        <v>1062</v>
      </c>
      <c r="L6156" s="7" t="s">
        <v>393</v>
      </c>
      <c r="M6156" s="241">
        <v>7000</v>
      </c>
      <c r="N6156" s="7" t="s">
        <v>44</v>
      </c>
    </row>
    <row r="6157" spans="1:14" x14ac:dyDescent="0.3">
      <c r="A6157" t="str">
        <f t="shared" si="96"/>
        <v>10627110</v>
      </c>
      <c r="B6157" s="7" t="s">
        <v>1294</v>
      </c>
      <c r="C6157" s="7" t="s">
        <v>1337</v>
      </c>
      <c r="D6157" s="7" t="s">
        <v>22</v>
      </c>
      <c r="E6157" s="7" t="e">
        <v>#N/A</v>
      </c>
      <c r="F6157" s="7" t="e">
        <v>#N/A</v>
      </c>
      <c r="G6157" s="7" t="e">
        <v>#N/A</v>
      </c>
      <c r="H6157" s="7" t="e">
        <v>#N/A</v>
      </c>
      <c r="I6157" s="7" t="s">
        <v>281</v>
      </c>
      <c r="J6157" s="7" t="s">
        <v>282</v>
      </c>
      <c r="K6157" s="241">
        <v>1062</v>
      </c>
      <c r="L6157" s="7" t="s">
        <v>393</v>
      </c>
      <c r="M6157" s="241">
        <v>7110</v>
      </c>
      <c r="N6157" s="7" t="s">
        <v>1576</v>
      </c>
    </row>
    <row r="6158" spans="1:14" x14ac:dyDescent="0.3">
      <c r="A6158" t="str">
        <f t="shared" si="96"/>
        <v>10627120</v>
      </c>
      <c r="B6158" s="7" t="s">
        <v>1294</v>
      </c>
      <c r="C6158" s="7" t="s">
        <v>1337</v>
      </c>
      <c r="D6158" s="7" t="s">
        <v>22</v>
      </c>
      <c r="E6158" s="7" t="e">
        <v>#N/A</v>
      </c>
      <c r="F6158" s="7" t="e">
        <v>#N/A</v>
      </c>
      <c r="G6158" s="7" t="e">
        <v>#N/A</v>
      </c>
      <c r="H6158" s="7" t="e">
        <v>#N/A</v>
      </c>
      <c r="I6158" s="7" t="s">
        <v>281</v>
      </c>
      <c r="J6158" s="7" t="s">
        <v>282</v>
      </c>
      <c r="K6158" s="241">
        <v>1062</v>
      </c>
      <c r="L6158" s="7" t="s">
        <v>393</v>
      </c>
      <c r="M6158" s="241">
        <v>7120</v>
      </c>
      <c r="N6158" s="7" t="s">
        <v>52</v>
      </c>
    </row>
    <row r="6159" spans="1:14" x14ac:dyDescent="0.3">
      <c r="A6159" t="str">
        <f t="shared" si="96"/>
        <v>10627130</v>
      </c>
      <c r="B6159" s="7" t="s">
        <v>1294</v>
      </c>
      <c r="C6159" s="7" t="s">
        <v>1337</v>
      </c>
      <c r="D6159" s="7" t="s">
        <v>22</v>
      </c>
      <c r="E6159" s="7" t="e">
        <v>#N/A</v>
      </c>
      <c r="F6159" s="7" t="e">
        <v>#N/A</v>
      </c>
      <c r="G6159" s="7" t="e">
        <v>#N/A</v>
      </c>
      <c r="H6159" s="7" t="e">
        <v>#N/A</v>
      </c>
      <c r="I6159" s="7" t="s">
        <v>281</v>
      </c>
      <c r="J6159" s="7" t="s">
        <v>282</v>
      </c>
      <c r="K6159" s="241">
        <v>1062</v>
      </c>
      <c r="L6159" s="7" t="s">
        <v>393</v>
      </c>
      <c r="M6159" s="241">
        <v>7130</v>
      </c>
      <c r="N6159" s="7" t="s">
        <v>589</v>
      </c>
    </row>
    <row r="6160" spans="1:14" x14ac:dyDescent="0.3">
      <c r="A6160" t="str">
        <f t="shared" si="96"/>
        <v>10627140</v>
      </c>
      <c r="B6160" s="7" t="s">
        <v>1294</v>
      </c>
      <c r="C6160" s="7" t="s">
        <v>1337</v>
      </c>
      <c r="D6160" s="7" t="s">
        <v>22</v>
      </c>
      <c r="E6160" s="7" t="e">
        <v>#N/A</v>
      </c>
      <c r="F6160" s="7" t="e">
        <v>#N/A</v>
      </c>
      <c r="G6160" s="7" t="e">
        <v>#N/A</v>
      </c>
      <c r="H6160" s="7" t="e">
        <v>#N/A</v>
      </c>
      <c r="I6160" s="7" t="s">
        <v>281</v>
      </c>
      <c r="J6160" s="7" t="s">
        <v>282</v>
      </c>
      <c r="K6160" s="241">
        <v>1062</v>
      </c>
      <c r="L6160" s="7" t="s">
        <v>393</v>
      </c>
      <c r="M6160" s="241">
        <v>7140</v>
      </c>
      <c r="N6160" s="7" t="s">
        <v>1928</v>
      </c>
    </row>
    <row r="6161" spans="1:14" x14ac:dyDescent="0.3">
      <c r="A6161" t="str">
        <f t="shared" si="96"/>
        <v>10628040</v>
      </c>
      <c r="B6161" s="7" t="s">
        <v>1294</v>
      </c>
      <c r="C6161" s="7" t="s">
        <v>1337</v>
      </c>
      <c r="D6161" s="7" t="s">
        <v>22</v>
      </c>
      <c r="E6161" s="7" t="e">
        <v>#N/A</v>
      </c>
      <c r="F6161" s="7" t="e">
        <v>#N/A</v>
      </c>
      <c r="G6161" s="7" t="e">
        <v>#N/A</v>
      </c>
      <c r="H6161" s="7" t="e">
        <v>#N/A</v>
      </c>
      <c r="I6161" s="7" t="s">
        <v>281</v>
      </c>
      <c r="J6161" s="7" t="s">
        <v>282</v>
      </c>
      <c r="K6161" s="241">
        <v>1062</v>
      </c>
      <c r="L6161" s="7" t="s">
        <v>393</v>
      </c>
      <c r="M6161" s="241">
        <v>8040</v>
      </c>
      <c r="N6161" s="7" t="s">
        <v>441</v>
      </c>
    </row>
    <row r="6162" spans="1:14" x14ac:dyDescent="0.3">
      <c r="A6162" t="str">
        <f t="shared" si="96"/>
        <v>10832078</v>
      </c>
      <c r="B6162" s="7" t="s">
        <v>1294</v>
      </c>
      <c r="C6162" s="7" t="s">
        <v>1337</v>
      </c>
      <c r="D6162" s="7" t="s">
        <v>22</v>
      </c>
      <c r="E6162" s="7" t="s">
        <v>273</v>
      </c>
      <c r="F6162" s="7" t="s">
        <v>274</v>
      </c>
      <c r="G6162" s="7" t="s">
        <v>273</v>
      </c>
      <c r="H6162" s="7" t="s">
        <v>275</v>
      </c>
      <c r="I6162" s="7" t="s">
        <v>281</v>
      </c>
      <c r="J6162" s="7" t="s">
        <v>282</v>
      </c>
      <c r="K6162" s="241">
        <v>1083</v>
      </c>
      <c r="L6162" s="7" t="s">
        <v>283</v>
      </c>
      <c r="M6162" s="241">
        <v>2078</v>
      </c>
      <c r="N6162" s="7" t="s">
        <v>284</v>
      </c>
    </row>
    <row r="6163" spans="1:14" x14ac:dyDescent="0.3">
      <c r="A6163" t="str">
        <f t="shared" si="96"/>
        <v>10842078</v>
      </c>
      <c r="B6163" s="7" t="s">
        <v>1294</v>
      </c>
      <c r="C6163" s="7" t="s">
        <v>1337</v>
      </c>
      <c r="D6163" s="7" t="s">
        <v>22</v>
      </c>
      <c r="E6163" s="7" t="e">
        <v>#N/A</v>
      </c>
      <c r="F6163" s="7" t="e">
        <v>#N/A</v>
      </c>
      <c r="G6163" s="7" t="e">
        <v>#N/A</v>
      </c>
      <c r="H6163" s="7" t="e">
        <v>#N/A</v>
      </c>
      <c r="I6163" s="7" t="s">
        <v>281</v>
      </c>
      <c r="J6163" s="7" t="s">
        <v>282</v>
      </c>
      <c r="K6163" s="241">
        <v>1084</v>
      </c>
      <c r="L6163" s="7" t="s">
        <v>2774</v>
      </c>
      <c r="M6163" s="241">
        <v>2078</v>
      </c>
      <c r="N6163" s="7" t="s">
        <v>284</v>
      </c>
    </row>
    <row r="6164" spans="1:14" x14ac:dyDescent="0.3">
      <c r="A6164" t="str">
        <f t="shared" si="96"/>
        <v>10852078</v>
      </c>
      <c r="B6164" s="7" t="s">
        <v>1294</v>
      </c>
      <c r="C6164" s="7" t="s">
        <v>1337</v>
      </c>
      <c r="D6164" s="7" t="s">
        <v>22</v>
      </c>
      <c r="E6164" s="7" t="e">
        <v>#N/A</v>
      </c>
      <c r="F6164" s="7" t="e">
        <v>#N/A</v>
      </c>
      <c r="G6164" s="7" t="e">
        <v>#N/A</v>
      </c>
      <c r="H6164" s="7" t="e">
        <v>#N/A</v>
      </c>
      <c r="I6164" s="7" t="s">
        <v>281</v>
      </c>
      <c r="J6164" s="7" t="s">
        <v>282</v>
      </c>
      <c r="K6164" s="241">
        <v>1085</v>
      </c>
      <c r="L6164" s="7" t="s">
        <v>2775</v>
      </c>
      <c r="M6164" s="241">
        <v>2078</v>
      </c>
      <c r="N6164" s="7" t="s">
        <v>284</v>
      </c>
    </row>
    <row r="6165" spans="1:14" x14ac:dyDescent="0.3">
      <c r="A6165" t="str">
        <f t="shared" si="96"/>
        <v>10872079</v>
      </c>
      <c r="B6165" s="7" t="s">
        <v>1294</v>
      </c>
      <c r="C6165" s="7" t="s">
        <v>1337</v>
      </c>
      <c r="D6165" s="7" t="s">
        <v>22</v>
      </c>
      <c r="E6165" s="7" t="e">
        <v>#N/A</v>
      </c>
      <c r="F6165" s="7" t="e">
        <v>#N/A</v>
      </c>
      <c r="G6165" s="7" t="e">
        <v>#N/A</v>
      </c>
      <c r="H6165" s="7" t="e">
        <v>#N/A</v>
      </c>
      <c r="I6165" s="7" t="s">
        <v>281</v>
      </c>
      <c r="J6165" s="7" t="s">
        <v>282</v>
      </c>
      <c r="K6165" s="241">
        <v>1087</v>
      </c>
      <c r="L6165" s="7" t="s">
        <v>2776</v>
      </c>
      <c r="M6165" s="241">
        <v>2079</v>
      </c>
      <c r="N6165" s="7" t="s">
        <v>35</v>
      </c>
    </row>
    <row r="6166" spans="1:14" x14ac:dyDescent="0.3">
      <c r="A6166" t="str">
        <f t="shared" si="96"/>
        <v>11222045</v>
      </c>
      <c r="B6166" s="7" t="s">
        <v>1294</v>
      </c>
      <c r="C6166" s="7" t="s">
        <v>1337</v>
      </c>
      <c r="D6166" s="7" t="s">
        <v>22</v>
      </c>
      <c r="E6166" s="7" t="e">
        <v>#N/A</v>
      </c>
      <c r="F6166" s="7" t="e">
        <v>#N/A</v>
      </c>
      <c r="G6166" s="7" t="e">
        <v>#N/A</v>
      </c>
      <c r="H6166" s="7" t="e">
        <v>#N/A</v>
      </c>
      <c r="I6166" s="7" t="s">
        <v>281</v>
      </c>
      <c r="J6166" s="7" t="s">
        <v>282</v>
      </c>
      <c r="K6166" s="241">
        <v>1122</v>
      </c>
      <c r="L6166" s="7" t="s">
        <v>2777</v>
      </c>
      <c r="M6166" s="241">
        <v>2045</v>
      </c>
      <c r="N6166" s="7" t="s">
        <v>170</v>
      </c>
    </row>
    <row r="6167" spans="1:14" x14ac:dyDescent="0.3">
      <c r="A6167" t="str">
        <f t="shared" si="96"/>
        <v>11222046</v>
      </c>
      <c r="B6167" s="7" t="s">
        <v>1294</v>
      </c>
      <c r="C6167" s="7" t="s">
        <v>1337</v>
      </c>
      <c r="D6167" s="7" t="s">
        <v>22</v>
      </c>
      <c r="E6167" s="7" t="e">
        <v>#N/A</v>
      </c>
      <c r="F6167" s="7" t="e">
        <v>#N/A</v>
      </c>
      <c r="G6167" s="7" t="e">
        <v>#N/A</v>
      </c>
      <c r="H6167" s="7" t="e">
        <v>#N/A</v>
      </c>
      <c r="I6167" s="7" t="s">
        <v>281</v>
      </c>
      <c r="J6167" s="7" t="s">
        <v>282</v>
      </c>
      <c r="K6167" s="241">
        <v>1122</v>
      </c>
      <c r="L6167" s="7" t="s">
        <v>2777</v>
      </c>
      <c r="M6167" s="241">
        <v>2046</v>
      </c>
      <c r="N6167" s="7" t="s">
        <v>404</v>
      </c>
    </row>
    <row r="6168" spans="1:14" x14ac:dyDescent="0.3">
      <c r="A6168" t="str">
        <f t="shared" si="96"/>
        <v>11631</v>
      </c>
      <c r="B6168" s="7" t="s">
        <v>1294</v>
      </c>
      <c r="C6168" s="7" t="s">
        <v>1337</v>
      </c>
      <c r="D6168" s="7" t="s">
        <v>22</v>
      </c>
      <c r="E6168" s="7" t="e">
        <v>#N/A</v>
      </c>
      <c r="F6168" s="7" t="e">
        <v>#N/A</v>
      </c>
      <c r="G6168" s="7" t="e">
        <v>#N/A</v>
      </c>
      <c r="H6168" s="7" t="e">
        <v>#N/A</v>
      </c>
      <c r="I6168" s="7" t="s">
        <v>281</v>
      </c>
      <c r="J6168" s="7" t="s">
        <v>282</v>
      </c>
      <c r="K6168" s="241">
        <v>1163</v>
      </c>
      <c r="L6168" s="7" t="s">
        <v>2778</v>
      </c>
      <c r="M6168" s="241">
        <v>1</v>
      </c>
      <c r="N6168" s="7" t="s">
        <v>158</v>
      </c>
    </row>
    <row r="6169" spans="1:14" x14ac:dyDescent="0.3">
      <c r="A6169" t="str">
        <f t="shared" si="96"/>
        <v>11637120</v>
      </c>
      <c r="B6169" s="7" t="s">
        <v>1294</v>
      </c>
      <c r="C6169" s="7" t="s">
        <v>1337</v>
      </c>
      <c r="D6169" s="7" t="s">
        <v>22</v>
      </c>
      <c r="E6169" s="7" t="e">
        <v>#N/A</v>
      </c>
      <c r="F6169" s="7" t="e">
        <v>#N/A</v>
      </c>
      <c r="G6169" s="7" t="e">
        <v>#N/A</v>
      </c>
      <c r="H6169" s="7" t="e">
        <v>#N/A</v>
      </c>
      <c r="I6169" s="7" t="s">
        <v>281</v>
      </c>
      <c r="J6169" s="7" t="s">
        <v>282</v>
      </c>
      <c r="K6169" s="241">
        <v>1163</v>
      </c>
      <c r="L6169" s="7" t="s">
        <v>2778</v>
      </c>
      <c r="M6169" s="241">
        <v>7120</v>
      </c>
      <c r="N6169" s="7" t="s">
        <v>52</v>
      </c>
    </row>
    <row r="6170" spans="1:14" x14ac:dyDescent="0.3">
      <c r="A6170" t="str">
        <f t="shared" si="96"/>
        <v>11782045</v>
      </c>
      <c r="B6170" s="7" t="s">
        <v>1294</v>
      </c>
      <c r="C6170" s="7" t="s">
        <v>1337</v>
      </c>
      <c r="D6170" s="7" t="s">
        <v>22</v>
      </c>
      <c r="E6170" s="7" t="e">
        <v>#N/A</v>
      </c>
      <c r="F6170" s="7" t="e">
        <v>#N/A</v>
      </c>
      <c r="G6170" s="7" t="e">
        <v>#N/A</v>
      </c>
      <c r="H6170" s="7" t="e">
        <v>#N/A</v>
      </c>
      <c r="I6170" s="7" t="s">
        <v>281</v>
      </c>
      <c r="J6170" s="7" t="s">
        <v>282</v>
      </c>
      <c r="K6170" s="241">
        <v>1178</v>
      </c>
      <c r="L6170" s="7" t="s">
        <v>2779</v>
      </c>
      <c r="M6170" s="241">
        <v>2045</v>
      </c>
      <c r="N6170" s="7" t="s">
        <v>170</v>
      </c>
    </row>
    <row r="6171" spans="1:14" x14ac:dyDescent="0.3">
      <c r="A6171" t="str">
        <f t="shared" si="96"/>
        <v>11788040</v>
      </c>
      <c r="B6171" s="7" t="s">
        <v>1294</v>
      </c>
      <c r="C6171" s="7" t="s">
        <v>1337</v>
      </c>
      <c r="D6171" s="7" t="s">
        <v>22</v>
      </c>
      <c r="E6171" s="7" t="e">
        <v>#N/A</v>
      </c>
      <c r="F6171" s="7" t="e">
        <v>#N/A</v>
      </c>
      <c r="G6171" s="7" t="e">
        <v>#N/A</v>
      </c>
      <c r="H6171" s="7" t="e">
        <v>#N/A</v>
      </c>
      <c r="I6171" s="7" t="s">
        <v>281</v>
      </c>
      <c r="J6171" s="7" t="s">
        <v>282</v>
      </c>
      <c r="K6171" s="241">
        <v>1178</v>
      </c>
      <c r="L6171" s="7" t="s">
        <v>2779</v>
      </c>
      <c r="M6171" s="241">
        <v>8040</v>
      </c>
      <c r="N6171" s="7" t="s">
        <v>441</v>
      </c>
    </row>
    <row r="6172" spans="1:14" x14ac:dyDescent="0.3">
      <c r="A6172" t="str">
        <f t="shared" si="96"/>
        <v>11912015</v>
      </c>
      <c r="B6172" s="7" t="s">
        <v>1294</v>
      </c>
      <c r="C6172" s="7" t="s">
        <v>1337</v>
      </c>
      <c r="D6172" s="7" t="s">
        <v>22</v>
      </c>
      <c r="E6172" s="7" t="e">
        <v>#N/A</v>
      </c>
      <c r="F6172" s="7" t="e">
        <v>#N/A</v>
      </c>
      <c r="G6172" s="7" t="e">
        <v>#N/A</v>
      </c>
      <c r="H6172" s="7" t="e">
        <v>#N/A</v>
      </c>
      <c r="I6172" s="7" t="s">
        <v>281</v>
      </c>
      <c r="J6172" s="7" t="s">
        <v>282</v>
      </c>
      <c r="K6172" s="241">
        <v>1191</v>
      </c>
      <c r="L6172" s="7" t="s">
        <v>2780</v>
      </c>
      <c r="M6172" s="241">
        <v>2015</v>
      </c>
      <c r="N6172" s="7" t="s">
        <v>278</v>
      </c>
    </row>
    <row r="6173" spans="1:14" x14ac:dyDescent="0.3">
      <c r="A6173" t="str">
        <f t="shared" si="96"/>
        <v>92086004</v>
      </c>
      <c r="B6173" s="7" t="s">
        <v>1321</v>
      </c>
      <c r="C6173" s="7"/>
      <c r="D6173" s="7"/>
      <c r="E6173" s="7" t="e">
        <v>#N/A</v>
      </c>
      <c r="F6173" s="7" t="e">
        <v>#N/A</v>
      </c>
      <c r="G6173" s="7" t="e">
        <v>#N/A</v>
      </c>
      <c r="H6173" s="7" t="e">
        <v>#N/A</v>
      </c>
      <c r="I6173" s="7" t="s">
        <v>134</v>
      </c>
      <c r="J6173" s="7" t="s">
        <v>135</v>
      </c>
      <c r="K6173" s="241">
        <v>9208</v>
      </c>
      <c r="L6173" s="7" t="s">
        <v>2781</v>
      </c>
      <c r="M6173" s="241">
        <v>6004</v>
      </c>
      <c r="N6173" s="7" t="s">
        <v>66</v>
      </c>
    </row>
    <row r="6174" spans="1:14" x14ac:dyDescent="0.3">
      <c r="A6174" t="str">
        <f t="shared" si="96"/>
        <v>92087000</v>
      </c>
      <c r="B6174" s="7" t="s">
        <v>1321</v>
      </c>
      <c r="C6174" s="7"/>
      <c r="D6174" s="7"/>
      <c r="E6174" s="7" t="e">
        <v>#N/A</v>
      </c>
      <c r="F6174" s="7" t="e">
        <v>#N/A</v>
      </c>
      <c r="G6174" s="7" t="e">
        <v>#N/A</v>
      </c>
      <c r="H6174" s="7" t="e">
        <v>#N/A</v>
      </c>
      <c r="I6174" s="7" t="s">
        <v>134</v>
      </c>
      <c r="J6174" s="7" t="s">
        <v>135</v>
      </c>
      <c r="K6174" s="241">
        <v>9208</v>
      </c>
      <c r="L6174" s="7" t="s">
        <v>2781</v>
      </c>
      <c r="M6174" s="241">
        <v>7000</v>
      </c>
      <c r="N6174" s="7" t="s">
        <v>44</v>
      </c>
    </row>
    <row r="6175" spans="1:14" x14ac:dyDescent="0.3">
      <c r="A6175" t="str">
        <f t="shared" si="96"/>
        <v>92091</v>
      </c>
      <c r="B6175" s="7" t="s">
        <v>1321</v>
      </c>
      <c r="C6175" s="7"/>
      <c r="D6175" s="7"/>
      <c r="E6175" s="7" t="e">
        <v>#N/A</v>
      </c>
      <c r="F6175" s="7" t="e">
        <v>#N/A</v>
      </c>
      <c r="G6175" s="7" t="e">
        <v>#N/A</v>
      </c>
      <c r="H6175" s="7" t="e">
        <v>#N/A</v>
      </c>
      <c r="I6175" s="7" t="s">
        <v>134</v>
      </c>
      <c r="J6175" s="7" t="s">
        <v>135</v>
      </c>
      <c r="K6175" s="241">
        <v>9209</v>
      </c>
      <c r="L6175" s="7" t="s">
        <v>2346</v>
      </c>
      <c r="M6175" s="241">
        <v>1</v>
      </c>
      <c r="N6175" s="7" t="s">
        <v>158</v>
      </c>
    </row>
    <row r="6176" spans="1:14" x14ac:dyDescent="0.3">
      <c r="A6176" t="str">
        <f t="shared" si="96"/>
        <v>92091000</v>
      </c>
      <c r="B6176" s="7" t="s">
        <v>1321</v>
      </c>
      <c r="C6176" s="7"/>
      <c r="D6176" s="7"/>
      <c r="E6176" s="7" t="e">
        <v>#N/A</v>
      </c>
      <c r="F6176" s="7" t="e">
        <v>#N/A</v>
      </c>
      <c r="G6176" s="7" t="e">
        <v>#N/A</v>
      </c>
      <c r="H6176" s="7" t="e">
        <v>#N/A</v>
      </c>
      <c r="I6176" s="7" t="s">
        <v>134</v>
      </c>
      <c r="J6176" s="7" t="s">
        <v>135</v>
      </c>
      <c r="K6176" s="241">
        <v>9209</v>
      </c>
      <c r="L6176" s="7" t="s">
        <v>2346</v>
      </c>
      <c r="M6176" s="241">
        <v>1000</v>
      </c>
      <c r="N6176" s="7" t="s">
        <v>427</v>
      </c>
    </row>
    <row r="6177" spans="1:14" x14ac:dyDescent="0.3">
      <c r="A6177" t="str">
        <f t="shared" si="96"/>
        <v>92091021</v>
      </c>
      <c r="B6177" s="7" t="s">
        <v>1321</v>
      </c>
      <c r="C6177" s="7"/>
      <c r="D6177" s="7"/>
      <c r="E6177" s="7" t="e">
        <v>#N/A</v>
      </c>
      <c r="F6177" s="7" t="e">
        <v>#N/A</v>
      </c>
      <c r="G6177" s="7" t="e">
        <v>#N/A</v>
      </c>
      <c r="H6177" s="7" t="e">
        <v>#N/A</v>
      </c>
      <c r="I6177" s="7" t="s">
        <v>134</v>
      </c>
      <c r="J6177" s="7" t="s">
        <v>135</v>
      </c>
      <c r="K6177" s="241">
        <v>9209</v>
      </c>
      <c r="L6177" s="7" t="s">
        <v>2346</v>
      </c>
      <c r="M6177" s="241">
        <v>1021</v>
      </c>
      <c r="N6177" s="7" t="s">
        <v>1819</v>
      </c>
    </row>
    <row r="6178" spans="1:14" x14ac:dyDescent="0.3">
      <c r="A6178" t="str">
        <f t="shared" si="96"/>
        <v>92092000</v>
      </c>
      <c r="B6178" s="7" t="s">
        <v>1321</v>
      </c>
      <c r="C6178" s="7"/>
      <c r="D6178" s="7"/>
      <c r="E6178" s="7" t="e">
        <v>#N/A</v>
      </c>
      <c r="F6178" s="7" t="e">
        <v>#N/A</v>
      </c>
      <c r="G6178" s="7" t="e">
        <v>#N/A</v>
      </c>
      <c r="H6178" s="7" t="e">
        <v>#N/A</v>
      </c>
      <c r="I6178" s="7" t="s">
        <v>134</v>
      </c>
      <c r="J6178" s="7" t="s">
        <v>135</v>
      </c>
      <c r="K6178" s="241">
        <v>9209</v>
      </c>
      <c r="L6178" s="7" t="s">
        <v>2346</v>
      </c>
      <c r="M6178" s="241">
        <v>2000</v>
      </c>
      <c r="N6178" s="7" t="s">
        <v>271</v>
      </c>
    </row>
    <row r="6179" spans="1:14" x14ac:dyDescent="0.3">
      <c r="A6179" t="str">
        <f t="shared" si="96"/>
        <v>92092001</v>
      </c>
      <c r="B6179" s="7" t="s">
        <v>1321</v>
      </c>
      <c r="C6179" s="7"/>
      <c r="D6179" s="7"/>
      <c r="E6179" s="7" t="e">
        <v>#N/A</v>
      </c>
      <c r="F6179" s="7" t="e">
        <v>#N/A</v>
      </c>
      <c r="G6179" s="7" t="e">
        <v>#N/A</v>
      </c>
      <c r="H6179" s="7" t="e">
        <v>#N/A</v>
      </c>
      <c r="I6179" s="7" t="s">
        <v>134</v>
      </c>
      <c r="J6179" s="7" t="s">
        <v>135</v>
      </c>
      <c r="K6179" s="241">
        <v>9209</v>
      </c>
      <c r="L6179" s="7" t="s">
        <v>2346</v>
      </c>
      <c r="M6179" s="241">
        <v>2001</v>
      </c>
      <c r="N6179" s="7" t="s">
        <v>272</v>
      </c>
    </row>
    <row r="6180" spans="1:14" x14ac:dyDescent="0.3">
      <c r="A6180" t="str">
        <f t="shared" si="96"/>
        <v>92092015</v>
      </c>
      <c r="B6180" s="7" t="s">
        <v>1321</v>
      </c>
      <c r="C6180" s="7"/>
      <c r="D6180" s="7"/>
      <c r="E6180" s="7" t="e">
        <v>#N/A</v>
      </c>
      <c r="F6180" s="7" t="e">
        <v>#N/A</v>
      </c>
      <c r="G6180" s="7" t="e">
        <v>#N/A</v>
      </c>
      <c r="H6180" s="7" t="e">
        <v>#N/A</v>
      </c>
      <c r="I6180" s="7" t="s">
        <v>134</v>
      </c>
      <c r="J6180" s="7" t="s">
        <v>135</v>
      </c>
      <c r="K6180" s="241">
        <v>9209</v>
      </c>
      <c r="L6180" s="7" t="s">
        <v>2346</v>
      </c>
      <c r="M6180" s="241">
        <v>2015</v>
      </c>
      <c r="N6180" s="7" t="s">
        <v>278</v>
      </c>
    </row>
    <row r="6181" spans="1:14" x14ac:dyDescent="0.3">
      <c r="A6181" t="str">
        <f t="shared" si="96"/>
        <v>92092031</v>
      </c>
      <c r="B6181" s="7" t="s">
        <v>1321</v>
      </c>
      <c r="C6181" s="7"/>
      <c r="D6181" s="7"/>
      <c r="E6181" s="7" t="e">
        <v>#N/A</v>
      </c>
      <c r="F6181" s="7" t="e">
        <v>#N/A</v>
      </c>
      <c r="G6181" s="7" t="e">
        <v>#N/A</v>
      </c>
      <c r="H6181" s="7" t="e">
        <v>#N/A</v>
      </c>
      <c r="I6181" s="7" t="s">
        <v>134</v>
      </c>
      <c r="J6181" s="7" t="s">
        <v>135</v>
      </c>
      <c r="K6181" s="241">
        <v>9209</v>
      </c>
      <c r="L6181" s="7" t="s">
        <v>2346</v>
      </c>
      <c r="M6181" s="241">
        <v>2031</v>
      </c>
      <c r="N6181" s="7" t="s">
        <v>496</v>
      </c>
    </row>
    <row r="6182" spans="1:14" x14ac:dyDescent="0.3">
      <c r="A6182" t="str">
        <f t="shared" si="96"/>
        <v>92092037</v>
      </c>
      <c r="B6182" s="7" t="s">
        <v>1321</v>
      </c>
      <c r="C6182" s="7"/>
      <c r="D6182" s="7"/>
      <c r="E6182" s="7" t="e">
        <v>#N/A</v>
      </c>
      <c r="F6182" s="7" t="e">
        <v>#N/A</v>
      </c>
      <c r="G6182" s="7" t="e">
        <v>#N/A</v>
      </c>
      <c r="H6182" s="7" t="e">
        <v>#N/A</v>
      </c>
      <c r="I6182" s="7" t="s">
        <v>134</v>
      </c>
      <c r="J6182" s="7" t="s">
        <v>135</v>
      </c>
      <c r="K6182" s="241">
        <v>9209</v>
      </c>
      <c r="L6182" s="7" t="s">
        <v>2346</v>
      </c>
      <c r="M6182" s="241">
        <v>2037</v>
      </c>
      <c r="N6182" s="7" t="s">
        <v>294</v>
      </c>
    </row>
    <row r="6183" spans="1:14" x14ac:dyDescent="0.3">
      <c r="A6183" t="str">
        <f t="shared" si="96"/>
        <v>92096000</v>
      </c>
      <c r="B6183" s="7" t="s">
        <v>1321</v>
      </c>
      <c r="C6183" s="7"/>
      <c r="D6183" s="7"/>
      <c r="E6183" s="7" t="e">
        <v>#N/A</v>
      </c>
      <c r="F6183" s="7" t="e">
        <v>#N/A</v>
      </c>
      <c r="G6183" s="7" t="e">
        <v>#N/A</v>
      </c>
      <c r="H6183" s="7" t="e">
        <v>#N/A</v>
      </c>
      <c r="I6183" s="7" t="s">
        <v>134</v>
      </c>
      <c r="J6183" s="7" t="s">
        <v>135</v>
      </c>
      <c r="K6183" s="241">
        <v>9209</v>
      </c>
      <c r="L6183" s="7" t="s">
        <v>2346</v>
      </c>
      <c r="M6183" s="241">
        <v>6000</v>
      </c>
      <c r="N6183" s="7" t="s">
        <v>107</v>
      </c>
    </row>
    <row r="6184" spans="1:14" x14ac:dyDescent="0.3">
      <c r="A6184" t="str">
        <f t="shared" si="96"/>
        <v>92096004</v>
      </c>
      <c r="B6184" s="7" t="s">
        <v>1321</v>
      </c>
      <c r="C6184" s="7"/>
      <c r="D6184" s="7"/>
      <c r="E6184" s="7" t="e">
        <v>#N/A</v>
      </c>
      <c r="F6184" s="7" t="e">
        <v>#N/A</v>
      </c>
      <c r="G6184" s="7" t="e">
        <v>#N/A</v>
      </c>
      <c r="H6184" s="7" t="e">
        <v>#N/A</v>
      </c>
      <c r="I6184" s="7" t="s">
        <v>134</v>
      </c>
      <c r="J6184" s="7" t="s">
        <v>135</v>
      </c>
      <c r="K6184" s="241">
        <v>9209</v>
      </c>
      <c r="L6184" s="7" t="s">
        <v>2346</v>
      </c>
      <c r="M6184" s="241">
        <v>6004</v>
      </c>
      <c r="N6184" s="7" t="s">
        <v>66</v>
      </c>
    </row>
    <row r="6185" spans="1:14" x14ac:dyDescent="0.3">
      <c r="A6185" t="str">
        <f t="shared" si="96"/>
        <v>92097101</v>
      </c>
      <c r="B6185" s="7" t="s">
        <v>1321</v>
      </c>
      <c r="C6185" s="7"/>
      <c r="D6185" s="7"/>
      <c r="E6185" s="7" t="e">
        <v>#N/A</v>
      </c>
      <c r="F6185" s="7" t="e">
        <v>#N/A</v>
      </c>
      <c r="G6185" s="7" t="e">
        <v>#N/A</v>
      </c>
      <c r="H6185" s="7" t="e">
        <v>#N/A</v>
      </c>
      <c r="I6185" s="7" t="s">
        <v>134</v>
      </c>
      <c r="J6185" s="7" t="s">
        <v>135</v>
      </c>
      <c r="K6185" s="241">
        <v>9209</v>
      </c>
      <c r="L6185" s="7" t="s">
        <v>2346</v>
      </c>
      <c r="M6185" s="241">
        <v>7101</v>
      </c>
      <c r="N6185" s="7" t="s">
        <v>46</v>
      </c>
    </row>
    <row r="6186" spans="1:14" x14ac:dyDescent="0.3">
      <c r="A6186" t="str">
        <f t="shared" si="96"/>
        <v>92097200</v>
      </c>
      <c r="B6186" s="7" t="s">
        <v>1321</v>
      </c>
      <c r="C6186" s="7"/>
      <c r="D6186" s="7"/>
      <c r="E6186" s="7" t="e">
        <v>#N/A</v>
      </c>
      <c r="F6186" s="7" t="e">
        <v>#N/A</v>
      </c>
      <c r="G6186" s="7" t="e">
        <v>#N/A</v>
      </c>
      <c r="H6186" s="7" t="e">
        <v>#N/A</v>
      </c>
      <c r="I6186" s="7" t="s">
        <v>134</v>
      </c>
      <c r="J6186" s="7" t="s">
        <v>135</v>
      </c>
      <c r="K6186" s="241">
        <v>9209</v>
      </c>
      <c r="L6186" s="7" t="s">
        <v>2346</v>
      </c>
      <c r="M6186" s="241">
        <v>7200</v>
      </c>
      <c r="N6186" s="7" t="s">
        <v>255</v>
      </c>
    </row>
    <row r="6187" spans="1:14" x14ac:dyDescent="0.3">
      <c r="A6187" t="str">
        <f t="shared" si="96"/>
        <v>924462</v>
      </c>
      <c r="B6187" s="7" t="s">
        <v>1321</v>
      </c>
      <c r="C6187" s="7"/>
      <c r="D6187" s="7"/>
      <c r="E6187" s="7" t="e">
        <v>#N/A</v>
      </c>
      <c r="F6187" s="7" t="e">
        <v>#N/A</v>
      </c>
      <c r="G6187" s="7" t="e">
        <v>#N/A</v>
      </c>
      <c r="H6187" s="7" t="e">
        <v>#N/A</v>
      </c>
      <c r="I6187" s="7" t="s">
        <v>134</v>
      </c>
      <c r="J6187" s="7" t="s">
        <v>135</v>
      </c>
      <c r="K6187" s="241">
        <v>9244</v>
      </c>
      <c r="L6187" s="7" t="s">
        <v>2782</v>
      </c>
      <c r="M6187" s="241">
        <v>62</v>
      </c>
      <c r="N6187" s="7" t="s">
        <v>388</v>
      </c>
    </row>
    <row r="6188" spans="1:14" x14ac:dyDescent="0.3">
      <c r="A6188" t="str">
        <f t="shared" si="96"/>
        <v>92442076</v>
      </c>
      <c r="B6188" s="7" t="s">
        <v>1321</v>
      </c>
      <c r="C6188" s="7"/>
      <c r="D6188" s="7"/>
      <c r="E6188" s="7" t="e">
        <v>#N/A</v>
      </c>
      <c r="F6188" s="7" t="e">
        <v>#N/A</v>
      </c>
      <c r="G6188" s="7" t="e">
        <v>#N/A</v>
      </c>
      <c r="H6188" s="7" t="e">
        <v>#N/A</v>
      </c>
      <c r="I6188" s="7" t="s">
        <v>134</v>
      </c>
      <c r="J6188" s="7" t="s">
        <v>135</v>
      </c>
      <c r="K6188" s="241">
        <v>9244</v>
      </c>
      <c r="L6188" s="7" t="s">
        <v>2782</v>
      </c>
      <c r="M6188" s="241">
        <v>2076</v>
      </c>
      <c r="N6188" s="7" t="s">
        <v>509</v>
      </c>
    </row>
    <row r="6189" spans="1:14" x14ac:dyDescent="0.3">
      <c r="A6189" t="str">
        <f t="shared" si="96"/>
        <v>92442081</v>
      </c>
      <c r="B6189" s="7" t="s">
        <v>1321</v>
      </c>
      <c r="C6189" s="7"/>
      <c r="D6189" s="7"/>
      <c r="E6189" s="7" t="e">
        <v>#N/A</v>
      </c>
      <c r="F6189" s="7" t="e">
        <v>#N/A</v>
      </c>
      <c r="G6189" s="7" t="e">
        <v>#N/A</v>
      </c>
      <c r="H6189" s="7" t="e">
        <v>#N/A</v>
      </c>
      <c r="I6189" s="7" t="s">
        <v>134</v>
      </c>
      <c r="J6189" s="7" t="s">
        <v>135</v>
      </c>
      <c r="K6189" s="241">
        <v>9244</v>
      </c>
      <c r="L6189" s="7" t="s">
        <v>2782</v>
      </c>
      <c r="M6189" s="241">
        <v>2081</v>
      </c>
      <c r="N6189" s="7" t="s">
        <v>637</v>
      </c>
    </row>
    <row r="6190" spans="1:14" x14ac:dyDescent="0.3">
      <c r="A6190" t="str">
        <f t="shared" si="96"/>
        <v>92442086</v>
      </c>
      <c r="B6190" s="7" t="s">
        <v>1321</v>
      </c>
      <c r="C6190" s="7"/>
      <c r="D6190" s="7"/>
      <c r="E6190" s="7" t="e">
        <v>#N/A</v>
      </c>
      <c r="F6190" s="7" t="e">
        <v>#N/A</v>
      </c>
      <c r="G6190" s="7" t="e">
        <v>#N/A</v>
      </c>
      <c r="H6190" s="7" t="e">
        <v>#N/A</v>
      </c>
      <c r="I6190" s="7" t="s">
        <v>134</v>
      </c>
      <c r="J6190" s="7" t="s">
        <v>135</v>
      </c>
      <c r="K6190" s="241">
        <v>9244</v>
      </c>
      <c r="L6190" s="7" t="s">
        <v>2782</v>
      </c>
      <c r="M6190" s="241">
        <v>2086</v>
      </c>
      <c r="N6190" s="7" t="s">
        <v>291</v>
      </c>
    </row>
    <row r="6191" spans="1:14" x14ac:dyDescent="0.3">
      <c r="A6191" t="str">
        <f t="shared" si="96"/>
        <v>92446004</v>
      </c>
      <c r="B6191" s="7" t="s">
        <v>1321</v>
      </c>
      <c r="C6191" s="7"/>
      <c r="D6191" s="7"/>
      <c r="E6191" s="7" t="e">
        <v>#N/A</v>
      </c>
      <c r="F6191" s="7" t="e">
        <v>#N/A</v>
      </c>
      <c r="G6191" s="7" t="e">
        <v>#N/A</v>
      </c>
      <c r="H6191" s="7" t="e">
        <v>#N/A</v>
      </c>
      <c r="I6191" s="7" t="s">
        <v>134</v>
      </c>
      <c r="J6191" s="7" t="s">
        <v>135</v>
      </c>
      <c r="K6191" s="241">
        <v>9244</v>
      </c>
      <c r="L6191" s="7" t="s">
        <v>2782</v>
      </c>
      <c r="M6191" s="241">
        <v>6004</v>
      </c>
      <c r="N6191" s="7" t="s">
        <v>66</v>
      </c>
    </row>
    <row r="6192" spans="1:14" x14ac:dyDescent="0.3">
      <c r="A6192" t="str">
        <f t="shared" si="96"/>
        <v>92471</v>
      </c>
      <c r="B6192" s="7" t="s">
        <v>1321</v>
      </c>
      <c r="C6192" s="7"/>
      <c r="D6192" s="7"/>
      <c r="E6192" s="7" t="e">
        <v>#N/A</v>
      </c>
      <c r="F6192" s="7" t="e">
        <v>#N/A</v>
      </c>
      <c r="G6192" s="7" t="e">
        <v>#N/A</v>
      </c>
      <c r="H6192" s="7" t="e">
        <v>#N/A</v>
      </c>
      <c r="I6192" s="7" t="s">
        <v>134</v>
      </c>
      <c r="J6192" s="7" t="s">
        <v>135</v>
      </c>
      <c r="K6192" s="241">
        <v>9247</v>
      </c>
      <c r="L6192" s="7" t="s">
        <v>2783</v>
      </c>
      <c r="M6192" s="241">
        <v>1</v>
      </c>
      <c r="N6192" s="7" t="s">
        <v>158</v>
      </c>
    </row>
    <row r="6193" spans="1:14" x14ac:dyDescent="0.3">
      <c r="A6193" t="str">
        <f t="shared" si="96"/>
        <v>92471029</v>
      </c>
      <c r="B6193" s="7" t="s">
        <v>1321</v>
      </c>
      <c r="C6193" s="7"/>
      <c r="D6193" s="7"/>
      <c r="E6193" s="7" t="e">
        <v>#N/A</v>
      </c>
      <c r="F6193" s="7" t="e">
        <v>#N/A</v>
      </c>
      <c r="G6193" s="7" t="e">
        <v>#N/A</v>
      </c>
      <c r="H6193" s="7" t="e">
        <v>#N/A</v>
      </c>
      <c r="I6193" s="7" t="s">
        <v>134</v>
      </c>
      <c r="J6193" s="7" t="s">
        <v>135</v>
      </c>
      <c r="K6193" s="241">
        <v>9247</v>
      </c>
      <c r="L6193" s="7" t="s">
        <v>2783</v>
      </c>
      <c r="M6193" s="241">
        <v>1029</v>
      </c>
      <c r="N6193" s="7" t="s">
        <v>151</v>
      </c>
    </row>
    <row r="6194" spans="1:14" x14ac:dyDescent="0.3">
      <c r="A6194" t="str">
        <f t="shared" si="96"/>
        <v>92471504</v>
      </c>
      <c r="B6194" s="7" t="s">
        <v>1321</v>
      </c>
      <c r="C6194" s="7"/>
      <c r="D6194" s="7"/>
      <c r="E6194" s="7" t="e">
        <v>#N/A</v>
      </c>
      <c r="F6194" s="7" t="e">
        <v>#N/A</v>
      </c>
      <c r="G6194" s="7" t="e">
        <v>#N/A</v>
      </c>
      <c r="H6194" s="7" t="e">
        <v>#N/A</v>
      </c>
      <c r="I6194" s="7" t="s">
        <v>134</v>
      </c>
      <c r="J6194" s="7" t="s">
        <v>135</v>
      </c>
      <c r="K6194" s="241">
        <v>9247</v>
      </c>
      <c r="L6194" s="7" t="s">
        <v>2783</v>
      </c>
      <c r="M6194" s="241">
        <v>1504</v>
      </c>
      <c r="N6194" s="7" t="s">
        <v>161</v>
      </c>
    </row>
    <row r="6195" spans="1:14" x14ac:dyDescent="0.3">
      <c r="A6195" t="str">
        <f t="shared" si="96"/>
        <v>92472000</v>
      </c>
      <c r="B6195" s="7" t="s">
        <v>1321</v>
      </c>
      <c r="C6195" s="7"/>
      <c r="D6195" s="7"/>
      <c r="E6195" s="7" t="e">
        <v>#N/A</v>
      </c>
      <c r="F6195" s="7" t="e">
        <v>#N/A</v>
      </c>
      <c r="G6195" s="7" t="e">
        <v>#N/A</v>
      </c>
      <c r="H6195" s="7" t="e">
        <v>#N/A</v>
      </c>
      <c r="I6195" s="7" t="s">
        <v>134</v>
      </c>
      <c r="J6195" s="7" t="s">
        <v>135</v>
      </c>
      <c r="K6195" s="241">
        <v>9247</v>
      </c>
      <c r="L6195" s="7" t="s">
        <v>2783</v>
      </c>
      <c r="M6195" s="241">
        <v>2000</v>
      </c>
      <c r="N6195" s="7" t="s">
        <v>271</v>
      </c>
    </row>
    <row r="6196" spans="1:14" x14ac:dyDescent="0.3">
      <c r="A6196" t="str">
        <f t="shared" si="96"/>
        <v>92472045</v>
      </c>
      <c r="B6196" s="7" t="s">
        <v>1321</v>
      </c>
      <c r="C6196" s="7"/>
      <c r="D6196" s="7"/>
      <c r="E6196" s="7" t="e">
        <v>#N/A</v>
      </c>
      <c r="F6196" s="7" t="e">
        <v>#N/A</v>
      </c>
      <c r="G6196" s="7" t="e">
        <v>#N/A</v>
      </c>
      <c r="H6196" s="7" t="e">
        <v>#N/A</v>
      </c>
      <c r="I6196" s="7" t="s">
        <v>134</v>
      </c>
      <c r="J6196" s="7" t="s">
        <v>135</v>
      </c>
      <c r="K6196" s="241">
        <v>9247</v>
      </c>
      <c r="L6196" s="7" t="s">
        <v>2783</v>
      </c>
      <c r="M6196" s="241">
        <v>2045</v>
      </c>
      <c r="N6196" s="7" t="s">
        <v>170</v>
      </c>
    </row>
    <row r="6197" spans="1:14" x14ac:dyDescent="0.3">
      <c r="A6197" t="str">
        <f t="shared" si="96"/>
        <v>92472079</v>
      </c>
      <c r="B6197" s="7" t="s">
        <v>1321</v>
      </c>
      <c r="C6197" s="7"/>
      <c r="D6197" s="7"/>
      <c r="E6197" s="7" t="e">
        <v>#N/A</v>
      </c>
      <c r="F6197" s="7" t="e">
        <v>#N/A</v>
      </c>
      <c r="G6197" s="7" t="e">
        <v>#N/A</v>
      </c>
      <c r="H6197" s="7" t="e">
        <v>#N/A</v>
      </c>
      <c r="I6197" s="7" t="s">
        <v>134</v>
      </c>
      <c r="J6197" s="7" t="s">
        <v>135</v>
      </c>
      <c r="K6197" s="241">
        <v>9247</v>
      </c>
      <c r="L6197" s="7" t="s">
        <v>2783</v>
      </c>
      <c r="M6197" s="241">
        <v>2079</v>
      </c>
      <c r="N6197" s="7" t="s">
        <v>35</v>
      </c>
    </row>
    <row r="6198" spans="1:14" x14ac:dyDescent="0.3">
      <c r="A6198" t="str">
        <f t="shared" si="96"/>
        <v>92472086</v>
      </c>
      <c r="B6198" s="7" t="s">
        <v>1321</v>
      </c>
      <c r="C6198" s="7"/>
      <c r="D6198" s="7"/>
      <c r="E6198" s="7" t="e">
        <v>#N/A</v>
      </c>
      <c r="F6198" s="7" t="e">
        <v>#N/A</v>
      </c>
      <c r="G6198" s="7" t="e">
        <v>#N/A</v>
      </c>
      <c r="H6198" s="7" t="e">
        <v>#N/A</v>
      </c>
      <c r="I6198" s="7" t="s">
        <v>134</v>
      </c>
      <c r="J6198" s="7" t="s">
        <v>135</v>
      </c>
      <c r="K6198" s="241">
        <v>9247</v>
      </c>
      <c r="L6198" s="7" t="s">
        <v>2783</v>
      </c>
      <c r="M6198" s="241">
        <v>2086</v>
      </c>
      <c r="N6198" s="7" t="s">
        <v>291</v>
      </c>
    </row>
    <row r="6199" spans="1:14" x14ac:dyDescent="0.3">
      <c r="A6199" t="str">
        <f t="shared" si="96"/>
        <v>92472087</v>
      </c>
      <c r="B6199" s="7" t="s">
        <v>1321</v>
      </c>
      <c r="C6199" s="7"/>
      <c r="D6199" s="7"/>
      <c r="E6199" s="7" t="e">
        <v>#N/A</v>
      </c>
      <c r="F6199" s="7" t="e">
        <v>#N/A</v>
      </c>
      <c r="G6199" s="7" t="e">
        <v>#N/A</v>
      </c>
      <c r="H6199" s="7" t="e">
        <v>#N/A</v>
      </c>
      <c r="I6199" s="7" t="s">
        <v>134</v>
      </c>
      <c r="J6199" s="7" t="s">
        <v>135</v>
      </c>
      <c r="K6199" s="241">
        <v>9247</v>
      </c>
      <c r="L6199" s="7" t="s">
        <v>2783</v>
      </c>
      <c r="M6199" s="241">
        <v>2087</v>
      </c>
      <c r="N6199" s="7" t="s">
        <v>333</v>
      </c>
    </row>
    <row r="6200" spans="1:14" x14ac:dyDescent="0.3">
      <c r="A6200" t="str">
        <f t="shared" si="96"/>
        <v>92472218</v>
      </c>
      <c r="B6200" s="7" t="s">
        <v>1321</v>
      </c>
      <c r="C6200" s="7"/>
      <c r="D6200" s="7"/>
      <c r="E6200" s="7" t="e">
        <v>#N/A</v>
      </c>
      <c r="F6200" s="7" t="e">
        <v>#N/A</v>
      </c>
      <c r="G6200" s="7" t="e">
        <v>#N/A</v>
      </c>
      <c r="H6200" s="7" t="e">
        <v>#N/A</v>
      </c>
      <c r="I6200" s="7" t="s">
        <v>134</v>
      </c>
      <c r="J6200" s="7" t="s">
        <v>135</v>
      </c>
      <c r="K6200" s="241">
        <v>9247</v>
      </c>
      <c r="L6200" s="7" t="s">
        <v>2783</v>
      </c>
      <c r="M6200" s="241">
        <v>2218</v>
      </c>
      <c r="N6200" s="7" t="s">
        <v>2784</v>
      </c>
    </row>
    <row r="6201" spans="1:14" x14ac:dyDescent="0.3">
      <c r="A6201" t="str">
        <f t="shared" si="96"/>
        <v>92472219</v>
      </c>
      <c r="B6201" s="7" t="s">
        <v>1321</v>
      </c>
      <c r="C6201" s="7"/>
      <c r="D6201" s="7"/>
      <c r="E6201" s="7" t="e">
        <v>#N/A</v>
      </c>
      <c r="F6201" s="7" t="e">
        <v>#N/A</v>
      </c>
      <c r="G6201" s="7" t="e">
        <v>#N/A</v>
      </c>
      <c r="H6201" s="7" t="e">
        <v>#N/A</v>
      </c>
      <c r="I6201" s="7" t="s">
        <v>134</v>
      </c>
      <c r="J6201" s="7" t="s">
        <v>135</v>
      </c>
      <c r="K6201" s="241">
        <v>9247</v>
      </c>
      <c r="L6201" s="7" t="s">
        <v>2783</v>
      </c>
      <c r="M6201" s="241">
        <v>2219</v>
      </c>
      <c r="N6201" s="7" t="s">
        <v>2785</v>
      </c>
    </row>
    <row r="6202" spans="1:14" x14ac:dyDescent="0.3">
      <c r="A6202" t="str">
        <f t="shared" si="96"/>
        <v>92474000</v>
      </c>
      <c r="B6202" s="7" t="s">
        <v>1321</v>
      </c>
      <c r="C6202" s="7"/>
      <c r="D6202" s="7"/>
      <c r="E6202" s="7" t="e">
        <v>#N/A</v>
      </c>
      <c r="F6202" s="7" t="e">
        <v>#N/A</v>
      </c>
      <c r="G6202" s="7" t="e">
        <v>#N/A</v>
      </c>
      <c r="H6202" s="7" t="e">
        <v>#N/A</v>
      </c>
      <c r="I6202" s="7" t="s">
        <v>134</v>
      </c>
      <c r="J6202" s="7" t="s">
        <v>135</v>
      </c>
      <c r="K6202" s="241">
        <v>9247</v>
      </c>
      <c r="L6202" s="7" t="s">
        <v>2783</v>
      </c>
      <c r="M6202" s="241">
        <v>4000</v>
      </c>
      <c r="N6202" s="7" t="s">
        <v>1349</v>
      </c>
    </row>
    <row r="6203" spans="1:14" x14ac:dyDescent="0.3">
      <c r="A6203" t="str">
        <f t="shared" si="96"/>
        <v>92476004</v>
      </c>
      <c r="B6203" s="7" t="s">
        <v>1321</v>
      </c>
      <c r="C6203" s="7"/>
      <c r="D6203" s="7"/>
      <c r="E6203" s="7" t="e">
        <v>#N/A</v>
      </c>
      <c r="F6203" s="7" t="e">
        <v>#N/A</v>
      </c>
      <c r="G6203" s="7" t="e">
        <v>#N/A</v>
      </c>
      <c r="H6203" s="7" t="e">
        <v>#N/A</v>
      </c>
      <c r="I6203" s="7" t="s">
        <v>134</v>
      </c>
      <c r="J6203" s="7" t="s">
        <v>135</v>
      </c>
      <c r="K6203" s="241">
        <v>9247</v>
      </c>
      <c r="L6203" s="7" t="s">
        <v>2783</v>
      </c>
      <c r="M6203" s="241">
        <v>6004</v>
      </c>
      <c r="N6203" s="7" t="s">
        <v>66</v>
      </c>
    </row>
    <row r="6204" spans="1:14" x14ac:dyDescent="0.3">
      <c r="A6204" t="str">
        <f t="shared" si="96"/>
        <v>92477200</v>
      </c>
      <c r="B6204" s="7" t="s">
        <v>1321</v>
      </c>
      <c r="C6204" s="7"/>
      <c r="D6204" s="7"/>
      <c r="E6204" s="7" t="e">
        <v>#N/A</v>
      </c>
      <c r="F6204" s="7" t="e">
        <v>#N/A</v>
      </c>
      <c r="G6204" s="7" t="e">
        <v>#N/A</v>
      </c>
      <c r="H6204" s="7" t="e">
        <v>#N/A</v>
      </c>
      <c r="I6204" s="7" t="s">
        <v>134</v>
      </c>
      <c r="J6204" s="7" t="s">
        <v>135</v>
      </c>
      <c r="K6204" s="241">
        <v>9247</v>
      </c>
      <c r="L6204" s="7" t="s">
        <v>2783</v>
      </c>
      <c r="M6204" s="241">
        <v>7200</v>
      </c>
      <c r="N6204" s="7" t="s">
        <v>255</v>
      </c>
    </row>
    <row r="6205" spans="1:14" x14ac:dyDescent="0.3">
      <c r="A6205" t="str">
        <f t="shared" si="96"/>
        <v>92501007</v>
      </c>
      <c r="B6205" s="7" t="s">
        <v>1321</v>
      </c>
      <c r="C6205" s="7"/>
      <c r="D6205" s="7"/>
      <c r="E6205" s="7" t="e">
        <v>#N/A</v>
      </c>
      <c r="F6205" s="7" t="e">
        <v>#N/A</v>
      </c>
      <c r="G6205" s="7" t="e">
        <v>#N/A</v>
      </c>
      <c r="H6205" s="7" t="e">
        <v>#N/A</v>
      </c>
      <c r="I6205" s="7" t="s">
        <v>134</v>
      </c>
      <c r="J6205" s="7" t="s">
        <v>135</v>
      </c>
      <c r="K6205" s="241">
        <v>9250</v>
      </c>
      <c r="L6205" s="7" t="s">
        <v>2786</v>
      </c>
      <c r="M6205" s="241">
        <v>1007</v>
      </c>
      <c r="N6205" s="7" t="s">
        <v>539</v>
      </c>
    </row>
    <row r="6206" spans="1:14" x14ac:dyDescent="0.3">
      <c r="A6206" t="str">
        <f t="shared" si="96"/>
        <v>92502045</v>
      </c>
      <c r="B6206" s="7" t="s">
        <v>1321</v>
      </c>
      <c r="C6206" s="7"/>
      <c r="D6206" s="7"/>
      <c r="E6206" s="7" t="e">
        <v>#N/A</v>
      </c>
      <c r="F6206" s="7" t="e">
        <v>#N/A</v>
      </c>
      <c r="G6206" s="7" t="e">
        <v>#N/A</v>
      </c>
      <c r="H6206" s="7" t="e">
        <v>#N/A</v>
      </c>
      <c r="I6206" s="7" t="s">
        <v>134</v>
      </c>
      <c r="J6206" s="7" t="s">
        <v>135</v>
      </c>
      <c r="K6206" s="241">
        <v>9250</v>
      </c>
      <c r="L6206" s="7" t="s">
        <v>2786</v>
      </c>
      <c r="M6206" s="241">
        <v>2045</v>
      </c>
      <c r="N6206" s="7" t="s">
        <v>170</v>
      </c>
    </row>
    <row r="6207" spans="1:14" x14ac:dyDescent="0.3">
      <c r="A6207" t="str">
        <f t="shared" si="96"/>
        <v>92506004</v>
      </c>
      <c r="B6207" s="7" t="s">
        <v>1321</v>
      </c>
      <c r="C6207" s="7"/>
      <c r="D6207" s="7"/>
      <c r="E6207" s="7" t="e">
        <v>#N/A</v>
      </c>
      <c r="F6207" s="7" t="e">
        <v>#N/A</v>
      </c>
      <c r="G6207" s="7" t="e">
        <v>#N/A</v>
      </c>
      <c r="H6207" s="7" t="e">
        <v>#N/A</v>
      </c>
      <c r="I6207" s="7" t="s">
        <v>134</v>
      </c>
      <c r="J6207" s="7" t="s">
        <v>135</v>
      </c>
      <c r="K6207" s="241">
        <v>9250</v>
      </c>
      <c r="L6207" s="7" t="s">
        <v>2786</v>
      </c>
      <c r="M6207" s="241">
        <v>6004</v>
      </c>
      <c r="N6207" s="7" t="s">
        <v>66</v>
      </c>
    </row>
    <row r="6208" spans="1:14" x14ac:dyDescent="0.3">
      <c r="A6208" t="str">
        <f t="shared" si="96"/>
        <v>925362</v>
      </c>
      <c r="B6208" s="7" t="s">
        <v>1321</v>
      </c>
      <c r="C6208" s="7"/>
      <c r="D6208" s="7"/>
      <c r="E6208" s="7" t="e">
        <v>#N/A</v>
      </c>
      <c r="F6208" s="7" t="e">
        <v>#N/A</v>
      </c>
      <c r="G6208" s="7" t="e">
        <v>#N/A</v>
      </c>
      <c r="H6208" s="7" t="e">
        <v>#N/A</v>
      </c>
      <c r="I6208" s="7" t="s">
        <v>134</v>
      </c>
      <c r="J6208" s="7" t="s">
        <v>135</v>
      </c>
      <c r="K6208" s="241">
        <v>9253</v>
      </c>
      <c r="L6208" s="7" t="s">
        <v>2787</v>
      </c>
      <c r="M6208" s="241">
        <v>62</v>
      </c>
      <c r="N6208" s="7" t="s">
        <v>388</v>
      </c>
    </row>
    <row r="6209" spans="1:14" x14ac:dyDescent="0.3">
      <c r="A6209" t="str">
        <f t="shared" si="96"/>
        <v>92531029</v>
      </c>
      <c r="B6209" s="7" t="s">
        <v>1321</v>
      </c>
      <c r="C6209" s="7"/>
      <c r="D6209" s="7"/>
      <c r="E6209" s="7" t="e">
        <v>#N/A</v>
      </c>
      <c r="F6209" s="7" t="e">
        <v>#N/A</v>
      </c>
      <c r="G6209" s="7" t="e">
        <v>#N/A</v>
      </c>
      <c r="H6209" s="7" t="e">
        <v>#N/A</v>
      </c>
      <c r="I6209" s="7" t="s">
        <v>134</v>
      </c>
      <c r="J6209" s="7" t="s">
        <v>135</v>
      </c>
      <c r="K6209" s="241">
        <v>9253</v>
      </c>
      <c r="L6209" s="7" t="s">
        <v>2787</v>
      </c>
      <c r="M6209" s="241">
        <v>1029</v>
      </c>
      <c r="N6209" s="7" t="s">
        <v>151</v>
      </c>
    </row>
    <row r="6210" spans="1:14" x14ac:dyDescent="0.3">
      <c r="A6210" t="str">
        <f t="shared" si="96"/>
        <v>92532000</v>
      </c>
      <c r="B6210" s="7" t="s">
        <v>1321</v>
      </c>
      <c r="C6210" s="7"/>
      <c r="D6210" s="7"/>
      <c r="E6210" s="7" t="e">
        <v>#N/A</v>
      </c>
      <c r="F6210" s="7" t="e">
        <v>#N/A</v>
      </c>
      <c r="G6210" s="7" t="e">
        <v>#N/A</v>
      </c>
      <c r="H6210" s="7" t="e">
        <v>#N/A</v>
      </c>
      <c r="I6210" s="7" t="s">
        <v>134</v>
      </c>
      <c r="J6210" s="7" t="s">
        <v>135</v>
      </c>
      <c r="K6210" s="241">
        <v>9253</v>
      </c>
      <c r="L6210" s="7" t="s">
        <v>2787</v>
      </c>
      <c r="M6210" s="241">
        <v>2000</v>
      </c>
      <c r="N6210" s="7" t="s">
        <v>271</v>
      </c>
    </row>
    <row r="6211" spans="1:14" x14ac:dyDescent="0.3">
      <c r="A6211" t="str">
        <f t="shared" ref="A6211:A6274" si="97">K6211&amp;M6211</f>
        <v>92532015</v>
      </c>
      <c r="B6211" s="7" t="s">
        <v>1321</v>
      </c>
      <c r="C6211" s="7"/>
      <c r="D6211" s="7"/>
      <c r="E6211" s="7" t="e">
        <v>#N/A</v>
      </c>
      <c r="F6211" s="7" t="e">
        <v>#N/A</v>
      </c>
      <c r="G6211" s="7" t="e">
        <v>#N/A</v>
      </c>
      <c r="H6211" s="7" t="e">
        <v>#N/A</v>
      </c>
      <c r="I6211" s="7" t="s">
        <v>134</v>
      </c>
      <c r="J6211" s="7" t="s">
        <v>135</v>
      </c>
      <c r="K6211" s="241">
        <v>9253</v>
      </c>
      <c r="L6211" s="7" t="s">
        <v>2787</v>
      </c>
      <c r="M6211" s="241">
        <v>2015</v>
      </c>
      <c r="N6211" s="7" t="s">
        <v>278</v>
      </c>
    </row>
    <row r="6212" spans="1:14" x14ac:dyDescent="0.3">
      <c r="A6212" t="str">
        <f t="shared" si="97"/>
        <v>92532045</v>
      </c>
      <c r="B6212" s="7" t="s">
        <v>1321</v>
      </c>
      <c r="C6212" s="7"/>
      <c r="D6212" s="7"/>
      <c r="E6212" s="7" t="e">
        <v>#N/A</v>
      </c>
      <c r="F6212" s="7" t="e">
        <v>#N/A</v>
      </c>
      <c r="G6212" s="7" t="e">
        <v>#N/A</v>
      </c>
      <c r="H6212" s="7" t="e">
        <v>#N/A</v>
      </c>
      <c r="I6212" s="7" t="s">
        <v>134</v>
      </c>
      <c r="J6212" s="7" t="s">
        <v>135</v>
      </c>
      <c r="K6212" s="241">
        <v>9253</v>
      </c>
      <c r="L6212" s="7" t="s">
        <v>2787</v>
      </c>
      <c r="M6212" s="241">
        <v>2045</v>
      </c>
      <c r="N6212" s="7" t="s">
        <v>170</v>
      </c>
    </row>
    <row r="6213" spans="1:14" x14ac:dyDescent="0.3">
      <c r="A6213" t="str">
        <f t="shared" si="97"/>
        <v>92532085</v>
      </c>
      <c r="B6213" s="7" t="s">
        <v>1321</v>
      </c>
      <c r="C6213" s="7"/>
      <c r="D6213" s="7"/>
      <c r="E6213" s="7" t="e">
        <v>#N/A</v>
      </c>
      <c r="F6213" s="7" t="e">
        <v>#N/A</v>
      </c>
      <c r="G6213" s="7" t="e">
        <v>#N/A</v>
      </c>
      <c r="H6213" s="7" t="e">
        <v>#N/A</v>
      </c>
      <c r="I6213" s="7" t="s">
        <v>134</v>
      </c>
      <c r="J6213" s="7" t="s">
        <v>135</v>
      </c>
      <c r="K6213" s="241">
        <v>9253</v>
      </c>
      <c r="L6213" s="7" t="s">
        <v>2787</v>
      </c>
      <c r="M6213" s="241">
        <v>2085</v>
      </c>
      <c r="N6213" s="7" t="s">
        <v>280</v>
      </c>
    </row>
    <row r="6214" spans="1:14" x14ac:dyDescent="0.3">
      <c r="A6214" t="str">
        <f t="shared" si="97"/>
        <v>92536004</v>
      </c>
      <c r="B6214" s="7" t="s">
        <v>1321</v>
      </c>
      <c r="C6214" s="7"/>
      <c r="D6214" s="7"/>
      <c r="E6214" s="7" t="e">
        <v>#N/A</v>
      </c>
      <c r="F6214" s="7" t="e">
        <v>#N/A</v>
      </c>
      <c r="G6214" s="7" t="e">
        <v>#N/A</v>
      </c>
      <c r="H6214" s="7" t="e">
        <v>#N/A</v>
      </c>
      <c r="I6214" s="7" t="s">
        <v>134</v>
      </c>
      <c r="J6214" s="7" t="s">
        <v>135</v>
      </c>
      <c r="K6214" s="241">
        <v>9253</v>
      </c>
      <c r="L6214" s="7" t="s">
        <v>2787</v>
      </c>
      <c r="M6214" s="241">
        <v>6004</v>
      </c>
      <c r="N6214" s="7" t="s">
        <v>66</v>
      </c>
    </row>
    <row r="6215" spans="1:14" x14ac:dyDescent="0.3">
      <c r="A6215" t="str">
        <f t="shared" si="97"/>
        <v>92562045</v>
      </c>
      <c r="B6215" s="7" t="s">
        <v>1323</v>
      </c>
      <c r="C6215" s="7"/>
      <c r="D6215" s="7"/>
      <c r="E6215" s="7" t="e">
        <v>#N/A</v>
      </c>
      <c r="F6215" s="7" t="e">
        <v>#N/A</v>
      </c>
      <c r="G6215" s="7" t="e">
        <v>#N/A</v>
      </c>
      <c r="H6215" s="7" t="e">
        <v>#N/A</v>
      </c>
      <c r="I6215" s="7" t="s">
        <v>134</v>
      </c>
      <c r="J6215" s="7" t="s">
        <v>135</v>
      </c>
      <c r="K6215" s="241">
        <v>9256</v>
      </c>
      <c r="L6215" s="7" t="s">
        <v>2788</v>
      </c>
      <c r="M6215" s="241">
        <v>2045</v>
      </c>
      <c r="N6215" s="7" t="s">
        <v>170</v>
      </c>
    </row>
    <row r="6216" spans="1:14" x14ac:dyDescent="0.3">
      <c r="A6216" t="str">
        <f t="shared" si="97"/>
        <v>92566000</v>
      </c>
      <c r="B6216" s="7" t="s">
        <v>1323</v>
      </c>
      <c r="C6216" s="7"/>
      <c r="D6216" s="7"/>
      <c r="E6216" s="7" t="e">
        <v>#N/A</v>
      </c>
      <c r="F6216" s="7" t="e">
        <v>#N/A</v>
      </c>
      <c r="G6216" s="7" t="e">
        <v>#N/A</v>
      </c>
      <c r="H6216" s="7" t="e">
        <v>#N/A</v>
      </c>
      <c r="I6216" s="7" t="s">
        <v>134</v>
      </c>
      <c r="J6216" s="7" t="s">
        <v>135</v>
      </c>
      <c r="K6216" s="241">
        <v>9256</v>
      </c>
      <c r="L6216" s="7" t="s">
        <v>2788</v>
      </c>
      <c r="M6216" s="241">
        <v>6000</v>
      </c>
      <c r="N6216" s="7" t="s">
        <v>107</v>
      </c>
    </row>
    <row r="6217" spans="1:14" x14ac:dyDescent="0.3">
      <c r="A6217" t="str">
        <f t="shared" si="97"/>
        <v>92566003</v>
      </c>
      <c r="B6217" s="7" t="s">
        <v>1323</v>
      </c>
      <c r="C6217" s="7"/>
      <c r="D6217" s="7"/>
      <c r="E6217" s="7" t="e">
        <v>#N/A</v>
      </c>
      <c r="F6217" s="7" t="e">
        <v>#N/A</v>
      </c>
      <c r="G6217" s="7" t="e">
        <v>#N/A</v>
      </c>
      <c r="H6217" s="7" t="e">
        <v>#N/A</v>
      </c>
      <c r="I6217" s="7" t="s">
        <v>134</v>
      </c>
      <c r="J6217" s="7" t="s">
        <v>135</v>
      </c>
      <c r="K6217" s="241">
        <v>9256</v>
      </c>
      <c r="L6217" s="7" t="s">
        <v>2788</v>
      </c>
      <c r="M6217" s="241">
        <v>6003</v>
      </c>
      <c r="N6217" s="7" t="s">
        <v>89</v>
      </c>
    </row>
    <row r="6218" spans="1:14" x14ac:dyDescent="0.3">
      <c r="A6218" t="str">
        <f t="shared" si="97"/>
        <v>92567200</v>
      </c>
      <c r="B6218" s="7" t="s">
        <v>1323</v>
      </c>
      <c r="C6218" s="7"/>
      <c r="D6218" s="7"/>
      <c r="E6218" s="7" t="e">
        <v>#N/A</v>
      </c>
      <c r="F6218" s="7" t="e">
        <v>#N/A</v>
      </c>
      <c r="G6218" s="7" t="e">
        <v>#N/A</v>
      </c>
      <c r="H6218" s="7" t="e">
        <v>#N/A</v>
      </c>
      <c r="I6218" s="7" t="s">
        <v>134</v>
      </c>
      <c r="J6218" s="7" t="s">
        <v>135</v>
      </c>
      <c r="K6218" s="241">
        <v>9256</v>
      </c>
      <c r="L6218" s="7" t="s">
        <v>2788</v>
      </c>
      <c r="M6218" s="241">
        <v>7200</v>
      </c>
      <c r="N6218" s="7" t="s">
        <v>255</v>
      </c>
    </row>
    <row r="6219" spans="1:14" x14ac:dyDescent="0.3">
      <c r="A6219" t="str">
        <f t="shared" si="97"/>
        <v>92568004</v>
      </c>
      <c r="B6219" s="7" t="s">
        <v>1323</v>
      </c>
      <c r="C6219" s="7"/>
      <c r="D6219" s="7"/>
      <c r="E6219" s="7" t="e">
        <v>#N/A</v>
      </c>
      <c r="F6219" s="7" t="e">
        <v>#N/A</v>
      </c>
      <c r="G6219" s="7" t="e">
        <v>#N/A</v>
      </c>
      <c r="H6219" s="7" t="e">
        <v>#N/A</v>
      </c>
      <c r="I6219" s="7" t="s">
        <v>134</v>
      </c>
      <c r="J6219" s="7" t="s">
        <v>135</v>
      </c>
      <c r="K6219" s="241">
        <v>9256</v>
      </c>
      <c r="L6219" s="7" t="s">
        <v>2788</v>
      </c>
      <c r="M6219" s="241">
        <v>8004</v>
      </c>
      <c r="N6219" s="7" t="s">
        <v>1352</v>
      </c>
    </row>
    <row r="6220" spans="1:14" x14ac:dyDescent="0.3">
      <c r="A6220" t="str">
        <f t="shared" si="97"/>
        <v>92568044</v>
      </c>
      <c r="B6220" s="7" t="s">
        <v>1323</v>
      </c>
      <c r="C6220" s="7"/>
      <c r="D6220" s="7"/>
      <c r="E6220" s="7" t="e">
        <v>#N/A</v>
      </c>
      <c r="F6220" s="7" t="e">
        <v>#N/A</v>
      </c>
      <c r="G6220" s="7" t="e">
        <v>#N/A</v>
      </c>
      <c r="H6220" s="7" t="e">
        <v>#N/A</v>
      </c>
      <c r="I6220" s="7" t="s">
        <v>134</v>
      </c>
      <c r="J6220" s="7" t="s">
        <v>135</v>
      </c>
      <c r="K6220" s="241">
        <v>9256</v>
      </c>
      <c r="L6220" s="7" t="s">
        <v>2788</v>
      </c>
      <c r="M6220" s="241">
        <v>8044</v>
      </c>
      <c r="N6220" s="7" t="s">
        <v>2789</v>
      </c>
    </row>
    <row r="6221" spans="1:14" x14ac:dyDescent="0.3">
      <c r="A6221" t="str">
        <f t="shared" si="97"/>
        <v>92601</v>
      </c>
      <c r="B6221" s="7" t="s">
        <v>1321</v>
      </c>
      <c r="C6221" s="7"/>
      <c r="D6221" s="7"/>
      <c r="E6221" s="7" t="e">
        <v>#N/A</v>
      </c>
      <c r="F6221" s="7" t="e">
        <v>#N/A</v>
      </c>
      <c r="G6221" s="7" t="e">
        <v>#N/A</v>
      </c>
      <c r="H6221" s="7" t="e">
        <v>#N/A</v>
      </c>
      <c r="I6221" s="7" t="s">
        <v>134</v>
      </c>
      <c r="J6221" s="7" t="s">
        <v>135</v>
      </c>
      <c r="K6221" s="241">
        <v>9260</v>
      </c>
      <c r="L6221" s="7" t="s">
        <v>2790</v>
      </c>
      <c r="M6221" s="241">
        <v>1</v>
      </c>
      <c r="N6221" s="7" t="s">
        <v>158</v>
      </c>
    </row>
    <row r="6222" spans="1:14" x14ac:dyDescent="0.3">
      <c r="A6222" t="str">
        <f t="shared" si="97"/>
        <v>926062</v>
      </c>
      <c r="B6222" s="7" t="s">
        <v>1321</v>
      </c>
      <c r="C6222" s="7"/>
      <c r="D6222" s="7"/>
      <c r="E6222" s="7" t="e">
        <v>#N/A</v>
      </c>
      <c r="F6222" s="7" t="e">
        <v>#N/A</v>
      </c>
      <c r="G6222" s="7" t="e">
        <v>#N/A</v>
      </c>
      <c r="H6222" s="7" t="e">
        <v>#N/A</v>
      </c>
      <c r="I6222" s="7" t="s">
        <v>134</v>
      </c>
      <c r="J6222" s="7" t="s">
        <v>135</v>
      </c>
      <c r="K6222" s="241">
        <v>9260</v>
      </c>
      <c r="L6222" s="7" t="s">
        <v>2790</v>
      </c>
      <c r="M6222" s="241">
        <v>62</v>
      </c>
      <c r="N6222" s="7" t="s">
        <v>388</v>
      </c>
    </row>
    <row r="6223" spans="1:14" x14ac:dyDescent="0.3">
      <c r="A6223" t="str">
        <f t="shared" si="97"/>
        <v>92601504</v>
      </c>
      <c r="B6223" s="7" t="s">
        <v>1321</v>
      </c>
      <c r="C6223" s="7"/>
      <c r="D6223" s="7"/>
      <c r="E6223" s="7" t="e">
        <v>#N/A</v>
      </c>
      <c r="F6223" s="7" t="e">
        <v>#N/A</v>
      </c>
      <c r="G6223" s="7" t="e">
        <v>#N/A</v>
      </c>
      <c r="H6223" s="7" t="e">
        <v>#N/A</v>
      </c>
      <c r="I6223" s="7" t="s">
        <v>134</v>
      </c>
      <c r="J6223" s="7" t="s">
        <v>135</v>
      </c>
      <c r="K6223" s="241">
        <v>9260</v>
      </c>
      <c r="L6223" s="7" t="s">
        <v>2790</v>
      </c>
      <c r="M6223" s="241">
        <v>1504</v>
      </c>
      <c r="N6223" s="7" t="s">
        <v>161</v>
      </c>
    </row>
    <row r="6224" spans="1:14" x14ac:dyDescent="0.3">
      <c r="A6224" t="str">
        <f t="shared" si="97"/>
        <v>92602000</v>
      </c>
      <c r="B6224" s="7" t="s">
        <v>1321</v>
      </c>
      <c r="C6224" s="7"/>
      <c r="D6224" s="7"/>
      <c r="E6224" s="7" t="e">
        <v>#N/A</v>
      </c>
      <c r="F6224" s="7" t="e">
        <v>#N/A</v>
      </c>
      <c r="G6224" s="7" t="e">
        <v>#N/A</v>
      </c>
      <c r="H6224" s="7" t="e">
        <v>#N/A</v>
      </c>
      <c r="I6224" s="7" t="s">
        <v>134</v>
      </c>
      <c r="J6224" s="7" t="s">
        <v>135</v>
      </c>
      <c r="K6224" s="241">
        <v>9260</v>
      </c>
      <c r="L6224" s="7" t="s">
        <v>2790</v>
      </c>
      <c r="M6224" s="241">
        <v>2000</v>
      </c>
      <c r="N6224" s="7" t="s">
        <v>271</v>
      </c>
    </row>
    <row r="6225" spans="1:14" x14ac:dyDescent="0.3">
      <c r="A6225" t="str">
        <f t="shared" si="97"/>
        <v>92602057</v>
      </c>
      <c r="B6225" s="7" t="s">
        <v>1321</v>
      </c>
      <c r="C6225" s="7"/>
      <c r="D6225" s="7"/>
      <c r="E6225" s="7" t="e">
        <v>#N/A</v>
      </c>
      <c r="F6225" s="7" t="e">
        <v>#N/A</v>
      </c>
      <c r="G6225" s="7" t="e">
        <v>#N/A</v>
      </c>
      <c r="H6225" s="7" t="e">
        <v>#N/A</v>
      </c>
      <c r="I6225" s="7" t="s">
        <v>134</v>
      </c>
      <c r="J6225" s="7" t="s">
        <v>135</v>
      </c>
      <c r="K6225" s="241">
        <v>9260</v>
      </c>
      <c r="L6225" s="7" t="s">
        <v>2790</v>
      </c>
      <c r="M6225" s="241">
        <v>2057</v>
      </c>
      <c r="N6225" s="7" t="s">
        <v>474</v>
      </c>
    </row>
    <row r="6226" spans="1:14" x14ac:dyDescent="0.3">
      <c r="A6226" t="str">
        <f t="shared" si="97"/>
        <v>92611</v>
      </c>
      <c r="B6226" s="7" t="s">
        <v>1321</v>
      </c>
      <c r="C6226" s="7"/>
      <c r="D6226" s="7"/>
      <c r="E6226" s="7" t="e">
        <v>#N/A</v>
      </c>
      <c r="F6226" s="7" t="e">
        <v>#N/A</v>
      </c>
      <c r="G6226" s="7" t="e">
        <v>#N/A</v>
      </c>
      <c r="H6226" s="7" t="e">
        <v>#N/A</v>
      </c>
      <c r="I6226" s="7" t="s">
        <v>134</v>
      </c>
      <c r="J6226" s="7" t="s">
        <v>135</v>
      </c>
      <c r="K6226" s="241">
        <v>9261</v>
      </c>
      <c r="L6226" s="7" t="s">
        <v>2791</v>
      </c>
      <c r="M6226" s="241">
        <v>1</v>
      </c>
      <c r="N6226" s="7" t="s">
        <v>158</v>
      </c>
    </row>
    <row r="6227" spans="1:14" x14ac:dyDescent="0.3">
      <c r="A6227" t="str">
        <f t="shared" si="97"/>
        <v>926162</v>
      </c>
      <c r="B6227" s="7" t="s">
        <v>1321</v>
      </c>
      <c r="C6227" s="7"/>
      <c r="D6227" s="7"/>
      <c r="E6227" s="7" t="e">
        <v>#N/A</v>
      </c>
      <c r="F6227" s="7" t="e">
        <v>#N/A</v>
      </c>
      <c r="G6227" s="7" t="e">
        <v>#N/A</v>
      </c>
      <c r="H6227" s="7" t="e">
        <v>#N/A</v>
      </c>
      <c r="I6227" s="7" t="s">
        <v>134</v>
      </c>
      <c r="J6227" s="7" t="s">
        <v>135</v>
      </c>
      <c r="K6227" s="241">
        <v>9261</v>
      </c>
      <c r="L6227" s="7" t="s">
        <v>2791</v>
      </c>
      <c r="M6227" s="241">
        <v>62</v>
      </c>
      <c r="N6227" s="7" t="s">
        <v>388</v>
      </c>
    </row>
    <row r="6228" spans="1:14" x14ac:dyDescent="0.3">
      <c r="A6228" t="str">
        <f t="shared" si="97"/>
        <v>92611504</v>
      </c>
      <c r="B6228" s="7" t="s">
        <v>1321</v>
      </c>
      <c r="C6228" s="7"/>
      <c r="D6228" s="7"/>
      <c r="E6228" s="7" t="e">
        <v>#N/A</v>
      </c>
      <c r="F6228" s="7" t="e">
        <v>#N/A</v>
      </c>
      <c r="G6228" s="7" t="e">
        <v>#N/A</v>
      </c>
      <c r="H6228" s="7" t="e">
        <v>#N/A</v>
      </c>
      <c r="I6228" s="7" t="s">
        <v>134</v>
      </c>
      <c r="J6228" s="7" t="s">
        <v>135</v>
      </c>
      <c r="K6228" s="241">
        <v>9261</v>
      </c>
      <c r="L6228" s="7" t="s">
        <v>2791</v>
      </c>
      <c r="M6228" s="241">
        <v>1504</v>
      </c>
      <c r="N6228" s="7" t="s">
        <v>161</v>
      </c>
    </row>
    <row r="6229" spans="1:14" x14ac:dyDescent="0.3">
      <c r="A6229" t="str">
        <f t="shared" si="97"/>
        <v>92612000</v>
      </c>
      <c r="B6229" s="7" t="s">
        <v>1321</v>
      </c>
      <c r="C6229" s="7"/>
      <c r="D6229" s="7"/>
      <c r="E6229" s="7" t="e">
        <v>#N/A</v>
      </c>
      <c r="F6229" s="7" t="e">
        <v>#N/A</v>
      </c>
      <c r="G6229" s="7" t="e">
        <v>#N/A</v>
      </c>
      <c r="H6229" s="7" t="e">
        <v>#N/A</v>
      </c>
      <c r="I6229" s="7" t="s">
        <v>134</v>
      </c>
      <c r="J6229" s="7" t="s">
        <v>135</v>
      </c>
      <c r="K6229" s="241">
        <v>9261</v>
      </c>
      <c r="L6229" s="7" t="s">
        <v>2791</v>
      </c>
      <c r="M6229" s="241">
        <v>2000</v>
      </c>
      <c r="N6229" s="7" t="s">
        <v>271</v>
      </c>
    </row>
    <row r="6230" spans="1:14" x14ac:dyDescent="0.3">
      <c r="A6230" t="str">
        <f t="shared" si="97"/>
        <v>926262</v>
      </c>
      <c r="B6230" s="7" t="s">
        <v>1321</v>
      </c>
      <c r="C6230" s="7"/>
      <c r="D6230" s="7"/>
      <c r="E6230" s="7" t="e">
        <v>#N/A</v>
      </c>
      <c r="F6230" s="7" t="e">
        <v>#N/A</v>
      </c>
      <c r="G6230" s="7" t="e">
        <v>#N/A</v>
      </c>
      <c r="H6230" s="7" t="e">
        <v>#N/A</v>
      </c>
      <c r="I6230" s="7" t="s">
        <v>134</v>
      </c>
      <c r="J6230" s="7" t="s">
        <v>135</v>
      </c>
      <c r="K6230" s="241">
        <v>9262</v>
      </c>
      <c r="L6230" s="7" t="s">
        <v>2792</v>
      </c>
      <c r="M6230" s="241">
        <v>62</v>
      </c>
      <c r="N6230" s="7" t="s">
        <v>388</v>
      </c>
    </row>
    <row r="6231" spans="1:14" x14ac:dyDescent="0.3">
      <c r="A6231" t="str">
        <f t="shared" si="97"/>
        <v>92621000</v>
      </c>
      <c r="B6231" s="7" t="s">
        <v>1321</v>
      </c>
      <c r="C6231" s="7"/>
      <c r="D6231" s="7"/>
      <c r="E6231" s="7" t="e">
        <v>#N/A</v>
      </c>
      <c r="F6231" s="7" t="e">
        <v>#N/A</v>
      </c>
      <c r="G6231" s="7" t="e">
        <v>#N/A</v>
      </c>
      <c r="H6231" s="7" t="e">
        <v>#N/A</v>
      </c>
      <c r="I6231" s="7" t="s">
        <v>134</v>
      </c>
      <c r="J6231" s="7" t="s">
        <v>135</v>
      </c>
      <c r="K6231" s="241">
        <v>9262</v>
      </c>
      <c r="L6231" s="7" t="s">
        <v>2792</v>
      </c>
      <c r="M6231" s="241">
        <v>1000</v>
      </c>
      <c r="N6231" s="7" t="s">
        <v>427</v>
      </c>
    </row>
    <row r="6232" spans="1:14" x14ac:dyDescent="0.3">
      <c r="A6232" t="str">
        <f t="shared" si="97"/>
        <v>92621029</v>
      </c>
      <c r="B6232" s="7" t="s">
        <v>1321</v>
      </c>
      <c r="C6232" s="7"/>
      <c r="D6232" s="7"/>
      <c r="E6232" s="7" t="e">
        <v>#N/A</v>
      </c>
      <c r="F6232" s="7" t="e">
        <v>#N/A</v>
      </c>
      <c r="G6232" s="7" t="e">
        <v>#N/A</v>
      </c>
      <c r="H6232" s="7" t="e">
        <v>#N/A</v>
      </c>
      <c r="I6232" s="7" t="s">
        <v>134</v>
      </c>
      <c r="J6232" s="7" t="s">
        <v>135</v>
      </c>
      <c r="K6232" s="241">
        <v>9262</v>
      </c>
      <c r="L6232" s="7" t="s">
        <v>2792</v>
      </c>
      <c r="M6232" s="241">
        <v>1029</v>
      </c>
      <c r="N6232" s="7" t="s">
        <v>151</v>
      </c>
    </row>
    <row r="6233" spans="1:14" x14ac:dyDescent="0.3">
      <c r="A6233" t="str">
        <f t="shared" si="97"/>
        <v>92622000</v>
      </c>
      <c r="B6233" s="7" t="s">
        <v>1321</v>
      </c>
      <c r="C6233" s="7"/>
      <c r="D6233" s="7"/>
      <c r="E6233" s="7" t="e">
        <v>#N/A</v>
      </c>
      <c r="F6233" s="7" t="e">
        <v>#N/A</v>
      </c>
      <c r="G6233" s="7" t="e">
        <v>#N/A</v>
      </c>
      <c r="H6233" s="7" t="e">
        <v>#N/A</v>
      </c>
      <c r="I6233" s="7" t="s">
        <v>134</v>
      </c>
      <c r="J6233" s="7" t="s">
        <v>135</v>
      </c>
      <c r="K6233" s="241">
        <v>9262</v>
      </c>
      <c r="L6233" s="7" t="s">
        <v>2792</v>
      </c>
      <c r="M6233" s="241">
        <v>2000</v>
      </c>
      <c r="N6233" s="7" t="s">
        <v>271</v>
      </c>
    </row>
    <row r="6234" spans="1:14" x14ac:dyDescent="0.3">
      <c r="A6234" t="str">
        <f t="shared" si="97"/>
        <v>92626004</v>
      </c>
      <c r="B6234" s="7" t="s">
        <v>1321</v>
      </c>
      <c r="C6234" s="7"/>
      <c r="D6234" s="7"/>
      <c r="E6234" s="7" t="e">
        <v>#N/A</v>
      </c>
      <c r="F6234" s="7" t="e">
        <v>#N/A</v>
      </c>
      <c r="G6234" s="7" t="e">
        <v>#N/A</v>
      </c>
      <c r="H6234" s="7" t="e">
        <v>#N/A</v>
      </c>
      <c r="I6234" s="7" t="s">
        <v>134</v>
      </c>
      <c r="J6234" s="7" t="s">
        <v>135</v>
      </c>
      <c r="K6234" s="241">
        <v>9262</v>
      </c>
      <c r="L6234" s="7" t="s">
        <v>2792</v>
      </c>
      <c r="M6234" s="241">
        <v>6004</v>
      </c>
      <c r="N6234" s="7" t="s">
        <v>66</v>
      </c>
    </row>
    <row r="6235" spans="1:14" x14ac:dyDescent="0.3">
      <c r="A6235" t="str">
        <f t="shared" si="97"/>
        <v>926362</v>
      </c>
      <c r="B6235" s="7" t="s">
        <v>1321</v>
      </c>
      <c r="C6235" s="7"/>
      <c r="D6235" s="7"/>
      <c r="E6235" s="7" t="e">
        <v>#N/A</v>
      </c>
      <c r="F6235" s="7" t="e">
        <v>#N/A</v>
      </c>
      <c r="G6235" s="7" t="e">
        <v>#N/A</v>
      </c>
      <c r="H6235" s="7" t="e">
        <v>#N/A</v>
      </c>
      <c r="I6235" s="7" t="s">
        <v>134</v>
      </c>
      <c r="J6235" s="7" t="s">
        <v>135</v>
      </c>
      <c r="K6235" s="241">
        <v>9263</v>
      </c>
      <c r="L6235" s="7" t="s">
        <v>2793</v>
      </c>
      <c r="M6235" s="241">
        <v>62</v>
      </c>
      <c r="N6235" s="7" t="s">
        <v>388</v>
      </c>
    </row>
    <row r="6236" spans="1:14" x14ac:dyDescent="0.3">
      <c r="A6236" t="str">
        <f t="shared" si="97"/>
        <v>92631000</v>
      </c>
      <c r="B6236" s="7" t="s">
        <v>1321</v>
      </c>
      <c r="C6236" s="7"/>
      <c r="D6236" s="7"/>
      <c r="E6236" s="7" t="e">
        <v>#N/A</v>
      </c>
      <c r="F6236" s="7" t="e">
        <v>#N/A</v>
      </c>
      <c r="G6236" s="7" t="e">
        <v>#N/A</v>
      </c>
      <c r="H6236" s="7" t="e">
        <v>#N/A</v>
      </c>
      <c r="I6236" s="7" t="s">
        <v>134</v>
      </c>
      <c r="J6236" s="7" t="s">
        <v>135</v>
      </c>
      <c r="K6236" s="241">
        <v>9263</v>
      </c>
      <c r="L6236" s="7" t="s">
        <v>2793</v>
      </c>
      <c r="M6236" s="241">
        <v>1000</v>
      </c>
      <c r="N6236" s="7" t="s">
        <v>427</v>
      </c>
    </row>
    <row r="6237" spans="1:14" x14ac:dyDescent="0.3">
      <c r="A6237" t="str">
        <f t="shared" si="97"/>
        <v>92631029</v>
      </c>
      <c r="B6237" s="7" t="s">
        <v>1321</v>
      </c>
      <c r="C6237" s="7"/>
      <c r="D6237" s="7"/>
      <c r="E6237" s="7" t="e">
        <v>#N/A</v>
      </c>
      <c r="F6237" s="7" t="e">
        <v>#N/A</v>
      </c>
      <c r="G6237" s="7" t="e">
        <v>#N/A</v>
      </c>
      <c r="H6237" s="7" t="e">
        <v>#N/A</v>
      </c>
      <c r="I6237" s="7" t="s">
        <v>134</v>
      </c>
      <c r="J6237" s="7" t="s">
        <v>135</v>
      </c>
      <c r="K6237" s="241">
        <v>9263</v>
      </c>
      <c r="L6237" s="7" t="s">
        <v>2793</v>
      </c>
      <c r="M6237" s="241">
        <v>1029</v>
      </c>
      <c r="N6237" s="7" t="s">
        <v>151</v>
      </c>
    </row>
    <row r="6238" spans="1:14" x14ac:dyDescent="0.3">
      <c r="A6238" t="str">
        <f t="shared" si="97"/>
        <v>92632000</v>
      </c>
      <c r="B6238" s="7" t="s">
        <v>1321</v>
      </c>
      <c r="C6238" s="7"/>
      <c r="D6238" s="7"/>
      <c r="E6238" s="7" t="e">
        <v>#N/A</v>
      </c>
      <c r="F6238" s="7" t="e">
        <v>#N/A</v>
      </c>
      <c r="G6238" s="7" t="e">
        <v>#N/A</v>
      </c>
      <c r="H6238" s="7" t="e">
        <v>#N/A</v>
      </c>
      <c r="I6238" s="7" t="s">
        <v>134</v>
      </c>
      <c r="J6238" s="7" t="s">
        <v>135</v>
      </c>
      <c r="K6238" s="241">
        <v>9263</v>
      </c>
      <c r="L6238" s="7" t="s">
        <v>2793</v>
      </c>
      <c r="M6238" s="241">
        <v>2000</v>
      </c>
      <c r="N6238" s="7" t="s">
        <v>271</v>
      </c>
    </row>
    <row r="6239" spans="1:14" x14ac:dyDescent="0.3">
      <c r="A6239" t="str">
        <f t="shared" si="97"/>
        <v>92636004</v>
      </c>
      <c r="B6239" s="7" t="s">
        <v>1321</v>
      </c>
      <c r="C6239" s="7"/>
      <c r="D6239" s="7"/>
      <c r="E6239" s="7" t="e">
        <v>#N/A</v>
      </c>
      <c r="F6239" s="7" t="e">
        <v>#N/A</v>
      </c>
      <c r="G6239" s="7" t="e">
        <v>#N/A</v>
      </c>
      <c r="H6239" s="7" t="e">
        <v>#N/A</v>
      </c>
      <c r="I6239" s="7" t="s">
        <v>134</v>
      </c>
      <c r="J6239" s="7" t="s">
        <v>135</v>
      </c>
      <c r="K6239" s="241">
        <v>9263</v>
      </c>
      <c r="L6239" s="7" t="s">
        <v>2793</v>
      </c>
      <c r="M6239" s="241">
        <v>6004</v>
      </c>
      <c r="N6239" s="7" t="s">
        <v>66</v>
      </c>
    </row>
    <row r="6240" spans="1:14" x14ac:dyDescent="0.3">
      <c r="A6240" t="str">
        <f t="shared" si="97"/>
        <v>10683</v>
      </c>
      <c r="B6240" s="7" t="s">
        <v>1294</v>
      </c>
      <c r="C6240" s="7" t="s">
        <v>1295</v>
      </c>
      <c r="D6240" s="7" t="s">
        <v>22</v>
      </c>
      <c r="E6240" s="7" t="e">
        <v>#N/A</v>
      </c>
      <c r="F6240" s="7" t="e">
        <v>#N/A</v>
      </c>
      <c r="G6240" s="7" t="e">
        <v>#N/A</v>
      </c>
      <c r="H6240" s="7" t="e">
        <v>#N/A</v>
      </c>
      <c r="I6240" s="7" t="s">
        <v>147</v>
      </c>
      <c r="J6240" s="7" t="s">
        <v>148</v>
      </c>
      <c r="K6240" s="241">
        <v>1068</v>
      </c>
      <c r="L6240" s="7" t="s">
        <v>148</v>
      </c>
      <c r="M6240" s="241">
        <v>3</v>
      </c>
      <c r="N6240" s="7" t="s">
        <v>277</v>
      </c>
    </row>
    <row r="6241" spans="1:14" x14ac:dyDescent="0.3">
      <c r="A6241" t="str">
        <f t="shared" si="97"/>
        <v>10684</v>
      </c>
      <c r="B6241" s="7" t="s">
        <v>1294</v>
      </c>
      <c r="C6241" s="7" t="s">
        <v>1295</v>
      </c>
      <c r="D6241" s="7" t="s">
        <v>22</v>
      </c>
      <c r="E6241" s="7" t="e">
        <v>#N/A</v>
      </c>
      <c r="F6241" s="7" t="e">
        <v>#N/A</v>
      </c>
      <c r="G6241" s="7" t="e">
        <v>#N/A</v>
      </c>
      <c r="H6241" s="7" t="e">
        <v>#N/A</v>
      </c>
      <c r="I6241" s="7" t="s">
        <v>147</v>
      </c>
      <c r="J6241" s="7" t="s">
        <v>148</v>
      </c>
      <c r="K6241" s="241">
        <v>1068</v>
      </c>
      <c r="L6241" s="7" t="s">
        <v>148</v>
      </c>
      <c r="M6241" s="241">
        <v>4</v>
      </c>
      <c r="N6241" s="7" t="s">
        <v>463</v>
      </c>
    </row>
    <row r="6242" spans="1:14" x14ac:dyDescent="0.3">
      <c r="A6242" t="str">
        <f t="shared" si="97"/>
        <v>10681028</v>
      </c>
      <c r="B6242" s="7" t="s">
        <v>1294</v>
      </c>
      <c r="C6242" s="7" t="s">
        <v>1295</v>
      </c>
      <c r="D6242" s="7" t="s">
        <v>22</v>
      </c>
      <c r="E6242" s="7" t="e">
        <v>#N/A</v>
      </c>
      <c r="F6242" s="7" t="e">
        <v>#N/A</v>
      </c>
      <c r="G6242" s="7" t="e">
        <v>#N/A</v>
      </c>
      <c r="H6242" s="7" t="e">
        <v>#N/A</v>
      </c>
      <c r="I6242" s="7" t="s">
        <v>147</v>
      </c>
      <c r="J6242" s="7" t="s">
        <v>148</v>
      </c>
      <c r="K6242" s="241">
        <v>1068</v>
      </c>
      <c r="L6242" s="7" t="s">
        <v>148</v>
      </c>
      <c r="M6242" s="241">
        <v>1028</v>
      </c>
      <c r="N6242" s="7" t="s">
        <v>362</v>
      </c>
    </row>
    <row r="6243" spans="1:14" x14ac:dyDescent="0.3">
      <c r="A6243" t="str">
        <f t="shared" si="97"/>
        <v>10682000</v>
      </c>
      <c r="B6243" s="7" t="s">
        <v>1294</v>
      </c>
      <c r="C6243" s="7" t="s">
        <v>1295</v>
      </c>
      <c r="D6243" s="7" t="s">
        <v>22</v>
      </c>
      <c r="E6243" s="7" t="s">
        <v>337</v>
      </c>
      <c r="F6243" s="7" t="s">
        <v>338</v>
      </c>
      <c r="G6243" s="7" t="s">
        <v>371</v>
      </c>
      <c r="H6243" s="7" t="s">
        <v>372</v>
      </c>
      <c r="I6243" s="7" t="s">
        <v>147</v>
      </c>
      <c r="J6243" s="7" t="s">
        <v>148</v>
      </c>
      <c r="K6243" s="241">
        <v>1068</v>
      </c>
      <c r="L6243" s="7" t="s">
        <v>148</v>
      </c>
      <c r="M6243" s="241">
        <v>2000</v>
      </c>
      <c r="N6243" s="7" t="s">
        <v>271</v>
      </c>
    </row>
    <row r="6244" spans="1:14" x14ac:dyDescent="0.3">
      <c r="A6244" t="str">
        <f t="shared" si="97"/>
        <v>10682001</v>
      </c>
      <c r="B6244" s="7" t="s">
        <v>1294</v>
      </c>
      <c r="C6244" s="7" t="s">
        <v>1295</v>
      </c>
      <c r="D6244" s="7" t="s">
        <v>22</v>
      </c>
      <c r="E6244" s="7" t="e">
        <v>#N/A</v>
      </c>
      <c r="F6244" s="7" t="e">
        <v>#N/A</v>
      </c>
      <c r="G6244" s="7" t="e">
        <v>#N/A</v>
      </c>
      <c r="H6244" s="7" t="e">
        <v>#N/A</v>
      </c>
      <c r="I6244" s="7" t="s">
        <v>147</v>
      </c>
      <c r="J6244" s="7" t="s">
        <v>148</v>
      </c>
      <c r="K6244" s="241">
        <v>1068</v>
      </c>
      <c r="L6244" s="7" t="s">
        <v>148</v>
      </c>
      <c r="M6244" s="241">
        <v>2001</v>
      </c>
      <c r="N6244" s="7" t="s">
        <v>272</v>
      </c>
    </row>
    <row r="6245" spans="1:14" x14ac:dyDescent="0.3">
      <c r="A6245" t="str">
        <f t="shared" si="97"/>
        <v>10682015</v>
      </c>
      <c r="B6245" s="7" t="s">
        <v>1294</v>
      </c>
      <c r="C6245" s="7" t="s">
        <v>1295</v>
      </c>
      <c r="D6245" s="7" t="s">
        <v>22</v>
      </c>
      <c r="E6245" s="7" t="e">
        <v>#N/A</v>
      </c>
      <c r="F6245" s="7" t="e">
        <v>#N/A</v>
      </c>
      <c r="G6245" s="7" t="e">
        <v>#N/A</v>
      </c>
      <c r="H6245" s="7" t="e">
        <v>#N/A</v>
      </c>
      <c r="I6245" s="7" t="s">
        <v>147</v>
      </c>
      <c r="J6245" s="7" t="s">
        <v>148</v>
      </c>
      <c r="K6245" s="241">
        <v>1068</v>
      </c>
      <c r="L6245" s="7" t="s">
        <v>148</v>
      </c>
      <c r="M6245" s="241">
        <v>2015</v>
      </c>
      <c r="N6245" s="7" t="s">
        <v>278</v>
      </c>
    </row>
    <row r="6246" spans="1:14" x14ac:dyDescent="0.3">
      <c r="A6246" t="str">
        <f t="shared" si="97"/>
        <v>10682016</v>
      </c>
      <c r="B6246" s="7" t="s">
        <v>1294</v>
      </c>
      <c r="C6246" s="7" t="s">
        <v>1295</v>
      </c>
      <c r="D6246" s="7" t="s">
        <v>22</v>
      </c>
      <c r="E6246" s="7" t="s">
        <v>337</v>
      </c>
      <c r="F6246" s="7" t="s">
        <v>338</v>
      </c>
      <c r="G6246" s="7" t="s">
        <v>371</v>
      </c>
      <c r="H6246" s="7" t="s">
        <v>372</v>
      </c>
      <c r="I6246" s="7" t="s">
        <v>147</v>
      </c>
      <c r="J6246" s="7" t="s">
        <v>148</v>
      </c>
      <c r="K6246" s="241">
        <v>1068</v>
      </c>
      <c r="L6246" s="7" t="s">
        <v>148</v>
      </c>
      <c r="M6246" s="241">
        <v>2016</v>
      </c>
      <c r="N6246" s="7" t="s">
        <v>169</v>
      </c>
    </row>
    <row r="6247" spans="1:14" x14ac:dyDescent="0.3">
      <c r="A6247" t="str">
        <f t="shared" si="97"/>
        <v>10682045</v>
      </c>
      <c r="B6247" s="7" t="s">
        <v>1294</v>
      </c>
      <c r="C6247" s="7" t="s">
        <v>1295</v>
      </c>
      <c r="D6247" s="7" t="s">
        <v>22</v>
      </c>
      <c r="E6247" s="7" t="e">
        <v>#N/A</v>
      </c>
      <c r="F6247" s="7" t="e">
        <v>#N/A</v>
      </c>
      <c r="G6247" s="7" t="e">
        <v>#N/A</v>
      </c>
      <c r="H6247" s="7" t="e">
        <v>#N/A</v>
      </c>
      <c r="I6247" s="7" t="s">
        <v>147</v>
      </c>
      <c r="J6247" s="7" t="s">
        <v>148</v>
      </c>
      <c r="K6247" s="241">
        <v>1068</v>
      </c>
      <c r="L6247" s="7" t="s">
        <v>148</v>
      </c>
      <c r="M6247" s="241">
        <v>2045</v>
      </c>
      <c r="N6247" s="7" t="s">
        <v>170</v>
      </c>
    </row>
    <row r="6248" spans="1:14" x14ac:dyDescent="0.3">
      <c r="A6248" t="str">
        <f t="shared" si="97"/>
        <v>10682067</v>
      </c>
      <c r="B6248" s="7" t="s">
        <v>1294</v>
      </c>
      <c r="C6248" s="7" t="s">
        <v>1295</v>
      </c>
      <c r="D6248" s="7" t="s">
        <v>22</v>
      </c>
      <c r="E6248" s="7" t="s">
        <v>337</v>
      </c>
      <c r="F6248" s="7" t="s">
        <v>338</v>
      </c>
      <c r="G6248" s="7" t="s">
        <v>371</v>
      </c>
      <c r="H6248" s="7" t="s">
        <v>372</v>
      </c>
      <c r="I6248" s="7" t="s">
        <v>147</v>
      </c>
      <c r="J6248" s="7" t="s">
        <v>148</v>
      </c>
      <c r="K6248" s="241">
        <v>1068</v>
      </c>
      <c r="L6248" s="7" t="s">
        <v>148</v>
      </c>
      <c r="M6248" s="241">
        <v>2067</v>
      </c>
      <c r="N6248" s="7" t="s">
        <v>162</v>
      </c>
    </row>
    <row r="6249" spans="1:14" x14ac:dyDescent="0.3">
      <c r="A6249" t="str">
        <f t="shared" si="97"/>
        <v>10682092</v>
      </c>
      <c r="B6249" s="7" t="s">
        <v>1294</v>
      </c>
      <c r="C6249" s="7" t="s">
        <v>1295</v>
      </c>
      <c r="D6249" s="7" t="s">
        <v>22</v>
      </c>
      <c r="E6249" s="7" t="e">
        <v>#N/A</v>
      </c>
      <c r="F6249" s="7" t="e">
        <v>#N/A</v>
      </c>
      <c r="G6249" s="7" t="e">
        <v>#N/A</v>
      </c>
      <c r="H6249" s="7" t="e">
        <v>#N/A</v>
      </c>
      <c r="I6249" s="7" t="s">
        <v>147</v>
      </c>
      <c r="J6249" s="7" t="s">
        <v>148</v>
      </c>
      <c r="K6249" s="241">
        <v>1068</v>
      </c>
      <c r="L6249" s="7" t="s">
        <v>148</v>
      </c>
      <c r="M6249" s="241">
        <v>2092</v>
      </c>
      <c r="N6249" s="7" t="s">
        <v>141</v>
      </c>
    </row>
    <row r="6250" spans="1:14" x14ac:dyDescent="0.3">
      <c r="A6250" t="str">
        <f t="shared" si="97"/>
        <v>10684000</v>
      </c>
      <c r="B6250" s="7" t="s">
        <v>1294</v>
      </c>
      <c r="C6250" s="7" t="s">
        <v>1295</v>
      </c>
      <c r="D6250" s="7" t="s">
        <v>22</v>
      </c>
      <c r="E6250" s="7" t="e">
        <v>#N/A</v>
      </c>
      <c r="F6250" s="7" t="e">
        <v>#N/A</v>
      </c>
      <c r="G6250" s="7" t="e">
        <v>#N/A</v>
      </c>
      <c r="H6250" s="7" t="e">
        <v>#N/A</v>
      </c>
      <c r="I6250" s="7" t="s">
        <v>147</v>
      </c>
      <c r="J6250" s="7" t="s">
        <v>148</v>
      </c>
      <c r="K6250" s="241">
        <v>1068</v>
      </c>
      <c r="L6250" s="7" t="s">
        <v>148</v>
      </c>
      <c r="M6250" s="241">
        <v>4000</v>
      </c>
      <c r="N6250" s="7" t="s">
        <v>1349</v>
      </c>
    </row>
    <row r="6251" spans="1:14" x14ac:dyDescent="0.3">
      <c r="A6251" t="str">
        <f t="shared" si="97"/>
        <v>10687200</v>
      </c>
      <c r="B6251" s="7" t="s">
        <v>1294</v>
      </c>
      <c r="C6251" s="7" t="s">
        <v>1295</v>
      </c>
      <c r="D6251" s="7" t="s">
        <v>22</v>
      </c>
      <c r="E6251" s="7" t="e">
        <v>#N/A</v>
      </c>
      <c r="F6251" s="7" t="e">
        <v>#N/A</v>
      </c>
      <c r="G6251" s="7" t="e">
        <v>#N/A</v>
      </c>
      <c r="H6251" s="7" t="e">
        <v>#N/A</v>
      </c>
      <c r="I6251" s="7" t="s">
        <v>147</v>
      </c>
      <c r="J6251" s="7" t="s">
        <v>148</v>
      </c>
      <c r="K6251" s="241">
        <v>1068</v>
      </c>
      <c r="L6251" s="7" t="s">
        <v>148</v>
      </c>
      <c r="M6251" s="241">
        <v>7200</v>
      </c>
      <c r="N6251" s="7" t="s">
        <v>255</v>
      </c>
    </row>
    <row r="6252" spans="1:14" x14ac:dyDescent="0.3">
      <c r="A6252" t="str">
        <f t="shared" si="97"/>
        <v>10688040</v>
      </c>
      <c r="B6252" s="7" t="s">
        <v>1294</v>
      </c>
      <c r="C6252" s="7" t="s">
        <v>1295</v>
      </c>
      <c r="D6252" s="7" t="s">
        <v>22</v>
      </c>
      <c r="E6252" s="7" t="e">
        <v>#N/A</v>
      </c>
      <c r="F6252" s="7" t="e">
        <v>#N/A</v>
      </c>
      <c r="G6252" s="7" t="e">
        <v>#N/A</v>
      </c>
      <c r="H6252" s="7" t="e">
        <v>#N/A</v>
      </c>
      <c r="I6252" s="7" t="s">
        <v>147</v>
      </c>
      <c r="J6252" s="7" t="s">
        <v>148</v>
      </c>
      <c r="K6252" s="241">
        <v>1068</v>
      </c>
      <c r="L6252" s="7" t="s">
        <v>148</v>
      </c>
      <c r="M6252" s="241">
        <v>8040</v>
      </c>
      <c r="N6252" s="7" t="s">
        <v>441</v>
      </c>
    </row>
    <row r="6253" spans="1:14" x14ac:dyDescent="0.3">
      <c r="A6253" t="str">
        <f t="shared" si="97"/>
        <v>10691</v>
      </c>
      <c r="B6253" s="7" t="s">
        <v>1294</v>
      </c>
      <c r="C6253" s="7" t="s">
        <v>1295</v>
      </c>
      <c r="D6253" s="7" t="s">
        <v>22</v>
      </c>
      <c r="E6253" s="7" t="e">
        <v>#N/A</v>
      </c>
      <c r="F6253" s="7" t="e">
        <v>#N/A</v>
      </c>
      <c r="G6253" s="7" t="e">
        <v>#N/A</v>
      </c>
      <c r="H6253" s="7" t="e">
        <v>#N/A</v>
      </c>
      <c r="I6253" s="7" t="s">
        <v>147</v>
      </c>
      <c r="J6253" s="7" t="s">
        <v>148</v>
      </c>
      <c r="K6253" s="241">
        <v>1069</v>
      </c>
      <c r="L6253" s="7" t="s">
        <v>395</v>
      </c>
      <c r="M6253" s="241">
        <v>1</v>
      </c>
      <c r="N6253" s="7" t="s">
        <v>158</v>
      </c>
    </row>
    <row r="6254" spans="1:14" x14ac:dyDescent="0.3">
      <c r="A6254" t="str">
        <f t="shared" si="97"/>
        <v>10692</v>
      </c>
      <c r="B6254" s="7" t="s">
        <v>1294</v>
      </c>
      <c r="C6254" s="7" t="s">
        <v>1295</v>
      </c>
      <c r="D6254" s="7" t="s">
        <v>22</v>
      </c>
      <c r="E6254" s="7" t="s">
        <v>337</v>
      </c>
      <c r="F6254" s="7" t="s">
        <v>338</v>
      </c>
      <c r="G6254" s="7" t="s">
        <v>371</v>
      </c>
      <c r="H6254" s="7" t="s">
        <v>372</v>
      </c>
      <c r="I6254" s="7" t="s">
        <v>147</v>
      </c>
      <c r="J6254" s="7" t="s">
        <v>148</v>
      </c>
      <c r="K6254" s="241">
        <v>1069</v>
      </c>
      <c r="L6254" s="7" t="s">
        <v>395</v>
      </c>
      <c r="M6254" s="241">
        <v>2</v>
      </c>
      <c r="N6254" s="7" t="s">
        <v>150</v>
      </c>
    </row>
    <row r="6255" spans="1:14" x14ac:dyDescent="0.3">
      <c r="A6255" t="str">
        <f t="shared" si="97"/>
        <v>10691029</v>
      </c>
      <c r="B6255" s="7" t="s">
        <v>1294</v>
      </c>
      <c r="C6255" s="7" t="s">
        <v>1295</v>
      </c>
      <c r="D6255" s="7" t="s">
        <v>22</v>
      </c>
      <c r="E6255" s="7" t="s">
        <v>337</v>
      </c>
      <c r="F6255" s="7" t="s">
        <v>338</v>
      </c>
      <c r="G6255" s="7" t="s">
        <v>371</v>
      </c>
      <c r="H6255" s="7" t="s">
        <v>372</v>
      </c>
      <c r="I6255" s="7" t="s">
        <v>147</v>
      </c>
      <c r="J6255" s="7" t="s">
        <v>148</v>
      </c>
      <c r="K6255" s="241">
        <v>1069</v>
      </c>
      <c r="L6255" s="7" t="s">
        <v>395</v>
      </c>
      <c r="M6255" s="241">
        <v>1029</v>
      </c>
      <c r="N6255" s="7" t="s">
        <v>151</v>
      </c>
    </row>
    <row r="6256" spans="1:14" x14ac:dyDescent="0.3">
      <c r="A6256" t="str">
        <f t="shared" si="97"/>
        <v>10692002</v>
      </c>
      <c r="B6256" s="7" t="s">
        <v>1294</v>
      </c>
      <c r="C6256" s="7" t="s">
        <v>1295</v>
      </c>
      <c r="D6256" s="7" t="s">
        <v>22</v>
      </c>
      <c r="E6256" s="7" t="s">
        <v>337</v>
      </c>
      <c r="F6256" s="7" t="s">
        <v>338</v>
      </c>
      <c r="G6256" s="7" t="s">
        <v>371</v>
      </c>
      <c r="H6256" s="7" t="s">
        <v>372</v>
      </c>
      <c r="I6256" s="7" t="s">
        <v>147</v>
      </c>
      <c r="J6256" s="7" t="s">
        <v>148</v>
      </c>
      <c r="K6256" s="241">
        <v>1069</v>
      </c>
      <c r="L6256" s="7" t="s">
        <v>395</v>
      </c>
      <c r="M6256" s="241">
        <v>2002</v>
      </c>
      <c r="N6256" s="7" t="s">
        <v>396</v>
      </c>
    </row>
    <row r="6257" spans="1:14" x14ac:dyDescent="0.3">
      <c r="A6257" t="str">
        <f t="shared" si="97"/>
        <v>10692037</v>
      </c>
      <c r="B6257" s="7" t="s">
        <v>1294</v>
      </c>
      <c r="C6257" s="7" t="s">
        <v>1295</v>
      </c>
      <c r="D6257" s="7" t="s">
        <v>22</v>
      </c>
      <c r="E6257" s="7" t="s">
        <v>337</v>
      </c>
      <c r="F6257" s="7" t="s">
        <v>338</v>
      </c>
      <c r="G6257" s="7" t="s">
        <v>371</v>
      </c>
      <c r="H6257" s="7" t="s">
        <v>372</v>
      </c>
      <c r="I6257" s="7" t="s">
        <v>147</v>
      </c>
      <c r="J6257" s="7" t="s">
        <v>148</v>
      </c>
      <c r="K6257" s="241">
        <v>1069</v>
      </c>
      <c r="L6257" s="7" t="s">
        <v>395</v>
      </c>
      <c r="M6257" s="241">
        <v>2037</v>
      </c>
      <c r="N6257" s="7" t="s">
        <v>294</v>
      </c>
    </row>
    <row r="6258" spans="1:14" x14ac:dyDescent="0.3">
      <c r="A6258" t="str">
        <f t="shared" si="97"/>
        <v>10692054</v>
      </c>
      <c r="B6258" s="7" t="s">
        <v>1294</v>
      </c>
      <c r="C6258" s="7" t="s">
        <v>1295</v>
      </c>
      <c r="D6258" s="7" t="s">
        <v>22</v>
      </c>
      <c r="E6258" s="7" t="s">
        <v>337</v>
      </c>
      <c r="F6258" s="7" t="s">
        <v>338</v>
      </c>
      <c r="G6258" s="7" t="s">
        <v>371</v>
      </c>
      <c r="H6258" s="7" t="s">
        <v>372</v>
      </c>
      <c r="I6258" s="7" t="s">
        <v>147</v>
      </c>
      <c r="J6258" s="7" t="s">
        <v>148</v>
      </c>
      <c r="K6258" s="241">
        <v>1069</v>
      </c>
      <c r="L6258" s="7" t="s">
        <v>395</v>
      </c>
      <c r="M6258" s="241">
        <v>2054</v>
      </c>
      <c r="N6258" s="7" t="s">
        <v>167</v>
      </c>
    </row>
    <row r="6259" spans="1:14" x14ac:dyDescent="0.3">
      <c r="A6259" t="str">
        <f t="shared" si="97"/>
        <v>10692085</v>
      </c>
      <c r="B6259" s="7" t="s">
        <v>1294</v>
      </c>
      <c r="C6259" s="7" t="s">
        <v>1295</v>
      </c>
      <c r="D6259" s="7" t="s">
        <v>22</v>
      </c>
      <c r="E6259" s="7" t="e">
        <v>#N/A</v>
      </c>
      <c r="F6259" s="7" t="e">
        <v>#N/A</v>
      </c>
      <c r="G6259" s="7" t="e">
        <v>#N/A</v>
      </c>
      <c r="H6259" s="7" t="e">
        <v>#N/A</v>
      </c>
      <c r="I6259" s="7" t="s">
        <v>147</v>
      </c>
      <c r="J6259" s="7" t="s">
        <v>148</v>
      </c>
      <c r="K6259" s="241">
        <v>1069</v>
      </c>
      <c r="L6259" s="7" t="s">
        <v>395</v>
      </c>
      <c r="M6259" s="241">
        <v>2085</v>
      </c>
      <c r="N6259" s="7" t="s">
        <v>280</v>
      </c>
    </row>
    <row r="6260" spans="1:14" x14ac:dyDescent="0.3">
      <c r="A6260" t="str">
        <f t="shared" si="97"/>
        <v>10692086</v>
      </c>
      <c r="B6260" s="7" t="s">
        <v>1294</v>
      </c>
      <c r="C6260" s="7" t="s">
        <v>1295</v>
      </c>
      <c r="D6260" s="7" t="s">
        <v>22</v>
      </c>
      <c r="E6260" s="7" t="s">
        <v>337</v>
      </c>
      <c r="F6260" s="7" t="s">
        <v>338</v>
      </c>
      <c r="G6260" s="7" t="s">
        <v>371</v>
      </c>
      <c r="H6260" s="7" t="s">
        <v>372</v>
      </c>
      <c r="I6260" s="7" t="s">
        <v>147</v>
      </c>
      <c r="J6260" s="7" t="s">
        <v>148</v>
      </c>
      <c r="K6260" s="241">
        <v>1069</v>
      </c>
      <c r="L6260" s="7" t="s">
        <v>395</v>
      </c>
      <c r="M6260" s="241">
        <v>2086</v>
      </c>
      <c r="N6260" s="7" t="s">
        <v>291</v>
      </c>
    </row>
    <row r="6261" spans="1:14" x14ac:dyDescent="0.3">
      <c r="A6261" t="str">
        <f t="shared" si="97"/>
        <v>10692092</v>
      </c>
      <c r="B6261" s="7" t="s">
        <v>1294</v>
      </c>
      <c r="C6261" s="7" t="s">
        <v>1295</v>
      </c>
      <c r="D6261" s="7" t="s">
        <v>22</v>
      </c>
      <c r="E6261" s="7" t="e">
        <v>#N/A</v>
      </c>
      <c r="F6261" s="7" t="e">
        <v>#N/A</v>
      </c>
      <c r="G6261" s="7" t="e">
        <v>#N/A</v>
      </c>
      <c r="H6261" s="7" t="e">
        <v>#N/A</v>
      </c>
      <c r="I6261" s="7" t="s">
        <v>147</v>
      </c>
      <c r="J6261" s="7" t="s">
        <v>148</v>
      </c>
      <c r="K6261" s="241">
        <v>1069</v>
      </c>
      <c r="L6261" s="7" t="s">
        <v>395</v>
      </c>
      <c r="M6261" s="241">
        <v>2092</v>
      </c>
      <c r="N6261" s="7" t="s">
        <v>141</v>
      </c>
    </row>
    <row r="6262" spans="1:14" x14ac:dyDescent="0.3">
      <c r="A6262" t="str">
        <f t="shared" si="97"/>
        <v>10694000</v>
      </c>
      <c r="B6262" s="7" t="s">
        <v>1294</v>
      </c>
      <c r="C6262" s="7" t="s">
        <v>1295</v>
      </c>
      <c r="D6262" s="7" t="s">
        <v>22</v>
      </c>
      <c r="E6262" s="7" t="e">
        <v>#N/A</v>
      </c>
      <c r="F6262" s="7" t="e">
        <v>#N/A</v>
      </c>
      <c r="G6262" s="7" t="e">
        <v>#N/A</v>
      </c>
      <c r="H6262" s="7" t="e">
        <v>#N/A</v>
      </c>
      <c r="I6262" s="7" t="s">
        <v>147</v>
      </c>
      <c r="J6262" s="7" t="s">
        <v>148</v>
      </c>
      <c r="K6262" s="241">
        <v>1069</v>
      </c>
      <c r="L6262" s="7" t="s">
        <v>395</v>
      </c>
      <c r="M6262" s="241">
        <v>4000</v>
      </c>
      <c r="N6262" s="7" t="s">
        <v>1349</v>
      </c>
    </row>
    <row r="6263" spans="1:14" x14ac:dyDescent="0.3">
      <c r="A6263" t="str">
        <f t="shared" si="97"/>
        <v>10697000</v>
      </c>
      <c r="B6263" s="7" t="s">
        <v>1294</v>
      </c>
      <c r="C6263" s="7" t="s">
        <v>1295</v>
      </c>
      <c r="D6263" s="7" t="s">
        <v>22</v>
      </c>
      <c r="E6263" s="7" t="s">
        <v>337</v>
      </c>
      <c r="F6263" s="7" t="s">
        <v>338</v>
      </c>
      <c r="G6263" s="7" t="s">
        <v>371</v>
      </c>
      <c r="H6263" s="7" t="s">
        <v>372</v>
      </c>
      <c r="I6263" s="7" t="s">
        <v>147</v>
      </c>
      <c r="J6263" s="7" t="s">
        <v>148</v>
      </c>
      <c r="K6263" s="241">
        <v>1069</v>
      </c>
      <c r="L6263" s="7" t="s">
        <v>395</v>
      </c>
      <c r="M6263" s="241">
        <v>7000</v>
      </c>
      <c r="N6263" s="7" t="s">
        <v>44</v>
      </c>
    </row>
    <row r="6264" spans="1:14" x14ac:dyDescent="0.3">
      <c r="A6264" t="str">
        <f t="shared" si="97"/>
        <v>10701</v>
      </c>
      <c r="B6264" s="7" t="s">
        <v>1294</v>
      </c>
      <c r="C6264" s="7" t="s">
        <v>1295</v>
      </c>
      <c r="D6264" s="7" t="s">
        <v>22</v>
      </c>
      <c r="E6264" s="7" t="e">
        <v>#N/A</v>
      </c>
      <c r="F6264" s="7" t="e">
        <v>#N/A</v>
      </c>
      <c r="G6264" s="7" t="e">
        <v>#N/A</v>
      </c>
      <c r="H6264" s="7" t="e">
        <v>#N/A</v>
      </c>
      <c r="I6264" s="7" t="s">
        <v>147</v>
      </c>
      <c r="J6264" s="7" t="s">
        <v>148</v>
      </c>
      <c r="K6264" s="241">
        <v>1070</v>
      </c>
      <c r="L6264" s="7" t="s">
        <v>397</v>
      </c>
      <c r="M6264" s="241">
        <v>1</v>
      </c>
      <c r="N6264" s="7" t="s">
        <v>158</v>
      </c>
    </row>
    <row r="6265" spans="1:14" x14ac:dyDescent="0.3">
      <c r="A6265" t="str">
        <f t="shared" si="97"/>
        <v>10701000</v>
      </c>
      <c r="B6265" s="7" t="s">
        <v>1294</v>
      </c>
      <c r="C6265" s="7" t="s">
        <v>1295</v>
      </c>
      <c r="D6265" s="7" t="s">
        <v>22</v>
      </c>
      <c r="E6265" s="7" t="e">
        <v>#N/A</v>
      </c>
      <c r="F6265" s="7" t="e">
        <v>#N/A</v>
      </c>
      <c r="G6265" s="7" t="e">
        <v>#N/A</v>
      </c>
      <c r="H6265" s="7" t="e">
        <v>#N/A</v>
      </c>
      <c r="I6265" s="7" t="s">
        <v>147</v>
      </c>
      <c r="J6265" s="7" t="s">
        <v>148</v>
      </c>
      <c r="K6265" s="241">
        <v>1070</v>
      </c>
      <c r="L6265" s="7" t="s">
        <v>397</v>
      </c>
      <c r="M6265" s="241">
        <v>1000</v>
      </c>
      <c r="N6265" s="7" t="s">
        <v>427</v>
      </c>
    </row>
    <row r="6266" spans="1:14" x14ac:dyDescent="0.3">
      <c r="A6266" t="str">
        <f t="shared" si="97"/>
        <v>10701029</v>
      </c>
      <c r="B6266" s="7" t="s">
        <v>1294</v>
      </c>
      <c r="C6266" s="7" t="s">
        <v>1295</v>
      </c>
      <c r="D6266" s="7" t="s">
        <v>22</v>
      </c>
      <c r="E6266" s="7" t="e">
        <v>#N/A</v>
      </c>
      <c r="F6266" s="7" t="e">
        <v>#N/A</v>
      </c>
      <c r="G6266" s="7" t="e">
        <v>#N/A</v>
      </c>
      <c r="H6266" s="7" t="e">
        <v>#N/A</v>
      </c>
      <c r="I6266" s="7" t="s">
        <v>147</v>
      </c>
      <c r="J6266" s="7" t="s">
        <v>148</v>
      </c>
      <c r="K6266" s="241">
        <v>1070</v>
      </c>
      <c r="L6266" s="7" t="s">
        <v>397</v>
      </c>
      <c r="M6266" s="241">
        <v>1029</v>
      </c>
      <c r="N6266" s="7" t="s">
        <v>151</v>
      </c>
    </row>
    <row r="6267" spans="1:14" x14ac:dyDescent="0.3">
      <c r="A6267" t="str">
        <f t="shared" si="97"/>
        <v>10702000</v>
      </c>
      <c r="B6267" s="7" t="s">
        <v>1294</v>
      </c>
      <c r="C6267" s="7" t="s">
        <v>1295</v>
      </c>
      <c r="D6267" s="7" t="s">
        <v>22</v>
      </c>
      <c r="E6267" s="7" t="e">
        <v>#N/A</v>
      </c>
      <c r="F6267" s="7" t="e">
        <v>#N/A</v>
      </c>
      <c r="G6267" s="7" t="e">
        <v>#N/A</v>
      </c>
      <c r="H6267" s="7" t="e">
        <v>#N/A</v>
      </c>
      <c r="I6267" s="7" t="s">
        <v>147</v>
      </c>
      <c r="J6267" s="7" t="s">
        <v>148</v>
      </c>
      <c r="K6267" s="241">
        <v>1070</v>
      </c>
      <c r="L6267" s="7" t="s">
        <v>397</v>
      </c>
      <c r="M6267" s="241">
        <v>2000</v>
      </c>
      <c r="N6267" s="7" t="s">
        <v>271</v>
      </c>
    </row>
    <row r="6268" spans="1:14" x14ac:dyDescent="0.3">
      <c r="A6268" t="str">
        <f t="shared" si="97"/>
        <v>10702037</v>
      </c>
      <c r="B6268" s="7" t="s">
        <v>1294</v>
      </c>
      <c r="C6268" s="7" t="s">
        <v>1295</v>
      </c>
      <c r="D6268" s="7" t="s">
        <v>22</v>
      </c>
      <c r="E6268" s="7" t="e">
        <v>#N/A</v>
      </c>
      <c r="F6268" s="7" t="e">
        <v>#N/A</v>
      </c>
      <c r="G6268" s="7" t="e">
        <v>#N/A</v>
      </c>
      <c r="H6268" s="7" t="e">
        <v>#N/A</v>
      </c>
      <c r="I6268" s="7" t="s">
        <v>147</v>
      </c>
      <c r="J6268" s="7" t="s">
        <v>148</v>
      </c>
      <c r="K6268" s="241">
        <v>1070</v>
      </c>
      <c r="L6268" s="7" t="s">
        <v>397</v>
      </c>
      <c r="M6268" s="241">
        <v>2037</v>
      </c>
      <c r="N6268" s="7" t="s">
        <v>294</v>
      </c>
    </row>
    <row r="6269" spans="1:14" x14ac:dyDescent="0.3">
      <c r="A6269" t="str">
        <f t="shared" si="97"/>
        <v>10702054</v>
      </c>
      <c r="B6269" s="7" t="s">
        <v>1294</v>
      </c>
      <c r="C6269" s="7" t="s">
        <v>1295</v>
      </c>
      <c r="D6269" s="7" t="s">
        <v>22</v>
      </c>
      <c r="E6269" s="7" t="e">
        <v>#N/A</v>
      </c>
      <c r="F6269" s="7" t="e">
        <v>#N/A</v>
      </c>
      <c r="G6269" s="7" t="e">
        <v>#N/A</v>
      </c>
      <c r="H6269" s="7" t="e">
        <v>#N/A</v>
      </c>
      <c r="I6269" s="7" t="s">
        <v>147</v>
      </c>
      <c r="J6269" s="7" t="s">
        <v>148</v>
      </c>
      <c r="K6269" s="241">
        <v>1070</v>
      </c>
      <c r="L6269" s="7" t="s">
        <v>397</v>
      </c>
      <c r="M6269" s="241">
        <v>2054</v>
      </c>
      <c r="N6269" s="7" t="s">
        <v>167</v>
      </c>
    </row>
    <row r="6270" spans="1:14" x14ac:dyDescent="0.3">
      <c r="A6270" t="str">
        <f t="shared" si="97"/>
        <v>10702087</v>
      </c>
      <c r="B6270" s="7" t="s">
        <v>1294</v>
      </c>
      <c r="C6270" s="7" t="s">
        <v>1295</v>
      </c>
      <c r="D6270" s="7" t="s">
        <v>22</v>
      </c>
      <c r="E6270" s="7" t="e">
        <v>#N/A</v>
      </c>
      <c r="F6270" s="7" t="e">
        <v>#N/A</v>
      </c>
      <c r="G6270" s="7" t="e">
        <v>#N/A</v>
      </c>
      <c r="H6270" s="7" t="e">
        <v>#N/A</v>
      </c>
      <c r="I6270" s="7" t="s">
        <v>147</v>
      </c>
      <c r="J6270" s="7" t="s">
        <v>148</v>
      </c>
      <c r="K6270" s="241">
        <v>1070</v>
      </c>
      <c r="L6270" s="7" t="s">
        <v>397</v>
      </c>
      <c r="M6270" s="241">
        <v>2087</v>
      </c>
      <c r="N6270" s="7" t="s">
        <v>333</v>
      </c>
    </row>
    <row r="6271" spans="1:14" x14ac:dyDescent="0.3">
      <c r="A6271" t="str">
        <f t="shared" si="97"/>
        <v>10702200</v>
      </c>
      <c r="B6271" s="7" t="s">
        <v>1294</v>
      </c>
      <c r="C6271" s="7" t="s">
        <v>1295</v>
      </c>
      <c r="D6271" s="7" t="s">
        <v>22</v>
      </c>
      <c r="E6271" s="7" t="s">
        <v>337</v>
      </c>
      <c r="F6271" s="7" t="s">
        <v>338</v>
      </c>
      <c r="G6271" s="7" t="s">
        <v>371</v>
      </c>
      <c r="H6271" s="7" t="s">
        <v>372</v>
      </c>
      <c r="I6271" s="7" t="s">
        <v>147</v>
      </c>
      <c r="J6271" s="7" t="s">
        <v>148</v>
      </c>
      <c r="K6271" s="241">
        <v>1070</v>
      </c>
      <c r="L6271" s="7" t="s">
        <v>397</v>
      </c>
      <c r="M6271" s="241">
        <v>2200</v>
      </c>
      <c r="N6271" s="7" t="s">
        <v>398</v>
      </c>
    </row>
    <row r="6272" spans="1:14" x14ac:dyDescent="0.3">
      <c r="A6272" t="str">
        <f t="shared" si="97"/>
        <v>10702816</v>
      </c>
      <c r="B6272" s="7" t="s">
        <v>1294</v>
      </c>
      <c r="C6272" s="7" t="s">
        <v>1295</v>
      </c>
      <c r="D6272" s="7" t="s">
        <v>22</v>
      </c>
      <c r="E6272" s="7" t="e">
        <v>#N/A</v>
      </c>
      <c r="F6272" s="7" t="e">
        <v>#N/A</v>
      </c>
      <c r="G6272" s="7" t="e">
        <v>#N/A</v>
      </c>
      <c r="H6272" s="7" t="e">
        <v>#N/A</v>
      </c>
      <c r="I6272" s="7" t="s">
        <v>147</v>
      </c>
      <c r="J6272" s="7" t="s">
        <v>148</v>
      </c>
      <c r="K6272" s="241">
        <v>1070</v>
      </c>
      <c r="L6272" s="7" t="s">
        <v>397</v>
      </c>
      <c r="M6272" s="241">
        <v>2816</v>
      </c>
      <c r="N6272" s="7" t="s">
        <v>1641</v>
      </c>
    </row>
    <row r="6273" spans="1:14" x14ac:dyDescent="0.3">
      <c r="A6273" t="str">
        <f t="shared" si="97"/>
        <v>10702818</v>
      </c>
      <c r="B6273" s="7" t="s">
        <v>1294</v>
      </c>
      <c r="C6273" s="7" t="s">
        <v>1295</v>
      </c>
      <c r="D6273" s="7" t="s">
        <v>22</v>
      </c>
      <c r="E6273" s="7" t="e">
        <v>#N/A</v>
      </c>
      <c r="F6273" s="7" t="e">
        <v>#N/A</v>
      </c>
      <c r="G6273" s="7" t="e">
        <v>#N/A</v>
      </c>
      <c r="H6273" s="7" t="e">
        <v>#N/A</v>
      </c>
      <c r="I6273" s="7" t="s">
        <v>147</v>
      </c>
      <c r="J6273" s="7" t="s">
        <v>148</v>
      </c>
      <c r="K6273" s="241">
        <v>1070</v>
      </c>
      <c r="L6273" s="7" t="s">
        <v>397</v>
      </c>
      <c r="M6273" s="241">
        <v>2818</v>
      </c>
      <c r="N6273" s="7" t="s">
        <v>152</v>
      </c>
    </row>
    <row r="6274" spans="1:14" x14ac:dyDescent="0.3">
      <c r="A6274" t="str">
        <f t="shared" si="97"/>
        <v>10702827</v>
      </c>
      <c r="B6274" s="7" t="s">
        <v>1294</v>
      </c>
      <c r="C6274" s="7" t="s">
        <v>1295</v>
      </c>
      <c r="D6274" s="7" t="s">
        <v>22</v>
      </c>
      <c r="E6274" s="7" t="e">
        <v>#N/A</v>
      </c>
      <c r="F6274" s="7" t="e">
        <v>#N/A</v>
      </c>
      <c r="G6274" s="7" t="e">
        <v>#N/A</v>
      </c>
      <c r="H6274" s="7" t="e">
        <v>#N/A</v>
      </c>
      <c r="I6274" s="7" t="s">
        <v>147</v>
      </c>
      <c r="J6274" s="7" t="s">
        <v>148</v>
      </c>
      <c r="K6274" s="241">
        <v>1070</v>
      </c>
      <c r="L6274" s="7" t="s">
        <v>397</v>
      </c>
      <c r="M6274" s="241">
        <v>2827</v>
      </c>
      <c r="N6274" s="7" t="s">
        <v>1649</v>
      </c>
    </row>
    <row r="6275" spans="1:14" x14ac:dyDescent="0.3">
      <c r="A6275" t="str">
        <f t="shared" ref="A6275:A6338" si="98">K6275&amp;M6275</f>
        <v>10702832</v>
      </c>
      <c r="B6275" s="7" t="s">
        <v>1294</v>
      </c>
      <c r="C6275" s="7" t="s">
        <v>1295</v>
      </c>
      <c r="D6275" s="7" t="s">
        <v>22</v>
      </c>
      <c r="E6275" s="7" t="e">
        <v>#N/A</v>
      </c>
      <c r="F6275" s="7" t="e">
        <v>#N/A</v>
      </c>
      <c r="G6275" s="7" t="e">
        <v>#N/A</v>
      </c>
      <c r="H6275" s="7" t="e">
        <v>#N/A</v>
      </c>
      <c r="I6275" s="7" t="s">
        <v>147</v>
      </c>
      <c r="J6275" s="7" t="s">
        <v>148</v>
      </c>
      <c r="K6275" s="241">
        <v>1070</v>
      </c>
      <c r="L6275" s="7" t="s">
        <v>397</v>
      </c>
      <c r="M6275" s="241">
        <v>2832</v>
      </c>
      <c r="N6275" s="7" t="s">
        <v>154</v>
      </c>
    </row>
    <row r="6276" spans="1:14" x14ac:dyDescent="0.3">
      <c r="A6276" t="str">
        <f t="shared" si="98"/>
        <v>10702833</v>
      </c>
      <c r="B6276" s="7" t="s">
        <v>1294</v>
      </c>
      <c r="C6276" s="7" t="s">
        <v>1295</v>
      </c>
      <c r="D6276" s="7" t="s">
        <v>22</v>
      </c>
      <c r="E6276" s="7" t="e">
        <v>#N/A</v>
      </c>
      <c r="F6276" s="7" t="e">
        <v>#N/A</v>
      </c>
      <c r="G6276" s="7" t="e">
        <v>#N/A</v>
      </c>
      <c r="H6276" s="7" t="e">
        <v>#N/A</v>
      </c>
      <c r="I6276" s="7" t="s">
        <v>147</v>
      </c>
      <c r="J6276" s="7" t="s">
        <v>148</v>
      </c>
      <c r="K6276" s="241">
        <v>1070</v>
      </c>
      <c r="L6276" s="7" t="s">
        <v>397</v>
      </c>
      <c r="M6276" s="241">
        <v>2833</v>
      </c>
      <c r="N6276" s="7" t="s">
        <v>1654</v>
      </c>
    </row>
    <row r="6277" spans="1:14" x14ac:dyDescent="0.3">
      <c r="A6277" t="str">
        <f t="shared" si="98"/>
        <v>10704000</v>
      </c>
      <c r="B6277" s="7" t="s">
        <v>1294</v>
      </c>
      <c r="C6277" s="7" t="s">
        <v>1295</v>
      </c>
      <c r="D6277" s="7" t="s">
        <v>22</v>
      </c>
      <c r="E6277" s="7" t="e">
        <v>#N/A</v>
      </c>
      <c r="F6277" s="7" t="e">
        <v>#N/A</v>
      </c>
      <c r="G6277" s="7" t="e">
        <v>#N/A</v>
      </c>
      <c r="H6277" s="7" t="e">
        <v>#N/A</v>
      </c>
      <c r="I6277" s="7" t="s">
        <v>147</v>
      </c>
      <c r="J6277" s="7" t="s">
        <v>148</v>
      </c>
      <c r="K6277" s="241">
        <v>1070</v>
      </c>
      <c r="L6277" s="7" t="s">
        <v>397</v>
      </c>
      <c r="M6277" s="241">
        <v>4000</v>
      </c>
      <c r="N6277" s="7" t="s">
        <v>1349</v>
      </c>
    </row>
    <row r="6278" spans="1:14" x14ac:dyDescent="0.3">
      <c r="A6278" t="str">
        <f t="shared" si="98"/>
        <v>10707000</v>
      </c>
      <c r="B6278" s="7" t="s">
        <v>1294</v>
      </c>
      <c r="C6278" s="7" t="s">
        <v>1295</v>
      </c>
      <c r="D6278" s="7" t="s">
        <v>22</v>
      </c>
      <c r="E6278" s="7" t="e">
        <v>#N/A</v>
      </c>
      <c r="F6278" s="7" t="e">
        <v>#N/A</v>
      </c>
      <c r="G6278" s="7" t="e">
        <v>#N/A</v>
      </c>
      <c r="H6278" s="7" t="e">
        <v>#N/A</v>
      </c>
      <c r="I6278" s="7" t="s">
        <v>147</v>
      </c>
      <c r="J6278" s="7" t="s">
        <v>148</v>
      </c>
      <c r="K6278" s="241">
        <v>1070</v>
      </c>
      <c r="L6278" s="7" t="s">
        <v>397</v>
      </c>
      <c r="M6278" s="241">
        <v>7000</v>
      </c>
      <c r="N6278" s="7" t="s">
        <v>44</v>
      </c>
    </row>
    <row r="6279" spans="1:14" x14ac:dyDescent="0.3">
      <c r="A6279" t="str">
        <f t="shared" si="98"/>
        <v>10711</v>
      </c>
      <c r="B6279" s="7" t="s">
        <v>1294</v>
      </c>
      <c r="C6279" s="7" t="s">
        <v>1295</v>
      </c>
      <c r="D6279" s="7" t="s">
        <v>22</v>
      </c>
      <c r="E6279" s="7" t="e">
        <v>#N/A</v>
      </c>
      <c r="F6279" s="7" t="e">
        <v>#N/A</v>
      </c>
      <c r="G6279" s="7" t="e">
        <v>#N/A</v>
      </c>
      <c r="H6279" s="7" t="e">
        <v>#N/A</v>
      </c>
      <c r="I6279" s="7" t="s">
        <v>147</v>
      </c>
      <c r="J6279" s="7" t="s">
        <v>148</v>
      </c>
      <c r="K6279" s="241">
        <v>1071</v>
      </c>
      <c r="L6279" s="7" t="s">
        <v>2794</v>
      </c>
      <c r="M6279" s="241">
        <v>1</v>
      </c>
      <c r="N6279" s="7" t="s">
        <v>158</v>
      </c>
    </row>
    <row r="6280" spans="1:14" x14ac:dyDescent="0.3">
      <c r="A6280" t="str">
        <f t="shared" si="98"/>
        <v>107162</v>
      </c>
      <c r="B6280" s="7" t="s">
        <v>1294</v>
      </c>
      <c r="C6280" s="7" t="s">
        <v>1295</v>
      </c>
      <c r="D6280" s="7" t="s">
        <v>22</v>
      </c>
      <c r="E6280" s="7" t="e">
        <v>#N/A</v>
      </c>
      <c r="F6280" s="7" t="e">
        <v>#N/A</v>
      </c>
      <c r="G6280" s="7" t="e">
        <v>#N/A</v>
      </c>
      <c r="H6280" s="7" t="e">
        <v>#N/A</v>
      </c>
      <c r="I6280" s="7" t="s">
        <v>147</v>
      </c>
      <c r="J6280" s="7" t="s">
        <v>148</v>
      </c>
      <c r="K6280" s="241">
        <v>1071</v>
      </c>
      <c r="L6280" s="7" t="s">
        <v>2794</v>
      </c>
      <c r="M6280" s="241">
        <v>62</v>
      </c>
      <c r="N6280" s="7" t="s">
        <v>388</v>
      </c>
    </row>
    <row r="6281" spans="1:14" x14ac:dyDescent="0.3">
      <c r="A6281" t="str">
        <f t="shared" si="98"/>
        <v>10711029</v>
      </c>
      <c r="B6281" s="7" t="s">
        <v>1294</v>
      </c>
      <c r="C6281" s="7" t="s">
        <v>1295</v>
      </c>
      <c r="D6281" s="7" t="s">
        <v>22</v>
      </c>
      <c r="E6281" s="7" t="e">
        <v>#N/A</v>
      </c>
      <c r="F6281" s="7" t="e">
        <v>#N/A</v>
      </c>
      <c r="G6281" s="7" t="e">
        <v>#N/A</v>
      </c>
      <c r="H6281" s="7" t="e">
        <v>#N/A</v>
      </c>
      <c r="I6281" s="7" t="s">
        <v>147</v>
      </c>
      <c r="J6281" s="7" t="s">
        <v>148</v>
      </c>
      <c r="K6281" s="241">
        <v>1071</v>
      </c>
      <c r="L6281" s="7" t="s">
        <v>2794</v>
      </c>
      <c r="M6281" s="241">
        <v>1029</v>
      </c>
      <c r="N6281" s="7" t="s">
        <v>151</v>
      </c>
    </row>
    <row r="6282" spans="1:14" x14ac:dyDescent="0.3">
      <c r="A6282" t="str">
        <f t="shared" si="98"/>
        <v>10712015</v>
      </c>
      <c r="B6282" s="7" t="s">
        <v>1294</v>
      </c>
      <c r="C6282" s="7" t="s">
        <v>1295</v>
      </c>
      <c r="D6282" s="7" t="s">
        <v>22</v>
      </c>
      <c r="E6282" s="7" t="e">
        <v>#N/A</v>
      </c>
      <c r="F6282" s="7" t="e">
        <v>#N/A</v>
      </c>
      <c r="G6282" s="7" t="e">
        <v>#N/A</v>
      </c>
      <c r="H6282" s="7" t="e">
        <v>#N/A</v>
      </c>
      <c r="I6282" s="7" t="s">
        <v>147</v>
      </c>
      <c r="J6282" s="7" t="s">
        <v>148</v>
      </c>
      <c r="K6282" s="241">
        <v>1071</v>
      </c>
      <c r="L6282" s="7" t="s">
        <v>2794</v>
      </c>
      <c r="M6282" s="241">
        <v>2015</v>
      </c>
      <c r="N6282" s="7" t="s">
        <v>278</v>
      </c>
    </row>
    <row r="6283" spans="1:14" x14ac:dyDescent="0.3">
      <c r="A6283" t="str">
        <f t="shared" si="98"/>
        <v>10712037</v>
      </c>
      <c r="B6283" s="7" t="s">
        <v>1294</v>
      </c>
      <c r="C6283" s="7" t="s">
        <v>1295</v>
      </c>
      <c r="D6283" s="7" t="s">
        <v>22</v>
      </c>
      <c r="E6283" s="7" t="e">
        <v>#N/A</v>
      </c>
      <c r="F6283" s="7" t="e">
        <v>#N/A</v>
      </c>
      <c r="G6283" s="7" t="e">
        <v>#N/A</v>
      </c>
      <c r="H6283" s="7" t="e">
        <v>#N/A</v>
      </c>
      <c r="I6283" s="7" t="s">
        <v>147</v>
      </c>
      <c r="J6283" s="7" t="s">
        <v>148</v>
      </c>
      <c r="K6283" s="241">
        <v>1071</v>
      </c>
      <c r="L6283" s="7" t="s">
        <v>2794</v>
      </c>
      <c r="M6283" s="241">
        <v>2037</v>
      </c>
      <c r="N6283" s="7" t="s">
        <v>294</v>
      </c>
    </row>
    <row r="6284" spans="1:14" x14ac:dyDescent="0.3">
      <c r="A6284" t="str">
        <f t="shared" si="98"/>
        <v>10712054</v>
      </c>
      <c r="B6284" s="7" t="s">
        <v>1294</v>
      </c>
      <c r="C6284" s="7" t="s">
        <v>1295</v>
      </c>
      <c r="D6284" s="7" t="s">
        <v>22</v>
      </c>
      <c r="E6284" s="7" t="e">
        <v>#N/A</v>
      </c>
      <c r="F6284" s="7" t="e">
        <v>#N/A</v>
      </c>
      <c r="G6284" s="7" t="e">
        <v>#N/A</v>
      </c>
      <c r="H6284" s="7" t="e">
        <v>#N/A</v>
      </c>
      <c r="I6284" s="7" t="s">
        <v>147</v>
      </c>
      <c r="J6284" s="7" t="s">
        <v>148</v>
      </c>
      <c r="K6284" s="241">
        <v>1071</v>
      </c>
      <c r="L6284" s="7" t="s">
        <v>2794</v>
      </c>
      <c r="M6284" s="241">
        <v>2054</v>
      </c>
      <c r="N6284" s="7" t="s">
        <v>167</v>
      </c>
    </row>
    <row r="6285" spans="1:14" x14ac:dyDescent="0.3">
      <c r="A6285" t="str">
        <f t="shared" si="98"/>
        <v>10712800</v>
      </c>
      <c r="B6285" s="7" t="s">
        <v>1294</v>
      </c>
      <c r="C6285" s="7" t="s">
        <v>1295</v>
      </c>
      <c r="D6285" s="7" t="s">
        <v>22</v>
      </c>
      <c r="E6285" s="7" t="e">
        <v>#N/A</v>
      </c>
      <c r="F6285" s="7" t="e">
        <v>#N/A</v>
      </c>
      <c r="G6285" s="7" t="e">
        <v>#N/A</v>
      </c>
      <c r="H6285" s="7" t="e">
        <v>#N/A</v>
      </c>
      <c r="I6285" s="7" t="s">
        <v>147</v>
      </c>
      <c r="J6285" s="7" t="s">
        <v>148</v>
      </c>
      <c r="K6285" s="241">
        <v>1071</v>
      </c>
      <c r="L6285" s="7" t="s">
        <v>2794</v>
      </c>
      <c r="M6285" s="241">
        <v>2800</v>
      </c>
      <c r="N6285" s="7" t="s">
        <v>1634</v>
      </c>
    </row>
    <row r="6286" spans="1:14" x14ac:dyDescent="0.3">
      <c r="A6286" t="str">
        <f t="shared" si="98"/>
        <v>10714000</v>
      </c>
      <c r="B6286" s="7" t="s">
        <v>1294</v>
      </c>
      <c r="C6286" s="7" t="s">
        <v>1295</v>
      </c>
      <c r="D6286" s="7" t="s">
        <v>22</v>
      </c>
      <c r="E6286" s="7" t="e">
        <v>#N/A</v>
      </c>
      <c r="F6286" s="7" t="e">
        <v>#N/A</v>
      </c>
      <c r="G6286" s="7" t="e">
        <v>#N/A</v>
      </c>
      <c r="H6286" s="7" t="e">
        <v>#N/A</v>
      </c>
      <c r="I6286" s="7" t="s">
        <v>147</v>
      </c>
      <c r="J6286" s="7" t="s">
        <v>148</v>
      </c>
      <c r="K6286" s="241">
        <v>1071</v>
      </c>
      <c r="L6286" s="7" t="s">
        <v>2794</v>
      </c>
      <c r="M6286" s="241">
        <v>4000</v>
      </c>
      <c r="N6286" s="7" t="s">
        <v>1349</v>
      </c>
    </row>
    <row r="6287" spans="1:14" x14ac:dyDescent="0.3">
      <c r="A6287" t="str">
        <f t="shared" si="98"/>
        <v>10717000</v>
      </c>
      <c r="B6287" s="7" t="s">
        <v>1294</v>
      </c>
      <c r="C6287" s="7" t="s">
        <v>1295</v>
      </c>
      <c r="D6287" s="7" t="s">
        <v>22</v>
      </c>
      <c r="E6287" s="7" t="e">
        <v>#N/A</v>
      </c>
      <c r="F6287" s="7" t="e">
        <v>#N/A</v>
      </c>
      <c r="G6287" s="7" t="e">
        <v>#N/A</v>
      </c>
      <c r="H6287" s="7" t="e">
        <v>#N/A</v>
      </c>
      <c r="I6287" s="7" t="s">
        <v>147</v>
      </c>
      <c r="J6287" s="7" t="s">
        <v>148</v>
      </c>
      <c r="K6287" s="241">
        <v>1071</v>
      </c>
      <c r="L6287" s="7" t="s">
        <v>2794</v>
      </c>
      <c r="M6287" s="241">
        <v>7000</v>
      </c>
      <c r="N6287" s="7" t="s">
        <v>44</v>
      </c>
    </row>
    <row r="6288" spans="1:14" x14ac:dyDescent="0.3">
      <c r="A6288" t="str">
        <f t="shared" si="98"/>
        <v>10722818</v>
      </c>
      <c r="B6288" s="7" t="s">
        <v>1294</v>
      </c>
      <c r="C6288" s="7" t="s">
        <v>1295</v>
      </c>
      <c r="D6288" s="7" t="s">
        <v>22</v>
      </c>
      <c r="E6288" s="7" t="e">
        <v>#N/A</v>
      </c>
      <c r="F6288" s="7" t="e">
        <v>#N/A</v>
      </c>
      <c r="G6288" s="7" t="e">
        <v>#N/A</v>
      </c>
      <c r="H6288" s="7" t="e">
        <v>#N/A</v>
      </c>
      <c r="I6288" s="7" t="s">
        <v>147</v>
      </c>
      <c r="J6288" s="7" t="s">
        <v>148</v>
      </c>
      <c r="K6288" s="241">
        <v>1072</v>
      </c>
      <c r="L6288" s="7" t="s">
        <v>2795</v>
      </c>
      <c r="M6288" s="241">
        <v>2818</v>
      </c>
      <c r="N6288" s="7" t="s">
        <v>152</v>
      </c>
    </row>
    <row r="6289" spans="1:14" x14ac:dyDescent="0.3">
      <c r="A6289" t="str">
        <f t="shared" si="98"/>
        <v>10722822</v>
      </c>
      <c r="B6289" s="7" t="s">
        <v>1294</v>
      </c>
      <c r="C6289" s="7" t="s">
        <v>1295</v>
      </c>
      <c r="D6289" s="7" t="s">
        <v>22</v>
      </c>
      <c r="E6289" s="7" t="e">
        <v>#N/A</v>
      </c>
      <c r="F6289" s="7" t="e">
        <v>#N/A</v>
      </c>
      <c r="G6289" s="7" t="e">
        <v>#N/A</v>
      </c>
      <c r="H6289" s="7" t="e">
        <v>#N/A</v>
      </c>
      <c r="I6289" s="7" t="s">
        <v>147</v>
      </c>
      <c r="J6289" s="7" t="s">
        <v>148</v>
      </c>
      <c r="K6289" s="241">
        <v>1072</v>
      </c>
      <c r="L6289" s="7" t="s">
        <v>2795</v>
      </c>
      <c r="M6289" s="241">
        <v>2822</v>
      </c>
      <c r="N6289" s="7" t="s">
        <v>153</v>
      </c>
    </row>
    <row r="6290" spans="1:14" x14ac:dyDescent="0.3">
      <c r="A6290" t="str">
        <f t="shared" si="98"/>
        <v>10722832</v>
      </c>
      <c r="B6290" s="7" t="s">
        <v>1294</v>
      </c>
      <c r="C6290" s="7" t="s">
        <v>1295</v>
      </c>
      <c r="D6290" s="7" t="s">
        <v>22</v>
      </c>
      <c r="E6290" s="7" t="e">
        <v>#N/A</v>
      </c>
      <c r="F6290" s="7" t="e">
        <v>#N/A</v>
      </c>
      <c r="G6290" s="7" t="e">
        <v>#N/A</v>
      </c>
      <c r="H6290" s="7" t="e">
        <v>#N/A</v>
      </c>
      <c r="I6290" s="7" t="s">
        <v>147</v>
      </c>
      <c r="J6290" s="7" t="s">
        <v>148</v>
      </c>
      <c r="K6290" s="241">
        <v>1072</v>
      </c>
      <c r="L6290" s="7" t="s">
        <v>2795</v>
      </c>
      <c r="M6290" s="241">
        <v>2832</v>
      </c>
      <c r="N6290" s="7" t="s">
        <v>154</v>
      </c>
    </row>
    <row r="6291" spans="1:14" x14ac:dyDescent="0.3">
      <c r="A6291" t="str">
        <f t="shared" si="98"/>
        <v>10724000</v>
      </c>
      <c r="B6291" s="7" t="s">
        <v>1294</v>
      </c>
      <c r="C6291" s="7" t="s">
        <v>1295</v>
      </c>
      <c r="D6291" s="7" t="s">
        <v>22</v>
      </c>
      <c r="E6291" s="7" t="e">
        <v>#N/A</v>
      </c>
      <c r="F6291" s="7" t="e">
        <v>#N/A</v>
      </c>
      <c r="G6291" s="7" t="e">
        <v>#N/A</v>
      </c>
      <c r="H6291" s="7" t="e">
        <v>#N/A</v>
      </c>
      <c r="I6291" s="7" t="s">
        <v>147</v>
      </c>
      <c r="J6291" s="7" t="s">
        <v>148</v>
      </c>
      <c r="K6291" s="241">
        <v>1072</v>
      </c>
      <c r="L6291" s="7" t="s">
        <v>2795</v>
      </c>
      <c r="M6291" s="241">
        <v>4000</v>
      </c>
      <c r="N6291" s="7" t="s">
        <v>1349</v>
      </c>
    </row>
    <row r="6292" spans="1:14" x14ac:dyDescent="0.3">
      <c r="A6292" t="str">
        <f t="shared" si="98"/>
        <v>10731029</v>
      </c>
      <c r="B6292" s="7" t="s">
        <v>1294</v>
      </c>
      <c r="C6292" s="7" t="s">
        <v>1295</v>
      </c>
      <c r="D6292" s="7" t="s">
        <v>22</v>
      </c>
      <c r="E6292" s="7" t="e">
        <v>#N/A</v>
      </c>
      <c r="F6292" s="7" t="e">
        <v>#N/A</v>
      </c>
      <c r="G6292" s="7" t="e">
        <v>#N/A</v>
      </c>
      <c r="H6292" s="7" t="e">
        <v>#N/A</v>
      </c>
      <c r="I6292" s="7" t="s">
        <v>147</v>
      </c>
      <c r="J6292" s="7" t="s">
        <v>148</v>
      </c>
      <c r="K6292" s="241">
        <v>1073</v>
      </c>
      <c r="L6292" s="7" t="s">
        <v>2796</v>
      </c>
      <c r="M6292" s="241">
        <v>1029</v>
      </c>
      <c r="N6292" s="7" t="s">
        <v>151</v>
      </c>
    </row>
    <row r="6293" spans="1:14" x14ac:dyDescent="0.3">
      <c r="A6293" t="str">
        <f t="shared" si="98"/>
        <v>10734000</v>
      </c>
      <c r="B6293" s="7" t="s">
        <v>1294</v>
      </c>
      <c r="C6293" s="7" t="s">
        <v>1295</v>
      </c>
      <c r="D6293" s="7" t="s">
        <v>22</v>
      </c>
      <c r="E6293" s="7" t="e">
        <v>#N/A</v>
      </c>
      <c r="F6293" s="7" t="e">
        <v>#N/A</v>
      </c>
      <c r="G6293" s="7" t="e">
        <v>#N/A</v>
      </c>
      <c r="H6293" s="7" t="e">
        <v>#N/A</v>
      </c>
      <c r="I6293" s="7" t="s">
        <v>147</v>
      </c>
      <c r="J6293" s="7" t="s">
        <v>148</v>
      </c>
      <c r="K6293" s="241">
        <v>1073</v>
      </c>
      <c r="L6293" s="7" t="s">
        <v>2796</v>
      </c>
      <c r="M6293" s="241">
        <v>4000</v>
      </c>
      <c r="N6293" s="7" t="s">
        <v>1349</v>
      </c>
    </row>
    <row r="6294" spans="1:14" x14ac:dyDescent="0.3">
      <c r="A6294" t="str">
        <f t="shared" si="98"/>
        <v>10736006</v>
      </c>
      <c r="B6294" s="7" t="s">
        <v>1294</v>
      </c>
      <c r="C6294" s="7" t="s">
        <v>1295</v>
      </c>
      <c r="D6294" s="7" t="s">
        <v>22</v>
      </c>
      <c r="E6294" s="7" t="e">
        <v>#N/A</v>
      </c>
      <c r="F6294" s="7" t="e">
        <v>#N/A</v>
      </c>
      <c r="G6294" s="7" t="e">
        <v>#N/A</v>
      </c>
      <c r="H6294" s="7" t="e">
        <v>#N/A</v>
      </c>
      <c r="I6294" s="7" t="s">
        <v>147</v>
      </c>
      <c r="J6294" s="7" t="s">
        <v>148</v>
      </c>
      <c r="K6294" s="241">
        <v>1073</v>
      </c>
      <c r="L6294" s="7" t="s">
        <v>2796</v>
      </c>
      <c r="M6294" s="241">
        <v>6006</v>
      </c>
      <c r="N6294" s="7" t="s">
        <v>68</v>
      </c>
    </row>
    <row r="6295" spans="1:14" x14ac:dyDescent="0.3">
      <c r="A6295" t="str">
        <f t="shared" si="98"/>
        <v>103711</v>
      </c>
      <c r="B6295" s="7" t="s">
        <v>1323</v>
      </c>
      <c r="C6295" s="7"/>
      <c r="D6295" s="7"/>
      <c r="E6295" s="7" t="e">
        <v>#N/A</v>
      </c>
      <c r="F6295" s="7" t="e">
        <v>#N/A</v>
      </c>
      <c r="G6295" s="7" t="e">
        <v>#N/A</v>
      </c>
      <c r="H6295" s="7" t="e">
        <v>#N/A</v>
      </c>
      <c r="I6295" s="7" t="s">
        <v>171</v>
      </c>
      <c r="J6295" s="7" t="s">
        <v>172</v>
      </c>
      <c r="K6295" s="241">
        <v>10371</v>
      </c>
      <c r="L6295" s="7" t="s">
        <v>2797</v>
      </c>
      <c r="M6295" s="241">
        <v>1</v>
      </c>
      <c r="N6295" s="7" t="s">
        <v>158</v>
      </c>
    </row>
    <row r="6296" spans="1:14" x14ac:dyDescent="0.3">
      <c r="A6296" t="str">
        <f t="shared" si="98"/>
        <v>103712810</v>
      </c>
      <c r="B6296" s="7" t="s">
        <v>1323</v>
      </c>
      <c r="C6296" s="7"/>
      <c r="D6296" s="7"/>
      <c r="E6296" s="7" t="e">
        <v>#N/A</v>
      </c>
      <c r="F6296" s="7" t="e">
        <v>#N/A</v>
      </c>
      <c r="G6296" s="7" t="e">
        <v>#N/A</v>
      </c>
      <c r="H6296" s="7" t="e">
        <v>#N/A</v>
      </c>
      <c r="I6296" s="7" t="s">
        <v>171</v>
      </c>
      <c r="J6296" s="7" t="s">
        <v>172</v>
      </c>
      <c r="K6296" s="241">
        <v>10371</v>
      </c>
      <c r="L6296" s="7" t="s">
        <v>2797</v>
      </c>
      <c r="M6296" s="241">
        <v>2810</v>
      </c>
      <c r="N6296" s="7" t="s">
        <v>1635</v>
      </c>
    </row>
    <row r="6297" spans="1:14" x14ac:dyDescent="0.3">
      <c r="A6297" t="str">
        <f t="shared" si="98"/>
        <v>103716000</v>
      </c>
      <c r="B6297" s="7" t="s">
        <v>1323</v>
      </c>
      <c r="C6297" s="7"/>
      <c r="D6297" s="7"/>
      <c r="E6297" s="7" t="e">
        <v>#N/A</v>
      </c>
      <c r="F6297" s="7" t="e">
        <v>#N/A</v>
      </c>
      <c r="G6297" s="7" t="e">
        <v>#N/A</v>
      </c>
      <c r="H6297" s="7" t="e">
        <v>#N/A</v>
      </c>
      <c r="I6297" s="7" t="s">
        <v>171</v>
      </c>
      <c r="J6297" s="7" t="s">
        <v>172</v>
      </c>
      <c r="K6297" s="241">
        <v>10371</v>
      </c>
      <c r="L6297" s="7" t="s">
        <v>2797</v>
      </c>
      <c r="M6297" s="241">
        <v>6000</v>
      </c>
      <c r="N6297" s="7" t="s">
        <v>107</v>
      </c>
    </row>
    <row r="6298" spans="1:14" x14ac:dyDescent="0.3">
      <c r="A6298" t="str">
        <f t="shared" si="98"/>
        <v>103716003</v>
      </c>
      <c r="B6298" s="7" t="s">
        <v>1323</v>
      </c>
      <c r="C6298" s="7"/>
      <c r="D6298" s="7"/>
      <c r="E6298" s="7" t="e">
        <v>#N/A</v>
      </c>
      <c r="F6298" s="7" t="e">
        <v>#N/A</v>
      </c>
      <c r="G6298" s="7" t="e">
        <v>#N/A</v>
      </c>
      <c r="H6298" s="7" t="e">
        <v>#N/A</v>
      </c>
      <c r="I6298" s="7" t="s">
        <v>171</v>
      </c>
      <c r="J6298" s="7" t="s">
        <v>172</v>
      </c>
      <c r="K6298" s="241">
        <v>10371</v>
      </c>
      <c r="L6298" s="7" t="s">
        <v>2797</v>
      </c>
      <c r="M6298" s="241">
        <v>6003</v>
      </c>
      <c r="N6298" s="7" t="s">
        <v>89</v>
      </c>
    </row>
    <row r="6299" spans="1:14" x14ac:dyDescent="0.3">
      <c r="A6299" t="str">
        <f t="shared" si="98"/>
        <v>103921</v>
      </c>
      <c r="B6299" s="7" t="s">
        <v>1323</v>
      </c>
      <c r="C6299" s="7"/>
      <c r="D6299" s="7"/>
      <c r="E6299" s="7" t="e">
        <v>#N/A</v>
      </c>
      <c r="F6299" s="7" t="e">
        <v>#N/A</v>
      </c>
      <c r="G6299" s="7" t="e">
        <v>#N/A</v>
      </c>
      <c r="H6299" s="7" t="e">
        <v>#N/A</v>
      </c>
      <c r="I6299" s="7" t="s">
        <v>171</v>
      </c>
      <c r="J6299" s="7" t="s">
        <v>172</v>
      </c>
      <c r="K6299" s="241">
        <v>10392</v>
      </c>
      <c r="L6299" s="7" t="s">
        <v>2798</v>
      </c>
      <c r="M6299" s="241">
        <v>1</v>
      </c>
      <c r="N6299" s="7" t="s">
        <v>158</v>
      </c>
    </row>
    <row r="6300" spans="1:14" x14ac:dyDescent="0.3">
      <c r="A6300" t="str">
        <f t="shared" si="98"/>
        <v>103922815</v>
      </c>
      <c r="B6300" s="7" t="s">
        <v>1323</v>
      </c>
      <c r="C6300" s="7"/>
      <c r="D6300" s="7"/>
      <c r="E6300" s="7" t="e">
        <v>#N/A</v>
      </c>
      <c r="F6300" s="7" t="e">
        <v>#N/A</v>
      </c>
      <c r="G6300" s="7" t="e">
        <v>#N/A</v>
      </c>
      <c r="H6300" s="7" t="e">
        <v>#N/A</v>
      </c>
      <c r="I6300" s="7" t="s">
        <v>171</v>
      </c>
      <c r="J6300" s="7" t="s">
        <v>172</v>
      </c>
      <c r="K6300" s="241">
        <v>10392</v>
      </c>
      <c r="L6300" s="7" t="s">
        <v>2798</v>
      </c>
      <c r="M6300" s="241">
        <v>2815</v>
      </c>
      <c r="N6300" s="7" t="s">
        <v>1640</v>
      </c>
    </row>
    <row r="6301" spans="1:14" x14ac:dyDescent="0.3">
      <c r="A6301" t="str">
        <f t="shared" si="98"/>
        <v>103922818</v>
      </c>
      <c r="B6301" s="7" t="s">
        <v>1323</v>
      </c>
      <c r="C6301" s="7"/>
      <c r="D6301" s="7"/>
      <c r="E6301" s="7" t="e">
        <v>#N/A</v>
      </c>
      <c r="F6301" s="7" t="e">
        <v>#N/A</v>
      </c>
      <c r="G6301" s="7" t="e">
        <v>#N/A</v>
      </c>
      <c r="H6301" s="7" t="e">
        <v>#N/A</v>
      </c>
      <c r="I6301" s="7" t="s">
        <v>171</v>
      </c>
      <c r="J6301" s="7" t="s">
        <v>172</v>
      </c>
      <c r="K6301" s="241">
        <v>10392</v>
      </c>
      <c r="L6301" s="7" t="s">
        <v>2798</v>
      </c>
      <c r="M6301" s="241">
        <v>2818</v>
      </c>
      <c r="N6301" s="7" t="s">
        <v>152</v>
      </c>
    </row>
    <row r="6302" spans="1:14" x14ac:dyDescent="0.3">
      <c r="A6302" t="str">
        <f t="shared" si="98"/>
        <v>103922833</v>
      </c>
      <c r="B6302" s="7" t="s">
        <v>1323</v>
      </c>
      <c r="C6302" s="7"/>
      <c r="D6302" s="7"/>
      <c r="E6302" s="7" t="e">
        <v>#N/A</v>
      </c>
      <c r="F6302" s="7" t="e">
        <v>#N/A</v>
      </c>
      <c r="G6302" s="7" t="e">
        <v>#N/A</v>
      </c>
      <c r="H6302" s="7" t="e">
        <v>#N/A</v>
      </c>
      <c r="I6302" s="7" t="s">
        <v>171</v>
      </c>
      <c r="J6302" s="7" t="s">
        <v>172</v>
      </c>
      <c r="K6302" s="241">
        <v>10392</v>
      </c>
      <c r="L6302" s="7" t="s">
        <v>2798</v>
      </c>
      <c r="M6302" s="241">
        <v>2833</v>
      </c>
      <c r="N6302" s="7" t="s">
        <v>1654</v>
      </c>
    </row>
    <row r="6303" spans="1:14" x14ac:dyDescent="0.3">
      <c r="A6303" t="str">
        <f t="shared" si="98"/>
        <v>103922850</v>
      </c>
      <c r="B6303" s="7" t="s">
        <v>1323</v>
      </c>
      <c r="C6303" s="7"/>
      <c r="D6303" s="7"/>
      <c r="E6303" s="7" t="e">
        <v>#N/A</v>
      </c>
      <c r="F6303" s="7" t="e">
        <v>#N/A</v>
      </c>
      <c r="G6303" s="7" t="e">
        <v>#N/A</v>
      </c>
      <c r="H6303" s="7" t="e">
        <v>#N/A</v>
      </c>
      <c r="I6303" s="7" t="s">
        <v>171</v>
      </c>
      <c r="J6303" s="7" t="s">
        <v>172</v>
      </c>
      <c r="K6303" s="241">
        <v>10392</v>
      </c>
      <c r="L6303" s="7" t="s">
        <v>2798</v>
      </c>
      <c r="M6303" s="241">
        <v>2850</v>
      </c>
      <c r="N6303" s="7" t="s">
        <v>1663</v>
      </c>
    </row>
    <row r="6304" spans="1:14" x14ac:dyDescent="0.3">
      <c r="A6304" t="str">
        <f t="shared" si="98"/>
        <v>103922851</v>
      </c>
      <c r="B6304" s="7" t="s">
        <v>1323</v>
      </c>
      <c r="C6304" s="7"/>
      <c r="D6304" s="7"/>
      <c r="E6304" s="7" t="e">
        <v>#N/A</v>
      </c>
      <c r="F6304" s="7" t="e">
        <v>#N/A</v>
      </c>
      <c r="G6304" s="7" t="e">
        <v>#N/A</v>
      </c>
      <c r="H6304" s="7" t="e">
        <v>#N/A</v>
      </c>
      <c r="I6304" s="7" t="s">
        <v>171</v>
      </c>
      <c r="J6304" s="7" t="s">
        <v>172</v>
      </c>
      <c r="K6304" s="241">
        <v>10392</v>
      </c>
      <c r="L6304" s="7" t="s">
        <v>2798</v>
      </c>
      <c r="M6304" s="241">
        <v>2851</v>
      </c>
      <c r="N6304" s="7" t="s">
        <v>1664</v>
      </c>
    </row>
    <row r="6305" spans="1:14" x14ac:dyDescent="0.3">
      <c r="A6305" t="str">
        <f t="shared" si="98"/>
        <v>103926000</v>
      </c>
      <c r="B6305" s="7" t="s">
        <v>1323</v>
      </c>
      <c r="C6305" s="7"/>
      <c r="D6305" s="7"/>
      <c r="E6305" s="7" t="e">
        <v>#N/A</v>
      </c>
      <c r="F6305" s="7" t="e">
        <v>#N/A</v>
      </c>
      <c r="G6305" s="7" t="e">
        <v>#N/A</v>
      </c>
      <c r="H6305" s="7" t="e">
        <v>#N/A</v>
      </c>
      <c r="I6305" s="7" t="s">
        <v>171</v>
      </c>
      <c r="J6305" s="7" t="s">
        <v>172</v>
      </c>
      <c r="K6305" s="241">
        <v>10392</v>
      </c>
      <c r="L6305" s="7" t="s">
        <v>2798</v>
      </c>
      <c r="M6305" s="241">
        <v>6000</v>
      </c>
      <c r="N6305" s="7" t="s">
        <v>107</v>
      </c>
    </row>
    <row r="6306" spans="1:14" x14ac:dyDescent="0.3">
      <c r="A6306" t="str">
        <f t="shared" si="98"/>
        <v>103926003</v>
      </c>
      <c r="B6306" s="7" t="s">
        <v>1323</v>
      </c>
      <c r="C6306" s="7"/>
      <c r="D6306" s="7"/>
      <c r="E6306" s="7" t="e">
        <v>#N/A</v>
      </c>
      <c r="F6306" s="7" t="e">
        <v>#N/A</v>
      </c>
      <c r="G6306" s="7" t="e">
        <v>#N/A</v>
      </c>
      <c r="H6306" s="7" t="e">
        <v>#N/A</v>
      </c>
      <c r="I6306" s="7" t="s">
        <v>171</v>
      </c>
      <c r="J6306" s="7" t="s">
        <v>172</v>
      </c>
      <c r="K6306" s="241">
        <v>10392</v>
      </c>
      <c r="L6306" s="7" t="s">
        <v>2798</v>
      </c>
      <c r="M6306" s="241">
        <v>6003</v>
      </c>
      <c r="N6306" s="7" t="s">
        <v>89</v>
      </c>
    </row>
    <row r="6307" spans="1:14" x14ac:dyDescent="0.3">
      <c r="A6307" t="str">
        <f t="shared" si="98"/>
        <v>104076000</v>
      </c>
      <c r="B6307" s="7" t="s">
        <v>1323</v>
      </c>
      <c r="C6307" s="7"/>
      <c r="D6307" s="7"/>
      <c r="E6307" s="7" t="e">
        <v>#N/A</v>
      </c>
      <c r="F6307" s="7" t="e">
        <v>#N/A</v>
      </c>
      <c r="G6307" s="7" t="e">
        <v>#N/A</v>
      </c>
      <c r="H6307" s="7" t="e">
        <v>#N/A</v>
      </c>
      <c r="I6307" s="7" t="s">
        <v>171</v>
      </c>
      <c r="J6307" s="7" t="s">
        <v>172</v>
      </c>
      <c r="K6307" s="241">
        <v>10407</v>
      </c>
      <c r="L6307" s="7" t="s">
        <v>2799</v>
      </c>
      <c r="M6307" s="241">
        <v>6000</v>
      </c>
      <c r="N6307" s="7" t="s">
        <v>107</v>
      </c>
    </row>
    <row r="6308" spans="1:14" x14ac:dyDescent="0.3">
      <c r="A6308" t="str">
        <f t="shared" si="98"/>
        <v>104076003</v>
      </c>
      <c r="B6308" s="7" t="s">
        <v>1323</v>
      </c>
      <c r="C6308" s="7"/>
      <c r="D6308" s="7"/>
      <c r="E6308" s="7" t="e">
        <v>#N/A</v>
      </c>
      <c r="F6308" s="7" t="e">
        <v>#N/A</v>
      </c>
      <c r="G6308" s="7" t="e">
        <v>#N/A</v>
      </c>
      <c r="H6308" s="7" t="e">
        <v>#N/A</v>
      </c>
      <c r="I6308" s="7" t="s">
        <v>171</v>
      </c>
      <c r="J6308" s="7" t="s">
        <v>172</v>
      </c>
      <c r="K6308" s="241">
        <v>10407</v>
      </c>
      <c r="L6308" s="7" t="s">
        <v>2799</v>
      </c>
      <c r="M6308" s="241">
        <v>6003</v>
      </c>
      <c r="N6308" s="7" t="s">
        <v>89</v>
      </c>
    </row>
    <row r="6309" spans="1:14" x14ac:dyDescent="0.3">
      <c r="A6309" t="str">
        <f t="shared" si="98"/>
        <v>104606000</v>
      </c>
      <c r="B6309" s="7" t="s">
        <v>1323</v>
      </c>
      <c r="C6309" s="7"/>
      <c r="D6309" s="7"/>
      <c r="E6309" s="7" t="e">
        <v>#N/A</v>
      </c>
      <c r="F6309" s="7" t="e">
        <v>#N/A</v>
      </c>
      <c r="G6309" s="7" t="e">
        <v>#N/A</v>
      </c>
      <c r="H6309" s="7" t="e">
        <v>#N/A</v>
      </c>
      <c r="I6309" s="7" t="s">
        <v>171</v>
      </c>
      <c r="J6309" s="7" t="s">
        <v>172</v>
      </c>
      <c r="K6309" s="241">
        <v>10460</v>
      </c>
      <c r="L6309" s="7" t="s">
        <v>2800</v>
      </c>
      <c r="M6309" s="241">
        <v>6000</v>
      </c>
      <c r="N6309" s="7" t="s">
        <v>107</v>
      </c>
    </row>
    <row r="6310" spans="1:14" x14ac:dyDescent="0.3">
      <c r="A6310" t="str">
        <f t="shared" si="98"/>
        <v>104606003</v>
      </c>
      <c r="B6310" s="7" t="s">
        <v>1323</v>
      </c>
      <c r="C6310" s="7"/>
      <c r="D6310" s="7"/>
      <c r="E6310" s="7" t="e">
        <v>#N/A</v>
      </c>
      <c r="F6310" s="7" t="e">
        <v>#N/A</v>
      </c>
      <c r="G6310" s="7" t="e">
        <v>#N/A</v>
      </c>
      <c r="H6310" s="7" t="e">
        <v>#N/A</v>
      </c>
      <c r="I6310" s="7" t="s">
        <v>171</v>
      </c>
      <c r="J6310" s="7" t="s">
        <v>172</v>
      </c>
      <c r="K6310" s="241">
        <v>10460</v>
      </c>
      <c r="L6310" s="7" t="s">
        <v>2800</v>
      </c>
      <c r="M6310" s="241">
        <v>6003</v>
      </c>
      <c r="N6310" s="7" t="s">
        <v>89</v>
      </c>
    </row>
    <row r="6311" spans="1:14" x14ac:dyDescent="0.3">
      <c r="A6311" t="str">
        <f t="shared" si="98"/>
        <v>20191005</v>
      </c>
      <c r="B6311" s="7" t="s">
        <v>1294</v>
      </c>
      <c r="C6311" s="7" t="s">
        <v>1337</v>
      </c>
      <c r="D6311" s="7" t="s">
        <v>22</v>
      </c>
      <c r="E6311" s="7" t="e">
        <v>#N/A</v>
      </c>
      <c r="F6311" s="7" t="e">
        <v>#N/A</v>
      </c>
      <c r="G6311" s="7" t="e">
        <v>#N/A</v>
      </c>
      <c r="H6311" s="7" t="e">
        <v>#N/A</v>
      </c>
      <c r="I6311" s="7" t="s">
        <v>708</v>
      </c>
      <c r="J6311" s="7" t="s">
        <v>709</v>
      </c>
      <c r="K6311" s="241">
        <v>2019</v>
      </c>
      <c r="L6311" s="7" t="s">
        <v>2801</v>
      </c>
      <c r="M6311" s="241">
        <v>1005</v>
      </c>
      <c r="N6311" s="7" t="s">
        <v>997</v>
      </c>
    </row>
    <row r="6312" spans="1:14" x14ac:dyDescent="0.3">
      <c r="A6312" t="str">
        <f t="shared" si="98"/>
        <v>20191038</v>
      </c>
      <c r="B6312" s="7" t="s">
        <v>1294</v>
      </c>
      <c r="C6312" s="7" t="s">
        <v>1337</v>
      </c>
      <c r="D6312" s="7" t="s">
        <v>22</v>
      </c>
      <c r="E6312" s="7" t="e">
        <v>#N/A</v>
      </c>
      <c r="F6312" s="7" t="e">
        <v>#N/A</v>
      </c>
      <c r="G6312" s="7" t="e">
        <v>#N/A</v>
      </c>
      <c r="H6312" s="7" t="e">
        <v>#N/A</v>
      </c>
      <c r="I6312" s="7" t="s">
        <v>708</v>
      </c>
      <c r="J6312" s="7" t="s">
        <v>709</v>
      </c>
      <c r="K6312" s="241">
        <v>2019</v>
      </c>
      <c r="L6312" s="7" t="s">
        <v>2801</v>
      </c>
      <c r="M6312" s="241">
        <v>1038</v>
      </c>
      <c r="N6312" s="7" t="s">
        <v>829</v>
      </c>
    </row>
    <row r="6313" spans="1:14" x14ac:dyDescent="0.3">
      <c r="A6313" t="str">
        <f t="shared" si="98"/>
        <v>20191044</v>
      </c>
      <c r="B6313" s="7" t="s">
        <v>1294</v>
      </c>
      <c r="C6313" s="7" t="s">
        <v>1337</v>
      </c>
      <c r="D6313" s="7" t="s">
        <v>22</v>
      </c>
      <c r="E6313" s="7" t="e">
        <v>#N/A</v>
      </c>
      <c r="F6313" s="7" t="e">
        <v>#N/A</v>
      </c>
      <c r="G6313" s="7" t="e">
        <v>#N/A</v>
      </c>
      <c r="H6313" s="7" t="e">
        <v>#N/A</v>
      </c>
      <c r="I6313" s="7" t="s">
        <v>708</v>
      </c>
      <c r="J6313" s="7" t="s">
        <v>709</v>
      </c>
      <c r="K6313" s="241">
        <v>2019</v>
      </c>
      <c r="L6313" s="7" t="s">
        <v>2801</v>
      </c>
      <c r="M6313" s="241">
        <v>1044</v>
      </c>
      <c r="N6313" s="7" t="s">
        <v>1360</v>
      </c>
    </row>
    <row r="6314" spans="1:14" x14ac:dyDescent="0.3">
      <c r="A6314" t="str">
        <f t="shared" si="98"/>
        <v>20191086</v>
      </c>
      <c r="B6314" s="7" t="s">
        <v>1294</v>
      </c>
      <c r="C6314" s="7" t="s">
        <v>1337</v>
      </c>
      <c r="D6314" s="7" t="s">
        <v>22</v>
      </c>
      <c r="E6314" s="7" t="e">
        <v>#N/A</v>
      </c>
      <c r="F6314" s="7" t="e">
        <v>#N/A</v>
      </c>
      <c r="G6314" s="7" t="e">
        <v>#N/A</v>
      </c>
      <c r="H6314" s="7" t="e">
        <v>#N/A</v>
      </c>
      <c r="I6314" s="7" t="s">
        <v>708</v>
      </c>
      <c r="J6314" s="7" t="s">
        <v>709</v>
      </c>
      <c r="K6314" s="241">
        <v>2019</v>
      </c>
      <c r="L6314" s="7" t="s">
        <v>2801</v>
      </c>
      <c r="M6314" s="241">
        <v>1086</v>
      </c>
      <c r="N6314" s="7" t="s">
        <v>868</v>
      </c>
    </row>
    <row r="6315" spans="1:14" x14ac:dyDescent="0.3">
      <c r="A6315" t="str">
        <f t="shared" si="98"/>
        <v>20192092</v>
      </c>
      <c r="B6315" s="7" t="s">
        <v>1294</v>
      </c>
      <c r="C6315" s="7" t="s">
        <v>1337</v>
      </c>
      <c r="D6315" s="7" t="s">
        <v>22</v>
      </c>
      <c r="E6315" s="7" t="e">
        <v>#N/A</v>
      </c>
      <c r="F6315" s="7" t="e">
        <v>#N/A</v>
      </c>
      <c r="G6315" s="7" t="e">
        <v>#N/A</v>
      </c>
      <c r="H6315" s="7" t="e">
        <v>#N/A</v>
      </c>
      <c r="I6315" s="7" t="s">
        <v>708</v>
      </c>
      <c r="J6315" s="7" t="s">
        <v>709</v>
      </c>
      <c r="K6315" s="241">
        <v>2019</v>
      </c>
      <c r="L6315" s="7" t="s">
        <v>2801</v>
      </c>
      <c r="M6315" s="241">
        <v>2092</v>
      </c>
      <c r="N6315" s="7" t="s">
        <v>141</v>
      </c>
    </row>
    <row r="6316" spans="1:14" x14ac:dyDescent="0.3">
      <c r="A6316" t="str">
        <f t="shared" si="98"/>
        <v>20192210</v>
      </c>
      <c r="B6316" s="7" t="s">
        <v>1294</v>
      </c>
      <c r="C6316" s="7" t="s">
        <v>1337</v>
      </c>
      <c r="D6316" s="7" t="s">
        <v>22</v>
      </c>
      <c r="E6316" s="7" t="e">
        <v>#N/A</v>
      </c>
      <c r="F6316" s="7" t="e">
        <v>#N/A</v>
      </c>
      <c r="G6316" s="7" t="e">
        <v>#N/A</v>
      </c>
      <c r="H6316" s="7" t="e">
        <v>#N/A</v>
      </c>
      <c r="I6316" s="7" t="s">
        <v>708</v>
      </c>
      <c r="J6316" s="7" t="s">
        <v>709</v>
      </c>
      <c r="K6316" s="241">
        <v>2019</v>
      </c>
      <c r="L6316" s="7" t="s">
        <v>2801</v>
      </c>
      <c r="M6316" s="241">
        <v>2210</v>
      </c>
      <c r="N6316" s="7" t="s">
        <v>52</v>
      </c>
    </row>
    <row r="6317" spans="1:14" x14ac:dyDescent="0.3">
      <c r="A6317" t="str">
        <f t="shared" si="98"/>
        <v>20194000</v>
      </c>
      <c r="B6317" s="7" t="s">
        <v>1294</v>
      </c>
      <c r="C6317" s="7" t="s">
        <v>1337</v>
      </c>
      <c r="D6317" s="7" t="s">
        <v>22</v>
      </c>
      <c r="E6317" s="7" t="e">
        <v>#N/A</v>
      </c>
      <c r="F6317" s="7" t="e">
        <v>#N/A</v>
      </c>
      <c r="G6317" s="7" t="e">
        <v>#N/A</v>
      </c>
      <c r="H6317" s="7" t="e">
        <v>#N/A</v>
      </c>
      <c r="I6317" s="7" t="s">
        <v>708</v>
      </c>
      <c r="J6317" s="7" t="s">
        <v>709</v>
      </c>
      <c r="K6317" s="241">
        <v>2019</v>
      </c>
      <c r="L6317" s="7" t="s">
        <v>2801</v>
      </c>
      <c r="M6317" s="241">
        <v>4000</v>
      </c>
      <c r="N6317" s="7" t="s">
        <v>1349</v>
      </c>
    </row>
    <row r="6318" spans="1:14" x14ac:dyDescent="0.3">
      <c r="A6318" t="str">
        <f t="shared" si="98"/>
        <v>20195002</v>
      </c>
      <c r="B6318" s="7" t="s">
        <v>1351</v>
      </c>
      <c r="C6318" s="7" t="s">
        <v>1337</v>
      </c>
      <c r="D6318" s="7" t="s">
        <v>22</v>
      </c>
      <c r="E6318" s="7" t="e">
        <v>#N/A</v>
      </c>
      <c r="F6318" s="7" t="e">
        <v>#N/A</v>
      </c>
      <c r="G6318" s="7" t="e">
        <v>#N/A</v>
      </c>
      <c r="H6318" s="7" t="e">
        <v>#N/A</v>
      </c>
      <c r="I6318" s="7" t="s">
        <v>708</v>
      </c>
      <c r="J6318" s="7" t="s">
        <v>709</v>
      </c>
      <c r="K6318" s="241">
        <v>2019</v>
      </c>
      <c r="L6318" s="7" t="s">
        <v>2801</v>
      </c>
      <c r="M6318" s="241">
        <v>5002</v>
      </c>
      <c r="N6318" s="7" t="s">
        <v>308</v>
      </c>
    </row>
    <row r="6319" spans="1:14" x14ac:dyDescent="0.3">
      <c r="A6319" t="str">
        <f t="shared" si="98"/>
        <v>20195006</v>
      </c>
      <c r="B6319" s="7" t="s">
        <v>1294</v>
      </c>
      <c r="C6319" s="7" t="s">
        <v>1337</v>
      </c>
      <c r="D6319" s="7" t="s">
        <v>22</v>
      </c>
      <c r="E6319" s="7" t="e">
        <v>#N/A</v>
      </c>
      <c r="F6319" s="7" t="e">
        <v>#N/A</v>
      </c>
      <c r="G6319" s="7" t="e">
        <v>#N/A</v>
      </c>
      <c r="H6319" s="7" t="e">
        <v>#N/A</v>
      </c>
      <c r="I6319" s="7" t="s">
        <v>708</v>
      </c>
      <c r="J6319" s="7" t="s">
        <v>709</v>
      </c>
      <c r="K6319" s="241">
        <v>2019</v>
      </c>
      <c r="L6319" s="7" t="s">
        <v>2801</v>
      </c>
      <c r="M6319" s="241">
        <v>5006</v>
      </c>
      <c r="N6319" s="7" t="s">
        <v>736</v>
      </c>
    </row>
    <row r="6320" spans="1:14" x14ac:dyDescent="0.3">
      <c r="A6320" t="str">
        <f t="shared" si="98"/>
        <v>20221000</v>
      </c>
      <c r="B6320" s="7" t="s">
        <v>1294</v>
      </c>
      <c r="C6320" s="7" t="s">
        <v>1337</v>
      </c>
      <c r="D6320" s="7" t="s">
        <v>22</v>
      </c>
      <c r="E6320" s="7" t="s">
        <v>482</v>
      </c>
      <c r="F6320" s="7" t="s">
        <v>483</v>
      </c>
      <c r="G6320" s="7" t="s">
        <v>247</v>
      </c>
      <c r="H6320" s="7" t="s">
        <v>248</v>
      </c>
      <c r="I6320" s="7" t="s">
        <v>708</v>
      </c>
      <c r="J6320" s="7" t="s">
        <v>709</v>
      </c>
      <c r="K6320" s="241">
        <v>2022</v>
      </c>
      <c r="L6320" s="7" t="s">
        <v>710</v>
      </c>
      <c r="M6320" s="241">
        <v>1000</v>
      </c>
      <c r="N6320" s="7" t="s">
        <v>427</v>
      </c>
    </row>
    <row r="6321" spans="1:14" x14ac:dyDescent="0.3">
      <c r="A6321" t="str">
        <f t="shared" si="98"/>
        <v>20221001</v>
      </c>
      <c r="B6321" s="7" t="s">
        <v>1294</v>
      </c>
      <c r="C6321" s="7" t="s">
        <v>1337</v>
      </c>
      <c r="D6321" s="7" t="s">
        <v>22</v>
      </c>
      <c r="E6321" s="7" t="e">
        <v>#N/A</v>
      </c>
      <c r="F6321" s="7" t="e">
        <v>#N/A</v>
      </c>
      <c r="G6321" s="7" t="e">
        <v>#N/A</v>
      </c>
      <c r="H6321" s="7" t="e">
        <v>#N/A</v>
      </c>
      <c r="I6321" s="7" t="s">
        <v>708</v>
      </c>
      <c r="J6321" s="7" t="s">
        <v>709</v>
      </c>
      <c r="K6321" s="241">
        <v>2022</v>
      </c>
      <c r="L6321" s="7" t="s">
        <v>710</v>
      </c>
      <c r="M6321" s="241">
        <v>1001</v>
      </c>
      <c r="N6321" s="7" t="s">
        <v>422</v>
      </c>
    </row>
    <row r="6322" spans="1:14" x14ac:dyDescent="0.3">
      <c r="A6322" t="str">
        <f t="shared" si="98"/>
        <v>20221004</v>
      </c>
      <c r="B6322" s="7" t="s">
        <v>1294</v>
      </c>
      <c r="C6322" s="7" t="s">
        <v>1337</v>
      </c>
      <c r="D6322" s="7" t="s">
        <v>22</v>
      </c>
      <c r="E6322" s="7" t="e">
        <v>#N/A</v>
      </c>
      <c r="F6322" s="7" t="e">
        <v>#N/A</v>
      </c>
      <c r="G6322" s="7" t="e">
        <v>#N/A</v>
      </c>
      <c r="H6322" s="7" t="e">
        <v>#N/A</v>
      </c>
      <c r="I6322" s="7" t="s">
        <v>708</v>
      </c>
      <c r="J6322" s="7" t="s">
        <v>709</v>
      </c>
      <c r="K6322" s="241">
        <v>2022</v>
      </c>
      <c r="L6322" s="7" t="s">
        <v>710</v>
      </c>
      <c r="M6322" s="241">
        <v>1004</v>
      </c>
      <c r="N6322" s="7" t="s">
        <v>1547</v>
      </c>
    </row>
    <row r="6323" spans="1:14" x14ac:dyDescent="0.3">
      <c r="A6323" t="str">
        <f t="shared" si="98"/>
        <v>20221007</v>
      </c>
      <c r="B6323" s="7" t="s">
        <v>1294</v>
      </c>
      <c r="C6323" s="7" t="s">
        <v>1337</v>
      </c>
      <c r="D6323" s="7" t="s">
        <v>22</v>
      </c>
      <c r="E6323" s="7" t="e">
        <v>#N/A</v>
      </c>
      <c r="F6323" s="7" t="e">
        <v>#N/A</v>
      </c>
      <c r="G6323" s="7" t="e">
        <v>#N/A</v>
      </c>
      <c r="H6323" s="7" t="e">
        <v>#N/A</v>
      </c>
      <c r="I6323" s="7" t="s">
        <v>708</v>
      </c>
      <c r="J6323" s="7" t="s">
        <v>709</v>
      </c>
      <c r="K6323" s="241">
        <v>2022</v>
      </c>
      <c r="L6323" s="7" t="s">
        <v>710</v>
      </c>
      <c r="M6323" s="241">
        <v>1007</v>
      </c>
      <c r="N6323" s="7" t="s">
        <v>539</v>
      </c>
    </row>
    <row r="6324" spans="1:14" x14ac:dyDescent="0.3">
      <c r="A6324" t="str">
        <f t="shared" si="98"/>
        <v>20221016</v>
      </c>
      <c r="B6324" s="7" t="s">
        <v>1294</v>
      </c>
      <c r="C6324" s="7" t="s">
        <v>1337</v>
      </c>
      <c r="D6324" s="7" t="s">
        <v>22</v>
      </c>
      <c r="E6324" s="7" t="s">
        <v>482</v>
      </c>
      <c r="F6324" s="7" t="s">
        <v>483</v>
      </c>
      <c r="G6324" s="7" t="s">
        <v>247</v>
      </c>
      <c r="H6324" s="7" t="s">
        <v>248</v>
      </c>
      <c r="I6324" s="7" t="s">
        <v>708</v>
      </c>
      <c r="J6324" s="7" t="s">
        <v>709</v>
      </c>
      <c r="K6324" s="241">
        <v>2022</v>
      </c>
      <c r="L6324" s="7" t="s">
        <v>710</v>
      </c>
      <c r="M6324" s="241">
        <v>1016</v>
      </c>
      <c r="N6324" s="7" t="s">
        <v>599</v>
      </c>
    </row>
    <row r="6325" spans="1:14" x14ac:dyDescent="0.3">
      <c r="A6325" t="str">
        <f t="shared" si="98"/>
        <v>20221022</v>
      </c>
      <c r="B6325" s="7" t="s">
        <v>1294</v>
      </c>
      <c r="C6325" s="7" t="s">
        <v>1337</v>
      </c>
      <c r="D6325" s="7" t="s">
        <v>22</v>
      </c>
      <c r="E6325" s="7" t="e">
        <v>#N/A</v>
      </c>
      <c r="F6325" s="7" t="e">
        <v>#N/A</v>
      </c>
      <c r="G6325" s="7" t="e">
        <v>#N/A</v>
      </c>
      <c r="H6325" s="7" t="e">
        <v>#N/A</v>
      </c>
      <c r="I6325" s="7" t="s">
        <v>708</v>
      </c>
      <c r="J6325" s="7" t="s">
        <v>709</v>
      </c>
      <c r="K6325" s="241">
        <v>2022</v>
      </c>
      <c r="L6325" s="7" t="s">
        <v>710</v>
      </c>
      <c r="M6325" s="241">
        <v>1022</v>
      </c>
      <c r="N6325" s="7" t="s">
        <v>602</v>
      </c>
    </row>
    <row r="6326" spans="1:14" x14ac:dyDescent="0.3">
      <c r="A6326" t="str">
        <f t="shared" si="98"/>
        <v>20221023</v>
      </c>
      <c r="B6326" s="7" t="s">
        <v>1294</v>
      </c>
      <c r="C6326" s="7" t="s">
        <v>1337</v>
      </c>
      <c r="D6326" s="7" t="s">
        <v>22</v>
      </c>
      <c r="E6326" s="7" t="e">
        <v>#N/A</v>
      </c>
      <c r="F6326" s="7" t="e">
        <v>#N/A</v>
      </c>
      <c r="G6326" s="7" t="e">
        <v>#N/A</v>
      </c>
      <c r="H6326" s="7" t="e">
        <v>#N/A</v>
      </c>
      <c r="I6326" s="7" t="s">
        <v>708</v>
      </c>
      <c r="J6326" s="7" t="s">
        <v>709</v>
      </c>
      <c r="K6326" s="241">
        <v>2022</v>
      </c>
      <c r="L6326" s="7" t="s">
        <v>710</v>
      </c>
      <c r="M6326" s="241">
        <v>1023</v>
      </c>
      <c r="N6326" s="7" t="s">
        <v>528</v>
      </c>
    </row>
    <row r="6327" spans="1:14" x14ac:dyDescent="0.3">
      <c r="A6327" t="str">
        <f t="shared" si="98"/>
        <v>20221027</v>
      </c>
      <c r="B6327" s="7" t="s">
        <v>1294</v>
      </c>
      <c r="C6327" s="7" t="s">
        <v>1337</v>
      </c>
      <c r="D6327" s="7" t="s">
        <v>22</v>
      </c>
      <c r="E6327" s="7" t="e">
        <v>#N/A</v>
      </c>
      <c r="F6327" s="7" t="e">
        <v>#N/A</v>
      </c>
      <c r="G6327" s="7" t="e">
        <v>#N/A</v>
      </c>
      <c r="H6327" s="7" t="e">
        <v>#N/A</v>
      </c>
      <c r="I6327" s="7" t="s">
        <v>708</v>
      </c>
      <c r="J6327" s="7" t="s">
        <v>709</v>
      </c>
      <c r="K6327" s="241">
        <v>2022</v>
      </c>
      <c r="L6327" s="7" t="s">
        <v>710</v>
      </c>
      <c r="M6327" s="241">
        <v>1027</v>
      </c>
      <c r="N6327" s="7" t="s">
        <v>2802</v>
      </c>
    </row>
    <row r="6328" spans="1:14" x14ac:dyDescent="0.3">
      <c r="A6328" t="str">
        <f t="shared" si="98"/>
        <v>20221032</v>
      </c>
      <c r="B6328" s="7" t="s">
        <v>1294</v>
      </c>
      <c r="C6328" s="7" t="s">
        <v>1337</v>
      </c>
      <c r="D6328" s="7" t="s">
        <v>22</v>
      </c>
      <c r="E6328" s="7" t="e">
        <v>#N/A</v>
      </c>
      <c r="F6328" s="7" t="e">
        <v>#N/A</v>
      </c>
      <c r="G6328" s="7" t="e">
        <v>#N/A</v>
      </c>
      <c r="H6328" s="7" t="e">
        <v>#N/A</v>
      </c>
      <c r="I6328" s="7" t="s">
        <v>708</v>
      </c>
      <c r="J6328" s="7" t="s">
        <v>709</v>
      </c>
      <c r="K6328" s="241">
        <v>2022</v>
      </c>
      <c r="L6328" s="7" t="s">
        <v>710</v>
      </c>
      <c r="M6328" s="241">
        <v>1032</v>
      </c>
      <c r="N6328" s="7" t="s">
        <v>530</v>
      </c>
    </row>
    <row r="6329" spans="1:14" x14ac:dyDescent="0.3">
      <c r="A6329" t="str">
        <f t="shared" si="98"/>
        <v>20221033</v>
      </c>
      <c r="B6329" s="7" t="s">
        <v>1294</v>
      </c>
      <c r="C6329" s="7" t="s">
        <v>1337</v>
      </c>
      <c r="D6329" s="7" t="s">
        <v>22</v>
      </c>
      <c r="E6329" s="7" t="e">
        <v>#N/A</v>
      </c>
      <c r="F6329" s="7" t="e">
        <v>#N/A</v>
      </c>
      <c r="G6329" s="7" t="e">
        <v>#N/A</v>
      </c>
      <c r="H6329" s="7" t="e">
        <v>#N/A</v>
      </c>
      <c r="I6329" s="7" t="s">
        <v>708</v>
      </c>
      <c r="J6329" s="7" t="s">
        <v>709</v>
      </c>
      <c r="K6329" s="241">
        <v>2022</v>
      </c>
      <c r="L6329" s="7" t="s">
        <v>710</v>
      </c>
      <c r="M6329" s="241">
        <v>1033</v>
      </c>
      <c r="N6329" s="7" t="s">
        <v>656</v>
      </c>
    </row>
    <row r="6330" spans="1:14" x14ac:dyDescent="0.3">
      <c r="A6330" t="str">
        <f t="shared" si="98"/>
        <v>20222007</v>
      </c>
      <c r="B6330" s="7" t="s">
        <v>1294</v>
      </c>
      <c r="C6330" s="7" t="s">
        <v>1337</v>
      </c>
      <c r="D6330" s="7" t="s">
        <v>22</v>
      </c>
      <c r="E6330" s="7" t="e">
        <v>#N/A</v>
      </c>
      <c r="F6330" s="7" t="e">
        <v>#N/A</v>
      </c>
      <c r="G6330" s="7" t="e">
        <v>#N/A</v>
      </c>
      <c r="H6330" s="7" t="e">
        <v>#N/A</v>
      </c>
      <c r="I6330" s="7" t="s">
        <v>708</v>
      </c>
      <c r="J6330" s="7" t="s">
        <v>709</v>
      </c>
      <c r="K6330" s="241">
        <v>2022</v>
      </c>
      <c r="L6330" s="7" t="s">
        <v>710</v>
      </c>
      <c r="M6330" s="241">
        <v>2007</v>
      </c>
      <c r="N6330" s="7" t="s">
        <v>619</v>
      </c>
    </row>
    <row r="6331" spans="1:14" x14ac:dyDescent="0.3">
      <c r="A6331" t="str">
        <f t="shared" si="98"/>
        <v>20231016</v>
      </c>
      <c r="B6331" s="7" t="s">
        <v>1294</v>
      </c>
      <c r="C6331" s="7" t="s">
        <v>1337</v>
      </c>
      <c r="D6331" s="7" t="s">
        <v>22</v>
      </c>
      <c r="E6331" s="7" t="e">
        <v>#N/A</v>
      </c>
      <c r="F6331" s="7" t="e">
        <v>#N/A</v>
      </c>
      <c r="G6331" s="7" t="e">
        <v>#N/A</v>
      </c>
      <c r="H6331" s="7" t="e">
        <v>#N/A</v>
      </c>
      <c r="I6331" s="7" t="s">
        <v>708</v>
      </c>
      <c r="J6331" s="7" t="s">
        <v>709</v>
      </c>
      <c r="K6331" s="241">
        <v>2023</v>
      </c>
      <c r="L6331" s="7" t="s">
        <v>711</v>
      </c>
      <c r="M6331" s="241">
        <v>1016</v>
      </c>
      <c r="N6331" s="7" t="s">
        <v>599</v>
      </c>
    </row>
    <row r="6332" spans="1:14" x14ac:dyDescent="0.3">
      <c r="A6332" t="str">
        <f t="shared" si="98"/>
        <v>20231019</v>
      </c>
      <c r="B6332" s="7" t="s">
        <v>1294</v>
      </c>
      <c r="C6332" s="7" t="s">
        <v>1337</v>
      </c>
      <c r="D6332" s="7" t="s">
        <v>22</v>
      </c>
      <c r="E6332" s="7" t="s">
        <v>482</v>
      </c>
      <c r="F6332" s="7" t="s">
        <v>483</v>
      </c>
      <c r="G6332" s="7" t="s">
        <v>247</v>
      </c>
      <c r="H6332" s="7" t="s">
        <v>248</v>
      </c>
      <c r="I6332" s="7" t="s">
        <v>708</v>
      </c>
      <c r="J6332" s="7" t="s">
        <v>709</v>
      </c>
      <c r="K6332" s="241">
        <v>2023</v>
      </c>
      <c r="L6332" s="7" t="s">
        <v>711</v>
      </c>
      <c r="M6332" s="241">
        <v>1019</v>
      </c>
      <c r="N6332" s="7" t="s">
        <v>601</v>
      </c>
    </row>
    <row r="6333" spans="1:14" x14ac:dyDescent="0.3">
      <c r="A6333" t="str">
        <f t="shared" si="98"/>
        <v>20231022</v>
      </c>
      <c r="B6333" s="7" t="s">
        <v>1294</v>
      </c>
      <c r="C6333" s="7" t="s">
        <v>1337</v>
      </c>
      <c r="D6333" s="7" t="s">
        <v>22</v>
      </c>
      <c r="E6333" s="7" t="e">
        <v>#N/A</v>
      </c>
      <c r="F6333" s="7" t="e">
        <v>#N/A</v>
      </c>
      <c r="G6333" s="7" t="e">
        <v>#N/A</v>
      </c>
      <c r="H6333" s="7" t="e">
        <v>#N/A</v>
      </c>
      <c r="I6333" s="7" t="s">
        <v>708</v>
      </c>
      <c r="J6333" s="7" t="s">
        <v>709</v>
      </c>
      <c r="K6333" s="241">
        <v>2023</v>
      </c>
      <c r="L6333" s="7" t="s">
        <v>711</v>
      </c>
      <c r="M6333" s="241">
        <v>1022</v>
      </c>
      <c r="N6333" s="7" t="s">
        <v>602</v>
      </c>
    </row>
    <row r="6334" spans="1:14" x14ac:dyDescent="0.3">
      <c r="A6334" t="str">
        <f t="shared" si="98"/>
        <v>20231023</v>
      </c>
      <c r="B6334" s="7" t="s">
        <v>1294</v>
      </c>
      <c r="C6334" s="7" t="s">
        <v>1337</v>
      </c>
      <c r="D6334" s="7" t="s">
        <v>22</v>
      </c>
      <c r="E6334" s="7" t="e">
        <v>#N/A</v>
      </c>
      <c r="F6334" s="7" t="e">
        <v>#N/A</v>
      </c>
      <c r="G6334" s="7" t="e">
        <v>#N/A</v>
      </c>
      <c r="H6334" s="7" t="e">
        <v>#N/A</v>
      </c>
      <c r="I6334" s="7" t="s">
        <v>708</v>
      </c>
      <c r="J6334" s="7" t="s">
        <v>709</v>
      </c>
      <c r="K6334" s="241">
        <v>2023</v>
      </c>
      <c r="L6334" s="7" t="s">
        <v>711</v>
      </c>
      <c r="M6334" s="241">
        <v>1023</v>
      </c>
      <c r="N6334" s="7" t="s">
        <v>528</v>
      </c>
    </row>
    <row r="6335" spans="1:14" x14ac:dyDescent="0.3">
      <c r="A6335" t="str">
        <f t="shared" si="98"/>
        <v>20231042</v>
      </c>
      <c r="B6335" s="7" t="s">
        <v>1294</v>
      </c>
      <c r="C6335" s="7" t="s">
        <v>1337</v>
      </c>
      <c r="D6335" s="7" t="s">
        <v>22</v>
      </c>
      <c r="E6335" s="7" t="s">
        <v>482</v>
      </c>
      <c r="F6335" s="7" t="s">
        <v>483</v>
      </c>
      <c r="G6335" s="7" t="s">
        <v>247</v>
      </c>
      <c r="H6335" s="7" t="s">
        <v>248</v>
      </c>
      <c r="I6335" s="7" t="s">
        <v>708</v>
      </c>
      <c r="J6335" s="7" t="s">
        <v>709</v>
      </c>
      <c r="K6335" s="241">
        <v>2023</v>
      </c>
      <c r="L6335" s="7" t="s">
        <v>711</v>
      </c>
      <c r="M6335" s="241">
        <v>1042</v>
      </c>
      <c r="N6335" s="7" t="s">
        <v>180</v>
      </c>
    </row>
    <row r="6336" spans="1:14" x14ac:dyDescent="0.3">
      <c r="A6336" t="str">
        <f t="shared" si="98"/>
        <v>20232007</v>
      </c>
      <c r="B6336" s="7" t="s">
        <v>1294</v>
      </c>
      <c r="C6336" s="7" t="s">
        <v>1337</v>
      </c>
      <c r="D6336" s="7" t="s">
        <v>22</v>
      </c>
      <c r="E6336" s="7" t="e">
        <v>#N/A</v>
      </c>
      <c r="F6336" s="7" t="e">
        <v>#N/A</v>
      </c>
      <c r="G6336" s="7" t="e">
        <v>#N/A</v>
      </c>
      <c r="H6336" s="7" t="e">
        <v>#N/A</v>
      </c>
      <c r="I6336" s="7" t="s">
        <v>708</v>
      </c>
      <c r="J6336" s="7" t="s">
        <v>709</v>
      </c>
      <c r="K6336" s="241">
        <v>2023</v>
      </c>
      <c r="L6336" s="7" t="s">
        <v>711</v>
      </c>
      <c r="M6336" s="241">
        <v>2007</v>
      </c>
      <c r="N6336" s="7" t="s">
        <v>619</v>
      </c>
    </row>
    <row r="6337" spans="1:14" x14ac:dyDescent="0.3">
      <c r="A6337" t="str">
        <f t="shared" si="98"/>
        <v>20234000</v>
      </c>
      <c r="B6337" s="7" t="s">
        <v>1294</v>
      </c>
      <c r="C6337" s="7" t="s">
        <v>1337</v>
      </c>
      <c r="D6337" s="7" t="s">
        <v>22</v>
      </c>
      <c r="E6337" s="7" t="e">
        <v>#N/A</v>
      </c>
      <c r="F6337" s="7" t="e">
        <v>#N/A</v>
      </c>
      <c r="G6337" s="7" t="e">
        <v>#N/A</v>
      </c>
      <c r="H6337" s="7" t="e">
        <v>#N/A</v>
      </c>
      <c r="I6337" s="7" t="s">
        <v>708</v>
      </c>
      <c r="J6337" s="7" t="s">
        <v>709</v>
      </c>
      <c r="K6337" s="241">
        <v>2023</v>
      </c>
      <c r="L6337" s="7" t="s">
        <v>711</v>
      </c>
      <c r="M6337" s="241">
        <v>4000</v>
      </c>
      <c r="N6337" s="7" t="s">
        <v>1349</v>
      </c>
    </row>
    <row r="6338" spans="1:14" x14ac:dyDescent="0.3">
      <c r="A6338" t="str">
        <f t="shared" si="98"/>
        <v>20238040</v>
      </c>
      <c r="B6338" s="7" t="s">
        <v>1294</v>
      </c>
      <c r="C6338" s="7" t="s">
        <v>1337</v>
      </c>
      <c r="D6338" s="7" t="s">
        <v>22</v>
      </c>
      <c r="E6338" s="7" t="s">
        <v>482</v>
      </c>
      <c r="F6338" s="7" t="s">
        <v>483</v>
      </c>
      <c r="G6338" s="7" t="s">
        <v>247</v>
      </c>
      <c r="H6338" s="7" t="s">
        <v>248</v>
      </c>
      <c r="I6338" s="7" t="s">
        <v>708</v>
      </c>
      <c r="J6338" s="7" t="s">
        <v>709</v>
      </c>
      <c r="K6338" s="241">
        <v>2023</v>
      </c>
      <c r="L6338" s="7" t="s">
        <v>711</v>
      </c>
      <c r="M6338" s="241">
        <v>8040</v>
      </c>
      <c r="N6338" s="7" t="s">
        <v>441</v>
      </c>
    </row>
    <row r="6339" spans="1:14" x14ac:dyDescent="0.3">
      <c r="A6339" t="str">
        <f t="shared" ref="A6339:A6402" si="99">K6339&amp;M6339</f>
        <v>20238500</v>
      </c>
      <c r="B6339" s="7" t="s">
        <v>1294</v>
      </c>
      <c r="C6339" s="7" t="s">
        <v>1337</v>
      </c>
      <c r="D6339" s="7" t="s">
        <v>22</v>
      </c>
      <c r="E6339" s="7" t="s">
        <v>482</v>
      </c>
      <c r="F6339" s="7" t="s">
        <v>483</v>
      </c>
      <c r="G6339" s="7" t="s">
        <v>247</v>
      </c>
      <c r="H6339" s="7" t="s">
        <v>248</v>
      </c>
      <c r="I6339" s="7" t="s">
        <v>708</v>
      </c>
      <c r="J6339" s="7" t="s">
        <v>709</v>
      </c>
      <c r="K6339" s="241">
        <v>2023</v>
      </c>
      <c r="L6339" s="7" t="s">
        <v>711</v>
      </c>
      <c r="M6339" s="241">
        <v>8500</v>
      </c>
      <c r="N6339" s="7" t="s">
        <v>362</v>
      </c>
    </row>
    <row r="6340" spans="1:14" x14ac:dyDescent="0.3">
      <c r="A6340" t="str">
        <f t="shared" si="99"/>
        <v>20241016</v>
      </c>
      <c r="B6340" s="7" t="s">
        <v>1294</v>
      </c>
      <c r="C6340" s="7" t="s">
        <v>1337</v>
      </c>
      <c r="D6340" s="7" t="s">
        <v>22</v>
      </c>
      <c r="E6340" s="7" t="s">
        <v>482</v>
      </c>
      <c r="F6340" s="7" t="s">
        <v>483</v>
      </c>
      <c r="G6340" s="7" t="s">
        <v>247</v>
      </c>
      <c r="H6340" s="7" t="s">
        <v>248</v>
      </c>
      <c r="I6340" s="7" t="s">
        <v>708</v>
      </c>
      <c r="J6340" s="7" t="s">
        <v>709</v>
      </c>
      <c r="K6340" s="241">
        <v>2024</v>
      </c>
      <c r="L6340" s="7" t="s">
        <v>712</v>
      </c>
      <c r="M6340" s="241">
        <v>1016</v>
      </c>
      <c r="N6340" s="7" t="s">
        <v>599</v>
      </c>
    </row>
    <row r="6341" spans="1:14" x14ac:dyDescent="0.3">
      <c r="A6341" t="str">
        <f t="shared" si="99"/>
        <v>20241019</v>
      </c>
      <c r="B6341" s="7" t="s">
        <v>1294</v>
      </c>
      <c r="C6341" s="7" t="s">
        <v>1337</v>
      </c>
      <c r="D6341" s="7" t="s">
        <v>22</v>
      </c>
      <c r="E6341" s="7" t="s">
        <v>482</v>
      </c>
      <c r="F6341" s="7" t="s">
        <v>483</v>
      </c>
      <c r="G6341" s="7" t="s">
        <v>247</v>
      </c>
      <c r="H6341" s="7" t="s">
        <v>248</v>
      </c>
      <c r="I6341" s="7" t="s">
        <v>708</v>
      </c>
      <c r="J6341" s="7" t="s">
        <v>709</v>
      </c>
      <c r="K6341" s="241">
        <v>2024</v>
      </c>
      <c r="L6341" s="7" t="s">
        <v>712</v>
      </c>
      <c r="M6341" s="241">
        <v>1019</v>
      </c>
      <c r="N6341" s="7" t="s">
        <v>601</v>
      </c>
    </row>
    <row r="6342" spans="1:14" x14ac:dyDescent="0.3">
      <c r="A6342" t="str">
        <f t="shared" si="99"/>
        <v>20241042</v>
      </c>
      <c r="B6342" s="7" t="s">
        <v>1294</v>
      </c>
      <c r="C6342" s="7" t="s">
        <v>1337</v>
      </c>
      <c r="D6342" s="7" t="s">
        <v>22</v>
      </c>
      <c r="E6342" s="7" t="s">
        <v>482</v>
      </c>
      <c r="F6342" s="7" t="s">
        <v>483</v>
      </c>
      <c r="G6342" s="7" t="s">
        <v>247</v>
      </c>
      <c r="H6342" s="7" t="s">
        <v>248</v>
      </c>
      <c r="I6342" s="7" t="s">
        <v>708</v>
      </c>
      <c r="J6342" s="7" t="s">
        <v>709</v>
      </c>
      <c r="K6342" s="241">
        <v>2024</v>
      </c>
      <c r="L6342" s="7" t="s">
        <v>712</v>
      </c>
      <c r="M6342" s="241">
        <v>1042</v>
      </c>
      <c r="N6342" s="7" t="s">
        <v>180</v>
      </c>
    </row>
    <row r="6343" spans="1:14" x14ac:dyDescent="0.3">
      <c r="A6343" t="str">
        <f t="shared" si="99"/>
        <v>20242007</v>
      </c>
      <c r="B6343" s="7" t="s">
        <v>1294</v>
      </c>
      <c r="C6343" s="7" t="s">
        <v>1337</v>
      </c>
      <c r="D6343" s="7" t="s">
        <v>22</v>
      </c>
      <c r="E6343" s="7" t="e">
        <v>#N/A</v>
      </c>
      <c r="F6343" s="7" t="e">
        <v>#N/A</v>
      </c>
      <c r="G6343" s="7" t="e">
        <v>#N/A</v>
      </c>
      <c r="H6343" s="7" t="e">
        <v>#N/A</v>
      </c>
      <c r="I6343" s="7" t="s">
        <v>708</v>
      </c>
      <c r="J6343" s="7" t="s">
        <v>709</v>
      </c>
      <c r="K6343" s="241">
        <v>2024</v>
      </c>
      <c r="L6343" s="7" t="s">
        <v>712</v>
      </c>
      <c r="M6343" s="241">
        <v>2007</v>
      </c>
      <c r="N6343" s="7" t="s">
        <v>619</v>
      </c>
    </row>
    <row r="6344" spans="1:14" x14ac:dyDescent="0.3">
      <c r="A6344" t="str">
        <f t="shared" si="99"/>
        <v>20244000</v>
      </c>
      <c r="B6344" s="7" t="s">
        <v>1294</v>
      </c>
      <c r="C6344" s="7" t="s">
        <v>1337</v>
      </c>
      <c r="D6344" s="7" t="s">
        <v>22</v>
      </c>
      <c r="E6344" s="7" t="e">
        <v>#N/A</v>
      </c>
      <c r="F6344" s="7" t="e">
        <v>#N/A</v>
      </c>
      <c r="G6344" s="7" t="e">
        <v>#N/A</v>
      </c>
      <c r="H6344" s="7" t="e">
        <v>#N/A</v>
      </c>
      <c r="I6344" s="7" t="s">
        <v>708</v>
      </c>
      <c r="J6344" s="7" t="s">
        <v>709</v>
      </c>
      <c r="K6344" s="241">
        <v>2024</v>
      </c>
      <c r="L6344" s="7" t="s">
        <v>712</v>
      </c>
      <c r="M6344" s="241">
        <v>4000</v>
      </c>
      <c r="N6344" s="7" t="s">
        <v>1349</v>
      </c>
    </row>
    <row r="6345" spans="1:14" x14ac:dyDescent="0.3">
      <c r="A6345" t="str">
        <f t="shared" si="99"/>
        <v>20248040</v>
      </c>
      <c r="B6345" s="7" t="s">
        <v>1294</v>
      </c>
      <c r="C6345" s="7" t="s">
        <v>1337</v>
      </c>
      <c r="D6345" s="7" t="s">
        <v>22</v>
      </c>
      <c r="E6345" s="7" t="s">
        <v>482</v>
      </c>
      <c r="F6345" s="7" t="s">
        <v>483</v>
      </c>
      <c r="G6345" s="7" t="s">
        <v>247</v>
      </c>
      <c r="H6345" s="7" t="s">
        <v>248</v>
      </c>
      <c r="I6345" s="7" t="s">
        <v>708</v>
      </c>
      <c r="J6345" s="7" t="s">
        <v>709</v>
      </c>
      <c r="K6345" s="241">
        <v>2024</v>
      </c>
      <c r="L6345" s="7" t="s">
        <v>712</v>
      </c>
      <c r="M6345" s="241">
        <v>8040</v>
      </c>
      <c r="N6345" s="7" t="s">
        <v>441</v>
      </c>
    </row>
    <row r="6346" spans="1:14" x14ac:dyDescent="0.3">
      <c r="A6346" t="str">
        <f t="shared" si="99"/>
        <v>20248500</v>
      </c>
      <c r="B6346" s="7" t="s">
        <v>1294</v>
      </c>
      <c r="C6346" s="7" t="s">
        <v>1337</v>
      </c>
      <c r="D6346" s="7" t="s">
        <v>22</v>
      </c>
      <c r="E6346" s="7" t="s">
        <v>482</v>
      </c>
      <c r="F6346" s="7" t="s">
        <v>483</v>
      </c>
      <c r="G6346" s="7" t="s">
        <v>247</v>
      </c>
      <c r="H6346" s="7" t="s">
        <v>248</v>
      </c>
      <c r="I6346" s="7" t="s">
        <v>708</v>
      </c>
      <c r="J6346" s="7" t="s">
        <v>709</v>
      </c>
      <c r="K6346" s="241">
        <v>2024</v>
      </c>
      <c r="L6346" s="7" t="s">
        <v>712</v>
      </c>
      <c r="M6346" s="241">
        <v>8500</v>
      </c>
      <c r="N6346" s="7" t="s">
        <v>362</v>
      </c>
    </row>
    <row r="6347" spans="1:14" x14ac:dyDescent="0.3">
      <c r="A6347" t="str">
        <f t="shared" si="99"/>
        <v>20251016</v>
      </c>
      <c r="B6347" s="7" t="s">
        <v>1294</v>
      </c>
      <c r="C6347" s="7" t="s">
        <v>1337</v>
      </c>
      <c r="D6347" s="7" t="s">
        <v>22</v>
      </c>
      <c r="E6347" s="7" t="s">
        <v>482</v>
      </c>
      <c r="F6347" s="7" t="s">
        <v>483</v>
      </c>
      <c r="G6347" s="7" t="s">
        <v>247</v>
      </c>
      <c r="H6347" s="7" t="s">
        <v>248</v>
      </c>
      <c r="I6347" s="7" t="s">
        <v>708</v>
      </c>
      <c r="J6347" s="7" t="s">
        <v>709</v>
      </c>
      <c r="K6347" s="241">
        <v>2025</v>
      </c>
      <c r="L6347" s="7" t="s">
        <v>713</v>
      </c>
      <c r="M6347" s="241">
        <v>1016</v>
      </c>
      <c r="N6347" s="7" t="s">
        <v>599</v>
      </c>
    </row>
    <row r="6348" spans="1:14" x14ac:dyDescent="0.3">
      <c r="A6348" t="str">
        <f t="shared" si="99"/>
        <v>20251019</v>
      </c>
      <c r="B6348" s="7" t="s">
        <v>1294</v>
      </c>
      <c r="C6348" s="7" t="s">
        <v>1337</v>
      </c>
      <c r="D6348" s="7" t="s">
        <v>22</v>
      </c>
      <c r="E6348" s="7" t="s">
        <v>482</v>
      </c>
      <c r="F6348" s="7" t="s">
        <v>483</v>
      </c>
      <c r="G6348" s="7" t="s">
        <v>247</v>
      </c>
      <c r="H6348" s="7" t="s">
        <v>248</v>
      </c>
      <c r="I6348" s="7" t="s">
        <v>708</v>
      </c>
      <c r="J6348" s="7" t="s">
        <v>709</v>
      </c>
      <c r="K6348" s="241">
        <v>2025</v>
      </c>
      <c r="L6348" s="7" t="s">
        <v>713</v>
      </c>
      <c r="M6348" s="241">
        <v>1019</v>
      </c>
      <c r="N6348" s="7" t="s">
        <v>601</v>
      </c>
    </row>
    <row r="6349" spans="1:14" x14ac:dyDescent="0.3">
      <c r="A6349" t="str">
        <f t="shared" si="99"/>
        <v>20251042</v>
      </c>
      <c r="B6349" s="7" t="s">
        <v>1294</v>
      </c>
      <c r="C6349" s="7" t="s">
        <v>1337</v>
      </c>
      <c r="D6349" s="7" t="s">
        <v>22</v>
      </c>
      <c r="E6349" s="7" t="s">
        <v>482</v>
      </c>
      <c r="F6349" s="7" t="s">
        <v>483</v>
      </c>
      <c r="G6349" s="7" t="s">
        <v>247</v>
      </c>
      <c r="H6349" s="7" t="s">
        <v>248</v>
      </c>
      <c r="I6349" s="7" t="s">
        <v>708</v>
      </c>
      <c r="J6349" s="7" t="s">
        <v>709</v>
      </c>
      <c r="K6349" s="241">
        <v>2025</v>
      </c>
      <c r="L6349" s="7" t="s">
        <v>713</v>
      </c>
      <c r="M6349" s="241">
        <v>1042</v>
      </c>
      <c r="N6349" s="7" t="s">
        <v>180</v>
      </c>
    </row>
    <row r="6350" spans="1:14" x14ac:dyDescent="0.3">
      <c r="A6350" t="str">
        <f t="shared" si="99"/>
        <v>20252007</v>
      </c>
      <c r="B6350" s="7" t="s">
        <v>1294</v>
      </c>
      <c r="C6350" s="7" t="s">
        <v>1337</v>
      </c>
      <c r="D6350" s="7" t="s">
        <v>22</v>
      </c>
      <c r="E6350" s="7" t="e">
        <v>#N/A</v>
      </c>
      <c r="F6350" s="7" t="e">
        <v>#N/A</v>
      </c>
      <c r="G6350" s="7" t="e">
        <v>#N/A</v>
      </c>
      <c r="H6350" s="7" t="e">
        <v>#N/A</v>
      </c>
      <c r="I6350" s="7" t="s">
        <v>708</v>
      </c>
      <c r="J6350" s="7" t="s">
        <v>709</v>
      </c>
      <c r="K6350" s="241">
        <v>2025</v>
      </c>
      <c r="L6350" s="7" t="s">
        <v>713</v>
      </c>
      <c r="M6350" s="241">
        <v>2007</v>
      </c>
      <c r="N6350" s="7" t="s">
        <v>619</v>
      </c>
    </row>
    <row r="6351" spans="1:14" x14ac:dyDescent="0.3">
      <c r="A6351" t="str">
        <f t="shared" si="99"/>
        <v>20254000</v>
      </c>
      <c r="B6351" s="7" t="s">
        <v>1294</v>
      </c>
      <c r="C6351" s="7" t="s">
        <v>1337</v>
      </c>
      <c r="D6351" s="7" t="s">
        <v>22</v>
      </c>
      <c r="E6351" s="7" t="e">
        <v>#N/A</v>
      </c>
      <c r="F6351" s="7" t="e">
        <v>#N/A</v>
      </c>
      <c r="G6351" s="7" t="e">
        <v>#N/A</v>
      </c>
      <c r="H6351" s="7" t="e">
        <v>#N/A</v>
      </c>
      <c r="I6351" s="7" t="s">
        <v>708</v>
      </c>
      <c r="J6351" s="7" t="s">
        <v>709</v>
      </c>
      <c r="K6351" s="241">
        <v>2025</v>
      </c>
      <c r="L6351" s="7" t="s">
        <v>713</v>
      </c>
      <c r="M6351" s="241">
        <v>4000</v>
      </c>
      <c r="N6351" s="7" t="s">
        <v>1349</v>
      </c>
    </row>
    <row r="6352" spans="1:14" x14ac:dyDescent="0.3">
      <c r="A6352" t="str">
        <f t="shared" si="99"/>
        <v>20257150</v>
      </c>
      <c r="B6352" s="7" t="s">
        <v>1294</v>
      </c>
      <c r="C6352" s="7" t="s">
        <v>1337</v>
      </c>
      <c r="D6352" s="7" t="s">
        <v>22</v>
      </c>
      <c r="E6352" s="7" t="e">
        <v>#N/A</v>
      </c>
      <c r="F6352" s="7" t="e">
        <v>#N/A</v>
      </c>
      <c r="G6352" s="7" t="e">
        <v>#N/A</v>
      </c>
      <c r="H6352" s="7" t="e">
        <v>#N/A</v>
      </c>
      <c r="I6352" s="7" t="s">
        <v>708</v>
      </c>
      <c r="J6352" s="7" t="s">
        <v>709</v>
      </c>
      <c r="K6352" s="241">
        <v>2025</v>
      </c>
      <c r="L6352" s="7" t="s">
        <v>713</v>
      </c>
      <c r="M6352" s="241">
        <v>7150</v>
      </c>
      <c r="N6352" s="7" t="s">
        <v>2132</v>
      </c>
    </row>
    <row r="6353" spans="1:14" x14ac:dyDescent="0.3">
      <c r="A6353" t="str">
        <f t="shared" si="99"/>
        <v>20258040</v>
      </c>
      <c r="B6353" s="7" t="s">
        <v>1294</v>
      </c>
      <c r="C6353" s="7" t="s">
        <v>1337</v>
      </c>
      <c r="D6353" s="7" t="s">
        <v>22</v>
      </c>
      <c r="E6353" s="7" t="s">
        <v>482</v>
      </c>
      <c r="F6353" s="7" t="s">
        <v>483</v>
      </c>
      <c r="G6353" s="7" t="s">
        <v>247</v>
      </c>
      <c r="H6353" s="7" t="s">
        <v>248</v>
      </c>
      <c r="I6353" s="7" t="s">
        <v>708</v>
      </c>
      <c r="J6353" s="7" t="s">
        <v>709</v>
      </c>
      <c r="K6353" s="241">
        <v>2025</v>
      </c>
      <c r="L6353" s="7" t="s">
        <v>713</v>
      </c>
      <c r="M6353" s="241">
        <v>8040</v>
      </c>
      <c r="N6353" s="7" t="s">
        <v>441</v>
      </c>
    </row>
    <row r="6354" spans="1:14" x14ac:dyDescent="0.3">
      <c r="A6354" t="str">
        <f t="shared" si="99"/>
        <v>20258500</v>
      </c>
      <c r="B6354" s="7" t="s">
        <v>1294</v>
      </c>
      <c r="C6354" s="7" t="s">
        <v>1337</v>
      </c>
      <c r="D6354" s="7" t="s">
        <v>22</v>
      </c>
      <c r="E6354" s="7" t="s">
        <v>482</v>
      </c>
      <c r="F6354" s="7" t="s">
        <v>483</v>
      </c>
      <c r="G6354" s="7" t="s">
        <v>247</v>
      </c>
      <c r="H6354" s="7" t="s">
        <v>248</v>
      </c>
      <c r="I6354" s="7" t="s">
        <v>708</v>
      </c>
      <c r="J6354" s="7" t="s">
        <v>709</v>
      </c>
      <c r="K6354" s="241">
        <v>2025</v>
      </c>
      <c r="L6354" s="7" t="s">
        <v>713</v>
      </c>
      <c r="M6354" s="241">
        <v>8500</v>
      </c>
      <c r="N6354" s="7" t="s">
        <v>362</v>
      </c>
    </row>
    <row r="6355" spans="1:14" x14ac:dyDescent="0.3">
      <c r="A6355" t="str">
        <f t="shared" si="99"/>
        <v>20261016</v>
      </c>
      <c r="B6355" s="7" t="s">
        <v>1294</v>
      </c>
      <c r="C6355" s="7" t="s">
        <v>1337</v>
      </c>
      <c r="D6355" s="7" t="s">
        <v>22</v>
      </c>
      <c r="E6355" s="7" t="s">
        <v>482</v>
      </c>
      <c r="F6355" s="7" t="s">
        <v>483</v>
      </c>
      <c r="G6355" s="7" t="s">
        <v>247</v>
      </c>
      <c r="H6355" s="7" t="s">
        <v>248</v>
      </c>
      <c r="I6355" s="7" t="s">
        <v>708</v>
      </c>
      <c r="J6355" s="7" t="s">
        <v>709</v>
      </c>
      <c r="K6355" s="241">
        <v>2026</v>
      </c>
      <c r="L6355" s="7" t="s">
        <v>714</v>
      </c>
      <c r="M6355" s="241">
        <v>1016</v>
      </c>
      <c r="N6355" s="7" t="s">
        <v>599</v>
      </c>
    </row>
    <row r="6356" spans="1:14" x14ac:dyDescent="0.3">
      <c r="A6356" t="str">
        <f t="shared" si="99"/>
        <v>20261019</v>
      </c>
      <c r="B6356" s="7" t="s">
        <v>1294</v>
      </c>
      <c r="C6356" s="7" t="s">
        <v>1337</v>
      </c>
      <c r="D6356" s="7" t="s">
        <v>22</v>
      </c>
      <c r="E6356" s="7" t="s">
        <v>482</v>
      </c>
      <c r="F6356" s="7" t="s">
        <v>483</v>
      </c>
      <c r="G6356" s="7" t="s">
        <v>247</v>
      </c>
      <c r="H6356" s="7" t="s">
        <v>248</v>
      </c>
      <c r="I6356" s="7" t="s">
        <v>708</v>
      </c>
      <c r="J6356" s="7" t="s">
        <v>709</v>
      </c>
      <c r="K6356" s="241">
        <v>2026</v>
      </c>
      <c r="L6356" s="7" t="s">
        <v>714</v>
      </c>
      <c r="M6356" s="241">
        <v>1019</v>
      </c>
      <c r="N6356" s="7" t="s">
        <v>601</v>
      </c>
    </row>
    <row r="6357" spans="1:14" x14ac:dyDescent="0.3">
      <c r="A6357" t="str">
        <f t="shared" si="99"/>
        <v>20261022</v>
      </c>
      <c r="B6357" s="7" t="s">
        <v>1294</v>
      </c>
      <c r="C6357" s="7" t="s">
        <v>1337</v>
      </c>
      <c r="D6357" s="7" t="s">
        <v>22</v>
      </c>
      <c r="E6357" s="7" t="e">
        <v>#N/A</v>
      </c>
      <c r="F6357" s="7" t="e">
        <v>#N/A</v>
      </c>
      <c r="G6357" s="7" t="e">
        <v>#N/A</v>
      </c>
      <c r="H6357" s="7" t="e">
        <v>#N/A</v>
      </c>
      <c r="I6357" s="7" t="s">
        <v>708</v>
      </c>
      <c r="J6357" s="7" t="s">
        <v>709</v>
      </c>
      <c r="K6357" s="241">
        <v>2026</v>
      </c>
      <c r="L6357" s="7" t="s">
        <v>714</v>
      </c>
      <c r="M6357" s="241">
        <v>1022</v>
      </c>
      <c r="N6357" s="7" t="s">
        <v>602</v>
      </c>
    </row>
    <row r="6358" spans="1:14" x14ac:dyDescent="0.3">
      <c r="A6358" t="str">
        <f t="shared" si="99"/>
        <v>20261033</v>
      </c>
      <c r="B6358" s="7" t="s">
        <v>1294</v>
      </c>
      <c r="C6358" s="7" t="s">
        <v>1337</v>
      </c>
      <c r="D6358" s="7" t="s">
        <v>22</v>
      </c>
      <c r="E6358" s="7" t="e">
        <v>#N/A</v>
      </c>
      <c r="F6358" s="7" t="e">
        <v>#N/A</v>
      </c>
      <c r="G6358" s="7" t="e">
        <v>#N/A</v>
      </c>
      <c r="H6358" s="7" t="e">
        <v>#N/A</v>
      </c>
      <c r="I6358" s="7" t="s">
        <v>708</v>
      </c>
      <c r="J6358" s="7" t="s">
        <v>709</v>
      </c>
      <c r="K6358" s="241">
        <v>2026</v>
      </c>
      <c r="L6358" s="7" t="s">
        <v>714</v>
      </c>
      <c r="M6358" s="241">
        <v>1033</v>
      </c>
      <c r="N6358" s="7" t="s">
        <v>656</v>
      </c>
    </row>
    <row r="6359" spans="1:14" x14ac:dyDescent="0.3">
      <c r="A6359" t="str">
        <f t="shared" si="99"/>
        <v>20261042</v>
      </c>
      <c r="B6359" s="7" t="s">
        <v>1294</v>
      </c>
      <c r="C6359" s="7" t="s">
        <v>1337</v>
      </c>
      <c r="D6359" s="7" t="s">
        <v>22</v>
      </c>
      <c r="E6359" s="7" t="s">
        <v>482</v>
      </c>
      <c r="F6359" s="7" t="s">
        <v>483</v>
      </c>
      <c r="G6359" s="7" t="s">
        <v>247</v>
      </c>
      <c r="H6359" s="7" t="s">
        <v>248</v>
      </c>
      <c r="I6359" s="7" t="s">
        <v>708</v>
      </c>
      <c r="J6359" s="7" t="s">
        <v>709</v>
      </c>
      <c r="K6359" s="241">
        <v>2026</v>
      </c>
      <c r="L6359" s="7" t="s">
        <v>714</v>
      </c>
      <c r="M6359" s="241">
        <v>1042</v>
      </c>
      <c r="N6359" s="7" t="s">
        <v>180</v>
      </c>
    </row>
    <row r="6360" spans="1:14" x14ac:dyDescent="0.3">
      <c r="A6360" t="str">
        <f t="shared" si="99"/>
        <v>20262007</v>
      </c>
      <c r="B6360" s="7" t="s">
        <v>1294</v>
      </c>
      <c r="C6360" s="7" t="s">
        <v>1337</v>
      </c>
      <c r="D6360" s="7" t="s">
        <v>22</v>
      </c>
      <c r="E6360" s="7" t="e">
        <v>#N/A</v>
      </c>
      <c r="F6360" s="7" t="e">
        <v>#N/A</v>
      </c>
      <c r="G6360" s="7" t="e">
        <v>#N/A</v>
      </c>
      <c r="H6360" s="7" t="e">
        <v>#N/A</v>
      </c>
      <c r="I6360" s="7" t="s">
        <v>708</v>
      </c>
      <c r="J6360" s="7" t="s">
        <v>709</v>
      </c>
      <c r="K6360" s="241">
        <v>2026</v>
      </c>
      <c r="L6360" s="7" t="s">
        <v>714</v>
      </c>
      <c r="M6360" s="241">
        <v>2007</v>
      </c>
      <c r="N6360" s="7" t="s">
        <v>619</v>
      </c>
    </row>
    <row r="6361" spans="1:14" x14ac:dyDescent="0.3">
      <c r="A6361" t="str">
        <f t="shared" si="99"/>
        <v>20264000</v>
      </c>
      <c r="B6361" s="7" t="s">
        <v>1294</v>
      </c>
      <c r="C6361" s="7" t="s">
        <v>1337</v>
      </c>
      <c r="D6361" s="7" t="s">
        <v>22</v>
      </c>
      <c r="E6361" s="7" t="e">
        <v>#N/A</v>
      </c>
      <c r="F6361" s="7" t="e">
        <v>#N/A</v>
      </c>
      <c r="G6361" s="7" t="e">
        <v>#N/A</v>
      </c>
      <c r="H6361" s="7" t="e">
        <v>#N/A</v>
      </c>
      <c r="I6361" s="7" t="s">
        <v>708</v>
      </c>
      <c r="J6361" s="7" t="s">
        <v>709</v>
      </c>
      <c r="K6361" s="241">
        <v>2026</v>
      </c>
      <c r="L6361" s="7" t="s">
        <v>714</v>
      </c>
      <c r="M6361" s="241">
        <v>4000</v>
      </c>
      <c r="N6361" s="7" t="s">
        <v>1349</v>
      </c>
    </row>
    <row r="6362" spans="1:14" x14ac:dyDescent="0.3">
      <c r="A6362" t="str">
        <f t="shared" si="99"/>
        <v>20268040</v>
      </c>
      <c r="B6362" s="7" t="s">
        <v>1294</v>
      </c>
      <c r="C6362" s="7" t="s">
        <v>1337</v>
      </c>
      <c r="D6362" s="7" t="s">
        <v>22</v>
      </c>
      <c r="E6362" s="7" t="s">
        <v>482</v>
      </c>
      <c r="F6362" s="7" t="s">
        <v>483</v>
      </c>
      <c r="G6362" s="7" t="s">
        <v>247</v>
      </c>
      <c r="H6362" s="7" t="s">
        <v>248</v>
      </c>
      <c r="I6362" s="7" t="s">
        <v>708</v>
      </c>
      <c r="J6362" s="7" t="s">
        <v>709</v>
      </c>
      <c r="K6362" s="241">
        <v>2026</v>
      </c>
      <c r="L6362" s="7" t="s">
        <v>714</v>
      </c>
      <c r="M6362" s="241">
        <v>8040</v>
      </c>
      <c r="N6362" s="7" t="s">
        <v>441</v>
      </c>
    </row>
    <row r="6363" spans="1:14" x14ac:dyDescent="0.3">
      <c r="A6363" t="str">
        <f t="shared" si="99"/>
        <v>20268500</v>
      </c>
      <c r="B6363" s="7" t="s">
        <v>1294</v>
      </c>
      <c r="C6363" s="7" t="s">
        <v>1337</v>
      </c>
      <c r="D6363" s="7" t="s">
        <v>22</v>
      </c>
      <c r="E6363" s="7" t="s">
        <v>482</v>
      </c>
      <c r="F6363" s="7" t="s">
        <v>483</v>
      </c>
      <c r="G6363" s="7" t="s">
        <v>247</v>
      </c>
      <c r="H6363" s="7" t="s">
        <v>248</v>
      </c>
      <c r="I6363" s="7" t="s">
        <v>708</v>
      </c>
      <c r="J6363" s="7" t="s">
        <v>709</v>
      </c>
      <c r="K6363" s="241">
        <v>2026</v>
      </c>
      <c r="L6363" s="7" t="s">
        <v>714</v>
      </c>
      <c r="M6363" s="241">
        <v>8500</v>
      </c>
      <c r="N6363" s="7" t="s">
        <v>362</v>
      </c>
    </row>
    <row r="6364" spans="1:14" x14ac:dyDescent="0.3">
      <c r="A6364" t="str">
        <f t="shared" si="99"/>
        <v>20271000</v>
      </c>
      <c r="B6364" s="7" t="s">
        <v>1294</v>
      </c>
      <c r="C6364" s="7" t="s">
        <v>1337</v>
      </c>
      <c r="D6364" s="7" t="s">
        <v>22</v>
      </c>
      <c r="E6364" s="7" t="e">
        <v>#N/A</v>
      </c>
      <c r="F6364" s="7" t="e">
        <v>#N/A</v>
      </c>
      <c r="G6364" s="7" t="e">
        <v>#N/A</v>
      </c>
      <c r="H6364" s="7" t="e">
        <v>#N/A</v>
      </c>
      <c r="I6364" s="7" t="s">
        <v>708</v>
      </c>
      <c r="J6364" s="7" t="s">
        <v>709</v>
      </c>
      <c r="K6364" s="241">
        <v>2027</v>
      </c>
      <c r="L6364" s="7" t="s">
        <v>715</v>
      </c>
      <c r="M6364" s="241">
        <v>1000</v>
      </c>
      <c r="N6364" s="7" t="s">
        <v>427</v>
      </c>
    </row>
    <row r="6365" spans="1:14" x14ac:dyDescent="0.3">
      <c r="A6365" t="str">
        <f t="shared" si="99"/>
        <v>20271016</v>
      </c>
      <c r="B6365" s="7" t="s">
        <v>1294</v>
      </c>
      <c r="C6365" s="7" t="s">
        <v>1337</v>
      </c>
      <c r="D6365" s="7" t="s">
        <v>22</v>
      </c>
      <c r="E6365" s="7" t="s">
        <v>482</v>
      </c>
      <c r="F6365" s="7" t="s">
        <v>483</v>
      </c>
      <c r="G6365" s="7" t="s">
        <v>247</v>
      </c>
      <c r="H6365" s="7" t="s">
        <v>248</v>
      </c>
      <c r="I6365" s="7" t="s">
        <v>708</v>
      </c>
      <c r="J6365" s="7" t="s">
        <v>709</v>
      </c>
      <c r="K6365" s="241">
        <v>2027</v>
      </c>
      <c r="L6365" s="7" t="s">
        <v>715</v>
      </c>
      <c r="M6365" s="241">
        <v>1016</v>
      </c>
      <c r="N6365" s="7" t="s">
        <v>599</v>
      </c>
    </row>
    <row r="6366" spans="1:14" x14ac:dyDescent="0.3">
      <c r="A6366" t="str">
        <f t="shared" si="99"/>
        <v>20271019</v>
      </c>
      <c r="B6366" s="7" t="s">
        <v>1294</v>
      </c>
      <c r="C6366" s="7" t="s">
        <v>1337</v>
      </c>
      <c r="D6366" s="7" t="s">
        <v>22</v>
      </c>
      <c r="E6366" s="7" t="s">
        <v>482</v>
      </c>
      <c r="F6366" s="7" t="s">
        <v>483</v>
      </c>
      <c r="G6366" s="7" t="s">
        <v>247</v>
      </c>
      <c r="H6366" s="7" t="s">
        <v>248</v>
      </c>
      <c r="I6366" s="7" t="s">
        <v>708</v>
      </c>
      <c r="J6366" s="7" t="s">
        <v>709</v>
      </c>
      <c r="K6366" s="241">
        <v>2027</v>
      </c>
      <c r="L6366" s="7" t="s">
        <v>715</v>
      </c>
      <c r="M6366" s="241">
        <v>1019</v>
      </c>
      <c r="N6366" s="7" t="s">
        <v>601</v>
      </c>
    </row>
    <row r="6367" spans="1:14" x14ac:dyDescent="0.3">
      <c r="A6367" t="str">
        <f t="shared" si="99"/>
        <v>20271031</v>
      </c>
      <c r="B6367" s="7" t="s">
        <v>1294</v>
      </c>
      <c r="C6367" s="7" t="s">
        <v>1337</v>
      </c>
      <c r="D6367" s="7" t="s">
        <v>22</v>
      </c>
      <c r="E6367" s="7" t="e">
        <v>#N/A</v>
      </c>
      <c r="F6367" s="7" t="e">
        <v>#N/A</v>
      </c>
      <c r="G6367" s="7" t="e">
        <v>#N/A</v>
      </c>
      <c r="H6367" s="7" t="e">
        <v>#N/A</v>
      </c>
      <c r="I6367" s="7" t="s">
        <v>708</v>
      </c>
      <c r="J6367" s="7" t="s">
        <v>709</v>
      </c>
      <c r="K6367" s="241">
        <v>2027</v>
      </c>
      <c r="L6367" s="7" t="s">
        <v>715</v>
      </c>
      <c r="M6367" s="241">
        <v>1031</v>
      </c>
      <c r="N6367" s="7" t="s">
        <v>529</v>
      </c>
    </row>
    <row r="6368" spans="1:14" x14ac:dyDescent="0.3">
      <c r="A6368" t="str">
        <f t="shared" si="99"/>
        <v>20271042</v>
      </c>
      <c r="B6368" s="7" t="s">
        <v>1294</v>
      </c>
      <c r="C6368" s="7" t="s">
        <v>1337</v>
      </c>
      <c r="D6368" s="7" t="s">
        <v>22</v>
      </c>
      <c r="E6368" s="7" t="s">
        <v>482</v>
      </c>
      <c r="F6368" s="7" t="s">
        <v>483</v>
      </c>
      <c r="G6368" s="7" t="s">
        <v>247</v>
      </c>
      <c r="H6368" s="7" t="s">
        <v>248</v>
      </c>
      <c r="I6368" s="7" t="s">
        <v>708</v>
      </c>
      <c r="J6368" s="7" t="s">
        <v>709</v>
      </c>
      <c r="K6368" s="241">
        <v>2027</v>
      </c>
      <c r="L6368" s="7" t="s">
        <v>715</v>
      </c>
      <c r="M6368" s="241">
        <v>1042</v>
      </c>
      <c r="N6368" s="7" t="s">
        <v>180</v>
      </c>
    </row>
    <row r="6369" spans="1:14" x14ac:dyDescent="0.3">
      <c r="A6369" t="str">
        <f t="shared" si="99"/>
        <v>20272007</v>
      </c>
      <c r="B6369" s="7" t="s">
        <v>1294</v>
      </c>
      <c r="C6369" s="7" t="s">
        <v>1337</v>
      </c>
      <c r="D6369" s="7" t="s">
        <v>22</v>
      </c>
      <c r="E6369" s="7" t="e">
        <v>#N/A</v>
      </c>
      <c r="F6369" s="7" t="e">
        <v>#N/A</v>
      </c>
      <c r="G6369" s="7" t="e">
        <v>#N/A</v>
      </c>
      <c r="H6369" s="7" t="e">
        <v>#N/A</v>
      </c>
      <c r="I6369" s="7" t="s">
        <v>708</v>
      </c>
      <c r="J6369" s="7" t="s">
        <v>709</v>
      </c>
      <c r="K6369" s="241">
        <v>2027</v>
      </c>
      <c r="L6369" s="7" t="s">
        <v>715</v>
      </c>
      <c r="M6369" s="241">
        <v>2007</v>
      </c>
      <c r="N6369" s="7" t="s">
        <v>619</v>
      </c>
    </row>
    <row r="6370" spans="1:14" x14ac:dyDescent="0.3">
      <c r="A6370" t="str">
        <f t="shared" si="99"/>
        <v>20274000</v>
      </c>
      <c r="B6370" s="7" t="s">
        <v>1294</v>
      </c>
      <c r="C6370" s="7" t="s">
        <v>1337</v>
      </c>
      <c r="D6370" s="7" t="s">
        <v>22</v>
      </c>
      <c r="E6370" s="7" t="e">
        <v>#N/A</v>
      </c>
      <c r="F6370" s="7" t="e">
        <v>#N/A</v>
      </c>
      <c r="G6370" s="7" t="e">
        <v>#N/A</v>
      </c>
      <c r="H6370" s="7" t="e">
        <v>#N/A</v>
      </c>
      <c r="I6370" s="7" t="s">
        <v>708</v>
      </c>
      <c r="J6370" s="7" t="s">
        <v>709</v>
      </c>
      <c r="K6370" s="241">
        <v>2027</v>
      </c>
      <c r="L6370" s="7" t="s">
        <v>715</v>
      </c>
      <c r="M6370" s="241">
        <v>4000</v>
      </c>
      <c r="N6370" s="7" t="s">
        <v>1349</v>
      </c>
    </row>
    <row r="6371" spans="1:14" x14ac:dyDescent="0.3">
      <c r="A6371" t="str">
        <f t="shared" si="99"/>
        <v>20278040</v>
      </c>
      <c r="B6371" s="7" t="s">
        <v>1294</v>
      </c>
      <c r="C6371" s="7" t="s">
        <v>1337</v>
      </c>
      <c r="D6371" s="7" t="s">
        <v>22</v>
      </c>
      <c r="E6371" s="7" t="s">
        <v>482</v>
      </c>
      <c r="F6371" s="7" t="s">
        <v>483</v>
      </c>
      <c r="G6371" s="7" t="s">
        <v>247</v>
      </c>
      <c r="H6371" s="7" t="s">
        <v>248</v>
      </c>
      <c r="I6371" s="7" t="s">
        <v>708</v>
      </c>
      <c r="J6371" s="7" t="s">
        <v>709</v>
      </c>
      <c r="K6371" s="241">
        <v>2027</v>
      </c>
      <c r="L6371" s="7" t="s">
        <v>715</v>
      </c>
      <c r="M6371" s="241">
        <v>8040</v>
      </c>
      <c r="N6371" s="7" t="s">
        <v>441</v>
      </c>
    </row>
    <row r="6372" spans="1:14" x14ac:dyDescent="0.3">
      <c r="A6372" t="str">
        <f t="shared" si="99"/>
        <v>20278500</v>
      </c>
      <c r="B6372" s="7" t="s">
        <v>1294</v>
      </c>
      <c r="C6372" s="7" t="s">
        <v>1337</v>
      </c>
      <c r="D6372" s="7" t="s">
        <v>22</v>
      </c>
      <c r="E6372" s="7" t="s">
        <v>482</v>
      </c>
      <c r="F6372" s="7" t="s">
        <v>483</v>
      </c>
      <c r="G6372" s="7" t="s">
        <v>247</v>
      </c>
      <c r="H6372" s="7" t="s">
        <v>248</v>
      </c>
      <c r="I6372" s="7" t="s">
        <v>708</v>
      </c>
      <c r="J6372" s="7" t="s">
        <v>709</v>
      </c>
      <c r="K6372" s="241">
        <v>2027</v>
      </c>
      <c r="L6372" s="7" t="s">
        <v>715</v>
      </c>
      <c r="M6372" s="241">
        <v>8500</v>
      </c>
      <c r="N6372" s="7" t="s">
        <v>362</v>
      </c>
    </row>
    <row r="6373" spans="1:14" x14ac:dyDescent="0.3">
      <c r="A6373" t="str">
        <f t="shared" si="99"/>
        <v>20281000</v>
      </c>
      <c r="B6373" s="7" t="s">
        <v>1294</v>
      </c>
      <c r="C6373" s="7" t="s">
        <v>1337</v>
      </c>
      <c r="D6373" s="7" t="s">
        <v>22</v>
      </c>
      <c r="E6373" s="7" t="e">
        <v>#N/A</v>
      </c>
      <c r="F6373" s="7" t="e">
        <v>#N/A</v>
      </c>
      <c r="G6373" s="7" t="e">
        <v>#N/A</v>
      </c>
      <c r="H6373" s="7" t="e">
        <v>#N/A</v>
      </c>
      <c r="I6373" s="7" t="s">
        <v>708</v>
      </c>
      <c r="J6373" s="7" t="s">
        <v>709</v>
      </c>
      <c r="K6373" s="241">
        <v>2028</v>
      </c>
      <c r="L6373" s="7" t="s">
        <v>716</v>
      </c>
      <c r="M6373" s="241">
        <v>1000</v>
      </c>
      <c r="N6373" s="7" t="s">
        <v>427</v>
      </c>
    </row>
    <row r="6374" spans="1:14" x14ac:dyDescent="0.3">
      <c r="A6374" t="str">
        <f t="shared" si="99"/>
        <v>20281016</v>
      </c>
      <c r="B6374" s="7" t="s">
        <v>1294</v>
      </c>
      <c r="C6374" s="7" t="s">
        <v>1337</v>
      </c>
      <c r="D6374" s="7" t="s">
        <v>22</v>
      </c>
      <c r="E6374" s="7" t="s">
        <v>482</v>
      </c>
      <c r="F6374" s="7" t="s">
        <v>483</v>
      </c>
      <c r="G6374" s="7" t="s">
        <v>247</v>
      </c>
      <c r="H6374" s="7" t="s">
        <v>248</v>
      </c>
      <c r="I6374" s="7" t="s">
        <v>708</v>
      </c>
      <c r="J6374" s="7" t="s">
        <v>709</v>
      </c>
      <c r="K6374" s="241">
        <v>2028</v>
      </c>
      <c r="L6374" s="7" t="s">
        <v>716</v>
      </c>
      <c r="M6374" s="241">
        <v>1016</v>
      </c>
      <c r="N6374" s="7" t="s">
        <v>599</v>
      </c>
    </row>
    <row r="6375" spans="1:14" x14ac:dyDescent="0.3">
      <c r="A6375" t="str">
        <f t="shared" si="99"/>
        <v>20281019</v>
      </c>
      <c r="B6375" s="7" t="s">
        <v>1294</v>
      </c>
      <c r="C6375" s="7" t="s">
        <v>1337</v>
      </c>
      <c r="D6375" s="7" t="s">
        <v>22</v>
      </c>
      <c r="E6375" s="7" t="s">
        <v>482</v>
      </c>
      <c r="F6375" s="7" t="s">
        <v>483</v>
      </c>
      <c r="G6375" s="7" t="s">
        <v>247</v>
      </c>
      <c r="H6375" s="7" t="s">
        <v>248</v>
      </c>
      <c r="I6375" s="7" t="s">
        <v>708</v>
      </c>
      <c r="J6375" s="7" t="s">
        <v>709</v>
      </c>
      <c r="K6375" s="241">
        <v>2028</v>
      </c>
      <c r="L6375" s="7" t="s">
        <v>716</v>
      </c>
      <c r="M6375" s="241">
        <v>1019</v>
      </c>
      <c r="N6375" s="7" t="s">
        <v>601</v>
      </c>
    </row>
    <row r="6376" spans="1:14" x14ac:dyDescent="0.3">
      <c r="A6376" t="str">
        <f t="shared" si="99"/>
        <v>20281022</v>
      </c>
      <c r="B6376" s="7" t="s">
        <v>1294</v>
      </c>
      <c r="C6376" s="7" t="s">
        <v>1337</v>
      </c>
      <c r="D6376" s="7" t="s">
        <v>22</v>
      </c>
      <c r="E6376" s="7" t="e">
        <v>#N/A</v>
      </c>
      <c r="F6376" s="7" t="e">
        <v>#N/A</v>
      </c>
      <c r="G6376" s="7" t="e">
        <v>#N/A</v>
      </c>
      <c r="H6376" s="7" t="e">
        <v>#N/A</v>
      </c>
      <c r="I6376" s="7" t="s">
        <v>708</v>
      </c>
      <c r="J6376" s="7" t="s">
        <v>709</v>
      </c>
      <c r="K6376" s="241">
        <v>2028</v>
      </c>
      <c r="L6376" s="7" t="s">
        <v>716</v>
      </c>
      <c r="M6376" s="241">
        <v>1022</v>
      </c>
      <c r="N6376" s="7" t="s">
        <v>602</v>
      </c>
    </row>
    <row r="6377" spans="1:14" x14ac:dyDescent="0.3">
      <c r="A6377" t="str">
        <f t="shared" si="99"/>
        <v>20281031</v>
      </c>
      <c r="B6377" s="7" t="s">
        <v>1294</v>
      </c>
      <c r="C6377" s="7" t="s">
        <v>1337</v>
      </c>
      <c r="D6377" s="7" t="s">
        <v>22</v>
      </c>
      <c r="E6377" s="7" t="e">
        <v>#N/A</v>
      </c>
      <c r="F6377" s="7" t="e">
        <v>#N/A</v>
      </c>
      <c r="G6377" s="7" t="e">
        <v>#N/A</v>
      </c>
      <c r="H6377" s="7" t="e">
        <v>#N/A</v>
      </c>
      <c r="I6377" s="7" t="s">
        <v>708</v>
      </c>
      <c r="J6377" s="7" t="s">
        <v>709</v>
      </c>
      <c r="K6377" s="241">
        <v>2028</v>
      </c>
      <c r="L6377" s="7" t="s">
        <v>716</v>
      </c>
      <c r="M6377" s="241">
        <v>1031</v>
      </c>
      <c r="N6377" s="7" t="s">
        <v>529</v>
      </c>
    </row>
    <row r="6378" spans="1:14" x14ac:dyDescent="0.3">
      <c r="A6378" t="str">
        <f t="shared" si="99"/>
        <v>20281042</v>
      </c>
      <c r="B6378" s="7" t="s">
        <v>1294</v>
      </c>
      <c r="C6378" s="7" t="s">
        <v>1337</v>
      </c>
      <c r="D6378" s="7" t="s">
        <v>22</v>
      </c>
      <c r="E6378" s="7" t="s">
        <v>482</v>
      </c>
      <c r="F6378" s="7" t="s">
        <v>483</v>
      </c>
      <c r="G6378" s="7" t="s">
        <v>247</v>
      </c>
      <c r="H6378" s="7" t="s">
        <v>248</v>
      </c>
      <c r="I6378" s="7" t="s">
        <v>708</v>
      </c>
      <c r="J6378" s="7" t="s">
        <v>709</v>
      </c>
      <c r="K6378" s="241">
        <v>2028</v>
      </c>
      <c r="L6378" s="7" t="s">
        <v>716</v>
      </c>
      <c r="M6378" s="241">
        <v>1042</v>
      </c>
      <c r="N6378" s="7" t="s">
        <v>180</v>
      </c>
    </row>
    <row r="6379" spans="1:14" x14ac:dyDescent="0.3">
      <c r="A6379" t="str">
        <f t="shared" si="99"/>
        <v>20282007</v>
      </c>
      <c r="B6379" s="7" t="s">
        <v>1294</v>
      </c>
      <c r="C6379" s="7" t="s">
        <v>1337</v>
      </c>
      <c r="D6379" s="7" t="s">
        <v>22</v>
      </c>
      <c r="E6379" s="7" t="e">
        <v>#N/A</v>
      </c>
      <c r="F6379" s="7" t="e">
        <v>#N/A</v>
      </c>
      <c r="G6379" s="7" t="e">
        <v>#N/A</v>
      </c>
      <c r="H6379" s="7" t="e">
        <v>#N/A</v>
      </c>
      <c r="I6379" s="7" t="s">
        <v>708</v>
      </c>
      <c r="J6379" s="7" t="s">
        <v>709</v>
      </c>
      <c r="K6379" s="241">
        <v>2028</v>
      </c>
      <c r="L6379" s="7" t="s">
        <v>716</v>
      </c>
      <c r="M6379" s="241">
        <v>2007</v>
      </c>
      <c r="N6379" s="7" t="s">
        <v>619</v>
      </c>
    </row>
    <row r="6380" spans="1:14" x14ac:dyDescent="0.3">
      <c r="A6380" t="str">
        <f t="shared" si="99"/>
        <v>20284000</v>
      </c>
      <c r="B6380" s="7" t="s">
        <v>1294</v>
      </c>
      <c r="C6380" s="7" t="s">
        <v>1337</v>
      </c>
      <c r="D6380" s="7" t="s">
        <v>22</v>
      </c>
      <c r="E6380" s="7" t="e">
        <v>#N/A</v>
      </c>
      <c r="F6380" s="7" t="e">
        <v>#N/A</v>
      </c>
      <c r="G6380" s="7" t="e">
        <v>#N/A</v>
      </c>
      <c r="H6380" s="7" t="e">
        <v>#N/A</v>
      </c>
      <c r="I6380" s="7" t="s">
        <v>708</v>
      </c>
      <c r="J6380" s="7" t="s">
        <v>709</v>
      </c>
      <c r="K6380" s="241">
        <v>2028</v>
      </c>
      <c r="L6380" s="7" t="s">
        <v>716</v>
      </c>
      <c r="M6380" s="241">
        <v>4000</v>
      </c>
      <c r="N6380" s="7" t="s">
        <v>1349</v>
      </c>
    </row>
    <row r="6381" spans="1:14" x14ac:dyDescent="0.3">
      <c r="A6381" t="str">
        <f t="shared" si="99"/>
        <v>20288040</v>
      </c>
      <c r="B6381" s="7" t="s">
        <v>1294</v>
      </c>
      <c r="C6381" s="7" t="s">
        <v>1337</v>
      </c>
      <c r="D6381" s="7" t="s">
        <v>22</v>
      </c>
      <c r="E6381" s="7" t="s">
        <v>482</v>
      </c>
      <c r="F6381" s="7" t="s">
        <v>483</v>
      </c>
      <c r="G6381" s="7" t="s">
        <v>247</v>
      </c>
      <c r="H6381" s="7" t="s">
        <v>248</v>
      </c>
      <c r="I6381" s="7" t="s">
        <v>708</v>
      </c>
      <c r="J6381" s="7" t="s">
        <v>709</v>
      </c>
      <c r="K6381" s="241">
        <v>2028</v>
      </c>
      <c r="L6381" s="7" t="s">
        <v>716</v>
      </c>
      <c r="M6381" s="241">
        <v>8040</v>
      </c>
      <c r="N6381" s="7" t="s">
        <v>441</v>
      </c>
    </row>
    <row r="6382" spans="1:14" x14ac:dyDescent="0.3">
      <c r="A6382" t="str">
        <f t="shared" si="99"/>
        <v>20288500</v>
      </c>
      <c r="B6382" s="7" t="s">
        <v>1294</v>
      </c>
      <c r="C6382" s="7" t="s">
        <v>1337</v>
      </c>
      <c r="D6382" s="7" t="s">
        <v>22</v>
      </c>
      <c r="E6382" s="7" t="s">
        <v>482</v>
      </c>
      <c r="F6382" s="7" t="s">
        <v>483</v>
      </c>
      <c r="G6382" s="7" t="s">
        <v>247</v>
      </c>
      <c r="H6382" s="7" t="s">
        <v>248</v>
      </c>
      <c r="I6382" s="7" t="s">
        <v>708</v>
      </c>
      <c r="J6382" s="7" t="s">
        <v>709</v>
      </c>
      <c r="K6382" s="241">
        <v>2028</v>
      </c>
      <c r="L6382" s="7" t="s">
        <v>716</v>
      </c>
      <c r="M6382" s="241">
        <v>8500</v>
      </c>
      <c r="N6382" s="7" t="s">
        <v>362</v>
      </c>
    </row>
    <row r="6383" spans="1:14" x14ac:dyDescent="0.3">
      <c r="A6383" t="str">
        <f t="shared" si="99"/>
        <v>20288520</v>
      </c>
      <c r="B6383" s="7" t="s">
        <v>1294</v>
      </c>
      <c r="C6383" s="7" t="s">
        <v>1337</v>
      </c>
      <c r="D6383" s="7" t="s">
        <v>22</v>
      </c>
      <c r="E6383" s="7" t="e">
        <v>#N/A</v>
      </c>
      <c r="F6383" s="7" t="e">
        <v>#N/A</v>
      </c>
      <c r="G6383" s="7" t="e">
        <v>#N/A</v>
      </c>
      <c r="H6383" s="7" t="e">
        <v>#N/A</v>
      </c>
      <c r="I6383" s="7" t="s">
        <v>708</v>
      </c>
      <c r="J6383" s="7" t="s">
        <v>709</v>
      </c>
      <c r="K6383" s="241">
        <v>2028</v>
      </c>
      <c r="L6383" s="7" t="s">
        <v>716</v>
      </c>
      <c r="M6383" s="241">
        <v>8520</v>
      </c>
      <c r="N6383" s="7" t="s">
        <v>2803</v>
      </c>
    </row>
    <row r="6384" spans="1:14" x14ac:dyDescent="0.3">
      <c r="A6384" t="str">
        <f t="shared" si="99"/>
        <v>20291000</v>
      </c>
      <c r="B6384" s="7" t="s">
        <v>1294</v>
      </c>
      <c r="C6384" s="7" t="s">
        <v>1337</v>
      </c>
      <c r="D6384" s="7" t="s">
        <v>22</v>
      </c>
      <c r="E6384" s="7" t="e">
        <v>#N/A</v>
      </c>
      <c r="F6384" s="7" t="e">
        <v>#N/A</v>
      </c>
      <c r="G6384" s="7" t="e">
        <v>#N/A</v>
      </c>
      <c r="H6384" s="7" t="e">
        <v>#N/A</v>
      </c>
      <c r="I6384" s="7" t="s">
        <v>708</v>
      </c>
      <c r="J6384" s="7" t="s">
        <v>709</v>
      </c>
      <c r="K6384" s="241">
        <v>2029</v>
      </c>
      <c r="L6384" s="7" t="s">
        <v>717</v>
      </c>
      <c r="M6384" s="241">
        <v>1000</v>
      </c>
      <c r="N6384" s="7" t="s">
        <v>427</v>
      </c>
    </row>
    <row r="6385" spans="1:14" x14ac:dyDescent="0.3">
      <c r="A6385" t="str">
        <f t="shared" si="99"/>
        <v>20291016</v>
      </c>
      <c r="B6385" s="7" t="s">
        <v>1294</v>
      </c>
      <c r="C6385" s="7" t="s">
        <v>1337</v>
      </c>
      <c r="D6385" s="7" t="s">
        <v>22</v>
      </c>
      <c r="E6385" s="7" t="s">
        <v>482</v>
      </c>
      <c r="F6385" s="7" t="s">
        <v>483</v>
      </c>
      <c r="G6385" s="7" t="s">
        <v>247</v>
      </c>
      <c r="H6385" s="7" t="s">
        <v>248</v>
      </c>
      <c r="I6385" s="7" t="s">
        <v>708</v>
      </c>
      <c r="J6385" s="7" t="s">
        <v>709</v>
      </c>
      <c r="K6385" s="241">
        <v>2029</v>
      </c>
      <c r="L6385" s="7" t="s">
        <v>717</v>
      </c>
      <c r="M6385" s="241">
        <v>1016</v>
      </c>
      <c r="N6385" s="7" t="s">
        <v>599</v>
      </c>
    </row>
    <row r="6386" spans="1:14" x14ac:dyDescent="0.3">
      <c r="A6386" t="str">
        <f t="shared" si="99"/>
        <v>20291019</v>
      </c>
      <c r="B6386" s="7" t="s">
        <v>1294</v>
      </c>
      <c r="C6386" s="7" t="s">
        <v>1337</v>
      </c>
      <c r="D6386" s="7" t="s">
        <v>22</v>
      </c>
      <c r="E6386" s="7" t="s">
        <v>482</v>
      </c>
      <c r="F6386" s="7" t="s">
        <v>483</v>
      </c>
      <c r="G6386" s="7" t="s">
        <v>247</v>
      </c>
      <c r="H6386" s="7" t="s">
        <v>248</v>
      </c>
      <c r="I6386" s="7" t="s">
        <v>708</v>
      </c>
      <c r="J6386" s="7" t="s">
        <v>709</v>
      </c>
      <c r="K6386" s="241">
        <v>2029</v>
      </c>
      <c r="L6386" s="7" t="s">
        <v>717</v>
      </c>
      <c r="M6386" s="241">
        <v>1019</v>
      </c>
      <c r="N6386" s="7" t="s">
        <v>601</v>
      </c>
    </row>
    <row r="6387" spans="1:14" x14ac:dyDescent="0.3">
      <c r="A6387" t="str">
        <f t="shared" si="99"/>
        <v>20291042</v>
      </c>
      <c r="B6387" s="7" t="s">
        <v>1294</v>
      </c>
      <c r="C6387" s="7" t="s">
        <v>1337</v>
      </c>
      <c r="D6387" s="7" t="s">
        <v>22</v>
      </c>
      <c r="E6387" s="7" t="s">
        <v>482</v>
      </c>
      <c r="F6387" s="7" t="s">
        <v>483</v>
      </c>
      <c r="G6387" s="7" t="s">
        <v>247</v>
      </c>
      <c r="H6387" s="7" t="s">
        <v>248</v>
      </c>
      <c r="I6387" s="7" t="s">
        <v>708</v>
      </c>
      <c r="J6387" s="7" t="s">
        <v>709</v>
      </c>
      <c r="K6387" s="241">
        <v>2029</v>
      </c>
      <c r="L6387" s="7" t="s">
        <v>717</v>
      </c>
      <c r="M6387" s="241">
        <v>1042</v>
      </c>
      <c r="N6387" s="7" t="s">
        <v>180</v>
      </c>
    </row>
    <row r="6388" spans="1:14" x14ac:dyDescent="0.3">
      <c r="A6388" t="str">
        <f t="shared" si="99"/>
        <v>20292007</v>
      </c>
      <c r="B6388" s="7" t="s">
        <v>1294</v>
      </c>
      <c r="C6388" s="7" t="s">
        <v>1337</v>
      </c>
      <c r="D6388" s="7" t="s">
        <v>22</v>
      </c>
      <c r="E6388" s="7" t="e">
        <v>#N/A</v>
      </c>
      <c r="F6388" s="7" t="e">
        <v>#N/A</v>
      </c>
      <c r="G6388" s="7" t="e">
        <v>#N/A</v>
      </c>
      <c r="H6388" s="7" t="e">
        <v>#N/A</v>
      </c>
      <c r="I6388" s="7" t="s">
        <v>708</v>
      </c>
      <c r="J6388" s="7" t="s">
        <v>709</v>
      </c>
      <c r="K6388" s="241">
        <v>2029</v>
      </c>
      <c r="L6388" s="7" t="s">
        <v>717</v>
      </c>
      <c r="M6388" s="241">
        <v>2007</v>
      </c>
      <c r="N6388" s="7" t="s">
        <v>619</v>
      </c>
    </row>
    <row r="6389" spans="1:14" x14ac:dyDescent="0.3">
      <c r="A6389" t="str">
        <f t="shared" si="99"/>
        <v>20294000</v>
      </c>
      <c r="B6389" s="7" t="s">
        <v>1294</v>
      </c>
      <c r="C6389" s="7" t="s">
        <v>1337</v>
      </c>
      <c r="D6389" s="7" t="s">
        <v>22</v>
      </c>
      <c r="E6389" s="7" t="e">
        <v>#N/A</v>
      </c>
      <c r="F6389" s="7" t="e">
        <v>#N/A</v>
      </c>
      <c r="G6389" s="7" t="e">
        <v>#N/A</v>
      </c>
      <c r="H6389" s="7" t="e">
        <v>#N/A</v>
      </c>
      <c r="I6389" s="7" t="s">
        <v>708</v>
      </c>
      <c r="J6389" s="7" t="s">
        <v>709</v>
      </c>
      <c r="K6389" s="241">
        <v>2029</v>
      </c>
      <c r="L6389" s="7" t="s">
        <v>717</v>
      </c>
      <c r="M6389" s="241">
        <v>4000</v>
      </c>
      <c r="N6389" s="7" t="s">
        <v>1349</v>
      </c>
    </row>
    <row r="6390" spans="1:14" x14ac:dyDescent="0.3">
      <c r="A6390" t="str">
        <f t="shared" si="99"/>
        <v>20298040</v>
      </c>
      <c r="B6390" s="7" t="s">
        <v>1294</v>
      </c>
      <c r="C6390" s="7" t="s">
        <v>1337</v>
      </c>
      <c r="D6390" s="7" t="s">
        <v>22</v>
      </c>
      <c r="E6390" s="7" t="s">
        <v>482</v>
      </c>
      <c r="F6390" s="7" t="s">
        <v>483</v>
      </c>
      <c r="G6390" s="7" t="s">
        <v>247</v>
      </c>
      <c r="H6390" s="7" t="s">
        <v>248</v>
      </c>
      <c r="I6390" s="7" t="s">
        <v>708</v>
      </c>
      <c r="J6390" s="7" t="s">
        <v>709</v>
      </c>
      <c r="K6390" s="241">
        <v>2029</v>
      </c>
      <c r="L6390" s="7" t="s">
        <v>717</v>
      </c>
      <c r="M6390" s="241">
        <v>8040</v>
      </c>
      <c r="N6390" s="7" t="s">
        <v>441</v>
      </c>
    </row>
    <row r="6391" spans="1:14" x14ac:dyDescent="0.3">
      <c r="A6391" t="str">
        <f t="shared" si="99"/>
        <v>20298500</v>
      </c>
      <c r="B6391" s="7" t="s">
        <v>1294</v>
      </c>
      <c r="C6391" s="7" t="s">
        <v>1337</v>
      </c>
      <c r="D6391" s="7" t="s">
        <v>22</v>
      </c>
      <c r="E6391" s="7" t="s">
        <v>482</v>
      </c>
      <c r="F6391" s="7" t="s">
        <v>483</v>
      </c>
      <c r="G6391" s="7" t="s">
        <v>247</v>
      </c>
      <c r="H6391" s="7" t="s">
        <v>248</v>
      </c>
      <c r="I6391" s="7" t="s">
        <v>708</v>
      </c>
      <c r="J6391" s="7" t="s">
        <v>709</v>
      </c>
      <c r="K6391" s="241">
        <v>2029</v>
      </c>
      <c r="L6391" s="7" t="s">
        <v>717</v>
      </c>
      <c r="M6391" s="241">
        <v>8500</v>
      </c>
      <c r="N6391" s="7" t="s">
        <v>362</v>
      </c>
    </row>
    <row r="6392" spans="1:14" x14ac:dyDescent="0.3">
      <c r="A6392" t="str">
        <f t="shared" si="99"/>
        <v>20301016</v>
      </c>
      <c r="B6392" s="7" t="s">
        <v>1294</v>
      </c>
      <c r="C6392" s="7" t="s">
        <v>1337</v>
      </c>
      <c r="D6392" s="7" t="s">
        <v>22</v>
      </c>
      <c r="E6392" s="7" t="s">
        <v>482</v>
      </c>
      <c r="F6392" s="7" t="s">
        <v>483</v>
      </c>
      <c r="G6392" s="7" t="s">
        <v>247</v>
      </c>
      <c r="H6392" s="7" t="s">
        <v>248</v>
      </c>
      <c r="I6392" s="7" t="s">
        <v>708</v>
      </c>
      <c r="J6392" s="7" t="s">
        <v>709</v>
      </c>
      <c r="K6392" s="241">
        <v>2030</v>
      </c>
      <c r="L6392" s="7" t="s">
        <v>718</v>
      </c>
      <c r="M6392" s="241">
        <v>1016</v>
      </c>
      <c r="N6392" s="7" t="s">
        <v>599</v>
      </c>
    </row>
    <row r="6393" spans="1:14" x14ac:dyDescent="0.3">
      <c r="A6393" t="str">
        <f t="shared" si="99"/>
        <v>20301019</v>
      </c>
      <c r="B6393" s="7" t="s">
        <v>1294</v>
      </c>
      <c r="C6393" s="7" t="s">
        <v>1337</v>
      </c>
      <c r="D6393" s="7" t="s">
        <v>22</v>
      </c>
      <c r="E6393" s="7" t="s">
        <v>482</v>
      </c>
      <c r="F6393" s="7" t="s">
        <v>483</v>
      </c>
      <c r="G6393" s="7" t="s">
        <v>247</v>
      </c>
      <c r="H6393" s="7" t="s">
        <v>248</v>
      </c>
      <c r="I6393" s="7" t="s">
        <v>708</v>
      </c>
      <c r="J6393" s="7" t="s">
        <v>709</v>
      </c>
      <c r="K6393" s="241">
        <v>2030</v>
      </c>
      <c r="L6393" s="7" t="s">
        <v>718</v>
      </c>
      <c r="M6393" s="241">
        <v>1019</v>
      </c>
      <c r="N6393" s="7" t="s">
        <v>601</v>
      </c>
    </row>
    <row r="6394" spans="1:14" x14ac:dyDescent="0.3">
      <c r="A6394" t="str">
        <f t="shared" si="99"/>
        <v>20301042</v>
      </c>
      <c r="B6394" s="7" t="s">
        <v>1294</v>
      </c>
      <c r="C6394" s="7" t="s">
        <v>1337</v>
      </c>
      <c r="D6394" s="7" t="s">
        <v>22</v>
      </c>
      <c r="E6394" s="7" t="s">
        <v>482</v>
      </c>
      <c r="F6394" s="7" t="s">
        <v>483</v>
      </c>
      <c r="G6394" s="7" t="s">
        <v>247</v>
      </c>
      <c r="H6394" s="7" t="s">
        <v>248</v>
      </c>
      <c r="I6394" s="7" t="s">
        <v>708</v>
      </c>
      <c r="J6394" s="7" t="s">
        <v>709</v>
      </c>
      <c r="K6394" s="241">
        <v>2030</v>
      </c>
      <c r="L6394" s="7" t="s">
        <v>718</v>
      </c>
      <c r="M6394" s="241">
        <v>1042</v>
      </c>
      <c r="N6394" s="7" t="s">
        <v>180</v>
      </c>
    </row>
    <row r="6395" spans="1:14" x14ac:dyDescent="0.3">
      <c r="A6395" t="str">
        <f t="shared" si="99"/>
        <v>20302007</v>
      </c>
      <c r="B6395" s="7" t="s">
        <v>1294</v>
      </c>
      <c r="C6395" s="7" t="s">
        <v>1337</v>
      </c>
      <c r="D6395" s="7" t="s">
        <v>22</v>
      </c>
      <c r="E6395" s="7" t="e">
        <v>#N/A</v>
      </c>
      <c r="F6395" s="7" t="e">
        <v>#N/A</v>
      </c>
      <c r="G6395" s="7" t="e">
        <v>#N/A</v>
      </c>
      <c r="H6395" s="7" t="e">
        <v>#N/A</v>
      </c>
      <c r="I6395" s="7" t="s">
        <v>708</v>
      </c>
      <c r="J6395" s="7" t="s">
        <v>709</v>
      </c>
      <c r="K6395" s="241">
        <v>2030</v>
      </c>
      <c r="L6395" s="7" t="s">
        <v>718</v>
      </c>
      <c r="M6395" s="241">
        <v>2007</v>
      </c>
      <c r="N6395" s="7" t="s">
        <v>619</v>
      </c>
    </row>
    <row r="6396" spans="1:14" x14ac:dyDescent="0.3">
      <c r="A6396" t="str">
        <f t="shared" si="99"/>
        <v>20304000</v>
      </c>
      <c r="B6396" s="7" t="s">
        <v>1294</v>
      </c>
      <c r="C6396" s="7" t="s">
        <v>1337</v>
      </c>
      <c r="D6396" s="7" t="s">
        <v>22</v>
      </c>
      <c r="E6396" s="7" t="e">
        <v>#N/A</v>
      </c>
      <c r="F6396" s="7" t="e">
        <v>#N/A</v>
      </c>
      <c r="G6396" s="7" t="e">
        <v>#N/A</v>
      </c>
      <c r="H6396" s="7" t="e">
        <v>#N/A</v>
      </c>
      <c r="I6396" s="7" t="s">
        <v>708</v>
      </c>
      <c r="J6396" s="7" t="s">
        <v>709</v>
      </c>
      <c r="K6396" s="241">
        <v>2030</v>
      </c>
      <c r="L6396" s="7" t="s">
        <v>718</v>
      </c>
      <c r="M6396" s="241">
        <v>4000</v>
      </c>
      <c r="N6396" s="7" t="s">
        <v>1349</v>
      </c>
    </row>
    <row r="6397" spans="1:14" x14ac:dyDescent="0.3">
      <c r="A6397" t="str">
        <f t="shared" si="99"/>
        <v>20308040</v>
      </c>
      <c r="B6397" s="7" t="s">
        <v>1294</v>
      </c>
      <c r="C6397" s="7" t="s">
        <v>1337</v>
      </c>
      <c r="D6397" s="7" t="s">
        <v>22</v>
      </c>
      <c r="E6397" s="7" t="s">
        <v>482</v>
      </c>
      <c r="F6397" s="7" t="s">
        <v>483</v>
      </c>
      <c r="G6397" s="7" t="s">
        <v>247</v>
      </c>
      <c r="H6397" s="7" t="s">
        <v>248</v>
      </c>
      <c r="I6397" s="7" t="s">
        <v>708</v>
      </c>
      <c r="J6397" s="7" t="s">
        <v>709</v>
      </c>
      <c r="K6397" s="241">
        <v>2030</v>
      </c>
      <c r="L6397" s="7" t="s">
        <v>718</v>
      </c>
      <c r="M6397" s="241">
        <v>8040</v>
      </c>
      <c r="N6397" s="7" t="s">
        <v>441</v>
      </c>
    </row>
    <row r="6398" spans="1:14" x14ac:dyDescent="0.3">
      <c r="A6398" t="str">
        <f t="shared" si="99"/>
        <v>20308500</v>
      </c>
      <c r="B6398" s="7" t="s">
        <v>1294</v>
      </c>
      <c r="C6398" s="7" t="s">
        <v>1337</v>
      </c>
      <c r="D6398" s="7" t="s">
        <v>22</v>
      </c>
      <c r="E6398" s="7" t="s">
        <v>482</v>
      </c>
      <c r="F6398" s="7" t="s">
        <v>483</v>
      </c>
      <c r="G6398" s="7" t="s">
        <v>247</v>
      </c>
      <c r="H6398" s="7" t="s">
        <v>248</v>
      </c>
      <c r="I6398" s="7" t="s">
        <v>708</v>
      </c>
      <c r="J6398" s="7" t="s">
        <v>709</v>
      </c>
      <c r="K6398" s="241">
        <v>2030</v>
      </c>
      <c r="L6398" s="7" t="s">
        <v>718</v>
      </c>
      <c r="M6398" s="241">
        <v>8500</v>
      </c>
      <c r="N6398" s="7" t="s">
        <v>362</v>
      </c>
    </row>
    <row r="6399" spans="1:14" x14ac:dyDescent="0.3">
      <c r="A6399" t="str">
        <f t="shared" si="99"/>
        <v>20311000</v>
      </c>
      <c r="B6399" s="7" t="s">
        <v>1294</v>
      </c>
      <c r="C6399" s="7" t="s">
        <v>1337</v>
      </c>
      <c r="D6399" s="7" t="s">
        <v>22</v>
      </c>
      <c r="E6399" s="7" t="e">
        <v>#N/A</v>
      </c>
      <c r="F6399" s="7" t="e">
        <v>#N/A</v>
      </c>
      <c r="G6399" s="7" t="e">
        <v>#N/A</v>
      </c>
      <c r="H6399" s="7" t="e">
        <v>#N/A</v>
      </c>
      <c r="I6399" s="7" t="s">
        <v>708</v>
      </c>
      <c r="J6399" s="7" t="s">
        <v>709</v>
      </c>
      <c r="K6399" s="241">
        <v>2031</v>
      </c>
      <c r="L6399" s="7" t="s">
        <v>719</v>
      </c>
      <c r="M6399" s="241">
        <v>1000</v>
      </c>
      <c r="N6399" s="7" t="s">
        <v>427</v>
      </c>
    </row>
    <row r="6400" spans="1:14" x14ac:dyDescent="0.3">
      <c r="A6400" t="str">
        <f t="shared" si="99"/>
        <v>20311016</v>
      </c>
      <c r="B6400" s="7" t="s">
        <v>1294</v>
      </c>
      <c r="C6400" s="7" t="s">
        <v>1337</v>
      </c>
      <c r="D6400" s="7" t="s">
        <v>22</v>
      </c>
      <c r="E6400" s="7" t="s">
        <v>482</v>
      </c>
      <c r="F6400" s="7" t="s">
        <v>483</v>
      </c>
      <c r="G6400" s="7" t="s">
        <v>247</v>
      </c>
      <c r="H6400" s="7" t="s">
        <v>248</v>
      </c>
      <c r="I6400" s="7" t="s">
        <v>708</v>
      </c>
      <c r="J6400" s="7" t="s">
        <v>709</v>
      </c>
      <c r="K6400" s="241">
        <v>2031</v>
      </c>
      <c r="L6400" s="7" t="s">
        <v>719</v>
      </c>
      <c r="M6400" s="241">
        <v>1016</v>
      </c>
      <c r="N6400" s="7" t="s">
        <v>599</v>
      </c>
    </row>
    <row r="6401" spans="1:14" x14ac:dyDescent="0.3">
      <c r="A6401" t="str">
        <f t="shared" si="99"/>
        <v>20311019</v>
      </c>
      <c r="B6401" s="7" t="s">
        <v>1294</v>
      </c>
      <c r="C6401" s="7" t="s">
        <v>1337</v>
      </c>
      <c r="D6401" s="7" t="s">
        <v>22</v>
      </c>
      <c r="E6401" s="7" t="s">
        <v>482</v>
      </c>
      <c r="F6401" s="7" t="s">
        <v>483</v>
      </c>
      <c r="G6401" s="7" t="s">
        <v>247</v>
      </c>
      <c r="H6401" s="7" t="s">
        <v>248</v>
      </c>
      <c r="I6401" s="7" t="s">
        <v>708</v>
      </c>
      <c r="J6401" s="7" t="s">
        <v>709</v>
      </c>
      <c r="K6401" s="241">
        <v>2031</v>
      </c>
      <c r="L6401" s="7" t="s">
        <v>719</v>
      </c>
      <c r="M6401" s="241">
        <v>1019</v>
      </c>
      <c r="N6401" s="7" t="s">
        <v>601</v>
      </c>
    </row>
    <row r="6402" spans="1:14" x14ac:dyDescent="0.3">
      <c r="A6402" t="str">
        <f t="shared" si="99"/>
        <v>20311042</v>
      </c>
      <c r="B6402" s="7" t="s">
        <v>1294</v>
      </c>
      <c r="C6402" s="7" t="s">
        <v>1337</v>
      </c>
      <c r="D6402" s="7" t="s">
        <v>22</v>
      </c>
      <c r="E6402" s="7" t="s">
        <v>482</v>
      </c>
      <c r="F6402" s="7" t="s">
        <v>483</v>
      </c>
      <c r="G6402" s="7" t="s">
        <v>247</v>
      </c>
      <c r="H6402" s="7" t="s">
        <v>248</v>
      </c>
      <c r="I6402" s="7" t="s">
        <v>708</v>
      </c>
      <c r="J6402" s="7" t="s">
        <v>709</v>
      </c>
      <c r="K6402" s="241">
        <v>2031</v>
      </c>
      <c r="L6402" s="7" t="s">
        <v>719</v>
      </c>
      <c r="M6402" s="241">
        <v>1042</v>
      </c>
      <c r="N6402" s="7" t="s">
        <v>180</v>
      </c>
    </row>
    <row r="6403" spans="1:14" x14ac:dyDescent="0.3">
      <c r="A6403" t="str">
        <f t="shared" ref="A6403:A6466" si="100">K6403&amp;M6403</f>
        <v>20312007</v>
      </c>
      <c r="B6403" s="7" t="s">
        <v>1294</v>
      </c>
      <c r="C6403" s="7" t="s">
        <v>1337</v>
      </c>
      <c r="D6403" s="7" t="s">
        <v>22</v>
      </c>
      <c r="E6403" s="7" t="e">
        <v>#N/A</v>
      </c>
      <c r="F6403" s="7" t="e">
        <v>#N/A</v>
      </c>
      <c r="G6403" s="7" t="e">
        <v>#N/A</v>
      </c>
      <c r="H6403" s="7" t="e">
        <v>#N/A</v>
      </c>
      <c r="I6403" s="7" t="s">
        <v>708</v>
      </c>
      <c r="J6403" s="7" t="s">
        <v>709</v>
      </c>
      <c r="K6403" s="241">
        <v>2031</v>
      </c>
      <c r="L6403" s="7" t="s">
        <v>719</v>
      </c>
      <c r="M6403" s="241">
        <v>2007</v>
      </c>
      <c r="N6403" s="7" t="s">
        <v>619</v>
      </c>
    </row>
    <row r="6404" spans="1:14" x14ac:dyDescent="0.3">
      <c r="A6404" t="str">
        <f t="shared" si="100"/>
        <v>20314000</v>
      </c>
      <c r="B6404" s="7" t="s">
        <v>1294</v>
      </c>
      <c r="C6404" s="7" t="s">
        <v>1337</v>
      </c>
      <c r="D6404" s="7" t="s">
        <v>22</v>
      </c>
      <c r="E6404" s="7" t="e">
        <v>#N/A</v>
      </c>
      <c r="F6404" s="7" t="e">
        <v>#N/A</v>
      </c>
      <c r="G6404" s="7" t="e">
        <v>#N/A</v>
      </c>
      <c r="H6404" s="7" t="e">
        <v>#N/A</v>
      </c>
      <c r="I6404" s="7" t="s">
        <v>708</v>
      </c>
      <c r="J6404" s="7" t="s">
        <v>709</v>
      </c>
      <c r="K6404" s="241">
        <v>2031</v>
      </c>
      <c r="L6404" s="7" t="s">
        <v>719</v>
      </c>
      <c r="M6404" s="241">
        <v>4000</v>
      </c>
      <c r="N6404" s="7" t="s">
        <v>1349</v>
      </c>
    </row>
    <row r="6405" spans="1:14" x14ac:dyDescent="0.3">
      <c r="A6405" t="str">
        <f t="shared" si="100"/>
        <v>20318040</v>
      </c>
      <c r="B6405" s="7" t="s">
        <v>1294</v>
      </c>
      <c r="C6405" s="7" t="s">
        <v>1337</v>
      </c>
      <c r="D6405" s="7" t="s">
        <v>22</v>
      </c>
      <c r="E6405" s="7" t="s">
        <v>482</v>
      </c>
      <c r="F6405" s="7" t="s">
        <v>483</v>
      </c>
      <c r="G6405" s="7" t="s">
        <v>247</v>
      </c>
      <c r="H6405" s="7" t="s">
        <v>248</v>
      </c>
      <c r="I6405" s="7" t="s">
        <v>708</v>
      </c>
      <c r="J6405" s="7" t="s">
        <v>709</v>
      </c>
      <c r="K6405" s="241">
        <v>2031</v>
      </c>
      <c r="L6405" s="7" t="s">
        <v>719</v>
      </c>
      <c r="M6405" s="241">
        <v>8040</v>
      </c>
      <c r="N6405" s="7" t="s">
        <v>441</v>
      </c>
    </row>
    <row r="6406" spans="1:14" x14ac:dyDescent="0.3">
      <c r="A6406" t="str">
        <f t="shared" si="100"/>
        <v>20318500</v>
      </c>
      <c r="B6406" s="7" t="s">
        <v>1294</v>
      </c>
      <c r="C6406" s="7" t="s">
        <v>1337</v>
      </c>
      <c r="D6406" s="7" t="s">
        <v>22</v>
      </c>
      <c r="E6406" s="7" t="s">
        <v>482</v>
      </c>
      <c r="F6406" s="7" t="s">
        <v>483</v>
      </c>
      <c r="G6406" s="7" t="s">
        <v>247</v>
      </c>
      <c r="H6406" s="7" t="s">
        <v>248</v>
      </c>
      <c r="I6406" s="7" t="s">
        <v>708</v>
      </c>
      <c r="J6406" s="7" t="s">
        <v>709</v>
      </c>
      <c r="K6406" s="241">
        <v>2031</v>
      </c>
      <c r="L6406" s="7" t="s">
        <v>719</v>
      </c>
      <c r="M6406" s="241">
        <v>8500</v>
      </c>
      <c r="N6406" s="7" t="s">
        <v>362</v>
      </c>
    </row>
    <row r="6407" spans="1:14" x14ac:dyDescent="0.3">
      <c r="A6407" t="str">
        <f t="shared" si="100"/>
        <v>20318520</v>
      </c>
      <c r="B6407" s="7" t="s">
        <v>1294</v>
      </c>
      <c r="C6407" s="7" t="s">
        <v>1337</v>
      </c>
      <c r="D6407" s="7" t="s">
        <v>22</v>
      </c>
      <c r="E6407" s="7" t="e">
        <v>#N/A</v>
      </c>
      <c r="F6407" s="7" t="e">
        <v>#N/A</v>
      </c>
      <c r="G6407" s="7" t="e">
        <v>#N/A</v>
      </c>
      <c r="H6407" s="7" t="e">
        <v>#N/A</v>
      </c>
      <c r="I6407" s="7" t="s">
        <v>708</v>
      </c>
      <c r="J6407" s="7" t="s">
        <v>709</v>
      </c>
      <c r="K6407" s="241">
        <v>2031</v>
      </c>
      <c r="L6407" s="7" t="s">
        <v>719</v>
      </c>
      <c r="M6407" s="241">
        <v>8520</v>
      </c>
      <c r="N6407" s="7" t="s">
        <v>2803</v>
      </c>
    </row>
    <row r="6408" spans="1:14" x14ac:dyDescent="0.3">
      <c r="A6408" t="str">
        <f t="shared" si="100"/>
        <v>20321016</v>
      </c>
      <c r="B6408" s="7" t="s">
        <v>1294</v>
      </c>
      <c r="C6408" s="7" t="s">
        <v>1337</v>
      </c>
      <c r="D6408" s="7" t="s">
        <v>22</v>
      </c>
      <c r="E6408" s="7" t="s">
        <v>482</v>
      </c>
      <c r="F6408" s="7" t="s">
        <v>483</v>
      </c>
      <c r="G6408" s="7" t="s">
        <v>247</v>
      </c>
      <c r="H6408" s="7" t="s">
        <v>248</v>
      </c>
      <c r="I6408" s="7" t="s">
        <v>708</v>
      </c>
      <c r="J6408" s="7" t="s">
        <v>709</v>
      </c>
      <c r="K6408" s="241">
        <v>2032</v>
      </c>
      <c r="L6408" s="7" t="s">
        <v>720</v>
      </c>
      <c r="M6408" s="241">
        <v>1016</v>
      </c>
      <c r="N6408" s="7" t="s">
        <v>599</v>
      </c>
    </row>
    <row r="6409" spans="1:14" x14ac:dyDescent="0.3">
      <c r="A6409" t="str">
        <f t="shared" si="100"/>
        <v>20321042</v>
      </c>
      <c r="B6409" s="7" t="s">
        <v>1294</v>
      </c>
      <c r="C6409" s="7" t="s">
        <v>1337</v>
      </c>
      <c r="D6409" s="7" t="s">
        <v>22</v>
      </c>
      <c r="E6409" s="7" t="s">
        <v>482</v>
      </c>
      <c r="F6409" s="7" t="s">
        <v>483</v>
      </c>
      <c r="G6409" s="7" t="s">
        <v>247</v>
      </c>
      <c r="H6409" s="7" t="s">
        <v>248</v>
      </c>
      <c r="I6409" s="7" t="s">
        <v>708</v>
      </c>
      <c r="J6409" s="7" t="s">
        <v>709</v>
      </c>
      <c r="K6409" s="241">
        <v>2032</v>
      </c>
      <c r="L6409" s="7" t="s">
        <v>720</v>
      </c>
      <c r="M6409" s="241">
        <v>1042</v>
      </c>
      <c r="N6409" s="7" t="s">
        <v>180</v>
      </c>
    </row>
    <row r="6410" spans="1:14" x14ac:dyDescent="0.3">
      <c r="A6410" t="str">
        <f t="shared" si="100"/>
        <v>20322007</v>
      </c>
      <c r="B6410" s="7" t="s">
        <v>1294</v>
      </c>
      <c r="C6410" s="7" t="s">
        <v>1337</v>
      </c>
      <c r="D6410" s="7" t="s">
        <v>22</v>
      </c>
      <c r="E6410" s="7" t="e">
        <v>#N/A</v>
      </c>
      <c r="F6410" s="7" t="e">
        <v>#N/A</v>
      </c>
      <c r="G6410" s="7" t="e">
        <v>#N/A</v>
      </c>
      <c r="H6410" s="7" t="e">
        <v>#N/A</v>
      </c>
      <c r="I6410" s="7" t="s">
        <v>708</v>
      </c>
      <c r="J6410" s="7" t="s">
        <v>709</v>
      </c>
      <c r="K6410" s="241">
        <v>2032</v>
      </c>
      <c r="L6410" s="7" t="s">
        <v>720</v>
      </c>
      <c r="M6410" s="241">
        <v>2007</v>
      </c>
      <c r="N6410" s="7" t="s">
        <v>619</v>
      </c>
    </row>
    <row r="6411" spans="1:14" x14ac:dyDescent="0.3">
      <c r="A6411" t="str">
        <f t="shared" si="100"/>
        <v>20324000</v>
      </c>
      <c r="B6411" s="7" t="s">
        <v>1294</v>
      </c>
      <c r="C6411" s="7" t="s">
        <v>1337</v>
      </c>
      <c r="D6411" s="7" t="s">
        <v>22</v>
      </c>
      <c r="E6411" s="7" t="e">
        <v>#N/A</v>
      </c>
      <c r="F6411" s="7" t="e">
        <v>#N/A</v>
      </c>
      <c r="G6411" s="7" t="e">
        <v>#N/A</v>
      </c>
      <c r="H6411" s="7" t="e">
        <v>#N/A</v>
      </c>
      <c r="I6411" s="7" t="s">
        <v>708</v>
      </c>
      <c r="J6411" s="7" t="s">
        <v>709</v>
      </c>
      <c r="K6411" s="241">
        <v>2032</v>
      </c>
      <c r="L6411" s="7" t="s">
        <v>720</v>
      </c>
      <c r="M6411" s="241">
        <v>4000</v>
      </c>
      <c r="N6411" s="7" t="s">
        <v>1349</v>
      </c>
    </row>
    <row r="6412" spans="1:14" x14ac:dyDescent="0.3">
      <c r="A6412" t="str">
        <f t="shared" si="100"/>
        <v>20328040</v>
      </c>
      <c r="B6412" s="7" t="s">
        <v>1294</v>
      </c>
      <c r="C6412" s="7" t="s">
        <v>1337</v>
      </c>
      <c r="D6412" s="7" t="s">
        <v>22</v>
      </c>
      <c r="E6412" s="7" t="s">
        <v>482</v>
      </c>
      <c r="F6412" s="7" t="s">
        <v>483</v>
      </c>
      <c r="G6412" s="7" t="s">
        <v>247</v>
      </c>
      <c r="H6412" s="7" t="s">
        <v>248</v>
      </c>
      <c r="I6412" s="7" t="s">
        <v>708</v>
      </c>
      <c r="J6412" s="7" t="s">
        <v>709</v>
      </c>
      <c r="K6412" s="241">
        <v>2032</v>
      </c>
      <c r="L6412" s="7" t="s">
        <v>720</v>
      </c>
      <c r="M6412" s="241">
        <v>8040</v>
      </c>
      <c r="N6412" s="7" t="s">
        <v>441</v>
      </c>
    </row>
    <row r="6413" spans="1:14" x14ac:dyDescent="0.3">
      <c r="A6413" t="str">
        <f t="shared" si="100"/>
        <v>20328500</v>
      </c>
      <c r="B6413" s="7" t="s">
        <v>1294</v>
      </c>
      <c r="C6413" s="7" t="s">
        <v>1337</v>
      </c>
      <c r="D6413" s="7" t="s">
        <v>22</v>
      </c>
      <c r="E6413" s="7" t="s">
        <v>482</v>
      </c>
      <c r="F6413" s="7" t="s">
        <v>483</v>
      </c>
      <c r="G6413" s="7" t="s">
        <v>247</v>
      </c>
      <c r="H6413" s="7" t="s">
        <v>248</v>
      </c>
      <c r="I6413" s="7" t="s">
        <v>708</v>
      </c>
      <c r="J6413" s="7" t="s">
        <v>709</v>
      </c>
      <c r="K6413" s="241">
        <v>2032</v>
      </c>
      <c r="L6413" s="7" t="s">
        <v>720</v>
      </c>
      <c r="M6413" s="241">
        <v>8500</v>
      </c>
      <c r="N6413" s="7" t="s">
        <v>362</v>
      </c>
    </row>
    <row r="6414" spans="1:14" x14ac:dyDescent="0.3">
      <c r="A6414" t="str">
        <f t="shared" si="100"/>
        <v>20331013</v>
      </c>
      <c r="B6414" s="7" t="s">
        <v>1294</v>
      </c>
      <c r="C6414" s="7" t="s">
        <v>1337</v>
      </c>
      <c r="D6414" s="7" t="s">
        <v>22</v>
      </c>
      <c r="E6414" s="7" t="e">
        <v>#N/A</v>
      </c>
      <c r="F6414" s="7" t="e">
        <v>#N/A</v>
      </c>
      <c r="G6414" s="7" t="e">
        <v>#N/A</v>
      </c>
      <c r="H6414" s="7" t="e">
        <v>#N/A</v>
      </c>
      <c r="I6414" s="7" t="s">
        <v>708</v>
      </c>
      <c r="J6414" s="7" t="s">
        <v>709</v>
      </c>
      <c r="K6414" s="241">
        <v>2033</v>
      </c>
      <c r="L6414" s="7" t="s">
        <v>721</v>
      </c>
      <c r="M6414" s="241">
        <v>1013</v>
      </c>
      <c r="N6414" s="7" t="s">
        <v>2804</v>
      </c>
    </row>
    <row r="6415" spans="1:14" x14ac:dyDescent="0.3">
      <c r="A6415" t="str">
        <f t="shared" si="100"/>
        <v>20331016</v>
      </c>
      <c r="B6415" s="7" t="s">
        <v>1294</v>
      </c>
      <c r="C6415" s="7" t="s">
        <v>1337</v>
      </c>
      <c r="D6415" s="7" t="s">
        <v>22</v>
      </c>
      <c r="E6415" s="7" t="s">
        <v>482</v>
      </c>
      <c r="F6415" s="7" t="s">
        <v>483</v>
      </c>
      <c r="G6415" s="7" t="s">
        <v>247</v>
      </c>
      <c r="H6415" s="7" t="s">
        <v>248</v>
      </c>
      <c r="I6415" s="7" t="s">
        <v>708</v>
      </c>
      <c r="J6415" s="7" t="s">
        <v>709</v>
      </c>
      <c r="K6415" s="241">
        <v>2033</v>
      </c>
      <c r="L6415" s="7" t="s">
        <v>721</v>
      </c>
      <c r="M6415" s="241">
        <v>1016</v>
      </c>
      <c r="N6415" s="7" t="s">
        <v>599</v>
      </c>
    </row>
    <row r="6416" spans="1:14" x14ac:dyDescent="0.3">
      <c r="A6416" t="str">
        <f t="shared" si="100"/>
        <v>20331031</v>
      </c>
      <c r="B6416" s="7" t="s">
        <v>1294</v>
      </c>
      <c r="C6416" s="7" t="s">
        <v>1337</v>
      </c>
      <c r="D6416" s="7" t="s">
        <v>22</v>
      </c>
      <c r="E6416" s="7" t="s">
        <v>482</v>
      </c>
      <c r="F6416" s="7" t="s">
        <v>483</v>
      </c>
      <c r="G6416" s="7" t="s">
        <v>247</v>
      </c>
      <c r="H6416" s="7" t="s">
        <v>248</v>
      </c>
      <c r="I6416" s="7" t="s">
        <v>708</v>
      </c>
      <c r="J6416" s="7" t="s">
        <v>709</v>
      </c>
      <c r="K6416" s="241">
        <v>2033</v>
      </c>
      <c r="L6416" s="7" t="s">
        <v>721</v>
      </c>
      <c r="M6416" s="241">
        <v>1031</v>
      </c>
      <c r="N6416" s="7" t="s">
        <v>529</v>
      </c>
    </row>
    <row r="6417" spans="1:14" x14ac:dyDescent="0.3">
      <c r="A6417" t="str">
        <f t="shared" si="100"/>
        <v>20331042</v>
      </c>
      <c r="B6417" s="7" t="s">
        <v>1294</v>
      </c>
      <c r="C6417" s="7" t="s">
        <v>1337</v>
      </c>
      <c r="D6417" s="7" t="s">
        <v>22</v>
      </c>
      <c r="E6417" s="7" t="s">
        <v>482</v>
      </c>
      <c r="F6417" s="7" t="s">
        <v>483</v>
      </c>
      <c r="G6417" s="7" t="s">
        <v>247</v>
      </c>
      <c r="H6417" s="7" t="s">
        <v>248</v>
      </c>
      <c r="I6417" s="7" t="s">
        <v>708</v>
      </c>
      <c r="J6417" s="7" t="s">
        <v>709</v>
      </c>
      <c r="K6417" s="241">
        <v>2033</v>
      </c>
      <c r="L6417" s="7" t="s">
        <v>721</v>
      </c>
      <c r="M6417" s="241">
        <v>1042</v>
      </c>
      <c r="N6417" s="7" t="s">
        <v>180</v>
      </c>
    </row>
    <row r="6418" spans="1:14" x14ac:dyDescent="0.3">
      <c r="A6418" t="str">
        <f t="shared" si="100"/>
        <v>20331049</v>
      </c>
      <c r="B6418" s="7" t="s">
        <v>1294</v>
      </c>
      <c r="C6418" s="7" t="s">
        <v>1337</v>
      </c>
      <c r="D6418" s="7" t="s">
        <v>22</v>
      </c>
      <c r="E6418" s="7" t="e">
        <v>#N/A</v>
      </c>
      <c r="F6418" s="7" t="e">
        <v>#N/A</v>
      </c>
      <c r="G6418" s="7" t="e">
        <v>#N/A</v>
      </c>
      <c r="H6418" s="7" t="e">
        <v>#N/A</v>
      </c>
      <c r="I6418" s="7" t="s">
        <v>708</v>
      </c>
      <c r="J6418" s="7" t="s">
        <v>709</v>
      </c>
      <c r="K6418" s="241">
        <v>2033</v>
      </c>
      <c r="L6418" s="7" t="s">
        <v>721</v>
      </c>
      <c r="M6418" s="241">
        <v>1049</v>
      </c>
      <c r="N6418" s="7" t="s">
        <v>608</v>
      </c>
    </row>
    <row r="6419" spans="1:14" x14ac:dyDescent="0.3">
      <c r="A6419" t="str">
        <f t="shared" si="100"/>
        <v>20331065</v>
      </c>
      <c r="B6419" s="7" t="s">
        <v>1294</v>
      </c>
      <c r="C6419" s="7" t="s">
        <v>1337</v>
      </c>
      <c r="D6419" s="7" t="s">
        <v>22</v>
      </c>
      <c r="E6419" s="7" t="e">
        <v>#N/A</v>
      </c>
      <c r="F6419" s="7" t="e">
        <v>#N/A</v>
      </c>
      <c r="G6419" s="7" t="e">
        <v>#N/A</v>
      </c>
      <c r="H6419" s="7" t="e">
        <v>#N/A</v>
      </c>
      <c r="I6419" s="7" t="s">
        <v>708</v>
      </c>
      <c r="J6419" s="7" t="s">
        <v>709</v>
      </c>
      <c r="K6419" s="241">
        <v>2033</v>
      </c>
      <c r="L6419" s="7" t="s">
        <v>721</v>
      </c>
      <c r="M6419" s="241">
        <v>1065</v>
      </c>
      <c r="N6419" s="7" t="s">
        <v>739</v>
      </c>
    </row>
    <row r="6420" spans="1:14" x14ac:dyDescent="0.3">
      <c r="A6420" t="str">
        <f t="shared" si="100"/>
        <v>20332007</v>
      </c>
      <c r="B6420" s="7" t="s">
        <v>1294</v>
      </c>
      <c r="C6420" s="7" t="s">
        <v>1337</v>
      </c>
      <c r="D6420" s="7" t="s">
        <v>22</v>
      </c>
      <c r="E6420" s="7" t="e">
        <v>#N/A</v>
      </c>
      <c r="F6420" s="7" t="e">
        <v>#N/A</v>
      </c>
      <c r="G6420" s="7" t="e">
        <v>#N/A</v>
      </c>
      <c r="H6420" s="7" t="e">
        <v>#N/A</v>
      </c>
      <c r="I6420" s="7" t="s">
        <v>708</v>
      </c>
      <c r="J6420" s="7" t="s">
        <v>709</v>
      </c>
      <c r="K6420" s="241">
        <v>2033</v>
      </c>
      <c r="L6420" s="7" t="s">
        <v>721</v>
      </c>
      <c r="M6420" s="241">
        <v>2007</v>
      </c>
      <c r="N6420" s="7" t="s">
        <v>619</v>
      </c>
    </row>
    <row r="6421" spans="1:14" x14ac:dyDescent="0.3">
      <c r="A6421" t="str">
        <f t="shared" si="100"/>
        <v>20334000</v>
      </c>
      <c r="B6421" s="7" t="s">
        <v>1294</v>
      </c>
      <c r="C6421" s="7" t="s">
        <v>1337</v>
      </c>
      <c r="D6421" s="7" t="s">
        <v>22</v>
      </c>
      <c r="E6421" s="7" t="e">
        <v>#N/A</v>
      </c>
      <c r="F6421" s="7" t="e">
        <v>#N/A</v>
      </c>
      <c r="G6421" s="7" t="e">
        <v>#N/A</v>
      </c>
      <c r="H6421" s="7" t="e">
        <v>#N/A</v>
      </c>
      <c r="I6421" s="7" t="s">
        <v>708</v>
      </c>
      <c r="J6421" s="7" t="s">
        <v>709</v>
      </c>
      <c r="K6421" s="241">
        <v>2033</v>
      </c>
      <c r="L6421" s="7" t="s">
        <v>721</v>
      </c>
      <c r="M6421" s="241">
        <v>4000</v>
      </c>
      <c r="N6421" s="7" t="s">
        <v>1349</v>
      </c>
    </row>
    <row r="6422" spans="1:14" x14ac:dyDescent="0.3">
      <c r="A6422" t="str">
        <f t="shared" si="100"/>
        <v>20338040</v>
      </c>
      <c r="B6422" s="7" t="s">
        <v>1294</v>
      </c>
      <c r="C6422" s="7" t="s">
        <v>1337</v>
      </c>
      <c r="D6422" s="7" t="s">
        <v>22</v>
      </c>
      <c r="E6422" s="7" t="s">
        <v>482</v>
      </c>
      <c r="F6422" s="7" t="s">
        <v>483</v>
      </c>
      <c r="G6422" s="7" t="s">
        <v>247</v>
      </c>
      <c r="H6422" s="7" t="s">
        <v>248</v>
      </c>
      <c r="I6422" s="7" t="s">
        <v>708</v>
      </c>
      <c r="J6422" s="7" t="s">
        <v>709</v>
      </c>
      <c r="K6422" s="241">
        <v>2033</v>
      </c>
      <c r="L6422" s="7" t="s">
        <v>721</v>
      </c>
      <c r="M6422" s="241">
        <v>8040</v>
      </c>
      <c r="N6422" s="7" t="s">
        <v>441</v>
      </c>
    </row>
    <row r="6423" spans="1:14" x14ac:dyDescent="0.3">
      <c r="A6423" t="str">
        <f t="shared" si="100"/>
        <v>20338500</v>
      </c>
      <c r="B6423" s="7" t="s">
        <v>1294</v>
      </c>
      <c r="C6423" s="7" t="s">
        <v>1337</v>
      </c>
      <c r="D6423" s="7" t="s">
        <v>22</v>
      </c>
      <c r="E6423" s="7" t="s">
        <v>482</v>
      </c>
      <c r="F6423" s="7" t="s">
        <v>483</v>
      </c>
      <c r="G6423" s="7" t="s">
        <v>247</v>
      </c>
      <c r="H6423" s="7" t="s">
        <v>248</v>
      </c>
      <c r="I6423" s="7" t="s">
        <v>708</v>
      </c>
      <c r="J6423" s="7" t="s">
        <v>709</v>
      </c>
      <c r="K6423" s="241">
        <v>2033</v>
      </c>
      <c r="L6423" s="7" t="s">
        <v>721</v>
      </c>
      <c r="M6423" s="241">
        <v>8500</v>
      </c>
      <c r="N6423" s="7" t="s">
        <v>362</v>
      </c>
    </row>
    <row r="6424" spans="1:14" x14ac:dyDescent="0.3">
      <c r="A6424" t="str">
        <f t="shared" si="100"/>
        <v>20338504</v>
      </c>
      <c r="B6424" s="7" t="s">
        <v>1294</v>
      </c>
      <c r="C6424" s="7" t="s">
        <v>1337</v>
      </c>
      <c r="D6424" s="7" t="s">
        <v>22</v>
      </c>
      <c r="E6424" s="7" t="s">
        <v>482</v>
      </c>
      <c r="F6424" s="7" t="s">
        <v>483</v>
      </c>
      <c r="G6424" s="7" t="s">
        <v>247</v>
      </c>
      <c r="H6424" s="7" t="s">
        <v>248</v>
      </c>
      <c r="I6424" s="7" t="s">
        <v>708</v>
      </c>
      <c r="J6424" s="7" t="s">
        <v>709</v>
      </c>
      <c r="K6424" s="241">
        <v>2033</v>
      </c>
      <c r="L6424" s="7" t="s">
        <v>721</v>
      </c>
      <c r="M6424" s="241">
        <v>8504</v>
      </c>
      <c r="N6424" s="7" t="s">
        <v>722</v>
      </c>
    </row>
    <row r="6425" spans="1:14" x14ac:dyDescent="0.3">
      <c r="A6425" t="str">
        <f t="shared" si="100"/>
        <v>20341016</v>
      </c>
      <c r="B6425" s="7" t="s">
        <v>1294</v>
      </c>
      <c r="C6425" s="7" t="s">
        <v>1337</v>
      </c>
      <c r="D6425" s="7" t="s">
        <v>22</v>
      </c>
      <c r="E6425" s="7" t="e">
        <v>#N/A</v>
      </c>
      <c r="F6425" s="7" t="e">
        <v>#N/A</v>
      </c>
      <c r="G6425" s="7" t="e">
        <v>#N/A</v>
      </c>
      <c r="H6425" s="7" t="e">
        <v>#N/A</v>
      </c>
      <c r="I6425" s="7" t="s">
        <v>708</v>
      </c>
      <c r="J6425" s="7" t="s">
        <v>709</v>
      </c>
      <c r="K6425" s="241">
        <v>2034</v>
      </c>
      <c r="L6425" s="7" t="s">
        <v>723</v>
      </c>
      <c r="M6425" s="241">
        <v>1016</v>
      </c>
      <c r="N6425" s="7" t="s">
        <v>599</v>
      </c>
    </row>
    <row r="6426" spans="1:14" x14ac:dyDescent="0.3">
      <c r="A6426" t="str">
        <f t="shared" si="100"/>
        <v>20341019</v>
      </c>
      <c r="B6426" s="7" t="s">
        <v>1294</v>
      </c>
      <c r="C6426" s="7" t="s">
        <v>1337</v>
      </c>
      <c r="D6426" s="7" t="s">
        <v>22</v>
      </c>
      <c r="E6426" s="7" t="s">
        <v>482</v>
      </c>
      <c r="F6426" s="7" t="s">
        <v>483</v>
      </c>
      <c r="G6426" s="7" t="s">
        <v>247</v>
      </c>
      <c r="H6426" s="7" t="s">
        <v>248</v>
      </c>
      <c r="I6426" s="7" t="s">
        <v>708</v>
      </c>
      <c r="J6426" s="7" t="s">
        <v>709</v>
      </c>
      <c r="K6426" s="241">
        <v>2034</v>
      </c>
      <c r="L6426" s="7" t="s">
        <v>723</v>
      </c>
      <c r="M6426" s="241">
        <v>1019</v>
      </c>
      <c r="N6426" s="7" t="s">
        <v>601</v>
      </c>
    </row>
    <row r="6427" spans="1:14" x14ac:dyDescent="0.3">
      <c r="A6427" t="str">
        <f t="shared" si="100"/>
        <v>20341022</v>
      </c>
      <c r="B6427" s="7" t="s">
        <v>1294</v>
      </c>
      <c r="C6427" s="7" t="s">
        <v>1337</v>
      </c>
      <c r="D6427" s="7" t="s">
        <v>22</v>
      </c>
      <c r="E6427" s="7" t="e">
        <v>#N/A</v>
      </c>
      <c r="F6427" s="7" t="e">
        <v>#N/A</v>
      </c>
      <c r="G6427" s="7" t="e">
        <v>#N/A</v>
      </c>
      <c r="H6427" s="7" t="e">
        <v>#N/A</v>
      </c>
      <c r="I6427" s="7" t="s">
        <v>708</v>
      </c>
      <c r="J6427" s="7" t="s">
        <v>709</v>
      </c>
      <c r="K6427" s="241">
        <v>2034</v>
      </c>
      <c r="L6427" s="7" t="s">
        <v>723</v>
      </c>
      <c r="M6427" s="241">
        <v>1022</v>
      </c>
      <c r="N6427" s="7" t="s">
        <v>602</v>
      </c>
    </row>
    <row r="6428" spans="1:14" x14ac:dyDescent="0.3">
      <c r="A6428" t="str">
        <f t="shared" si="100"/>
        <v>20341031</v>
      </c>
      <c r="B6428" s="7" t="s">
        <v>1294</v>
      </c>
      <c r="C6428" s="7" t="s">
        <v>1337</v>
      </c>
      <c r="D6428" s="7" t="s">
        <v>22</v>
      </c>
      <c r="E6428" s="7" t="e">
        <v>#N/A</v>
      </c>
      <c r="F6428" s="7" t="e">
        <v>#N/A</v>
      </c>
      <c r="G6428" s="7" t="e">
        <v>#N/A</v>
      </c>
      <c r="H6428" s="7" t="e">
        <v>#N/A</v>
      </c>
      <c r="I6428" s="7" t="s">
        <v>708</v>
      </c>
      <c r="J6428" s="7" t="s">
        <v>709</v>
      </c>
      <c r="K6428" s="241">
        <v>2034</v>
      </c>
      <c r="L6428" s="7" t="s">
        <v>723</v>
      </c>
      <c r="M6428" s="241">
        <v>1031</v>
      </c>
      <c r="N6428" s="7" t="s">
        <v>529</v>
      </c>
    </row>
    <row r="6429" spans="1:14" x14ac:dyDescent="0.3">
      <c r="A6429" t="str">
        <f t="shared" si="100"/>
        <v>20341042</v>
      </c>
      <c r="B6429" s="7" t="s">
        <v>1294</v>
      </c>
      <c r="C6429" s="7" t="s">
        <v>1337</v>
      </c>
      <c r="D6429" s="7" t="s">
        <v>22</v>
      </c>
      <c r="E6429" s="7" t="s">
        <v>482</v>
      </c>
      <c r="F6429" s="7" t="s">
        <v>483</v>
      </c>
      <c r="G6429" s="7" t="s">
        <v>247</v>
      </c>
      <c r="H6429" s="7" t="s">
        <v>248</v>
      </c>
      <c r="I6429" s="7" t="s">
        <v>708</v>
      </c>
      <c r="J6429" s="7" t="s">
        <v>709</v>
      </c>
      <c r="K6429" s="241">
        <v>2034</v>
      </c>
      <c r="L6429" s="7" t="s">
        <v>723</v>
      </c>
      <c r="M6429" s="241">
        <v>1042</v>
      </c>
      <c r="N6429" s="7" t="s">
        <v>180</v>
      </c>
    </row>
    <row r="6430" spans="1:14" x14ac:dyDescent="0.3">
      <c r="A6430" t="str">
        <f t="shared" si="100"/>
        <v>20341049</v>
      </c>
      <c r="B6430" s="7" t="s">
        <v>1294</v>
      </c>
      <c r="C6430" s="7" t="s">
        <v>1337</v>
      </c>
      <c r="D6430" s="7" t="s">
        <v>22</v>
      </c>
      <c r="E6430" s="7" t="e">
        <v>#N/A</v>
      </c>
      <c r="F6430" s="7" t="e">
        <v>#N/A</v>
      </c>
      <c r="G6430" s="7" t="e">
        <v>#N/A</v>
      </c>
      <c r="H6430" s="7" t="e">
        <v>#N/A</v>
      </c>
      <c r="I6430" s="7" t="s">
        <v>708</v>
      </c>
      <c r="J6430" s="7" t="s">
        <v>709</v>
      </c>
      <c r="K6430" s="241">
        <v>2034</v>
      </c>
      <c r="L6430" s="7" t="s">
        <v>723</v>
      </c>
      <c r="M6430" s="241">
        <v>1049</v>
      </c>
      <c r="N6430" s="7" t="s">
        <v>608</v>
      </c>
    </row>
    <row r="6431" spans="1:14" x14ac:dyDescent="0.3">
      <c r="A6431" t="str">
        <f t="shared" si="100"/>
        <v>20341065</v>
      </c>
      <c r="B6431" s="7" t="s">
        <v>1294</v>
      </c>
      <c r="C6431" s="7" t="s">
        <v>1337</v>
      </c>
      <c r="D6431" s="7" t="s">
        <v>22</v>
      </c>
      <c r="E6431" s="7" t="e">
        <v>#N/A</v>
      </c>
      <c r="F6431" s="7" t="e">
        <v>#N/A</v>
      </c>
      <c r="G6431" s="7" t="e">
        <v>#N/A</v>
      </c>
      <c r="H6431" s="7" t="e">
        <v>#N/A</v>
      </c>
      <c r="I6431" s="7" t="s">
        <v>708</v>
      </c>
      <c r="J6431" s="7" t="s">
        <v>709</v>
      </c>
      <c r="K6431" s="241">
        <v>2034</v>
      </c>
      <c r="L6431" s="7" t="s">
        <v>723</v>
      </c>
      <c r="M6431" s="241">
        <v>1065</v>
      </c>
      <c r="N6431" s="7" t="s">
        <v>739</v>
      </c>
    </row>
    <row r="6432" spans="1:14" x14ac:dyDescent="0.3">
      <c r="A6432" t="str">
        <f t="shared" si="100"/>
        <v>20342007</v>
      </c>
      <c r="B6432" s="7" t="s">
        <v>1294</v>
      </c>
      <c r="C6432" s="7" t="s">
        <v>1337</v>
      </c>
      <c r="D6432" s="7" t="s">
        <v>22</v>
      </c>
      <c r="E6432" s="7" t="e">
        <v>#N/A</v>
      </c>
      <c r="F6432" s="7" t="e">
        <v>#N/A</v>
      </c>
      <c r="G6432" s="7" t="e">
        <v>#N/A</v>
      </c>
      <c r="H6432" s="7" t="e">
        <v>#N/A</v>
      </c>
      <c r="I6432" s="7" t="s">
        <v>708</v>
      </c>
      <c r="J6432" s="7" t="s">
        <v>709</v>
      </c>
      <c r="K6432" s="241">
        <v>2034</v>
      </c>
      <c r="L6432" s="7" t="s">
        <v>723</v>
      </c>
      <c r="M6432" s="241">
        <v>2007</v>
      </c>
      <c r="N6432" s="7" t="s">
        <v>619</v>
      </c>
    </row>
    <row r="6433" spans="1:14" x14ac:dyDescent="0.3">
      <c r="A6433" t="str">
        <f t="shared" si="100"/>
        <v>20344000</v>
      </c>
      <c r="B6433" s="7" t="s">
        <v>1294</v>
      </c>
      <c r="C6433" s="7" t="s">
        <v>1337</v>
      </c>
      <c r="D6433" s="7" t="s">
        <v>22</v>
      </c>
      <c r="E6433" s="7" t="e">
        <v>#N/A</v>
      </c>
      <c r="F6433" s="7" t="e">
        <v>#N/A</v>
      </c>
      <c r="G6433" s="7" t="e">
        <v>#N/A</v>
      </c>
      <c r="H6433" s="7" t="e">
        <v>#N/A</v>
      </c>
      <c r="I6433" s="7" t="s">
        <v>708</v>
      </c>
      <c r="J6433" s="7" t="s">
        <v>709</v>
      </c>
      <c r="K6433" s="241">
        <v>2034</v>
      </c>
      <c r="L6433" s="7" t="s">
        <v>723</v>
      </c>
      <c r="M6433" s="241">
        <v>4000</v>
      </c>
      <c r="N6433" s="7" t="s">
        <v>1349</v>
      </c>
    </row>
    <row r="6434" spans="1:14" x14ac:dyDescent="0.3">
      <c r="A6434" t="str">
        <f t="shared" si="100"/>
        <v>20348040</v>
      </c>
      <c r="B6434" s="7" t="s">
        <v>1294</v>
      </c>
      <c r="C6434" s="7" t="s">
        <v>1337</v>
      </c>
      <c r="D6434" s="7" t="s">
        <v>22</v>
      </c>
      <c r="E6434" s="7" t="s">
        <v>482</v>
      </c>
      <c r="F6434" s="7" t="s">
        <v>483</v>
      </c>
      <c r="G6434" s="7" t="s">
        <v>247</v>
      </c>
      <c r="H6434" s="7" t="s">
        <v>248</v>
      </c>
      <c r="I6434" s="7" t="s">
        <v>708</v>
      </c>
      <c r="J6434" s="7" t="s">
        <v>709</v>
      </c>
      <c r="K6434" s="241">
        <v>2034</v>
      </c>
      <c r="L6434" s="7" t="s">
        <v>723</v>
      </c>
      <c r="M6434" s="241">
        <v>8040</v>
      </c>
      <c r="N6434" s="7" t="s">
        <v>441</v>
      </c>
    </row>
    <row r="6435" spans="1:14" x14ac:dyDescent="0.3">
      <c r="A6435" t="str">
        <f t="shared" si="100"/>
        <v>20348500</v>
      </c>
      <c r="B6435" s="7" t="s">
        <v>1294</v>
      </c>
      <c r="C6435" s="7" t="s">
        <v>1337</v>
      </c>
      <c r="D6435" s="7" t="s">
        <v>22</v>
      </c>
      <c r="E6435" s="7" t="s">
        <v>482</v>
      </c>
      <c r="F6435" s="7" t="s">
        <v>483</v>
      </c>
      <c r="G6435" s="7" t="s">
        <v>247</v>
      </c>
      <c r="H6435" s="7" t="s">
        <v>248</v>
      </c>
      <c r="I6435" s="7" t="s">
        <v>708</v>
      </c>
      <c r="J6435" s="7" t="s">
        <v>709</v>
      </c>
      <c r="K6435" s="241">
        <v>2034</v>
      </c>
      <c r="L6435" s="7" t="s">
        <v>723</v>
      </c>
      <c r="M6435" s="241">
        <v>8500</v>
      </c>
      <c r="N6435" s="7" t="s">
        <v>362</v>
      </c>
    </row>
    <row r="6436" spans="1:14" x14ac:dyDescent="0.3">
      <c r="A6436" t="str">
        <f t="shared" si="100"/>
        <v>20348504</v>
      </c>
      <c r="B6436" s="7" t="s">
        <v>1294</v>
      </c>
      <c r="C6436" s="7" t="s">
        <v>1337</v>
      </c>
      <c r="D6436" s="7" t="s">
        <v>22</v>
      </c>
      <c r="E6436" s="7" t="s">
        <v>482</v>
      </c>
      <c r="F6436" s="7" t="s">
        <v>483</v>
      </c>
      <c r="G6436" s="7" t="s">
        <v>247</v>
      </c>
      <c r="H6436" s="7" t="s">
        <v>248</v>
      </c>
      <c r="I6436" s="7" t="s">
        <v>708</v>
      </c>
      <c r="J6436" s="7" t="s">
        <v>709</v>
      </c>
      <c r="K6436" s="241">
        <v>2034</v>
      </c>
      <c r="L6436" s="7" t="s">
        <v>723</v>
      </c>
      <c r="M6436" s="241">
        <v>8504</v>
      </c>
      <c r="N6436" s="7" t="s">
        <v>722</v>
      </c>
    </row>
    <row r="6437" spans="1:14" x14ac:dyDescent="0.3">
      <c r="A6437" t="str">
        <f t="shared" si="100"/>
        <v>20351016</v>
      </c>
      <c r="B6437" s="7" t="s">
        <v>1294</v>
      </c>
      <c r="C6437" s="7" t="s">
        <v>1337</v>
      </c>
      <c r="D6437" s="7" t="s">
        <v>22</v>
      </c>
      <c r="E6437" s="7" t="e">
        <v>#N/A</v>
      </c>
      <c r="F6437" s="7" t="e">
        <v>#N/A</v>
      </c>
      <c r="G6437" s="7" t="e">
        <v>#N/A</v>
      </c>
      <c r="H6437" s="7" t="e">
        <v>#N/A</v>
      </c>
      <c r="I6437" s="7" t="s">
        <v>708</v>
      </c>
      <c r="J6437" s="7" t="s">
        <v>709</v>
      </c>
      <c r="K6437" s="241">
        <v>2035</v>
      </c>
      <c r="L6437" s="7" t="s">
        <v>724</v>
      </c>
      <c r="M6437" s="241">
        <v>1016</v>
      </c>
      <c r="N6437" s="7" t="s">
        <v>599</v>
      </c>
    </row>
    <row r="6438" spans="1:14" x14ac:dyDescent="0.3">
      <c r="A6438" t="str">
        <f t="shared" si="100"/>
        <v>20351019</v>
      </c>
      <c r="B6438" s="7" t="s">
        <v>1294</v>
      </c>
      <c r="C6438" s="7" t="s">
        <v>1337</v>
      </c>
      <c r="D6438" s="7" t="s">
        <v>22</v>
      </c>
      <c r="E6438" s="7" t="s">
        <v>482</v>
      </c>
      <c r="F6438" s="7" t="s">
        <v>483</v>
      </c>
      <c r="G6438" s="7" t="s">
        <v>247</v>
      </c>
      <c r="H6438" s="7" t="s">
        <v>248</v>
      </c>
      <c r="I6438" s="7" t="s">
        <v>708</v>
      </c>
      <c r="J6438" s="7" t="s">
        <v>709</v>
      </c>
      <c r="K6438" s="241">
        <v>2035</v>
      </c>
      <c r="L6438" s="7" t="s">
        <v>724</v>
      </c>
      <c r="M6438" s="241">
        <v>1019</v>
      </c>
      <c r="N6438" s="7" t="s">
        <v>601</v>
      </c>
    </row>
    <row r="6439" spans="1:14" x14ac:dyDescent="0.3">
      <c r="A6439" t="str">
        <f t="shared" si="100"/>
        <v>20351031</v>
      </c>
      <c r="B6439" s="7" t="s">
        <v>1294</v>
      </c>
      <c r="C6439" s="7" t="s">
        <v>1337</v>
      </c>
      <c r="D6439" s="7" t="s">
        <v>22</v>
      </c>
      <c r="E6439" s="7" t="e">
        <v>#N/A</v>
      </c>
      <c r="F6439" s="7" t="e">
        <v>#N/A</v>
      </c>
      <c r="G6439" s="7" t="e">
        <v>#N/A</v>
      </c>
      <c r="H6439" s="7" t="e">
        <v>#N/A</v>
      </c>
      <c r="I6439" s="7" t="s">
        <v>708</v>
      </c>
      <c r="J6439" s="7" t="s">
        <v>709</v>
      </c>
      <c r="K6439" s="241">
        <v>2035</v>
      </c>
      <c r="L6439" s="7" t="s">
        <v>724</v>
      </c>
      <c r="M6439" s="241">
        <v>1031</v>
      </c>
      <c r="N6439" s="7" t="s">
        <v>529</v>
      </c>
    </row>
    <row r="6440" spans="1:14" x14ac:dyDescent="0.3">
      <c r="A6440" t="str">
        <f t="shared" si="100"/>
        <v>20351042</v>
      </c>
      <c r="B6440" s="7" t="s">
        <v>1294</v>
      </c>
      <c r="C6440" s="7" t="s">
        <v>1337</v>
      </c>
      <c r="D6440" s="7" t="s">
        <v>22</v>
      </c>
      <c r="E6440" s="7" t="s">
        <v>482</v>
      </c>
      <c r="F6440" s="7" t="s">
        <v>483</v>
      </c>
      <c r="G6440" s="7" t="s">
        <v>247</v>
      </c>
      <c r="H6440" s="7" t="s">
        <v>248</v>
      </c>
      <c r="I6440" s="7" t="s">
        <v>708</v>
      </c>
      <c r="J6440" s="7" t="s">
        <v>709</v>
      </c>
      <c r="K6440" s="241">
        <v>2035</v>
      </c>
      <c r="L6440" s="7" t="s">
        <v>724</v>
      </c>
      <c r="M6440" s="241">
        <v>1042</v>
      </c>
      <c r="N6440" s="7" t="s">
        <v>180</v>
      </c>
    </row>
    <row r="6441" spans="1:14" x14ac:dyDescent="0.3">
      <c r="A6441" t="str">
        <f t="shared" si="100"/>
        <v>20351049</v>
      </c>
      <c r="B6441" s="7" t="s">
        <v>1294</v>
      </c>
      <c r="C6441" s="7" t="s">
        <v>1337</v>
      </c>
      <c r="D6441" s="7" t="s">
        <v>22</v>
      </c>
      <c r="E6441" s="7" t="e">
        <v>#N/A</v>
      </c>
      <c r="F6441" s="7" t="e">
        <v>#N/A</v>
      </c>
      <c r="G6441" s="7" t="e">
        <v>#N/A</v>
      </c>
      <c r="H6441" s="7" t="e">
        <v>#N/A</v>
      </c>
      <c r="I6441" s="7" t="s">
        <v>708</v>
      </c>
      <c r="J6441" s="7" t="s">
        <v>709</v>
      </c>
      <c r="K6441" s="241">
        <v>2035</v>
      </c>
      <c r="L6441" s="7" t="s">
        <v>724</v>
      </c>
      <c r="M6441" s="241">
        <v>1049</v>
      </c>
      <c r="N6441" s="7" t="s">
        <v>608</v>
      </c>
    </row>
    <row r="6442" spans="1:14" x14ac:dyDescent="0.3">
      <c r="A6442" t="str">
        <f t="shared" si="100"/>
        <v>20351065</v>
      </c>
      <c r="B6442" s="7" t="s">
        <v>1294</v>
      </c>
      <c r="C6442" s="7" t="s">
        <v>1337</v>
      </c>
      <c r="D6442" s="7" t="s">
        <v>22</v>
      </c>
      <c r="E6442" s="7" t="e">
        <v>#N/A</v>
      </c>
      <c r="F6442" s="7" t="e">
        <v>#N/A</v>
      </c>
      <c r="G6442" s="7" t="e">
        <v>#N/A</v>
      </c>
      <c r="H6442" s="7" t="e">
        <v>#N/A</v>
      </c>
      <c r="I6442" s="7" t="s">
        <v>708</v>
      </c>
      <c r="J6442" s="7" t="s">
        <v>709</v>
      </c>
      <c r="K6442" s="241">
        <v>2035</v>
      </c>
      <c r="L6442" s="7" t="s">
        <v>724</v>
      </c>
      <c r="M6442" s="241">
        <v>1065</v>
      </c>
      <c r="N6442" s="7" t="s">
        <v>739</v>
      </c>
    </row>
    <row r="6443" spans="1:14" x14ac:dyDescent="0.3">
      <c r="A6443" t="str">
        <f t="shared" si="100"/>
        <v>20352007</v>
      </c>
      <c r="B6443" s="7" t="s">
        <v>1294</v>
      </c>
      <c r="C6443" s="7" t="s">
        <v>1337</v>
      </c>
      <c r="D6443" s="7" t="s">
        <v>22</v>
      </c>
      <c r="E6443" s="7" t="e">
        <v>#N/A</v>
      </c>
      <c r="F6443" s="7" t="e">
        <v>#N/A</v>
      </c>
      <c r="G6443" s="7" t="e">
        <v>#N/A</v>
      </c>
      <c r="H6443" s="7" t="e">
        <v>#N/A</v>
      </c>
      <c r="I6443" s="7" t="s">
        <v>708</v>
      </c>
      <c r="J6443" s="7" t="s">
        <v>709</v>
      </c>
      <c r="K6443" s="241">
        <v>2035</v>
      </c>
      <c r="L6443" s="7" t="s">
        <v>724</v>
      </c>
      <c r="M6443" s="241">
        <v>2007</v>
      </c>
      <c r="N6443" s="7" t="s">
        <v>619</v>
      </c>
    </row>
    <row r="6444" spans="1:14" x14ac:dyDescent="0.3">
      <c r="A6444" t="str">
        <f t="shared" si="100"/>
        <v>20354000</v>
      </c>
      <c r="B6444" s="7" t="s">
        <v>1294</v>
      </c>
      <c r="C6444" s="7" t="s">
        <v>1337</v>
      </c>
      <c r="D6444" s="7" t="s">
        <v>22</v>
      </c>
      <c r="E6444" s="7" t="e">
        <v>#N/A</v>
      </c>
      <c r="F6444" s="7" t="e">
        <v>#N/A</v>
      </c>
      <c r="G6444" s="7" t="e">
        <v>#N/A</v>
      </c>
      <c r="H6444" s="7" t="e">
        <v>#N/A</v>
      </c>
      <c r="I6444" s="7" t="s">
        <v>708</v>
      </c>
      <c r="J6444" s="7" t="s">
        <v>709</v>
      </c>
      <c r="K6444" s="241">
        <v>2035</v>
      </c>
      <c r="L6444" s="7" t="s">
        <v>724</v>
      </c>
      <c r="M6444" s="241">
        <v>4000</v>
      </c>
      <c r="N6444" s="7" t="s">
        <v>1349</v>
      </c>
    </row>
    <row r="6445" spans="1:14" x14ac:dyDescent="0.3">
      <c r="A6445" t="str">
        <f t="shared" si="100"/>
        <v>20358040</v>
      </c>
      <c r="B6445" s="7" t="s">
        <v>1294</v>
      </c>
      <c r="C6445" s="7" t="s">
        <v>1337</v>
      </c>
      <c r="D6445" s="7" t="s">
        <v>22</v>
      </c>
      <c r="E6445" s="7" t="s">
        <v>482</v>
      </c>
      <c r="F6445" s="7" t="s">
        <v>483</v>
      </c>
      <c r="G6445" s="7" t="s">
        <v>247</v>
      </c>
      <c r="H6445" s="7" t="s">
        <v>248</v>
      </c>
      <c r="I6445" s="7" t="s">
        <v>708</v>
      </c>
      <c r="J6445" s="7" t="s">
        <v>709</v>
      </c>
      <c r="K6445" s="241">
        <v>2035</v>
      </c>
      <c r="L6445" s="7" t="s">
        <v>724</v>
      </c>
      <c r="M6445" s="241">
        <v>8040</v>
      </c>
      <c r="N6445" s="7" t="s">
        <v>441</v>
      </c>
    </row>
    <row r="6446" spans="1:14" x14ac:dyDescent="0.3">
      <c r="A6446" t="str">
        <f t="shared" si="100"/>
        <v>20358500</v>
      </c>
      <c r="B6446" s="7" t="s">
        <v>1294</v>
      </c>
      <c r="C6446" s="7" t="s">
        <v>1337</v>
      </c>
      <c r="D6446" s="7" t="s">
        <v>22</v>
      </c>
      <c r="E6446" s="7" t="s">
        <v>482</v>
      </c>
      <c r="F6446" s="7" t="s">
        <v>483</v>
      </c>
      <c r="G6446" s="7" t="s">
        <v>247</v>
      </c>
      <c r="H6446" s="7" t="s">
        <v>248</v>
      </c>
      <c r="I6446" s="7" t="s">
        <v>708</v>
      </c>
      <c r="J6446" s="7" t="s">
        <v>709</v>
      </c>
      <c r="K6446" s="241">
        <v>2035</v>
      </c>
      <c r="L6446" s="7" t="s">
        <v>724</v>
      </c>
      <c r="M6446" s="241">
        <v>8500</v>
      </c>
      <c r="N6446" s="7" t="s">
        <v>362</v>
      </c>
    </row>
    <row r="6447" spans="1:14" x14ac:dyDescent="0.3">
      <c r="A6447" t="str">
        <f t="shared" si="100"/>
        <v>20358504</v>
      </c>
      <c r="B6447" s="7" t="s">
        <v>1294</v>
      </c>
      <c r="C6447" s="7" t="s">
        <v>1337</v>
      </c>
      <c r="D6447" s="7" t="s">
        <v>22</v>
      </c>
      <c r="E6447" s="7" t="s">
        <v>482</v>
      </c>
      <c r="F6447" s="7" t="s">
        <v>483</v>
      </c>
      <c r="G6447" s="7" t="s">
        <v>247</v>
      </c>
      <c r="H6447" s="7" t="s">
        <v>248</v>
      </c>
      <c r="I6447" s="7" t="s">
        <v>708</v>
      </c>
      <c r="J6447" s="7" t="s">
        <v>709</v>
      </c>
      <c r="K6447" s="241">
        <v>2035</v>
      </c>
      <c r="L6447" s="7" t="s">
        <v>724</v>
      </c>
      <c r="M6447" s="241">
        <v>8504</v>
      </c>
      <c r="N6447" s="7" t="s">
        <v>722</v>
      </c>
    </row>
    <row r="6448" spans="1:14" x14ac:dyDescent="0.3">
      <c r="A6448" t="str">
        <f t="shared" si="100"/>
        <v>20364000</v>
      </c>
      <c r="B6448" s="7" t="s">
        <v>1294</v>
      </c>
      <c r="C6448" s="7" t="s">
        <v>1337</v>
      </c>
      <c r="D6448" s="7" t="s">
        <v>22</v>
      </c>
      <c r="E6448" s="7" t="e">
        <v>#N/A</v>
      </c>
      <c r="F6448" s="7" t="e">
        <v>#N/A</v>
      </c>
      <c r="G6448" s="7" t="e">
        <v>#N/A</v>
      </c>
      <c r="H6448" s="7" t="e">
        <v>#N/A</v>
      </c>
      <c r="I6448" s="7" t="s">
        <v>708</v>
      </c>
      <c r="J6448" s="7" t="s">
        <v>709</v>
      </c>
      <c r="K6448" s="241">
        <v>2036</v>
      </c>
      <c r="L6448" s="7" t="s">
        <v>725</v>
      </c>
      <c r="M6448" s="241">
        <v>4000</v>
      </c>
      <c r="N6448" s="7" t="s">
        <v>1349</v>
      </c>
    </row>
    <row r="6449" spans="1:14" x14ac:dyDescent="0.3">
      <c r="A6449" t="str">
        <f t="shared" si="100"/>
        <v>20368500</v>
      </c>
      <c r="B6449" s="7" t="s">
        <v>1294</v>
      </c>
      <c r="C6449" s="7" t="s">
        <v>1337</v>
      </c>
      <c r="D6449" s="7" t="s">
        <v>22</v>
      </c>
      <c r="E6449" s="7" t="s">
        <v>482</v>
      </c>
      <c r="F6449" s="7" t="s">
        <v>483</v>
      </c>
      <c r="G6449" s="7" t="s">
        <v>247</v>
      </c>
      <c r="H6449" s="7" t="s">
        <v>248</v>
      </c>
      <c r="I6449" s="7" t="s">
        <v>708</v>
      </c>
      <c r="J6449" s="7" t="s">
        <v>709</v>
      </c>
      <c r="K6449" s="241">
        <v>2036</v>
      </c>
      <c r="L6449" s="7" t="s">
        <v>725</v>
      </c>
      <c r="M6449" s="241">
        <v>8500</v>
      </c>
      <c r="N6449" s="7" t="s">
        <v>362</v>
      </c>
    </row>
    <row r="6450" spans="1:14" x14ac:dyDescent="0.3">
      <c r="A6450" t="str">
        <f t="shared" si="100"/>
        <v>20374000</v>
      </c>
      <c r="B6450" s="7" t="s">
        <v>1294</v>
      </c>
      <c r="C6450" s="7" t="s">
        <v>1337</v>
      </c>
      <c r="D6450" s="7" t="s">
        <v>22</v>
      </c>
      <c r="E6450" s="7" t="e">
        <v>#N/A</v>
      </c>
      <c r="F6450" s="7" t="e">
        <v>#N/A</v>
      </c>
      <c r="G6450" s="7" t="e">
        <v>#N/A</v>
      </c>
      <c r="H6450" s="7" t="e">
        <v>#N/A</v>
      </c>
      <c r="I6450" s="7" t="s">
        <v>708</v>
      </c>
      <c r="J6450" s="7" t="s">
        <v>709</v>
      </c>
      <c r="K6450" s="241">
        <v>2037</v>
      </c>
      <c r="L6450" s="7" t="s">
        <v>726</v>
      </c>
      <c r="M6450" s="241">
        <v>4000</v>
      </c>
      <c r="N6450" s="7" t="s">
        <v>1349</v>
      </c>
    </row>
    <row r="6451" spans="1:14" x14ac:dyDescent="0.3">
      <c r="A6451" t="str">
        <f t="shared" si="100"/>
        <v>20378500</v>
      </c>
      <c r="B6451" s="7" t="s">
        <v>1294</v>
      </c>
      <c r="C6451" s="7" t="s">
        <v>1337</v>
      </c>
      <c r="D6451" s="7" t="s">
        <v>22</v>
      </c>
      <c r="E6451" s="7" t="s">
        <v>482</v>
      </c>
      <c r="F6451" s="7" t="s">
        <v>483</v>
      </c>
      <c r="G6451" s="7" t="s">
        <v>247</v>
      </c>
      <c r="H6451" s="7" t="s">
        <v>248</v>
      </c>
      <c r="I6451" s="7" t="s">
        <v>708</v>
      </c>
      <c r="J6451" s="7" t="s">
        <v>709</v>
      </c>
      <c r="K6451" s="241">
        <v>2037</v>
      </c>
      <c r="L6451" s="7" t="s">
        <v>726</v>
      </c>
      <c r="M6451" s="241">
        <v>8500</v>
      </c>
      <c r="N6451" s="7" t="s">
        <v>362</v>
      </c>
    </row>
    <row r="6452" spans="1:14" x14ac:dyDescent="0.3">
      <c r="A6452" t="str">
        <f t="shared" si="100"/>
        <v>20384000</v>
      </c>
      <c r="B6452" s="7" t="s">
        <v>1294</v>
      </c>
      <c r="C6452" s="7" t="s">
        <v>1337</v>
      </c>
      <c r="D6452" s="7" t="s">
        <v>22</v>
      </c>
      <c r="E6452" s="7" t="e">
        <v>#N/A</v>
      </c>
      <c r="F6452" s="7" t="e">
        <v>#N/A</v>
      </c>
      <c r="G6452" s="7" t="e">
        <v>#N/A</v>
      </c>
      <c r="H6452" s="7" t="e">
        <v>#N/A</v>
      </c>
      <c r="I6452" s="7" t="s">
        <v>708</v>
      </c>
      <c r="J6452" s="7" t="s">
        <v>709</v>
      </c>
      <c r="K6452" s="241">
        <v>2038</v>
      </c>
      <c r="L6452" s="7" t="s">
        <v>727</v>
      </c>
      <c r="M6452" s="241">
        <v>4000</v>
      </c>
      <c r="N6452" s="7" t="s">
        <v>1349</v>
      </c>
    </row>
    <row r="6453" spans="1:14" x14ac:dyDescent="0.3">
      <c r="A6453" t="str">
        <f t="shared" si="100"/>
        <v>20388500</v>
      </c>
      <c r="B6453" s="7" t="s">
        <v>1294</v>
      </c>
      <c r="C6453" s="7" t="s">
        <v>1337</v>
      </c>
      <c r="D6453" s="7" t="s">
        <v>22</v>
      </c>
      <c r="E6453" s="7" t="s">
        <v>482</v>
      </c>
      <c r="F6453" s="7" t="s">
        <v>483</v>
      </c>
      <c r="G6453" s="7" t="s">
        <v>247</v>
      </c>
      <c r="H6453" s="7" t="s">
        <v>248</v>
      </c>
      <c r="I6453" s="7" t="s">
        <v>708</v>
      </c>
      <c r="J6453" s="7" t="s">
        <v>709</v>
      </c>
      <c r="K6453" s="241">
        <v>2038</v>
      </c>
      <c r="L6453" s="7" t="s">
        <v>727</v>
      </c>
      <c r="M6453" s="241">
        <v>8500</v>
      </c>
      <c r="N6453" s="7" t="s">
        <v>362</v>
      </c>
    </row>
    <row r="6454" spans="1:14" x14ac:dyDescent="0.3">
      <c r="A6454" t="str">
        <f t="shared" si="100"/>
        <v>20392007</v>
      </c>
      <c r="B6454" s="7" t="s">
        <v>1294</v>
      </c>
      <c r="C6454" s="7" t="s">
        <v>1337</v>
      </c>
      <c r="D6454" s="7" t="s">
        <v>22</v>
      </c>
      <c r="E6454" s="7" t="e">
        <v>#N/A</v>
      </c>
      <c r="F6454" s="7" t="e">
        <v>#N/A</v>
      </c>
      <c r="G6454" s="7" t="e">
        <v>#N/A</v>
      </c>
      <c r="H6454" s="7" t="e">
        <v>#N/A</v>
      </c>
      <c r="I6454" s="7" t="s">
        <v>708</v>
      </c>
      <c r="J6454" s="7" t="s">
        <v>709</v>
      </c>
      <c r="K6454" s="241">
        <v>2039</v>
      </c>
      <c r="L6454" s="7" t="s">
        <v>728</v>
      </c>
      <c r="M6454" s="241">
        <v>2007</v>
      </c>
      <c r="N6454" s="7" t="s">
        <v>619</v>
      </c>
    </row>
    <row r="6455" spans="1:14" x14ac:dyDescent="0.3">
      <c r="A6455" t="str">
        <f t="shared" si="100"/>
        <v>20394000</v>
      </c>
      <c r="B6455" s="7" t="s">
        <v>1294</v>
      </c>
      <c r="C6455" s="7" t="s">
        <v>1337</v>
      </c>
      <c r="D6455" s="7" t="s">
        <v>22</v>
      </c>
      <c r="E6455" s="7" t="e">
        <v>#N/A</v>
      </c>
      <c r="F6455" s="7" t="e">
        <v>#N/A</v>
      </c>
      <c r="G6455" s="7" t="e">
        <v>#N/A</v>
      </c>
      <c r="H6455" s="7" t="e">
        <v>#N/A</v>
      </c>
      <c r="I6455" s="7" t="s">
        <v>708</v>
      </c>
      <c r="J6455" s="7" t="s">
        <v>709</v>
      </c>
      <c r="K6455" s="241">
        <v>2039</v>
      </c>
      <c r="L6455" s="7" t="s">
        <v>728</v>
      </c>
      <c r="M6455" s="241">
        <v>4000</v>
      </c>
      <c r="N6455" s="7" t="s">
        <v>1349</v>
      </c>
    </row>
    <row r="6456" spans="1:14" x14ac:dyDescent="0.3">
      <c r="A6456" t="str">
        <f t="shared" si="100"/>
        <v>20398500</v>
      </c>
      <c r="B6456" s="7" t="s">
        <v>1294</v>
      </c>
      <c r="C6456" s="7" t="s">
        <v>1337</v>
      </c>
      <c r="D6456" s="7" t="s">
        <v>22</v>
      </c>
      <c r="E6456" s="7" t="s">
        <v>482</v>
      </c>
      <c r="F6456" s="7" t="s">
        <v>483</v>
      </c>
      <c r="G6456" s="7" t="s">
        <v>247</v>
      </c>
      <c r="H6456" s="7" t="s">
        <v>248</v>
      </c>
      <c r="I6456" s="7" t="s">
        <v>708</v>
      </c>
      <c r="J6456" s="7" t="s">
        <v>709</v>
      </c>
      <c r="K6456" s="241">
        <v>2039</v>
      </c>
      <c r="L6456" s="7" t="s">
        <v>728</v>
      </c>
      <c r="M6456" s="241">
        <v>8500</v>
      </c>
      <c r="N6456" s="7" t="s">
        <v>362</v>
      </c>
    </row>
    <row r="6457" spans="1:14" x14ac:dyDescent="0.3">
      <c r="A6457" t="str">
        <f t="shared" si="100"/>
        <v>20401016</v>
      </c>
      <c r="B6457" s="7" t="s">
        <v>1294</v>
      </c>
      <c r="C6457" s="7" t="s">
        <v>1337</v>
      </c>
      <c r="D6457" s="7" t="s">
        <v>22</v>
      </c>
      <c r="E6457" s="7" t="s">
        <v>482</v>
      </c>
      <c r="F6457" s="7" t="s">
        <v>483</v>
      </c>
      <c r="G6457" s="7" t="s">
        <v>247</v>
      </c>
      <c r="H6457" s="7" t="s">
        <v>248</v>
      </c>
      <c r="I6457" s="7" t="s">
        <v>708</v>
      </c>
      <c r="J6457" s="7" t="s">
        <v>709</v>
      </c>
      <c r="K6457" s="241">
        <v>2040</v>
      </c>
      <c r="L6457" s="7" t="s">
        <v>729</v>
      </c>
      <c r="M6457" s="241">
        <v>1016</v>
      </c>
      <c r="N6457" s="7" t="s">
        <v>599</v>
      </c>
    </row>
    <row r="6458" spans="1:14" x14ac:dyDescent="0.3">
      <c r="A6458" t="str">
        <f t="shared" si="100"/>
        <v>20401033</v>
      </c>
      <c r="B6458" s="7" t="s">
        <v>1294</v>
      </c>
      <c r="C6458" s="7" t="s">
        <v>1337</v>
      </c>
      <c r="D6458" s="7" t="s">
        <v>22</v>
      </c>
      <c r="E6458" s="7" t="e">
        <v>#N/A</v>
      </c>
      <c r="F6458" s="7" t="e">
        <v>#N/A</v>
      </c>
      <c r="G6458" s="7" t="e">
        <v>#N/A</v>
      </c>
      <c r="H6458" s="7" t="e">
        <v>#N/A</v>
      </c>
      <c r="I6458" s="7" t="s">
        <v>708</v>
      </c>
      <c r="J6458" s="7" t="s">
        <v>709</v>
      </c>
      <c r="K6458" s="241">
        <v>2040</v>
      </c>
      <c r="L6458" s="7" t="s">
        <v>729</v>
      </c>
      <c r="M6458" s="241">
        <v>1033</v>
      </c>
      <c r="N6458" s="7" t="s">
        <v>656</v>
      </c>
    </row>
    <row r="6459" spans="1:14" x14ac:dyDescent="0.3">
      <c r="A6459" t="str">
        <f t="shared" si="100"/>
        <v>20401042</v>
      </c>
      <c r="B6459" s="7" t="s">
        <v>1294</v>
      </c>
      <c r="C6459" s="7" t="s">
        <v>1337</v>
      </c>
      <c r="D6459" s="7" t="s">
        <v>22</v>
      </c>
      <c r="E6459" s="7" t="s">
        <v>482</v>
      </c>
      <c r="F6459" s="7" t="s">
        <v>483</v>
      </c>
      <c r="G6459" s="7" t="s">
        <v>247</v>
      </c>
      <c r="H6459" s="7" t="s">
        <v>248</v>
      </c>
      <c r="I6459" s="7" t="s">
        <v>708</v>
      </c>
      <c r="J6459" s="7" t="s">
        <v>709</v>
      </c>
      <c r="K6459" s="241">
        <v>2040</v>
      </c>
      <c r="L6459" s="7" t="s">
        <v>729</v>
      </c>
      <c r="M6459" s="241">
        <v>1042</v>
      </c>
      <c r="N6459" s="7" t="s">
        <v>180</v>
      </c>
    </row>
    <row r="6460" spans="1:14" x14ac:dyDescent="0.3">
      <c r="A6460" t="str">
        <f t="shared" si="100"/>
        <v>20402007</v>
      </c>
      <c r="B6460" s="7" t="s">
        <v>1294</v>
      </c>
      <c r="C6460" s="7" t="s">
        <v>1337</v>
      </c>
      <c r="D6460" s="7" t="s">
        <v>22</v>
      </c>
      <c r="E6460" s="7" t="e">
        <v>#N/A</v>
      </c>
      <c r="F6460" s="7" t="e">
        <v>#N/A</v>
      </c>
      <c r="G6460" s="7" t="e">
        <v>#N/A</v>
      </c>
      <c r="H6460" s="7" t="e">
        <v>#N/A</v>
      </c>
      <c r="I6460" s="7" t="s">
        <v>708</v>
      </c>
      <c r="J6460" s="7" t="s">
        <v>709</v>
      </c>
      <c r="K6460" s="241">
        <v>2040</v>
      </c>
      <c r="L6460" s="7" t="s">
        <v>729</v>
      </c>
      <c r="M6460" s="241">
        <v>2007</v>
      </c>
      <c r="N6460" s="7" t="s">
        <v>619</v>
      </c>
    </row>
    <row r="6461" spans="1:14" x14ac:dyDescent="0.3">
      <c r="A6461" t="str">
        <f t="shared" si="100"/>
        <v>20404000</v>
      </c>
      <c r="B6461" s="7" t="s">
        <v>1294</v>
      </c>
      <c r="C6461" s="7" t="s">
        <v>1337</v>
      </c>
      <c r="D6461" s="7" t="s">
        <v>22</v>
      </c>
      <c r="E6461" s="7" t="e">
        <v>#N/A</v>
      </c>
      <c r="F6461" s="7" t="e">
        <v>#N/A</v>
      </c>
      <c r="G6461" s="7" t="e">
        <v>#N/A</v>
      </c>
      <c r="H6461" s="7" t="e">
        <v>#N/A</v>
      </c>
      <c r="I6461" s="7" t="s">
        <v>708</v>
      </c>
      <c r="J6461" s="7" t="s">
        <v>709</v>
      </c>
      <c r="K6461" s="241">
        <v>2040</v>
      </c>
      <c r="L6461" s="7" t="s">
        <v>729</v>
      </c>
      <c r="M6461" s="241">
        <v>4000</v>
      </c>
      <c r="N6461" s="7" t="s">
        <v>1349</v>
      </c>
    </row>
    <row r="6462" spans="1:14" x14ac:dyDescent="0.3">
      <c r="A6462" t="str">
        <f t="shared" si="100"/>
        <v>20408040</v>
      </c>
      <c r="B6462" s="7" t="s">
        <v>1294</v>
      </c>
      <c r="C6462" s="7" t="s">
        <v>1337</v>
      </c>
      <c r="D6462" s="7" t="s">
        <v>22</v>
      </c>
      <c r="E6462" s="7" t="s">
        <v>482</v>
      </c>
      <c r="F6462" s="7" t="s">
        <v>483</v>
      </c>
      <c r="G6462" s="7" t="s">
        <v>247</v>
      </c>
      <c r="H6462" s="7" t="s">
        <v>248</v>
      </c>
      <c r="I6462" s="7" t="s">
        <v>708</v>
      </c>
      <c r="J6462" s="7" t="s">
        <v>709</v>
      </c>
      <c r="K6462" s="241">
        <v>2040</v>
      </c>
      <c r="L6462" s="7" t="s">
        <v>729</v>
      </c>
      <c r="M6462" s="241">
        <v>8040</v>
      </c>
      <c r="N6462" s="7" t="s">
        <v>441</v>
      </c>
    </row>
    <row r="6463" spans="1:14" x14ac:dyDescent="0.3">
      <c r="A6463" t="str">
        <f t="shared" si="100"/>
        <v>20408500</v>
      </c>
      <c r="B6463" s="7" t="s">
        <v>1294</v>
      </c>
      <c r="C6463" s="7" t="s">
        <v>1337</v>
      </c>
      <c r="D6463" s="7" t="s">
        <v>22</v>
      </c>
      <c r="E6463" s="7" t="s">
        <v>482</v>
      </c>
      <c r="F6463" s="7" t="s">
        <v>483</v>
      </c>
      <c r="G6463" s="7" t="s">
        <v>247</v>
      </c>
      <c r="H6463" s="7" t="s">
        <v>248</v>
      </c>
      <c r="I6463" s="7" t="s">
        <v>708</v>
      </c>
      <c r="J6463" s="7" t="s">
        <v>709</v>
      </c>
      <c r="K6463" s="241">
        <v>2040</v>
      </c>
      <c r="L6463" s="7" t="s">
        <v>729</v>
      </c>
      <c r="M6463" s="241">
        <v>8500</v>
      </c>
      <c r="N6463" s="7" t="s">
        <v>362</v>
      </c>
    </row>
    <row r="6464" spans="1:14" x14ac:dyDescent="0.3">
      <c r="A6464" t="str">
        <f t="shared" si="100"/>
        <v>20408504</v>
      </c>
      <c r="B6464" s="7" t="s">
        <v>1294</v>
      </c>
      <c r="C6464" s="7" t="s">
        <v>1337</v>
      </c>
      <c r="D6464" s="7" t="s">
        <v>22</v>
      </c>
      <c r="E6464" s="7" t="s">
        <v>482</v>
      </c>
      <c r="F6464" s="7" t="s">
        <v>483</v>
      </c>
      <c r="G6464" s="7" t="s">
        <v>247</v>
      </c>
      <c r="H6464" s="7" t="s">
        <v>248</v>
      </c>
      <c r="I6464" s="7" t="s">
        <v>708</v>
      </c>
      <c r="J6464" s="7" t="s">
        <v>709</v>
      </c>
      <c r="K6464" s="241">
        <v>2040</v>
      </c>
      <c r="L6464" s="7" t="s">
        <v>729</v>
      </c>
      <c r="M6464" s="241">
        <v>8504</v>
      </c>
      <c r="N6464" s="7" t="s">
        <v>722</v>
      </c>
    </row>
    <row r="6465" spans="1:14" x14ac:dyDescent="0.3">
      <c r="A6465" t="str">
        <f t="shared" si="100"/>
        <v>20411016</v>
      </c>
      <c r="B6465" s="7" t="s">
        <v>1294</v>
      </c>
      <c r="C6465" s="7" t="s">
        <v>1337</v>
      </c>
      <c r="D6465" s="7" t="s">
        <v>22</v>
      </c>
      <c r="E6465" s="7" t="e">
        <v>#N/A</v>
      </c>
      <c r="F6465" s="7" t="e">
        <v>#N/A</v>
      </c>
      <c r="G6465" s="7" t="e">
        <v>#N/A</v>
      </c>
      <c r="H6465" s="7" t="e">
        <v>#N/A</v>
      </c>
      <c r="I6465" s="7" t="s">
        <v>708</v>
      </c>
      <c r="J6465" s="7" t="s">
        <v>709</v>
      </c>
      <c r="K6465" s="241">
        <v>2041</v>
      </c>
      <c r="L6465" s="7" t="s">
        <v>730</v>
      </c>
      <c r="M6465" s="241">
        <v>1016</v>
      </c>
      <c r="N6465" s="7" t="s">
        <v>599</v>
      </c>
    </row>
    <row r="6466" spans="1:14" x14ac:dyDescent="0.3">
      <c r="A6466" t="str">
        <f t="shared" si="100"/>
        <v>20411042</v>
      </c>
      <c r="B6466" s="7" t="s">
        <v>1294</v>
      </c>
      <c r="C6466" s="7" t="s">
        <v>1337</v>
      </c>
      <c r="D6466" s="7" t="s">
        <v>22</v>
      </c>
      <c r="E6466" s="7" t="s">
        <v>482</v>
      </c>
      <c r="F6466" s="7" t="s">
        <v>483</v>
      </c>
      <c r="G6466" s="7" t="s">
        <v>247</v>
      </c>
      <c r="H6466" s="7" t="s">
        <v>248</v>
      </c>
      <c r="I6466" s="7" t="s">
        <v>708</v>
      </c>
      <c r="J6466" s="7" t="s">
        <v>709</v>
      </c>
      <c r="K6466" s="241">
        <v>2041</v>
      </c>
      <c r="L6466" s="7" t="s">
        <v>730</v>
      </c>
      <c r="M6466" s="241">
        <v>1042</v>
      </c>
      <c r="N6466" s="7" t="s">
        <v>180</v>
      </c>
    </row>
    <row r="6467" spans="1:14" x14ac:dyDescent="0.3">
      <c r="A6467" t="str">
        <f t="shared" ref="A6467:A6530" si="101">K6467&amp;M6467</f>
        <v>20411065</v>
      </c>
      <c r="B6467" s="7" t="s">
        <v>1294</v>
      </c>
      <c r="C6467" s="7" t="s">
        <v>1337</v>
      </c>
      <c r="D6467" s="7" t="s">
        <v>22</v>
      </c>
      <c r="E6467" s="7" t="e">
        <v>#N/A</v>
      </c>
      <c r="F6467" s="7" t="e">
        <v>#N/A</v>
      </c>
      <c r="G6467" s="7" t="e">
        <v>#N/A</v>
      </c>
      <c r="H6467" s="7" t="e">
        <v>#N/A</v>
      </c>
      <c r="I6467" s="7" t="s">
        <v>708</v>
      </c>
      <c r="J6467" s="7" t="s">
        <v>709</v>
      </c>
      <c r="K6467" s="241">
        <v>2041</v>
      </c>
      <c r="L6467" s="7" t="s">
        <v>730</v>
      </c>
      <c r="M6467" s="241">
        <v>1065</v>
      </c>
      <c r="N6467" s="7" t="s">
        <v>739</v>
      </c>
    </row>
    <row r="6468" spans="1:14" x14ac:dyDescent="0.3">
      <c r="A6468" t="str">
        <f t="shared" si="101"/>
        <v>20412007</v>
      </c>
      <c r="B6468" s="7" t="s">
        <v>1294</v>
      </c>
      <c r="C6468" s="7" t="s">
        <v>1337</v>
      </c>
      <c r="D6468" s="7" t="s">
        <v>22</v>
      </c>
      <c r="E6468" s="7" t="e">
        <v>#N/A</v>
      </c>
      <c r="F6468" s="7" t="e">
        <v>#N/A</v>
      </c>
      <c r="G6468" s="7" t="e">
        <v>#N/A</v>
      </c>
      <c r="H6468" s="7" t="e">
        <v>#N/A</v>
      </c>
      <c r="I6468" s="7" t="s">
        <v>708</v>
      </c>
      <c r="J6468" s="7" t="s">
        <v>709</v>
      </c>
      <c r="K6468" s="241">
        <v>2041</v>
      </c>
      <c r="L6468" s="7" t="s">
        <v>730</v>
      </c>
      <c r="M6468" s="241">
        <v>2007</v>
      </c>
      <c r="N6468" s="7" t="s">
        <v>619</v>
      </c>
    </row>
    <row r="6469" spans="1:14" x14ac:dyDescent="0.3">
      <c r="A6469" t="str">
        <f t="shared" si="101"/>
        <v>20414000</v>
      </c>
      <c r="B6469" s="7" t="s">
        <v>1294</v>
      </c>
      <c r="C6469" s="7" t="s">
        <v>1337</v>
      </c>
      <c r="D6469" s="7" t="s">
        <v>22</v>
      </c>
      <c r="E6469" s="7" t="e">
        <v>#N/A</v>
      </c>
      <c r="F6469" s="7" t="e">
        <v>#N/A</v>
      </c>
      <c r="G6469" s="7" t="e">
        <v>#N/A</v>
      </c>
      <c r="H6469" s="7" t="e">
        <v>#N/A</v>
      </c>
      <c r="I6469" s="7" t="s">
        <v>708</v>
      </c>
      <c r="J6469" s="7" t="s">
        <v>709</v>
      </c>
      <c r="K6469" s="241">
        <v>2041</v>
      </c>
      <c r="L6469" s="7" t="s">
        <v>730</v>
      </c>
      <c r="M6469" s="241">
        <v>4000</v>
      </c>
      <c r="N6469" s="7" t="s">
        <v>1349</v>
      </c>
    </row>
    <row r="6470" spans="1:14" x14ac:dyDescent="0.3">
      <c r="A6470" t="str">
        <f t="shared" si="101"/>
        <v>20418040</v>
      </c>
      <c r="B6470" s="7" t="s">
        <v>1294</v>
      </c>
      <c r="C6470" s="7" t="s">
        <v>1337</v>
      </c>
      <c r="D6470" s="7" t="s">
        <v>22</v>
      </c>
      <c r="E6470" s="7" t="s">
        <v>482</v>
      </c>
      <c r="F6470" s="7" t="s">
        <v>483</v>
      </c>
      <c r="G6470" s="7" t="s">
        <v>247</v>
      </c>
      <c r="H6470" s="7" t="s">
        <v>248</v>
      </c>
      <c r="I6470" s="7" t="s">
        <v>708</v>
      </c>
      <c r="J6470" s="7" t="s">
        <v>709</v>
      </c>
      <c r="K6470" s="241">
        <v>2041</v>
      </c>
      <c r="L6470" s="7" t="s">
        <v>730</v>
      </c>
      <c r="M6470" s="241">
        <v>8040</v>
      </c>
      <c r="N6470" s="7" t="s">
        <v>441</v>
      </c>
    </row>
    <row r="6471" spans="1:14" x14ac:dyDescent="0.3">
      <c r="A6471" t="str">
        <f t="shared" si="101"/>
        <v>20418500</v>
      </c>
      <c r="B6471" s="7" t="s">
        <v>1294</v>
      </c>
      <c r="C6471" s="7" t="s">
        <v>1337</v>
      </c>
      <c r="D6471" s="7" t="s">
        <v>22</v>
      </c>
      <c r="E6471" s="7" t="s">
        <v>482</v>
      </c>
      <c r="F6471" s="7" t="s">
        <v>483</v>
      </c>
      <c r="G6471" s="7" t="s">
        <v>247</v>
      </c>
      <c r="H6471" s="7" t="s">
        <v>248</v>
      </c>
      <c r="I6471" s="7" t="s">
        <v>708</v>
      </c>
      <c r="J6471" s="7" t="s">
        <v>709</v>
      </c>
      <c r="K6471" s="241">
        <v>2041</v>
      </c>
      <c r="L6471" s="7" t="s">
        <v>730</v>
      </c>
      <c r="M6471" s="241">
        <v>8500</v>
      </c>
      <c r="N6471" s="7" t="s">
        <v>362</v>
      </c>
    </row>
    <row r="6472" spans="1:14" x14ac:dyDescent="0.3">
      <c r="A6472" t="str">
        <f t="shared" si="101"/>
        <v>20418504</v>
      </c>
      <c r="B6472" s="7" t="s">
        <v>1294</v>
      </c>
      <c r="C6472" s="7" t="s">
        <v>1337</v>
      </c>
      <c r="D6472" s="7" t="s">
        <v>22</v>
      </c>
      <c r="E6472" s="7" t="s">
        <v>482</v>
      </c>
      <c r="F6472" s="7" t="s">
        <v>483</v>
      </c>
      <c r="G6472" s="7" t="s">
        <v>247</v>
      </c>
      <c r="H6472" s="7" t="s">
        <v>248</v>
      </c>
      <c r="I6472" s="7" t="s">
        <v>708</v>
      </c>
      <c r="J6472" s="7" t="s">
        <v>709</v>
      </c>
      <c r="K6472" s="241">
        <v>2041</v>
      </c>
      <c r="L6472" s="7" t="s">
        <v>730</v>
      </c>
      <c r="M6472" s="241">
        <v>8504</v>
      </c>
      <c r="N6472" s="7" t="s">
        <v>722</v>
      </c>
    </row>
    <row r="6473" spans="1:14" x14ac:dyDescent="0.3">
      <c r="A6473" t="str">
        <f t="shared" si="101"/>
        <v>20421000</v>
      </c>
      <c r="B6473" s="7" t="s">
        <v>1294</v>
      </c>
      <c r="C6473" s="7" t="s">
        <v>1337</v>
      </c>
      <c r="D6473" s="7" t="s">
        <v>22</v>
      </c>
      <c r="E6473" s="7" t="e">
        <v>#N/A</v>
      </c>
      <c r="F6473" s="7" t="e">
        <v>#N/A</v>
      </c>
      <c r="G6473" s="7" t="e">
        <v>#N/A</v>
      </c>
      <c r="H6473" s="7" t="e">
        <v>#N/A</v>
      </c>
      <c r="I6473" s="7" t="s">
        <v>708</v>
      </c>
      <c r="J6473" s="7" t="s">
        <v>709</v>
      </c>
      <c r="K6473" s="241">
        <v>2042</v>
      </c>
      <c r="L6473" s="7" t="s">
        <v>731</v>
      </c>
      <c r="M6473" s="241">
        <v>1000</v>
      </c>
      <c r="N6473" s="7" t="s">
        <v>427</v>
      </c>
    </row>
    <row r="6474" spans="1:14" x14ac:dyDescent="0.3">
      <c r="A6474" t="str">
        <f t="shared" si="101"/>
        <v>20421016</v>
      </c>
      <c r="B6474" s="7" t="s">
        <v>1294</v>
      </c>
      <c r="C6474" s="7" t="s">
        <v>1337</v>
      </c>
      <c r="D6474" s="7" t="s">
        <v>22</v>
      </c>
      <c r="E6474" s="7" t="e">
        <v>#N/A</v>
      </c>
      <c r="F6474" s="7" t="e">
        <v>#N/A</v>
      </c>
      <c r="G6474" s="7" t="e">
        <v>#N/A</v>
      </c>
      <c r="H6474" s="7" t="e">
        <v>#N/A</v>
      </c>
      <c r="I6474" s="7" t="s">
        <v>708</v>
      </c>
      <c r="J6474" s="7" t="s">
        <v>709</v>
      </c>
      <c r="K6474" s="241">
        <v>2042</v>
      </c>
      <c r="L6474" s="7" t="s">
        <v>731</v>
      </c>
      <c r="M6474" s="241">
        <v>1016</v>
      </c>
      <c r="N6474" s="7" t="s">
        <v>599</v>
      </c>
    </row>
    <row r="6475" spans="1:14" x14ac:dyDescent="0.3">
      <c r="A6475" t="str">
        <f t="shared" si="101"/>
        <v>20421031</v>
      </c>
      <c r="B6475" s="7" t="s">
        <v>1294</v>
      </c>
      <c r="C6475" s="7" t="s">
        <v>1337</v>
      </c>
      <c r="D6475" s="7" t="s">
        <v>22</v>
      </c>
      <c r="E6475" s="7" t="e">
        <v>#N/A</v>
      </c>
      <c r="F6475" s="7" t="e">
        <v>#N/A</v>
      </c>
      <c r="G6475" s="7" t="e">
        <v>#N/A</v>
      </c>
      <c r="H6475" s="7" t="e">
        <v>#N/A</v>
      </c>
      <c r="I6475" s="7" t="s">
        <v>708</v>
      </c>
      <c r="J6475" s="7" t="s">
        <v>709</v>
      </c>
      <c r="K6475" s="241">
        <v>2042</v>
      </c>
      <c r="L6475" s="7" t="s">
        <v>731</v>
      </c>
      <c r="M6475" s="241">
        <v>1031</v>
      </c>
      <c r="N6475" s="7" t="s">
        <v>529</v>
      </c>
    </row>
    <row r="6476" spans="1:14" x14ac:dyDescent="0.3">
      <c r="A6476" t="str">
        <f t="shared" si="101"/>
        <v>20421042</v>
      </c>
      <c r="B6476" s="7" t="s">
        <v>1294</v>
      </c>
      <c r="C6476" s="7" t="s">
        <v>1337</v>
      </c>
      <c r="D6476" s="7" t="s">
        <v>22</v>
      </c>
      <c r="E6476" s="7" t="s">
        <v>482</v>
      </c>
      <c r="F6476" s="7" t="s">
        <v>483</v>
      </c>
      <c r="G6476" s="7" t="s">
        <v>247</v>
      </c>
      <c r="H6476" s="7" t="s">
        <v>248</v>
      </c>
      <c r="I6476" s="7" t="s">
        <v>708</v>
      </c>
      <c r="J6476" s="7" t="s">
        <v>709</v>
      </c>
      <c r="K6476" s="241">
        <v>2042</v>
      </c>
      <c r="L6476" s="7" t="s">
        <v>731</v>
      </c>
      <c r="M6476" s="241">
        <v>1042</v>
      </c>
      <c r="N6476" s="7" t="s">
        <v>180</v>
      </c>
    </row>
    <row r="6477" spans="1:14" x14ac:dyDescent="0.3">
      <c r="A6477" t="str">
        <f t="shared" si="101"/>
        <v>20421065</v>
      </c>
      <c r="B6477" s="7" t="s">
        <v>1294</v>
      </c>
      <c r="C6477" s="7" t="s">
        <v>1337</v>
      </c>
      <c r="D6477" s="7" t="s">
        <v>22</v>
      </c>
      <c r="E6477" s="7" t="e">
        <v>#N/A</v>
      </c>
      <c r="F6477" s="7" t="e">
        <v>#N/A</v>
      </c>
      <c r="G6477" s="7" t="e">
        <v>#N/A</v>
      </c>
      <c r="H6477" s="7" t="e">
        <v>#N/A</v>
      </c>
      <c r="I6477" s="7" t="s">
        <v>708</v>
      </c>
      <c r="J6477" s="7" t="s">
        <v>709</v>
      </c>
      <c r="K6477" s="241">
        <v>2042</v>
      </c>
      <c r="L6477" s="7" t="s">
        <v>731</v>
      </c>
      <c r="M6477" s="241">
        <v>1065</v>
      </c>
      <c r="N6477" s="7" t="s">
        <v>739</v>
      </c>
    </row>
    <row r="6478" spans="1:14" x14ac:dyDescent="0.3">
      <c r="A6478" t="str">
        <f t="shared" si="101"/>
        <v>20422007</v>
      </c>
      <c r="B6478" s="7" t="s">
        <v>1294</v>
      </c>
      <c r="C6478" s="7" t="s">
        <v>1337</v>
      </c>
      <c r="D6478" s="7" t="s">
        <v>22</v>
      </c>
      <c r="E6478" s="7" t="e">
        <v>#N/A</v>
      </c>
      <c r="F6478" s="7" t="e">
        <v>#N/A</v>
      </c>
      <c r="G6478" s="7" t="e">
        <v>#N/A</v>
      </c>
      <c r="H6478" s="7" t="e">
        <v>#N/A</v>
      </c>
      <c r="I6478" s="7" t="s">
        <v>708</v>
      </c>
      <c r="J6478" s="7" t="s">
        <v>709</v>
      </c>
      <c r="K6478" s="241">
        <v>2042</v>
      </c>
      <c r="L6478" s="7" t="s">
        <v>731</v>
      </c>
      <c r="M6478" s="241">
        <v>2007</v>
      </c>
      <c r="N6478" s="7" t="s">
        <v>619</v>
      </c>
    </row>
    <row r="6479" spans="1:14" x14ac:dyDescent="0.3">
      <c r="A6479" t="str">
        <f t="shared" si="101"/>
        <v>20424000</v>
      </c>
      <c r="B6479" s="7" t="s">
        <v>1294</v>
      </c>
      <c r="C6479" s="7" t="s">
        <v>1337</v>
      </c>
      <c r="D6479" s="7" t="s">
        <v>22</v>
      </c>
      <c r="E6479" s="7" t="e">
        <v>#N/A</v>
      </c>
      <c r="F6479" s="7" t="e">
        <v>#N/A</v>
      </c>
      <c r="G6479" s="7" t="e">
        <v>#N/A</v>
      </c>
      <c r="H6479" s="7" t="e">
        <v>#N/A</v>
      </c>
      <c r="I6479" s="7" t="s">
        <v>708</v>
      </c>
      <c r="J6479" s="7" t="s">
        <v>709</v>
      </c>
      <c r="K6479" s="241">
        <v>2042</v>
      </c>
      <c r="L6479" s="7" t="s">
        <v>731</v>
      </c>
      <c r="M6479" s="241">
        <v>4000</v>
      </c>
      <c r="N6479" s="7" t="s">
        <v>1349</v>
      </c>
    </row>
    <row r="6480" spans="1:14" x14ac:dyDescent="0.3">
      <c r="A6480" t="str">
        <f t="shared" si="101"/>
        <v>20428040</v>
      </c>
      <c r="B6480" s="7" t="s">
        <v>1294</v>
      </c>
      <c r="C6480" s="7" t="s">
        <v>1337</v>
      </c>
      <c r="D6480" s="7" t="s">
        <v>22</v>
      </c>
      <c r="E6480" s="7" t="s">
        <v>482</v>
      </c>
      <c r="F6480" s="7" t="s">
        <v>483</v>
      </c>
      <c r="G6480" s="7" t="s">
        <v>247</v>
      </c>
      <c r="H6480" s="7" t="s">
        <v>248</v>
      </c>
      <c r="I6480" s="7" t="s">
        <v>708</v>
      </c>
      <c r="J6480" s="7" t="s">
        <v>709</v>
      </c>
      <c r="K6480" s="241">
        <v>2042</v>
      </c>
      <c r="L6480" s="7" t="s">
        <v>731</v>
      </c>
      <c r="M6480" s="241">
        <v>8040</v>
      </c>
      <c r="N6480" s="7" t="s">
        <v>441</v>
      </c>
    </row>
    <row r="6481" spans="1:14" x14ac:dyDescent="0.3">
      <c r="A6481" t="str">
        <f t="shared" si="101"/>
        <v>20428500</v>
      </c>
      <c r="B6481" s="7" t="s">
        <v>1294</v>
      </c>
      <c r="C6481" s="7" t="s">
        <v>1337</v>
      </c>
      <c r="D6481" s="7" t="s">
        <v>22</v>
      </c>
      <c r="E6481" s="7" t="s">
        <v>482</v>
      </c>
      <c r="F6481" s="7" t="s">
        <v>483</v>
      </c>
      <c r="G6481" s="7" t="s">
        <v>247</v>
      </c>
      <c r="H6481" s="7" t="s">
        <v>248</v>
      </c>
      <c r="I6481" s="7" t="s">
        <v>708</v>
      </c>
      <c r="J6481" s="7" t="s">
        <v>709</v>
      </c>
      <c r="K6481" s="241">
        <v>2042</v>
      </c>
      <c r="L6481" s="7" t="s">
        <v>731</v>
      </c>
      <c r="M6481" s="241">
        <v>8500</v>
      </c>
      <c r="N6481" s="7" t="s">
        <v>362</v>
      </c>
    </row>
    <row r="6482" spans="1:14" x14ac:dyDescent="0.3">
      <c r="A6482" t="str">
        <f t="shared" si="101"/>
        <v>20428504</v>
      </c>
      <c r="B6482" s="7" t="s">
        <v>1294</v>
      </c>
      <c r="C6482" s="7" t="s">
        <v>1337</v>
      </c>
      <c r="D6482" s="7" t="s">
        <v>22</v>
      </c>
      <c r="E6482" s="7" t="s">
        <v>482</v>
      </c>
      <c r="F6482" s="7" t="s">
        <v>483</v>
      </c>
      <c r="G6482" s="7" t="s">
        <v>247</v>
      </c>
      <c r="H6482" s="7" t="s">
        <v>248</v>
      </c>
      <c r="I6482" s="7" t="s">
        <v>708</v>
      </c>
      <c r="J6482" s="7" t="s">
        <v>709</v>
      </c>
      <c r="K6482" s="241">
        <v>2042</v>
      </c>
      <c r="L6482" s="7" t="s">
        <v>731</v>
      </c>
      <c r="M6482" s="241">
        <v>8504</v>
      </c>
      <c r="N6482" s="7" t="s">
        <v>722</v>
      </c>
    </row>
    <row r="6483" spans="1:14" x14ac:dyDescent="0.3">
      <c r="A6483" t="str">
        <f t="shared" si="101"/>
        <v>20428520</v>
      </c>
      <c r="B6483" s="7" t="s">
        <v>1294</v>
      </c>
      <c r="C6483" s="7" t="s">
        <v>1337</v>
      </c>
      <c r="D6483" s="7" t="s">
        <v>22</v>
      </c>
      <c r="E6483" s="7" t="e">
        <v>#N/A</v>
      </c>
      <c r="F6483" s="7" t="e">
        <v>#N/A</v>
      </c>
      <c r="G6483" s="7" t="e">
        <v>#N/A</v>
      </c>
      <c r="H6483" s="7" t="e">
        <v>#N/A</v>
      </c>
      <c r="I6483" s="7" t="s">
        <v>708</v>
      </c>
      <c r="J6483" s="7" t="s">
        <v>709</v>
      </c>
      <c r="K6483" s="241">
        <v>2042</v>
      </c>
      <c r="L6483" s="7" t="s">
        <v>731</v>
      </c>
      <c r="M6483" s="241">
        <v>8520</v>
      </c>
      <c r="N6483" s="7" t="s">
        <v>2803</v>
      </c>
    </row>
    <row r="6484" spans="1:14" x14ac:dyDescent="0.3">
      <c r="A6484" t="str">
        <f t="shared" si="101"/>
        <v>20431000</v>
      </c>
      <c r="B6484" s="7" t="s">
        <v>1294</v>
      </c>
      <c r="C6484" s="7" t="s">
        <v>1337</v>
      </c>
      <c r="D6484" s="7" t="s">
        <v>22</v>
      </c>
      <c r="E6484" s="7" t="e">
        <v>#N/A</v>
      </c>
      <c r="F6484" s="7" t="e">
        <v>#N/A</v>
      </c>
      <c r="G6484" s="7" t="e">
        <v>#N/A</v>
      </c>
      <c r="H6484" s="7" t="e">
        <v>#N/A</v>
      </c>
      <c r="I6484" s="7" t="s">
        <v>708</v>
      </c>
      <c r="J6484" s="7" t="s">
        <v>709</v>
      </c>
      <c r="K6484" s="241">
        <v>2043</v>
      </c>
      <c r="L6484" s="7" t="s">
        <v>732</v>
      </c>
      <c r="M6484" s="241">
        <v>1000</v>
      </c>
      <c r="N6484" s="7" t="s">
        <v>427</v>
      </c>
    </row>
    <row r="6485" spans="1:14" x14ac:dyDescent="0.3">
      <c r="A6485" t="str">
        <f t="shared" si="101"/>
        <v>20431016</v>
      </c>
      <c r="B6485" s="7" t="s">
        <v>1294</v>
      </c>
      <c r="C6485" s="7" t="s">
        <v>1337</v>
      </c>
      <c r="D6485" s="7" t="s">
        <v>22</v>
      </c>
      <c r="E6485" s="7" t="e">
        <v>#N/A</v>
      </c>
      <c r="F6485" s="7" t="e">
        <v>#N/A</v>
      </c>
      <c r="G6485" s="7" t="e">
        <v>#N/A</v>
      </c>
      <c r="H6485" s="7" t="e">
        <v>#N/A</v>
      </c>
      <c r="I6485" s="7" t="s">
        <v>708</v>
      </c>
      <c r="J6485" s="7" t="s">
        <v>709</v>
      </c>
      <c r="K6485" s="241">
        <v>2043</v>
      </c>
      <c r="L6485" s="7" t="s">
        <v>732</v>
      </c>
      <c r="M6485" s="241">
        <v>1016</v>
      </c>
      <c r="N6485" s="7" t="s">
        <v>599</v>
      </c>
    </row>
    <row r="6486" spans="1:14" x14ac:dyDescent="0.3">
      <c r="A6486" t="str">
        <f t="shared" si="101"/>
        <v>20431031</v>
      </c>
      <c r="B6486" s="7" t="s">
        <v>1294</v>
      </c>
      <c r="C6486" s="7" t="s">
        <v>1337</v>
      </c>
      <c r="D6486" s="7" t="s">
        <v>22</v>
      </c>
      <c r="E6486" s="7" t="e">
        <v>#N/A</v>
      </c>
      <c r="F6486" s="7" t="e">
        <v>#N/A</v>
      </c>
      <c r="G6486" s="7" t="e">
        <v>#N/A</v>
      </c>
      <c r="H6486" s="7" t="e">
        <v>#N/A</v>
      </c>
      <c r="I6486" s="7" t="s">
        <v>708</v>
      </c>
      <c r="J6486" s="7" t="s">
        <v>709</v>
      </c>
      <c r="K6486" s="241">
        <v>2043</v>
      </c>
      <c r="L6486" s="7" t="s">
        <v>732</v>
      </c>
      <c r="M6486" s="241">
        <v>1031</v>
      </c>
      <c r="N6486" s="7" t="s">
        <v>529</v>
      </c>
    </row>
    <row r="6487" spans="1:14" x14ac:dyDescent="0.3">
      <c r="A6487" t="str">
        <f t="shared" si="101"/>
        <v>20431033</v>
      </c>
      <c r="B6487" s="7" t="s">
        <v>1294</v>
      </c>
      <c r="C6487" s="7" t="s">
        <v>1337</v>
      </c>
      <c r="D6487" s="7" t="s">
        <v>22</v>
      </c>
      <c r="E6487" s="7" t="e">
        <v>#N/A</v>
      </c>
      <c r="F6487" s="7" t="e">
        <v>#N/A</v>
      </c>
      <c r="G6487" s="7" t="e">
        <v>#N/A</v>
      </c>
      <c r="H6487" s="7" t="e">
        <v>#N/A</v>
      </c>
      <c r="I6487" s="7" t="s">
        <v>708</v>
      </c>
      <c r="J6487" s="7" t="s">
        <v>709</v>
      </c>
      <c r="K6487" s="241">
        <v>2043</v>
      </c>
      <c r="L6487" s="7" t="s">
        <v>732</v>
      </c>
      <c r="M6487" s="241">
        <v>1033</v>
      </c>
      <c r="N6487" s="7" t="s">
        <v>656</v>
      </c>
    </row>
    <row r="6488" spans="1:14" x14ac:dyDescent="0.3">
      <c r="A6488" t="str">
        <f t="shared" si="101"/>
        <v>20431042</v>
      </c>
      <c r="B6488" s="7" t="s">
        <v>1294</v>
      </c>
      <c r="C6488" s="7" t="s">
        <v>1337</v>
      </c>
      <c r="D6488" s="7" t="s">
        <v>22</v>
      </c>
      <c r="E6488" s="7" t="s">
        <v>482</v>
      </c>
      <c r="F6488" s="7" t="s">
        <v>483</v>
      </c>
      <c r="G6488" s="7" t="s">
        <v>247</v>
      </c>
      <c r="H6488" s="7" t="s">
        <v>248</v>
      </c>
      <c r="I6488" s="7" t="s">
        <v>708</v>
      </c>
      <c r="J6488" s="7" t="s">
        <v>709</v>
      </c>
      <c r="K6488" s="241">
        <v>2043</v>
      </c>
      <c r="L6488" s="7" t="s">
        <v>732</v>
      </c>
      <c r="M6488" s="241">
        <v>1042</v>
      </c>
      <c r="N6488" s="7" t="s">
        <v>180</v>
      </c>
    </row>
    <row r="6489" spans="1:14" x14ac:dyDescent="0.3">
      <c r="A6489" t="str">
        <f t="shared" si="101"/>
        <v>20431049</v>
      </c>
      <c r="B6489" s="7" t="s">
        <v>1294</v>
      </c>
      <c r="C6489" s="7" t="s">
        <v>1337</v>
      </c>
      <c r="D6489" s="7" t="s">
        <v>22</v>
      </c>
      <c r="E6489" s="7" t="e">
        <v>#N/A</v>
      </c>
      <c r="F6489" s="7" t="e">
        <v>#N/A</v>
      </c>
      <c r="G6489" s="7" t="e">
        <v>#N/A</v>
      </c>
      <c r="H6489" s="7" t="e">
        <v>#N/A</v>
      </c>
      <c r="I6489" s="7" t="s">
        <v>708</v>
      </c>
      <c r="J6489" s="7" t="s">
        <v>709</v>
      </c>
      <c r="K6489" s="241">
        <v>2043</v>
      </c>
      <c r="L6489" s="7" t="s">
        <v>732</v>
      </c>
      <c r="M6489" s="241">
        <v>1049</v>
      </c>
      <c r="N6489" s="7" t="s">
        <v>608</v>
      </c>
    </row>
    <row r="6490" spans="1:14" x14ac:dyDescent="0.3">
      <c r="A6490" t="str">
        <f t="shared" si="101"/>
        <v>20431065</v>
      </c>
      <c r="B6490" s="7" t="s">
        <v>1294</v>
      </c>
      <c r="C6490" s="7" t="s">
        <v>1337</v>
      </c>
      <c r="D6490" s="7" t="s">
        <v>22</v>
      </c>
      <c r="E6490" s="7" t="e">
        <v>#N/A</v>
      </c>
      <c r="F6490" s="7" t="e">
        <v>#N/A</v>
      </c>
      <c r="G6490" s="7" t="e">
        <v>#N/A</v>
      </c>
      <c r="H6490" s="7" t="e">
        <v>#N/A</v>
      </c>
      <c r="I6490" s="7" t="s">
        <v>708</v>
      </c>
      <c r="J6490" s="7" t="s">
        <v>709</v>
      </c>
      <c r="K6490" s="241">
        <v>2043</v>
      </c>
      <c r="L6490" s="7" t="s">
        <v>732</v>
      </c>
      <c r="M6490" s="241">
        <v>1065</v>
      </c>
      <c r="N6490" s="7" t="s">
        <v>739</v>
      </c>
    </row>
    <row r="6491" spans="1:14" x14ac:dyDescent="0.3">
      <c r="A6491" t="str">
        <f t="shared" si="101"/>
        <v>20432007</v>
      </c>
      <c r="B6491" s="7" t="s">
        <v>1294</v>
      </c>
      <c r="C6491" s="7" t="s">
        <v>1337</v>
      </c>
      <c r="D6491" s="7" t="s">
        <v>22</v>
      </c>
      <c r="E6491" s="7" t="e">
        <v>#N/A</v>
      </c>
      <c r="F6491" s="7" t="e">
        <v>#N/A</v>
      </c>
      <c r="G6491" s="7" t="e">
        <v>#N/A</v>
      </c>
      <c r="H6491" s="7" t="e">
        <v>#N/A</v>
      </c>
      <c r="I6491" s="7" t="s">
        <v>708</v>
      </c>
      <c r="J6491" s="7" t="s">
        <v>709</v>
      </c>
      <c r="K6491" s="241">
        <v>2043</v>
      </c>
      <c r="L6491" s="7" t="s">
        <v>732</v>
      </c>
      <c r="M6491" s="241">
        <v>2007</v>
      </c>
      <c r="N6491" s="7" t="s">
        <v>619</v>
      </c>
    </row>
    <row r="6492" spans="1:14" x14ac:dyDescent="0.3">
      <c r="A6492" t="str">
        <f t="shared" si="101"/>
        <v>20438030</v>
      </c>
      <c r="B6492" s="7" t="s">
        <v>1294</v>
      </c>
      <c r="C6492" s="7" t="s">
        <v>1337</v>
      </c>
      <c r="D6492" s="7" t="s">
        <v>22</v>
      </c>
      <c r="E6492" s="7" t="e">
        <v>#N/A</v>
      </c>
      <c r="F6492" s="7" t="e">
        <v>#N/A</v>
      </c>
      <c r="G6492" s="7" t="e">
        <v>#N/A</v>
      </c>
      <c r="H6492" s="7" t="e">
        <v>#N/A</v>
      </c>
      <c r="I6492" s="7" t="s">
        <v>708</v>
      </c>
      <c r="J6492" s="7" t="s">
        <v>709</v>
      </c>
      <c r="K6492" s="241">
        <v>2043</v>
      </c>
      <c r="L6492" s="7" t="s">
        <v>732</v>
      </c>
      <c r="M6492" s="241">
        <v>8030</v>
      </c>
      <c r="N6492" s="7" t="s">
        <v>835</v>
      </c>
    </row>
    <row r="6493" spans="1:14" x14ac:dyDescent="0.3">
      <c r="A6493" t="str">
        <f t="shared" si="101"/>
        <v>20438040</v>
      </c>
      <c r="B6493" s="7" t="s">
        <v>1294</v>
      </c>
      <c r="C6493" s="7" t="s">
        <v>1337</v>
      </c>
      <c r="D6493" s="7" t="s">
        <v>22</v>
      </c>
      <c r="E6493" s="7" t="s">
        <v>482</v>
      </c>
      <c r="F6493" s="7" t="s">
        <v>483</v>
      </c>
      <c r="G6493" s="7" t="s">
        <v>247</v>
      </c>
      <c r="H6493" s="7" t="s">
        <v>248</v>
      </c>
      <c r="I6493" s="7" t="s">
        <v>708</v>
      </c>
      <c r="J6493" s="7" t="s">
        <v>709</v>
      </c>
      <c r="K6493" s="241">
        <v>2043</v>
      </c>
      <c r="L6493" s="7" t="s">
        <v>732</v>
      </c>
      <c r="M6493" s="241">
        <v>8040</v>
      </c>
      <c r="N6493" s="7" t="s">
        <v>441</v>
      </c>
    </row>
    <row r="6494" spans="1:14" x14ac:dyDescent="0.3">
      <c r="A6494" t="str">
        <f t="shared" si="101"/>
        <v>20438042</v>
      </c>
      <c r="B6494" s="7" t="s">
        <v>1294</v>
      </c>
      <c r="C6494" s="7" t="s">
        <v>1337</v>
      </c>
      <c r="D6494" s="7" t="s">
        <v>22</v>
      </c>
      <c r="E6494" s="7" t="e">
        <v>#N/A</v>
      </c>
      <c r="F6494" s="7" t="e">
        <v>#N/A</v>
      </c>
      <c r="G6494" s="7" t="e">
        <v>#N/A</v>
      </c>
      <c r="H6494" s="7" t="e">
        <v>#N/A</v>
      </c>
      <c r="I6494" s="7" t="s">
        <v>708</v>
      </c>
      <c r="J6494" s="7" t="s">
        <v>709</v>
      </c>
      <c r="K6494" s="241">
        <v>2043</v>
      </c>
      <c r="L6494" s="7" t="s">
        <v>732</v>
      </c>
      <c r="M6494" s="241">
        <v>8042</v>
      </c>
      <c r="N6494" s="7" t="s">
        <v>499</v>
      </c>
    </row>
    <row r="6495" spans="1:14" x14ac:dyDescent="0.3">
      <c r="A6495" t="str">
        <f t="shared" si="101"/>
        <v>20438500</v>
      </c>
      <c r="B6495" s="7" t="s">
        <v>1294</v>
      </c>
      <c r="C6495" s="7" t="s">
        <v>1337</v>
      </c>
      <c r="D6495" s="7" t="s">
        <v>22</v>
      </c>
      <c r="E6495" s="7" t="s">
        <v>482</v>
      </c>
      <c r="F6495" s="7" t="s">
        <v>483</v>
      </c>
      <c r="G6495" s="7" t="s">
        <v>247</v>
      </c>
      <c r="H6495" s="7" t="s">
        <v>248</v>
      </c>
      <c r="I6495" s="7" t="s">
        <v>708</v>
      </c>
      <c r="J6495" s="7" t="s">
        <v>709</v>
      </c>
      <c r="K6495" s="241">
        <v>2043</v>
      </c>
      <c r="L6495" s="7" t="s">
        <v>732</v>
      </c>
      <c r="M6495" s="241">
        <v>8500</v>
      </c>
      <c r="N6495" s="7" t="s">
        <v>362</v>
      </c>
    </row>
    <row r="6496" spans="1:14" x14ac:dyDescent="0.3">
      <c r="A6496" t="str">
        <f t="shared" si="101"/>
        <v>20438504</v>
      </c>
      <c r="B6496" s="7" t="s">
        <v>1294</v>
      </c>
      <c r="C6496" s="7" t="s">
        <v>1337</v>
      </c>
      <c r="D6496" s="7" t="s">
        <v>22</v>
      </c>
      <c r="E6496" s="7" t="s">
        <v>482</v>
      </c>
      <c r="F6496" s="7" t="s">
        <v>483</v>
      </c>
      <c r="G6496" s="7" t="s">
        <v>247</v>
      </c>
      <c r="H6496" s="7" t="s">
        <v>248</v>
      </c>
      <c r="I6496" s="7" t="s">
        <v>708</v>
      </c>
      <c r="J6496" s="7" t="s">
        <v>709</v>
      </c>
      <c r="K6496" s="241">
        <v>2043</v>
      </c>
      <c r="L6496" s="7" t="s">
        <v>732</v>
      </c>
      <c r="M6496" s="241">
        <v>8504</v>
      </c>
      <c r="N6496" s="7" t="s">
        <v>722</v>
      </c>
    </row>
    <row r="6497" spans="1:14" x14ac:dyDescent="0.3">
      <c r="A6497" t="str">
        <f t="shared" si="101"/>
        <v>20438520</v>
      </c>
      <c r="B6497" s="7" t="s">
        <v>1294</v>
      </c>
      <c r="C6497" s="7" t="s">
        <v>1337</v>
      </c>
      <c r="D6497" s="7" t="s">
        <v>22</v>
      </c>
      <c r="E6497" s="7" t="e">
        <v>#N/A</v>
      </c>
      <c r="F6497" s="7" t="e">
        <v>#N/A</v>
      </c>
      <c r="G6497" s="7" t="e">
        <v>#N/A</v>
      </c>
      <c r="H6497" s="7" t="e">
        <v>#N/A</v>
      </c>
      <c r="I6497" s="7" t="s">
        <v>708</v>
      </c>
      <c r="J6497" s="7" t="s">
        <v>709</v>
      </c>
      <c r="K6497" s="241">
        <v>2043</v>
      </c>
      <c r="L6497" s="7" t="s">
        <v>732</v>
      </c>
      <c r="M6497" s="241">
        <v>8520</v>
      </c>
      <c r="N6497" s="7" t="s">
        <v>2803</v>
      </c>
    </row>
    <row r="6498" spans="1:14" x14ac:dyDescent="0.3">
      <c r="A6498" t="str">
        <f t="shared" si="101"/>
        <v>20471001</v>
      </c>
      <c r="B6498" s="7" t="s">
        <v>1294</v>
      </c>
      <c r="C6498" s="7" t="s">
        <v>1337</v>
      </c>
      <c r="D6498" s="7" t="s">
        <v>22</v>
      </c>
      <c r="E6498" s="7" t="e">
        <v>#N/A</v>
      </c>
      <c r="F6498" s="7" t="e">
        <v>#N/A</v>
      </c>
      <c r="G6498" s="7" t="e">
        <v>#N/A</v>
      </c>
      <c r="H6498" s="7" t="e">
        <v>#N/A</v>
      </c>
      <c r="I6498" s="7" t="s">
        <v>708</v>
      </c>
      <c r="J6498" s="7" t="s">
        <v>709</v>
      </c>
      <c r="K6498" s="241">
        <v>2047</v>
      </c>
      <c r="L6498" s="7" t="s">
        <v>733</v>
      </c>
      <c r="M6498" s="241">
        <v>1001</v>
      </c>
      <c r="N6498" s="7" t="s">
        <v>422</v>
      </c>
    </row>
    <row r="6499" spans="1:14" x14ac:dyDescent="0.3">
      <c r="A6499" t="str">
        <f t="shared" si="101"/>
        <v>20471022</v>
      </c>
      <c r="B6499" s="7" t="s">
        <v>1294</v>
      </c>
      <c r="C6499" s="7" t="s">
        <v>1337</v>
      </c>
      <c r="D6499" s="7" t="s">
        <v>22</v>
      </c>
      <c r="E6499" s="7" t="s">
        <v>482</v>
      </c>
      <c r="F6499" s="7" t="s">
        <v>483</v>
      </c>
      <c r="G6499" s="7" t="s">
        <v>247</v>
      </c>
      <c r="H6499" s="7" t="s">
        <v>248</v>
      </c>
      <c r="I6499" s="7" t="s">
        <v>708</v>
      </c>
      <c r="J6499" s="7" t="s">
        <v>709</v>
      </c>
      <c r="K6499" s="241">
        <v>2047</v>
      </c>
      <c r="L6499" s="7" t="s">
        <v>733</v>
      </c>
      <c r="M6499" s="241">
        <v>1022</v>
      </c>
      <c r="N6499" s="7" t="s">
        <v>602</v>
      </c>
    </row>
    <row r="6500" spans="1:14" x14ac:dyDescent="0.3">
      <c r="A6500" t="str">
        <f t="shared" si="101"/>
        <v>20471023</v>
      </c>
      <c r="B6500" s="7" t="s">
        <v>1294</v>
      </c>
      <c r="C6500" s="7" t="s">
        <v>1337</v>
      </c>
      <c r="D6500" s="7" t="s">
        <v>22</v>
      </c>
      <c r="E6500" s="7" t="s">
        <v>482</v>
      </c>
      <c r="F6500" s="7" t="s">
        <v>483</v>
      </c>
      <c r="G6500" s="7" t="s">
        <v>247</v>
      </c>
      <c r="H6500" s="7" t="s">
        <v>248</v>
      </c>
      <c r="I6500" s="7" t="s">
        <v>708</v>
      </c>
      <c r="J6500" s="7" t="s">
        <v>709</v>
      </c>
      <c r="K6500" s="241">
        <v>2047</v>
      </c>
      <c r="L6500" s="7" t="s">
        <v>733</v>
      </c>
      <c r="M6500" s="241">
        <v>1023</v>
      </c>
      <c r="N6500" s="7" t="s">
        <v>528</v>
      </c>
    </row>
    <row r="6501" spans="1:14" x14ac:dyDescent="0.3">
      <c r="A6501" t="str">
        <f t="shared" si="101"/>
        <v>20471032</v>
      </c>
      <c r="B6501" s="7" t="s">
        <v>1294</v>
      </c>
      <c r="C6501" s="7" t="s">
        <v>1337</v>
      </c>
      <c r="D6501" s="7" t="s">
        <v>22</v>
      </c>
      <c r="E6501" s="7" t="s">
        <v>482</v>
      </c>
      <c r="F6501" s="7" t="s">
        <v>483</v>
      </c>
      <c r="G6501" s="7" t="s">
        <v>247</v>
      </c>
      <c r="H6501" s="7" t="s">
        <v>248</v>
      </c>
      <c r="I6501" s="7" t="s">
        <v>708</v>
      </c>
      <c r="J6501" s="7" t="s">
        <v>709</v>
      </c>
      <c r="K6501" s="241">
        <v>2047</v>
      </c>
      <c r="L6501" s="7" t="s">
        <v>733</v>
      </c>
      <c r="M6501" s="241">
        <v>1032</v>
      </c>
      <c r="N6501" s="7" t="s">
        <v>530</v>
      </c>
    </row>
    <row r="6502" spans="1:14" x14ac:dyDescent="0.3">
      <c r="A6502" t="str">
        <f t="shared" si="101"/>
        <v>20471033</v>
      </c>
      <c r="B6502" s="7" t="s">
        <v>1294</v>
      </c>
      <c r="C6502" s="7" t="s">
        <v>1337</v>
      </c>
      <c r="D6502" s="7" t="s">
        <v>22</v>
      </c>
      <c r="E6502" s="7" t="e">
        <v>#N/A</v>
      </c>
      <c r="F6502" s="7" t="e">
        <v>#N/A</v>
      </c>
      <c r="G6502" s="7" t="e">
        <v>#N/A</v>
      </c>
      <c r="H6502" s="7" t="e">
        <v>#N/A</v>
      </c>
      <c r="I6502" s="7" t="s">
        <v>708</v>
      </c>
      <c r="J6502" s="7" t="s">
        <v>709</v>
      </c>
      <c r="K6502" s="241">
        <v>2047</v>
      </c>
      <c r="L6502" s="7" t="s">
        <v>733</v>
      </c>
      <c r="M6502" s="241">
        <v>1033</v>
      </c>
      <c r="N6502" s="7" t="s">
        <v>656</v>
      </c>
    </row>
    <row r="6503" spans="1:14" x14ac:dyDescent="0.3">
      <c r="A6503" t="str">
        <f t="shared" si="101"/>
        <v>20472045</v>
      </c>
      <c r="B6503" s="7" t="s">
        <v>1294</v>
      </c>
      <c r="C6503" s="7" t="s">
        <v>1337</v>
      </c>
      <c r="D6503" s="7" t="s">
        <v>22</v>
      </c>
      <c r="E6503" s="7" t="e">
        <v>#N/A</v>
      </c>
      <c r="F6503" s="7" t="e">
        <v>#N/A</v>
      </c>
      <c r="G6503" s="7" t="e">
        <v>#N/A</v>
      </c>
      <c r="H6503" s="7" t="e">
        <v>#N/A</v>
      </c>
      <c r="I6503" s="7" t="s">
        <v>708</v>
      </c>
      <c r="J6503" s="7" t="s">
        <v>709</v>
      </c>
      <c r="K6503" s="241">
        <v>2047</v>
      </c>
      <c r="L6503" s="7" t="s">
        <v>733</v>
      </c>
      <c r="M6503" s="241">
        <v>2045</v>
      </c>
      <c r="N6503" s="7" t="s">
        <v>170</v>
      </c>
    </row>
    <row r="6504" spans="1:14" x14ac:dyDescent="0.3">
      <c r="A6504" t="str">
        <f t="shared" si="101"/>
        <v>20477120</v>
      </c>
      <c r="B6504" s="7" t="s">
        <v>1294</v>
      </c>
      <c r="C6504" s="7" t="s">
        <v>1337</v>
      </c>
      <c r="D6504" s="7" t="s">
        <v>22</v>
      </c>
      <c r="E6504" s="7" t="e">
        <v>#N/A</v>
      </c>
      <c r="F6504" s="7" t="e">
        <v>#N/A</v>
      </c>
      <c r="G6504" s="7" t="e">
        <v>#N/A</v>
      </c>
      <c r="H6504" s="7" t="e">
        <v>#N/A</v>
      </c>
      <c r="I6504" s="7" t="s">
        <v>708</v>
      </c>
      <c r="J6504" s="7" t="s">
        <v>709</v>
      </c>
      <c r="K6504" s="241">
        <v>2047</v>
      </c>
      <c r="L6504" s="7" t="s">
        <v>733</v>
      </c>
      <c r="M6504" s="241">
        <v>7120</v>
      </c>
      <c r="N6504" s="7" t="s">
        <v>52</v>
      </c>
    </row>
    <row r="6505" spans="1:14" x14ac:dyDescent="0.3">
      <c r="A6505" t="str">
        <f t="shared" si="101"/>
        <v>10071000</v>
      </c>
      <c r="B6505" s="7" t="s">
        <v>1294</v>
      </c>
      <c r="C6505" s="7" t="s">
        <v>1337</v>
      </c>
      <c r="D6505" s="7" t="s">
        <v>22</v>
      </c>
      <c r="E6505" s="7" t="s">
        <v>482</v>
      </c>
      <c r="F6505" s="7" t="s">
        <v>483</v>
      </c>
      <c r="G6505" s="7" t="s">
        <v>247</v>
      </c>
      <c r="H6505" s="7" t="s">
        <v>248</v>
      </c>
      <c r="I6505" s="7" t="s">
        <v>177</v>
      </c>
      <c r="J6505" s="7" t="s">
        <v>178</v>
      </c>
      <c r="K6505" s="241">
        <v>1007</v>
      </c>
      <c r="L6505" s="7" t="s">
        <v>178</v>
      </c>
      <c r="M6505" s="241">
        <v>1000</v>
      </c>
      <c r="N6505" s="7" t="s">
        <v>427</v>
      </c>
    </row>
    <row r="6506" spans="1:14" x14ac:dyDescent="0.3">
      <c r="A6506" t="str">
        <f t="shared" si="101"/>
        <v>10071001</v>
      </c>
      <c r="B6506" s="7" t="s">
        <v>1294</v>
      </c>
      <c r="C6506" s="7" t="s">
        <v>1337</v>
      </c>
      <c r="D6506" s="7" t="s">
        <v>22</v>
      </c>
      <c r="E6506" s="7" t="e">
        <v>#N/A</v>
      </c>
      <c r="F6506" s="7" t="e">
        <v>#N/A</v>
      </c>
      <c r="G6506" s="7" t="e">
        <v>#N/A</v>
      </c>
      <c r="H6506" s="7" t="e">
        <v>#N/A</v>
      </c>
      <c r="I6506" s="7" t="s">
        <v>177</v>
      </c>
      <c r="J6506" s="7" t="s">
        <v>178</v>
      </c>
      <c r="K6506" s="241">
        <v>1007</v>
      </c>
      <c r="L6506" s="7" t="s">
        <v>178</v>
      </c>
      <c r="M6506" s="241">
        <v>1001</v>
      </c>
      <c r="N6506" s="7" t="s">
        <v>422</v>
      </c>
    </row>
    <row r="6507" spans="1:14" x14ac:dyDescent="0.3">
      <c r="A6507" t="str">
        <f t="shared" si="101"/>
        <v>10071007</v>
      </c>
      <c r="B6507" s="7" t="s">
        <v>1294</v>
      </c>
      <c r="C6507" s="7" t="s">
        <v>1337</v>
      </c>
      <c r="D6507" s="7" t="s">
        <v>22</v>
      </c>
      <c r="E6507" s="7" t="e">
        <v>#N/A</v>
      </c>
      <c r="F6507" s="7" t="e">
        <v>#N/A</v>
      </c>
      <c r="G6507" s="7" t="e">
        <v>#N/A</v>
      </c>
      <c r="H6507" s="7" t="e">
        <v>#N/A</v>
      </c>
      <c r="I6507" s="7" t="s">
        <v>177</v>
      </c>
      <c r="J6507" s="7" t="s">
        <v>178</v>
      </c>
      <c r="K6507" s="241">
        <v>1007</v>
      </c>
      <c r="L6507" s="7" t="s">
        <v>178</v>
      </c>
      <c r="M6507" s="241">
        <v>1007</v>
      </c>
      <c r="N6507" s="7" t="s">
        <v>539</v>
      </c>
    </row>
    <row r="6508" spans="1:14" x14ac:dyDescent="0.3">
      <c r="A6508" t="str">
        <f t="shared" si="101"/>
        <v>10071016</v>
      </c>
      <c r="B6508" s="7" t="s">
        <v>1294</v>
      </c>
      <c r="C6508" s="7" t="s">
        <v>1337</v>
      </c>
      <c r="D6508" s="7" t="s">
        <v>22</v>
      </c>
      <c r="E6508" s="7" t="s">
        <v>482</v>
      </c>
      <c r="F6508" s="7" t="s">
        <v>483</v>
      </c>
      <c r="G6508" s="7" t="s">
        <v>247</v>
      </c>
      <c r="H6508" s="7" t="s">
        <v>248</v>
      </c>
      <c r="I6508" s="7" t="s">
        <v>177</v>
      </c>
      <c r="J6508" s="7" t="s">
        <v>178</v>
      </c>
      <c r="K6508" s="241">
        <v>1007</v>
      </c>
      <c r="L6508" s="7" t="s">
        <v>178</v>
      </c>
      <c r="M6508" s="241">
        <v>1016</v>
      </c>
      <c r="N6508" s="7" t="s">
        <v>599</v>
      </c>
    </row>
    <row r="6509" spans="1:14" x14ac:dyDescent="0.3">
      <c r="A6509" t="str">
        <f t="shared" si="101"/>
        <v>10071032</v>
      </c>
      <c r="B6509" s="7" t="s">
        <v>1294</v>
      </c>
      <c r="C6509" s="7" t="s">
        <v>1337</v>
      </c>
      <c r="D6509" s="7" t="s">
        <v>22</v>
      </c>
      <c r="E6509" s="7" t="e">
        <v>#N/A</v>
      </c>
      <c r="F6509" s="7" t="e">
        <v>#N/A</v>
      </c>
      <c r="G6509" s="7" t="e">
        <v>#N/A</v>
      </c>
      <c r="H6509" s="7" t="e">
        <v>#N/A</v>
      </c>
      <c r="I6509" s="7" t="s">
        <v>177</v>
      </c>
      <c r="J6509" s="7" t="s">
        <v>178</v>
      </c>
      <c r="K6509" s="241">
        <v>1007</v>
      </c>
      <c r="L6509" s="7" t="s">
        <v>178</v>
      </c>
      <c r="M6509" s="241">
        <v>1032</v>
      </c>
      <c r="N6509" s="7" t="s">
        <v>530</v>
      </c>
    </row>
    <row r="6510" spans="1:14" x14ac:dyDescent="0.3">
      <c r="A6510" t="str">
        <f t="shared" si="101"/>
        <v>10071033</v>
      </c>
      <c r="B6510" s="7" t="s">
        <v>1294</v>
      </c>
      <c r="C6510" s="7" t="s">
        <v>1337</v>
      </c>
      <c r="D6510" s="7" t="s">
        <v>22</v>
      </c>
      <c r="E6510" s="7" t="e">
        <v>#N/A</v>
      </c>
      <c r="F6510" s="7" t="e">
        <v>#N/A</v>
      </c>
      <c r="G6510" s="7" t="e">
        <v>#N/A</v>
      </c>
      <c r="H6510" s="7" t="e">
        <v>#N/A</v>
      </c>
      <c r="I6510" s="7" t="s">
        <v>177</v>
      </c>
      <c r="J6510" s="7" t="s">
        <v>178</v>
      </c>
      <c r="K6510" s="241">
        <v>1007</v>
      </c>
      <c r="L6510" s="7" t="s">
        <v>178</v>
      </c>
      <c r="M6510" s="241">
        <v>1033</v>
      </c>
      <c r="N6510" s="7" t="s">
        <v>656</v>
      </c>
    </row>
    <row r="6511" spans="1:14" x14ac:dyDescent="0.3">
      <c r="A6511" t="str">
        <f t="shared" si="101"/>
        <v>10071038</v>
      </c>
      <c r="B6511" s="7" t="s">
        <v>1294</v>
      </c>
      <c r="C6511" s="7" t="s">
        <v>1337</v>
      </c>
      <c r="D6511" s="7" t="s">
        <v>22</v>
      </c>
      <c r="E6511" s="7" t="e">
        <v>#N/A</v>
      </c>
      <c r="F6511" s="7" t="e">
        <v>#N/A</v>
      </c>
      <c r="G6511" s="7" t="e">
        <v>#N/A</v>
      </c>
      <c r="H6511" s="7" t="e">
        <v>#N/A</v>
      </c>
      <c r="I6511" s="7" t="s">
        <v>177</v>
      </c>
      <c r="J6511" s="7" t="s">
        <v>178</v>
      </c>
      <c r="K6511" s="241">
        <v>1007</v>
      </c>
      <c r="L6511" s="7" t="s">
        <v>178</v>
      </c>
      <c r="M6511" s="241">
        <v>1038</v>
      </c>
      <c r="N6511" s="7" t="s">
        <v>829</v>
      </c>
    </row>
    <row r="6512" spans="1:14" x14ac:dyDescent="0.3">
      <c r="A6512" t="str">
        <f t="shared" si="101"/>
        <v>10071044</v>
      </c>
      <c r="B6512" s="7" t="s">
        <v>1294</v>
      </c>
      <c r="C6512" s="7" t="s">
        <v>1337</v>
      </c>
      <c r="D6512" s="7" t="s">
        <v>22</v>
      </c>
      <c r="E6512" s="7" t="e">
        <v>#N/A</v>
      </c>
      <c r="F6512" s="7" t="e">
        <v>#N/A</v>
      </c>
      <c r="G6512" s="7" t="e">
        <v>#N/A</v>
      </c>
      <c r="H6512" s="7" t="e">
        <v>#N/A</v>
      </c>
      <c r="I6512" s="7" t="s">
        <v>177</v>
      </c>
      <c r="J6512" s="7" t="s">
        <v>178</v>
      </c>
      <c r="K6512" s="241">
        <v>1007</v>
      </c>
      <c r="L6512" s="7" t="s">
        <v>178</v>
      </c>
      <c r="M6512" s="241">
        <v>1044</v>
      </c>
      <c r="N6512" s="7" t="s">
        <v>1360</v>
      </c>
    </row>
    <row r="6513" spans="1:14" x14ac:dyDescent="0.3">
      <c r="A6513" t="str">
        <f t="shared" si="101"/>
        <v>10071045</v>
      </c>
      <c r="B6513" s="7" t="s">
        <v>1294</v>
      </c>
      <c r="C6513" s="7" t="s">
        <v>1337</v>
      </c>
      <c r="D6513" s="7" t="s">
        <v>22</v>
      </c>
      <c r="E6513" s="7" t="e">
        <v>#N/A</v>
      </c>
      <c r="F6513" s="7" t="e">
        <v>#N/A</v>
      </c>
      <c r="G6513" s="7" t="e">
        <v>#N/A</v>
      </c>
      <c r="H6513" s="7" t="e">
        <v>#N/A</v>
      </c>
      <c r="I6513" s="7" t="s">
        <v>177</v>
      </c>
      <c r="J6513" s="7" t="s">
        <v>178</v>
      </c>
      <c r="K6513" s="241">
        <v>1007</v>
      </c>
      <c r="L6513" s="7" t="s">
        <v>178</v>
      </c>
      <c r="M6513" s="241">
        <v>1045</v>
      </c>
      <c r="N6513" s="7" t="s">
        <v>1392</v>
      </c>
    </row>
    <row r="6514" spans="1:14" x14ac:dyDescent="0.3">
      <c r="A6514" t="str">
        <f t="shared" si="101"/>
        <v>10071047</v>
      </c>
      <c r="B6514" s="7" t="s">
        <v>1294</v>
      </c>
      <c r="C6514" s="7" t="s">
        <v>1337</v>
      </c>
      <c r="D6514" s="7" t="s">
        <v>22</v>
      </c>
      <c r="E6514" s="7" t="e">
        <v>#N/A</v>
      </c>
      <c r="F6514" s="7" t="e">
        <v>#N/A</v>
      </c>
      <c r="G6514" s="7" t="e">
        <v>#N/A</v>
      </c>
      <c r="H6514" s="7" t="e">
        <v>#N/A</v>
      </c>
      <c r="I6514" s="7" t="s">
        <v>177</v>
      </c>
      <c r="J6514" s="7" t="s">
        <v>178</v>
      </c>
      <c r="K6514" s="241">
        <v>1007</v>
      </c>
      <c r="L6514" s="7" t="s">
        <v>178</v>
      </c>
      <c r="M6514" s="241">
        <v>1047</v>
      </c>
      <c r="N6514" s="7" t="s">
        <v>1820</v>
      </c>
    </row>
    <row r="6515" spans="1:14" x14ac:dyDescent="0.3">
      <c r="A6515" t="str">
        <f t="shared" si="101"/>
        <v>10072000</v>
      </c>
      <c r="B6515" s="7" t="s">
        <v>1294</v>
      </c>
      <c r="C6515" s="7" t="s">
        <v>1337</v>
      </c>
      <c r="D6515" s="7" t="s">
        <v>22</v>
      </c>
      <c r="E6515" s="7" t="e">
        <v>#N/A</v>
      </c>
      <c r="F6515" s="7" t="e">
        <v>#N/A</v>
      </c>
      <c r="G6515" s="7" t="e">
        <v>#N/A</v>
      </c>
      <c r="H6515" s="7" t="e">
        <v>#N/A</v>
      </c>
      <c r="I6515" s="7" t="s">
        <v>177</v>
      </c>
      <c r="J6515" s="7" t="s">
        <v>178</v>
      </c>
      <c r="K6515" s="241">
        <v>1007</v>
      </c>
      <c r="L6515" s="7" t="s">
        <v>178</v>
      </c>
      <c r="M6515" s="241">
        <v>2000</v>
      </c>
      <c r="N6515" s="7" t="s">
        <v>271</v>
      </c>
    </row>
    <row r="6516" spans="1:14" x14ac:dyDescent="0.3">
      <c r="A6516" t="str">
        <f t="shared" si="101"/>
        <v>10072034</v>
      </c>
      <c r="B6516" s="7" t="s">
        <v>1294</v>
      </c>
      <c r="C6516" s="7" t="s">
        <v>1337</v>
      </c>
      <c r="D6516" s="7" t="s">
        <v>22</v>
      </c>
      <c r="E6516" s="7" t="e">
        <v>#N/A</v>
      </c>
      <c r="F6516" s="7" t="e">
        <v>#N/A</v>
      </c>
      <c r="G6516" s="7" t="e">
        <v>#N/A</v>
      </c>
      <c r="H6516" s="7" t="e">
        <v>#N/A</v>
      </c>
      <c r="I6516" s="7" t="s">
        <v>177</v>
      </c>
      <c r="J6516" s="7" t="s">
        <v>178</v>
      </c>
      <c r="K6516" s="241">
        <v>1007</v>
      </c>
      <c r="L6516" s="7" t="s">
        <v>178</v>
      </c>
      <c r="M6516" s="241">
        <v>2034</v>
      </c>
      <c r="N6516" s="7" t="s">
        <v>225</v>
      </c>
    </row>
    <row r="6517" spans="1:14" x14ac:dyDescent="0.3">
      <c r="A6517" t="str">
        <f t="shared" si="101"/>
        <v>10072040</v>
      </c>
      <c r="B6517" s="7" t="s">
        <v>1294</v>
      </c>
      <c r="C6517" s="7" t="s">
        <v>1337</v>
      </c>
      <c r="D6517" s="7" t="s">
        <v>22</v>
      </c>
      <c r="E6517" s="7" t="e">
        <v>#N/A</v>
      </c>
      <c r="F6517" s="7" t="e">
        <v>#N/A</v>
      </c>
      <c r="G6517" s="7" t="e">
        <v>#N/A</v>
      </c>
      <c r="H6517" s="7" t="e">
        <v>#N/A</v>
      </c>
      <c r="I6517" s="7" t="s">
        <v>177</v>
      </c>
      <c r="J6517" s="7" t="s">
        <v>178</v>
      </c>
      <c r="K6517" s="241">
        <v>1007</v>
      </c>
      <c r="L6517" s="7" t="s">
        <v>178</v>
      </c>
      <c r="M6517" s="241">
        <v>2040</v>
      </c>
      <c r="N6517" s="7" t="s">
        <v>1462</v>
      </c>
    </row>
    <row r="6518" spans="1:14" x14ac:dyDescent="0.3">
      <c r="A6518" t="str">
        <f t="shared" si="101"/>
        <v>10072045</v>
      </c>
      <c r="B6518" s="7" t="s">
        <v>1294</v>
      </c>
      <c r="C6518" s="7" t="s">
        <v>1337</v>
      </c>
      <c r="D6518" s="7" t="s">
        <v>22</v>
      </c>
      <c r="E6518" s="7" t="s">
        <v>482</v>
      </c>
      <c r="F6518" s="7" t="s">
        <v>483</v>
      </c>
      <c r="G6518" s="7" t="s">
        <v>247</v>
      </c>
      <c r="H6518" s="7" t="s">
        <v>248</v>
      </c>
      <c r="I6518" s="7" t="s">
        <v>177</v>
      </c>
      <c r="J6518" s="7" t="s">
        <v>178</v>
      </c>
      <c r="K6518" s="241">
        <v>1007</v>
      </c>
      <c r="L6518" s="7" t="s">
        <v>178</v>
      </c>
      <c r="M6518" s="241">
        <v>2045</v>
      </c>
      <c r="N6518" s="7" t="s">
        <v>170</v>
      </c>
    </row>
    <row r="6519" spans="1:14" x14ac:dyDescent="0.3">
      <c r="A6519" t="str">
        <f t="shared" si="101"/>
        <v>10072046</v>
      </c>
      <c r="B6519" s="7" t="s">
        <v>1294</v>
      </c>
      <c r="C6519" s="7" t="s">
        <v>1337</v>
      </c>
      <c r="D6519" s="7" t="s">
        <v>22</v>
      </c>
      <c r="E6519" s="7" t="s">
        <v>482</v>
      </c>
      <c r="F6519" s="7" t="s">
        <v>483</v>
      </c>
      <c r="G6519" s="7" t="s">
        <v>247</v>
      </c>
      <c r="H6519" s="7" t="s">
        <v>248</v>
      </c>
      <c r="I6519" s="7" t="s">
        <v>177</v>
      </c>
      <c r="J6519" s="7" t="s">
        <v>178</v>
      </c>
      <c r="K6519" s="241">
        <v>1007</v>
      </c>
      <c r="L6519" s="7" t="s">
        <v>178</v>
      </c>
      <c r="M6519" s="241">
        <v>2046</v>
      </c>
      <c r="N6519" s="7" t="s">
        <v>404</v>
      </c>
    </row>
    <row r="6520" spans="1:14" x14ac:dyDescent="0.3">
      <c r="A6520" t="str">
        <f t="shared" si="101"/>
        <v>10072047</v>
      </c>
      <c r="B6520" s="7" t="s">
        <v>1294</v>
      </c>
      <c r="C6520" s="7" t="s">
        <v>1337</v>
      </c>
      <c r="D6520" s="7" t="s">
        <v>22</v>
      </c>
      <c r="E6520" s="7" t="e">
        <v>#N/A</v>
      </c>
      <c r="F6520" s="7" t="e">
        <v>#N/A</v>
      </c>
      <c r="G6520" s="7" t="e">
        <v>#N/A</v>
      </c>
      <c r="H6520" s="7" t="e">
        <v>#N/A</v>
      </c>
      <c r="I6520" s="7" t="s">
        <v>177</v>
      </c>
      <c r="J6520" s="7" t="s">
        <v>178</v>
      </c>
      <c r="K6520" s="241">
        <v>1007</v>
      </c>
      <c r="L6520" s="7" t="s">
        <v>178</v>
      </c>
      <c r="M6520" s="241">
        <v>2047</v>
      </c>
      <c r="N6520" s="7" t="s">
        <v>299</v>
      </c>
    </row>
    <row r="6521" spans="1:14" x14ac:dyDescent="0.3">
      <c r="A6521" t="str">
        <f t="shared" si="101"/>
        <v>10072052</v>
      </c>
      <c r="B6521" s="7" t="s">
        <v>1294</v>
      </c>
      <c r="C6521" s="7" t="s">
        <v>1337</v>
      </c>
      <c r="D6521" s="7" t="s">
        <v>22</v>
      </c>
      <c r="E6521" s="7" t="s">
        <v>482</v>
      </c>
      <c r="F6521" s="7" t="s">
        <v>483</v>
      </c>
      <c r="G6521" s="7" t="s">
        <v>247</v>
      </c>
      <c r="H6521" s="7" t="s">
        <v>248</v>
      </c>
      <c r="I6521" s="7" t="s">
        <v>177</v>
      </c>
      <c r="J6521" s="7" t="s">
        <v>178</v>
      </c>
      <c r="K6521" s="241">
        <v>1007</v>
      </c>
      <c r="L6521" s="7" t="s">
        <v>178</v>
      </c>
      <c r="M6521" s="241">
        <v>2052</v>
      </c>
      <c r="N6521" s="7" t="s">
        <v>363</v>
      </c>
    </row>
    <row r="6522" spans="1:14" x14ac:dyDescent="0.3">
      <c r="A6522" t="str">
        <f t="shared" si="101"/>
        <v>10072067</v>
      </c>
      <c r="B6522" s="7" t="s">
        <v>1294</v>
      </c>
      <c r="C6522" s="7" t="s">
        <v>1337</v>
      </c>
      <c r="D6522" s="7" t="s">
        <v>22</v>
      </c>
      <c r="E6522" s="7" t="e">
        <v>#N/A</v>
      </c>
      <c r="F6522" s="7" t="e">
        <v>#N/A</v>
      </c>
      <c r="G6522" s="7" t="e">
        <v>#N/A</v>
      </c>
      <c r="H6522" s="7" t="e">
        <v>#N/A</v>
      </c>
      <c r="I6522" s="7" t="s">
        <v>177</v>
      </c>
      <c r="J6522" s="7" t="s">
        <v>178</v>
      </c>
      <c r="K6522" s="241">
        <v>1007</v>
      </c>
      <c r="L6522" s="7" t="s">
        <v>178</v>
      </c>
      <c r="M6522" s="241">
        <v>2067</v>
      </c>
      <c r="N6522" s="7" t="s">
        <v>162</v>
      </c>
    </row>
    <row r="6523" spans="1:14" x14ac:dyDescent="0.3">
      <c r="A6523" t="str">
        <f t="shared" si="101"/>
        <v>10072079</v>
      </c>
      <c r="B6523" s="7" t="s">
        <v>1294</v>
      </c>
      <c r="C6523" s="7" t="s">
        <v>1337</v>
      </c>
      <c r="D6523" s="7" t="s">
        <v>22</v>
      </c>
      <c r="E6523" s="7" t="e">
        <v>#N/A</v>
      </c>
      <c r="F6523" s="7" t="e">
        <v>#N/A</v>
      </c>
      <c r="G6523" s="7" t="e">
        <v>#N/A</v>
      </c>
      <c r="H6523" s="7" t="e">
        <v>#N/A</v>
      </c>
      <c r="I6523" s="7" t="s">
        <v>177</v>
      </c>
      <c r="J6523" s="7" t="s">
        <v>178</v>
      </c>
      <c r="K6523" s="241">
        <v>1007</v>
      </c>
      <c r="L6523" s="7" t="s">
        <v>178</v>
      </c>
      <c r="M6523" s="241">
        <v>2079</v>
      </c>
      <c r="N6523" s="7" t="s">
        <v>35</v>
      </c>
    </row>
    <row r="6524" spans="1:14" x14ac:dyDescent="0.3">
      <c r="A6524" t="str">
        <f t="shared" si="101"/>
        <v>10072086</v>
      </c>
      <c r="B6524" s="7" t="s">
        <v>1294</v>
      </c>
      <c r="C6524" s="7" t="s">
        <v>1337</v>
      </c>
      <c r="D6524" s="7" t="s">
        <v>22</v>
      </c>
      <c r="E6524" s="7" t="s">
        <v>482</v>
      </c>
      <c r="F6524" s="7" t="s">
        <v>483</v>
      </c>
      <c r="G6524" s="7" t="s">
        <v>247</v>
      </c>
      <c r="H6524" s="7" t="s">
        <v>248</v>
      </c>
      <c r="I6524" s="7" t="s">
        <v>177</v>
      </c>
      <c r="J6524" s="7" t="s">
        <v>178</v>
      </c>
      <c r="K6524" s="241">
        <v>1007</v>
      </c>
      <c r="L6524" s="7" t="s">
        <v>178</v>
      </c>
      <c r="M6524" s="241">
        <v>2086</v>
      </c>
      <c r="N6524" s="7" t="s">
        <v>291</v>
      </c>
    </row>
    <row r="6525" spans="1:14" x14ac:dyDescent="0.3">
      <c r="A6525" t="str">
        <f t="shared" si="101"/>
        <v>10072092</v>
      </c>
      <c r="B6525" s="7" t="s">
        <v>1294</v>
      </c>
      <c r="C6525" s="7" t="s">
        <v>1337</v>
      </c>
      <c r="D6525" s="7" t="s">
        <v>22</v>
      </c>
      <c r="E6525" s="7" t="e">
        <v>#N/A</v>
      </c>
      <c r="F6525" s="7" t="e">
        <v>#N/A</v>
      </c>
      <c r="G6525" s="7" t="e">
        <v>#N/A</v>
      </c>
      <c r="H6525" s="7" t="e">
        <v>#N/A</v>
      </c>
      <c r="I6525" s="7" t="s">
        <v>177</v>
      </c>
      <c r="J6525" s="7" t="s">
        <v>178</v>
      </c>
      <c r="K6525" s="241">
        <v>1007</v>
      </c>
      <c r="L6525" s="7" t="s">
        <v>178</v>
      </c>
      <c r="M6525" s="241">
        <v>2092</v>
      </c>
      <c r="N6525" s="7" t="s">
        <v>141</v>
      </c>
    </row>
    <row r="6526" spans="1:14" x14ac:dyDescent="0.3">
      <c r="A6526" t="str">
        <f t="shared" si="101"/>
        <v>10072126</v>
      </c>
      <c r="B6526" s="7" t="s">
        <v>1294</v>
      </c>
      <c r="C6526" s="7" t="s">
        <v>1337</v>
      </c>
      <c r="D6526" s="7" t="s">
        <v>22</v>
      </c>
      <c r="E6526" s="7" t="s">
        <v>482</v>
      </c>
      <c r="F6526" s="7" t="s">
        <v>483</v>
      </c>
      <c r="G6526" s="7" t="s">
        <v>247</v>
      </c>
      <c r="H6526" s="7" t="s">
        <v>248</v>
      </c>
      <c r="I6526" s="7" t="s">
        <v>177</v>
      </c>
      <c r="J6526" s="7" t="s">
        <v>178</v>
      </c>
      <c r="K6526" s="241">
        <v>1007</v>
      </c>
      <c r="L6526" s="7" t="s">
        <v>178</v>
      </c>
      <c r="M6526" s="241">
        <v>2126</v>
      </c>
      <c r="N6526" s="7" t="s">
        <v>734</v>
      </c>
    </row>
    <row r="6527" spans="1:14" x14ac:dyDescent="0.3">
      <c r="A6527" t="str">
        <f t="shared" si="101"/>
        <v>10072133</v>
      </c>
      <c r="B6527" s="7" t="s">
        <v>1294</v>
      </c>
      <c r="C6527" s="7" t="s">
        <v>1337</v>
      </c>
      <c r="D6527" s="7" t="s">
        <v>22</v>
      </c>
      <c r="E6527" s="7" t="e">
        <v>#N/A</v>
      </c>
      <c r="F6527" s="7" t="e">
        <v>#N/A</v>
      </c>
      <c r="G6527" s="7" t="e">
        <v>#N/A</v>
      </c>
      <c r="H6527" s="7" t="e">
        <v>#N/A</v>
      </c>
      <c r="I6527" s="7" t="s">
        <v>177</v>
      </c>
      <c r="J6527" s="7" t="s">
        <v>178</v>
      </c>
      <c r="K6527" s="241">
        <v>1007</v>
      </c>
      <c r="L6527" s="7" t="s">
        <v>178</v>
      </c>
      <c r="M6527" s="241">
        <v>2133</v>
      </c>
      <c r="N6527" s="7" t="s">
        <v>1362</v>
      </c>
    </row>
    <row r="6528" spans="1:14" x14ac:dyDescent="0.3">
      <c r="A6528" t="str">
        <f t="shared" si="101"/>
        <v>10072153</v>
      </c>
      <c r="B6528" s="7" t="s">
        <v>1294</v>
      </c>
      <c r="C6528" s="7" t="s">
        <v>1337</v>
      </c>
      <c r="D6528" s="7" t="s">
        <v>22</v>
      </c>
      <c r="E6528" s="7" t="e">
        <v>#N/A</v>
      </c>
      <c r="F6528" s="7" t="e">
        <v>#N/A</v>
      </c>
      <c r="G6528" s="7" t="e">
        <v>#N/A</v>
      </c>
      <c r="H6528" s="7" t="e">
        <v>#N/A</v>
      </c>
      <c r="I6528" s="7" t="s">
        <v>177</v>
      </c>
      <c r="J6528" s="7" t="s">
        <v>178</v>
      </c>
      <c r="K6528" s="241">
        <v>1007</v>
      </c>
      <c r="L6528" s="7" t="s">
        <v>178</v>
      </c>
      <c r="M6528" s="241">
        <v>2153</v>
      </c>
      <c r="N6528" s="7" t="s">
        <v>394</v>
      </c>
    </row>
    <row r="6529" spans="1:14" x14ac:dyDescent="0.3">
      <c r="A6529" t="str">
        <f t="shared" si="101"/>
        <v>10072178</v>
      </c>
      <c r="B6529" s="7" t="s">
        <v>1294</v>
      </c>
      <c r="C6529" s="7" t="s">
        <v>1337</v>
      </c>
      <c r="D6529" s="7" t="s">
        <v>22</v>
      </c>
      <c r="E6529" s="7" t="e">
        <v>#N/A</v>
      </c>
      <c r="F6529" s="7" t="e">
        <v>#N/A</v>
      </c>
      <c r="G6529" s="7" t="e">
        <v>#N/A</v>
      </c>
      <c r="H6529" s="7" t="e">
        <v>#N/A</v>
      </c>
      <c r="I6529" s="7" t="s">
        <v>177</v>
      </c>
      <c r="J6529" s="7" t="s">
        <v>178</v>
      </c>
      <c r="K6529" s="241">
        <v>1007</v>
      </c>
      <c r="L6529" s="7" t="s">
        <v>178</v>
      </c>
      <c r="M6529" s="241">
        <v>2178</v>
      </c>
      <c r="N6529" s="7" t="s">
        <v>2805</v>
      </c>
    </row>
    <row r="6530" spans="1:14" x14ac:dyDescent="0.3">
      <c r="A6530" t="str">
        <f t="shared" si="101"/>
        <v>10072190</v>
      </c>
      <c r="B6530" s="7" t="s">
        <v>1294</v>
      </c>
      <c r="C6530" s="7" t="s">
        <v>1337</v>
      </c>
      <c r="D6530" s="7" t="s">
        <v>22</v>
      </c>
      <c r="E6530" s="7" t="e">
        <v>#N/A</v>
      </c>
      <c r="F6530" s="7" t="e">
        <v>#N/A</v>
      </c>
      <c r="G6530" s="7" t="e">
        <v>#N/A</v>
      </c>
      <c r="H6530" s="7" t="e">
        <v>#N/A</v>
      </c>
      <c r="I6530" s="7" t="s">
        <v>177</v>
      </c>
      <c r="J6530" s="7" t="s">
        <v>178</v>
      </c>
      <c r="K6530" s="241">
        <v>1007</v>
      </c>
      <c r="L6530" s="7" t="s">
        <v>178</v>
      </c>
      <c r="M6530" s="241">
        <v>2190</v>
      </c>
      <c r="N6530" s="7" t="s">
        <v>2806</v>
      </c>
    </row>
    <row r="6531" spans="1:14" x14ac:dyDescent="0.3">
      <c r="A6531" t="str">
        <f t="shared" ref="A6531:A6594" si="102">K6531&amp;M6531</f>
        <v>10072191</v>
      </c>
      <c r="B6531" s="7" t="s">
        <v>1294</v>
      </c>
      <c r="C6531" s="7" t="s">
        <v>1337</v>
      </c>
      <c r="D6531" s="7" t="s">
        <v>22</v>
      </c>
      <c r="E6531" s="7" t="s">
        <v>482</v>
      </c>
      <c r="F6531" s="7" t="s">
        <v>483</v>
      </c>
      <c r="G6531" s="7" t="s">
        <v>247</v>
      </c>
      <c r="H6531" s="7" t="s">
        <v>248</v>
      </c>
      <c r="I6531" s="7" t="s">
        <v>177</v>
      </c>
      <c r="J6531" s="7" t="s">
        <v>178</v>
      </c>
      <c r="K6531" s="241">
        <v>1007</v>
      </c>
      <c r="L6531" s="7" t="s">
        <v>178</v>
      </c>
      <c r="M6531" s="241">
        <v>2191</v>
      </c>
      <c r="N6531" s="7" t="s">
        <v>735</v>
      </c>
    </row>
    <row r="6532" spans="1:14" x14ac:dyDescent="0.3">
      <c r="A6532" t="str">
        <f t="shared" si="102"/>
        <v>10072197</v>
      </c>
      <c r="B6532" s="7" t="s">
        <v>1294</v>
      </c>
      <c r="C6532" s="7" t="s">
        <v>1337</v>
      </c>
      <c r="D6532" s="7" t="s">
        <v>22</v>
      </c>
      <c r="E6532" s="7" t="e">
        <v>#N/A</v>
      </c>
      <c r="F6532" s="7" t="e">
        <v>#N/A</v>
      </c>
      <c r="G6532" s="7" t="e">
        <v>#N/A</v>
      </c>
      <c r="H6532" s="7" t="e">
        <v>#N/A</v>
      </c>
      <c r="I6532" s="7" t="s">
        <v>177</v>
      </c>
      <c r="J6532" s="7" t="s">
        <v>178</v>
      </c>
      <c r="K6532" s="241">
        <v>1007</v>
      </c>
      <c r="L6532" s="7" t="s">
        <v>178</v>
      </c>
      <c r="M6532" s="241">
        <v>2197</v>
      </c>
      <c r="N6532" s="7" t="s">
        <v>2807</v>
      </c>
    </row>
    <row r="6533" spans="1:14" x14ac:dyDescent="0.3">
      <c r="A6533" t="str">
        <f t="shared" si="102"/>
        <v>10074000</v>
      </c>
      <c r="B6533" s="7" t="s">
        <v>1294</v>
      </c>
      <c r="C6533" s="7" t="s">
        <v>1337</v>
      </c>
      <c r="D6533" s="7" t="s">
        <v>22</v>
      </c>
      <c r="E6533" s="7" t="e">
        <v>#N/A</v>
      </c>
      <c r="F6533" s="7" t="e">
        <v>#N/A</v>
      </c>
      <c r="G6533" s="7" t="e">
        <v>#N/A</v>
      </c>
      <c r="H6533" s="7" t="e">
        <v>#N/A</v>
      </c>
      <c r="I6533" s="7" t="s">
        <v>177</v>
      </c>
      <c r="J6533" s="7" t="s">
        <v>178</v>
      </c>
      <c r="K6533" s="241">
        <v>1007</v>
      </c>
      <c r="L6533" s="7" t="s">
        <v>178</v>
      </c>
      <c r="M6533" s="241">
        <v>4000</v>
      </c>
      <c r="N6533" s="7" t="s">
        <v>1349</v>
      </c>
    </row>
    <row r="6534" spans="1:14" x14ac:dyDescent="0.3">
      <c r="A6534" t="str">
        <f t="shared" si="102"/>
        <v>10075002</v>
      </c>
      <c r="B6534" s="7" t="s">
        <v>1351</v>
      </c>
      <c r="C6534" s="7" t="s">
        <v>1337</v>
      </c>
      <c r="D6534" s="7" t="s">
        <v>22</v>
      </c>
      <c r="E6534" s="7" t="s">
        <v>482</v>
      </c>
      <c r="F6534" s="7" t="s">
        <v>483</v>
      </c>
      <c r="G6534" s="7" t="s">
        <v>247</v>
      </c>
      <c r="H6534" s="7" t="s">
        <v>248</v>
      </c>
      <c r="I6534" s="7" t="s">
        <v>177</v>
      </c>
      <c r="J6534" s="7" t="s">
        <v>178</v>
      </c>
      <c r="K6534" s="241">
        <v>1007</v>
      </c>
      <c r="L6534" s="7" t="s">
        <v>178</v>
      </c>
      <c r="M6534" s="241">
        <v>5002</v>
      </c>
      <c r="N6534" s="7" t="s">
        <v>308</v>
      </c>
    </row>
    <row r="6535" spans="1:14" x14ac:dyDescent="0.3">
      <c r="A6535" t="str">
        <f t="shared" si="102"/>
        <v>10075003</v>
      </c>
      <c r="B6535" s="7" t="s">
        <v>1294</v>
      </c>
      <c r="C6535" s="7" t="s">
        <v>1337</v>
      </c>
      <c r="D6535" s="7" t="s">
        <v>22</v>
      </c>
      <c r="E6535" s="7" t="e">
        <v>#N/A</v>
      </c>
      <c r="F6535" s="7" t="e">
        <v>#N/A</v>
      </c>
      <c r="G6535" s="7" t="e">
        <v>#N/A</v>
      </c>
      <c r="H6535" s="7" t="e">
        <v>#N/A</v>
      </c>
      <c r="I6535" s="7" t="s">
        <v>177</v>
      </c>
      <c r="J6535" s="7" t="s">
        <v>178</v>
      </c>
      <c r="K6535" s="241">
        <v>1007</v>
      </c>
      <c r="L6535" s="7" t="s">
        <v>178</v>
      </c>
      <c r="M6535" s="241">
        <v>5003</v>
      </c>
      <c r="N6535" s="7" t="s">
        <v>1395</v>
      </c>
    </row>
    <row r="6536" spans="1:14" x14ac:dyDescent="0.3">
      <c r="A6536" t="str">
        <f t="shared" si="102"/>
        <v>10075006</v>
      </c>
      <c r="B6536" s="7" t="s">
        <v>1294</v>
      </c>
      <c r="C6536" s="7" t="s">
        <v>1337</v>
      </c>
      <c r="D6536" s="7" t="s">
        <v>22</v>
      </c>
      <c r="E6536" s="7" t="s">
        <v>482</v>
      </c>
      <c r="F6536" s="7" t="s">
        <v>483</v>
      </c>
      <c r="G6536" s="7" t="s">
        <v>247</v>
      </c>
      <c r="H6536" s="7" t="s">
        <v>248</v>
      </c>
      <c r="I6536" s="7" t="s">
        <v>177</v>
      </c>
      <c r="J6536" s="7" t="s">
        <v>178</v>
      </c>
      <c r="K6536" s="241">
        <v>1007</v>
      </c>
      <c r="L6536" s="7" t="s">
        <v>178</v>
      </c>
      <c r="M6536" s="241">
        <v>5006</v>
      </c>
      <c r="N6536" s="7" t="s">
        <v>736</v>
      </c>
    </row>
    <row r="6537" spans="1:14" x14ac:dyDescent="0.3">
      <c r="A6537" t="str">
        <f t="shared" si="102"/>
        <v>10075011</v>
      </c>
      <c r="B6537" s="7" t="s">
        <v>1294</v>
      </c>
      <c r="C6537" s="7" t="s">
        <v>1337</v>
      </c>
      <c r="D6537" s="7" t="s">
        <v>22</v>
      </c>
      <c r="E6537" s="7" t="e">
        <v>#N/A</v>
      </c>
      <c r="F6537" s="7" t="e">
        <v>#N/A</v>
      </c>
      <c r="G6537" s="7" t="e">
        <v>#N/A</v>
      </c>
      <c r="H6537" s="7" t="e">
        <v>#N/A</v>
      </c>
      <c r="I6537" s="7" t="s">
        <v>177</v>
      </c>
      <c r="J6537" s="7" t="s">
        <v>178</v>
      </c>
      <c r="K6537" s="241">
        <v>1007</v>
      </c>
      <c r="L6537" s="7" t="s">
        <v>178</v>
      </c>
      <c r="M6537" s="241">
        <v>5011</v>
      </c>
      <c r="N6537" s="7" t="s">
        <v>588</v>
      </c>
    </row>
    <row r="6538" spans="1:14" x14ac:dyDescent="0.3">
      <c r="A6538" t="str">
        <f t="shared" si="102"/>
        <v>10076509</v>
      </c>
      <c r="B6538" s="7" t="s">
        <v>1294</v>
      </c>
      <c r="C6538" s="7" t="s">
        <v>1337</v>
      </c>
      <c r="D6538" s="7" t="s">
        <v>22</v>
      </c>
      <c r="E6538" s="7" t="e">
        <v>#N/A</v>
      </c>
      <c r="F6538" s="7" t="e">
        <v>#N/A</v>
      </c>
      <c r="G6538" s="7" t="e">
        <v>#N/A</v>
      </c>
      <c r="H6538" s="7" t="e">
        <v>#N/A</v>
      </c>
      <c r="I6538" s="7" t="s">
        <v>177</v>
      </c>
      <c r="J6538" s="7" t="s">
        <v>178</v>
      </c>
      <c r="K6538" s="241">
        <v>1007</v>
      </c>
      <c r="L6538" s="7" t="s">
        <v>178</v>
      </c>
      <c r="M6538" s="241">
        <v>6509</v>
      </c>
      <c r="N6538" s="7" t="s">
        <v>1946</v>
      </c>
    </row>
    <row r="6539" spans="1:14" x14ac:dyDescent="0.3">
      <c r="A6539" t="str">
        <f t="shared" si="102"/>
        <v>10077000</v>
      </c>
      <c r="B6539" s="7" t="s">
        <v>1294</v>
      </c>
      <c r="C6539" s="7" t="s">
        <v>1337</v>
      </c>
      <c r="D6539" s="7" t="s">
        <v>22</v>
      </c>
      <c r="E6539" s="7" t="e">
        <v>#N/A</v>
      </c>
      <c r="F6539" s="7" t="e">
        <v>#N/A</v>
      </c>
      <c r="G6539" s="7" t="e">
        <v>#N/A</v>
      </c>
      <c r="H6539" s="7" t="e">
        <v>#N/A</v>
      </c>
      <c r="I6539" s="7" t="s">
        <v>177</v>
      </c>
      <c r="J6539" s="7" t="s">
        <v>178</v>
      </c>
      <c r="K6539" s="241">
        <v>1007</v>
      </c>
      <c r="L6539" s="7" t="s">
        <v>178</v>
      </c>
      <c r="M6539" s="241">
        <v>7000</v>
      </c>
      <c r="N6539" s="7" t="s">
        <v>44</v>
      </c>
    </row>
    <row r="6540" spans="1:14" x14ac:dyDescent="0.3">
      <c r="A6540" t="str">
        <f t="shared" si="102"/>
        <v>10077103</v>
      </c>
      <c r="B6540" s="7" t="s">
        <v>1294</v>
      </c>
      <c r="C6540" s="7" t="s">
        <v>1337</v>
      </c>
      <c r="D6540" s="7" t="s">
        <v>22</v>
      </c>
      <c r="E6540" s="7" t="e">
        <v>#N/A</v>
      </c>
      <c r="F6540" s="7" t="e">
        <v>#N/A</v>
      </c>
      <c r="G6540" s="7" t="e">
        <v>#N/A</v>
      </c>
      <c r="H6540" s="7" t="e">
        <v>#N/A</v>
      </c>
      <c r="I6540" s="7" t="s">
        <v>177</v>
      </c>
      <c r="J6540" s="7" t="s">
        <v>178</v>
      </c>
      <c r="K6540" s="241">
        <v>1007</v>
      </c>
      <c r="L6540" s="7" t="s">
        <v>178</v>
      </c>
      <c r="M6540" s="241">
        <v>7103</v>
      </c>
      <c r="N6540" s="7" t="s">
        <v>36</v>
      </c>
    </row>
    <row r="6541" spans="1:14" x14ac:dyDescent="0.3">
      <c r="A6541" t="str">
        <f t="shared" si="102"/>
        <v>10077130</v>
      </c>
      <c r="B6541" s="7" t="s">
        <v>1294</v>
      </c>
      <c r="C6541" s="7" t="s">
        <v>1337</v>
      </c>
      <c r="D6541" s="7" t="s">
        <v>22</v>
      </c>
      <c r="E6541" s="7" t="e">
        <v>#N/A</v>
      </c>
      <c r="F6541" s="7" t="e">
        <v>#N/A</v>
      </c>
      <c r="G6541" s="7" t="e">
        <v>#N/A</v>
      </c>
      <c r="H6541" s="7" t="e">
        <v>#N/A</v>
      </c>
      <c r="I6541" s="7" t="s">
        <v>177</v>
      </c>
      <c r="J6541" s="7" t="s">
        <v>178</v>
      </c>
      <c r="K6541" s="241">
        <v>1007</v>
      </c>
      <c r="L6541" s="7" t="s">
        <v>178</v>
      </c>
      <c r="M6541" s="241">
        <v>7130</v>
      </c>
      <c r="N6541" s="7" t="s">
        <v>589</v>
      </c>
    </row>
    <row r="6542" spans="1:14" x14ac:dyDescent="0.3">
      <c r="A6542" t="str">
        <f t="shared" si="102"/>
        <v>10077160</v>
      </c>
      <c r="B6542" s="7" t="s">
        <v>1294</v>
      </c>
      <c r="C6542" s="7" t="s">
        <v>1337</v>
      </c>
      <c r="D6542" s="7" t="s">
        <v>22</v>
      </c>
      <c r="E6542" s="7" t="e">
        <v>#N/A</v>
      </c>
      <c r="F6542" s="7" t="e">
        <v>#N/A</v>
      </c>
      <c r="G6542" s="7" t="e">
        <v>#N/A</v>
      </c>
      <c r="H6542" s="7" t="e">
        <v>#N/A</v>
      </c>
      <c r="I6542" s="7" t="s">
        <v>177</v>
      </c>
      <c r="J6542" s="7" t="s">
        <v>178</v>
      </c>
      <c r="K6542" s="241">
        <v>1007</v>
      </c>
      <c r="L6542" s="7" t="s">
        <v>178</v>
      </c>
      <c r="M6542" s="241">
        <v>7160</v>
      </c>
      <c r="N6542" s="7" t="s">
        <v>2119</v>
      </c>
    </row>
    <row r="6543" spans="1:14" x14ac:dyDescent="0.3">
      <c r="A6543" t="str">
        <f t="shared" si="102"/>
        <v>10078000</v>
      </c>
      <c r="B6543" s="7" t="s">
        <v>1294</v>
      </c>
      <c r="C6543" s="7" t="s">
        <v>1337</v>
      </c>
      <c r="D6543" s="7" t="s">
        <v>22</v>
      </c>
      <c r="E6543" s="7" t="s">
        <v>482</v>
      </c>
      <c r="F6543" s="7" t="s">
        <v>483</v>
      </c>
      <c r="G6543" s="7" t="s">
        <v>247</v>
      </c>
      <c r="H6543" s="7" t="s">
        <v>248</v>
      </c>
      <c r="I6543" s="7" t="s">
        <v>177</v>
      </c>
      <c r="J6543" s="7" t="s">
        <v>178</v>
      </c>
      <c r="K6543" s="241">
        <v>1007</v>
      </c>
      <c r="L6543" s="7" t="s">
        <v>178</v>
      </c>
      <c r="M6543" s="241">
        <v>8000</v>
      </c>
      <c r="N6543" s="7" t="s">
        <v>163</v>
      </c>
    </row>
    <row r="6544" spans="1:14" x14ac:dyDescent="0.3">
      <c r="A6544" t="str">
        <f t="shared" si="102"/>
        <v>10078001</v>
      </c>
      <c r="B6544" s="7" t="s">
        <v>1294</v>
      </c>
      <c r="C6544" s="7" t="s">
        <v>1337</v>
      </c>
      <c r="D6544" s="7" t="s">
        <v>22</v>
      </c>
      <c r="E6544" s="7" t="s">
        <v>482</v>
      </c>
      <c r="F6544" s="7" t="s">
        <v>483</v>
      </c>
      <c r="G6544" s="7" t="s">
        <v>247</v>
      </c>
      <c r="H6544" s="7" t="s">
        <v>248</v>
      </c>
      <c r="I6544" s="7" t="s">
        <v>177</v>
      </c>
      <c r="J6544" s="7" t="s">
        <v>178</v>
      </c>
      <c r="K6544" s="241">
        <v>1007</v>
      </c>
      <c r="L6544" s="7" t="s">
        <v>178</v>
      </c>
      <c r="M6544" s="241">
        <v>8001</v>
      </c>
      <c r="N6544" s="7" t="s">
        <v>487</v>
      </c>
    </row>
    <row r="6545" spans="1:14" x14ac:dyDescent="0.3">
      <c r="A6545" t="str">
        <f t="shared" si="102"/>
        <v>10078040</v>
      </c>
      <c r="B6545" s="7" t="s">
        <v>1294</v>
      </c>
      <c r="C6545" s="7" t="s">
        <v>1337</v>
      </c>
      <c r="D6545" s="7" t="s">
        <v>22</v>
      </c>
      <c r="E6545" s="7" t="s">
        <v>482</v>
      </c>
      <c r="F6545" s="7" t="s">
        <v>483</v>
      </c>
      <c r="G6545" s="7" t="s">
        <v>247</v>
      </c>
      <c r="H6545" s="7" t="s">
        <v>248</v>
      </c>
      <c r="I6545" s="7" t="s">
        <v>177</v>
      </c>
      <c r="J6545" s="7" t="s">
        <v>178</v>
      </c>
      <c r="K6545" s="241">
        <v>1007</v>
      </c>
      <c r="L6545" s="7" t="s">
        <v>178</v>
      </c>
      <c r="M6545" s="241">
        <v>8040</v>
      </c>
      <c r="N6545" s="7" t="s">
        <v>441</v>
      </c>
    </row>
    <row r="6546" spans="1:14" x14ac:dyDescent="0.3">
      <c r="A6546" t="str">
        <f t="shared" si="102"/>
        <v>10078500</v>
      </c>
      <c r="B6546" s="7" t="s">
        <v>1294</v>
      </c>
      <c r="C6546" s="7" t="s">
        <v>1337</v>
      </c>
      <c r="D6546" s="7" t="s">
        <v>22</v>
      </c>
      <c r="E6546" s="7" t="s">
        <v>482</v>
      </c>
      <c r="F6546" s="7" t="s">
        <v>483</v>
      </c>
      <c r="G6546" s="7" t="s">
        <v>247</v>
      </c>
      <c r="H6546" s="7" t="s">
        <v>248</v>
      </c>
      <c r="I6546" s="7" t="s">
        <v>177</v>
      </c>
      <c r="J6546" s="7" t="s">
        <v>178</v>
      </c>
      <c r="K6546" s="241">
        <v>1007</v>
      </c>
      <c r="L6546" s="7" t="s">
        <v>178</v>
      </c>
      <c r="M6546" s="241">
        <v>8500</v>
      </c>
      <c r="N6546" s="7" t="s">
        <v>362</v>
      </c>
    </row>
    <row r="6547" spans="1:14" x14ac:dyDescent="0.3">
      <c r="A6547" t="str">
        <f t="shared" si="102"/>
        <v>10078514</v>
      </c>
      <c r="B6547" s="7" t="s">
        <v>1294</v>
      </c>
      <c r="C6547" s="7" t="s">
        <v>1337</v>
      </c>
      <c r="D6547" s="7" t="s">
        <v>22</v>
      </c>
      <c r="E6547" s="7" t="e">
        <v>#N/A</v>
      </c>
      <c r="F6547" s="7" t="e">
        <v>#N/A</v>
      </c>
      <c r="G6547" s="7" t="e">
        <v>#N/A</v>
      </c>
      <c r="H6547" s="7" t="e">
        <v>#N/A</v>
      </c>
      <c r="I6547" s="7" t="s">
        <v>177</v>
      </c>
      <c r="J6547" s="7" t="s">
        <v>178</v>
      </c>
      <c r="K6547" s="241">
        <v>1007</v>
      </c>
      <c r="L6547" s="7" t="s">
        <v>178</v>
      </c>
      <c r="M6547" s="241">
        <v>8514</v>
      </c>
      <c r="N6547" s="7" t="s">
        <v>2808</v>
      </c>
    </row>
    <row r="6548" spans="1:14" x14ac:dyDescent="0.3">
      <c r="A6548" t="str">
        <f t="shared" si="102"/>
        <v>10078700</v>
      </c>
      <c r="B6548" s="7" t="s">
        <v>1294</v>
      </c>
      <c r="C6548" s="7" t="s">
        <v>1337</v>
      </c>
      <c r="D6548" s="7" t="s">
        <v>22</v>
      </c>
      <c r="E6548" s="7" t="s">
        <v>482</v>
      </c>
      <c r="F6548" s="7" t="s">
        <v>483</v>
      </c>
      <c r="G6548" s="7" t="s">
        <v>247</v>
      </c>
      <c r="H6548" s="7" t="s">
        <v>248</v>
      </c>
      <c r="I6548" s="7" t="s">
        <v>177</v>
      </c>
      <c r="J6548" s="7" t="s">
        <v>178</v>
      </c>
      <c r="K6548" s="241">
        <v>1007</v>
      </c>
      <c r="L6548" s="7" t="s">
        <v>178</v>
      </c>
      <c r="M6548" s="241">
        <v>8700</v>
      </c>
      <c r="N6548" s="7" t="s">
        <v>737</v>
      </c>
    </row>
    <row r="6549" spans="1:14" x14ac:dyDescent="0.3">
      <c r="A6549" t="str">
        <f t="shared" si="102"/>
        <v>10081000</v>
      </c>
      <c r="B6549" s="7" t="s">
        <v>1294</v>
      </c>
      <c r="C6549" s="7" t="s">
        <v>1337</v>
      </c>
      <c r="D6549" s="7" t="s">
        <v>22</v>
      </c>
      <c r="E6549" s="7" t="s">
        <v>482</v>
      </c>
      <c r="F6549" s="7" t="s">
        <v>483</v>
      </c>
      <c r="G6549" s="7" t="s">
        <v>247</v>
      </c>
      <c r="H6549" s="7" t="s">
        <v>248</v>
      </c>
      <c r="I6549" s="7" t="s">
        <v>177</v>
      </c>
      <c r="J6549" s="7" t="s">
        <v>178</v>
      </c>
      <c r="K6549" s="241">
        <v>1008</v>
      </c>
      <c r="L6549" s="7" t="s">
        <v>738</v>
      </c>
      <c r="M6549" s="241">
        <v>1000</v>
      </c>
      <c r="N6549" s="7" t="s">
        <v>427</v>
      </c>
    </row>
    <row r="6550" spans="1:14" x14ac:dyDescent="0.3">
      <c r="A6550" t="str">
        <f t="shared" si="102"/>
        <v>10081016</v>
      </c>
      <c r="B6550" s="7" t="s">
        <v>1294</v>
      </c>
      <c r="C6550" s="7" t="s">
        <v>1337</v>
      </c>
      <c r="D6550" s="7" t="s">
        <v>22</v>
      </c>
      <c r="E6550" s="7" t="s">
        <v>482</v>
      </c>
      <c r="F6550" s="7" t="s">
        <v>483</v>
      </c>
      <c r="G6550" s="7" t="s">
        <v>247</v>
      </c>
      <c r="H6550" s="7" t="s">
        <v>248</v>
      </c>
      <c r="I6550" s="7" t="s">
        <v>177</v>
      </c>
      <c r="J6550" s="7" t="s">
        <v>178</v>
      </c>
      <c r="K6550" s="241">
        <v>1008</v>
      </c>
      <c r="L6550" s="7" t="s">
        <v>738</v>
      </c>
      <c r="M6550" s="241">
        <v>1016</v>
      </c>
      <c r="N6550" s="7" t="s">
        <v>599</v>
      </c>
    </row>
    <row r="6551" spans="1:14" x14ac:dyDescent="0.3">
      <c r="A6551" t="str">
        <f t="shared" si="102"/>
        <v>10081019</v>
      </c>
      <c r="B6551" s="7" t="s">
        <v>1294</v>
      </c>
      <c r="C6551" s="7" t="s">
        <v>1337</v>
      </c>
      <c r="D6551" s="7" t="s">
        <v>22</v>
      </c>
      <c r="E6551" s="7" t="s">
        <v>482</v>
      </c>
      <c r="F6551" s="7" t="s">
        <v>483</v>
      </c>
      <c r="G6551" s="7" t="s">
        <v>247</v>
      </c>
      <c r="H6551" s="7" t="s">
        <v>248</v>
      </c>
      <c r="I6551" s="7" t="s">
        <v>177</v>
      </c>
      <c r="J6551" s="7" t="s">
        <v>178</v>
      </c>
      <c r="K6551" s="241">
        <v>1008</v>
      </c>
      <c r="L6551" s="7" t="s">
        <v>738</v>
      </c>
      <c r="M6551" s="241">
        <v>1019</v>
      </c>
      <c r="N6551" s="7" t="s">
        <v>601</v>
      </c>
    </row>
    <row r="6552" spans="1:14" x14ac:dyDescent="0.3">
      <c r="A6552" t="str">
        <f t="shared" si="102"/>
        <v>10081042</v>
      </c>
      <c r="B6552" s="7" t="s">
        <v>1294</v>
      </c>
      <c r="C6552" s="7" t="s">
        <v>1337</v>
      </c>
      <c r="D6552" s="7" t="s">
        <v>22</v>
      </c>
      <c r="E6552" s="7" t="s">
        <v>482</v>
      </c>
      <c r="F6552" s="7" t="s">
        <v>483</v>
      </c>
      <c r="G6552" s="7" t="s">
        <v>247</v>
      </c>
      <c r="H6552" s="7" t="s">
        <v>248</v>
      </c>
      <c r="I6552" s="7" t="s">
        <v>177</v>
      </c>
      <c r="J6552" s="7" t="s">
        <v>178</v>
      </c>
      <c r="K6552" s="241">
        <v>1008</v>
      </c>
      <c r="L6552" s="7" t="s">
        <v>738</v>
      </c>
      <c r="M6552" s="241">
        <v>1042</v>
      </c>
      <c r="N6552" s="7" t="s">
        <v>180</v>
      </c>
    </row>
    <row r="6553" spans="1:14" x14ac:dyDescent="0.3">
      <c r="A6553" t="str">
        <f t="shared" si="102"/>
        <v>10081065</v>
      </c>
      <c r="B6553" s="7" t="s">
        <v>1294</v>
      </c>
      <c r="C6553" s="7" t="s">
        <v>1337</v>
      </c>
      <c r="D6553" s="7" t="s">
        <v>22</v>
      </c>
      <c r="E6553" s="7" t="s">
        <v>482</v>
      </c>
      <c r="F6553" s="7" t="s">
        <v>483</v>
      </c>
      <c r="G6553" s="7" t="s">
        <v>247</v>
      </c>
      <c r="H6553" s="7" t="s">
        <v>248</v>
      </c>
      <c r="I6553" s="7" t="s">
        <v>177</v>
      </c>
      <c r="J6553" s="7" t="s">
        <v>178</v>
      </c>
      <c r="K6553" s="241">
        <v>1008</v>
      </c>
      <c r="L6553" s="7" t="s">
        <v>738</v>
      </c>
      <c r="M6553" s="241">
        <v>1065</v>
      </c>
      <c r="N6553" s="7" t="s">
        <v>739</v>
      </c>
    </row>
    <row r="6554" spans="1:14" x14ac:dyDescent="0.3">
      <c r="A6554" t="str">
        <f t="shared" si="102"/>
        <v>10082007</v>
      </c>
      <c r="B6554" s="7" t="s">
        <v>1294</v>
      </c>
      <c r="C6554" s="7" t="s">
        <v>1337</v>
      </c>
      <c r="D6554" s="7" t="s">
        <v>22</v>
      </c>
      <c r="E6554" s="7" t="e">
        <v>#N/A</v>
      </c>
      <c r="F6554" s="7" t="e">
        <v>#N/A</v>
      </c>
      <c r="G6554" s="7" t="e">
        <v>#N/A</v>
      </c>
      <c r="H6554" s="7" t="e">
        <v>#N/A</v>
      </c>
      <c r="I6554" s="7" t="s">
        <v>177</v>
      </c>
      <c r="J6554" s="7" t="s">
        <v>178</v>
      </c>
      <c r="K6554" s="241">
        <v>1008</v>
      </c>
      <c r="L6554" s="7" t="s">
        <v>738</v>
      </c>
      <c r="M6554" s="241">
        <v>2007</v>
      </c>
      <c r="N6554" s="7" t="s">
        <v>619</v>
      </c>
    </row>
    <row r="6555" spans="1:14" x14ac:dyDescent="0.3">
      <c r="A6555" t="str">
        <f t="shared" si="102"/>
        <v>10082045</v>
      </c>
      <c r="B6555" s="7" t="s">
        <v>1294</v>
      </c>
      <c r="C6555" s="7" t="s">
        <v>1337</v>
      </c>
      <c r="D6555" s="7" t="s">
        <v>22</v>
      </c>
      <c r="E6555" s="7" t="e">
        <v>#N/A</v>
      </c>
      <c r="F6555" s="7" t="e">
        <v>#N/A</v>
      </c>
      <c r="G6555" s="7" t="e">
        <v>#N/A</v>
      </c>
      <c r="H6555" s="7" t="e">
        <v>#N/A</v>
      </c>
      <c r="I6555" s="7" t="s">
        <v>177</v>
      </c>
      <c r="J6555" s="7" t="s">
        <v>178</v>
      </c>
      <c r="K6555" s="241">
        <v>1008</v>
      </c>
      <c r="L6555" s="7" t="s">
        <v>738</v>
      </c>
      <c r="M6555" s="241">
        <v>2045</v>
      </c>
      <c r="N6555" s="7" t="s">
        <v>170</v>
      </c>
    </row>
    <row r="6556" spans="1:14" x14ac:dyDescent="0.3">
      <c r="A6556" t="str">
        <f t="shared" si="102"/>
        <v>10084000</v>
      </c>
      <c r="B6556" s="7" t="s">
        <v>1294</v>
      </c>
      <c r="C6556" s="7" t="s">
        <v>1337</v>
      </c>
      <c r="D6556" s="7" t="s">
        <v>22</v>
      </c>
      <c r="E6556" s="7" t="e">
        <v>#N/A</v>
      </c>
      <c r="F6556" s="7" t="e">
        <v>#N/A</v>
      </c>
      <c r="G6556" s="7" t="e">
        <v>#N/A</v>
      </c>
      <c r="H6556" s="7" t="e">
        <v>#N/A</v>
      </c>
      <c r="I6556" s="7" t="s">
        <v>177</v>
      </c>
      <c r="J6556" s="7" t="s">
        <v>178</v>
      </c>
      <c r="K6556" s="241">
        <v>1008</v>
      </c>
      <c r="L6556" s="7" t="s">
        <v>738</v>
      </c>
      <c r="M6556" s="241">
        <v>4000</v>
      </c>
      <c r="N6556" s="7" t="s">
        <v>1349</v>
      </c>
    </row>
    <row r="6557" spans="1:14" x14ac:dyDescent="0.3">
      <c r="A6557" t="str">
        <f t="shared" si="102"/>
        <v>10085006</v>
      </c>
      <c r="B6557" s="7" t="s">
        <v>1294</v>
      </c>
      <c r="C6557" s="7" t="s">
        <v>1337</v>
      </c>
      <c r="D6557" s="7" t="s">
        <v>22</v>
      </c>
      <c r="E6557" s="7" t="e">
        <v>#N/A</v>
      </c>
      <c r="F6557" s="7" t="e">
        <v>#N/A</v>
      </c>
      <c r="G6557" s="7" t="e">
        <v>#N/A</v>
      </c>
      <c r="H6557" s="7" t="e">
        <v>#N/A</v>
      </c>
      <c r="I6557" s="7" t="s">
        <v>177</v>
      </c>
      <c r="J6557" s="7" t="s">
        <v>178</v>
      </c>
      <c r="K6557" s="241">
        <v>1008</v>
      </c>
      <c r="L6557" s="7" t="s">
        <v>738</v>
      </c>
      <c r="M6557" s="241">
        <v>5006</v>
      </c>
      <c r="N6557" s="7" t="s">
        <v>736</v>
      </c>
    </row>
    <row r="6558" spans="1:14" x14ac:dyDescent="0.3">
      <c r="A6558" t="str">
        <f t="shared" si="102"/>
        <v>10088040</v>
      </c>
      <c r="B6558" s="7" t="s">
        <v>1294</v>
      </c>
      <c r="C6558" s="7" t="s">
        <v>1337</v>
      </c>
      <c r="D6558" s="7" t="s">
        <v>22</v>
      </c>
      <c r="E6558" s="7" t="s">
        <v>482</v>
      </c>
      <c r="F6558" s="7" t="s">
        <v>483</v>
      </c>
      <c r="G6558" s="7" t="s">
        <v>247</v>
      </c>
      <c r="H6558" s="7" t="s">
        <v>248</v>
      </c>
      <c r="I6558" s="7" t="s">
        <v>177</v>
      </c>
      <c r="J6558" s="7" t="s">
        <v>178</v>
      </c>
      <c r="K6558" s="241">
        <v>1008</v>
      </c>
      <c r="L6558" s="7" t="s">
        <v>738</v>
      </c>
      <c r="M6558" s="241">
        <v>8040</v>
      </c>
      <c r="N6558" s="7" t="s">
        <v>441</v>
      </c>
    </row>
    <row r="6559" spans="1:14" x14ac:dyDescent="0.3">
      <c r="A6559" t="str">
        <f t="shared" si="102"/>
        <v>10088500</v>
      </c>
      <c r="B6559" s="7" t="s">
        <v>1294</v>
      </c>
      <c r="C6559" s="7" t="s">
        <v>1337</v>
      </c>
      <c r="D6559" s="7" t="s">
        <v>22</v>
      </c>
      <c r="E6559" s="7" t="s">
        <v>482</v>
      </c>
      <c r="F6559" s="7" t="s">
        <v>483</v>
      </c>
      <c r="G6559" s="7" t="s">
        <v>247</v>
      </c>
      <c r="H6559" s="7" t="s">
        <v>248</v>
      </c>
      <c r="I6559" s="7" t="s">
        <v>177</v>
      </c>
      <c r="J6559" s="7" t="s">
        <v>178</v>
      </c>
      <c r="K6559" s="241">
        <v>1008</v>
      </c>
      <c r="L6559" s="7" t="s">
        <v>738</v>
      </c>
      <c r="M6559" s="241">
        <v>8500</v>
      </c>
      <c r="N6559" s="7" t="s">
        <v>362</v>
      </c>
    </row>
    <row r="6560" spans="1:14" x14ac:dyDescent="0.3">
      <c r="A6560" t="str">
        <f t="shared" si="102"/>
        <v>10111000</v>
      </c>
      <c r="B6560" s="7" t="s">
        <v>1294</v>
      </c>
      <c r="C6560" s="7" t="s">
        <v>1337</v>
      </c>
      <c r="D6560" s="7" t="s">
        <v>22</v>
      </c>
      <c r="E6560" s="7" t="s">
        <v>482</v>
      </c>
      <c r="F6560" s="7" t="s">
        <v>483</v>
      </c>
      <c r="G6560" s="7" t="s">
        <v>247</v>
      </c>
      <c r="H6560" s="7" t="s">
        <v>248</v>
      </c>
      <c r="I6560" s="7" t="s">
        <v>177</v>
      </c>
      <c r="J6560" s="7" t="s">
        <v>178</v>
      </c>
      <c r="K6560" s="241">
        <v>1011</v>
      </c>
      <c r="L6560" s="7" t="s">
        <v>740</v>
      </c>
      <c r="M6560" s="241">
        <v>1000</v>
      </c>
      <c r="N6560" s="7" t="s">
        <v>427</v>
      </c>
    </row>
    <row r="6561" spans="1:14" x14ac:dyDescent="0.3">
      <c r="A6561" t="str">
        <f t="shared" si="102"/>
        <v>10111032</v>
      </c>
      <c r="B6561" s="7" t="s">
        <v>1294</v>
      </c>
      <c r="C6561" s="7" t="s">
        <v>1337</v>
      </c>
      <c r="D6561" s="7" t="s">
        <v>22</v>
      </c>
      <c r="E6561" s="7" t="e">
        <v>#N/A</v>
      </c>
      <c r="F6561" s="7" t="e">
        <v>#N/A</v>
      </c>
      <c r="G6561" s="7" t="e">
        <v>#N/A</v>
      </c>
      <c r="H6561" s="7" t="e">
        <v>#N/A</v>
      </c>
      <c r="I6561" s="7" t="s">
        <v>177</v>
      </c>
      <c r="J6561" s="7" t="s">
        <v>178</v>
      </c>
      <c r="K6561" s="241">
        <v>1011</v>
      </c>
      <c r="L6561" s="7" t="s">
        <v>740</v>
      </c>
      <c r="M6561" s="241">
        <v>1032</v>
      </c>
      <c r="N6561" s="7" t="s">
        <v>530</v>
      </c>
    </row>
    <row r="6562" spans="1:14" x14ac:dyDescent="0.3">
      <c r="A6562" t="str">
        <f t="shared" si="102"/>
        <v>10112045</v>
      </c>
      <c r="B6562" s="7" t="s">
        <v>1294</v>
      </c>
      <c r="C6562" s="7" t="s">
        <v>1337</v>
      </c>
      <c r="D6562" s="7" t="s">
        <v>22</v>
      </c>
      <c r="E6562" s="7" t="e">
        <v>#N/A</v>
      </c>
      <c r="F6562" s="7" t="e">
        <v>#N/A</v>
      </c>
      <c r="G6562" s="7" t="e">
        <v>#N/A</v>
      </c>
      <c r="H6562" s="7" t="e">
        <v>#N/A</v>
      </c>
      <c r="I6562" s="7" t="s">
        <v>177</v>
      </c>
      <c r="J6562" s="7" t="s">
        <v>178</v>
      </c>
      <c r="K6562" s="241">
        <v>1011</v>
      </c>
      <c r="L6562" s="7" t="s">
        <v>740</v>
      </c>
      <c r="M6562" s="241">
        <v>2045</v>
      </c>
      <c r="N6562" s="7" t="s">
        <v>170</v>
      </c>
    </row>
    <row r="6563" spans="1:14" x14ac:dyDescent="0.3">
      <c r="A6563" t="str">
        <f t="shared" si="102"/>
        <v>10114000</v>
      </c>
      <c r="B6563" s="7" t="s">
        <v>1294</v>
      </c>
      <c r="C6563" s="7" t="s">
        <v>1337</v>
      </c>
      <c r="D6563" s="7" t="s">
        <v>22</v>
      </c>
      <c r="E6563" s="7" t="e">
        <v>#N/A</v>
      </c>
      <c r="F6563" s="7" t="e">
        <v>#N/A</v>
      </c>
      <c r="G6563" s="7" t="e">
        <v>#N/A</v>
      </c>
      <c r="H6563" s="7" t="e">
        <v>#N/A</v>
      </c>
      <c r="I6563" s="7" t="s">
        <v>177</v>
      </c>
      <c r="J6563" s="7" t="s">
        <v>178</v>
      </c>
      <c r="K6563" s="241">
        <v>1011</v>
      </c>
      <c r="L6563" s="7" t="s">
        <v>740</v>
      </c>
      <c r="M6563" s="241">
        <v>4000</v>
      </c>
      <c r="N6563" s="7" t="s">
        <v>1349</v>
      </c>
    </row>
    <row r="6564" spans="1:14" x14ac:dyDescent="0.3">
      <c r="A6564" t="str">
        <f t="shared" si="102"/>
        <v>10117500</v>
      </c>
      <c r="B6564" s="7" t="s">
        <v>1294</v>
      </c>
      <c r="C6564" s="7" t="s">
        <v>1337</v>
      </c>
      <c r="D6564" s="7" t="s">
        <v>22</v>
      </c>
      <c r="E6564" s="7" t="e">
        <v>#N/A</v>
      </c>
      <c r="F6564" s="7" t="e">
        <v>#N/A</v>
      </c>
      <c r="G6564" s="7" t="e">
        <v>#N/A</v>
      </c>
      <c r="H6564" s="7" t="e">
        <v>#N/A</v>
      </c>
      <c r="I6564" s="7" t="s">
        <v>177</v>
      </c>
      <c r="J6564" s="7" t="s">
        <v>178</v>
      </c>
      <c r="K6564" s="241">
        <v>1011</v>
      </c>
      <c r="L6564" s="7" t="s">
        <v>740</v>
      </c>
      <c r="M6564" s="241">
        <v>7500</v>
      </c>
      <c r="N6564" s="7" t="s">
        <v>213</v>
      </c>
    </row>
    <row r="6565" spans="1:14" x14ac:dyDescent="0.3">
      <c r="A6565" t="str">
        <f t="shared" si="102"/>
        <v>10118500</v>
      </c>
      <c r="B6565" s="7" t="s">
        <v>1294</v>
      </c>
      <c r="C6565" s="7" t="s">
        <v>1337</v>
      </c>
      <c r="D6565" s="7" t="s">
        <v>22</v>
      </c>
      <c r="E6565" s="7" t="e">
        <v>#N/A</v>
      </c>
      <c r="F6565" s="7" t="e">
        <v>#N/A</v>
      </c>
      <c r="G6565" s="7" t="e">
        <v>#N/A</v>
      </c>
      <c r="H6565" s="7" t="e">
        <v>#N/A</v>
      </c>
      <c r="I6565" s="7" t="s">
        <v>177</v>
      </c>
      <c r="J6565" s="7" t="s">
        <v>178</v>
      </c>
      <c r="K6565" s="241">
        <v>1011</v>
      </c>
      <c r="L6565" s="7" t="s">
        <v>740</v>
      </c>
      <c r="M6565" s="241">
        <v>8500</v>
      </c>
      <c r="N6565" s="7" t="s">
        <v>362</v>
      </c>
    </row>
    <row r="6566" spans="1:14" x14ac:dyDescent="0.3">
      <c r="A6566" t="str">
        <f t="shared" si="102"/>
        <v>10121000</v>
      </c>
      <c r="B6566" s="7" t="s">
        <v>1294</v>
      </c>
      <c r="C6566" s="7" t="s">
        <v>1337</v>
      </c>
      <c r="D6566" s="7" t="s">
        <v>22</v>
      </c>
      <c r="E6566" s="7" t="e">
        <v>#N/A</v>
      </c>
      <c r="F6566" s="7" t="e">
        <v>#N/A</v>
      </c>
      <c r="G6566" s="7" t="e">
        <v>#N/A</v>
      </c>
      <c r="H6566" s="7" t="e">
        <v>#N/A</v>
      </c>
      <c r="I6566" s="7" t="s">
        <v>177</v>
      </c>
      <c r="J6566" s="7" t="s">
        <v>178</v>
      </c>
      <c r="K6566" s="241">
        <v>1012</v>
      </c>
      <c r="L6566" s="7" t="s">
        <v>2809</v>
      </c>
      <c r="M6566" s="241">
        <v>1000</v>
      </c>
      <c r="N6566" s="7" t="s">
        <v>427</v>
      </c>
    </row>
    <row r="6567" spans="1:14" x14ac:dyDescent="0.3">
      <c r="A6567" t="str">
        <f t="shared" si="102"/>
        <v>10121016</v>
      </c>
      <c r="B6567" s="7" t="s">
        <v>1294</v>
      </c>
      <c r="C6567" s="7" t="s">
        <v>1337</v>
      </c>
      <c r="D6567" s="7" t="s">
        <v>22</v>
      </c>
      <c r="E6567" s="7" t="e">
        <v>#N/A</v>
      </c>
      <c r="F6567" s="7" t="e">
        <v>#N/A</v>
      </c>
      <c r="G6567" s="7" t="e">
        <v>#N/A</v>
      </c>
      <c r="H6567" s="7" t="e">
        <v>#N/A</v>
      </c>
      <c r="I6567" s="7" t="s">
        <v>177</v>
      </c>
      <c r="J6567" s="7" t="s">
        <v>178</v>
      </c>
      <c r="K6567" s="241">
        <v>1012</v>
      </c>
      <c r="L6567" s="7" t="s">
        <v>2809</v>
      </c>
      <c r="M6567" s="241">
        <v>1016</v>
      </c>
      <c r="N6567" s="7" t="s">
        <v>599</v>
      </c>
    </row>
    <row r="6568" spans="1:14" x14ac:dyDescent="0.3">
      <c r="A6568" t="str">
        <f t="shared" si="102"/>
        <v>10121031</v>
      </c>
      <c r="B6568" s="7" t="s">
        <v>1294</v>
      </c>
      <c r="C6568" s="7" t="s">
        <v>1337</v>
      </c>
      <c r="D6568" s="7" t="s">
        <v>22</v>
      </c>
      <c r="E6568" s="7" t="e">
        <v>#N/A</v>
      </c>
      <c r="F6568" s="7" t="e">
        <v>#N/A</v>
      </c>
      <c r="G6568" s="7" t="e">
        <v>#N/A</v>
      </c>
      <c r="H6568" s="7" t="e">
        <v>#N/A</v>
      </c>
      <c r="I6568" s="7" t="s">
        <v>177</v>
      </c>
      <c r="J6568" s="7" t="s">
        <v>178</v>
      </c>
      <c r="K6568" s="241">
        <v>1012</v>
      </c>
      <c r="L6568" s="7" t="s">
        <v>2809</v>
      </c>
      <c r="M6568" s="241">
        <v>1031</v>
      </c>
      <c r="N6568" s="7" t="s">
        <v>529</v>
      </c>
    </row>
    <row r="6569" spans="1:14" x14ac:dyDescent="0.3">
      <c r="A6569" t="str">
        <f t="shared" si="102"/>
        <v>10121042</v>
      </c>
      <c r="B6569" s="7" t="s">
        <v>1294</v>
      </c>
      <c r="C6569" s="7" t="s">
        <v>1337</v>
      </c>
      <c r="D6569" s="7" t="s">
        <v>22</v>
      </c>
      <c r="E6569" s="7" t="e">
        <v>#N/A</v>
      </c>
      <c r="F6569" s="7" t="e">
        <v>#N/A</v>
      </c>
      <c r="G6569" s="7" t="e">
        <v>#N/A</v>
      </c>
      <c r="H6569" s="7" t="e">
        <v>#N/A</v>
      </c>
      <c r="I6569" s="7" t="s">
        <v>177</v>
      </c>
      <c r="J6569" s="7" t="s">
        <v>178</v>
      </c>
      <c r="K6569" s="241">
        <v>1012</v>
      </c>
      <c r="L6569" s="7" t="s">
        <v>2809</v>
      </c>
      <c r="M6569" s="241">
        <v>1042</v>
      </c>
      <c r="N6569" s="7" t="s">
        <v>180</v>
      </c>
    </row>
    <row r="6570" spans="1:14" x14ac:dyDescent="0.3">
      <c r="A6570" t="str">
        <f t="shared" si="102"/>
        <v>10124000</v>
      </c>
      <c r="B6570" s="7" t="s">
        <v>1294</v>
      </c>
      <c r="C6570" s="7" t="s">
        <v>1337</v>
      </c>
      <c r="D6570" s="7" t="s">
        <v>22</v>
      </c>
      <c r="E6570" s="7" t="e">
        <v>#N/A</v>
      </c>
      <c r="F6570" s="7" t="e">
        <v>#N/A</v>
      </c>
      <c r="G6570" s="7" t="e">
        <v>#N/A</v>
      </c>
      <c r="H6570" s="7" t="e">
        <v>#N/A</v>
      </c>
      <c r="I6570" s="7" t="s">
        <v>177</v>
      </c>
      <c r="J6570" s="7" t="s">
        <v>178</v>
      </c>
      <c r="K6570" s="241">
        <v>1012</v>
      </c>
      <c r="L6570" s="7" t="s">
        <v>2809</v>
      </c>
      <c r="M6570" s="241">
        <v>4000</v>
      </c>
      <c r="N6570" s="7" t="s">
        <v>1349</v>
      </c>
    </row>
    <row r="6571" spans="1:14" x14ac:dyDescent="0.3">
      <c r="A6571" t="str">
        <f t="shared" si="102"/>
        <v>10128500</v>
      </c>
      <c r="B6571" s="7" t="s">
        <v>1294</v>
      </c>
      <c r="C6571" s="7" t="s">
        <v>1337</v>
      </c>
      <c r="D6571" s="7" t="s">
        <v>22</v>
      </c>
      <c r="E6571" s="7" t="e">
        <v>#N/A</v>
      </c>
      <c r="F6571" s="7" t="e">
        <v>#N/A</v>
      </c>
      <c r="G6571" s="7" t="e">
        <v>#N/A</v>
      </c>
      <c r="H6571" s="7" t="e">
        <v>#N/A</v>
      </c>
      <c r="I6571" s="7" t="s">
        <v>177</v>
      </c>
      <c r="J6571" s="7" t="s">
        <v>178</v>
      </c>
      <c r="K6571" s="241">
        <v>1012</v>
      </c>
      <c r="L6571" s="7" t="s">
        <v>2809</v>
      </c>
      <c r="M6571" s="241">
        <v>8500</v>
      </c>
      <c r="N6571" s="7" t="s">
        <v>362</v>
      </c>
    </row>
    <row r="6572" spans="1:14" x14ac:dyDescent="0.3">
      <c r="A6572" t="str">
        <f t="shared" si="102"/>
        <v>10131016</v>
      </c>
      <c r="B6572" s="7" t="s">
        <v>1294</v>
      </c>
      <c r="C6572" s="7" t="s">
        <v>1337</v>
      </c>
      <c r="D6572" s="7" t="s">
        <v>22</v>
      </c>
      <c r="E6572" s="7" t="e">
        <v>#N/A</v>
      </c>
      <c r="F6572" s="7" t="e">
        <v>#N/A</v>
      </c>
      <c r="G6572" s="7" t="e">
        <v>#N/A</v>
      </c>
      <c r="H6572" s="7" t="e">
        <v>#N/A</v>
      </c>
      <c r="I6572" s="7" t="s">
        <v>177</v>
      </c>
      <c r="J6572" s="7" t="s">
        <v>178</v>
      </c>
      <c r="K6572" s="241">
        <v>1013</v>
      </c>
      <c r="L6572" s="7" t="s">
        <v>2810</v>
      </c>
      <c r="M6572" s="241">
        <v>1016</v>
      </c>
      <c r="N6572" s="7" t="s">
        <v>599</v>
      </c>
    </row>
    <row r="6573" spans="1:14" x14ac:dyDescent="0.3">
      <c r="A6573" t="str">
        <f t="shared" si="102"/>
        <v>10131042</v>
      </c>
      <c r="B6573" s="7" t="s">
        <v>1294</v>
      </c>
      <c r="C6573" s="7" t="s">
        <v>1337</v>
      </c>
      <c r="D6573" s="7" t="s">
        <v>22</v>
      </c>
      <c r="E6573" s="7" t="e">
        <v>#N/A</v>
      </c>
      <c r="F6573" s="7" t="e">
        <v>#N/A</v>
      </c>
      <c r="G6573" s="7" t="e">
        <v>#N/A</v>
      </c>
      <c r="H6573" s="7" t="e">
        <v>#N/A</v>
      </c>
      <c r="I6573" s="7" t="s">
        <v>177</v>
      </c>
      <c r="J6573" s="7" t="s">
        <v>178</v>
      </c>
      <c r="K6573" s="241">
        <v>1013</v>
      </c>
      <c r="L6573" s="7" t="s">
        <v>2810</v>
      </c>
      <c r="M6573" s="241">
        <v>1042</v>
      </c>
      <c r="N6573" s="7" t="s">
        <v>180</v>
      </c>
    </row>
    <row r="6574" spans="1:14" x14ac:dyDescent="0.3">
      <c r="A6574" t="str">
        <f t="shared" si="102"/>
        <v>10134000</v>
      </c>
      <c r="B6574" s="7" t="s">
        <v>1294</v>
      </c>
      <c r="C6574" s="7" t="s">
        <v>1337</v>
      </c>
      <c r="D6574" s="7" t="s">
        <v>22</v>
      </c>
      <c r="E6574" s="7" t="e">
        <v>#N/A</v>
      </c>
      <c r="F6574" s="7" t="e">
        <v>#N/A</v>
      </c>
      <c r="G6574" s="7" t="e">
        <v>#N/A</v>
      </c>
      <c r="H6574" s="7" t="e">
        <v>#N/A</v>
      </c>
      <c r="I6574" s="7" t="s">
        <v>177</v>
      </c>
      <c r="J6574" s="7" t="s">
        <v>178</v>
      </c>
      <c r="K6574" s="241">
        <v>1013</v>
      </c>
      <c r="L6574" s="7" t="s">
        <v>2810</v>
      </c>
      <c r="M6574" s="241">
        <v>4000</v>
      </c>
      <c r="N6574" s="7" t="s">
        <v>1349</v>
      </c>
    </row>
    <row r="6575" spans="1:14" x14ac:dyDescent="0.3">
      <c r="A6575" t="str">
        <f t="shared" si="102"/>
        <v>10138040</v>
      </c>
      <c r="B6575" s="7" t="s">
        <v>1294</v>
      </c>
      <c r="C6575" s="7" t="s">
        <v>1337</v>
      </c>
      <c r="D6575" s="7" t="s">
        <v>22</v>
      </c>
      <c r="E6575" s="7" t="e">
        <v>#N/A</v>
      </c>
      <c r="F6575" s="7" t="e">
        <v>#N/A</v>
      </c>
      <c r="G6575" s="7" t="e">
        <v>#N/A</v>
      </c>
      <c r="H6575" s="7" t="e">
        <v>#N/A</v>
      </c>
      <c r="I6575" s="7" t="s">
        <v>177</v>
      </c>
      <c r="J6575" s="7" t="s">
        <v>178</v>
      </c>
      <c r="K6575" s="241">
        <v>1013</v>
      </c>
      <c r="L6575" s="7" t="s">
        <v>2810</v>
      </c>
      <c r="M6575" s="241">
        <v>8040</v>
      </c>
      <c r="N6575" s="7" t="s">
        <v>441</v>
      </c>
    </row>
    <row r="6576" spans="1:14" x14ac:dyDescent="0.3">
      <c r="A6576" t="str">
        <f t="shared" si="102"/>
        <v>10138500</v>
      </c>
      <c r="B6576" s="7" t="s">
        <v>1294</v>
      </c>
      <c r="C6576" s="7" t="s">
        <v>1337</v>
      </c>
      <c r="D6576" s="7" t="s">
        <v>22</v>
      </c>
      <c r="E6576" s="7" t="e">
        <v>#N/A</v>
      </c>
      <c r="F6576" s="7" t="e">
        <v>#N/A</v>
      </c>
      <c r="G6576" s="7" t="e">
        <v>#N/A</v>
      </c>
      <c r="H6576" s="7" t="e">
        <v>#N/A</v>
      </c>
      <c r="I6576" s="7" t="s">
        <v>177</v>
      </c>
      <c r="J6576" s="7" t="s">
        <v>178</v>
      </c>
      <c r="K6576" s="241">
        <v>1013</v>
      </c>
      <c r="L6576" s="7" t="s">
        <v>2810</v>
      </c>
      <c r="M6576" s="241">
        <v>8500</v>
      </c>
      <c r="N6576" s="7" t="s">
        <v>362</v>
      </c>
    </row>
    <row r="6577" spans="1:14" x14ac:dyDescent="0.3">
      <c r="A6577" t="str">
        <f t="shared" si="102"/>
        <v>10141019</v>
      </c>
      <c r="B6577" s="7" t="s">
        <v>1294</v>
      </c>
      <c r="C6577" s="7" t="s">
        <v>1337</v>
      </c>
      <c r="D6577" s="7" t="s">
        <v>22</v>
      </c>
      <c r="E6577" s="7" t="e">
        <v>#N/A</v>
      </c>
      <c r="F6577" s="7" t="e">
        <v>#N/A</v>
      </c>
      <c r="G6577" s="7" t="e">
        <v>#N/A</v>
      </c>
      <c r="H6577" s="7" t="e">
        <v>#N/A</v>
      </c>
      <c r="I6577" s="7" t="s">
        <v>177</v>
      </c>
      <c r="J6577" s="7" t="s">
        <v>178</v>
      </c>
      <c r="K6577" s="241">
        <v>1014</v>
      </c>
      <c r="L6577" s="7" t="s">
        <v>2811</v>
      </c>
      <c r="M6577" s="241">
        <v>1019</v>
      </c>
      <c r="N6577" s="7" t="s">
        <v>601</v>
      </c>
    </row>
    <row r="6578" spans="1:14" x14ac:dyDescent="0.3">
      <c r="A6578" t="str">
        <f t="shared" si="102"/>
        <v>10151000</v>
      </c>
      <c r="B6578" s="7" t="s">
        <v>1294</v>
      </c>
      <c r="C6578" s="7" t="s">
        <v>1337</v>
      </c>
      <c r="D6578" s="7" t="s">
        <v>22</v>
      </c>
      <c r="E6578" s="7" t="e">
        <v>#N/A</v>
      </c>
      <c r="F6578" s="7" t="e">
        <v>#N/A</v>
      </c>
      <c r="G6578" s="7" t="e">
        <v>#N/A</v>
      </c>
      <c r="H6578" s="7" t="e">
        <v>#N/A</v>
      </c>
      <c r="I6578" s="7" t="s">
        <v>177</v>
      </c>
      <c r="J6578" s="7" t="s">
        <v>178</v>
      </c>
      <c r="K6578" s="241">
        <v>1015</v>
      </c>
      <c r="L6578" s="7" t="s">
        <v>741</v>
      </c>
      <c r="M6578" s="241">
        <v>1000</v>
      </c>
      <c r="N6578" s="7" t="s">
        <v>427</v>
      </c>
    </row>
    <row r="6579" spans="1:14" x14ac:dyDescent="0.3">
      <c r="A6579" t="str">
        <f t="shared" si="102"/>
        <v>10151016</v>
      </c>
      <c r="B6579" s="7" t="s">
        <v>1294</v>
      </c>
      <c r="C6579" s="7" t="s">
        <v>1337</v>
      </c>
      <c r="D6579" s="7" t="s">
        <v>22</v>
      </c>
      <c r="E6579" s="7" t="e">
        <v>#N/A</v>
      </c>
      <c r="F6579" s="7" t="e">
        <v>#N/A</v>
      </c>
      <c r="G6579" s="7" t="e">
        <v>#N/A</v>
      </c>
      <c r="H6579" s="7" t="e">
        <v>#N/A</v>
      </c>
      <c r="I6579" s="7" t="s">
        <v>177</v>
      </c>
      <c r="J6579" s="7" t="s">
        <v>178</v>
      </c>
      <c r="K6579" s="241">
        <v>1015</v>
      </c>
      <c r="L6579" s="7" t="s">
        <v>741</v>
      </c>
      <c r="M6579" s="241">
        <v>1016</v>
      </c>
      <c r="N6579" s="7" t="s">
        <v>599</v>
      </c>
    </row>
    <row r="6580" spans="1:14" x14ac:dyDescent="0.3">
      <c r="A6580" t="str">
        <f t="shared" si="102"/>
        <v>10151022</v>
      </c>
      <c r="B6580" s="7" t="s">
        <v>1294</v>
      </c>
      <c r="C6580" s="7" t="s">
        <v>1337</v>
      </c>
      <c r="D6580" s="7" t="s">
        <v>22</v>
      </c>
      <c r="E6580" s="7" t="e">
        <v>#N/A</v>
      </c>
      <c r="F6580" s="7" t="e">
        <v>#N/A</v>
      </c>
      <c r="G6580" s="7" t="e">
        <v>#N/A</v>
      </c>
      <c r="H6580" s="7" t="e">
        <v>#N/A</v>
      </c>
      <c r="I6580" s="7" t="s">
        <v>177</v>
      </c>
      <c r="J6580" s="7" t="s">
        <v>178</v>
      </c>
      <c r="K6580" s="241">
        <v>1015</v>
      </c>
      <c r="L6580" s="7" t="s">
        <v>741</v>
      </c>
      <c r="M6580" s="241">
        <v>1022</v>
      </c>
      <c r="N6580" s="7" t="s">
        <v>602</v>
      </c>
    </row>
    <row r="6581" spans="1:14" x14ac:dyDescent="0.3">
      <c r="A6581" t="str">
        <f t="shared" si="102"/>
        <v>10151031</v>
      </c>
      <c r="B6581" s="7" t="s">
        <v>1294</v>
      </c>
      <c r="C6581" s="7" t="s">
        <v>1337</v>
      </c>
      <c r="D6581" s="7" t="s">
        <v>22</v>
      </c>
      <c r="E6581" s="7" t="e">
        <v>#N/A</v>
      </c>
      <c r="F6581" s="7" t="e">
        <v>#N/A</v>
      </c>
      <c r="G6581" s="7" t="e">
        <v>#N/A</v>
      </c>
      <c r="H6581" s="7" t="e">
        <v>#N/A</v>
      </c>
      <c r="I6581" s="7" t="s">
        <v>177</v>
      </c>
      <c r="J6581" s="7" t="s">
        <v>178</v>
      </c>
      <c r="K6581" s="241">
        <v>1015</v>
      </c>
      <c r="L6581" s="7" t="s">
        <v>741</v>
      </c>
      <c r="M6581" s="241">
        <v>1031</v>
      </c>
      <c r="N6581" s="7" t="s">
        <v>529</v>
      </c>
    </row>
    <row r="6582" spans="1:14" x14ac:dyDescent="0.3">
      <c r="A6582" t="str">
        <f t="shared" si="102"/>
        <v>10151032</v>
      </c>
      <c r="B6582" s="7" t="s">
        <v>1294</v>
      </c>
      <c r="C6582" s="7" t="s">
        <v>1337</v>
      </c>
      <c r="D6582" s="7" t="s">
        <v>22</v>
      </c>
      <c r="E6582" s="7" t="e">
        <v>#N/A</v>
      </c>
      <c r="F6582" s="7" t="e">
        <v>#N/A</v>
      </c>
      <c r="G6582" s="7" t="e">
        <v>#N/A</v>
      </c>
      <c r="H6582" s="7" t="e">
        <v>#N/A</v>
      </c>
      <c r="I6582" s="7" t="s">
        <v>177</v>
      </c>
      <c r="J6582" s="7" t="s">
        <v>178</v>
      </c>
      <c r="K6582" s="241">
        <v>1015</v>
      </c>
      <c r="L6582" s="7" t="s">
        <v>741</v>
      </c>
      <c r="M6582" s="241">
        <v>1032</v>
      </c>
      <c r="N6582" s="7" t="s">
        <v>530</v>
      </c>
    </row>
    <row r="6583" spans="1:14" x14ac:dyDescent="0.3">
      <c r="A6583" t="str">
        <f t="shared" si="102"/>
        <v>10151033</v>
      </c>
      <c r="B6583" s="7" t="s">
        <v>1294</v>
      </c>
      <c r="C6583" s="7" t="s">
        <v>1337</v>
      </c>
      <c r="D6583" s="7" t="s">
        <v>22</v>
      </c>
      <c r="E6583" s="7" t="s">
        <v>482</v>
      </c>
      <c r="F6583" s="7" t="s">
        <v>483</v>
      </c>
      <c r="G6583" s="7" t="s">
        <v>247</v>
      </c>
      <c r="H6583" s="7" t="s">
        <v>248</v>
      </c>
      <c r="I6583" s="7" t="s">
        <v>177</v>
      </c>
      <c r="J6583" s="7" t="s">
        <v>178</v>
      </c>
      <c r="K6583" s="241">
        <v>1015</v>
      </c>
      <c r="L6583" s="7" t="s">
        <v>741</v>
      </c>
      <c r="M6583" s="241">
        <v>1033</v>
      </c>
      <c r="N6583" s="7" t="s">
        <v>656</v>
      </c>
    </row>
    <row r="6584" spans="1:14" x14ac:dyDescent="0.3">
      <c r="A6584" t="str">
        <f t="shared" si="102"/>
        <v>10151042</v>
      </c>
      <c r="B6584" s="7" t="s">
        <v>1294</v>
      </c>
      <c r="C6584" s="7" t="s">
        <v>1337</v>
      </c>
      <c r="D6584" s="7" t="s">
        <v>22</v>
      </c>
      <c r="E6584" s="7" t="s">
        <v>482</v>
      </c>
      <c r="F6584" s="7" t="s">
        <v>483</v>
      </c>
      <c r="G6584" s="7" t="s">
        <v>247</v>
      </c>
      <c r="H6584" s="7" t="s">
        <v>248</v>
      </c>
      <c r="I6584" s="7" t="s">
        <v>177</v>
      </c>
      <c r="J6584" s="7" t="s">
        <v>178</v>
      </c>
      <c r="K6584" s="241">
        <v>1015</v>
      </c>
      <c r="L6584" s="7" t="s">
        <v>741</v>
      </c>
      <c r="M6584" s="241">
        <v>1042</v>
      </c>
      <c r="N6584" s="7" t="s">
        <v>180</v>
      </c>
    </row>
    <row r="6585" spans="1:14" x14ac:dyDescent="0.3">
      <c r="A6585" t="str">
        <f t="shared" si="102"/>
        <v>10151065</v>
      </c>
      <c r="B6585" s="7" t="s">
        <v>1294</v>
      </c>
      <c r="C6585" s="7" t="s">
        <v>1337</v>
      </c>
      <c r="D6585" s="7" t="s">
        <v>22</v>
      </c>
      <c r="E6585" s="7" t="s">
        <v>482</v>
      </c>
      <c r="F6585" s="7" t="s">
        <v>483</v>
      </c>
      <c r="G6585" s="7" t="s">
        <v>247</v>
      </c>
      <c r="H6585" s="7" t="s">
        <v>248</v>
      </c>
      <c r="I6585" s="7" t="s">
        <v>177</v>
      </c>
      <c r="J6585" s="7" t="s">
        <v>178</v>
      </c>
      <c r="K6585" s="241">
        <v>1015</v>
      </c>
      <c r="L6585" s="7" t="s">
        <v>741</v>
      </c>
      <c r="M6585" s="241">
        <v>1065</v>
      </c>
      <c r="N6585" s="7" t="s">
        <v>739</v>
      </c>
    </row>
    <row r="6586" spans="1:14" x14ac:dyDescent="0.3">
      <c r="A6586" t="str">
        <f t="shared" si="102"/>
        <v>10152007</v>
      </c>
      <c r="B6586" s="7" t="s">
        <v>1294</v>
      </c>
      <c r="C6586" s="7" t="s">
        <v>1337</v>
      </c>
      <c r="D6586" s="7" t="s">
        <v>22</v>
      </c>
      <c r="E6586" s="7" t="e">
        <v>#N/A</v>
      </c>
      <c r="F6586" s="7" t="e">
        <v>#N/A</v>
      </c>
      <c r="G6586" s="7" t="e">
        <v>#N/A</v>
      </c>
      <c r="H6586" s="7" t="e">
        <v>#N/A</v>
      </c>
      <c r="I6586" s="7" t="s">
        <v>177</v>
      </c>
      <c r="J6586" s="7" t="s">
        <v>178</v>
      </c>
      <c r="K6586" s="241">
        <v>1015</v>
      </c>
      <c r="L6586" s="7" t="s">
        <v>741</v>
      </c>
      <c r="M6586" s="241">
        <v>2007</v>
      </c>
      <c r="N6586" s="7" t="s">
        <v>619</v>
      </c>
    </row>
    <row r="6587" spans="1:14" x14ac:dyDescent="0.3">
      <c r="A6587" t="str">
        <f t="shared" si="102"/>
        <v>10152045</v>
      </c>
      <c r="B6587" s="7" t="s">
        <v>1294</v>
      </c>
      <c r="C6587" s="7" t="s">
        <v>1337</v>
      </c>
      <c r="D6587" s="7" t="s">
        <v>22</v>
      </c>
      <c r="E6587" s="7" t="e">
        <v>#N/A</v>
      </c>
      <c r="F6587" s="7" t="e">
        <v>#N/A</v>
      </c>
      <c r="G6587" s="7" t="e">
        <v>#N/A</v>
      </c>
      <c r="H6587" s="7" t="e">
        <v>#N/A</v>
      </c>
      <c r="I6587" s="7" t="s">
        <v>177</v>
      </c>
      <c r="J6587" s="7" t="s">
        <v>178</v>
      </c>
      <c r="K6587" s="241">
        <v>1015</v>
      </c>
      <c r="L6587" s="7" t="s">
        <v>741</v>
      </c>
      <c r="M6587" s="241">
        <v>2045</v>
      </c>
      <c r="N6587" s="7" t="s">
        <v>170</v>
      </c>
    </row>
    <row r="6588" spans="1:14" x14ac:dyDescent="0.3">
      <c r="A6588" t="str">
        <f t="shared" si="102"/>
        <v>10154000</v>
      </c>
      <c r="B6588" s="7" t="s">
        <v>1294</v>
      </c>
      <c r="C6588" s="7" t="s">
        <v>1337</v>
      </c>
      <c r="D6588" s="7" t="s">
        <v>22</v>
      </c>
      <c r="E6588" s="7" t="e">
        <v>#N/A</v>
      </c>
      <c r="F6588" s="7" t="e">
        <v>#N/A</v>
      </c>
      <c r="G6588" s="7" t="e">
        <v>#N/A</v>
      </c>
      <c r="H6588" s="7" t="e">
        <v>#N/A</v>
      </c>
      <c r="I6588" s="7" t="s">
        <v>177</v>
      </c>
      <c r="J6588" s="7" t="s">
        <v>178</v>
      </c>
      <c r="K6588" s="241">
        <v>1015</v>
      </c>
      <c r="L6588" s="7" t="s">
        <v>741</v>
      </c>
      <c r="M6588" s="241">
        <v>4000</v>
      </c>
      <c r="N6588" s="7" t="s">
        <v>1349</v>
      </c>
    </row>
    <row r="6589" spans="1:14" x14ac:dyDescent="0.3">
      <c r="A6589" t="str">
        <f t="shared" si="102"/>
        <v>10158040</v>
      </c>
      <c r="B6589" s="7" t="s">
        <v>1294</v>
      </c>
      <c r="C6589" s="7" t="s">
        <v>1337</v>
      </c>
      <c r="D6589" s="7" t="s">
        <v>22</v>
      </c>
      <c r="E6589" s="7" t="s">
        <v>482</v>
      </c>
      <c r="F6589" s="7" t="s">
        <v>483</v>
      </c>
      <c r="G6589" s="7" t="s">
        <v>247</v>
      </c>
      <c r="H6589" s="7" t="s">
        <v>248</v>
      </c>
      <c r="I6589" s="7" t="s">
        <v>177</v>
      </c>
      <c r="J6589" s="7" t="s">
        <v>178</v>
      </c>
      <c r="K6589" s="241">
        <v>1015</v>
      </c>
      <c r="L6589" s="7" t="s">
        <v>741</v>
      </c>
      <c r="M6589" s="241">
        <v>8040</v>
      </c>
      <c r="N6589" s="7" t="s">
        <v>441</v>
      </c>
    </row>
    <row r="6590" spans="1:14" x14ac:dyDescent="0.3">
      <c r="A6590" t="str">
        <f t="shared" si="102"/>
        <v>10158500</v>
      </c>
      <c r="B6590" s="7" t="s">
        <v>1294</v>
      </c>
      <c r="C6590" s="7" t="s">
        <v>1337</v>
      </c>
      <c r="D6590" s="7" t="s">
        <v>22</v>
      </c>
      <c r="E6590" s="7" t="s">
        <v>482</v>
      </c>
      <c r="F6590" s="7" t="s">
        <v>483</v>
      </c>
      <c r="G6590" s="7" t="s">
        <v>247</v>
      </c>
      <c r="H6590" s="7" t="s">
        <v>248</v>
      </c>
      <c r="I6590" s="7" t="s">
        <v>177</v>
      </c>
      <c r="J6590" s="7" t="s">
        <v>178</v>
      </c>
      <c r="K6590" s="241">
        <v>1015</v>
      </c>
      <c r="L6590" s="7" t="s">
        <v>741</v>
      </c>
      <c r="M6590" s="241">
        <v>8500</v>
      </c>
      <c r="N6590" s="7" t="s">
        <v>362</v>
      </c>
    </row>
    <row r="6591" spans="1:14" x14ac:dyDescent="0.3">
      <c r="A6591" t="str">
        <f t="shared" si="102"/>
        <v>10162045</v>
      </c>
      <c r="B6591" s="7" t="s">
        <v>1294</v>
      </c>
      <c r="C6591" s="7" t="s">
        <v>1337</v>
      </c>
      <c r="D6591" s="7" t="s">
        <v>22</v>
      </c>
      <c r="E6591" s="7" t="e">
        <v>#N/A</v>
      </c>
      <c r="F6591" s="7" t="e">
        <v>#N/A</v>
      </c>
      <c r="G6591" s="7" t="e">
        <v>#N/A</v>
      </c>
      <c r="H6591" s="7" t="e">
        <v>#N/A</v>
      </c>
      <c r="I6591" s="7" t="s">
        <v>177</v>
      </c>
      <c r="J6591" s="7" t="s">
        <v>178</v>
      </c>
      <c r="K6591" s="241">
        <v>1016</v>
      </c>
      <c r="L6591" s="7" t="s">
        <v>742</v>
      </c>
      <c r="M6591" s="241">
        <v>2045</v>
      </c>
      <c r="N6591" s="7" t="s">
        <v>170</v>
      </c>
    </row>
    <row r="6592" spans="1:14" x14ac:dyDescent="0.3">
      <c r="A6592" t="str">
        <f t="shared" si="102"/>
        <v>10164000</v>
      </c>
      <c r="B6592" s="7" t="s">
        <v>1294</v>
      </c>
      <c r="C6592" s="7" t="s">
        <v>1337</v>
      </c>
      <c r="D6592" s="7" t="s">
        <v>22</v>
      </c>
      <c r="E6592" s="7" t="e">
        <v>#N/A</v>
      </c>
      <c r="F6592" s="7" t="e">
        <v>#N/A</v>
      </c>
      <c r="G6592" s="7" t="e">
        <v>#N/A</v>
      </c>
      <c r="H6592" s="7" t="e">
        <v>#N/A</v>
      </c>
      <c r="I6592" s="7" t="s">
        <v>177</v>
      </c>
      <c r="J6592" s="7" t="s">
        <v>178</v>
      </c>
      <c r="K6592" s="241">
        <v>1016</v>
      </c>
      <c r="L6592" s="7" t="s">
        <v>742</v>
      </c>
      <c r="M6592" s="241">
        <v>4000</v>
      </c>
      <c r="N6592" s="7" t="s">
        <v>1349</v>
      </c>
    </row>
    <row r="6593" spans="1:14" x14ac:dyDescent="0.3">
      <c r="A6593" t="str">
        <f t="shared" si="102"/>
        <v>10168503</v>
      </c>
      <c r="B6593" s="7" t="s">
        <v>1294</v>
      </c>
      <c r="C6593" s="7" t="s">
        <v>1337</v>
      </c>
      <c r="D6593" s="7" t="s">
        <v>22</v>
      </c>
      <c r="E6593" s="7" t="s">
        <v>482</v>
      </c>
      <c r="F6593" s="7" t="s">
        <v>483</v>
      </c>
      <c r="G6593" s="7" t="s">
        <v>247</v>
      </c>
      <c r="H6593" s="7" t="s">
        <v>248</v>
      </c>
      <c r="I6593" s="7" t="s">
        <v>177</v>
      </c>
      <c r="J6593" s="7" t="s">
        <v>178</v>
      </c>
      <c r="K6593" s="241">
        <v>1016</v>
      </c>
      <c r="L6593" s="7" t="s">
        <v>742</v>
      </c>
      <c r="M6593" s="241">
        <v>8503</v>
      </c>
      <c r="N6593" s="7" t="s">
        <v>743</v>
      </c>
    </row>
    <row r="6594" spans="1:14" x14ac:dyDescent="0.3">
      <c r="A6594" t="str">
        <f t="shared" si="102"/>
        <v>10172045</v>
      </c>
      <c r="B6594" s="7" t="s">
        <v>1294</v>
      </c>
      <c r="C6594" s="7" t="s">
        <v>1337</v>
      </c>
      <c r="D6594" s="7" t="s">
        <v>22</v>
      </c>
      <c r="E6594" s="7" t="e">
        <v>#N/A</v>
      </c>
      <c r="F6594" s="7" t="e">
        <v>#N/A</v>
      </c>
      <c r="G6594" s="7" t="e">
        <v>#N/A</v>
      </c>
      <c r="H6594" s="7" t="e">
        <v>#N/A</v>
      </c>
      <c r="I6594" s="7" t="s">
        <v>177</v>
      </c>
      <c r="J6594" s="7" t="s">
        <v>178</v>
      </c>
      <c r="K6594" s="241">
        <v>1017</v>
      </c>
      <c r="L6594" s="7" t="s">
        <v>2812</v>
      </c>
      <c r="M6594" s="241">
        <v>2045</v>
      </c>
      <c r="N6594" s="7" t="s">
        <v>170</v>
      </c>
    </row>
    <row r="6595" spans="1:14" x14ac:dyDescent="0.3">
      <c r="A6595" t="str">
        <f t="shared" ref="A6595:A6658" si="103">K6595&amp;M6595</f>
        <v>10178500</v>
      </c>
      <c r="B6595" s="7" t="s">
        <v>1294</v>
      </c>
      <c r="C6595" s="7" t="s">
        <v>1337</v>
      </c>
      <c r="D6595" s="7" t="s">
        <v>22</v>
      </c>
      <c r="E6595" s="7" t="e">
        <v>#N/A</v>
      </c>
      <c r="F6595" s="7" t="e">
        <v>#N/A</v>
      </c>
      <c r="G6595" s="7" t="e">
        <v>#N/A</v>
      </c>
      <c r="H6595" s="7" t="e">
        <v>#N/A</v>
      </c>
      <c r="I6595" s="7" t="s">
        <v>177</v>
      </c>
      <c r="J6595" s="7" t="s">
        <v>178</v>
      </c>
      <c r="K6595" s="241">
        <v>1017</v>
      </c>
      <c r="L6595" s="7" t="s">
        <v>2812</v>
      </c>
      <c r="M6595" s="241">
        <v>8500</v>
      </c>
      <c r="N6595" s="7" t="s">
        <v>362</v>
      </c>
    </row>
    <row r="6596" spans="1:14" x14ac:dyDescent="0.3">
      <c r="A6596" t="str">
        <f t="shared" si="103"/>
        <v>10182045</v>
      </c>
      <c r="B6596" s="7" t="s">
        <v>1294</v>
      </c>
      <c r="C6596" s="7" t="s">
        <v>1337</v>
      </c>
      <c r="D6596" s="7" t="s">
        <v>22</v>
      </c>
      <c r="E6596" s="7" t="e">
        <v>#N/A</v>
      </c>
      <c r="F6596" s="7" t="e">
        <v>#N/A</v>
      </c>
      <c r="G6596" s="7" t="e">
        <v>#N/A</v>
      </c>
      <c r="H6596" s="7" t="e">
        <v>#N/A</v>
      </c>
      <c r="I6596" s="7" t="s">
        <v>177</v>
      </c>
      <c r="J6596" s="7" t="s">
        <v>178</v>
      </c>
      <c r="K6596" s="241">
        <v>1018</v>
      </c>
      <c r="L6596" s="7" t="s">
        <v>2813</v>
      </c>
      <c r="M6596" s="241">
        <v>2045</v>
      </c>
      <c r="N6596" s="7" t="s">
        <v>170</v>
      </c>
    </row>
    <row r="6597" spans="1:14" x14ac:dyDescent="0.3">
      <c r="A6597" t="str">
        <f t="shared" si="103"/>
        <v>10188503</v>
      </c>
      <c r="B6597" s="7" t="s">
        <v>1294</v>
      </c>
      <c r="C6597" s="7" t="s">
        <v>1337</v>
      </c>
      <c r="D6597" s="7" t="s">
        <v>22</v>
      </c>
      <c r="E6597" s="7" t="e">
        <v>#N/A</v>
      </c>
      <c r="F6597" s="7" t="e">
        <v>#N/A</v>
      </c>
      <c r="G6597" s="7" t="e">
        <v>#N/A</v>
      </c>
      <c r="H6597" s="7" t="e">
        <v>#N/A</v>
      </c>
      <c r="I6597" s="7" t="s">
        <v>177</v>
      </c>
      <c r="J6597" s="7" t="s">
        <v>178</v>
      </c>
      <c r="K6597" s="241">
        <v>1018</v>
      </c>
      <c r="L6597" s="7" t="s">
        <v>2813</v>
      </c>
      <c r="M6597" s="241">
        <v>8503</v>
      </c>
      <c r="N6597" s="7" t="s">
        <v>743</v>
      </c>
    </row>
    <row r="6598" spans="1:14" x14ac:dyDescent="0.3">
      <c r="A6598" t="str">
        <f t="shared" si="103"/>
        <v>10192045</v>
      </c>
      <c r="B6598" s="7" t="s">
        <v>1294</v>
      </c>
      <c r="C6598" s="7" t="s">
        <v>1337</v>
      </c>
      <c r="D6598" s="7" t="s">
        <v>22</v>
      </c>
      <c r="E6598" s="7" t="e">
        <v>#N/A</v>
      </c>
      <c r="F6598" s="7" t="e">
        <v>#N/A</v>
      </c>
      <c r="G6598" s="7" t="e">
        <v>#N/A</v>
      </c>
      <c r="H6598" s="7" t="e">
        <v>#N/A</v>
      </c>
      <c r="I6598" s="7" t="s">
        <v>177</v>
      </c>
      <c r="J6598" s="7" t="s">
        <v>178</v>
      </c>
      <c r="K6598" s="241">
        <v>1019</v>
      </c>
      <c r="L6598" s="7" t="s">
        <v>2814</v>
      </c>
      <c r="M6598" s="241">
        <v>2045</v>
      </c>
      <c r="N6598" s="7" t="s">
        <v>170</v>
      </c>
    </row>
    <row r="6599" spans="1:14" x14ac:dyDescent="0.3">
      <c r="A6599" t="str">
        <f t="shared" si="103"/>
        <v>10198500</v>
      </c>
      <c r="B6599" s="7" t="s">
        <v>1294</v>
      </c>
      <c r="C6599" s="7" t="s">
        <v>1337</v>
      </c>
      <c r="D6599" s="7" t="s">
        <v>22</v>
      </c>
      <c r="E6599" s="7" t="e">
        <v>#N/A</v>
      </c>
      <c r="F6599" s="7" t="e">
        <v>#N/A</v>
      </c>
      <c r="G6599" s="7" t="e">
        <v>#N/A</v>
      </c>
      <c r="H6599" s="7" t="e">
        <v>#N/A</v>
      </c>
      <c r="I6599" s="7" t="s">
        <v>177</v>
      </c>
      <c r="J6599" s="7" t="s">
        <v>178</v>
      </c>
      <c r="K6599" s="241">
        <v>1019</v>
      </c>
      <c r="L6599" s="7" t="s">
        <v>2814</v>
      </c>
      <c r="M6599" s="241">
        <v>8500</v>
      </c>
      <c r="N6599" s="7" t="s">
        <v>362</v>
      </c>
    </row>
    <row r="6600" spans="1:14" x14ac:dyDescent="0.3">
      <c r="A6600" t="str">
        <f t="shared" si="103"/>
        <v>10212045</v>
      </c>
      <c r="B6600" s="7" t="s">
        <v>1294</v>
      </c>
      <c r="C6600" s="7" t="s">
        <v>1337</v>
      </c>
      <c r="D6600" s="7" t="s">
        <v>22</v>
      </c>
      <c r="E6600" s="7" t="e">
        <v>#N/A</v>
      </c>
      <c r="F6600" s="7" t="e">
        <v>#N/A</v>
      </c>
      <c r="G6600" s="7" t="e">
        <v>#N/A</v>
      </c>
      <c r="H6600" s="7" t="e">
        <v>#N/A</v>
      </c>
      <c r="I6600" s="7" t="s">
        <v>177</v>
      </c>
      <c r="J6600" s="7" t="s">
        <v>178</v>
      </c>
      <c r="K6600" s="241">
        <v>1021</v>
      </c>
      <c r="L6600" s="7" t="s">
        <v>744</v>
      </c>
      <c r="M6600" s="241">
        <v>2045</v>
      </c>
      <c r="N6600" s="7" t="s">
        <v>170</v>
      </c>
    </row>
    <row r="6601" spans="1:14" x14ac:dyDescent="0.3">
      <c r="A6601" t="str">
        <f t="shared" si="103"/>
        <v>10218500</v>
      </c>
      <c r="B6601" s="7" t="s">
        <v>1294</v>
      </c>
      <c r="C6601" s="7" t="s">
        <v>1337</v>
      </c>
      <c r="D6601" s="7" t="s">
        <v>22</v>
      </c>
      <c r="E6601" s="7" t="s">
        <v>482</v>
      </c>
      <c r="F6601" s="7" t="s">
        <v>483</v>
      </c>
      <c r="G6601" s="7" t="s">
        <v>247</v>
      </c>
      <c r="H6601" s="7" t="s">
        <v>248</v>
      </c>
      <c r="I6601" s="7" t="s">
        <v>177</v>
      </c>
      <c r="J6601" s="7" t="s">
        <v>178</v>
      </c>
      <c r="K6601" s="241">
        <v>1021</v>
      </c>
      <c r="L6601" s="7" t="s">
        <v>744</v>
      </c>
      <c r="M6601" s="241">
        <v>8500</v>
      </c>
      <c r="N6601" s="7" t="s">
        <v>362</v>
      </c>
    </row>
    <row r="6602" spans="1:14" x14ac:dyDescent="0.3">
      <c r="A6602" t="str">
        <f t="shared" si="103"/>
        <v>10221000</v>
      </c>
      <c r="B6602" s="7" t="s">
        <v>1294</v>
      </c>
      <c r="C6602" s="7" t="s">
        <v>1337</v>
      </c>
      <c r="D6602" s="7" t="s">
        <v>22</v>
      </c>
      <c r="E6602" s="7" t="e">
        <v>#N/A</v>
      </c>
      <c r="F6602" s="7" t="e">
        <v>#N/A</v>
      </c>
      <c r="G6602" s="7" t="e">
        <v>#N/A</v>
      </c>
      <c r="H6602" s="7" t="e">
        <v>#N/A</v>
      </c>
      <c r="I6602" s="7" t="s">
        <v>177</v>
      </c>
      <c r="J6602" s="7" t="s">
        <v>178</v>
      </c>
      <c r="K6602" s="241">
        <v>1022</v>
      </c>
      <c r="L6602" s="7" t="s">
        <v>745</v>
      </c>
      <c r="M6602" s="241">
        <v>1000</v>
      </c>
      <c r="N6602" s="7" t="s">
        <v>427</v>
      </c>
    </row>
    <row r="6603" spans="1:14" x14ac:dyDescent="0.3">
      <c r="A6603" t="str">
        <f t="shared" si="103"/>
        <v>10221031</v>
      </c>
      <c r="B6603" s="7" t="s">
        <v>1294</v>
      </c>
      <c r="C6603" s="7" t="s">
        <v>1337</v>
      </c>
      <c r="D6603" s="7" t="s">
        <v>22</v>
      </c>
      <c r="E6603" s="7" t="e">
        <v>#N/A</v>
      </c>
      <c r="F6603" s="7" t="e">
        <v>#N/A</v>
      </c>
      <c r="G6603" s="7" t="e">
        <v>#N/A</v>
      </c>
      <c r="H6603" s="7" t="e">
        <v>#N/A</v>
      </c>
      <c r="I6603" s="7" t="s">
        <v>177</v>
      </c>
      <c r="J6603" s="7" t="s">
        <v>178</v>
      </c>
      <c r="K6603" s="241">
        <v>1022</v>
      </c>
      <c r="L6603" s="7" t="s">
        <v>745</v>
      </c>
      <c r="M6603" s="241">
        <v>1031</v>
      </c>
      <c r="N6603" s="7" t="s">
        <v>529</v>
      </c>
    </row>
    <row r="6604" spans="1:14" x14ac:dyDescent="0.3">
      <c r="A6604" t="str">
        <f t="shared" si="103"/>
        <v>10221033</v>
      </c>
      <c r="B6604" s="7" t="s">
        <v>1294</v>
      </c>
      <c r="C6604" s="7" t="s">
        <v>1337</v>
      </c>
      <c r="D6604" s="7" t="s">
        <v>22</v>
      </c>
      <c r="E6604" s="7" t="e">
        <v>#N/A</v>
      </c>
      <c r="F6604" s="7" t="e">
        <v>#N/A</v>
      </c>
      <c r="G6604" s="7" t="e">
        <v>#N/A</v>
      </c>
      <c r="H6604" s="7" t="e">
        <v>#N/A</v>
      </c>
      <c r="I6604" s="7" t="s">
        <v>177</v>
      </c>
      <c r="J6604" s="7" t="s">
        <v>178</v>
      </c>
      <c r="K6604" s="241">
        <v>1022</v>
      </c>
      <c r="L6604" s="7" t="s">
        <v>745</v>
      </c>
      <c r="M6604" s="241">
        <v>1033</v>
      </c>
      <c r="N6604" s="7" t="s">
        <v>656</v>
      </c>
    </row>
    <row r="6605" spans="1:14" x14ac:dyDescent="0.3">
      <c r="A6605" t="str">
        <f t="shared" si="103"/>
        <v>10221095</v>
      </c>
      <c r="B6605" s="7" t="s">
        <v>1294</v>
      </c>
      <c r="C6605" s="7" t="s">
        <v>1337</v>
      </c>
      <c r="D6605" s="7" t="s">
        <v>22</v>
      </c>
      <c r="E6605" s="7" t="s">
        <v>482</v>
      </c>
      <c r="F6605" s="7" t="s">
        <v>483</v>
      </c>
      <c r="G6605" s="7" t="s">
        <v>247</v>
      </c>
      <c r="H6605" s="7" t="s">
        <v>248</v>
      </c>
      <c r="I6605" s="7" t="s">
        <v>177</v>
      </c>
      <c r="J6605" s="7" t="s">
        <v>178</v>
      </c>
      <c r="K6605" s="241">
        <v>1022</v>
      </c>
      <c r="L6605" s="7" t="s">
        <v>745</v>
      </c>
      <c r="M6605" s="241">
        <v>1095</v>
      </c>
      <c r="N6605" s="7" t="s">
        <v>618</v>
      </c>
    </row>
    <row r="6606" spans="1:14" x14ac:dyDescent="0.3">
      <c r="A6606" t="str">
        <f t="shared" si="103"/>
        <v>10222063</v>
      </c>
      <c r="B6606" s="7" t="s">
        <v>1294</v>
      </c>
      <c r="C6606" s="7" t="s">
        <v>1337</v>
      </c>
      <c r="D6606" s="7" t="s">
        <v>22</v>
      </c>
      <c r="E6606" s="7" t="e">
        <v>#N/A</v>
      </c>
      <c r="F6606" s="7" t="e">
        <v>#N/A</v>
      </c>
      <c r="G6606" s="7" t="e">
        <v>#N/A</v>
      </c>
      <c r="H6606" s="7" t="e">
        <v>#N/A</v>
      </c>
      <c r="I6606" s="7" t="s">
        <v>177</v>
      </c>
      <c r="J6606" s="7" t="s">
        <v>178</v>
      </c>
      <c r="K6606" s="241">
        <v>1022</v>
      </c>
      <c r="L6606" s="7" t="s">
        <v>745</v>
      </c>
      <c r="M6606" s="241">
        <v>2063</v>
      </c>
      <c r="N6606" s="7" t="s">
        <v>2432</v>
      </c>
    </row>
    <row r="6607" spans="1:14" x14ac:dyDescent="0.3">
      <c r="A6607" t="str">
        <f t="shared" si="103"/>
        <v>10222094</v>
      </c>
      <c r="B6607" s="7" t="s">
        <v>1294</v>
      </c>
      <c r="C6607" s="7" t="s">
        <v>1337</v>
      </c>
      <c r="D6607" s="7" t="s">
        <v>22</v>
      </c>
      <c r="E6607" s="7" t="s">
        <v>482</v>
      </c>
      <c r="F6607" s="7" t="s">
        <v>483</v>
      </c>
      <c r="G6607" s="7" t="s">
        <v>247</v>
      </c>
      <c r="H6607" s="7" t="s">
        <v>248</v>
      </c>
      <c r="I6607" s="7" t="s">
        <v>177</v>
      </c>
      <c r="J6607" s="7" t="s">
        <v>178</v>
      </c>
      <c r="K6607" s="241">
        <v>1022</v>
      </c>
      <c r="L6607" s="7" t="s">
        <v>745</v>
      </c>
      <c r="M6607" s="241">
        <v>2094</v>
      </c>
      <c r="N6607" s="7" t="s">
        <v>702</v>
      </c>
    </row>
    <row r="6608" spans="1:14" x14ac:dyDescent="0.3">
      <c r="A6608" t="str">
        <f t="shared" si="103"/>
        <v>10228500</v>
      </c>
      <c r="B6608" s="7" t="s">
        <v>1294</v>
      </c>
      <c r="C6608" s="7" t="s">
        <v>1337</v>
      </c>
      <c r="D6608" s="7" t="s">
        <v>22</v>
      </c>
      <c r="E6608" s="7" t="e">
        <v>#N/A</v>
      </c>
      <c r="F6608" s="7" t="e">
        <v>#N/A</v>
      </c>
      <c r="G6608" s="7" t="e">
        <v>#N/A</v>
      </c>
      <c r="H6608" s="7" t="e">
        <v>#N/A</v>
      </c>
      <c r="I6608" s="7" t="s">
        <v>177</v>
      </c>
      <c r="J6608" s="7" t="s">
        <v>178</v>
      </c>
      <c r="K6608" s="241">
        <v>1022</v>
      </c>
      <c r="L6608" s="7" t="s">
        <v>745</v>
      </c>
      <c r="M6608" s="241">
        <v>8500</v>
      </c>
      <c r="N6608" s="7" t="s">
        <v>362</v>
      </c>
    </row>
    <row r="6609" spans="1:14" x14ac:dyDescent="0.3">
      <c r="A6609" t="str">
        <f t="shared" si="103"/>
        <v>10231032</v>
      </c>
      <c r="B6609" s="7" t="s">
        <v>1294</v>
      </c>
      <c r="C6609" s="7" t="s">
        <v>1337</v>
      </c>
      <c r="D6609" s="7" t="s">
        <v>22</v>
      </c>
      <c r="E6609" s="7" t="e">
        <v>#N/A</v>
      </c>
      <c r="F6609" s="7" t="e">
        <v>#N/A</v>
      </c>
      <c r="G6609" s="7" t="e">
        <v>#N/A</v>
      </c>
      <c r="H6609" s="7" t="e">
        <v>#N/A</v>
      </c>
      <c r="I6609" s="7" t="s">
        <v>177</v>
      </c>
      <c r="J6609" s="7" t="s">
        <v>178</v>
      </c>
      <c r="K6609" s="241">
        <v>1023</v>
      </c>
      <c r="L6609" s="7" t="s">
        <v>746</v>
      </c>
      <c r="M6609" s="241">
        <v>1032</v>
      </c>
      <c r="N6609" s="7" t="s">
        <v>530</v>
      </c>
    </row>
    <row r="6610" spans="1:14" x14ac:dyDescent="0.3">
      <c r="A6610" t="str">
        <f t="shared" si="103"/>
        <v>10232045</v>
      </c>
      <c r="B6610" s="7" t="s">
        <v>1294</v>
      </c>
      <c r="C6610" s="7" t="s">
        <v>1337</v>
      </c>
      <c r="D6610" s="7" t="s">
        <v>22</v>
      </c>
      <c r="E6610" s="7" t="e">
        <v>#N/A</v>
      </c>
      <c r="F6610" s="7" t="e">
        <v>#N/A</v>
      </c>
      <c r="G6610" s="7" t="e">
        <v>#N/A</v>
      </c>
      <c r="H6610" s="7" t="e">
        <v>#N/A</v>
      </c>
      <c r="I6610" s="7" t="s">
        <v>177</v>
      </c>
      <c r="J6610" s="7" t="s">
        <v>178</v>
      </c>
      <c r="K6610" s="241">
        <v>1023</v>
      </c>
      <c r="L6610" s="7" t="s">
        <v>746</v>
      </c>
      <c r="M6610" s="241">
        <v>2045</v>
      </c>
      <c r="N6610" s="7" t="s">
        <v>170</v>
      </c>
    </row>
    <row r="6611" spans="1:14" x14ac:dyDescent="0.3">
      <c r="A6611" t="str">
        <f t="shared" si="103"/>
        <v>10238500</v>
      </c>
      <c r="B6611" s="7" t="s">
        <v>1294</v>
      </c>
      <c r="C6611" s="7" t="s">
        <v>1337</v>
      </c>
      <c r="D6611" s="7" t="s">
        <v>22</v>
      </c>
      <c r="E6611" s="7" t="e">
        <v>#N/A</v>
      </c>
      <c r="F6611" s="7" t="e">
        <v>#N/A</v>
      </c>
      <c r="G6611" s="7" t="e">
        <v>#N/A</v>
      </c>
      <c r="H6611" s="7" t="e">
        <v>#N/A</v>
      </c>
      <c r="I6611" s="7" t="s">
        <v>177</v>
      </c>
      <c r="J6611" s="7" t="s">
        <v>178</v>
      </c>
      <c r="K6611" s="241">
        <v>1023</v>
      </c>
      <c r="L6611" s="7" t="s">
        <v>746</v>
      </c>
      <c r="M6611" s="241">
        <v>8500</v>
      </c>
      <c r="N6611" s="7" t="s">
        <v>362</v>
      </c>
    </row>
    <row r="6612" spans="1:14" x14ac:dyDescent="0.3">
      <c r="A6612" t="str">
        <f t="shared" si="103"/>
        <v>10238503</v>
      </c>
      <c r="B6612" s="7" t="s">
        <v>1294</v>
      </c>
      <c r="C6612" s="7" t="s">
        <v>1337</v>
      </c>
      <c r="D6612" s="7" t="s">
        <v>22</v>
      </c>
      <c r="E6612" s="7" t="s">
        <v>482</v>
      </c>
      <c r="F6612" s="7" t="s">
        <v>483</v>
      </c>
      <c r="G6612" s="7" t="s">
        <v>247</v>
      </c>
      <c r="H6612" s="7" t="s">
        <v>248</v>
      </c>
      <c r="I6612" s="7" t="s">
        <v>177</v>
      </c>
      <c r="J6612" s="7" t="s">
        <v>178</v>
      </c>
      <c r="K6612" s="241">
        <v>1023</v>
      </c>
      <c r="L6612" s="7" t="s">
        <v>746</v>
      </c>
      <c r="M6612" s="241">
        <v>8503</v>
      </c>
      <c r="N6612" s="7" t="s">
        <v>743</v>
      </c>
    </row>
    <row r="6613" spans="1:14" x14ac:dyDescent="0.3">
      <c r="A6613" t="str">
        <f t="shared" si="103"/>
        <v>10242045</v>
      </c>
      <c r="B6613" s="7" t="s">
        <v>1294</v>
      </c>
      <c r="C6613" s="7" t="s">
        <v>1337</v>
      </c>
      <c r="D6613" s="7" t="s">
        <v>22</v>
      </c>
      <c r="E6613" s="7" t="e">
        <v>#N/A</v>
      </c>
      <c r="F6613" s="7" t="e">
        <v>#N/A</v>
      </c>
      <c r="G6613" s="7" t="e">
        <v>#N/A</v>
      </c>
      <c r="H6613" s="7" t="e">
        <v>#N/A</v>
      </c>
      <c r="I6613" s="7" t="s">
        <v>177</v>
      </c>
      <c r="J6613" s="7" t="s">
        <v>178</v>
      </c>
      <c r="K6613" s="241">
        <v>1024</v>
      </c>
      <c r="L6613" s="7" t="s">
        <v>2815</v>
      </c>
      <c r="M6613" s="241">
        <v>2045</v>
      </c>
      <c r="N6613" s="7" t="s">
        <v>170</v>
      </c>
    </row>
    <row r="6614" spans="1:14" x14ac:dyDescent="0.3">
      <c r="A6614" t="str">
        <f t="shared" si="103"/>
        <v>10252045</v>
      </c>
      <c r="B6614" s="7" t="s">
        <v>1294</v>
      </c>
      <c r="C6614" s="7" t="s">
        <v>1337</v>
      </c>
      <c r="D6614" s="7" t="s">
        <v>22</v>
      </c>
      <c r="E6614" s="7" t="e">
        <v>#N/A</v>
      </c>
      <c r="F6614" s="7" t="e">
        <v>#N/A</v>
      </c>
      <c r="G6614" s="7" t="e">
        <v>#N/A</v>
      </c>
      <c r="H6614" s="7" t="e">
        <v>#N/A</v>
      </c>
      <c r="I6614" s="7" t="s">
        <v>177</v>
      </c>
      <c r="J6614" s="7" t="s">
        <v>178</v>
      </c>
      <c r="K6614" s="241">
        <v>1025</v>
      </c>
      <c r="L6614" s="7" t="s">
        <v>747</v>
      </c>
      <c r="M6614" s="241">
        <v>2045</v>
      </c>
      <c r="N6614" s="7" t="s">
        <v>170</v>
      </c>
    </row>
    <row r="6615" spans="1:14" x14ac:dyDescent="0.3">
      <c r="A6615" t="str">
        <f t="shared" si="103"/>
        <v>10258500</v>
      </c>
      <c r="B6615" s="7" t="s">
        <v>1294</v>
      </c>
      <c r="C6615" s="7" t="s">
        <v>1337</v>
      </c>
      <c r="D6615" s="7" t="s">
        <v>22</v>
      </c>
      <c r="E6615" s="7" t="s">
        <v>482</v>
      </c>
      <c r="F6615" s="7" t="s">
        <v>483</v>
      </c>
      <c r="G6615" s="7" t="s">
        <v>247</v>
      </c>
      <c r="H6615" s="7" t="s">
        <v>248</v>
      </c>
      <c r="I6615" s="7" t="s">
        <v>177</v>
      </c>
      <c r="J6615" s="7" t="s">
        <v>178</v>
      </c>
      <c r="K6615" s="241">
        <v>1025</v>
      </c>
      <c r="L6615" s="7" t="s">
        <v>747</v>
      </c>
      <c r="M6615" s="241">
        <v>8500</v>
      </c>
      <c r="N6615" s="7" t="s">
        <v>362</v>
      </c>
    </row>
    <row r="6616" spans="1:14" x14ac:dyDescent="0.3">
      <c r="A6616" t="str">
        <f t="shared" si="103"/>
        <v>10258503</v>
      </c>
      <c r="B6616" s="7" t="s">
        <v>1294</v>
      </c>
      <c r="C6616" s="7" t="s">
        <v>1337</v>
      </c>
      <c r="D6616" s="7" t="s">
        <v>22</v>
      </c>
      <c r="E6616" s="7" t="e">
        <v>#N/A</v>
      </c>
      <c r="F6616" s="7" t="e">
        <v>#N/A</v>
      </c>
      <c r="G6616" s="7" t="e">
        <v>#N/A</v>
      </c>
      <c r="H6616" s="7" t="e">
        <v>#N/A</v>
      </c>
      <c r="I6616" s="7" t="s">
        <v>177</v>
      </c>
      <c r="J6616" s="7" t="s">
        <v>178</v>
      </c>
      <c r="K6616" s="241">
        <v>1025</v>
      </c>
      <c r="L6616" s="7" t="s">
        <v>747</v>
      </c>
      <c r="M6616" s="241">
        <v>8503</v>
      </c>
      <c r="N6616" s="7" t="s">
        <v>743</v>
      </c>
    </row>
    <row r="6617" spans="1:14" x14ac:dyDescent="0.3">
      <c r="A6617" t="str">
        <f t="shared" si="103"/>
        <v>10262045</v>
      </c>
      <c r="B6617" s="7" t="s">
        <v>1294</v>
      </c>
      <c r="C6617" s="7" t="s">
        <v>1337</v>
      </c>
      <c r="D6617" s="7" t="s">
        <v>22</v>
      </c>
      <c r="E6617" s="7" t="e">
        <v>#N/A</v>
      </c>
      <c r="F6617" s="7" t="e">
        <v>#N/A</v>
      </c>
      <c r="G6617" s="7" t="e">
        <v>#N/A</v>
      </c>
      <c r="H6617" s="7" t="e">
        <v>#N/A</v>
      </c>
      <c r="I6617" s="7" t="s">
        <v>177</v>
      </c>
      <c r="J6617" s="7" t="s">
        <v>178</v>
      </c>
      <c r="K6617" s="241">
        <v>1026</v>
      </c>
      <c r="L6617" s="7" t="s">
        <v>748</v>
      </c>
      <c r="M6617" s="241">
        <v>2045</v>
      </c>
      <c r="N6617" s="7" t="s">
        <v>170</v>
      </c>
    </row>
    <row r="6618" spans="1:14" x14ac:dyDescent="0.3">
      <c r="A6618" t="str">
        <f t="shared" si="103"/>
        <v>10268500</v>
      </c>
      <c r="B6618" s="7" t="s">
        <v>1294</v>
      </c>
      <c r="C6618" s="7" t="s">
        <v>1337</v>
      </c>
      <c r="D6618" s="7" t="s">
        <v>22</v>
      </c>
      <c r="E6618" s="7" t="e">
        <v>#N/A</v>
      </c>
      <c r="F6618" s="7" t="e">
        <v>#N/A</v>
      </c>
      <c r="G6618" s="7" t="e">
        <v>#N/A</v>
      </c>
      <c r="H6618" s="7" t="e">
        <v>#N/A</v>
      </c>
      <c r="I6618" s="7" t="s">
        <v>177</v>
      </c>
      <c r="J6618" s="7" t="s">
        <v>178</v>
      </c>
      <c r="K6618" s="241">
        <v>1026</v>
      </c>
      <c r="L6618" s="7" t="s">
        <v>748</v>
      </c>
      <c r="M6618" s="241">
        <v>8500</v>
      </c>
      <c r="N6618" s="7" t="s">
        <v>362</v>
      </c>
    </row>
    <row r="6619" spans="1:14" x14ac:dyDescent="0.3">
      <c r="A6619" t="str">
        <f t="shared" si="103"/>
        <v>10268503</v>
      </c>
      <c r="B6619" s="7" t="s">
        <v>1294</v>
      </c>
      <c r="C6619" s="7" t="s">
        <v>1337</v>
      </c>
      <c r="D6619" s="7" t="s">
        <v>22</v>
      </c>
      <c r="E6619" s="7" t="s">
        <v>482</v>
      </c>
      <c r="F6619" s="7" t="s">
        <v>483</v>
      </c>
      <c r="G6619" s="7" t="s">
        <v>247</v>
      </c>
      <c r="H6619" s="7" t="s">
        <v>248</v>
      </c>
      <c r="I6619" s="7" t="s">
        <v>177</v>
      </c>
      <c r="J6619" s="7" t="s">
        <v>178</v>
      </c>
      <c r="K6619" s="241">
        <v>1026</v>
      </c>
      <c r="L6619" s="7" t="s">
        <v>748</v>
      </c>
      <c r="M6619" s="241">
        <v>8503</v>
      </c>
      <c r="N6619" s="7" t="s">
        <v>743</v>
      </c>
    </row>
    <row r="6620" spans="1:14" x14ac:dyDescent="0.3">
      <c r="A6620" t="str">
        <f t="shared" si="103"/>
        <v>10278500</v>
      </c>
      <c r="B6620" s="7" t="s">
        <v>1294</v>
      </c>
      <c r="C6620" s="7" t="s">
        <v>1337</v>
      </c>
      <c r="D6620" s="7" t="s">
        <v>22</v>
      </c>
      <c r="E6620" s="7" t="s">
        <v>482</v>
      </c>
      <c r="F6620" s="7" t="s">
        <v>483</v>
      </c>
      <c r="G6620" s="7" t="s">
        <v>247</v>
      </c>
      <c r="H6620" s="7" t="s">
        <v>248</v>
      </c>
      <c r="I6620" s="7" t="s">
        <v>177</v>
      </c>
      <c r="J6620" s="7" t="s">
        <v>178</v>
      </c>
      <c r="K6620" s="241">
        <v>1027</v>
      </c>
      <c r="L6620" s="7" t="s">
        <v>749</v>
      </c>
      <c r="M6620" s="241">
        <v>8500</v>
      </c>
      <c r="N6620" s="7" t="s">
        <v>362</v>
      </c>
    </row>
    <row r="6621" spans="1:14" x14ac:dyDescent="0.3">
      <c r="A6621" t="str">
        <f t="shared" si="103"/>
        <v>10288500</v>
      </c>
      <c r="B6621" s="7" t="s">
        <v>1294</v>
      </c>
      <c r="C6621" s="7" t="s">
        <v>1337</v>
      </c>
      <c r="D6621" s="7" t="s">
        <v>22</v>
      </c>
      <c r="E6621" s="7" t="s">
        <v>482</v>
      </c>
      <c r="F6621" s="7" t="s">
        <v>483</v>
      </c>
      <c r="G6621" s="7" t="s">
        <v>247</v>
      </c>
      <c r="H6621" s="7" t="s">
        <v>248</v>
      </c>
      <c r="I6621" s="7" t="s">
        <v>177</v>
      </c>
      <c r="J6621" s="7" t="s">
        <v>178</v>
      </c>
      <c r="K6621" s="241">
        <v>1028</v>
      </c>
      <c r="L6621" s="7" t="s">
        <v>750</v>
      </c>
      <c r="M6621" s="241">
        <v>8500</v>
      </c>
      <c r="N6621" s="7" t="s">
        <v>362</v>
      </c>
    </row>
    <row r="6622" spans="1:14" x14ac:dyDescent="0.3">
      <c r="A6622" t="str">
        <f t="shared" si="103"/>
        <v>10298500</v>
      </c>
      <c r="B6622" s="7" t="s">
        <v>1294</v>
      </c>
      <c r="C6622" s="7" t="s">
        <v>1337</v>
      </c>
      <c r="D6622" s="7" t="s">
        <v>22</v>
      </c>
      <c r="E6622" s="7" t="e">
        <v>#N/A</v>
      </c>
      <c r="F6622" s="7" t="e">
        <v>#N/A</v>
      </c>
      <c r="G6622" s="7" t="e">
        <v>#N/A</v>
      </c>
      <c r="H6622" s="7" t="e">
        <v>#N/A</v>
      </c>
      <c r="I6622" s="7" t="s">
        <v>177</v>
      </c>
      <c r="J6622" s="7" t="s">
        <v>178</v>
      </c>
      <c r="K6622" s="241">
        <v>1029</v>
      </c>
      <c r="L6622" s="7" t="s">
        <v>2816</v>
      </c>
      <c r="M6622" s="241">
        <v>8500</v>
      </c>
      <c r="N6622" s="7" t="s">
        <v>362</v>
      </c>
    </row>
    <row r="6623" spans="1:14" x14ac:dyDescent="0.3">
      <c r="A6623" t="str">
        <f t="shared" si="103"/>
        <v>10308500</v>
      </c>
      <c r="B6623" s="7" t="s">
        <v>1294</v>
      </c>
      <c r="C6623" s="7" t="s">
        <v>1337</v>
      </c>
      <c r="D6623" s="7" t="s">
        <v>22</v>
      </c>
      <c r="E6623" s="7" t="s">
        <v>482</v>
      </c>
      <c r="F6623" s="7" t="s">
        <v>483</v>
      </c>
      <c r="G6623" s="7" t="s">
        <v>247</v>
      </c>
      <c r="H6623" s="7" t="s">
        <v>248</v>
      </c>
      <c r="I6623" s="7" t="s">
        <v>177</v>
      </c>
      <c r="J6623" s="7" t="s">
        <v>178</v>
      </c>
      <c r="K6623" s="241">
        <v>1030</v>
      </c>
      <c r="L6623" s="7" t="s">
        <v>751</v>
      </c>
      <c r="M6623" s="241">
        <v>8500</v>
      </c>
      <c r="N6623" s="7" t="s">
        <v>362</v>
      </c>
    </row>
    <row r="6624" spans="1:14" x14ac:dyDescent="0.3">
      <c r="A6624" t="str">
        <f t="shared" si="103"/>
        <v>10318500</v>
      </c>
      <c r="B6624" s="7" t="s">
        <v>1294</v>
      </c>
      <c r="C6624" s="7" t="s">
        <v>1337</v>
      </c>
      <c r="D6624" s="7" t="s">
        <v>22</v>
      </c>
      <c r="E6624" s="7" t="e">
        <v>#N/A</v>
      </c>
      <c r="F6624" s="7" t="e">
        <v>#N/A</v>
      </c>
      <c r="G6624" s="7" t="e">
        <v>#N/A</v>
      </c>
      <c r="H6624" s="7" t="e">
        <v>#N/A</v>
      </c>
      <c r="I6624" s="7" t="s">
        <v>177</v>
      </c>
      <c r="J6624" s="7" t="s">
        <v>178</v>
      </c>
      <c r="K6624" s="241">
        <v>1031</v>
      </c>
      <c r="L6624" s="7" t="s">
        <v>2817</v>
      </c>
      <c r="M6624" s="241">
        <v>8500</v>
      </c>
      <c r="N6624" s="7" t="s">
        <v>362</v>
      </c>
    </row>
    <row r="6625" spans="1:14" x14ac:dyDescent="0.3">
      <c r="A6625" t="str">
        <f t="shared" si="103"/>
        <v>10328500</v>
      </c>
      <c r="B6625" s="7" t="s">
        <v>1294</v>
      </c>
      <c r="C6625" s="7" t="s">
        <v>1337</v>
      </c>
      <c r="D6625" s="7" t="s">
        <v>22</v>
      </c>
      <c r="E6625" s="7" t="e">
        <v>#N/A</v>
      </c>
      <c r="F6625" s="7" t="e">
        <v>#N/A</v>
      </c>
      <c r="G6625" s="7" t="e">
        <v>#N/A</v>
      </c>
      <c r="H6625" s="7" t="e">
        <v>#N/A</v>
      </c>
      <c r="I6625" s="7" t="s">
        <v>177</v>
      </c>
      <c r="J6625" s="7" t="s">
        <v>178</v>
      </c>
      <c r="K6625" s="241">
        <v>1032</v>
      </c>
      <c r="L6625" s="7" t="s">
        <v>2818</v>
      </c>
      <c r="M6625" s="241">
        <v>8500</v>
      </c>
      <c r="N6625" s="7" t="s">
        <v>362</v>
      </c>
    </row>
    <row r="6626" spans="1:14" x14ac:dyDescent="0.3">
      <c r="A6626" t="str">
        <f t="shared" si="103"/>
        <v>10338500</v>
      </c>
      <c r="B6626" s="7" t="s">
        <v>1294</v>
      </c>
      <c r="C6626" s="7" t="s">
        <v>1337</v>
      </c>
      <c r="D6626" s="7" t="s">
        <v>22</v>
      </c>
      <c r="E6626" s="7" t="e">
        <v>#N/A</v>
      </c>
      <c r="F6626" s="7" t="e">
        <v>#N/A</v>
      </c>
      <c r="G6626" s="7" t="e">
        <v>#N/A</v>
      </c>
      <c r="H6626" s="7" t="e">
        <v>#N/A</v>
      </c>
      <c r="I6626" s="7" t="s">
        <v>177</v>
      </c>
      <c r="J6626" s="7" t="s">
        <v>178</v>
      </c>
      <c r="K6626" s="241">
        <v>1033</v>
      </c>
      <c r="L6626" s="7" t="s">
        <v>2819</v>
      </c>
      <c r="M6626" s="241">
        <v>8500</v>
      </c>
      <c r="N6626" s="7" t="s">
        <v>362</v>
      </c>
    </row>
    <row r="6627" spans="1:14" x14ac:dyDescent="0.3">
      <c r="A6627" t="str">
        <f t="shared" si="103"/>
        <v>10348500</v>
      </c>
      <c r="B6627" s="7" t="s">
        <v>1294</v>
      </c>
      <c r="C6627" s="7" t="s">
        <v>1337</v>
      </c>
      <c r="D6627" s="7" t="s">
        <v>22</v>
      </c>
      <c r="E6627" s="7" t="e">
        <v>#N/A</v>
      </c>
      <c r="F6627" s="7" t="e">
        <v>#N/A</v>
      </c>
      <c r="G6627" s="7" t="e">
        <v>#N/A</v>
      </c>
      <c r="H6627" s="7" t="e">
        <v>#N/A</v>
      </c>
      <c r="I6627" s="7" t="s">
        <v>177</v>
      </c>
      <c r="J6627" s="7" t="s">
        <v>178</v>
      </c>
      <c r="K6627" s="241">
        <v>1034</v>
      </c>
      <c r="L6627" s="7" t="s">
        <v>2820</v>
      </c>
      <c r="M6627" s="241">
        <v>8500</v>
      </c>
      <c r="N6627" s="7" t="s">
        <v>362</v>
      </c>
    </row>
    <row r="6628" spans="1:14" x14ac:dyDescent="0.3">
      <c r="A6628" t="str">
        <f t="shared" si="103"/>
        <v>10361000</v>
      </c>
      <c r="B6628" s="7" t="s">
        <v>1294</v>
      </c>
      <c r="C6628" s="7" t="s">
        <v>1337</v>
      </c>
      <c r="D6628" s="7" t="s">
        <v>22</v>
      </c>
      <c r="E6628" s="7" t="e">
        <v>#N/A</v>
      </c>
      <c r="F6628" s="7" t="e">
        <v>#N/A</v>
      </c>
      <c r="G6628" s="7" t="e">
        <v>#N/A</v>
      </c>
      <c r="H6628" s="7" t="e">
        <v>#N/A</v>
      </c>
      <c r="I6628" s="7" t="s">
        <v>177</v>
      </c>
      <c r="J6628" s="7" t="s">
        <v>178</v>
      </c>
      <c r="K6628" s="241">
        <v>1036</v>
      </c>
      <c r="L6628" s="7" t="s">
        <v>2821</v>
      </c>
      <c r="M6628" s="241">
        <v>1000</v>
      </c>
      <c r="N6628" s="7" t="s">
        <v>427</v>
      </c>
    </row>
    <row r="6629" spans="1:14" x14ac:dyDescent="0.3">
      <c r="A6629" t="str">
        <f t="shared" si="103"/>
        <v>10361016</v>
      </c>
      <c r="B6629" s="7" t="s">
        <v>1294</v>
      </c>
      <c r="C6629" s="7" t="s">
        <v>1337</v>
      </c>
      <c r="D6629" s="7" t="s">
        <v>22</v>
      </c>
      <c r="E6629" s="7" t="e">
        <v>#N/A</v>
      </c>
      <c r="F6629" s="7" t="e">
        <v>#N/A</v>
      </c>
      <c r="G6629" s="7" t="e">
        <v>#N/A</v>
      </c>
      <c r="H6629" s="7" t="e">
        <v>#N/A</v>
      </c>
      <c r="I6629" s="7" t="s">
        <v>177</v>
      </c>
      <c r="J6629" s="7" t="s">
        <v>178</v>
      </c>
      <c r="K6629" s="241">
        <v>1036</v>
      </c>
      <c r="L6629" s="7" t="s">
        <v>2821</v>
      </c>
      <c r="M6629" s="241">
        <v>1016</v>
      </c>
      <c r="N6629" s="7" t="s">
        <v>599</v>
      </c>
    </row>
    <row r="6630" spans="1:14" x14ac:dyDescent="0.3">
      <c r="A6630" t="str">
        <f t="shared" si="103"/>
        <v>10361022</v>
      </c>
      <c r="B6630" s="7" t="s">
        <v>1294</v>
      </c>
      <c r="C6630" s="7" t="s">
        <v>1337</v>
      </c>
      <c r="D6630" s="7" t="s">
        <v>22</v>
      </c>
      <c r="E6630" s="7" t="e">
        <v>#N/A</v>
      </c>
      <c r="F6630" s="7" t="e">
        <v>#N/A</v>
      </c>
      <c r="G6630" s="7" t="e">
        <v>#N/A</v>
      </c>
      <c r="H6630" s="7" t="e">
        <v>#N/A</v>
      </c>
      <c r="I6630" s="7" t="s">
        <v>177</v>
      </c>
      <c r="J6630" s="7" t="s">
        <v>178</v>
      </c>
      <c r="K6630" s="241">
        <v>1036</v>
      </c>
      <c r="L6630" s="7" t="s">
        <v>2821</v>
      </c>
      <c r="M6630" s="241">
        <v>1022</v>
      </c>
      <c r="N6630" s="7" t="s">
        <v>602</v>
      </c>
    </row>
    <row r="6631" spans="1:14" x14ac:dyDescent="0.3">
      <c r="A6631" t="str">
        <f t="shared" si="103"/>
        <v>10361031</v>
      </c>
      <c r="B6631" s="7" t="s">
        <v>1294</v>
      </c>
      <c r="C6631" s="7" t="s">
        <v>1337</v>
      </c>
      <c r="D6631" s="7" t="s">
        <v>22</v>
      </c>
      <c r="E6631" s="7" t="e">
        <v>#N/A</v>
      </c>
      <c r="F6631" s="7" t="e">
        <v>#N/A</v>
      </c>
      <c r="G6631" s="7" t="e">
        <v>#N/A</v>
      </c>
      <c r="H6631" s="7" t="e">
        <v>#N/A</v>
      </c>
      <c r="I6631" s="7" t="s">
        <v>177</v>
      </c>
      <c r="J6631" s="7" t="s">
        <v>178</v>
      </c>
      <c r="K6631" s="241">
        <v>1036</v>
      </c>
      <c r="L6631" s="7" t="s">
        <v>2821</v>
      </c>
      <c r="M6631" s="241">
        <v>1031</v>
      </c>
      <c r="N6631" s="7" t="s">
        <v>529</v>
      </c>
    </row>
    <row r="6632" spans="1:14" x14ac:dyDescent="0.3">
      <c r="A6632" t="str">
        <f t="shared" si="103"/>
        <v>10361032</v>
      </c>
      <c r="B6632" s="7" t="s">
        <v>1294</v>
      </c>
      <c r="C6632" s="7" t="s">
        <v>1337</v>
      </c>
      <c r="D6632" s="7" t="s">
        <v>22</v>
      </c>
      <c r="E6632" s="7" t="e">
        <v>#N/A</v>
      </c>
      <c r="F6632" s="7" t="e">
        <v>#N/A</v>
      </c>
      <c r="G6632" s="7" t="e">
        <v>#N/A</v>
      </c>
      <c r="H6632" s="7" t="e">
        <v>#N/A</v>
      </c>
      <c r="I6632" s="7" t="s">
        <v>177</v>
      </c>
      <c r="J6632" s="7" t="s">
        <v>178</v>
      </c>
      <c r="K6632" s="241">
        <v>1036</v>
      </c>
      <c r="L6632" s="7" t="s">
        <v>2821</v>
      </c>
      <c r="M6632" s="241">
        <v>1032</v>
      </c>
      <c r="N6632" s="7" t="s">
        <v>530</v>
      </c>
    </row>
    <row r="6633" spans="1:14" x14ac:dyDescent="0.3">
      <c r="A6633" t="str">
        <f t="shared" si="103"/>
        <v>10361033</v>
      </c>
      <c r="B6633" s="7" t="s">
        <v>1294</v>
      </c>
      <c r="C6633" s="7" t="s">
        <v>1337</v>
      </c>
      <c r="D6633" s="7" t="s">
        <v>22</v>
      </c>
      <c r="E6633" s="7" t="e">
        <v>#N/A</v>
      </c>
      <c r="F6633" s="7" t="e">
        <v>#N/A</v>
      </c>
      <c r="G6633" s="7" t="e">
        <v>#N/A</v>
      </c>
      <c r="H6633" s="7" t="e">
        <v>#N/A</v>
      </c>
      <c r="I6633" s="7" t="s">
        <v>177</v>
      </c>
      <c r="J6633" s="7" t="s">
        <v>178</v>
      </c>
      <c r="K6633" s="241">
        <v>1036</v>
      </c>
      <c r="L6633" s="7" t="s">
        <v>2821</v>
      </c>
      <c r="M6633" s="241">
        <v>1033</v>
      </c>
      <c r="N6633" s="7" t="s">
        <v>656</v>
      </c>
    </row>
    <row r="6634" spans="1:14" x14ac:dyDescent="0.3">
      <c r="A6634" t="str">
        <f t="shared" si="103"/>
        <v>10361042</v>
      </c>
      <c r="B6634" s="7" t="s">
        <v>1294</v>
      </c>
      <c r="C6634" s="7" t="s">
        <v>1337</v>
      </c>
      <c r="D6634" s="7" t="s">
        <v>22</v>
      </c>
      <c r="E6634" s="7" t="e">
        <v>#N/A</v>
      </c>
      <c r="F6634" s="7" t="e">
        <v>#N/A</v>
      </c>
      <c r="G6634" s="7" t="e">
        <v>#N/A</v>
      </c>
      <c r="H6634" s="7" t="e">
        <v>#N/A</v>
      </c>
      <c r="I6634" s="7" t="s">
        <v>177</v>
      </c>
      <c r="J6634" s="7" t="s">
        <v>178</v>
      </c>
      <c r="K6634" s="241">
        <v>1036</v>
      </c>
      <c r="L6634" s="7" t="s">
        <v>2821</v>
      </c>
      <c r="M6634" s="241">
        <v>1042</v>
      </c>
      <c r="N6634" s="7" t="s">
        <v>180</v>
      </c>
    </row>
    <row r="6635" spans="1:14" x14ac:dyDescent="0.3">
      <c r="A6635" t="str">
        <f t="shared" si="103"/>
        <v>10361045</v>
      </c>
      <c r="B6635" s="7" t="s">
        <v>1294</v>
      </c>
      <c r="C6635" s="7" t="s">
        <v>1337</v>
      </c>
      <c r="D6635" s="7" t="s">
        <v>22</v>
      </c>
      <c r="E6635" s="7" t="e">
        <v>#N/A</v>
      </c>
      <c r="F6635" s="7" t="e">
        <v>#N/A</v>
      </c>
      <c r="G6635" s="7" t="e">
        <v>#N/A</v>
      </c>
      <c r="H6635" s="7" t="e">
        <v>#N/A</v>
      </c>
      <c r="I6635" s="7" t="s">
        <v>177</v>
      </c>
      <c r="J6635" s="7" t="s">
        <v>178</v>
      </c>
      <c r="K6635" s="241">
        <v>1036</v>
      </c>
      <c r="L6635" s="7" t="s">
        <v>2821</v>
      </c>
      <c r="M6635" s="241">
        <v>1045</v>
      </c>
      <c r="N6635" s="7" t="s">
        <v>1392</v>
      </c>
    </row>
    <row r="6636" spans="1:14" x14ac:dyDescent="0.3">
      <c r="A6636" t="str">
        <f t="shared" si="103"/>
        <v>10361049</v>
      </c>
      <c r="B6636" s="7" t="s">
        <v>1294</v>
      </c>
      <c r="C6636" s="7" t="s">
        <v>1337</v>
      </c>
      <c r="D6636" s="7" t="s">
        <v>22</v>
      </c>
      <c r="E6636" s="7" t="e">
        <v>#N/A</v>
      </c>
      <c r="F6636" s="7" t="e">
        <v>#N/A</v>
      </c>
      <c r="G6636" s="7" t="e">
        <v>#N/A</v>
      </c>
      <c r="H6636" s="7" t="e">
        <v>#N/A</v>
      </c>
      <c r="I6636" s="7" t="s">
        <v>177</v>
      </c>
      <c r="J6636" s="7" t="s">
        <v>178</v>
      </c>
      <c r="K6636" s="241">
        <v>1036</v>
      </c>
      <c r="L6636" s="7" t="s">
        <v>2821</v>
      </c>
      <c r="M6636" s="241">
        <v>1049</v>
      </c>
      <c r="N6636" s="7" t="s">
        <v>608</v>
      </c>
    </row>
    <row r="6637" spans="1:14" x14ac:dyDescent="0.3">
      <c r="A6637" t="str">
        <f t="shared" si="103"/>
        <v>10368040</v>
      </c>
      <c r="B6637" s="7" t="s">
        <v>1294</v>
      </c>
      <c r="C6637" s="7" t="s">
        <v>1337</v>
      </c>
      <c r="D6637" s="7" t="s">
        <v>22</v>
      </c>
      <c r="E6637" s="7" t="e">
        <v>#N/A</v>
      </c>
      <c r="F6637" s="7" t="e">
        <v>#N/A</v>
      </c>
      <c r="G6637" s="7" t="e">
        <v>#N/A</v>
      </c>
      <c r="H6637" s="7" t="e">
        <v>#N/A</v>
      </c>
      <c r="I6637" s="7" t="s">
        <v>177</v>
      </c>
      <c r="J6637" s="7" t="s">
        <v>178</v>
      </c>
      <c r="K6637" s="241">
        <v>1036</v>
      </c>
      <c r="L6637" s="7" t="s">
        <v>2821</v>
      </c>
      <c r="M6637" s="241">
        <v>8040</v>
      </c>
      <c r="N6637" s="7" t="s">
        <v>441</v>
      </c>
    </row>
    <row r="6638" spans="1:14" x14ac:dyDescent="0.3">
      <c r="A6638" t="str">
        <f t="shared" si="103"/>
        <v>10368500</v>
      </c>
      <c r="B6638" s="7" t="s">
        <v>1294</v>
      </c>
      <c r="C6638" s="7" t="s">
        <v>1337</v>
      </c>
      <c r="D6638" s="7" t="s">
        <v>22</v>
      </c>
      <c r="E6638" s="7" t="e">
        <v>#N/A</v>
      </c>
      <c r="F6638" s="7" t="e">
        <v>#N/A</v>
      </c>
      <c r="G6638" s="7" t="e">
        <v>#N/A</v>
      </c>
      <c r="H6638" s="7" t="e">
        <v>#N/A</v>
      </c>
      <c r="I6638" s="7" t="s">
        <v>177</v>
      </c>
      <c r="J6638" s="7" t="s">
        <v>178</v>
      </c>
      <c r="K6638" s="241">
        <v>1036</v>
      </c>
      <c r="L6638" s="7" t="s">
        <v>2821</v>
      </c>
      <c r="M6638" s="241">
        <v>8500</v>
      </c>
      <c r="N6638" s="7" t="s">
        <v>362</v>
      </c>
    </row>
    <row r="6639" spans="1:14" x14ac:dyDescent="0.3">
      <c r="A6639" t="str">
        <f t="shared" si="103"/>
        <v>10371000</v>
      </c>
      <c r="B6639" s="7" t="s">
        <v>1294</v>
      </c>
      <c r="C6639" s="7" t="s">
        <v>1337</v>
      </c>
      <c r="D6639" s="7" t="s">
        <v>22</v>
      </c>
      <c r="E6639" s="7" t="e">
        <v>#N/A</v>
      </c>
      <c r="F6639" s="7" t="e">
        <v>#N/A</v>
      </c>
      <c r="G6639" s="7" t="e">
        <v>#N/A</v>
      </c>
      <c r="H6639" s="7" t="e">
        <v>#N/A</v>
      </c>
      <c r="I6639" s="7" t="s">
        <v>177</v>
      </c>
      <c r="J6639" s="7" t="s">
        <v>178</v>
      </c>
      <c r="K6639" s="241">
        <v>1037</v>
      </c>
      <c r="L6639" s="7" t="s">
        <v>2822</v>
      </c>
      <c r="M6639" s="241">
        <v>1000</v>
      </c>
      <c r="N6639" s="7" t="s">
        <v>427</v>
      </c>
    </row>
    <row r="6640" spans="1:14" x14ac:dyDescent="0.3">
      <c r="A6640" t="str">
        <f t="shared" si="103"/>
        <v>10401</v>
      </c>
      <c r="B6640" s="7" t="s">
        <v>1294</v>
      </c>
      <c r="C6640" s="7" t="s">
        <v>1337</v>
      </c>
      <c r="D6640" s="7" t="s">
        <v>22</v>
      </c>
      <c r="E6640" s="7" t="e">
        <v>#N/A</v>
      </c>
      <c r="F6640" s="7" t="e">
        <v>#N/A</v>
      </c>
      <c r="G6640" s="7" t="e">
        <v>#N/A</v>
      </c>
      <c r="H6640" s="7" t="e">
        <v>#N/A</v>
      </c>
      <c r="I6640" s="7" t="s">
        <v>177</v>
      </c>
      <c r="J6640" s="7" t="s">
        <v>178</v>
      </c>
      <c r="K6640" s="241">
        <v>1040</v>
      </c>
      <c r="L6640" s="7" t="s">
        <v>752</v>
      </c>
      <c r="M6640" s="241">
        <v>1</v>
      </c>
      <c r="N6640" s="7" t="s">
        <v>158</v>
      </c>
    </row>
    <row r="6641" spans="1:14" x14ac:dyDescent="0.3">
      <c r="A6641" t="str">
        <f t="shared" si="103"/>
        <v>10401504</v>
      </c>
      <c r="B6641" s="7" t="s">
        <v>1294</v>
      </c>
      <c r="C6641" s="7" t="s">
        <v>1337</v>
      </c>
      <c r="D6641" s="7" t="s">
        <v>22</v>
      </c>
      <c r="E6641" s="7" t="e">
        <v>#N/A</v>
      </c>
      <c r="F6641" s="7" t="e">
        <v>#N/A</v>
      </c>
      <c r="G6641" s="7" t="e">
        <v>#N/A</v>
      </c>
      <c r="H6641" s="7" t="e">
        <v>#N/A</v>
      </c>
      <c r="I6641" s="7" t="s">
        <v>177</v>
      </c>
      <c r="J6641" s="7" t="s">
        <v>178</v>
      </c>
      <c r="K6641" s="241">
        <v>1040</v>
      </c>
      <c r="L6641" s="7" t="s">
        <v>752</v>
      </c>
      <c r="M6641" s="241">
        <v>1504</v>
      </c>
      <c r="N6641" s="7" t="s">
        <v>161</v>
      </c>
    </row>
    <row r="6642" spans="1:14" x14ac:dyDescent="0.3">
      <c r="A6642" t="str">
        <f t="shared" si="103"/>
        <v>10402045</v>
      </c>
      <c r="B6642" s="7" t="s">
        <v>1294</v>
      </c>
      <c r="C6642" s="7" t="s">
        <v>1337</v>
      </c>
      <c r="D6642" s="7" t="s">
        <v>22</v>
      </c>
      <c r="E6642" s="7" t="e">
        <v>#N/A</v>
      </c>
      <c r="F6642" s="7" t="e">
        <v>#N/A</v>
      </c>
      <c r="G6642" s="7" t="e">
        <v>#N/A</v>
      </c>
      <c r="H6642" s="7" t="e">
        <v>#N/A</v>
      </c>
      <c r="I6642" s="7" t="s">
        <v>177</v>
      </c>
      <c r="J6642" s="7" t="s">
        <v>178</v>
      </c>
      <c r="K6642" s="241">
        <v>1040</v>
      </c>
      <c r="L6642" s="7" t="s">
        <v>752</v>
      </c>
      <c r="M6642" s="241">
        <v>2045</v>
      </c>
      <c r="N6642" s="7" t="s">
        <v>170</v>
      </c>
    </row>
    <row r="6643" spans="1:14" x14ac:dyDescent="0.3">
      <c r="A6643" t="str">
        <f t="shared" si="103"/>
        <v>10408500</v>
      </c>
      <c r="B6643" s="7" t="s">
        <v>1294</v>
      </c>
      <c r="C6643" s="7" t="s">
        <v>1337</v>
      </c>
      <c r="D6643" s="7" t="s">
        <v>22</v>
      </c>
      <c r="E6643" s="7" t="s">
        <v>482</v>
      </c>
      <c r="F6643" s="7" t="s">
        <v>483</v>
      </c>
      <c r="G6643" s="7" t="s">
        <v>247</v>
      </c>
      <c r="H6643" s="7" t="s">
        <v>248</v>
      </c>
      <c r="I6643" s="7" t="s">
        <v>177</v>
      </c>
      <c r="J6643" s="7" t="s">
        <v>178</v>
      </c>
      <c r="K6643" s="241">
        <v>1040</v>
      </c>
      <c r="L6643" s="7" t="s">
        <v>752</v>
      </c>
      <c r="M6643" s="241">
        <v>8500</v>
      </c>
      <c r="N6643" s="7" t="s">
        <v>362</v>
      </c>
    </row>
    <row r="6644" spans="1:14" x14ac:dyDescent="0.3">
      <c r="A6644" t="str">
        <f t="shared" si="103"/>
        <v>10408503</v>
      </c>
      <c r="B6644" s="7" t="s">
        <v>1294</v>
      </c>
      <c r="C6644" s="7" t="s">
        <v>1337</v>
      </c>
      <c r="D6644" s="7" t="s">
        <v>22</v>
      </c>
      <c r="E6644" s="7" t="e">
        <v>#N/A</v>
      </c>
      <c r="F6644" s="7" t="e">
        <v>#N/A</v>
      </c>
      <c r="G6644" s="7" t="e">
        <v>#N/A</v>
      </c>
      <c r="H6644" s="7" t="e">
        <v>#N/A</v>
      </c>
      <c r="I6644" s="7" t="s">
        <v>177</v>
      </c>
      <c r="J6644" s="7" t="s">
        <v>178</v>
      </c>
      <c r="K6644" s="241">
        <v>1040</v>
      </c>
      <c r="L6644" s="7" t="s">
        <v>752</v>
      </c>
      <c r="M6644" s="241">
        <v>8503</v>
      </c>
      <c r="N6644" s="7" t="s">
        <v>743</v>
      </c>
    </row>
    <row r="6645" spans="1:14" x14ac:dyDescent="0.3">
      <c r="A6645" t="str">
        <f t="shared" si="103"/>
        <v>10411042</v>
      </c>
      <c r="B6645" s="7" t="s">
        <v>1294</v>
      </c>
      <c r="C6645" s="7" t="s">
        <v>1337</v>
      </c>
      <c r="D6645" s="7" t="s">
        <v>22</v>
      </c>
      <c r="E6645" s="7" t="e">
        <v>#N/A</v>
      </c>
      <c r="F6645" s="7" t="e">
        <v>#N/A</v>
      </c>
      <c r="G6645" s="7" t="e">
        <v>#N/A</v>
      </c>
      <c r="H6645" s="7" t="e">
        <v>#N/A</v>
      </c>
      <c r="I6645" s="7" t="s">
        <v>177</v>
      </c>
      <c r="J6645" s="7" t="s">
        <v>178</v>
      </c>
      <c r="K6645" s="241">
        <v>1041</v>
      </c>
      <c r="L6645" s="7" t="s">
        <v>2823</v>
      </c>
      <c r="M6645" s="241">
        <v>1042</v>
      </c>
      <c r="N6645" s="7" t="s">
        <v>180</v>
      </c>
    </row>
    <row r="6646" spans="1:14" x14ac:dyDescent="0.3">
      <c r="A6646" t="str">
        <f t="shared" si="103"/>
        <v>10412007</v>
      </c>
      <c r="B6646" s="7" t="s">
        <v>1294</v>
      </c>
      <c r="C6646" s="7" t="s">
        <v>1337</v>
      </c>
      <c r="D6646" s="7" t="s">
        <v>22</v>
      </c>
      <c r="E6646" s="7" t="e">
        <v>#N/A</v>
      </c>
      <c r="F6646" s="7" t="e">
        <v>#N/A</v>
      </c>
      <c r="G6646" s="7" t="e">
        <v>#N/A</v>
      </c>
      <c r="H6646" s="7" t="e">
        <v>#N/A</v>
      </c>
      <c r="I6646" s="7" t="s">
        <v>177</v>
      </c>
      <c r="J6646" s="7" t="s">
        <v>178</v>
      </c>
      <c r="K6646" s="241">
        <v>1041</v>
      </c>
      <c r="L6646" s="7" t="s">
        <v>2823</v>
      </c>
      <c r="M6646" s="241">
        <v>2007</v>
      </c>
      <c r="N6646" s="7" t="s">
        <v>619</v>
      </c>
    </row>
    <row r="6647" spans="1:14" x14ac:dyDescent="0.3">
      <c r="A6647" t="str">
        <f t="shared" si="103"/>
        <v>10414000</v>
      </c>
      <c r="B6647" s="7" t="s">
        <v>1294</v>
      </c>
      <c r="C6647" s="7" t="s">
        <v>1337</v>
      </c>
      <c r="D6647" s="7" t="s">
        <v>22</v>
      </c>
      <c r="E6647" s="7" t="e">
        <v>#N/A</v>
      </c>
      <c r="F6647" s="7" t="e">
        <v>#N/A</v>
      </c>
      <c r="G6647" s="7" t="e">
        <v>#N/A</v>
      </c>
      <c r="H6647" s="7" t="e">
        <v>#N/A</v>
      </c>
      <c r="I6647" s="7" t="s">
        <v>177</v>
      </c>
      <c r="J6647" s="7" t="s">
        <v>178</v>
      </c>
      <c r="K6647" s="241">
        <v>1041</v>
      </c>
      <c r="L6647" s="7" t="s">
        <v>2823</v>
      </c>
      <c r="M6647" s="241">
        <v>4000</v>
      </c>
      <c r="N6647" s="7" t="s">
        <v>1349</v>
      </c>
    </row>
    <row r="6648" spans="1:14" x14ac:dyDescent="0.3">
      <c r="A6648" t="str">
        <f t="shared" si="103"/>
        <v>10417000</v>
      </c>
      <c r="B6648" s="7" t="s">
        <v>1294</v>
      </c>
      <c r="C6648" s="7" t="s">
        <v>1337</v>
      </c>
      <c r="D6648" s="7" t="s">
        <v>22</v>
      </c>
      <c r="E6648" s="7" t="e">
        <v>#N/A</v>
      </c>
      <c r="F6648" s="7" t="e">
        <v>#N/A</v>
      </c>
      <c r="G6648" s="7" t="e">
        <v>#N/A</v>
      </c>
      <c r="H6648" s="7" t="e">
        <v>#N/A</v>
      </c>
      <c r="I6648" s="7" t="s">
        <v>177</v>
      </c>
      <c r="J6648" s="7" t="s">
        <v>178</v>
      </c>
      <c r="K6648" s="241">
        <v>1041</v>
      </c>
      <c r="L6648" s="7" t="s">
        <v>2823</v>
      </c>
      <c r="M6648" s="241">
        <v>7000</v>
      </c>
      <c r="N6648" s="7" t="s">
        <v>44</v>
      </c>
    </row>
    <row r="6649" spans="1:14" x14ac:dyDescent="0.3">
      <c r="A6649" t="str">
        <f t="shared" si="103"/>
        <v>10418040</v>
      </c>
      <c r="B6649" s="7" t="s">
        <v>1294</v>
      </c>
      <c r="C6649" s="7" t="s">
        <v>1337</v>
      </c>
      <c r="D6649" s="7" t="s">
        <v>22</v>
      </c>
      <c r="E6649" s="7" t="e">
        <v>#N/A</v>
      </c>
      <c r="F6649" s="7" t="e">
        <v>#N/A</v>
      </c>
      <c r="G6649" s="7" t="e">
        <v>#N/A</v>
      </c>
      <c r="H6649" s="7" t="e">
        <v>#N/A</v>
      </c>
      <c r="I6649" s="7" t="s">
        <v>177</v>
      </c>
      <c r="J6649" s="7" t="s">
        <v>178</v>
      </c>
      <c r="K6649" s="241">
        <v>1041</v>
      </c>
      <c r="L6649" s="7" t="s">
        <v>2823</v>
      </c>
      <c r="M6649" s="241">
        <v>8040</v>
      </c>
      <c r="N6649" s="7" t="s">
        <v>441</v>
      </c>
    </row>
    <row r="6650" spans="1:14" x14ac:dyDescent="0.3">
      <c r="A6650" t="str">
        <f t="shared" si="103"/>
        <v>10418500</v>
      </c>
      <c r="B6650" s="7" t="s">
        <v>1294</v>
      </c>
      <c r="C6650" s="7" t="s">
        <v>1337</v>
      </c>
      <c r="D6650" s="7" t="s">
        <v>22</v>
      </c>
      <c r="E6650" s="7" t="e">
        <v>#N/A</v>
      </c>
      <c r="F6650" s="7" t="e">
        <v>#N/A</v>
      </c>
      <c r="G6650" s="7" t="e">
        <v>#N/A</v>
      </c>
      <c r="H6650" s="7" t="e">
        <v>#N/A</v>
      </c>
      <c r="I6650" s="7" t="s">
        <v>177</v>
      </c>
      <c r="J6650" s="7" t="s">
        <v>178</v>
      </c>
      <c r="K6650" s="241">
        <v>1041</v>
      </c>
      <c r="L6650" s="7" t="s">
        <v>2823</v>
      </c>
      <c r="M6650" s="241">
        <v>8500</v>
      </c>
      <c r="N6650" s="7" t="s">
        <v>362</v>
      </c>
    </row>
    <row r="6651" spans="1:14" x14ac:dyDescent="0.3">
      <c r="A6651" t="str">
        <f t="shared" si="103"/>
        <v>11044000</v>
      </c>
      <c r="B6651" s="7" t="s">
        <v>1294</v>
      </c>
      <c r="C6651" s="7" t="s">
        <v>1337</v>
      </c>
      <c r="D6651" s="7" t="s">
        <v>22</v>
      </c>
      <c r="E6651" s="7" t="e">
        <v>#N/A</v>
      </c>
      <c r="F6651" s="7" t="e">
        <v>#N/A</v>
      </c>
      <c r="G6651" s="7" t="e">
        <v>#N/A</v>
      </c>
      <c r="H6651" s="7" t="e">
        <v>#N/A</v>
      </c>
      <c r="I6651" s="7" t="s">
        <v>177</v>
      </c>
      <c r="J6651" s="7" t="s">
        <v>178</v>
      </c>
      <c r="K6651" s="241">
        <v>1104</v>
      </c>
      <c r="L6651" s="7" t="s">
        <v>2824</v>
      </c>
      <c r="M6651" s="241">
        <v>4000</v>
      </c>
      <c r="N6651" s="7" t="s">
        <v>1349</v>
      </c>
    </row>
    <row r="6652" spans="1:14" x14ac:dyDescent="0.3">
      <c r="A6652" t="str">
        <f t="shared" si="103"/>
        <v>11098001</v>
      </c>
      <c r="B6652" s="7" t="s">
        <v>1294</v>
      </c>
      <c r="C6652" s="7" t="s">
        <v>1337</v>
      </c>
      <c r="D6652" s="7" t="s">
        <v>22</v>
      </c>
      <c r="E6652" s="7" t="s">
        <v>482</v>
      </c>
      <c r="F6652" s="7" t="s">
        <v>483</v>
      </c>
      <c r="G6652" s="7" t="s">
        <v>247</v>
      </c>
      <c r="H6652" s="7" t="s">
        <v>248</v>
      </c>
      <c r="I6652" s="7" t="s">
        <v>177</v>
      </c>
      <c r="J6652" s="7" t="s">
        <v>178</v>
      </c>
      <c r="K6652" s="241">
        <v>1109</v>
      </c>
      <c r="L6652" s="7" t="s">
        <v>753</v>
      </c>
      <c r="M6652" s="241">
        <v>8001</v>
      </c>
      <c r="N6652" s="7" t="s">
        <v>487</v>
      </c>
    </row>
    <row r="6653" spans="1:14" x14ac:dyDescent="0.3">
      <c r="A6653" t="str">
        <f t="shared" si="103"/>
        <v>11128001</v>
      </c>
      <c r="B6653" s="7" t="s">
        <v>1294</v>
      </c>
      <c r="C6653" s="7" t="s">
        <v>1337</v>
      </c>
      <c r="D6653" s="7" t="s">
        <v>22</v>
      </c>
      <c r="E6653" s="7" t="s">
        <v>482</v>
      </c>
      <c r="F6653" s="7" t="s">
        <v>483</v>
      </c>
      <c r="G6653" s="7" t="s">
        <v>247</v>
      </c>
      <c r="H6653" s="7" t="s">
        <v>248</v>
      </c>
      <c r="I6653" s="7" t="s">
        <v>177</v>
      </c>
      <c r="J6653" s="7" t="s">
        <v>178</v>
      </c>
      <c r="K6653" s="241">
        <v>1112</v>
      </c>
      <c r="L6653" s="7" t="s">
        <v>754</v>
      </c>
      <c r="M6653" s="241">
        <v>8001</v>
      </c>
      <c r="N6653" s="7" t="s">
        <v>487</v>
      </c>
    </row>
    <row r="6654" spans="1:14" x14ac:dyDescent="0.3">
      <c r="A6654" t="str">
        <f t="shared" si="103"/>
        <v>11128500</v>
      </c>
      <c r="B6654" s="7" t="s">
        <v>1294</v>
      </c>
      <c r="C6654" s="7" t="s">
        <v>1337</v>
      </c>
      <c r="D6654" s="7" t="s">
        <v>22</v>
      </c>
      <c r="E6654" s="7" t="e">
        <v>#N/A</v>
      </c>
      <c r="F6654" s="7" t="e">
        <v>#N/A</v>
      </c>
      <c r="G6654" s="7" t="e">
        <v>#N/A</v>
      </c>
      <c r="H6654" s="7" t="e">
        <v>#N/A</v>
      </c>
      <c r="I6654" s="7" t="s">
        <v>177</v>
      </c>
      <c r="J6654" s="7" t="s">
        <v>178</v>
      </c>
      <c r="K6654" s="241">
        <v>1112</v>
      </c>
      <c r="L6654" s="7" t="s">
        <v>754</v>
      </c>
      <c r="M6654" s="241">
        <v>8500</v>
      </c>
      <c r="N6654" s="7" t="s">
        <v>362</v>
      </c>
    </row>
    <row r="6655" spans="1:14" x14ac:dyDescent="0.3">
      <c r="A6655" t="str">
        <f t="shared" si="103"/>
        <v>11131000</v>
      </c>
      <c r="B6655" s="7" t="s">
        <v>1294</v>
      </c>
      <c r="C6655" s="7" t="s">
        <v>1337</v>
      </c>
      <c r="D6655" s="7" t="s">
        <v>22</v>
      </c>
      <c r="E6655" s="7" t="e">
        <v>#N/A</v>
      </c>
      <c r="F6655" s="7" t="e">
        <v>#N/A</v>
      </c>
      <c r="G6655" s="7" t="e">
        <v>#N/A</v>
      </c>
      <c r="H6655" s="7" t="e">
        <v>#N/A</v>
      </c>
      <c r="I6655" s="7" t="s">
        <v>177</v>
      </c>
      <c r="J6655" s="7" t="s">
        <v>178</v>
      </c>
      <c r="K6655" s="241">
        <v>1113</v>
      </c>
      <c r="L6655" s="7" t="s">
        <v>179</v>
      </c>
      <c r="M6655" s="241">
        <v>1000</v>
      </c>
      <c r="N6655" s="7" t="s">
        <v>427</v>
      </c>
    </row>
    <row r="6656" spans="1:14" x14ac:dyDescent="0.3">
      <c r="A6656" t="str">
        <f t="shared" si="103"/>
        <v>11131016</v>
      </c>
      <c r="B6656" s="7" t="s">
        <v>1294</v>
      </c>
      <c r="C6656" s="7" t="s">
        <v>1337</v>
      </c>
      <c r="D6656" s="7" t="s">
        <v>22</v>
      </c>
      <c r="E6656" s="7" t="e">
        <v>#N/A</v>
      </c>
      <c r="F6656" s="7" t="e">
        <v>#N/A</v>
      </c>
      <c r="G6656" s="7" t="e">
        <v>#N/A</v>
      </c>
      <c r="H6656" s="7" t="e">
        <v>#N/A</v>
      </c>
      <c r="I6656" s="7" t="s">
        <v>177</v>
      </c>
      <c r="J6656" s="7" t="s">
        <v>178</v>
      </c>
      <c r="K6656" s="241">
        <v>1113</v>
      </c>
      <c r="L6656" s="7" t="s">
        <v>179</v>
      </c>
      <c r="M6656" s="241">
        <v>1016</v>
      </c>
      <c r="N6656" s="7" t="s">
        <v>599</v>
      </c>
    </row>
    <row r="6657" spans="1:14" x14ac:dyDescent="0.3">
      <c r="A6657" t="str">
        <f t="shared" si="103"/>
        <v>11131042</v>
      </c>
      <c r="B6657" s="7" t="s">
        <v>1294</v>
      </c>
      <c r="C6657" s="7" t="s">
        <v>1337</v>
      </c>
      <c r="D6657" s="7" t="s">
        <v>22</v>
      </c>
      <c r="E6657" s="7">
        <v>0</v>
      </c>
      <c r="F6657" s="7">
        <v>0</v>
      </c>
      <c r="G6657" s="7">
        <v>0</v>
      </c>
      <c r="H6657" s="7">
        <v>0</v>
      </c>
      <c r="I6657" s="7" t="s">
        <v>177</v>
      </c>
      <c r="J6657" s="7" t="s">
        <v>178</v>
      </c>
      <c r="K6657" s="241">
        <v>1113</v>
      </c>
      <c r="L6657" s="7" t="s">
        <v>179</v>
      </c>
      <c r="M6657" s="241">
        <v>1042</v>
      </c>
      <c r="N6657" s="7" t="s">
        <v>180</v>
      </c>
    </row>
    <row r="6658" spans="1:14" x14ac:dyDescent="0.3">
      <c r="A6658" t="str">
        <f t="shared" si="103"/>
        <v>11141016</v>
      </c>
      <c r="B6658" s="7" t="s">
        <v>1294</v>
      </c>
      <c r="C6658" s="7" t="s">
        <v>1337</v>
      </c>
      <c r="D6658" s="7" t="s">
        <v>22</v>
      </c>
      <c r="E6658" s="7" t="e">
        <v>#N/A</v>
      </c>
      <c r="F6658" s="7" t="e">
        <v>#N/A</v>
      </c>
      <c r="G6658" s="7" t="e">
        <v>#N/A</v>
      </c>
      <c r="H6658" s="7" t="e">
        <v>#N/A</v>
      </c>
      <c r="I6658" s="7" t="s">
        <v>177</v>
      </c>
      <c r="J6658" s="7" t="s">
        <v>178</v>
      </c>
      <c r="K6658" s="241">
        <v>1114</v>
      </c>
      <c r="L6658" s="7" t="s">
        <v>2825</v>
      </c>
      <c r="M6658" s="241">
        <v>1016</v>
      </c>
      <c r="N6658" s="7" t="s">
        <v>599</v>
      </c>
    </row>
    <row r="6659" spans="1:14" x14ac:dyDescent="0.3">
      <c r="A6659" t="str">
        <f t="shared" ref="A6659:A6722" si="104">K6659&amp;M6659</f>
        <v>11198500</v>
      </c>
      <c r="B6659" s="7" t="s">
        <v>1294</v>
      </c>
      <c r="C6659" s="7" t="s">
        <v>1337</v>
      </c>
      <c r="D6659" s="7" t="s">
        <v>22</v>
      </c>
      <c r="E6659" s="7" t="e">
        <v>#N/A</v>
      </c>
      <c r="F6659" s="7" t="e">
        <v>#N/A</v>
      </c>
      <c r="G6659" s="7" t="e">
        <v>#N/A</v>
      </c>
      <c r="H6659" s="7" t="e">
        <v>#N/A</v>
      </c>
      <c r="I6659" s="7" t="s">
        <v>177</v>
      </c>
      <c r="J6659" s="7" t="s">
        <v>178</v>
      </c>
      <c r="K6659" s="241">
        <v>1119</v>
      </c>
      <c r="L6659" s="7" t="s">
        <v>2826</v>
      </c>
      <c r="M6659" s="241">
        <v>8500</v>
      </c>
      <c r="N6659" s="7" t="s">
        <v>362</v>
      </c>
    </row>
    <row r="6660" spans="1:14" x14ac:dyDescent="0.3">
      <c r="A6660" t="str">
        <f t="shared" si="104"/>
        <v>11348001</v>
      </c>
      <c r="B6660" s="7" t="s">
        <v>1294</v>
      </c>
      <c r="C6660" s="7" t="s">
        <v>1337</v>
      </c>
      <c r="D6660" s="7" t="s">
        <v>22</v>
      </c>
      <c r="E6660" s="7" t="s">
        <v>482</v>
      </c>
      <c r="F6660" s="7" t="s">
        <v>483</v>
      </c>
      <c r="G6660" s="7" t="s">
        <v>247</v>
      </c>
      <c r="H6660" s="7" t="s">
        <v>248</v>
      </c>
      <c r="I6660" s="7" t="s">
        <v>177</v>
      </c>
      <c r="J6660" s="7" t="s">
        <v>178</v>
      </c>
      <c r="K6660" s="241">
        <v>1134</v>
      </c>
      <c r="L6660" s="7" t="s">
        <v>758</v>
      </c>
      <c r="M6660" s="241">
        <v>8001</v>
      </c>
      <c r="N6660" s="7" t="s">
        <v>487</v>
      </c>
    </row>
    <row r="6661" spans="1:14" x14ac:dyDescent="0.3">
      <c r="A6661" t="str">
        <f t="shared" si="104"/>
        <v>11378500</v>
      </c>
      <c r="B6661" s="7" t="s">
        <v>1294</v>
      </c>
      <c r="C6661" s="7" t="s">
        <v>1337</v>
      </c>
      <c r="D6661" s="7" t="s">
        <v>22</v>
      </c>
      <c r="E6661" s="7" t="s">
        <v>482</v>
      </c>
      <c r="F6661" s="7" t="s">
        <v>483</v>
      </c>
      <c r="G6661" s="7" t="s">
        <v>247</v>
      </c>
      <c r="H6661" s="7" t="s">
        <v>248</v>
      </c>
      <c r="I6661" s="7" t="s">
        <v>177</v>
      </c>
      <c r="J6661" s="7" t="s">
        <v>178</v>
      </c>
      <c r="K6661" s="241">
        <v>1137</v>
      </c>
      <c r="L6661" s="7" t="s">
        <v>759</v>
      </c>
      <c r="M6661" s="241">
        <v>8500</v>
      </c>
      <c r="N6661" s="7" t="s">
        <v>362</v>
      </c>
    </row>
    <row r="6662" spans="1:14" x14ac:dyDescent="0.3">
      <c r="A6662" t="str">
        <f t="shared" si="104"/>
        <v>11402015</v>
      </c>
      <c r="B6662" s="7" t="s">
        <v>1294</v>
      </c>
      <c r="C6662" s="7" t="s">
        <v>1337</v>
      </c>
      <c r="D6662" s="7" t="s">
        <v>22</v>
      </c>
      <c r="E6662" s="7" t="e">
        <v>#N/A</v>
      </c>
      <c r="F6662" s="7" t="e">
        <v>#N/A</v>
      </c>
      <c r="G6662" s="7" t="e">
        <v>#N/A</v>
      </c>
      <c r="H6662" s="7" t="e">
        <v>#N/A</v>
      </c>
      <c r="I6662" s="7" t="s">
        <v>177</v>
      </c>
      <c r="J6662" s="7" t="s">
        <v>178</v>
      </c>
      <c r="K6662" s="241">
        <v>1140</v>
      </c>
      <c r="L6662" s="7" t="s">
        <v>760</v>
      </c>
      <c r="M6662" s="241">
        <v>2015</v>
      </c>
      <c r="N6662" s="7" t="s">
        <v>278</v>
      </c>
    </row>
    <row r="6663" spans="1:14" x14ac:dyDescent="0.3">
      <c r="A6663" t="str">
        <f t="shared" si="104"/>
        <v>11408500</v>
      </c>
      <c r="B6663" s="7" t="s">
        <v>1294</v>
      </c>
      <c r="C6663" s="7" t="s">
        <v>1337</v>
      </c>
      <c r="D6663" s="7" t="s">
        <v>22</v>
      </c>
      <c r="E6663" s="7" t="s">
        <v>482</v>
      </c>
      <c r="F6663" s="7" t="s">
        <v>483</v>
      </c>
      <c r="G6663" s="7" t="s">
        <v>247</v>
      </c>
      <c r="H6663" s="7" t="s">
        <v>248</v>
      </c>
      <c r="I6663" s="7" t="s">
        <v>177</v>
      </c>
      <c r="J6663" s="7" t="s">
        <v>178</v>
      </c>
      <c r="K6663" s="241">
        <v>1140</v>
      </c>
      <c r="L6663" s="7" t="s">
        <v>760</v>
      </c>
      <c r="M6663" s="241">
        <v>8500</v>
      </c>
      <c r="N6663" s="7" t="s">
        <v>362</v>
      </c>
    </row>
    <row r="6664" spans="1:14" x14ac:dyDescent="0.3">
      <c r="A6664" t="str">
        <f t="shared" si="104"/>
        <v>11621022</v>
      </c>
      <c r="B6664" s="7" t="s">
        <v>1294</v>
      </c>
      <c r="C6664" s="7" t="s">
        <v>1337</v>
      </c>
      <c r="D6664" s="7" t="s">
        <v>22</v>
      </c>
      <c r="E6664" s="7" t="e">
        <v>#N/A</v>
      </c>
      <c r="F6664" s="7" t="e">
        <v>#N/A</v>
      </c>
      <c r="G6664" s="7" t="e">
        <v>#N/A</v>
      </c>
      <c r="H6664" s="7" t="e">
        <v>#N/A</v>
      </c>
      <c r="I6664" s="7" t="s">
        <v>177</v>
      </c>
      <c r="J6664" s="7" t="s">
        <v>178</v>
      </c>
      <c r="K6664" s="241">
        <v>1162</v>
      </c>
      <c r="L6664" s="7" t="s">
        <v>2827</v>
      </c>
      <c r="M6664" s="241">
        <v>1022</v>
      </c>
      <c r="N6664" s="7" t="s">
        <v>602</v>
      </c>
    </row>
    <row r="6665" spans="1:14" x14ac:dyDescent="0.3">
      <c r="A6665" t="str">
        <f t="shared" si="104"/>
        <v>11621023</v>
      </c>
      <c r="B6665" s="7" t="s">
        <v>1294</v>
      </c>
      <c r="C6665" s="7" t="s">
        <v>1337</v>
      </c>
      <c r="D6665" s="7" t="s">
        <v>22</v>
      </c>
      <c r="E6665" s="7" t="e">
        <v>#N/A</v>
      </c>
      <c r="F6665" s="7" t="e">
        <v>#N/A</v>
      </c>
      <c r="G6665" s="7" t="e">
        <v>#N/A</v>
      </c>
      <c r="H6665" s="7" t="e">
        <v>#N/A</v>
      </c>
      <c r="I6665" s="7" t="s">
        <v>177</v>
      </c>
      <c r="J6665" s="7" t="s">
        <v>178</v>
      </c>
      <c r="K6665" s="241">
        <v>1162</v>
      </c>
      <c r="L6665" s="7" t="s">
        <v>2827</v>
      </c>
      <c r="M6665" s="241">
        <v>1023</v>
      </c>
      <c r="N6665" s="7" t="s">
        <v>528</v>
      </c>
    </row>
    <row r="6666" spans="1:14" x14ac:dyDescent="0.3">
      <c r="A6666" t="str">
        <f t="shared" si="104"/>
        <v>11621031</v>
      </c>
      <c r="B6666" s="7" t="s">
        <v>1294</v>
      </c>
      <c r="C6666" s="7" t="s">
        <v>1337</v>
      </c>
      <c r="D6666" s="7" t="s">
        <v>22</v>
      </c>
      <c r="E6666" s="7" t="e">
        <v>#N/A</v>
      </c>
      <c r="F6666" s="7" t="e">
        <v>#N/A</v>
      </c>
      <c r="G6666" s="7" t="e">
        <v>#N/A</v>
      </c>
      <c r="H6666" s="7" t="e">
        <v>#N/A</v>
      </c>
      <c r="I6666" s="7" t="s">
        <v>177</v>
      </c>
      <c r="J6666" s="7" t="s">
        <v>178</v>
      </c>
      <c r="K6666" s="241">
        <v>1162</v>
      </c>
      <c r="L6666" s="7" t="s">
        <v>2827</v>
      </c>
      <c r="M6666" s="241">
        <v>1031</v>
      </c>
      <c r="N6666" s="7" t="s">
        <v>529</v>
      </c>
    </row>
    <row r="6667" spans="1:14" x14ac:dyDescent="0.3">
      <c r="A6667" t="str">
        <f t="shared" si="104"/>
        <v>11621032</v>
      </c>
      <c r="B6667" s="7" t="s">
        <v>1294</v>
      </c>
      <c r="C6667" s="7" t="s">
        <v>1337</v>
      </c>
      <c r="D6667" s="7" t="s">
        <v>22</v>
      </c>
      <c r="E6667" s="7" t="e">
        <v>#N/A</v>
      </c>
      <c r="F6667" s="7" t="e">
        <v>#N/A</v>
      </c>
      <c r="G6667" s="7" t="e">
        <v>#N/A</v>
      </c>
      <c r="H6667" s="7" t="e">
        <v>#N/A</v>
      </c>
      <c r="I6667" s="7" t="s">
        <v>177</v>
      </c>
      <c r="J6667" s="7" t="s">
        <v>178</v>
      </c>
      <c r="K6667" s="241">
        <v>1162</v>
      </c>
      <c r="L6667" s="7" t="s">
        <v>2827</v>
      </c>
      <c r="M6667" s="241">
        <v>1032</v>
      </c>
      <c r="N6667" s="7" t="s">
        <v>530</v>
      </c>
    </row>
    <row r="6668" spans="1:14" x14ac:dyDescent="0.3">
      <c r="A6668" t="str">
        <f t="shared" si="104"/>
        <v>11621033</v>
      </c>
      <c r="B6668" s="7" t="s">
        <v>1294</v>
      </c>
      <c r="C6668" s="7" t="s">
        <v>1337</v>
      </c>
      <c r="D6668" s="7" t="s">
        <v>22</v>
      </c>
      <c r="E6668" s="7" t="e">
        <v>#N/A</v>
      </c>
      <c r="F6668" s="7" t="e">
        <v>#N/A</v>
      </c>
      <c r="G6668" s="7" t="e">
        <v>#N/A</v>
      </c>
      <c r="H6668" s="7" t="e">
        <v>#N/A</v>
      </c>
      <c r="I6668" s="7" t="s">
        <v>177</v>
      </c>
      <c r="J6668" s="7" t="s">
        <v>178</v>
      </c>
      <c r="K6668" s="241">
        <v>1162</v>
      </c>
      <c r="L6668" s="7" t="s">
        <v>2827</v>
      </c>
      <c r="M6668" s="241">
        <v>1033</v>
      </c>
      <c r="N6668" s="7" t="s">
        <v>656</v>
      </c>
    </row>
    <row r="6669" spans="1:14" x14ac:dyDescent="0.3">
      <c r="A6669" t="str">
        <f t="shared" si="104"/>
        <v>11621049</v>
      </c>
      <c r="B6669" s="7" t="s">
        <v>1294</v>
      </c>
      <c r="C6669" s="7" t="s">
        <v>1337</v>
      </c>
      <c r="D6669" s="7" t="s">
        <v>22</v>
      </c>
      <c r="E6669" s="7" t="e">
        <v>#N/A</v>
      </c>
      <c r="F6669" s="7" t="e">
        <v>#N/A</v>
      </c>
      <c r="G6669" s="7" t="e">
        <v>#N/A</v>
      </c>
      <c r="H6669" s="7" t="e">
        <v>#N/A</v>
      </c>
      <c r="I6669" s="7" t="s">
        <v>177</v>
      </c>
      <c r="J6669" s="7" t="s">
        <v>178</v>
      </c>
      <c r="K6669" s="241">
        <v>1162</v>
      </c>
      <c r="L6669" s="7" t="s">
        <v>2827</v>
      </c>
      <c r="M6669" s="241">
        <v>1049</v>
      </c>
      <c r="N6669" s="7" t="s">
        <v>608</v>
      </c>
    </row>
    <row r="6670" spans="1:14" x14ac:dyDescent="0.3">
      <c r="A6670" t="str">
        <f t="shared" si="104"/>
        <v>11621063</v>
      </c>
      <c r="B6670" s="7" t="s">
        <v>1294</v>
      </c>
      <c r="C6670" s="7" t="s">
        <v>1337</v>
      </c>
      <c r="D6670" s="7" t="s">
        <v>22</v>
      </c>
      <c r="E6670" s="7" t="e">
        <v>#N/A</v>
      </c>
      <c r="F6670" s="7" t="e">
        <v>#N/A</v>
      </c>
      <c r="G6670" s="7" t="e">
        <v>#N/A</v>
      </c>
      <c r="H6670" s="7" t="e">
        <v>#N/A</v>
      </c>
      <c r="I6670" s="7" t="s">
        <v>177</v>
      </c>
      <c r="J6670" s="7" t="s">
        <v>178</v>
      </c>
      <c r="K6670" s="241">
        <v>1162</v>
      </c>
      <c r="L6670" s="7" t="s">
        <v>2827</v>
      </c>
      <c r="M6670" s="241">
        <v>1063</v>
      </c>
      <c r="N6670" s="7" t="s">
        <v>855</v>
      </c>
    </row>
    <row r="6671" spans="1:14" x14ac:dyDescent="0.3">
      <c r="A6671" t="str">
        <f t="shared" si="104"/>
        <v>11622092</v>
      </c>
      <c r="B6671" s="7" t="s">
        <v>1294</v>
      </c>
      <c r="C6671" s="7" t="s">
        <v>1337</v>
      </c>
      <c r="D6671" s="7" t="s">
        <v>22</v>
      </c>
      <c r="E6671" s="7" t="e">
        <v>#N/A</v>
      </c>
      <c r="F6671" s="7" t="e">
        <v>#N/A</v>
      </c>
      <c r="G6671" s="7" t="e">
        <v>#N/A</v>
      </c>
      <c r="H6671" s="7" t="e">
        <v>#N/A</v>
      </c>
      <c r="I6671" s="7" t="s">
        <v>177</v>
      </c>
      <c r="J6671" s="7" t="s">
        <v>178</v>
      </c>
      <c r="K6671" s="241">
        <v>1162</v>
      </c>
      <c r="L6671" s="7" t="s">
        <v>2827</v>
      </c>
      <c r="M6671" s="241">
        <v>2092</v>
      </c>
      <c r="N6671" s="7" t="s">
        <v>141</v>
      </c>
    </row>
    <row r="6672" spans="1:14" x14ac:dyDescent="0.3">
      <c r="A6672" t="str">
        <f t="shared" si="104"/>
        <v>11625002</v>
      </c>
      <c r="B6672" s="7" t="s">
        <v>1351</v>
      </c>
      <c r="C6672" s="7" t="s">
        <v>1337</v>
      </c>
      <c r="D6672" s="7" t="s">
        <v>22</v>
      </c>
      <c r="E6672" s="7" t="e">
        <v>#N/A</v>
      </c>
      <c r="F6672" s="7" t="e">
        <v>#N/A</v>
      </c>
      <c r="G6672" s="7" t="e">
        <v>#N/A</v>
      </c>
      <c r="H6672" s="7" t="e">
        <v>#N/A</v>
      </c>
      <c r="I6672" s="7" t="s">
        <v>177</v>
      </c>
      <c r="J6672" s="7" t="s">
        <v>178</v>
      </c>
      <c r="K6672" s="241">
        <v>1162</v>
      </c>
      <c r="L6672" s="7" t="s">
        <v>2827</v>
      </c>
      <c r="M6672" s="241">
        <v>5002</v>
      </c>
      <c r="N6672" s="7" t="s">
        <v>308</v>
      </c>
    </row>
    <row r="6673" spans="1:14" x14ac:dyDescent="0.3">
      <c r="A6673" t="str">
        <f t="shared" si="104"/>
        <v>11625006</v>
      </c>
      <c r="B6673" s="7" t="s">
        <v>1294</v>
      </c>
      <c r="C6673" s="7" t="s">
        <v>1337</v>
      </c>
      <c r="D6673" s="7" t="s">
        <v>22</v>
      </c>
      <c r="E6673" s="7" t="e">
        <v>#N/A</v>
      </c>
      <c r="F6673" s="7" t="e">
        <v>#N/A</v>
      </c>
      <c r="G6673" s="7" t="e">
        <v>#N/A</v>
      </c>
      <c r="H6673" s="7" t="e">
        <v>#N/A</v>
      </c>
      <c r="I6673" s="7" t="s">
        <v>177</v>
      </c>
      <c r="J6673" s="7" t="s">
        <v>178</v>
      </c>
      <c r="K6673" s="241">
        <v>1162</v>
      </c>
      <c r="L6673" s="7" t="s">
        <v>2827</v>
      </c>
      <c r="M6673" s="241">
        <v>5006</v>
      </c>
      <c r="N6673" s="7" t="s">
        <v>736</v>
      </c>
    </row>
    <row r="6674" spans="1:14" x14ac:dyDescent="0.3">
      <c r="A6674" t="str">
        <f t="shared" si="104"/>
        <v>11651022</v>
      </c>
      <c r="B6674" s="7" t="s">
        <v>1294</v>
      </c>
      <c r="C6674" s="7" t="s">
        <v>1337</v>
      </c>
      <c r="D6674" s="7" t="s">
        <v>22</v>
      </c>
      <c r="E6674" s="7" t="e">
        <v>#N/A</v>
      </c>
      <c r="F6674" s="7" t="e">
        <v>#N/A</v>
      </c>
      <c r="G6674" s="7" t="e">
        <v>#N/A</v>
      </c>
      <c r="H6674" s="7" t="e">
        <v>#N/A</v>
      </c>
      <c r="I6674" s="7" t="s">
        <v>177</v>
      </c>
      <c r="J6674" s="7" t="s">
        <v>178</v>
      </c>
      <c r="K6674" s="241">
        <v>1165</v>
      </c>
      <c r="L6674" s="7" t="s">
        <v>2828</v>
      </c>
      <c r="M6674" s="241">
        <v>1022</v>
      </c>
      <c r="N6674" s="7" t="s">
        <v>602</v>
      </c>
    </row>
    <row r="6675" spans="1:14" x14ac:dyDescent="0.3">
      <c r="A6675" t="str">
        <f t="shared" si="104"/>
        <v>11651023</v>
      </c>
      <c r="B6675" s="7" t="s">
        <v>1294</v>
      </c>
      <c r="C6675" s="7" t="s">
        <v>1337</v>
      </c>
      <c r="D6675" s="7" t="s">
        <v>22</v>
      </c>
      <c r="E6675" s="7" t="e">
        <v>#N/A</v>
      </c>
      <c r="F6675" s="7" t="e">
        <v>#N/A</v>
      </c>
      <c r="G6675" s="7" t="e">
        <v>#N/A</v>
      </c>
      <c r="H6675" s="7" t="e">
        <v>#N/A</v>
      </c>
      <c r="I6675" s="7" t="s">
        <v>177</v>
      </c>
      <c r="J6675" s="7" t="s">
        <v>178</v>
      </c>
      <c r="K6675" s="241">
        <v>1165</v>
      </c>
      <c r="L6675" s="7" t="s">
        <v>2828</v>
      </c>
      <c r="M6675" s="241">
        <v>1023</v>
      </c>
      <c r="N6675" s="7" t="s">
        <v>528</v>
      </c>
    </row>
    <row r="6676" spans="1:14" x14ac:dyDescent="0.3">
      <c r="A6676" t="str">
        <f t="shared" si="104"/>
        <v>11651031</v>
      </c>
      <c r="B6676" s="7" t="s">
        <v>1294</v>
      </c>
      <c r="C6676" s="7" t="s">
        <v>1337</v>
      </c>
      <c r="D6676" s="7" t="s">
        <v>22</v>
      </c>
      <c r="E6676" s="7" t="e">
        <v>#N/A</v>
      </c>
      <c r="F6676" s="7" t="e">
        <v>#N/A</v>
      </c>
      <c r="G6676" s="7" t="e">
        <v>#N/A</v>
      </c>
      <c r="H6676" s="7" t="e">
        <v>#N/A</v>
      </c>
      <c r="I6676" s="7" t="s">
        <v>177</v>
      </c>
      <c r="J6676" s="7" t="s">
        <v>178</v>
      </c>
      <c r="K6676" s="241">
        <v>1165</v>
      </c>
      <c r="L6676" s="7" t="s">
        <v>2828</v>
      </c>
      <c r="M6676" s="241">
        <v>1031</v>
      </c>
      <c r="N6676" s="7" t="s">
        <v>529</v>
      </c>
    </row>
    <row r="6677" spans="1:14" x14ac:dyDescent="0.3">
      <c r="A6677" t="str">
        <f t="shared" si="104"/>
        <v>11651032</v>
      </c>
      <c r="B6677" s="7" t="s">
        <v>1294</v>
      </c>
      <c r="C6677" s="7" t="s">
        <v>1337</v>
      </c>
      <c r="D6677" s="7" t="s">
        <v>22</v>
      </c>
      <c r="E6677" s="7" t="e">
        <v>#N/A</v>
      </c>
      <c r="F6677" s="7" t="e">
        <v>#N/A</v>
      </c>
      <c r="G6677" s="7" t="e">
        <v>#N/A</v>
      </c>
      <c r="H6677" s="7" t="e">
        <v>#N/A</v>
      </c>
      <c r="I6677" s="7" t="s">
        <v>177</v>
      </c>
      <c r="J6677" s="7" t="s">
        <v>178</v>
      </c>
      <c r="K6677" s="241">
        <v>1165</v>
      </c>
      <c r="L6677" s="7" t="s">
        <v>2828</v>
      </c>
      <c r="M6677" s="241">
        <v>1032</v>
      </c>
      <c r="N6677" s="7" t="s">
        <v>530</v>
      </c>
    </row>
    <row r="6678" spans="1:14" x14ac:dyDescent="0.3">
      <c r="A6678" t="str">
        <f t="shared" si="104"/>
        <v>11651033</v>
      </c>
      <c r="B6678" s="7" t="s">
        <v>1294</v>
      </c>
      <c r="C6678" s="7" t="s">
        <v>1337</v>
      </c>
      <c r="D6678" s="7" t="s">
        <v>22</v>
      </c>
      <c r="E6678" s="7" t="e">
        <v>#N/A</v>
      </c>
      <c r="F6678" s="7" t="e">
        <v>#N/A</v>
      </c>
      <c r="G6678" s="7" t="e">
        <v>#N/A</v>
      </c>
      <c r="H6678" s="7" t="e">
        <v>#N/A</v>
      </c>
      <c r="I6678" s="7" t="s">
        <v>177</v>
      </c>
      <c r="J6678" s="7" t="s">
        <v>178</v>
      </c>
      <c r="K6678" s="241">
        <v>1165</v>
      </c>
      <c r="L6678" s="7" t="s">
        <v>2828</v>
      </c>
      <c r="M6678" s="241">
        <v>1033</v>
      </c>
      <c r="N6678" s="7" t="s">
        <v>656</v>
      </c>
    </row>
    <row r="6679" spans="1:14" x14ac:dyDescent="0.3">
      <c r="A6679" t="str">
        <f t="shared" si="104"/>
        <v>11651049</v>
      </c>
      <c r="B6679" s="7" t="s">
        <v>1294</v>
      </c>
      <c r="C6679" s="7" t="s">
        <v>1337</v>
      </c>
      <c r="D6679" s="7" t="s">
        <v>22</v>
      </c>
      <c r="E6679" s="7" t="e">
        <v>#N/A</v>
      </c>
      <c r="F6679" s="7" t="e">
        <v>#N/A</v>
      </c>
      <c r="G6679" s="7" t="e">
        <v>#N/A</v>
      </c>
      <c r="H6679" s="7" t="e">
        <v>#N/A</v>
      </c>
      <c r="I6679" s="7" t="s">
        <v>177</v>
      </c>
      <c r="J6679" s="7" t="s">
        <v>178</v>
      </c>
      <c r="K6679" s="241">
        <v>1165</v>
      </c>
      <c r="L6679" s="7" t="s">
        <v>2828</v>
      </c>
      <c r="M6679" s="241">
        <v>1049</v>
      </c>
      <c r="N6679" s="7" t="s">
        <v>608</v>
      </c>
    </row>
    <row r="6680" spans="1:14" x14ac:dyDescent="0.3">
      <c r="A6680" t="str">
        <f t="shared" si="104"/>
        <v>11651063</v>
      </c>
      <c r="B6680" s="7" t="s">
        <v>1294</v>
      </c>
      <c r="C6680" s="7" t="s">
        <v>1337</v>
      </c>
      <c r="D6680" s="7" t="s">
        <v>22</v>
      </c>
      <c r="E6680" s="7" t="e">
        <v>#N/A</v>
      </c>
      <c r="F6680" s="7" t="e">
        <v>#N/A</v>
      </c>
      <c r="G6680" s="7" t="e">
        <v>#N/A</v>
      </c>
      <c r="H6680" s="7" t="e">
        <v>#N/A</v>
      </c>
      <c r="I6680" s="7" t="s">
        <v>177</v>
      </c>
      <c r="J6680" s="7" t="s">
        <v>178</v>
      </c>
      <c r="K6680" s="241">
        <v>1165</v>
      </c>
      <c r="L6680" s="7" t="s">
        <v>2828</v>
      </c>
      <c r="M6680" s="241">
        <v>1063</v>
      </c>
      <c r="N6680" s="7" t="s">
        <v>855</v>
      </c>
    </row>
    <row r="6681" spans="1:14" x14ac:dyDescent="0.3">
      <c r="A6681" t="str">
        <f t="shared" si="104"/>
        <v>11652046</v>
      </c>
      <c r="B6681" s="7" t="s">
        <v>1294</v>
      </c>
      <c r="C6681" s="7" t="s">
        <v>1337</v>
      </c>
      <c r="D6681" s="7" t="s">
        <v>22</v>
      </c>
      <c r="E6681" s="7" t="e">
        <v>#N/A</v>
      </c>
      <c r="F6681" s="7" t="e">
        <v>#N/A</v>
      </c>
      <c r="G6681" s="7" t="e">
        <v>#N/A</v>
      </c>
      <c r="H6681" s="7" t="e">
        <v>#N/A</v>
      </c>
      <c r="I6681" s="7" t="s">
        <v>177</v>
      </c>
      <c r="J6681" s="7" t="s">
        <v>178</v>
      </c>
      <c r="K6681" s="241">
        <v>1165</v>
      </c>
      <c r="L6681" s="7" t="s">
        <v>2828</v>
      </c>
      <c r="M6681" s="241">
        <v>2046</v>
      </c>
      <c r="N6681" s="7" t="s">
        <v>404</v>
      </c>
    </row>
    <row r="6682" spans="1:14" x14ac:dyDescent="0.3">
      <c r="A6682" t="str">
        <f t="shared" si="104"/>
        <v>11652092</v>
      </c>
      <c r="B6682" s="7" t="s">
        <v>1294</v>
      </c>
      <c r="C6682" s="7" t="s">
        <v>1337</v>
      </c>
      <c r="D6682" s="7" t="s">
        <v>22</v>
      </c>
      <c r="E6682" s="7" t="e">
        <v>#N/A</v>
      </c>
      <c r="F6682" s="7" t="e">
        <v>#N/A</v>
      </c>
      <c r="G6682" s="7" t="e">
        <v>#N/A</v>
      </c>
      <c r="H6682" s="7" t="e">
        <v>#N/A</v>
      </c>
      <c r="I6682" s="7" t="s">
        <v>177</v>
      </c>
      <c r="J6682" s="7" t="s">
        <v>178</v>
      </c>
      <c r="K6682" s="241">
        <v>1165</v>
      </c>
      <c r="L6682" s="7" t="s">
        <v>2828</v>
      </c>
      <c r="M6682" s="241">
        <v>2092</v>
      </c>
      <c r="N6682" s="7" t="s">
        <v>141</v>
      </c>
    </row>
    <row r="6683" spans="1:14" x14ac:dyDescent="0.3">
      <c r="A6683" t="str">
        <f t="shared" si="104"/>
        <v>11655002</v>
      </c>
      <c r="B6683" s="7" t="s">
        <v>1351</v>
      </c>
      <c r="C6683" s="7" t="s">
        <v>1337</v>
      </c>
      <c r="D6683" s="7" t="s">
        <v>22</v>
      </c>
      <c r="E6683" s="7" t="e">
        <v>#N/A</v>
      </c>
      <c r="F6683" s="7" t="e">
        <v>#N/A</v>
      </c>
      <c r="G6683" s="7" t="e">
        <v>#N/A</v>
      </c>
      <c r="H6683" s="7" t="e">
        <v>#N/A</v>
      </c>
      <c r="I6683" s="7" t="s">
        <v>177</v>
      </c>
      <c r="J6683" s="7" t="s">
        <v>178</v>
      </c>
      <c r="K6683" s="241">
        <v>1165</v>
      </c>
      <c r="L6683" s="7" t="s">
        <v>2828</v>
      </c>
      <c r="M6683" s="241">
        <v>5002</v>
      </c>
      <c r="N6683" s="7" t="s">
        <v>308</v>
      </c>
    </row>
    <row r="6684" spans="1:14" x14ac:dyDescent="0.3">
      <c r="A6684" t="str">
        <f t="shared" si="104"/>
        <v>11687000</v>
      </c>
      <c r="B6684" s="7" t="s">
        <v>1294</v>
      </c>
      <c r="C6684" s="7" t="s">
        <v>1337</v>
      </c>
      <c r="D6684" s="7" t="s">
        <v>22</v>
      </c>
      <c r="E6684" s="7" t="e">
        <v>#N/A</v>
      </c>
      <c r="F6684" s="7" t="e">
        <v>#N/A</v>
      </c>
      <c r="G6684" s="7" t="e">
        <v>#N/A</v>
      </c>
      <c r="H6684" s="7" t="e">
        <v>#N/A</v>
      </c>
      <c r="I6684" s="7" t="s">
        <v>177</v>
      </c>
      <c r="J6684" s="7" t="s">
        <v>178</v>
      </c>
      <c r="K6684" s="241">
        <v>1168</v>
      </c>
      <c r="L6684" s="7" t="s">
        <v>2829</v>
      </c>
      <c r="M6684" s="241">
        <v>7000</v>
      </c>
      <c r="N6684" s="7" t="s">
        <v>44</v>
      </c>
    </row>
    <row r="6685" spans="1:14" x14ac:dyDescent="0.3">
      <c r="A6685" t="str">
        <f t="shared" si="104"/>
        <v>11698040</v>
      </c>
      <c r="B6685" s="7" t="s">
        <v>1294</v>
      </c>
      <c r="C6685" s="7" t="s">
        <v>1337</v>
      </c>
      <c r="D6685" s="7" t="s">
        <v>22</v>
      </c>
      <c r="E6685" s="7" t="s">
        <v>482</v>
      </c>
      <c r="F6685" s="7" t="s">
        <v>483</v>
      </c>
      <c r="G6685" s="7" t="s">
        <v>247</v>
      </c>
      <c r="H6685" s="7" t="s">
        <v>248</v>
      </c>
      <c r="I6685" s="7" t="s">
        <v>177</v>
      </c>
      <c r="J6685" s="7" t="s">
        <v>178</v>
      </c>
      <c r="K6685" s="241">
        <v>1169</v>
      </c>
      <c r="L6685" s="7" t="s">
        <v>762</v>
      </c>
      <c r="M6685" s="241">
        <v>8040</v>
      </c>
      <c r="N6685" s="7" t="s">
        <v>441</v>
      </c>
    </row>
    <row r="6686" spans="1:14" x14ac:dyDescent="0.3">
      <c r="A6686" t="str">
        <f t="shared" si="104"/>
        <v>11698500</v>
      </c>
      <c r="B6686" s="7" t="s">
        <v>1294</v>
      </c>
      <c r="C6686" s="7" t="s">
        <v>1337</v>
      </c>
      <c r="D6686" s="7" t="s">
        <v>22</v>
      </c>
      <c r="E6686" s="7" t="s">
        <v>482</v>
      </c>
      <c r="F6686" s="7" t="s">
        <v>483</v>
      </c>
      <c r="G6686" s="7" t="s">
        <v>247</v>
      </c>
      <c r="H6686" s="7" t="s">
        <v>248</v>
      </c>
      <c r="I6686" s="7" t="s">
        <v>177</v>
      </c>
      <c r="J6686" s="7" t="s">
        <v>178</v>
      </c>
      <c r="K6686" s="241">
        <v>1169</v>
      </c>
      <c r="L6686" s="7" t="s">
        <v>762</v>
      </c>
      <c r="M6686" s="241">
        <v>8500</v>
      </c>
      <c r="N6686" s="7" t="s">
        <v>362</v>
      </c>
    </row>
    <row r="6687" spans="1:14" x14ac:dyDescent="0.3">
      <c r="A6687" t="str">
        <f t="shared" si="104"/>
        <v>11711</v>
      </c>
      <c r="B6687" s="7" t="s">
        <v>1294</v>
      </c>
      <c r="C6687" s="7" t="s">
        <v>1337</v>
      </c>
      <c r="D6687" s="7" t="s">
        <v>22</v>
      </c>
      <c r="E6687" s="7" t="e">
        <v>#N/A</v>
      </c>
      <c r="F6687" s="7" t="e">
        <v>#N/A</v>
      </c>
      <c r="G6687" s="7" t="e">
        <v>#N/A</v>
      </c>
      <c r="H6687" s="7" t="e">
        <v>#N/A</v>
      </c>
      <c r="I6687" s="7" t="s">
        <v>177</v>
      </c>
      <c r="J6687" s="7" t="s">
        <v>178</v>
      </c>
      <c r="K6687" s="241">
        <v>1171</v>
      </c>
      <c r="L6687" s="7" t="s">
        <v>2830</v>
      </c>
      <c r="M6687" s="241">
        <v>1</v>
      </c>
      <c r="N6687" s="7" t="s">
        <v>158</v>
      </c>
    </row>
    <row r="6688" spans="1:14" x14ac:dyDescent="0.3">
      <c r="A6688" t="str">
        <f t="shared" si="104"/>
        <v>11711504</v>
      </c>
      <c r="B6688" s="7" t="s">
        <v>1294</v>
      </c>
      <c r="C6688" s="7" t="s">
        <v>1337</v>
      </c>
      <c r="D6688" s="7" t="s">
        <v>22</v>
      </c>
      <c r="E6688" s="7" t="e">
        <v>#N/A</v>
      </c>
      <c r="F6688" s="7" t="e">
        <v>#N/A</v>
      </c>
      <c r="G6688" s="7" t="e">
        <v>#N/A</v>
      </c>
      <c r="H6688" s="7" t="e">
        <v>#N/A</v>
      </c>
      <c r="I6688" s="7" t="s">
        <v>177</v>
      </c>
      <c r="J6688" s="7" t="s">
        <v>178</v>
      </c>
      <c r="K6688" s="241">
        <v>1171</v>
      </c>
      <c r="L6688" s="7" t="s">
        <v>2830</v>
      </c>
      <c r="M6688" s="241">
        <v>1504</v>
      </c>
      <c r="N6688" s="7" t="s">
        <v>161</v>
      </c>
    </row>
    <row r="6689" spans="1:14" x14ac:dyDescent="0.3">
      <c r="A6689" t="str">
        <f t="shared" si="104"/>
        <v>11717120</v>
      </c>
      <c r="B6689" s="7" t="s">
        <v>1294</v>
      </c>
      <c r="C6689" s="7" t="s">
        <v>1337</v>
      </c>
      <c r="D6689" s="7" t="s">
        <v>22</v>
      </c>
      <c r="E6689" s="7" t="e">
        <v>#N/A</v>
      </c>
      <c r="F6689" s="7" t="e">
        <v>#N/A</v>
      </c>
      <c r="G6689" s="7" t="e">
        <v>#N/A</v>
      </c>
      <c r="H6689" s="7" t="e">
        <v>#N/A</v>
      </c>
      <c r="I6689" s="7" t="s">
        <v>177</v>
      </c>
      <c r="J6689" s="7" t="s">
        <v>178</v>
      </c>
      <c r="K6689" s="241">
        <v>1171</v>
      </c>
      <c r="L6689" s="7" t="s">
        <v>2830</v>
      </c>
      <c r="M6689" s="241">
        <v>7120</v>
      </c>
      <c r="N6689" s="7" t="s">
        <v>52</v>
      </c>
    </row>
    <row r="6690" spans="1:14" x14ac:dyDescent="0.3">
      <c r="A6690" t="str">
        <f t="shared" si="104"/>
        <v>11762086</v>
      </c>
      <c r="B6690" s="7" t="s">
        <v>1294</v>
      </c>
      <c r="C6690" s="7" t="s">
        <v>1337</v>
      </c>
      <c r="D6690" s="7" t="s">
        <v>22</v>
      </c>
      <c r="E6690" s="7" t="s">
        <v>482</v>
      </c>
      <c r="F6690" s="7" t="s">
        <v>483</v>
      </c>
      <c r="G6690" s="7" t="s">
        <v>247</v>
      </c>
      <c r="H6690" s="7" t="s">
        <v>248</v>
      </c>
      <c r="I6690" s="7" t="s">
        <v>177</v>
      </c>
      <c r="J6690" s="7" t="s">
        <v>178</v>
      </c>
      <c r="K6690" s="241">
        <v>1176</v>
      </c>
      <c r="L6690" s="7" t="s">
        <v>763</v>
      </c>
      <c r="M6690" s="241">
        <v>2086</v>
      </c>
      <c r="N6690" s="7" t="s">
        <v>291</v>
      </c>
    </row>
    <row r="6691" spans="1:14" x14ac:dyDescent="0.3">
      <c r="A6691" t="str">
        <f t="shared" si="104"/>
        <v>11764000</v>
      </c>
      <c r="B6691" s="7" t="s">
        <v>1294</v>
      </c>
      <c r="C6691" s="7" t="s">
        <v>1337</v>
      </c>
      <c r="D6691" s="7" t="s">
        <v>22</v>
      </c>
      <c r="E6691" s="7" t="e">
        <v>#N/A</v>
      </c>
      <c r="F6691" s="7" t="e">
        <v>#N/A</v>
      </c>
      <c r="G6691" s="7" t="e">
        <v>#N/A</v>
      </c>
      <c r="H6691" s="7" t="e">
        <v>#N/A</v>
      </c>
      <c r="I6691" s="7" t="s">
        <v>177</v>
      </c>
      <c r="J6691" s="7" t="s">
        <v>178</v>
      </c>
      <c r="K6691" s="241">
        <v>1176</v>
      </c>
      <c r="L6691" s="7" t="s">
        <v>763</v>
      </c>
      <c r="M6691" s="241">
        <v>4000</v>
      </c>
      <c r="N6691" s="7" t="s">
        <v>1349</v>
      </c>
    </row>
    <row r="6692" spans="1:14" x14ac:dyDescent="0.3">
      <c r="A6692" t="str">
        <f t="shared" si="104"/>
        <v>11768000</v>
      </c>
      <c r="B6692" s="7" t="s">
        <v>1294</v>
      </c>
      <c r="C6692" s="7" t="s">
        <v>1337</v>
      </c>
      <c r="D6692" s="7" t="s">
        <v>22</v>
      </c>
      <c r="E6692" s="7" t="s">
        <v>482</v>
      </c>
      <c r="F6692" s="7" t="s">
        <v>483</v>
      </c>
      <c r="G6692" s="7" t="s">
        <v>247</v>
      </c>
      <c r="H6692" s="7" t="s">
        <v>248</v>
      </c>
      <c r="I6692" s="7" t="s">
        <v>177</v>
      </c>
      <c r="J6692" s="7" t="s">
        <v>178</v>
      </c>
      <c r="K6692" s="241">
        <v>1176</v>
      </c>
      <c r="L6692" s="7" t="s">
        <v>763</v>
      </c>
      <c r="M6692" s="241">
        <v>8000</v>
      </c>
      <c r="N6692" s="7" t="s">
        <v>163</v>
      </c>
    </row>
    <row r="6693" spans="1:14" x14ac:dyDescent="0.3">
      <c r="A6693" t="str">
        <f t="shared" si="104"/>
        <v>11812045</v>
      </c>
      <c r="B6693" s="7" t="s">
        <v>1294</v>
      </c>
      <c r="C6693" s="7" t="s">
        <v>1337</v>
      </c>
      <c r="D6693" s="7" t="s">
        <v>22</v>
      </c>
      <c r="E6693" s="7" t="e">
        <v>#N/A</v>
      </c>
      <c r="F6693" s="7" t="e">
        <v>#N/A</v>
      </c>
      <c r="G6693" s="7" t="e">
        <v>#N/A</v>
      </c>
      <c r="H6693" s="7" t="e">
        <v>#N/A</v>
      </c>
      <c r="I6693" s="7" t="s">
        <v>177</v>
      </c>
      <c r="J6693" s="7" t="s">
        <v>178</v>
      </c>
      <c r="K6693" s="241">
        <v>1181</v>
      </c>
      <c r="L6693" s="7" t="s">
        <v>764</v>
      </c>
      <c r="M6693" s="241">
        <v>2045</v>
      </c>
      <c r="N6693" s="7" t="s">
        <v>170</v>
      </c>
    </row>
    <row r="6694" spans="1:14" x14ac:dyDescent="0.3">
      <c r="A6694" t="str">
        <f t="shared" si="104"/>
        <v>11818040</v>
      </c>
      <c r="B6694" s="7" t="s">
        <v>1294</v>
      </c>
      <c r="C6694" s="7" t="s">
        <v>1337</v>
      </c>
      <c r="D6694" s="7" t="s">
        <v>22</v>
      </c>
      <c r="E6694" s="7" t="e">
        <v>#N/A</v>
      </c>
      <c r="F6694" s="7" t="e">
        <v>#N/A</v>
      </c>
      <c r="G6694" s="7" t="e">
        <v>#N/A</v>
      </c>
      <c r="H6694" s="7" t="e">
        <v>#N/A</v>
      </c>
      <c r="I6694" s="7" t="s">
        <v>177</v>
      </c>
      <c r="J6694" s="7" t="s">
        <v>178</v>
      </c>
      <c r="K6694" s="241">
        <v>1181</v>
      </c>
      <c r="L6694" s="7" t="s">
        <v>764</v>
      </c>
      <c r="M6694" s="241">
        <v>8040</v>
      </c>
      <c r="N6694" s="7" t="s">
        <v>441</v>
      </c>
    </row>
    <row r="6695" spans="1:14" x14ac:dyDescent="0.3">
      <c r="A6695" t="str">
        <f t="shared" si="104"/>
        <v>11818500</v>
      </c>
      <c r="B6695" s="7" t="s">
        <v>1294</v>
      </c>
      <c r="C6695" s="7" t="s">
        <v>1337</v>
      </c>
      <c r="D6695" s="7" t="s">
        <v>22</v>
      </c>
      <c r="E6695" s="7" t="s">
        <v>482</v>
      </c>
      <c r="F6695" s="7" t="s">
        <v>483</v>
      </c>
      <c r="G6695" s="7" t="s">
        <v>247</v>
      </c>
      <c r="H6695" s="7" t="s">
        <v>248</v>
      </c>
      <c r="I6695" s="7" t="s">
        <v>177</v>
      </c>
      <c r="J6695" s="7" t="s">
        <v>178</v>
      </c>
      <c r="K6695" s="241">
        <v>1181</v>
      </c>
      <c r="L6695" s="7" t="s">
        <v>764</v>
      </c>
      <c r="M6695" s="241">
        <v>8500</v>
      </c>
      <c r="N6695" s="7" t="s">
        <v>362</v>
      </c>
    </row>
    <row r="6696" spans="1:14" x14ac:dyDescent="0.3">
      <c r="A6696" t="str">
        <f t="shared" si="104"/>
        <v>20461016</v>
      </c>
      <c r="B6696" s="7" t="s">
        <v>1294</v>
      </c>
      <c r="C6696" s="7" t="s">
        <v>1337</v>
      </c>
      <c r="D6696" s="7" t="s">
        <v>22</v>
      </c>
      <c r="E6696" s="7" t="e">
        <v>#N/A</v>
      </c>
      <c r="F6696" s="7" t="e">
        <v>#N/A</v>
      </c>
      <c r="G6696" s="7" t="e">
        <v>#N/A</v>
      </c>
      <c r="H6696" s="7" t="e">
        <v>#N/A</v>
      </c>
      <c r="I6696" s="7" t="s">
        <v>177</v>
      </c>
      <c r="J6696" s="7" t="s">
        <v>178</v>
      </c>
      <c r="K6696" s="241">
        <v>2046</v>
      </c>
      <c r="L6696" s="7" t="s">
        <v>767</v>
      </c>
      <c r="M6696" s="241">
        <v>1016</v>
      </c>
      <c r="N6696" s="7" t="s">
        <v>599</v>
      </c>
    </row>
    <row r="6697" spans="1:14" x14ac:dyDescent="0.3">
      <c r="A6697" t="str">
        <f t="shared" si="104"/>
        <v>20461019</v>
      </c>
      <c r="B6697" s="7" t="s">
        <v>1294</v>
      </c>
      <c r="C6697" s="7" t="s">
        <v>1337</v>
      </c>
      <c r="D6697" s="7" t="s">
        <v>22</v>
      </c>
      <c r="E6697" s="7" t="s">
        <v>482</v>
      </c>
      <c r="F6697" s="7" t="s">
        <v>483</v>
      </c>
      <c r="G6697" s="7" t="s">
        <v>247</v>
      </c>
      <c r="H6697" s="7" t="s">
        <v>248</v>
      </c>
      <c r="I6697" s="7" t="s">
        <v>177</v>
      </c>
      <c r="J6697" s="7" t="s">
        <v>178</v>
      </c>
      <c r="K6697" s="241">
        <v>2046</v>
      </c>
      <c r="L6697" s="7" t="s">
        <v>767</v>
      </c>
      <c r="M6697" s="241">
        <v>1019</v>
      </c>
      <c r="N6697" s="7" t="s">
        <v>601</v>
      </c>
    </row>
    <row r="6698" spans="1:14" x14ac:dyDescent="0.3">
      <c r="A6698" t="str">
        <f t="shared" si="104"/>
        <v>20461042</v>
      </c>
      <c r="B6698" s="7" t="s">
        <v>1294</v>
      </c>
      <c r="C6698" s="7" t="s">
        <v>1337</v>
      </c>
      <c r="D6698" s="7" t="s">
        <v>22</v>
      </c>
      <c r="E6698" s="7" t="s">
        <v>482</v>
      </c>
      <c r="F6698" s="7" t="s">
        <v>483</v>
      </c>
      <c r="G6698" s="7" t="s">
        <v>247</v>
      </c>
      <c r="H6698" s="7" t="s">
        <v>248</v>
      </c>
      <c r="I6698" s="7" t="s">
        <v>177</v>
      </c>
      <c r="J6698" s="7" t="s">
        <v>178</v>
      </c>
      <c r="K6698" s="241">
        <v>2046</v>
      </c>
      <c r="L6698" s="7" t="s">
        <v>767</v>
      </c>
      <c r="M6698" s="241">
        <v>1042</v>
      </c>
      <c r="N6698" s="7" t="s">
        <v>180</v>
      </c>
    </row>
    <row r="6699" spans="1:14" x14ac:dyDescent="0.3">
      <c r="A6699" t="str">
        <f t="shared" si="104"/>
        <v>20461065</v>
      </c>
      <c r="B6699" s="7" t="s">
        <v>1294</v>
      </c>
      <c r="C6699" s="7" t="s">
        <v>1337</v>
      </c>
      <c r="D6699" s="7" t="s">
        <v>22</v>
      </c>
      <c r="E6699" s="7" t="s">
        <v>482</v>
      </c>
      <c r="F6699" s="7" t="s">
        <v>483</v>
      </c>
      <c r="G6699" s="7" t="s">
        <v>247</v>
      </c>
      <c r="H6699" s="7" t="s">
        <v>248</v>
      </c>
      <c r="I6699" s="7" t="s">
        <v>177</v>
      </c>
      <c r="J6699" s="7" t="s">
        <v>178</v>
      </c>
      <c r="K6699" s="241">
        <v>2046</v>
      </c>
      <c r="L6699" s="7" t="s">
        <v>767</v>
      </c>
      <c r="M6699" s="241">
        <v>1065</v>
      </c>
      <c r="N6699" s="7" t="s">
        <v>739</v>
      </c>
    </row>
    <row r="6700" spans="1:14" x14ac:dyDescent="0.3">
      <c r="A6700" t="str">
        <f t="shared" si="104"/>
        <v>20462007</v>
      </c>
      <c r="B6700" s="7" t="s">
        <v>1294</v>
      </c>
      <c r="C6700" s="7" t="s">
        <v>1337</v>
      </c>
      <c r="D6700" s="7" t="s">
        <v>22</v>
      </c>
      <c r="E6700" s="7" t="e">
        <v>#N/A</v>
      </c>
      <c r="F6700" s="7" t="e">
        <v>#N/A</v>
      </c>
      <c r="G6700" s="7" t="e">
        <v>#N/A</v>
      </c>
      <c r="H6700" s="7" t="e">
        <v>#N/A</v>
      </c>
      <c r="I6700" s="7" t="s">
        <v>177</v>
      </c>
      <c r="J6700" s="7" t="s">
        <v>178</v>
      </c>
      <c r="K6700" s="241">
        <v>2046</v>
      </c>
      <c r="L6700" s="7" t="s">
        <v>767</v>
      </c>
      <c r="M6700" s="241">
        <v>2007</v>
      </c>
      <c r="N6700" s="7" t="s">
        <v>619</v>
      </c>
    </row>
    <row r="6701" spans="1:14" x14ac:dyDescent="0.3">
      <c r="A6701" t="str">
        <f t="shared" si="104"/>
        <v>20464000</v>
      </c>
      <c r="B6701" s="7" t="s">
        <v>1294</v>
      </c>
      <c r="C6701" s="7" t="s">
        <v>1337</v>
      </c>
      <c r="D6701" s="7" t="s">
        <v>22</v>
      </c>
      <c r="E6701" s="7" t="e">
        <v>#N/A</v>
      </c>
      <c r="F6701" s="7" t="e">
        <v>#N/A</v>
      </c>
      <c r="G6701" s="7" t="e">
        <v>#N/A</v>
      </c>
      <c r="H6701" s="7" t="e">
        <v>#N/A</v>
      </c>
      <c r="I6701" s="7" t="s">
        <v>177</v>
      </c>
      <c r="J6701" s="7" t="s">
        <v>178</v>
      </c>
      <c r="K6701" s="241">
        <v>2046</v>
      </c>
      <c r="L6701" s="7" t="s">
        <v>767</v>
      </c>
      <c r="M6701" s="241">
        <v>4000</v>
      </c>
      <c r="N6701" s="7" t="s">
        <v>1349</v>
      </c>
    </row>
    <row r="6702" spans="1:14" x14ac:dyDescent="0.3">
      <c r="A6702" t="str">
        <f t="shared" si="104"/>
        <v>20465002</v>
      </c>
      <c r="B6702" s="7" t="s">
        <v>1351</v>
      </c>
      <c r="C6702" s="7" t="s">
        <v>1337</v>
      </c>
      <c r="D6702" s="7" t="s">
        <v>22</v>
      </c>
      <c r="E6702" s="7" t="e">
        <v>#N/A</v>
      </c>
      <c r="F6702" s="7" t="e">
        <v>#N/A</v>
      </c>
      <c r="G6702" s="7" t="e">
        <v>#N/A</v>
      </c>
      <c r="H6702" s="7" t="e">
        <v>#N/A</v>
      </c>
      <c r="I6702" s="7" t="s">
        <v>177</v>
      </c>
      <c r="J6702" s="7" t="s">
        <v>178</v>
      </c>
      <c r="K6702" s="241">
        <v>2046</v>
      </c>
      <c r="L6702" s="7" t="s">
        <v>767</v>
      </c>
      <c r="M6702" s="241">
        <v>5002</v>
      </c>
      <c r="N6702" s="7" t="s">
        <v>308</v>
      </c>
    </row>
    <row r="6703" spans="1:14" x14ac:dyDescent="0.3">
      <c r="A6703" t="str">
        <f t="shared" si="104"/>
        <v>20465006</v>
      </c>
      <c r="B6703" s="7" t="s">
        <v>1294</v>
      </c>
      <c r="C6703" s="7" t="s">
        <v>1337</v>
      </c>
      <c r="D6703" s="7" t="s">
        <v>22</v>
      </c>
      <c r="E6703" s="7" t="e">
        <v>#N/A</v>
      </c>
      <c r="F6703" s="7" t="e">
        <v>#N/A</v>
      </c>
      <c r="G6703" s="7" t="e">
        <v>#N/A</v>
      </c>
      <c r="H6703" s="7" t="e">
        <v>#N/A</v>
      </c>
      <c r="I6703" s="7" t="s">
        <v>177</v>
      </c>
      <c r="J6703" s="7" t="s">
        <v>178</v>
      </c>
      <c r="K6703" s="241">
        <v>2046</v>
      </c>
      <c r="L6703" s="7" t="s">
        <v>767</v>
      </c>
      <c r="M6703" s="241">
        <v>5006</v>
      </c>
      <c r="N6703" s="7" t="s">
        <v>736</v>
      </c>
    </row>
    <row r="6704" spans="1:14" x14ac:dyDescent="0.3">
      <c r="A6704" t="str">
        <f t="shared" si="104"/>
        <v>20468040</v>
      </c>
      <c r="B6704" s="7" t="s">
        <v>1294</v>
      </c>
      <c r="C6704" s="7" t="s">
        <v>1337</v>
      </c>
      <c r="D6704" s="7" t="s">
        <v>22</v>
      </c>
      <c r="E6704" s="7" t="s">
        <v>482</v>
      </c>
      <c r="F6704" s="7" t="s">
        <v>483</v>
      </c>
      <c r="G6704" s="7" t="s">
        <v>247</v>
      </c>
      <c r="H6704" s="7" t="s">
        <v>248</v>
      </c>
      <c r="I6704" s="7" t="s">
        <v>177</v>
      </c>
      <c r="J6704" s="7" t="s">
        <v>178</v>
      </c>
      <c r="K6704" s="241">
        <v>2046</v>
      </c>
      <c r="L6704" s="7" t="s">
        <v>767</v>
      </c>
      <c r="M6704" s="241">
        <v>8040</v>
      </c>
      <c r="N6704" s="7" t="s">
        <v>441</v>
      </c>
    </row>
    <row r="6705" spans="1:14" x14ac:dyDescent="0.3">
      <c r="A6705" t="str">
        <f t="shared" si="104"/>
        <v>20468500</v>
      </c>
      <c r="B6705" s="7" t="s">
        <v>1294</v>
      </c>
      <c r="C6705" s="7" t="s">
        <v>1337</v>
      </c>
      <c r="D6705" s="7" t="s">
        <v>22</v>
      </c>
      <c r="E6705" s="7" t="s">
        <v>482</v>
      </c>
      <c r="F6705" s="7" t="s">
        <v>483</v>
      </c>
      <c r="G6705" s="7" t="s">
        <v>247</v>
      </c>
      <c r="H6705" s="7" t="s">
        <v>248</v>
      </c>
      <c r="I6705" s="7" t="s">
        <v>177</v>
      </c>
      <c r="J6705" s="7" t="s">
        <v>178</v>
      </c>
      <c r="K6705" s="241">
        <v>2046</v>
      </c>
      <c r="L6705" s="7" t="s">
        <v>767</v>
      </c>
      <c r="M6705" s="241">
        <v>8500</v>
      </c>
      <c r="N6705" s="7" t="s">
        <v>362</v>
      </c>
    </row>
    <row r="6706" spans="1:14" x14ac:dyDescent="0.3">
      <c r="A6706" t="str">
        <f t="shared" si="104"/>
        <v>22171000</v>
      </c>
      <c r="B6706" s="7" t="s">
        <v>1294</v>
      </c>
      <c r="C6706" s="7" t="s">
        <v>1337</v>
      </c>
      <c r="D6706" s="7" t="s">
        <v>22</v>
      </c>
      <c r="E6706" s="7" t="e">
        <v>#N/A</v>
      </c>
      <c r="F6706" s="7" t="e">
        <v>#N/A</v>
      </c>
      <c r="G6706" s="7" t="e">
        <v>#N/A</v>
      </c>
      <c r="H6706" s="7" t="e">
        <v>#N/A</v>
      </c>
      <c r="I6706" s="7" t="s">
        <v>177</v>
      </c>
      <c r="J6706" s="7" t="s">
        <v>178</v>
      </c>
      <c r="K6706" s="241">
        <v>2217</v>
      </c>
      <c r="L6706" s="7" t="s">
        <v>2831</v>
      </c>
      <c r="M6706" s="241">
        <v>1000</v>
      </c>
      <c r="N6706" s="7" t="s">
        <v>427</v>
      </c>
    </row>
    <row r="6707" spans="1:14" x14ac:dyDescent="0.3">
      <c r="A6707" t="str">
        <f t="shared" si="104"/>
        <v>22174000</v>
      </c>
      <c r="B6707" s="7" t="s">
        <v>1294</v>
      </c>
      <c r="C6707" s="7" t="s">
        <v>1337</v>
      </c>
      <c r="D6707" s="7" t="s">
        <v>22</v>
      </c>
      <c r="E6707" s="7" t="e">
        <v>#N/A</v>
      </c>
      <c r="F6707" s="7" t="e">
        <v>#N/A</v>
      </c>
      <c r="G6707" s="7" t="e">
        <v>#N/A</v>
      </c>
      <c r="H6707" s="7" t="e">
        <v>#N/A</v>
      </c>
      <c r="I6707" s="7" t="s">
        <v>177</v>
      </c>
      <c r="J6707" s="7" t="s">
        <v>178</v>
      </c>
      <c r="K6707" s="241">
        <v>2217</v>
      </c>
      <c r="L6707" s="7" t="s">
        <v>2831</v>
      </c>
      <c r="M6707" s="241">
        <v>4000</v>
      </c>
      <c r="N6707" s="7" t="s">
        <v>1349</v>
      </c>
    </row>
    <row r="6708" spans="1:14" x14ac:dyDescent="0.3">
      <c r="A6708" t="str">
        <f t="shared" si="104"/>
        <v>22188500</v>
      </c>
      <c r="B6708" s="7" t="s">
        <v>1294</v>
      </c>
      <c r="C6708" s="7" t="s">
        <v>1337</v>
      </c>
      <c r="D6708" s="7" t="s">
        <v>22</v>
      </c>
      <c r="E6708" s="7" t="e">
        <v>#N/A</v>
      </c>
      <c r="F6708" s="7" t="e">
        <v>#N/A</v>
      </c>
      <c r="G6708" s="7" t="e">
        <v>#N/A</v>
      </c>
      <c r="H6708" s="7" t="e">
        <v>#N/A</v>
      </c>
      <c r="I6708" s="7" t="s">
        <v>177</v>
      </c>
      <c r="J6708" s="7" t="s">
        <v>178</v>
      </c>
      <c r="K6708" s="241">
        <v>2218</v>
      </c>
      <c r="L6708" s="7" t="s">
        <v>2832</v>
      </c>
      <c r="M6708" s="241">
        <v>8500</v>
      </c>
      <c r="N6708" s="7" t="s">
        <v>362</v>
      </c>
    </row>
    <row r="6709" spans="1:14" x14ac:dyDescent="0.3">
      <c r="A6709" t="str">
        <f t="shared" si="104"/>
        <v>22198500</v>
      </c>
      <c r="B6709" s="7" t="s">
        <v>1294</v>
      </c>
      <c r="C6709" s="7" t="s">
        <v>1337</v>
      </c>
      <c r="D6709" s="7" t="s">
        <v>22</v>
      </c>
      <c r="E6709" s="7" t="e">
        <v>#N/A</v>
      </c>
      <c r="F6709" s="7" t="e">
        <v>#N/A</v>
      </c>
      <c r="G6709" s="7" t="e">
        <v>#N/A</v>
      </c>
      <c r="H6709" s="7" t="e">
        <v>#N/A</v>
      </c>
      <c r="I6709" s="7" t="s">
        <v>177</v>
      </c>
      <c r="J6709" s="7" t="s">
        <v>178</v>
      </c>
      <c r="K6709" s="241">
        <v>2219</v>
      </c>
      <c r="L6709" s="7" t="s">
        <v>2833</v>
      </c>
      <c r="M6709" s="241">
        <v>8500</v>
      </c>
      <c r="N6709" s="7" t="s">
        <v>362</v>
      </c>
    </row>
    <row r="6710" spans="1:14" x14ac:dyDescent="0.3">
      <c r="A6710" t="str">
        <f t="shared" si="104"/>
        <v>22208500</v>
      </c>
      <c r="B6710" s="7" t="s">
        <v>1294</v>
      </c>
      <c r="C6710" s="7" t="s">
        <v>1337</v>
      </c>
      <c r="D6710" s="7" t="s">
        <v>22</v>
      </c>
      <c r="E6710" s="7" t="e">
        <v>#N/A</v>
      </c>
      <c r="F6710" s="7" t="e">
        <v>#N/A</v>
      </c>
      <c r="G6710" s="7" t="e">
        <v>#N/A</v>
      </c>
      <c r="H6710" s="7" t="e">
        <v>#N/A</v>
      </c>
      <c r="I6710" s="7" t="s">
        <v>177</v>
      </c>
      <c r="J6710" s="7" t="s">
        <v>178</v>
      </c>
      <c r="K6710" s="241">
        <v>2220</v>
      </c>
      <c r="L6710" s="7" t="s">
        <v>2834</v>
      </c>
      <c r="M6710" s="241">
        <v>8500</v>
      </c>
      <c r="N6710" s="7" t="s">
        <v>362</v>
      </c>
    </row>
    <row r="6711" spans="1:14" x14ac:dyDescent="0.3">
      <c r="A6711" t="str">
        <f t="shared" si="104"/>
        <v>22218500</v>
      </c>
      <c r="B6711" s="7" t="s">
        <v>1294</v>
      </c>
      <c r="C6711" s="7" t="s">
        <v>1337</v>
      </c>
      <c r="D6711" s="7" t="s">
        <v>22</v>
      </c>
      <c r="E6711" s="7" t="e">
        <v>#N/A</v>
      </c>
      <c r="F6711" s="7" t="e">
        <v>#N/A</v>
      </c>
      <c r="G6711" s="7" t="e">
        <v>#N/A</v>
      </c>
      <c r="H6711" s="7" t="e">
        <v>#N/A</v>
      </c>
      <c r="I6711" s="7" t="s">
        <v>177</v>
      </c>
      <c r="J6711" s="7" t="s">
        <v>178</v>
      </c>
      <c r="K6711" s="241">
        <v>2221</v>
      </c>
      <c r="L6711" s="7" t="s">
        <v>2835</v>
      </c>
      <c r="M6711" s="241">
        <v>8500</v>
      </c>
      <c r="N6711" s="7" t="s">
        <v>362</v>
      </c>
    </row>
    <row r="6712" spans="1:14" x14ac:dyDescent="0.3">
      <c r="A6712" t="str">
        <f t="shared" si="104"/>
        <v>22248500</v>
      </c>
      <c r="B6712" s="7" t="s">
        <v>1294</v>
      </c>
      <c r="C6712" s="7" t="s">
        <v>1337</v>
      </c>
      <c r="D6712" s="7" t="s">
        <v>22</v>
      </c>
      <c r="E6712" s="7" t="s">
        <v>482</v>
      </c>
      <c r="F6712" s="7" t="s">
        <v>483</v>
      </c>
      <c r="G6712" s="7" t="s">
        <v>247</v>
      </c>
      <c r="H6712" s="7" t="s">
        <v>248</v>
      </c>
      <c r="I6712" s="7" t="s">
        <v>177</v>
      </c>
      <c r="J6712" s="7" t="s">
        <v>178</v>
      </c>
      <c r="K6712" s="241">
        <v>2224</v>
      </c>
      <c r="L6712" s="7" t="s">
        <v>785</v>
      </c>
      <c r="M6712" s="241">
        <v>8500</v>
      </c>
      <c r="N6712" s="7" t="s">
        <v>362</v>
      </c>
    </row>
    <row r="6713" spans="1:14" x14ac:dyDescent="0.3">
      <c r="A6713" t="str">
        <f t="shared" si="104"/>
        <v>22258500</v>
      </c>
      <c r="B6713" s="7" t="s">
        <v>1294</v>
      </c>
      <c r="C6713" s="7" t="s">
        <v>1337</v>
      </c>
      <c r="D6713" s="7" t="s">
        <v>22</v>
      </c>
      <c r="E6713" s="7" t="e">
        <v>#N/A</v>
      </c>
      <c r="F6713" s="7" t="e">
        <v>#N/A</v>
      </c>
      <c r="G6713" s="7" t="e">
        <v>#N/A</v>
      </c>
      <c r="H6713" s="7" t="e">
        <v>#N/A</v>
      </c>
      <c r="I6713" s="7" t="s">
        <v>177</v>
      </c>
      <c r="J6713" s="7" t="s">
        <v>178</v>
      </c>
      <c r="K6713" s="241">
        <v>2225</v>
      </c>
      <c r="L6713" s="7" t="s">
        <v>2836</v>
      </c>
      <c r="M6713" s="241">
        <v>8500</v>
      </c>
      <c r="N6713" s="7" t="s">
        <v>362</v>
      </c>
    </row>
    <row r="6714" spans="1:14" x14ac:dyDescent="0.3">
      <c r="A6714" t="str">
        <f t="shared" si="104"/>
        <v>23091042</v>
      </c>
      <c r="B6714" s="7" t="s">
        <v>1294</v>
      </c>
      <c r="C6714" s="7" t="s">
        <v>1337</v>
      </c>
      <c r="D6714" s="7" t="s">
        <v>22</v>
      </c>
      <c r="E6714" s="7" t="e">
        <v>#N/A</v>
      </c>
      <c r="F6714" s="7" t="e">
        <v>#N/A</v>
      </c>
      <c r="G6714" s="7" t="e">
        <v>#N/A</v>
      </c>
      <c r="H6714" s="7" t="e">
        <v>#N/A</v>
      </c>
      <c r="I6714" s="7" t="s">
        <v>177</v>
      </c>
      <c r="J6714" s="7" t="s">
        <v>178</v>
      </c>
      <c r="K6714" s="241">
        <v>2309</v>
      </c>
      <c r="L6714" s="7" t="s">
        <v>786</v>
      </c>
      <c r="M6714" s="241">
        <v>1042</v>
      </c>
      <c r="N6714" s="7" t="s">
        <v>180</v>
      </c>
    </row>
    <row r="6715" spans="1:14" x14ac:dyDescent="0.3">
      <c r="A6715" t="str">
        <f t="shared" si="104"/>
        <v>23098500</v>
      </c>
      <c r="B6715" s="7" t="s">
        <v>1294</v>
      </c>
      <c r="C6715" s="7" t="s">
        <v>1337</v>
      </c>
      <c r="D6715" s="7" t="s">
        <v>22</v>
      </c>
      <c r="E6715" s="7" t="s">
        <v>482</v>
      </c>
      <c r="F6715" s="7" t="s">
        <v>483</v>
      </c>
      <c r="G6715" s="7" t="s">
        <v>247</v>
      </c>
      <c r="H6715" s="7" t="s">
        <v>248</v>
      </c>
      <c r="I6715" s="7" t="s">
        <v>177</v>
      </c>
      <c r="J6715" s="7" t="s">
        <v>178</v>
      </c>
      <c r="K6715" s="241">
        <v>2309</v>
      </c>
      <c r="L6715" s="7" t="s">
        <v>786</v>
      </c>
      <c r="M6715" s="241">
        <v>8500</v>
      </c>
      <c r="N6715" s="7" t="s">
        <v>362</v>
      </c>
    </row>
    <row r="6716" spans="1:14" x14ac:dyDescent="0.3">
      <c r="A6716" t="str">
        <f t="shared" si="104"/>
        <v>23258010</v>
      </c>
      <c r="B6716" s="7" t="s">
        <v>1294</v>
      </c>
      <c r="C6716" s="7" t="s">
        <v>1337</v>
      </c>
      <c r="D6716" s="7" t="s">
        <v>22</v>
      </c>
      <c r="E6716" s="7" t="s">
        <v>482</v>
      </c>
      <c r="F6716" s="7" t="s">
        <v>483</v>
      </c>
      <c r="G6716" s="7" t="s">
        <v>247</v>
      </c>
      <c r="H6716" s="7" t="s">
        <v>248</v>
      </c>
      <c r="I6716" s="7" t="s">
        <v>177</v>
      </c>
      <c r="J6716" s="7" t="s">
        <v>178</v>
      </c>
      <c r="K6716" s="241">
        <v>2325</v>
      </c>
      <c r="L6716" s="7" t="s">
        <v>787</v>
      </c>
      <c r="M6716" s="241">
        <v>8010</v>
      </c>
      <c r="N6716" s="7" t="s">
        <v>756</v>
      </c>
    </row>
    <row r="6717" spans="1:14" x14ac:dyDescent="0.3">
      <c r="A6717" t="str">
        <f t="shared" si="104"/>
        <v>2011</v>
      </c>
      <c r="B6717" s="7" t="s">
        <v>1294</v>
      </c>
      <c r="C6717" s="7" t="s">
        <v>1337</v>
      </c>
      <c r="D6717" s="7" t="s">
        <v>1356</v>
      </c>
      <c r="E6717" s="7" t="s">
        <v>337</v>
      </c>
      <c r="F6717" s="7" t="s">
        <v>338</v>
      </c>
      <c r="G6717" s="7" t="s">
        <v>371</v>
      </c>
      <c r="H6717" s="7" t="s">
        <v>372</v>
      </c>
      <c r="I6717" s="7" t="s">
        <v>399</v>
      </c>
      <c r="J6717" s="7" t="s">
        <v>400</v>
      </c>
      <c r="K6717" s="241">
        <v>201</v>
      </c>
      <c r="L6717" s="7" t="s">
        <v>401</v>
      </c>
      <c r="M6717" s="241">
        <v>1</v>
      </c>
      <c r="N6717" s="7" t="s">
        <v>158</v>
      </c>
    </row>
    <row r="6718" spans="1:14" x14ac:dyDescent="0.3">
      <c r="A6718" t="str">
        <f t="shared" si="104"/>
        <v>2013</v>
      </c>
      <c r="B6718" s="7" t="s">
        <v>1294</v>
      </c>
      <c r="C6718" s="7" t="s">
        <v>1337</v>
      </c>
      <c r="D6718" s="7" t="s">
        <v>1356</v>
      </c>
      <c r="E6718" s="7" t="s">
        <v>337</v>
      </c>
      <c r="F6718" s="7" t="s">
        <v>338</v>
      </c>
      <c r="G6718" s="7" t="s">
        <v>371</v>
      </c>
      <c r="H6718" s="7" t="s">
        <v>372</v>
      </c>
      <c r="I6718" s="7" t="s">
        <v>399</v>
      </c>
      <c r="J6718" s="7" t="s">
        <v>400</v>
      </c>
      <c r="K6718" s="241">
        <v>201</v>
      </c>
      <c r="L6718" s="7" t="s">
        <v>401</v>
      </c>
      <c r="M6718" s="241">
        <v>3</v>
      </c>
      <c r="N6718" s="7" t="s">
        <v>277</v>
      </c>
    </row>
    <row r="6719" spans="1:14" x14ac:dyDescent="0.3">
      <c r="A6719" t="str">
        <f t="shared" si="104"/>
        <v>2014</v>
      </c>
      <c r="B6719" s="7" t="s">
        <v>1294</v>
      </c>
      <c r="C6719" s="7" t="s">
        <v>1337</v>
      </c>
      <c r="D6719" s="7" t="s">
        <v>1356</v>
      </c>
      <c r="E6719" s="7" t="s">
        <v>337</v>
      </c>
      <c r="F6719" s="7" t="s">
        <v>338</v>
      </c>
      <c r="G6719" s="7" t="s">
        <v>371</v>
      </c>
      <c r="H6719" s="7" t="s">
        <v>372</v>
      </c>
      <c r="I6719" s="7" t="s">
        <v>399</v>
      </c>
      <c r="J6719" s="7" t="s">
        <v>400</v>
      </c>
      <c r="K6719" s="241">
        <v>201</v>
      </c>
      <c r="L6719" s="7" t="s">
        <v>401</v>
      </c>
      <c r="M6719" s="241">
        <v>4</v>
      </c>
      <c r="N6719" s="7" t="s">
        <v>463</v>
      </c>
    </row>
    <row r="6720" spans="1:14" x14ac:dyDescent="0.3">
      <c r="A6720" t="str">
        <f t="shared" si="104"/>
        <v>2015</v>
      </c>
      <c r="B6720" s="7" t="s">
        <v>1294</v>
      </c>
      <c r="C6720" s="7" t="s">
        <v>1337</v>
      </c>
      <c r="D6720" s="7" t="s">
        <v>1356</v>
      </c>
      <c r="E6720" s="7" t="s">
        <v>337</v>
      </c>
      <c r="F6720" s="7" t="s">
        <v>338</v>
      </c>
      <c r="G6720" s="7" t="s">
        <v>371</v>
      </c>
      <c r="H6720" s="7" t="s">
        <v>372</v>
      </c>
      <c r="I6720" s="7" t="s">
        <v>399</v>
      </c>
      <c r="J6720" s="7" t="s">
        <v>400</v>
      </c>
      <c r="K6720" s="241">
        <v>201</v>
      </c>
      <c r="L6720" s="7" t="s">
        <v>401</v>
      </c>
      <c r="M6720" s="241">
        <v>5</v>
      </c>
      <c r="N6720" s="7" t="s">
        <v>1441</v>
      </c>
    </row>
    <row r="6721" spans="1:14" x14ac:dyDescent="0.3">
      <c r="A6721" t="str">
        <f t="shared" si="104"/>
        <v>2016</v>
      </c>
      <c r="B6721" s="7" t="s">
        <v>1294</v>
      </c>
      <c r="C6721" s="7" t="s">
        <v>1337</v>
      </c>
      <c r="D6721" s="7" t="s">
        <v>1356</v>
      </c>
      <c r="E6721" s="7" t="s">
        <v>337</v>
      </c>
      <c r="F6721" s="7" t="s">
        <v>338</v>
      </c>
      <c r="G6721" s="7" t="s">
        <v>371</v>
      </c>
      <c r="H6721" s="7" t="s">
        <v>372</v>
      </c>
      <c r="I6721" s="7" t="s">
        <v>399</v>
      </c>
      <c r="J6721" s="7" t="s">
        <v>400</v>
      </c>
      <c r="K6721" s="241">
        <v>201</v>
      </c>
      <c r="L6721" s="7" t="s">
        <v>401</v>
      </c>
      <c r="M6721" s="241">
        <v>6</v>
      </c>
      <c r="N6721" s="7" t="s">
        <v>402</v>
      </c>
    </row>
    <row r="6722" spans="1:14" x14ac:dyDescent="0.3">
      <c r="A6722" t="str">
        <f t="shared" si="104"/>
        <v>2018</v>
      </c>
      <c r="B6722" s="7" t="s">
        <v>1294</v>
      </c>
      <c r="C6722" s="7" t="s">
        <v>1337</v>
      </c>
      <c r="D6722" s="7" t="s">
        <v>1356</v>
      </c>
      <c r="E6722" s="7" t="s">
        <v>337</v>
      </c>
      <c r="F6722" s="7" t="s">
        <v>338</v>
      </c>
      <c r="G6722" s="7" t="s">
        <v>371</v>
      </c>
      <c r="H6722" s="7" t="s">
        <v>372</v>
      </c>
      <c r="I6722" s="7" t="s">
        <v>399</v>
      </c>
      <c r="J6722" s="7" t="s">
        <v>400</v>
      </c>
      <c r="K6722" s="241">
        <v>201</v>
      </c>
      <c r="L6722" s="7" t="s">
        <v>401</v>
      </c>
      <c r="M6722" s="241">
        <v>8</v>
      </c>
      <c r="N6722" s="7" t="s">
        <v>159</v>
      </c>
    </row>
    <row r="6723" spans="1:14" x14ac:dyDescent="0.3">
      <c r="A6723" t="str">
        <f t="shared" ref="A6723:A6786" si="105">K6723&amp;M6723</f>
        <v>2019</v>
      </c>
      <c r="B6723" s="7" t="s">
        <v>1294</v>
      </c>
      <c r="C6723" s="7" t="s">
        <v>1337</v>
      </c>
      <c r="D6723" s="7" t="s">
        <v>1356</v>
      </c>
      <c r="E6723" s="7" t="s">
        <v>337</v>
      </c>
      <c r="F6723" s="7" t="s">
        <v>338</v>
      </c>
      <c r="G6723" s="7" t="s">
        <v>371</v>
      </c>
      <c r="H6723" s="7" t="s">
        <v>372</v>
      </c>
      <c r="I6723" s="7" t="s">
        <v>399</v>
      </c>
      <c r="J6723" s="7" t="s">
        <v>400</v>
      </c>
      <c r="K6723" s="241">
        <v>201</v>
      </c>
      <c r="L6723" s="7" t="s">
        <v>401</v>
      </c>
      <c r="M6723" s="241">
        <v>9</v>
      </c>
      <c r="N6723" s="7" t="s">
        <v>464</v>
      </c>
    </row>
    <row r="6724" spans="1:14" x14ac:dyDescent="0.3">
      <c r="A6724" t="str">
        <f t="shared" si="105"/>
        <v>20130</v>
      </c>
      <c r="B6724" s="7" t="s">
        <v>1294</v>
      </c>
      <c r="C6724" s="7" t="s">
        <v>1337</v>
      </c>
      <c r="D6724" s="7" t="s">
        <v>1356</v>
      </c>
      <c r="E6724" s="7" t="s">
        <v>337</v>
      </c>
      <c r="F6724" s="7" t="s">
        <v>338</v>
      </c>
      <c r="G6724" s="7" t="s">
        <v>371</v>
      </c>
      <c r="H6724" s="7" t="s">
        <v>372</v>
      </c>
      <c r="I6724" s="7" t="s">
        <v>399</v>
      </c>
      <c r="J6724" s="7" t="s">
        <v>400</v>
      </c>
      <c r="K6724" s="241">
        <v>201</v>
      </c>
      <c r="L6724" s="7" t="s">
        <v>401</v>
      </c>
      <c r="M6724" s="241">
        <v>30</v>
      </c>
      <c r="N6724" s="7" t="s">
        <v>347</v>
      </c>
    </row>
    <row r="6725" spans="1:14" x14ac:dyDescent="0.3">
      <c r="A6725" t="str">
        <f t="shared" si="105"/>
        <v>20135</v>
      </c>
      <c r="B6725" s="7" t="s">
        <v>1294</v>
      </c>
      <c r="C6725" s="7" t="s">
        <v>1337</v>
      </c>
      <c r="D6725" s="7" t="s">
        <v>1356</v>
      </c>
      <c r="E6725" s="7" t="s">
        <v>337</v>
      </c>
      <c r="F6725" s="7" t="s">
        <v>338</v>
      </c>
      <c r="G6725" s="7" t="s">
        <v>371</v>
      </c>
      <c r="H6725" s="7" t="s">
        <v>372</v>
      </c>
      <c r="I6725" s="7" t="s">
        <v>399</v>
      </c>
      <c r="J6725" s="7" t="s">
        <v>400</v>
      </c>
      <c r="K6725" s="241">
        <v>201</v>
      </c>
      <c r="L6725" s="7" t="s">
        <v>401</v>
      </c>
      <c r="M6725" s="241">
        <v>35</v>
      </c>
      <c r="N6725" s="7" t="s">
        <v>1346</v>
      </c>
    </row>
    <row r="6726" spans="1:14" x14ac:dyDescent="0.3">
      <c r="A6726" t="str">
        <f t="shared" si="105"/>
        <v>20162</v>
      </c>
      <c r="B6726" s="7" t="s">
        <v>1294</v>
      </c>
      <c r="C6726" s="7" t="s">
        <v>1337</v>
      </c>
      <c r="D6726" s="7" t="s">
        <v>1356</v>
      </c>
      <c r="E6726" s="7" t="s">
        <v>337</v>
      </c>
      <c r="F6726" s="7" t="s">
        <v>338</v>
      </c>
      <c r="G6726" s="7" t="s">
        <v>371</v>
      </c>
      <c r="H6726" s="7" t="s">
        <v>372</v>
      </c>
      <c r="I6726" s="7" t="s">
        <v>399</v>
      </c>
      <c r="J6726" s="7" t="s">
        <v>400</v>
      </c>
      <c r="K6726" s="241">
        <v>201</v>
      </c>
      <c r="L6726" s="7" t="s">
        <v>401</v>
      </c>
      <c r="M6726" s="241">
        <v>62</v>
      </c>
      <c r="N6726" s="7" t="s">
        <v>388</v>
      </c>
    </row>
    <row r="6727" spans="1:14" x14ac:dyDescent="0.3">
      <c r="A6727" t="str">
        <f t="shared" si="105"/>
        <v>20171</v>
      </c>
      <c r="B6727" s="7" t="s">
        <v>1294</v>
      </c>
      <c r="C6727" s="7" t="s">
        <v>1337</v>
      </c>
      <c r="D6727" s="7" t="s">
        <v>1356</v>
      </c>
      <c r="E6727" s="7" t="s">
        <v>337</v>
      </c>
      <c r="F6727" s="7" t="s">
        <v>338</v>
      </c>
      <c r="G6727" s="7" t="s">
        <v>371</v>
      </c>
      <c r="H6727" s="7" t="s">
        <v>372</v>
      </c>
      <c r="I6727" s="7" t="s">
        <v>399</v>
      </c>
      <c r="J6727" s="7" t="s">
        <v>400</v>
      </c>
      <c r="K6727" s="241">
        <v>201</v>
      </c>
      <c r="L6727" s="7" t="s">
        <v>401</v>
      </c>
      <c r="M6727" s="241">
        <v>71</v>
      </c>
      <c r="N6727" s="7" t="s">
        <v>403</v>
      </c>
    </row>
    <row r="6728" spans="1:14" x14ac:dyDescent="0.3">
      <c r="A6728" t="str">
        <f t="shared" si="105"/>
        <v>2011502</v>
      </c>
      <c r="B6728" s="7" t="s">
        <v>1294</v>
      </c>
      <c r="C6728" s="7" t="s">
        <v>1337</v>
      </c>
      <c r="D6728" s="7" t="s">
        <v>1356</v>
      </c>
      <c r="E6728" s="7" t="s">
        <v>337</v>
      </c>
      <c r="F6728" s="7" t="s">
        <v>338</v>
      </c>
      <c r="G6728" s="7" t="s">
        <v>371</v>
      </c>
      <c r="H6728" s="7" t="s">
        <v>372</v>
      </c>
      <c r="I6728" s="7" t="s">
        <v>399</v>
      </c>
      <c r="J6728" s="7" t="s">
        <v>400</v>
      </c>
      <c r="K6728" s="241">
        <v>201</v>
      </c>
      <c r="L6728" s="7" t="s">
        <v>401</v>
      </c>
      <c r="M6728" s="241">
        <v>1502</v>
      </c>
      <c r="N6728" s="7" t="s">
        <v>491</v>
      </c>
    </row>
    <row r="6729" spans="1:14" x14ac:dyDescent="0.3">
      <c r="A6729" t="str">
        <f t="shared" si="105"/>
        <v>2011503</v>
      </c>
      <c r="B6729" s="7" t="s">
        <v>1294</v>
      </c>
      <c r="C6729" s="7" t="s">
        <v>1337</v>
      </c>
      <c r="D6729" s="7" t="s">
        <v>1356</v>
      </c>
      <c r="E6729" s="7" t="s">
        <v>337</v>
      </c>
      <c r="F6729" s="7" t="s">
        <v>338</v>
      </c>
      <c r="G6729" s="7" t="s">
        <v>371</v>
      </c>
      <c r="H6729" s="7" t="s">
        <v>372</v>
      </c>
      <c r="I6729" s="7" t="s">
        <v>399</v>
      </c>
      <c r="J6729" s="7" t="s">
        <v>400</v>
      </c>
      <c r="K6729" s="241">
        <v>201</v>
      </c>
      <c r="L6729" s="7" t="s">
        <v>401</v>
      </c>
      <c r="M6729" s="241">
        <v>1503</v>
      </c>
      <c r="N6729" s="7" t="s">
        <v>351</v>
      </c>
    </row>
    <row r="6730" spans="1:14" x14ac:dyDescent="0.3">
      <c r="A6730" t="str">
        <f t="shared" si="105"/>
        <v>2011504</v>
      </c>
      <c r="B6730" s="7" t="s">
        <v>1294</v>
      </c>
      <c r="C6730" s="7" t="s">
        <v>1337</v>
      </c>
      <c r="D6730" s="7" t="s">
        <v>1356</v>
      </c>
      <c r="E6730" s="7" t="s">
        <v>337</v>
      </c>
      <c r="F6730" s="7" t="s">
        <v>338</v>
      </c>
      <c r="G6730" s="7" t="s">
        <v>371</v>
      </c>
      <c r="H6730" s="7" t="s">
        <v>372</v>
      </c>
      <c r="I6730" s="7" t="s">
        <v>399</v>
      </c>
      <c r="J6730" s="7" t="s">
        <v>400</v>
      </c>
      <c r="K6730" s="241">
        <v>201</v>
      </c>
      <c r="L6730" s="7" t="s">
        <v>401</v>
      </c>
      <c r="M6730" s="241">
        <v>1504</v>
      </c>
      <c r="N6730" s="7" t="s">
        <v>161</v>
      </c>
    </row>
    <row r="6731" spans="1:14" x14ac:dyDescent="0.3">
      <c r="A6731" t="str">
        <f t="shared" si="105"/>
        <v>2012000</v>
      </c>
      <c r="B6731" s="7" t="s">
        <v>1294</v>
      </c>
      <c r="C6731" s="7" t="s">
        <v>1337</v>
      </c>
      <c r="D6731" s="7" t="s">
        <v>1356</v>
      </c>
      <c r="E6731" s="7" t="s">
        <v>337</v>
      </c>
      <c r="F6731" s="7" t="s">
        <v>338</v>
      </c>
      <c r="G6731" s="7" t="s">
        <v>371</v>
      </c>
      <c r="H6731" s="7" t="s">
        <v>372</v>
      </c>
      <c r="I6731" s="7" t="s">
        <v>399</v>
      </c>
      <c r="J6731" s="7" t="s">
        <v>400</v>
      </c>
      <c r="K6731" s="241">
        <v>201</v>
      </c>
      <c r="L6731" s="7" t="s">
        <v>401</v>
      </c>
      <c r="M6731" s="241">
        <v>2000</v>
      </c>
      <c r="N6731" s="7" t="s">
        <v>271</v>
      </c>
    </row>
    <row r="6732" spans="1:14" x14ac:dyDescent="0.3">
      <c r="A6732" t="str">
        <f t="shared" si="105"/>
        <v>2012005</v>
      </c>
      <c r="B6732" s="7" t="s">
        <v>1294</v>
      </c>
      <c r="C6732" s="7" t="s">
        <v>1337</v>
      </c>
      <c r="D6732" s="7" t="s">
        <v>1356</v>
      </c>
      <c r="E6732" s="7" t="s">
        <v>337</v>
      </c>
      <c r="F6732" s="7" t="s">
        <v>338</v>
      </c>
      <c r="G6732" s="7" t="s">
        <v>371</v>
      </c>
      <c r="H6732" s="7" t="s">
        <v>372</v>
      </c>
      <c r="I6732" s="7" t="s">
        <v>399</v>
      </c>
      <c r="J6732" s="7" t="s">
        <v>400</v>
      </c>
      <c r="K6732" s="241">
        <v>201</v>
      </c>
      <c r="L6732" s="7" t="s">
        <v>401</v>
      </c>
      <c r="M6732" s="241">
        <v>2005</v>
      </c>
      <c r="N6732" s="7" t="s">
        <v>352</v>
      </c>
    </row>
    <row r="6733" spans="1:14" x14ac:dyDescent="0.3">
      <c r="A6733" t="str">
        <f t="shared" si="105"/>
        <v>2012016</v>
      </c>
      <c r="B6733" s="7" t="s">
        <v>1294</v>
      </c>
      <c r="C6733" s="7" t="s">
        <v>1337</v>
      </c>
      <c r="D6733" s="7" t="s">
        <v>1356</v>
      </c>
      <c r="E6733" s="7" t="s">
        <v>337</v>
      </c>
      <c r="F6733" s="7" t="s">
        <v>338</v>
      </c>
      <c r="G6733" s="7" t="s">
        <v>371</v>
      </c>
      <c r="H6733" s="7" t="s">
        <v>372</v>
      </c>
      <c r="I6733" s="7" t="s">
        <v>399</v>
      </c>
      <c r="J6733" s="7" t="s">
        <v>400</v>
      </c>
      <c r="K6733" s="241">
        <v>201</v>
      </c>
      <c r="L6733" s="7" t="s">
        <v>401</v>
      </c>
      <c r="M6733" s="241">
        <v>2016</v>
      </c>
      <c r="N6733" s="7" t="s">
        <v>169</v>
      </c>
    </row>
    <row r="6734" spans="1:14" x14ac:dyDescent="0.3">
      <c r="A6734" t="str">
        <f t="shared" si="105"/>
        <v>2012031</v>
      </c>
      <c r="B6734" s="7" t="s">
        <v>1294</v>
      </c>
      <c r="C6734" s="7" t="s">
        <v>1337</v>
      </c>
      <c r="D6734" s="7" t="s">
        <v>1356</v>
      </c>
      <c r="E6734" s="7" t="s">
        <v>337</v>
      </c>
      <c r="F6734" s="7" t="s">
        <v>338</v>
      </c>
      <c r="G6734" s="7" t="s">
        <v>371</v>
      </c>
      <c r="H6734" s="7" t="s">
        <v>372</v>
      </c>
      <c r="I6734" s="7" t="s">
        <v>399</v>
      </c>
      <c r="J6734" s="7" t="s">
        <v>400</v>
      </c>
      <c r="K6734" s="241">
        <v>201</v>
      </c>
      <c r="L6734" s="7" t="s">
        <v>401</v>
      </c>
      <c r="M6734" s="241">
        <v>2031</v>
      </c>
      <c r="N6734" s="7" t="s">
        <v>496</v>
      </c>
    </row>
    <row r="6735" spans="1:14" x14ac:dyDescent="0.3">
      <c r="A6735" t="str">
        <f t="shared" si="105"/>
        <v>2012037</v>
      </c>
      <c r="B6735" s="7" t="s">
        <v>1294</v>
      </c>
      <c r="C6735" s="7" t="s">
        <v>1337</v>
      </c>
      <c r="D6735" s="7" t="s">
        <v>1356</v>
      </c>
      <c r="E6735" s="7" t="s">
        <v>337</v>
      </c>
      <c r="F6735" s="7" t="s">
        <v>338</v>
      </c>
      <c r="G6735" s="7" t="s">
        <v>371</v>
      </c>
      <c r="H6735" s="7" t="s">
        <v>372</v>
      </c>
      <c r="I6735" s="7" t="s">
        <v>399</v>
      </c>
      <c r="J6735" s="7" t="s">
        <v>400</v>
      </c>
      <c r="K6735" s="241">
        <v>201</v>
      </c>
      <c r="L6735" s="7" t="s">
        <v>401</v>
      </c>
      <c r="M6735" s="241">
        <v>2037</v>
      </c>
      <c r="N6735" s="7" t="s">
        <v>294</v>
      </c>
    </row>
    <row r="6736" spans="1:14" x14ac:dyDescent="0.3">
      <c r="A6736" t="str">
        <f t="shared" si="105"/>
        <v>2012045</v>
      </c>
      <c r="B6736" s="7" t="s">
        <v>1294</v>
      </c>
      <c r="C6736" s="7" t="s">
        <v>1337</v>
      </c>
      <c r="D6736" s="7" t="s">
        <v>1356</v>
      </c>
      <c r="E6736" s="7" t="s">
        <v>337</v>
      </c>
      <c r="F6736" s="7" t="s">
        <v>338</v>
      </c>
      <c r="G6736" s="7" t="s">
        <v>371</v>
      </c>
      <c r="H6736" s="7" t="s">
        <v>372</v>
      </c>
      <c r="I6736" s="7" t="s">
        <v>399</v>
      </c>
      <c r="J6736" s="7" t="s">
        <v>400</v>
      </c>
      <c r="K6736" s="241">
        <v>201</v>
      </c>
      <c r="L6736" s="7" t="s">
        <v>401</v>
      </c>
      <c r="M6736" s="241">
        <v>2045</v>
      </c>
      <c r="N6736" s="7" t="s">
        <v>170</v>
      </c>
    </row>
    <row r="6737" spans="1:14" x14ac:dyDescent="0.3">
      <c r="A6737" t="str">
        <f t="shared" si="105"/>
        <v>2012046</v>
      </c>
      <c r="B6737" s="7" t="s">
        <v>1294</v>
      </c>
      <c r="C6737" s="7" t="s">
        <v>1337</v>
      </c>
      <c r="D6737" s="7" t="s">
        <v>1356</v>
      </c>
      <c r="E6737" s="7" t="s">
        <v>337</v>
      </c>
      <c r="F6737" s="7" t="s">
        <v>338</v>
      </c>
      <c r="G6737" s="7" t="s">
        <v>371</v>
      </c>
      <c r="H6737" s="7" t="s">
        <v>372</v>
      </c>
      <c r="I6737" s="7" t="s">
        <v>399</v>
      </c>
      <c r="J6737" s="7" t="s">
        <v>400</v>
      </c>
      <c r="K6737" s="241">
        <v>201</v>
      </c>
      <c r="L6737" s="7" t="s">
        <v>401</v>
      </c>
      <c r="M6737" s="241">
        <v>2046</v>
      </c>
      <c r="N6737" s="7" t="s">
        <v>404</v>
      </c>
    </row>
    <row r="6738" spans="1:14" x14ac:dyDescent="0.3">
      <c r="A6738" t="str">
        <f t="shared" si="105"/>
        <v>2012057</v>
      </c>
      <c r="B6738" s="7" t="s">
        <v>1294</v>
      </c>
      <c r="C6738" s="7" t="s">
        <v>1337</v>
      </c>
      <c r="D6738" s="7" t="s">
        <v>1356</v>
      </c>
      <c r="E6738" s="7" t="s">
        <v>337</v>
      </c>
      <c r="F6738" s="7" t="s">
        <v>338</v>
      </c>
      <c r="G6738" s="7" t="s">
        <v>371</v>
      </c>
      <c r="H6738" s="7" t="s">
        <v>372</v>
      </c>
      <c r="I6738" s="7" t="s">
        <v>399</v>
      </c>
      <c r="J6738" s="7" t="s">
        <v>400</v>
      </c>
      <c r="K6738" s="241">
        <v>201</v>
      </c>
      <c r="L6738" s="7" t="s">
        <v>401</v>
      </c>
      <c r="M6738" s="241">
        <v>2057</v>
      </c>
      <c r="N6738" s="7" t="s">
        <v>474</v>
      </c>
    </row>
    <row r="6739" spans="1:14" x14ac:dyDescent="0.3">
      <c r="A6739" t="str">
        <f t="shared" si="105"/>
        <v>2012066</v>
      </c>
      <c r="B6739" s="7" t="s">
        <v>1294</v>
      </c>
      <c r="C6739" s="7" t="s">
        <v>1337</v>
      </c>
      <c r="D6739" s="7" t="s">
        <v>1356</v>
      </c>
      <c r="E6739" s="7" t="s">
        <v>337</v>
      </c>
      <c r="F6739" s="7" t="s">
        <v>338</v>
      </c>
      <c r="G6739" s="7" t="s">
        <v>371</v>
      </c>
      <c r="H6739" s="7" t="s">
        <v>372</v>
      </c>
      <c r="I6739" s="7" t="s">
        <v>399</v>
      </c>
      <c r="J6739" s="7" t="s">
        <v>400</v>
      </c>
      <c r="K6739" s="241">
        <v>201</v>
      </c>
      <c r="L6739" s="7" t="s">
        <v>401</v>
      </c>
      <c r="M6739" s="241">
        <v>2066</v>
      </c>
      <c r="N6739" s="7" t="s">
        <v>444</v>
      </c>
    </row>
    <row r="6740" spans="1:14" x14ac:dyDescent="0.3">
      <c r="A6740" t="str">
        <f t="shared" si="105"/>
        <v>2012067</v>
      </c>
      <c r="B6740" s="7" t="s">
        <v>1294</v>
      </c>
      <c r="C6740" s="7" t="s">
        <v>1337</v>
      </c>
      <c r="D6740" s="7" t="s">
        <v>1356</v>
      </c>
      <c r="E6740" s="7" t="s">
        <v>337</v>
      </c>
      <c r="F6740" s="7" t="s">
        <v>338</v>
      </c>
      <c r="G6740" s="7" t="s">
        <v>371</v>
      </c>
      <c r="H6740" s="7" t="s">
        <v>372</v>
      </c>
      <c r="I6740" s="7" t="s">
        <v>399</v>
      </c>
      <c r="J6740" s="7" t="s">
        <v>400</v>
      </c>
      <c r="K6740" s="241">
        <v>201</v>
      </c>
      <c r="L6740" s="7" t="s">
        <v>401</v>
      </c>
      <c r="M6740" s="241">
        <v>2067</v>
      </c>
      <c r="N6740" s="7" t="s">
        <v>162</v>
      </c>
    </row>
    <row r="6741" spans="1:14" x14ac:dyDescent="0.3">
      <c r="A6741" t="str">
        <f t="shared" si="105"/>
        <v>2012070</v>
      </c>
      <c r="B6741" s="7" t="s">
        <v>1294</v>
      </c>
      <c r="C6741" s="7" t="s">
        <v>1337</v>
      </c>
      <c r="D6741" s="7" t="s">
        <v>1356</v>
      </c>
      <c r="E6741" s="7" t="s">
        <v>337</v>
      </c>
      <c r="F6741" s="7" t="s">
        <v>338</v>
      </c>
      <c r="G6741" s="7" t="s">
        <v>371</v>
      </c>
      <c r="H6741" s="7" t="s">
        <v>372</v>
      </c>
      <c r="I6741" s="7" t="s">
        <v>399</v>
      </c>
      <c r="J6741" s="7" t="s">
        <v>400</v>
      </c>
      <c r="K6741" s="241">
        <v>201</v>
      </c>
      <c r="L6741" s="7" t="s">
        <v>401</v>
      </c>
      <c r="M6741" s="241">
        <v>2070</v>
      </c>
      <c r="N6741" s="7" t="s">
        <v>279</v>
      </c>
    </row>
    <row r="6742" spans="1:14" x14ac:dyDescent="0.3">
      <c r="A6742" t="str">
        <f t="shared" si="105"/>
        <v>2012078</v>
      </c>
      <c r="B6742" s="7" t="s">
        <v>1294</v>
      </c>
      <c r="C6742" s="7" t="s">
        <v>1337</v>
      </c>
      <c r="D6742" s="7" t="s">
        <v>1356</v>
      </c>
      <c r="E6742" s="7" t="s">
        <v>337</v>
      </c>
      <c r="F6742" s="7" t="s">
        <v>338</v>
      </c>
      <c r="G6742" s="7" t="s">
        <v>371</v>
      </c>
      <c r="H6742" s="7" t="s">
        <v>372</v>
      </c>
      <c r="I6742" s="7" t="s">
        <v>399</v>
      </c>
      <c r="J6742" s="7" t="s">
        <v>400</v>
      </c>
      <c r="K6742" s="241">
        <v>201</v>
      </c>
      <c r="L6742" s="7" t="s">
        <v>401</v>
      </c>
      <c r="M6742" s="241">
        <v>2078</v>
      </c>
      <c r="N6742" s="7" t="s">
        <v>284</v>
      </c>
    </row>
    <row r="6743" spans="1:14" x14ac:dyDescent="0.3">
      <c r="A6743" t="str">
        <f t="shared" si="105"/>
        <v>2012085</v>
      </c>
      <c r="B6743" s="7" t="s">
        <v>1294</v>
      </c>
      <c r="C6743" s="7" t="s">
        <v>1337</v>
      </c>
      <c r="D6743" s="7" t="s">
        <v>1356</v>
      </c>
      <c r="E6743" s="7" t="s">
        <v>337</v>
      </c>
      <c r="F6743" s="7" t="s">
        <v>338</v>
      </c>
      <c r="G6743" s="7" t="s">
        <v>371</v>
      </c>
      <c r="H6743" s="7" t="s">
        <v>372</v>
      </c>
      <c r="I6743" s="7" t="s">
        <v>399</v>
      </c>
      <c r="J6743" s="7" t="s">
        <v>400</v>
      </c>
      <c r="K6743" s="241">
        <v>201</v>
      </c>
      <c r="L6743" s="7" t="s">
        <v>401</v>
      </c>
      <c r="M6743" s="241">
        <v>2085</v>
      </c>
      <c r="N6743" s="7" t="s">
        <v>280</v>
      </c>
    </row>
    <row r="6744" spans="1:14" x14ac:dyDescent="0.3">
      <c r="A6744" t="str">
        <f t="shared" si="105"/>
        <v>2012086</v>
      </c>
      <c r="B6744" s="7" t="s">
        <v>1294</v>
      </c>
      <c r="C6744" s="7" t="s">
        <v>1337</v>
      </c>
      <c r="D6744" s="7" t="s">
        <v>1356</v>
      </c>
      <c r="E6744" s="7" t="s">
        <v>337</v>
      </c>
      <c r="F6744" s="7" t="s">
        <v>338</v>
      </c>
      <c r="G6744" s="7" t="s">
        <v>371</v>
      </c>
      <c r="H6744" s="7" t="s">
        <v>372</v>
      </c>
      <c r="I6744" s="7" t="s">
        <v>399</v>
      </c>
      <c r="J6744" s="7" t="s">
        <v>400</v>
      </c>
      <c r="K6744" s="241">
        <v>201</v>
      </c>
      <c r="L6744" s="7" t="s">
        <v>401</v>
      </c>
      <c r="M6744" s="241">
        <v>2086</v>
      </c>
      <c r="N6744" s="7" t="s">
        <v>291</v>
      </c>
    </row>
    <row r="6745" spans="1:14" x14ac:dyDescent="0.3">
      <c r="A6745" t="str">
        <f t="shared" si="105"/>
        <v>2012087</v>
      </c>
      <c r="B6745" s="7" t="s">
        <v>1294</v>
      </c>
      <c r="C6745" s="7" t="s">
        <v>1337</v>
      </c>
      <c r="D6745" s="7" t="s">
        <v>1356</v>
      </c>
      <c r="E6745" s="7" t="s">
        <v>337</v>
      </c>
      <c r="F6745" s="7" t="s">
        <v>338</v>
      </c>
      <c r="G6745" s="7" t="s">
        <v>371</v>
      </c>
      <c r="H6745" s="7" t="s">
        <v>372</v>
      </c>
      <c r="I6745" s="7" t="s">
        <v>399</v>
      </c>
      <c r="J6745" s="7" t="s">
        <v>400</v>
      </c>
      <c r="K6745" s="241">
        <v>201</v>
      </c>
      <c r="L6745" s="7" t="s">
        <v>401</v>
      </c>
      <c r="M6745" s="241">
        <v>2087</v>
      </c>
      <c r="N6745" s="7" t="s">
        <v>333</v>
      </c>
    </row>
    <row r="6746" spans="1:14" x14ac:dyDescent="0.3">
      <c r="A6746" t="str">
        <f t="shared" si="105"/>
        <v>2012092</v>
      </c>
      <c r="B6746" s="7" t="s">
        <v>1294</v>
      </c>
      <c r="C6746" s="7" t="s">
        <v>1337</v>
      </c>
      <c r="D6746" s="7" t="s">
        <v>1356</v>
      </c>
      <c r="E6746" s="7" t="s">
        <v>337</v>
      </c>
      <c r="F6746" s="7" t="s">
        <v>338</v>
      </c>
      <c r="G6746" s="7" t="s">
        <v>371</v>
      </c>
      <c r="H6746" s="7" t="s">
        <v>372</v>
      </c>
      <c r="I6746" s="7" t="s">
        <v>399</v>
      </c>
      <c r="J6746" s="7" t="s">
        <v>400</v>
      </c>
      <c r="K6746" s="241">
        <v>201</v>
      </c>
      <c r="L6746" s="7" t="s">
        <v>401</v>
      </c>
      <c r="M6746" s="241">
        <v>2092</v>
      </c>
      <c r="N6746" s="7" t="s">
        <v>141</v>
      </c>
    </row>
    <row r="6747" spans="1:14" x14ac:dyDescent="0.3">
      <c r="A6747" t="str">
        <f t="shared" si="105"/>
        <v>2012194</v>
      </c>
      <c r="B6747" s="7" t="s">
        <v>1294</v>
      </c>
      <c r="C6747" s="7" t="s">
        <v>1337</v>
      </c>
      <c r="D6747" s="7" t="s">
        <v>1356</v>
      </c>
      <c r="E6747" s="7" t="s">
        <v>337</v>
      </c>
      <c r="F6747" s="7" t="s">
        <v>338</v>
      </c>
      <c r="G6747" s="7" t="s">
        <v>371</v>
      </c>
      <c r="H6747" s="7" t="s">
        <v>372</v>
      </c>
      <c r="I6747" s="7" t="s">
        <v>399</v>
      </c>
      <c r="J6747" s="7" t="s">
        <v>400</v>
      </c>
      <c r="K6747" s="241">
        <v>201</v>
      </c>
      <c r="L6747" s="7" t="s">
        <v>401</v>
      </c>
      <c r="M6747" s="241">
        <v>2194</v>
      </c>
      <c r="N6747" s="7" t="s">
        <v>405</v>
      </c>
    </row>
    <row r="6748" spans="1:14" x14ac:dyDescent="0.3">
      <c r="A6748" t="str">
        <f t="shared" si="105"/>
        <v>2014000</v>
      </c>
      <c r="B6748" s="7" t="s">
        <v>1294</v>
      </c>
      <c r="C6748" s="7" t="s">
        <v>1337</v>
      </c>
      <c r="D6748" s="7" t="s">
        <v>1356</v>
      </c>
      <c r="E6748" s="7" t="s">
        <v>337</v>
      </c>
      <c r="F6748" s="7" t="s">
        <v>338</v>
      </c>
      <c r="G6748" s="7" t="s">
        <v>371</v>
      </c>
      <c r="H6748" s="7" t="s">
        <v>372</v>
      </c>
      <c r="I6748" s="7" t="s">
        <v>399</v>
      </c>
      <c r="J6748" s="7" t="s">
        <v>400</v>
      </c>
      <c r="K6748" s="241">
        <v>201</v>
      </c>
      <c r="L6748" s="7" t="s">
        <v>401</v>
      </c>
      <c r="M6748" s="241">
        <v>4000</v>
      </c>
      <c r="N6748" s="7" t="s">
        <v>1349</v>
      </c>
    </row>
    <row r="6749" spans="1:14" x14ac:dyDescent="0.3">
      <c r="A6749" t="str">
        <f t="shared" si="105"/>
        <v>2014004</v>
      </c>
      <c r="B6749" s="7" t="s">
        <v>1294</v>
      </c>
      <c r="C6749" s="7" t="s">
        <v>1337</v>
      </c>
      <c r="D6749" s="7" t="s">
        <v>1356</v>
      </c>
      <c r="E6749" s="7" t="s">
        <v>337</v>
      </c>
      <c r="F6749" s="7" t="s">
        <v>338</v>
      </c>
      <c r="G6749" s="7" t="s">
        <v>371</v>
      </c>
      <c r="H6749" s="7" t="s">
        <v>372</v>
      </c>
      <c r="I6749" s="7" t="s">
        <v>399</v>
      </c>
      <c r="J6749" s="7" t="s">
        <v>400</v>
      </c>
      <c r="K6749" s="241">
        <v>201</v>
      </c>
      <c r="L6749" s="7" t="s">
        <v>401</v>
      </c>
      <c r="M6749" s="241">
        <v>4004</v>
      </c>
      <c r="N6749" s="7" t="s">
        <v>1357</v>
      </c>
    </row>
    <row r="6750" spans="1:14" x14ac:dyDescent="0.3">
      <c r="A6750" t="str">
        <f t="shared" si="105"/>
        <v>2014008</v>
      </c>
      <c r="B6750" s="7" t="s">
        <v>1294</v>
      </c>
      <c r="C6750" s="7" t="s">
        <v>1337</v>
      </c>
      <c r="D6750" s="7" t="s">
        <v>1356</v>
      </c>
      <c r="E6750" s="7" t="s">
        <v>337</v>
      </c>
      <c r="F6750" s="7" t="s">
        <v>338</v>
      </c>
      <c r="G6750" s="7" t="s">
        <v>371</v>
      </c>
      <c r="H6750" s="7" t="s">
        <v>372</v>
      </c>
      <c r="I6750" s="7" t="s">
        <v>399</v>
      </c>
      <c r="J6750" s="7" t="s">
        <v>400</v>
      </c>
      <c r="K6750" s="241">
        <v>201</v>
      </c>
      <c r="L6750" s="7" t="s">
        <v>401</v>
      </c>
      <c r="M6750" s="241">
        <v>4008</v>
      </c>
      <c r="N6750" s="7" t="s">
        <v>1358</v>
      </c>
    </row>
    <row r="6751" spans="1:14" x14ac:dyDescent="0.3">
      <c r="A6751" t="str">
        <f t="shared" si="105"/>
        <v>2014009</v>
      </c>
      <c r="B6751" s="7" t="s">
        <v>1294</v>
      </c>
      <c r="C6751" s="7" t="s">
        <v>1337</v>
      </c>
      <c r="D6751" s="7" t="s">
        <v>1356</v>
      </c>
      <c r="E6751" s="7" t="s">
        <v>337</v>
      </c>
      <c r="F6751" s="7" t="s">
        <v>338</v>
      </c>
      <c r="G6751" s="7" t="s">
        <v>371</v>
      </c>
      <c r="H6751" s="7" t="s">
        <v>372</v>
      </c>
      <c r="I6751" s="7" t="s">
        <v>399</v>
      </c>
      <c r="J6751" s="7" t="s">
        <v>400</v>
      </c>
      <c r="K6751" s="241">
        <v>201</v>
      </c>
      <c r="L6751" s="7" t="s">
        <v>401</v>
      </c>
      <c r="M6751" s="241">
        <v>4009</v>
      </c>
      <c r="N6751" s="7" t="s">
        <v>1350</v>
      </c>
    </row>
    <row r="6752" spans="1:14" x14ac:dyDescent="0.3">
      <c r="A6752" t="str">
        <f t="shared" si="105"/>
        <v>2015005</v>
      </c>
      <c r="B6752" s="7" t="s">
        <v>1294</v>
      </c>
      <c r="C6752" s="7" t="s">
        <v>1337</v>
      </c>
      <c r="D6752" s="7" t="s">
        <v>1356</v>
      </c>
      <c r="E6752" s="7" t="s">
        <v>337</v>
      </c>
      <c r="F6752" s="7" t="s">
        <v>338</v>
      </c>
      <c r="G6752" s="7" t="s">
        <v>371</v>
      </c>
      <c r="H6752" s="7" t="s">
        <v>372</v>
      </c>
      <c r="I6752" s="7" t="s">
        <v>399</v>
      </c>
      <c r="J6752" s="7" t="s">
        <v>400</v>
      </c>
      <c r="K6752" s="241">
        <v>201</v>
      </c>
      <c r="L6752" s="7" t="s">
        <v>401</v>
      </c>
      <c r="M6752" s="241">
        <v>5005</v>
      </c>
      <c r="N6752" s="7" t="s">
        <v>1530</v>
      </c>
    </row>
    <row r="6753" spans="1:14" x14ac:dyDescent="0.3">
      <c r="A6753" t="str">
        <f t="shared" si="105"/>
        <v>2017000</v>
      </c>
      <c r="B6753" s="7" t="s">
        <v>1294</v>
      </c>
      <c r="C6753" s="7" t="s">
        <v>1337</v>
      </c>
      <c r="D6753" s="7" t="s">
        <v>1356</v>
      </c>
      <c r="E6753" s="7" t="s">
        <v>337</v>
      </c>
      <c r="F6753" s="7" t="s">
        <v>338</v>
      </c>
      <c r="G6753" s="7" t="s">
        <v>371</v>
      </c>
      <c r="H6753" s="7" t="s">
        <v>372</v>
      </c>
      <c r="I6753" s="7" t="s">
        <v>399</v>
      </c>
      <c r="J6753" s="7" t="s">
        <v>400</v>
      </c>
      <c r="K6753" s="241">
        <v>201</v>
      </c>
      <c r="L6753" s="7" t="s">
        <v>401</v>
      </c>
      <c r="M6753" s="241">
        <v>7000</v>
      </c>
      <c r="N6753" s="7" t="s">
        <v>44</v>
      </c>
    </row>
    <row r="6754" spans="1:14" x14ac:dyDescent="0.3">
      <c r="A6754" t="str">
        <f t="shared" si="105"/>
        <v>2017103</v>
      </c>
      <c r="B6754" s="7" t="s">
        <v>1294</v>
      </c>
      <c r="C6754" s="7" t="s">
        <v>1337</v>
      </c>
      <c r="D6754" s="7" t="s">
        <v>1356</v>
      </c>
      <c r="E6754" s="7" t="s">
        <v>337</v>
      </c>
      <c r="F6754" s="7" t="s">
        <v>338</v>
      </c>
      <c r="G6754" s="7" t="s">
        <v>371</v>
      </c>
      <c r="H6754" s="7" t="s">
        <v>372</v>
      </c>
      <c r="I6754" s="7" t="s">
        <v>399</v>
      </c>
      <c r="J6754" s="7" t="s">
        <v>400</v>
      </c>
      <c r="K6754" s="241">
        <v>201</v>
      </c>
      <c r="L6754" s="7" t="s">
        <v>401</v>
      </c>
      <c r="M6754" s="241">
        <v>7103</v>
      </c>
      <c r="N6754" s="7" t="s">
        <v>36</v>
      </c>
    </row>
    <row r="6755" spans="1:14" x14ac:dyDescent="0.3">
      <c r="A6755" t="str">
        <f t="shared" si="105"/>
        <v>2017200</v>
      </c>
      <c r="B6755" s="7" t="s">
        <v>1294</v>
      </c>
      <c r="C6755" s="7" t="s">
        <v>1337</v>
      </c>
      <c r="D6755" s="7" t="s">
        <v>1356</v>
      </c>
      <c r="E6755" s="7" t="s">
        <v>337</v>
      </c>
      <c r="F6755" s="7" t="s">
        <v>338</v>
      </c>
      <c r="G6755" s="7" t="s">
        <v>371</v>
      </c>
      <c r="H6755" s="7" t="s">
        <v>372</v>
      </c>
      <c r="I6755" s="7" t="s">
        <v>399</v>
      </c>
      <c r="J6755" s="7" t="s">
        <v>400</v>
      </c>
      <c r="K6755" s="241">
        <v>201</v>
      </c>
      <c r="L6755" s="7" t="s">
        <v>401</v>
      </c>
      <c r="M6755" s="241">
        <v>7200</v>
      </c>
      <c r="N6755" s="7" t="s">
        <v>255</v>
      </c>
    </row>
    <row r="6756" spans="1:14" x14ac:dyDescent="0.3">
      <c r="A6756" t="str">
        <f t="shared" si="105"/>
        <v>2018000</v>
      </c>
      <c r="B6756" s="7" t="s">
        <v>1294</v>
      </c>
      <c r="C6756" s="7" t="s">
        <v>1337</v>
      </c>
      <c r="D6756" s="7" t="s">
        <v>1356</v>
      </c>
      <c r="E6756" s="7" t="s">
        <v>337</v>
      </c>
      <c r="F6756" s="7" t="s">
        <v>338</v>
      </c>
      <c r="G6756" s="7" t="s">
        <v>371</v>
      </c>
      <c r="H6756" s="7" t="s">
        <v>372</v>
      </c>
      <c r="I6756" s="7" t="s">
        <v>399</v>
      </c>
      <c r="J6756" s="7" t="s">
        <v>400</v>
      </c>
      <c r="K6756" s="241">
        <v>201</v>
      </c>
      <c r="L6756" s="7" t="s">
        <v>401</v>
      </c>
      <c r="M6756" s="241">
        <v>8000</v>
      </c>
      <c r="N6756" s="7" t="s">
        <v>163</v>
      </c>
    </row>
    <row r="6757" spans="1:14" x14ac:dyDescent="0.3">
      <c r="A6757" t="str">
        <f t="shared" si="105"/>
        <v>2018001</v>
      </c>
      <c r="B6757" s="7" t="s">
        <v>1294</v>
      </c>
      <c r="C6757" s="7" t="s">
        <v>1337</v>
      </c>
      <c r="D6757" s="7" t="s">
        <v>1356</v>
      </c>
      <c r="E6757" s="7" t="s">
        <v>337</v>
      </c>
      <c r="F6757" s="7" t="s">
        <v>338</v>
      </c>
      <c r="G6757" s="7" t="s">
        <v>371</v>
      </c>
      <c r="H6757" s="7" t="s">
        <v>372</v>
      </c>
      <c r="I6757" s="7" t="s">
        <v>399</v>
      </c>
      <c r="J6757" s="7" t="s">
        <v>400</v>
      </c>
      <c r="K6757" s="241">
        <v>201</v>
      </c>
      <c r="L6757" s="7" t="s">
        <v>401</v>
      </c>
      <c r="M6757" s="241">
        <v>8001</v>
      </c>
      <c r="N6757" s="7" t="s">
        <v>487</v>
      </c>
    </row>
    <row r="6758" spans="1:14" x14ac:dyDescent="0.3">
      <c r="A6758" t="str">
        <f t="shared" si="105"/>
        <v>2018043</v>
      </c>
      <c r="B6758" s="7" t="s">
        <v>1294</v>
      </c>
      <c r="C6758" s="7" t="s">
        <v>1337</v>
      </c>
      <c r="D6758" s="7" t="s">
        <v>1356</v>
      </c>
      <c r="E6758" s="7" t="s">
        <v>337</v>
      </c>
      <c r="F6758" s="7" t="s">
        <v>338</v>
      </c>
      <c r="G6758" s="7" t="s">
        <v>371</v>
      </c>
      <c r="H6758" s="7" t="s">
        <v>372</v>
      </c>
      <c r="I6758" s="7" t="s">
        <v>399</v>
      </c>
      <c r="J6758" s="7" t="s">
        <v>400</v>
      </c>
      <c r="K6758" s="241">
        <v>201</v>
      </c>
      <c r="L6758" s="7" t="s">
        <v>401</v>
      </c>
      <c r="M6758" s="241">
        <v>8043</v>
      </c>
      <c r="N6758" s="7" t="s">
        <v>406</v>
      </c>
    </row>
    <row r="6759" spans="1:14" x14ac:dyDescent="0.3">
      <c r="A6759" t="str">
        <f t="shared" si="105"/>
        <v>2322015</v>
      </c>
      <c r="B6759" s="7" t="s">
        <v>1294</v>
      </c>
      <c r="C6759" s="7" t="s">
        <v>1337</v>
      </c>
      <c r="D6759" s="7" t="s">
        <v>1356</v>
      </c>
      <c r="E6759" s="7" t="e">
        <v>#N/A</v>
      </c>
      <c r="F6759" s="7" t="e">
        <v>#N/A</v>
      </c>
      <c r="G6759" s="7" t="e">
        <v>#N/A</v>
      </c>
      <c r="H6759" s="7" t="e">
        <v>#N/A</v>
      </c>
      <c r="I6759" s="7" t="s">
        <v>399</v>
      </c>
      <c r="J6759" s="7" t="s">
        <v>400</v>
      </c>
      <c r="K6759" s="241">
        <v>232</v>
      </c>
      <c r="L6759" s="7" t="s">
        <v>2837</v>
      </c>
      <c r="M6759" s="241">
        <v>2015</v>
      </c>
      <c r="N6759" s="7" t="s">
        <v>278</v>
      </c>
    </row>
    <row r="6760" spans="1:14" x14ac:dyDescent="0.3">
      <c r="A6760" t="str">
        <f t="shared" si="105"/>
        <v>2324009</v>
      </c>
      <c r="B6760" s="7" t="s">
        <v>1294</v>
      </c>
      <c r="C6760" s="7" t="s">
        <v>1337</v>
      </c>
      <c r="D6760" s="7" t="s">
        <v>1356</v>
      </c>
      <c r="E6760" s="7" t="e">
        <v>#N/A</v>
      </c>
      <c r="F6760" s="7" t="e">
        <v>#N/A</v>
      </c>
      <c r="G6760" s="7" t="e">
        <v>#N/A</v>
      </c>
      <c r="H6760" s="7" t="e">
        <v>#N/A</v>
      </c>
      <c r="I6760" s="7" t="s">
        <v>399</v>
      </c>
      <c r="J6760" s="7" t="s">
        <v>400</v>
      </c>
      <c r="K6760" s="241">
        <v>232</v>
      </c>
      <c r="L6760" s="7" t="s">
        <v>2837</v>
      </c>
      <c r="M6760" s="241">
        <v>4009</v>
      </c>
      <c r="N6760" s="7" t="s">
        <v>1350</v>
      </c>
    </row>
    <row r="6761" spans="1:14" x14ac:dyDescent="0.3">
      <c r="A6761" t="str">
        <f t="shared" si="105"/>
        <v>2327000</v>
      </c>
      <c r="B6761" s="7" t="s">
        <v>1294</v>
      </c>
      <c r="C6761" s="7" t="s">
        <v>1337</v>
      </c>
      <c r="D6761" s="7" t="s">
        <v>1356</v>
      </c>
      <c r="E6761" s="7" t="e">
        <v>#N/A</v>
      </c>
      <c r="F6761" s="7" t="e">
        <v>#N/A</v>
      </c>
      <c r="G6761" s="7" t="e">
        <v>#N/A</v>
      </c>
      <c r="H6761" s="7" t="e">
        <v>#N/A</v>
      </c>
      <c r="I6761" s="7" t="s">
        <v>399</v>
      </c>
      <c r="J6761" s="7" t="s">
        <v>400</v>
      </c>
      <c r="K6761" s="241">
        <v>232</v>
      </c>
      <c r="L6761" s="7" t="s">
        <v>2837</v>
      </c>
      <c r="M6761" s="241">
        <v>7000</v>
      </c>
      <c r="N6761" s="7" t="s">
        <v>44</v>
      </c>
    </row>
    <row r="6762" spans="1:14" x14ac:dyDescent="0.3">
      <c r="A6762" t="str">
        <f t="shared" si="105"/>
        <v>2332015</v>
      </c>
      <c r="B6762" s="7" t="s">
        <v>1294</v>
      </c>
      <c r="C6762" s="7" t="s">
        <v>1337</v>
      </c>
      <c r="D6762" s="7" t="s">
        <v>1356</v>
      </c>
      <c r="E6762" s="7" t="e">
        <v>#N/A</v>
      </c>
      <c r="F6762" s="7" t="e">
        <v>#N/A</v>
      </c>
      <c r="G6762" s="7" t="e">
        <v>#N/A</v>
      </c>
      <c r="H6762" s="7" t="e">
        <v>#N/A</v>
      </c>
      <c r="I6762" s="7" t="s">
        <v>399</v>
      </c>
      <c r="J6762" s="7" t="s">
        <v>400</v>
      </c>
      <c r="K6762" s="241">
        <v>233</v>
      </c>
      <c r="L6762" s="7" t="s">
        <v>2838</v>
      </c>
      <c r="M6762" s="241">
        <v>2015</v>
      </c>
      <c r="N6762" s="7" t="s">
        <v>278</v>
      </c>
    </row>
    <row r="6763" spans="1:14" x14ac:dyDescent="0.3">
      <c r="A6763" t="str">
        <f t="shared" si="105"/>
        <v>2337000</v>
      </c>
      <c r="B6763" s="7" t="s">
        <v>1294</v>
      </c>
      <c r="C6763" s="7" t="s">
        <v>1337</v>
      </c>
      <c r="D6763" s="7" t="s">
        <v>1356</v>
      </c>
      <c r="E6763" s="7" t="e">
        <v>#N/A</v>
      </c>
      <c r="F6763" s="7" t="e">
        <v>#N/A</v>
      </c>
      <c r="G6763" s="7" t="e">
        <v>#N/A</v>
      </c>
      <c r="H6763" s="7" t="e">
        <v>#N/A</v>
      </c>
      <c r="I6763" s="7" t="s">
        <v>399</v>
      </c>
      <c r="J6763" s="7" t="s">
        <v>400</v>
      </c>
      <c r="K6763" s="241">
        <v>233</v>
      </c>
      <c r="L6763" s="7" t="s">
        <v>2838</v>
      </c>
      <c r="M6763" s="241">
        <v>7000</v>
      </c>
      <c r="N6763" s="7" t="s">
        <v>44</v>
      </c>
    </row>
    <row r="6764" spans="1:14" x14ac:dyDescent="0.3">
      <c r="A6764" t="str">
        <f t="shared" si="105"/>
        <v>2401</v>
      </c>
      <c r="B6764" s="7" t="s">
        <v>1294</v>
      </c>
      <c r="C6764" s="7" t="s">
        <v>1337</v>
      </c>
      <c r="D6764" s="7" t="s">
        <v>1356</v>
      </c>
      <c r="E6764" s="7" t="e">
        <v>#N/A</v>
      </c>
      <c r="F6764" s="7" t="e">
        <v>#N/A</v>
      </c>
      <c r="G6764" s="7" t="e">
        <v>#N/A</v>
      </c>
      <c r="H6764" s="7" t="e">
        <v>#N/A</v>
      </c>
      <c r="I6764" s="7" t="s">
        <v>399</v>
      </c>
      <c r="J6764" s="7" t="s">
        <v>400</v>
      </c>
      <c r="K6764" s="241">
        <v>240</v>
      </c>
      <c r="L6764" s="7" t="s">
        <v>2839</v>
      </c>
      <c r="M6764" s="241">
        <v>1</v>
      </c>
      <c r="N6764" s="7" t="s">
        <v>158</v>
      </c>
    </row>
    <row r="6765" spans="1:14" x14ac:dyDescent="0.3">
      <c r="A6765" t="str">
        <f t="shared" si="105"/>
        <v>2411</v>
      </c>
      <c r="B6765" s="7" t="s">
        <v>1294</v>
      </c>
      <c r="C6765" s="7" t="s">
        <v>1337</v>
      </c>
      <c r="D6765" s="7" t="s">
        <v>1356</v>
      </c>
      <c r="E6765" s="7" t="e">
        <v>#N/A</v>
      </c>
      <c r="F6765" s="7" t="e">
        <v>#N/A</v>
      </c>
      <c r="G6765" s="7" t="e">
        <v>#N/A</v>
      </c>
      <c r="H6765" s="7" t="e">
        <v>#N/A</v>
      </c>
      <c r="I6765" s="7" t="s">
        <v>399</v>
      </c>
      <c r="J6765" s="7" t="s">
        <v>400</v>
      </c>
      <c r="K6765" s="241">
        <v>241</v>
      </c>
      <c r="L6765" s="7" t="s">
        <v>2840</v>
      </c>
      <c r="M6765" s="241">
        <v>1</v>
      </c>
      <c r="N6765" s="7" t="s">
        <v>158</v>
      </c>
    </row>
    <row r="6766" spans="1:14" x14ac:dyDescent="0.3">
      <c r="A6766" t="str">
        <f t="shared" si="105"/>
        <v>2421</v>
      </c>
      <c r="B6766" s="7" t="s">
        <v>1294</v>
      </c>
      <c r="C6766" s="7" t="s">
        <v>1337</v>
      </c>
      <c r="D6766" s="7" t="s">
        <v>1356</v>
      </c>
      <c r="E6766" s="7" t="e">
        <v>#N/A</v>
      </c>
      <c r="F6766" s="7" t="e">
        <v>#N/A</v>
      </c>
      <c r="G6766" s="7" t="e">
        <v>#N/A</v>
      </c>
      <c r="H6766" s="7" t="e">
        <v>#N/A</v>
      </c>
      <c r="I6766" s="7" t="s">
        <v>399</v>
      </c>
      <c r="J6766" s="7" t="s">
        <v>400</v>
      </c>
      <c r="K6766" s="241">
        <v>242</v>
      </c>
      <c r="L6766" s="7" t="s">
        <v>2841</v>
      </c>
      <c r="M6766" s="241">
        <v>1</v>
      </c>
      <c r="N6766" s="7" t="s">
        <v>158</v>
      </c>
    </row>
    <row r="6767" spans="1:14" x14ac:dyDescent="0.3">
      <c r="A6767" t="str">
        <f t="shared" si="105"/>
        <v>30231505</v>
      </c>
      <c r="B6767" s="7" t="s">
        <v>1294</v>
      </c>
      <c r="C6767" s="7" t="s">
        <v>1337</v>
      </c>
      <c r="D6767" s="7" t="s">
        <v>22</v>
      </c>
      <c r="E6767" s="7" t="s">
        <v>482</v>
      </c>
      <c r="F6767" s="7" t="s">
        <v>483</v>
      </c>
      <c r="G6767" s="7" t="s">
        <v>237</v>
      </c>
      <c r="H6767" s="7" t="s">
        <v>238</v>
      </c>
      <c r="I6767" s="7" t="s">
        <v>542</v>
      </c>
      <c r="J6767" s="7" t="s">
        <v>543</v>
      </c>
      <c r="K6767" s="241">
        <v>3023</v>
      </c>
      <c r="L6767" s="7" t="s">
        <v>544</v>
      </c>
      <c r="M6767" s="241">
        <v>1505</v>
      </c>
      <c r="N6767" s="7" t="s">
        <v>545</v>
      </c>
    </row>
    <row r="6768" spans="1:14" x14ac:dyDescent="0.3">
      <c r="A6768" t="str">
        <f t="shared" si="105"/>
        <v>30232019</v>
      </c>
      <c r="B6768" s="7" t="s">
        <v>1294</v>
      </c>
      <c r="C6768" s="7" t="s">
        <v>1337</v>
      </c>
      <c r="D6768" s="7" t="s">
        <v>22</v>
      </c>
      <c r="E6768" s="7" t="s">
        <v>482</v>
      </c>
      <c r="F6768" s="7" t="s">
        <v>483</v>
      </c>
      <c r="G6768" s="7" t="s">
        <v>237</v>
      </c>
      <c r="H6768" s="7" t="s">
        <v>238</v>
      </c>
      <c r="I6768" s="7" t="s">
        <v>542</v>
      </c>
      <c r="J6768" s="7" t="s">
        <v>543</v>
      </c>
      <c r="K6768" s="241">
        <v>3023</v>
      </c>
      <c r="L6768" s="7" t="s">
        <v>544</v>
      </c>
      <c r="M6768" s="241">
        <v>2019</v>
      </c>
      <c r="N6768" s="7" t="s">
        <v>495</v>
      </c>
    </row>
    <row r="6769" spans="1:14" x14ac:dyDescent="0.3">
      <c r="A6769" t="str">
        <f t="shared" si="105"/>
        <v>30232067</v>
      </c>
      <c r="B6769" s="7" t="s">
        <v>1294</v>
      </c>
      <c r="C6769" s="7" t="s">
        <v>1337</v>
      </c>
      <c r="D6769" s="7" t="s">
        <v>22</v>
      </c>
      <c r="E6769" s="7" t="s">
        <v>482</v>
      </c>
      <c r="F6769" s="7" t="s">
        <v>483</v>
      </c>
      <c r="G6769" s="7" t="s">
        <v>237</v>
      </c>
      <c r="H6769" s="7" t="s">
        <v>238</v>
      </c>
      <c r="I6769" s="7" t="s">
        <v>542</v>
      </c>
      <c r="J6769" s="7" t="s">
        <v>543</v>
      </c>
      <c r="K6769" s="241">
        <v>3023</v>
      </c>
      <c r="L6769" s="7" t="s">
        <v>544</v>
      </c>
      <c r="M6769" s="241">
        <v>2067</v>
      </c>
      <c r="N6769" s="7" t="s">
        <v>162</v>
      </c>
    </row>
    <row r="6770" spans="1:14" x14ac:dyDescent="0.3">
      <c r="A6770" t="str">
        <f t="shared" si="105"/>
        <v>30232078</v>
      </c>
      <c r="B6770" s="7" t="s">
        <v>1294</v>
      </c>
      <c r="C6770" s="7" t="s">
        <v>1337</v>
      </c>
      <c r="D6770" s="7" t="s">
        <v>22</v>
      </c>
      <c r="E6770" s="7" t="s">
        <v>482</v>
      </c>
      <c r="F6770" s="7" t="s">
        <v>483</v>
      </c>
      <c r="G6770" s="7" t="s">
        <v>237</v>
      </c>
      <c r="H6770" s="7" t="s">
        <v>238</v>
      </c>
      <c r="I6770" s="7" t="s">
        <v>542</v>
      </c>
      <c r="J6770" s="7" t="s">
        <v>543</v>
      </c>
      <c r="K6770" s="241">
        <v>3023</v>
      </c>
      <c r="L6770" s="7" t="s">
        <v>544</v>
      </c>
      <c r="M6770" s="241">
        <v>2078</v>
      </c>
      <c r="N6770" s="7" t="s">
        <v>284</v>
      </c>
    </row>
    <row r="6771" spans="1:14" x14ac:dyDescent="0.3">
      <c r="A6771" t="str">
        <f t="shared" si="105"/>
        <v>30232086</v>
      </c>
      <c r="B6771" s="7" t="s">
        <v>1294</v>
      </c>
      <c r="C6771" s="7" t="s">
        <v>1337</v>
      </c>
      <c r="D6771" s="7" t="s">
        <v>22</v>
      </c>
      <c r="E6771" s="7" t="s">
        <v>482</v>
      </c>
      <c r="F6771" s="7" t="s">
        <v>483</v>
      </c>
      <c r="G6771" s="7" t="s">
        <v>237</v>
      </c>
      <c r="H6771" s="7" t="s">
        <v>238</v>
      </c>
      <c r="I6771" s="7" t="s">
        <v>542</v>
      </c>
      <c r="J6771" s="7" t="s">
        <v>543</v>
      </c>
      <c r="K6771" s="241">
        <v>3023</v>
      </c>
      <c r="L6771" s="7" t="s">
        <v>544</v>
      </c>
      <c r="M6771" s="241">
        <v>2086</v>
      </c>
      <c r="N6771" s="7" t="s">
        <v>291</v>
      </c>
    </row>
    <row r="6772" spans="1:14" x14ac:dyDescent="0.3">
      <c r="A6772" t="str">
        <f t="shared" si="105"/>
        <v>30232105</v>
      </c>
      <c r="B6772" s="7" t="s">
        <v>1294</v>
      </c>
      <c r="C6772" s="7" t="s">
        <v>1337</v>
      </c>
      <c r="D6772" s="7" t="s">
        <v>22</v>
      </c>
      <c r="E6772" s="7" t="s">
        <v>482</v>
      </c>
      <c r="F6772" s="7" t="s">
        <v>483</v>
      </c>
      <c r="G6772" s="7" t="s">
        <v>237</v>
      </c>
      <c r="H6772" s="7" t="s">
        <v>238</v>
      </c>
      <c r="I6772" s="7" t="s">
        <v>542</v>
      </c>
      <c r="J6772" s="7" t="s">
        <v>543</v>
      </c>
      <c r="K6772" s="241">
        <v>3023</v>
      </c>
      <c r="L6772" s="7" t="s">
        <v>544</v>
      </c>
      <c r="M6772" s="241">
        <v>2105</v>
      </c>
      <c r="N6772" s="7" t="s">
        <v>302</v>
      </c>
    </row>
    <row r="6773" spans="1:14" x14ac:dyDescent="0.3">
      <c r="A6773" t="str">
        <f t="shared" si="105"/>
        <v>30234000</v>
      </c>
      <c r="B6773" s="7" t="s">
        <v>1294</v>
      </c>
      <c r="C6773" s="7" t="s">
        <v>1337</v>
      </c>
      <c r="D6773" s="7" t="s">
        <v>22</v>
      </c>
      <c r="E6773" s="7" t="e">
        <v>#N/A</v>
      </c>
      <c r="F6773" s="7" t="e">
        <v>#N/A</v>
      </c>
      <c r="G6773" s="7" t="e">
        <v>#N/A</v>
      </c>
      <c r="H6773" s="7" t="e">
        <v>#N/A</v>
      </c>
      <c r="I6773" s="7" t="s">
        <v>542</v>
      </c>
      <c r="J6773" s="7" t="s">
        <v>543</v>
      </c>
      <c r="K6773" s="241">
        <v>3023</v>
      </c>
      <c r="L6773" s="7" t="s">
        <v>544</v>
      </c>
      <c r="M6773" s="241">
        <v>4000</v>
      </c>
      <c r="N6773" s="7" t="s">
        <v>1349</v>
      </c>
    </row>
    <row r="6774" spans="1:14" x14ac:dyDescent="0.3">
      <c r="A6774" t="str">
        <f t="shared" si="105"/>
        <v>30238000</v>
      </c>
      <c r="B6774" s="7" t="s">
        <v>1294</v>
      </c>
      <c r="C6774" s="7" t="s">
        <v>1337</v>
      </c>
      <c r="D6774" s="7" t="s">
        <v>22</v>
      </c>
      <c r="E6774" s="7" t="e">
        <v>#N/A</v>
      </c>
      <c r="F6774" s="7" t="e">
        <v>#N/A</v>
      </c>
      <c r="G6774" s="7" t="e">
        <v>#N/A</v>
      </c>
      <c r="H6774" s="7" t="e">
        <v>#N/A</v>
      </c>
      <c r="I6774" s="7" t="s">
        <v>542</v>
      </c>
      <c r="J6774" s="7" t="s">
        <v>543</v>
      </c>
      <c r="K6774" s="241">
        <v>3023</v>
      </c>
      <c r="L6774" s="7" t="s">
        <v>544</v>
      </c>
      <c r="M6774" s="241">
        <v>8000</v>
      </c>
      <c r="N6774" s="7" t="s">
        <v>163</v>
      </c>
    </row>
    <row r="6775" spans="1:14" x14ac:dyDescent="0.3">
      <c r="A6775" t="str">
        <f t="shared" si="105"/>
        <v>30238007</v>
      </c>
      <c r="B6775" s="7" t="s">
        <v>1294</v>
      </c>
      <c r="C6775" s="7" t="s">
        <v>1337</v>
      </c>
      <c r="D6775" s="7" t="s">
        <v>22</v>
      </c>
      <c r="E6775" s="7" t="s">
        <v>482</v>
      </c>
      <c r="F6775" s="7" t="s">
        <v>483</v>
      </c>
      <c r="G6775" s="7" t="s">
        <v>237</v>
      </c>
      <c r="H6775" s="7" t="s">
        <v>238</v>
      </c>
      <c r="I6775" s="7" t="s">
        <v>542</v>
      </c>
      <c r="J6775" s="7" t="s">
        <v>543</v>
      </c>
      <c r="K6775" s="241">
        <v>3023</v>
      </c>
      <c r="L6775" s="7" t="s">
        <v>544</v>
      </c>
      <c r="M6775" s="241">
        <v>8007</v>
      </c>
      <c r="N6775" s="7" t="s">
        <v>546</v>
      </c>
    </row>
    <row r="6776" spans="1:14" x14ac:dyDescent="0.3">
      <c r="A6776" t="str">
        <f t="shared" si="105"/>
        <v>30238009</v>
      </c>
      <c r="B6776" s="7" t="s">
        <v>1294</v>
      </c>
      <c r="C6776" s="7" t="s">
        <v>1337</v>
      </c>
      <c r="D6776" s="7" t="s">
        <v>22</v>
      </c>
      <c r="E6776" s="7" t="e">
        <v>#N/A</v>
      </c>
      <c r="F6776" s="7" t="e">
        <v>#N/A</v>
      </c>
      <c r="G6776" s="7" t="e">
        <v>#N/A</v>
      </c>
      <c r="H6776" s="7" t="e">
        <v>#N/A</v>
      </c>
      <c r="I6776" s="7" t="s">
        <v>542</v>
      </c>
      <c r="J6776" s="7" t="s">
        <v>543</v>
      </c>
      <c r="K6776" s="241">
        <v>3023</v>
      </c>
      <c r="L6776" s="7" t="s">
        <v>544</v>
      </c>
      <c r="M6776" s="241">
        <v>8009</v>
      </c>
      <c r="N6776" s="7" t="s">
        <v>2842</v>
      </c>
    </row>
    <row r="6777" spans="1:14" x14ac:dyDescent="0.3">
      <c r="A6777" t="str">
        <f t="shared" si="105"/>
        <v>30238012</v>
      </c>
      <c r="B6777" s="7" t="s">
        <v>1294</v>
      </c>
      <c r="C6777" s="7" t="s">
        <v>1337</v>
      </c>
      <c r="D6777" s="7" t="s">
        <v>22</v>
      </c>
      <c r="E6777" s="7" t="s">
        <v>482</v>
      </c>
      <c r="F6777" s="7" t="s">
        <v>483</v>
      </c>
      <c r="G6777" s="7" t="s">
        <v>237</v>
      </c>
      <c r="H6777" s="7" t="s">
        <v>238</v>
      </c>
      <c r="I6777" s="7" t="s">
        <v>542</v>
      </c>
      <c r="J6777" s="7" t="s">
        <v>543</v>
      </c>
      <c r="K6777" s="241">
        <v>3023</v>
      </c>
      <c r="L6777" s="7" t="s">
        <v>544</v>
      </c>
      <c r="M6777" s="241">
        <v>8012</v>
      </c>
      <c r="N6777" s="7" t="s">
        <v>547</v>
      </c>
    </row>
    <row r="6778" spans="1:14" x14ac:dyDescent="0.3">
      <c r="A6778" t="str">
        <f t="shared" si="105"/>
        <v>30238013</v>
      </c>
      <c r="B6778" s="7" t="s">
        <v>1294</v>
      </c>
      <c r="C6778" s="7" t="s">
        <v>1337</v>
      </c>
      <c r="D6778" s="7" t="s">
        <v>22</v>
      </c>
      <c r="E6778" s="7" t="s">
        <v>482</v>
      </c>
      <c r="F6778" s="7" t="s">
        <v>483</v>
      </c>
      <c r="G6778" s="7" t="s">
        <v>237</v>
      </c>
      <c r="H6778" s="7" t="s">
        <v>238</v>
      </c>
      <c r="I6778" s="7" t="s">
        <v>542</v>
      </c>
      <c r="J6778" s="7" t="s">
        <v>543</v>
      </c>
      <c r="K6778" s="241">
        <v>3023</v>
      </c>
      <c r="L6778" s="7" t="s">
        <v>544</v>
      </c>
      <c r="M6778" s="241">
        <v>8013</v>
      </c>
      <c r="N6778" s="7" t="s">
        <v>548</v>
      </c>
    </row>
    <row r="6779" spans="1:14" x14ac:dyDescent="0.3">
      <c r="A6779" t="str">
        <f t="shared" si="105"/>
        <v>30238014</v>
      </c>
      <c r="B6779" s="7" t="s">
        <v>1294</v>
      </c>
      <c r="C6779" s="7" t="s">
        <v>1337</v>
      </c>
      <c r="D6779" s="7" t="s">
        <v>22</v>
      </c>
      <c r="E6779" s="7" t="s">
        <v>482</v>
      </c>
      <c r="F6779" s="7" t="s">
        <v>483</v>
      </c>
      <c r="G6779" s="7" t="s">
        <v>237</v>
      </c>
      <c r="H6779" s="7" t="s">
        <v>238</v>
      </c>
      <c r="I6779" s="7" t="s">
        <v>542</v>
      </c>
      <c r="J6779" s="7" t="s">
        <v>543</v>
      </c>
      <c r="K6779" s="241">
        <v>3023</v>
      </c>
      <c r="L6779" s="7" t="s">
        <v>544</v>
      </c>
      <c r="M6779" s="241">
        <v>8014</v>
      </c>
      <c r="N6779" s="7" t="s">
        <v>549</v>
      </c>
    </row>
    <row r="6780" spans="1:14" x14ac:dyDescent="0.3">
      <c r="A6780" t="str">
        <f t="shared" si="105"/>
        <v>30238018</v>
      </c>
      <c r="B6780" s="7" t="s">
        <v>1294</v>
      </c>
      <c r="C6780" s="7" t="s">
        <v>1337</v>
      </c>
      <c r="D6780" s="7" t="s">
        <v>22</v>
      </c>
      <c r="E6780" s="7" t="e">
        <v>#N/A</v>
      </c>
      <c r="F6780" s="7" t="e">
        <v>#N/A</v>
      </c>
      <c r="G6780" s="7" t="e">
        <v>#N/A</v>
      </c>
      <c r="H6780" s="7" t="e">
        <v>#N/A</v>
      </c>
      <c r="I6780" s="7" t="s">
        <v>542</v>
      </c>
      <c r="J6780" s="7" t="s">
        <v>543</v>
      </c>
      <c r="K6780" s="241">
        <v>3023</v>
      </c>
      <c r="L6780" s="7" t="s">
        <v>544</v>
      </c>
      <c r="M6780" s="241">
        <v>8018</v>
      </c>
      <c r="N6780" s="7" t="s">
        <v>563</v>
      </c>
    </row>
    <row r="6781" spans="1:14" x14ac:dyDescent="0.3">
      <c r="A6781" t="str">
        <f t="shared" si="105"/>
        <v>30238023</v>
      </c>
      <c r="B6781" s="7" t="s">
        <v>1294</v>
      </c>
      <c r="C6781" s="7" t="s">
        <v>1337</v>
      </c>
      <c r="D6781" s="7" t="s">
        <v>22</v>
      </c>
      <c r="E6781" s="7" t="s">
        <v>482</v>
      </c>
      <c r="F6781" s="7" t="s">
        <v>483</v>
      </c>
      <c r="G6781" s="7" t="s">
        <v>237</v>
      </c>
      <c r="H6781" s="7" t="s">
        <v>238</v>
      </c>
      <c r="I6781" s="7" t="s">
        <v>542</v>
      </c>
      <c r="J6781" s="7" t="s">
        <v>543</v>
      </c>
      <c r="K6781" s="241">
        <v>3023</v>
      </c>
      <c r="L6781" s="7" t="s">
        <v>544</v>
      </c>
      <c r="M6781" s="241">
        <v>8023</v>
      </c>
      <c r="N6781" s="7" t="s">
        <v>550</v>
      </c>
    </row>
    <row r="6782" spans="1:14" x14ac:dyDescent="0.3">
      <c r="A6782" t="str">
        <f t="shared" si="105"/>
        <v>30242019</v>
      </c>
      <c r="B6782" s="7" t="s">
        <v>1294</v>
      </c>
      <c r="C6782" s="7" t="s">
        <v>1337</v>
      </c>
      <c r="D6782" s="7" t="s">
        <v>22</v>
      </c>
      <c r="E6782" s="7" t="s">
        <v>482</v>
      </c>
      <c r="F6782" s="7" t="s">
        <v>483</v>
      </c>
      <c r="G6782" s="7" t="s">
        <v>237</v>
      </c>
      <c r="H6782" s="7" t="s">
        <v>238</v>
      </c>
      <c r="I6782" s="7" t="s">
        <v>542</v>
      </c>
      <c r="J6782" s="7" t="s">
        <v>543</v>
      </c>
      <c r="K6782" s="241">
        <v>3024</v>
      </c>
      <c r="L6782" s="7" t="s">
        <v>551</v>
      </c>
      <c r="M6782" s="241">
        <v>2019</v>
      </c>
      <c r="N6782" s="7" t="s">
        <v>495</v>
      </c>
    </row>
    <row r="6783" spans="1:14" x14ac:dyDescent="0.3">
      <c r="A6783" t="str">
        <f t="shared" si="105"/>
        <v>30242045</v>
      </c>
      <c r="B6783" s="7" t="s">
        <v>1294</v>
      </c>
      <c r="C6783" s="7" t="s">
        <v>1337</v>
      </c>
      <c r="D6783" s="7" t="s">
        <v>22</v>
      </c>
      <c r="E6783" s="7" t="s">
        <v>482</v>
      </c>
      <c r="F6783" s="7" t="s">
        <v>483</v>
      </c>
      <c r="G6783" s="7" t="s">
        <v>237</v>
      </c>
      <c r="H6783" s="7" t="s">
        <v>238</v>
      </c>
      <c r="I6783" s="7" t="s">
        <v>542</v>
      </c>
      <c r="J6783" s="7" t="s">
        <v>543</v>
      </c>
      <c r="K6783" s="241">
        <v>3024</v>
      </c>
      <c r="L6783" s="7" t="s">
        <v>551</v>
      </c>
      <c r="M6783" s="241">
        <v>2045</v>
      </c>
      <c r="N6783" s="7" t="s">
        <v>170</v>
      </c>
    </row>
    <row r="6784" spans="1:14" x14ac:dyDescent="0.3">
      <c r="A6784" t="str">
        <f t="shared" si="105"/>
        <v>30242067</v>
      </c>
      <c r="B6784" s="7" t="s">
        <v>1294</v>
      </c>
      <c r="C6784" s="7" t="s">
        <v>1337</v>
      </c>
      <c r="D6784" s="7" t="s">
        <v>22</v>
      </c>
      <c r="E6784" s="7" t="s">
        <v>482</v>
      </c>
      <c r="F6784" s="7" t="s">
        <v>483</v>
      </c>
      <c r="G6784" s="7" t="s">
        <v>237</v>
      </c>
      <c r="H6784" s="7" t="s">
        <v>238</v>
      </c>
      <c r="I6784" s="7" t="s">
        <v>542</v>
      </c>
      <c r="J6784" s="7" t="s">
        <v>543</v>
      </c>
      <c r="K6784" s="241">
        <v>3024</v>
      </c>
      <c r="L6784" s="7" t="s">
        <v>551</v>
      </c>
      <c r="M6784" s="241">
        <v>2067</v>
      </c>
      <c r="N6784" s="7" t="s">
        <v>162</v>
      </c>
    </row>
    <row r="6785" spans="1:14" x14ac:dyDescent="0.3">
      <c r="A6785" t="str">
        <f t="shared" si="105"/>
        <v>30242078</v>
      </c>
      <c r="B6785" s="7" t="s">
        <v>1294</v>
      </c>
      <c r="C6785" s="7" t="s">
        <v>1337</v>
      </c>
      <c r="D6785" s="7" t="s">
        <v>22</v>
      </c>
      <c r="E6785" s="7" t="s">
        <v>482</v>
      </c>
      <c r="F6785" s="7" t="s">
        <v>483</v>
      </c>
      <c r="G6785" s="7" t="s">
        <v>237</v>
      </c>
      <c r="H6785" s="7" t="s">
        <v>238</v>
      </c>
      <c r="I6785" s="7" t="s">
        <v>542</v>
      </c>
      <c r="J6785" s="7" t="s">
        <v>543</v>
      </c>
      <c r="K6785" s="241">
        <v>3024</v>
      </c>
      <c r="L6785" s="7" t="s">
        <v>551</v>
      </c>
      <c r="M6785" s="241">
        <v>2078</v>
      </c>
      <c r="N6785" s="7" t="s">
        <v>284</v>
      </c>
    </row>
    <row r="6786" spans="1:14" x14ac:dyDescent="0.3">
      <c r="A6786" t="str">
        <f t="shared" si="105"/>
        <v>30244000</v>
      </c>
      <c r="B6786" s="7" t="s">
        <v>1294</v>
      </c>
      <c r="C6786" s="7" t="s">
        <v>1337</v>
      </c>
      <c r="D6786" s="7" t="s">
        <v>22</v>
      </c>
      <c r="E6786" s="7" t="e">
        <v>#N/A</v>
      </c>
      <c r="F6786" s="7" t="e">
        <v>#N/A</v>
      </c>
      <c r="G6786" s="7" t="e">
        <v>#N/A</v>
      </c>
      <c r="H6786" s="7" t="e">
        <v>#N/A</v>
      </c>
      <c r="I6786" s="7" t="s">
        <v>542</v>
      </c>
      <c r="J6786" s="7" t="s">
        <v>543</v>
      </c>
      <c r="K6786" s="241">
        <v>3024</v>
      </c>
      <c r="L6786" s="7" t="s">
        <v>551</v>
      </c>
      <c r="M6786" s="241">
        <v>4000</v>
      </c>
      <c r="N6786" s="7" t="s">
        <v>1349</v>
      </c>
    </row>
    <row r="6787" spans="1:14" x14ac:dyDescent="0.3">
      <c r="A6787" t="str">
        <f t="shared" ref="A6787:A6850" si="106">K6787&amp;M6787</f>
        <v>30247000</v>
      </c>
      <c r="B6787" s="7" t="s">
        <v>1294</v>
      </c>
      <c r="C6787" s="7" t="s">
        <v>1337</v>
      </c>
      <c r="D6787" s="7" t="s">
        <v>22</v>
      </c>
      <c r="E6787" s="7" t="s">
        <v>482</v>
      </c>
      <c r="F6787" s="7" t="s">
        <v>483</v>
      </c>
      <c r="G6787" s="7" t="s">
        <v>237</v>
      </c>
      <c r="H6787" s="7" t="s">
        <v>238</v>
      </c>
      <c r="I6787" s="7" t="s">
        <v>542</v>
      </c>
      <c r="J6787" s="7" t="s">
        <v>543</v>
      </c>
      <c r="K6787" s="241">
        <v>3024</v>
      </c>
      <c r="L6787" s="7" t="s">
        <v>551</v>
      </c>
      <c r="M6787" s="241">
        <v>7000</v>
      </c>
      <c r="N6787" s="7" t="s">
        <v>44</v>
      </c>
    </row>
    <row r="6788" spans="1:14" x14ac:dyDescent="0.3">
      <c r="A6788" t="str">
        <f t="shared" si="106"/>
        <v>30248015</v>
      </c>
      <c r="B6788" s="7" t="s">
        <v>1294</v>
      </c>
      <c r="C6788" s="7" t="s">
        <v>1337</v>
      </c>
      <c r="D6788" s="7" t="s">
        <v>22</v>
      </c>
      <c r="E6788" s="7" t="s">
        <v>482</v>
      </c>
      <c r="F6788" s="7" t="s">
        <v>483</v>
      </c>
      <c r="G6788" s="7" t="s">
        <v>237</v>
      </c>
      <c r="H6788" s="7" t="s">
        <v>238</v>
      </c>
      <c r="I6788" s="7" t="s">
        <v>542</v>
      </c>
      <c r="J6788" s="7" t="s">
        <v>543</v>
      </c>
      <c r="K6788" s="241">
        <v>3024</v>
      </c>
      <c r="L6788" s="7" t="s">
        <v>551</v>
      </c>
      <c r="M6788" s="241">
        <v>8015</v>
      </c>
      <c r="N6788" s="7" t="s">
        <v>552</v>
      </c>
    </row>
    <row r="6789" spans="1:14" x14ac:dyDescent="0.3">
      <c r="A6789" t="str">
        <f t="shared" si="106"/>
        <v>30248016</v>
      </c>
      <c r="B6789" s="7" t="s">
        <v>1294</v>
      </c>
      <c r="C6789" s="7" t="s">
        <v>1337</v>
      </c>
      <c r="D6789" s="7" t="s">
        <v>22</v>
      </c>
      <c r="E6789" s="7" t="e">
        <v>#N/A</v>
      </c>
      <c r="F6789" s="7" t="e">
        <v>#N/A</v>
      </c>
      <c r="G6789" s="7" t="e">
        <v>#N/A</v>
      </c>
      <c r="H6789" s="7" t="e">
        <v>#N/A</v>
      </c>
      <c r="I6789" s="7" t="s">
        <v>542</v>
      </c>
      <c r="J6789" s="7" t="s">
        <v>543</v>
      </c>
      <c r="K6789" s="241">
        <v>3024</v>
      </c>
      <c r="L6789" s="7" t="s">
        <v>551</v>
      </c>
      <c r="M6789" s="241">
        <v>8016</v>
      </c>
      <c r="N6789" s="7" t="s">
        <v>2843</v>
      </c>
    </row>
    <row r="6790" spans="1:14" x14ac:dyDescent="0.3">
      <c r="A6790" t="str">
        <f t="shared" si="106"/>
        <v>30248017</v>
      </c>
      <c r="B6790" s="7" t="s">
        <v>1294</v>
      </c>
      <c r="C6790" s="7" t="s">
        <v>1337</v>
      </c>
      <c r="D6790" s="7" t="s">
        <v>22</v>
      </c>
      <c r="E6790" s="7" t="e">
        <v>#N/A</v>
      </c>
      <c r="F6790" s="7" t="e">
        <v>#N/A</v>
      </c>
      <c r="G6790" s="7" t="e">
        <v>#N/A</v>
      </c>
      <c r="H6790" s="7" t="e">
        <v>#N/A</v>
      </c>
      <c r="I6790" s="7" t="s">
        <v>542</v>
      </c>
      <c r="J6790" s="7" t="s">
        <v>543</v>
      </c>
      <c r="K6790" s="241">
        <v>3024</v>
      </c>
      <c r="L6790" s="7" t="s">
        <v>551</v>
      </c>
      <c r="M6790" s="241">
        <v>8017</v>
      </c>
      <c r="N6790" s="7" t="s">
        <v>2844</v>
      </c>
    </row>
    <row r="6791" spans="1:14" x14ac:dyDescent="0.3">
      <c r="A6791" t="str">
        <f t="shared" si="106"/>
        <v>30248018</v>
      </c>
      <c r="B6791" s="7" t="s">
        <v>1294</v>
      </c>
      <c r="C6791" s="7" t="s">
        <v>1337</v>
      </c>
      <c r="D6791" s="7" t="s">
        <v>22</v>
      </c>
      <c r="E6791" s="7" t="e">
        <v>#N/A</v>
      </c>
      <c r="F6791" s="7" t="e">
        <v>#N/A</v>
      </c>
      <c r="G6791" s="7" t="e">
        <v>#N/A</v>
      </c>
      <c r="H6791" s="7" t="e">
        <v>#N/A</v>
      </c>
      <c r="I6791" s="7" t="s">
        <v>542</v>
      </c>
      <c r="J6791" s="7" t="s">
        <v>543</v>
      </c>
      <c r="K6791" s="241">
        <v>3024</v>
      </c>
      <c r="L6791" s="7" t="s">
        <v>551</v>
      </c>
      <c r="M6791" s="241">
        <v>8018</v>
      </c>
      <c r="N6791" s="7" t="s">
        <v>563</v>
      </c>
    </row>
    <row r="6792" spans="1:14" x14ac:dyDescent="0.3">
      <c r="A6792" t="str">
        <f t="shared" si="106"/>
        <v>30248019</v>
      </c>
      <c r="B6792" s="7" t="s">
        <v>1294</v>
      </c>
      <c r="C6792" s="7" t="s">
        <v>1337</v>
      </c>
      <c r="D6792" s="7" t="s">
        <v>22</v>
      </c>
      <c r="E6792" s="7" t="e">
        <v>#N/A</v>
      </c>
      <c r="F6792" s="7" t="e">
        <v>#N/A</v>
      </c>
      <c r="G6792" s="7" t="e">
        <v>#N/A</v>
      </c>
      <c r="H6792" s="7" t="e">
        <v>#N/A</v>
      </c>
      <c r="I6792" s="7" t="s">
        <v>542</v>
      </c>
      <c r="J6792" s="7" t="s">
        <v>543</v>
      </c>
      <c r="K6792" s="241">
        <v>3024</v>
      </c>
      <c r="L6792" s="7" t="s">
        <v>551</v>
      </c>
      <c r="M6792" s="241">
        <v>8019</v>
      </c>
      <c r="N6792" s="7" t="s">
        <v>564</v>
      </c>
    </row>
    <row r="6793" spans="1:14" x14ac:dyDescent="0.3">
      <c r="A6793" t="str">
        <f t="shared" si="106"/>
        <v>30248020</v>
      </c>
      <c r="B6793" s="7" t="s">
        <v>1294</v>
      </c>
      <c r="C6793" s="7" t="s">
        <v>1337</v>
      </c>
      <c r="D6793" s="7" t="s">
        <v>22</v>
      </c>
      <c r="E6793" s="7" t="e">
        <v>#N/A</v>
      </c>
      <c r="F6793" s="7" t="e">
        <v>#N/A</v>
      </c>
      <c r="G6793" s="7" t="e">
        <v>#N/A</v>
      </c>
      <c r="H6793" s="7" t="e">
        <v>#N/A</v>
      </c>
      <c r="I6793" s="7" t="s">
        <v>542</v>
      </c>
      <c r="J6793" s="7" t="s">
        <v>543</v>
      </c>
      <c r="K6793" s="241">
        <v>3024</v>
      </c>
      <c r="L6793" s="7" t="s">
        <v>551</v>
      </c>
      <c r="M6793" s="241">
        <v>8020</v>
      </c>
      <c r="N6793" s="7" t="s">
        <v>2845</v>
      </c>
    </row>
    <row r="6794" spans="1:14" x14ac:dyDescent="0.3">
      <c r="A6794" t="str">
        <f t="shared" si="106"/>
        <v>30248021</v>
      </c>
      <c r="B6794" s="7" t="s">
        <v>1294</v>
      </c>
      <c r="C6794" s="7" t="s">
        <v>1337</v>
      </c>
      <c r="D6794" s="7" t="s">
        <v>22</v>
      </c>
      <c r="E6794" s="7" t="s">
        <v>482</v>
      </c>
      <c r="F6794" s="7" t="s">
        <v>483</v>
      </c>
      <c r="G6794" s="7" t="s">
        <v>237</v>
      </c>
      <c r="H6794" s="7" t="s">
        <v>238</v>
      </c>
      <c r="I6794" s="7" t="s">
        <v>542</v>
      </c>
      <c r="J6794" s="7" t="s">
        <v>543</v>
      </c>
      <c r="K6794" s="241">
        <v>3024</v>
      </c>
      <c r="L6794" s="7" t="s">
        <v>551</v>
      </c>
      <c r="M6794" s="241">
        <v>8021</v>
      </c>
      <c r="N6794" s="7" t="s">
        <v>553</v>
      </c>
    </row>
    <row r="6795" spans="1:14" x14ac:dyDescent="0.3">
      <c r="A6795" t="str">
        <f t="shared" si="106"/>
        <v>30248022</v>
      </c>
      <c r="B6795" s="7" t="s">
        <v>1294</v>
      </c>
      <c r="C6795" s="7" t="s">
        <v>1337</v>
      </c>
      <c r="D6795" s="7" t="s">
        <v>22</v>
      </c>
      <c r="E6795" s="7" t="s">
        <v>482</v>
      </c>
      <c r="F6795" s="7" t="s">
        <v>483</v>
      </c>
      <c r="G6795" s="7" t="s">
        <v>237</v>
      </c>
      <c r="H6795" s="7" t="s">
        <v>238</v>
      </c>
      <c r="I6795" s="7" t="s">
        <v>542</v>
      </c>
      <c r="J6795" s="7" t="s">
        <v>543</v>
      </c>
      <c r="K6795" s="241">
        <v>3024</v>
      </c>
      <c r="L6795" s="7" t="s">
        <v>551</v>
      </c>
      <c r="M6795" s="241">
        <v>8022</v>
      </c>
      <c r="N6795" s="7" t="s">
        <v>554</v>
      </c>
    </row>
    <row r="6796" spans="1:14" x14ac:dyDescent="0.3">
      <c r="A6796" t="str">
        <f t="shared" si="106"/>
        <v>30248071</v>
      </c>
      <c r="B6796" s="7" t="s">
        <v>1294</v>
      </c>
      <c r="C6796" s="7" t="s">
        <v>1337</v>
      </c>
      <c r="D6796" s="7" t="s">
        <v>22</v>
      </c>
      <c r="E6796" s="7" t="e">
        <v>#N/A</v>
      </c>
      <c r="F6796" s="7" t="e">
        <v>#N/A</v>
      </c>
      <c r="G6796" s="7" t="e">
        <v>#N/A</v>
      </c>
      <c r="H6796" s="7" t="e">
        <v>#N/A</v>
      </c>
      <c r="I6796" s="7" t="s">
        <v>542</v>
      </c>
      <c r="J6796" s="7" t="s">
        <v>543</v>
      </c>
      <c r="K6796" s="241">
        <v>3024</v>
      </c>
      <c r="L6796" s="7" t="s">
        <v>551</v>
      </c>
      <c r="M6796" s="241">
        <v>8071</v>
      </c>
      <c r="N6796" s="7" t="s">
        <v>559</v>
      </c>
    </row>
    <row r="6797" spans="1:14" x14ac:dyDescent="0.3">
      <c r="A6797" t="str">
        <f t="shared" si="106"/>
        <v>30248120</v>
      </c>
      <c r="B6797" s="7" t="s">
        <v>1294</v>
      </c>
      <c r="C6797" s="7" t="s">
        <v>1337</v>
      </c>
      <c r="D6797" s="7" t="s">
        <v>22</v>
      </c>
      <c r="E6797" s="7" t="s">
        <v>482</v>
      </c>
      <c r="F6797" s="7" t="s">
        <v>483</v>
      </c>
      <c r="G6797" s="7" t="s">
        <v>237</v>
      </c>
      <c r="H6797" s="7" t="s">
        <v>238</v>
      </c>
      <c r="I6797" s="7" t="s">
        <v>542</v>
      </c>
      <c r="J6797" s="7" t="s">
        <v>543</v>
      </c>
      <c r="K6797" s="241">
        <v>3024</v>
      </c>
      <c r="L6797" s="7" t="s">
        <v>551</v>
      </c>
      <c r="M6797" s="241">
        <v>8120</v>
      </c>
      <c r="N6797" s="7" t="s">
        <v>555</v>
      </c>
    </row>
    <row r="6798" spans="1:14" x14ac:dyDescent="0.3">
      <c r="A6798" t="str">
        <f t="shared" si="106"/>
        <v>30572019</v>
      </c>
      <c r="B6798" s="7" t="s">
        <v>1294</v>
      </c>
      <c r="C6798" s="7" t="s">
        <v>1337</v>
      </c>
      <c r="D6798" s="7" t="s">
        <v>22</v>
      </c>
      <c r="E6798" s="7" t="s">
        <v>482</v>
      </c>
      <c r="F6798" s="7" t="s">
        <v>483</v>
      </c>
      <c r="G6798" s="7" t="s">
        <v>237</v>
      </c>
      <c r="H6798" s="7" t="s">
        <v>238</v>
      </c>
      <c r="I6798" s="7" t="s">
        <v>542</v>
      </c>
      <c r="J6798" s="7" t="s">
        <v>543</v>
      </c>
      <c r="K6798" s="241">
        <v>3057</v>
      </c>
      <c r="L6798" s="7" t="s">
        <v>556</v>
      </c>
      <c r="M6798" s="241">
        <v>2019</v>
      </c>
      <c r="N6798" s="7" t="s">
        <v>495</v>
      </c>
    </row>
    <row r="6799" spans="1:14" x14ac:dyDescent="0.3">
      <c r="A6799" t="str">
        <f t="shared" si="106"/>
        <v>30572045</v>
      </c>
      <c r="B6799" s="7" t="s">
        <v>1294</v>
      </c>
      <c r="C6799" s="7" t="s">
        <v>1337</v>
      </c>
      <c r="D6799" s="7" t="s">
        <v>22</v>
      </c>
      <c r="E6799" s="7" t="e">
        <v>#N/A</v>
      </c>
      <c r="F6799" s="7" t="e">
        <v>#N/A</v>
      </c>
      <c r="G6799" s="7" t="e">
        <v>#N/A</v>
      </c>
      <c r="H6799" s="7" t="e">
        <v>#N/A</v>
      </c>
      <c r="I6799" s="7" t="s">
        <v>542</v>
      </c>
      <c r="J6799" s="7" t="s">
        <v>543</v>
      </c>
      <c r="K6799" s="241">
        <v>3057</v>
      </c>
      <c r="L6799" s="7" t="s">
        <v>556</v>
      </c>
      <c r="M6799" s="241">
        <v>2045</v>
      </c>
      <c r="N6799" s="7" t="s">
        <v>170</v>
      </c>
    </row>
    <row r="6800" spans="1:14" x14ac:dyDescent="0.3">
      <c r="A6800" t="str">
        <f t="shared" si="106"/>
        <v>30572054</v>
      </c>
      <c r="B6800" s="7" t="s">
        <v>1294</v>
      </c>
      <c r="C6800" s="7" t="s">
        <v>1337</v>
      </c>
      <c r="D6800" s="7" t="s">
        <v>22</v>
      </c>
      <c r="E6800" s="7" t="e">
        <v>#N/A</v>
      </c>
      <c r="F6800" s="7" t="e">
        <v>#N/A</v>
      </c>
      <c r="G6800" s="7" t="e">
        <v>#N/A</v>
      </c>
      <c r="H6800" s="7" t="e">
        <v>#N/A</v>
      </c>
      <c r="I6800" s="7" t="s">
        <v>542</v>
      </c>
      <c r="J6800" s="7" t="s">
        <v>543</v>
      </c>
      <c r="K6800" s="241">
        <v>3057</v>
      </c>
      <c r="L6800" s="7" t="s">
        <v>556</v>
      </c>
      <c r="M6800" s="241">
        <v>2054</v>
      </c>
      <c r="N6800" s="7" t="s">
        <v>167</v>
      </c>
    </row>
    <row r="6801" spans="1:14" x14ac:dyDescent="0.3">
      <c r="A6801" t="str">
        <f t="shared" si="106"/>
        <v>30572067</v>
      </c>
      <c r="B6801" s="7" t="s">
        <v>1294</v>
      </c>
      <c r="C6801" s="7" t="s">
        <v>1337</v>
      </c>
      <c r="D6801" s="7" t="s">
        <v>22</v>
      </c>
      <c r="E6801" s="7" t="s">
        <v>482</v>
      </c>
      <c r="F6801" s="7" t="s">
        <v>483</v>
      </c>
      <c r="G6801" s="7" t="s">
        <v>237</v>
      </c>
      <c r="H6801" s="7" t="s">
        <v>238</v>
      </c>
      <c r="I6801" s="7" t="s">
        <v>542</v>
      </c>
      <c r="J6801" s="7" t="s">
        <v>543</v>
      </c>
      <c r="K6801" s="241">
        <v>3057</v>
      </c>
      <c r="L6801" s="7" t="s">
        <v>556</v>
      </c>
      <c r="M6801" s="241">
        <v>2067</v>
      </c>
      <c r="N6801" s="7" t="s">
        <v>162</v>
      </c>
    </row>
    <row r="6802" spans="1:14" x14ac:dyDescent="0.3">
      <c r="A6802" t="str">
        <f t="shared" si="106"/>
        <v>30572083</v>
      </c>
      <c r="B6802" s="7" t="s">
        <v>1294</v>
      </c>
      <c r="C6802" s="7" t="s">
        <v>1337</v>
      </c>
      <c r="D6802" s="7" t="s">
        <v>22</v>
      </c>
      <c r="E6802" s="7" t="e">
        <v>#N/A</v>
      </c>
      <c r="F6802" s="7" t="e">
        <v>#N/A</v>
      </c>
      <c r="G6802" s="7" t="e">
        <v>#N/A</v>
      </c>
      <c r="H6802" s="7" t="e">
        <v>#N/A</v>
      </c>
      <c r="I6802" s="7" t="s">
        <v>542</v>
      </c>
      <c r="J6802" s="7" t="s">
        <v>543</v>
      </c>
      <c r="K6802" s="241">
        <v>3057</v>
      </c>
      <c r="L6802" s="7" t="s">
        <v>556</v>
      </c>
      <c r="M6802" s="241">
        <v>2083</v>
      </c>
      <c r="N6802" s="7" t="s">
        <v>1369</v>
      </c>
    </row>
    <row r="6803" spans="1:14" x14ac:dyDescent="0.3">
      <c r="A6803" t="str">
        <f t="shared" si="106"/>
        <v>30572194</v>
      </c>
      <c r="B6803" s="7" t="s">
        <v>1294</v>
      </c>
      <c r="C6803" s="7" t="s">
        <v>1337</v>
      </c>
      <c r="D6803" s="7" t="s">
        <v>22</v>
      </c>
      <c r="E6803" s="7" t="s">
        <v>482</v>
      </c>
      <c r="F6803" s="7" t="s">
        <v>483</v>
      </c>
      <c r="G6803" s="7" t="s">
        <v>237</v>
      </c>
      <c r="H6803" s="7" t="s">
        <v>238</v>
      </c>
      <c r="I6803" s="7" t="s">
        <v>542</v>
      </c>
      <c r="J6803" s="7" t="s">
        <v>543</v>
      </c>
      <c r="K6803" s="241">
        <v>3057</v>
      </c>
      <c r="L6803" s="7" t="s">
        <v>556</v>
      </c>
      <c r="M6803" s="241">
        <v>2194</v>
      </c>
      <c r="N6803" s="7" t="s">
        <v>405</v>
      </c>
    </row>
    <row r="6804" spans="1:14" x14ac:dyDescent="0.3">
      <c r="A6804" t="str">
        <f t="shared" si="106"/>
        <v>30574000</v>
      </c>
      <c r="B6804" s="7" t="s">
        <v>1294</v>
      </c>
      <c r="C6804" s="7" t="s">
        <v>1337</v>
      </c>
      <c r="D6804" s="7" t="s">
        <v>22</v>
      </c>
      <c r="E6804" s="7" t="e">
        <v>#N/A</v>
      </c>
      <c r="F6804" s="7" t="e">
        <v>#N/A</v>
      </c>
      <c r="G6804" s="7" t="e">
        <v>#N/A</v>
      </c>
      <c r="H6804" s="7" t="e">
        <v>#N/A</v>
      </c>
      <c r="I6804" s="7" t="s">
        <v>542</v>
      </c>
      <c r="J6804" s="7" t="s">
        <v>543</v>
      </c>
      <c r="K6804" s="241">
        <v>3057</v>
      </c>
      <c r="L6804" s="7" t="s">
        <v>556</v>
      </c>
      <c r="M6804" s="241">
        <v>4000</v>
      </c>
      <c r="N6804" s="7" t="s">
        <v>1349</v>
      </c>
    </row>
    <row r="6805" spans="1:14" x14ac:dyDescent="0.3">
      <c r="A6805" t="str">
        <f t="shared" si="106"/>
        <v>30578017</v>
      </c>
      <c r="B6805" s="7" t="s">
        <v>1294</v>
      </c>
      <c r="C6805" s="7" t="s">
        <v>1337</v>
      </c>
      <c r="D6805" s="7" t="s">
        <v>22</v>
      </c>
      <c r="E6805" s="7" t="e">
        <v>#N/A</v>
      </c>
      <c r="F6805" s="7" t="e">
        <v>#N/A</v>
      </c>
      <c r="G6805" s="7" t="e">
        <v>#N/A</v>
      </c>
      <c r="H6805" s="7" t="e">
        <v>#N/A</v>
      </c>
      <c r="I6805" s="7" t="s">
        <v>542</v>
      </c>
      <c r="J6805" s="7" t="s">
        <v>543</v>
      </c>
      <c r="K6805" s="241">
        <v>3057</v>
      </c>
      <c r="L6805" s="7" t="s">
        <v>556</v>
      </c>
      <c r="M6805" s="241">
        <v>8017</v>
      </c>
      <c r="N6805" s="7" t="s">
        <v>2844</v>
      </c>
    </row>
    <row r="6806" spans="1:14" x14ac:dyDescent="0.3">
      <c r="A6806" t="str">
        <f t="shared" si="106"/>
        <v>30578061</v>
      </c>
      <c r="B6806" s="7" t="s">
        <v>1294</v>
      </c>
      <c r="C6806" s="7" t="s">
        <v>1337</v>
      </c>
      <c r="D6806" s="7" t="s">
        <v>22</v>
      </c>
      <c r="E6806" s="7" t="s">
        <v>482</v>
      </c>
      <c r="F6806" s="7" t="s">
        <v>483</v>
      </c>
      <c r="G6806" s="7" t="s">
        <v>237</v>
      </c>
      <c r="H6806" s="7" t="s">
        <v>238</v>
      </c>
      <c r="I6806" s="7" t="s">
        <v>542</v>
      </c>
      <c r="J6806" s="7" t="s">
        <v>543</v>
      </c>
      <c r="K6806" s="241">
        <v>3057</v>
      </c>
      <c r="L6806" s="7" t="s">
        <v>556</v>
      </c>
      <c r="M6806" s="241">
        <v>8061</v>
      </c>
      <c r="N6806" s="7" t="s">
        <v>557</v>
      </c>
    </row>
    <row r="6807" spans="1:14" x14ac:dyDescent="0.3">
      <c r="A6807" t="str">
        <f t="shared" si="106"/>
        <v>30578062</v>
      </c>
      <c r="B6807" s="7" t="s">
        <v>1294</v>
      </c>
      <c r="C6807" s="7" t="s">
        <v>1337</v>
      </c>
      <c r="D6807" s="7" t="s">
        <v>22</v>
      </c>
      <c r="E6807" s="7" t="s">
        <v>482</v>
      </c>
      <c r="F6807" s="7" t="s">
        <v>483</v>
      </c>
      <c r="G6807" s="7" t="s">
        <v>237</v>
      </c>
      <c r="H6807" s="7" t="s">
        <v>238</v>
      </c>
      <c r="I6807" s="7" t="s">
        <v>542</v>
      </c>
      <c r="J6807" s="7" t="s">
        <v>543</v>
      </c>
      <c r="K6807" s="241">
        <v>3057</v>
      </c>
      <c r="L6807" s="7" t="s">
        <v>556</v>
      </c>
      <c r="M6807" s="241">
        <v>8062</v>
      </c>
      <c r="N6807" s="7" t="s">
        <v>558</v>
      </c>
    </row>
    <row r="6808" spans="1:14" x14ac:dyDescent="0.3">
      <c r="A6808" t="str">
        <f t="shared" si="106"/>
        <v>30578071</v>
      </c>
      <c r="B6808" s="7" t="s">
        <v>1294</v>
      </c>
      <c r="C6808" s="7" t="s">
        <v>1337</v>
      </c>
      <c r="D6808" s="7" t="s">
        <v>22</v>
      </c>
      <c r="E6808" s="7" t="s">
        <v>482</v>
      </c>
      <c r="F6808" s="7" t="s">
        <v>483</v>
      </c>
      <c r="G6808" s="7" t="s">
        <v>237</v>
      </c>
      <c r="H6808" s="7" t="s">
        <v>238</v>
      </c>
      <c r="I6808" s="7" t="s">
        <v>542</v>
      </c>
      <c r="J6808" s="7" t="s">
        <v>543</v>
      </c>
      <c r="K6808" s="241">
        <v>3057</v>
      </c>
      <c r="L6808" s="7" t="s">
        <v>556</v>
      </c>
      <c r="M6808" s="241">
        <v>8071</v>
      </c>
      <c r="N6808" s="7" t="s">
        <v>559</v>
      </c>
    </row>
    <row r="6809" spans="1:14" x14ac:dyDescent="0.3">
      <c r="A6809" t="str">
        <f t="shared" si="106"/>
        <v>30578072</v>
      </c>
      <c r="B6809" s="7" t="s">
        <v>1294</v>
      </c>
      <c r="C6809" s="7" t="s">
        <v>1337</v>
      </c>
      <c r="D6809" s="7" t="s">
        <v>22</v>
      </c>
      <c r="E6809" s="7" t="e">
        <v>#N/A</v>
      </c>
      <c r="F6809" s="7" t="e">
        <v>#N/A</v>
      </c>
      <c r="G6809" s="7" t="e">
        <v>#N/A</v>
      </c>
      <c r="H6809" s="7" t="e">
        <v>#N/A</v>
      </c>
      <c r="I6809" s="7" t="s">
        <v>542</v>
      </c>
      <c r="J6809" s="7" t="s">
        <v>543</v>
      </c>
      <c r="K6809" s="241">
        <v>3057</v>
      </c>
      <c r="L6809" s="7" t="s">
        <v>556</v>
      </c>
      <c r="M6809" s="241">
        <v>8072</v>
      </c>
      <c r="N6809" s="7" t="s">
        <v>2846</v>
      </c>
    </row>
    <row r="6810" spans="1:14" x14ac:dyDescent="0.3">
      <c r="A6810" t="str">
        <f t="shared" si="106"/>
        <v>30578077</v>
      </c>
      <c r="B6810" s="7" t="s">
        <v>1294</v>
      </c>
      <c r="C6810" s="7" t="s">
        <v>1337</v>
      </c>
      <c r="D6810" s="7" t="s">
        <v>22</v>
      </c>
      <c r="E6810" s="7" t="s">
        <v>482</v>
      </c>
      <c r="F6810" s="7" t="s">
        <v>483</v>
      </c>
      <c r="G6810" s="7" t="s">
        <v>237</v>
      </c>
      <c r="H6810" s="7" t="s">
        <v>238</v>
      </c>
      <c r="I6810" s="7" t="s">
        <v>542</v>
      </c>
      <c r="J6810" s="7" t="s">
        <v>543</v>
      </c>
      <c r="K6810" s="241">
        <v>3057</v>
      </c>
      <c r="L6810" s="7" t="s">
        <v>556</v>
      </c>
      <c r="M6810" s="241">
        <v>8077</v>
      </c>
      <c r="N6810" s="7" t="s">
        <v>560</v>
      </c>
    </row>
    <row r="6811" spans="1:14" x14ac:dyDescent="0.3">
      <c r="A6811" t="str">
        <f t="shared" si="106"/>
        <v>30578079</v>
      </c>
      <c r="B6811" s="7" t="s">
        <v>1294</v>
      </c>
      <c r="C6811" s="7" t="s">
        <v>1337</v>
      </c>
      <c r="D6811" s="7" t="s">
        <v>22</v>
      </c>
      <c r="E6811" s="7" t="s">
        <v>482</v>
      </c>
      <c r="F6811" s="7" t="s">
        <v>483</v>
      </c>
      <c r="G6811" s="7" t="s">
        <v>237</v>
      </c>
      <c r="H6811" s="7" t="s">
        <v>238</v>
      </c>
      <c r="I6811" s="7" t="s">
        <v>542</v>
      </c>
      <c r="J6811" s="7" t="s">
        <v>543</v>
      </c>
      <c r="K6811" s="241">
        <v>3057</v>
      </c>
      <c r="L6811" s="7" t="s">
        <v>556</v>
      </c>
      <c r="M6811" s="241">
        <v>8079</v>
      </c>
      <c r="N6811" s="7" t="s">
        <v>561</v>
      </c>
    </row>
    <row r="6812" spans="1:14" x14ac:dyDescent="0.3">
      <c r="A6812" t="str">
        <f t="shared" si="106"/>
        <v>30578120</v>
      </c>
      <c r="B6812" s="7" t="s">
        <v>1294</v>
      </c>
      <c r="C6812" s="7" t="s">
        <v>1337</v>
      </c>
      <c r="D6812" s="7" t="s">
        <v>22</v>
      </c>
      <c r="E6812" s="7" t="e">
        <v>#N/A</v>
      </c>
      <c r="F6812" s="7" t="e">
        <v>#N/A</v>
      </c>
      <c r="G6812" s="7" t="e">
        <v>#N/A</v>
      </c>
      <c r="H6812" s="7" t="e">
        <v>#N/A</v>
      </c>
      <c r="I6812" s="7" t="s">
        <v>542</v>
      </c>
      <c r="J6812" s="7" t="s">
        <v>543</v>
      </c>
      <c r="K6812" s="241">
        <v>3057</v>
      </c>
      <c r="L6812" s="7" t="s">
        <v>556</v>
      </c>
      <c r="M6812" s="241">
        <v>8120</v>
      </c>
      <c r="N6812" s="7" t="s">
        <v>555</v>
      </c>
    </row>
    <row r="6813" spans="1:14" x14ac:dyDescent="0.3">
      <c r="A6813" t="str">
        <f t="shared" si="106"/>
        <v>30672067</v>
      </c>
      <c r="B6813" s="7" t="s">
        <v>1294</v>
      </c>
      <c r="C6813" s="7" t="s">
        <v>1337</v>
      </c>
      <c r="D6813" s="7" t="s">
        <v>22</v>
      </c>
      <c r="E6813" s="7" t="s">
        <v>482</v>
      </c>
      <c r="F6813" s="7" t="s">
        <v>483</v>
      </c>
      <c r="G6813" s="7" t="s">
        <v>237</v>
      </c>
      <c r="H6813" s="7" t="s">
        <v>238</v>
      </c>
      <c r="I6813" s="7" t="s">
        <v>542</v>
      </c>
      <c r="J6813" s="7" t="s">
        <v>543</v>
      </c>
      <c r="K6813" s="241">
        <v>3067</v>
      </c>
      <c r="L6813" s="7" t="s">
        <v>562</v>
      </c>
      <c r="M6813" s="241">
        <v>2067</v>
      </c>
      <c r="N6813" s="7" t="s">
        <v>162</v>
      </c>
    </row>
    <row r="6814" spans="1:14" x14ac:dyDescent="0.3">
      <c r="A6814" t="str">
        <f t="shared" si="106"/>
        <v>30674000</v>
      </c>
      <c r="B6814" s="7" t="s">
        <v>1294</v>
      </c>
      <c r="C6814" s="7" t="s">
        <v>1337</v>
      </c>
      <c r="D6814" s="7" t="s">
        <v>22</v>
      </c>
      <c r="E6814" s="7" t="e">
        <v>#N/A</v>
      </c>
      <c r="F6814" s="7" t="e">
        <v>#N/A</v>
      </c>
      <c r="G6814" s="7" t="e">
        <v>#N/A</v>
      </c>
      <c r="H6814" s="7" t="e">
        <v>#N/A</v>
      </c>
      <c r="I6814" s="7" t="s">
        <v>542</v>
      </c>
      <c r="J6814" s="7" t="s">
        <v>543</v>
      </c>
      <c r="K6814" s="241">
        <v>3067</v>
      </c>
      <c r="L6814" s="7" t="s">
        <v>562</v>
      </c>
      <c r="M6814" s="241">
        <v>4000</v>
      </c>
      <c r="N6814" s="7" t="s">
        <v>1349</v>
      </c>
    </row>
    <row r="6815" spans="1:14" x14ac:dyDescent="0.3">
      <c r="A6815" t="str">
        <f t="shared" si="106"/>
        <v>30678018</v>
      </c>
      <c r="B6815" s="7" t="s">
        <v>1294</v>
      </c>
      <c r="C6815" s="7" t="s">
        <v>1337</v>
      </c>
      <c r="D6815" s="7" t="s">
        <v>22</v>
      </c>
      <c r="E6815" s="7" t="s">
        <v>482</v>
      </c>
      <c r="F6815" s="7" t="s">
        <v>483</v>
      </c>
      <c r="G6815" s="7" t="s">
        <v>237</v>
      </c>
      <c r="H6815" s="7" t="s">
        <v>238</v>
      </c>
      <c r="I6815" s="7" t="s">
        <v>542</v>
      </c>
      <c r="J6815" s="7" t="s">
        <v>543</v>
      </c>
      <c r="K6815" s="241">
        <v>3067</v>
      </c>
      <c r="L6815" s="7" t="s">
        <v>562</v>
      </c>
      <c r="M6815" s="241">
        <v>8018</v>
      </c>
      <c r="N6815" s="7" t="s">
        <v>563</v>
      </c>
    </row>
    <row r="6816" spans="1:14" x14ac:dyDescent="0.3">
      <c r="A6816" t="str">
        <f t="shared" si="106"/>
        <v>30678019</v>
      </c>
      <c r="B6816" s="7" t="s">
        <v>1294</v>
      </c>
      <c r="C6816" s="7" t="s">
        <v>1337</v>
      </c>
      <c r="D6816" s="7" t="s">
        <v>22</v>
      </c>
      <c r="E6816" s="7" t="s">
        <v>482</v>
      </c>
      <c r="F6816" s="7" t="s">
        <v>483</v>
      </c>
      <c r="G6816" s="7" t="s">
        <v>237</v>
      </c>
      <c r="H6816" s="7" t="s">
        <v>238</v>
      </c>
      <c r="I6816" s="7" t="s">
        <v>542</v>
      </c>
      <c r="J6816" s="7" t="s">
        <v>543</v>
      </c>
      <c r="K6816" s="241">
        <v>3067</v>
      </c>
      <c r="L6816" s="7" t="s">
        <v>562</v>
      </c>
      <c r="M6816" s="241">
        <v>8019</v>
      </c>
      <c r="N6816" s="7" t="s">
        <v>564</v>
      </c>
    </row>
    <row r="6817" spans="1:14" x14ac:dyDescent="0.3">
      <c r="A6817" t="str">
        <f t="shared" si="106"/>
        <v>30678061</v>
      </c>
      <c r="B6817" s="7" t="s">
        <v>1294</v>
      </c>
      <c r="C6817" s="7" t="s">
        <v>1337</v>
      </c>
      <c r="D6817" s="7" t="s">
        <v>22</v>
      </c>
      <c r="E6817" s="7" t="s">
        <v>482</v>
      </c>
      <c r="F6817" s="7" t="s">
        <v>483</v>
      </c>
      <c r="G6817" s="7" t="s">
        <v>237</v>
      </c>
      <c r="H6817" s="7" t="s">
        <v>238</v>
      </c>
      <c r="I6817" s="7" t="s">
        <v>542</v>
      </c>
      <c r="J6817" s="7" t="s">
        <v>543</v>
      </c>
      <c r="K6817" s="241">
        <v>3067</v>
      </c>
      <c r="L6817" s="7" t="s">
        <v>562</v>
      </c>
      <c r="M6817" s="241">
        <v>8061</v>
      </c>
      <c r="N6817" s="7" t="s">
        <v>557</v>
      </c>
    </row>
    <row r="6818" spans="1:14" x14ac:dyDescent="0.3">
      <c r="A6818" t="str">
        <f t="shared" si="106"/>
        <v>30678062</v>
      </c>
      <c r="B6818" s="7" t="s">
        <v>1294</v>
      </c>
      <c r="C6818" s="7" t="s">
        <v>1337</v>
      </c>
      <c r="D6818" s="7" t="s">
        <v>22</v>
      </c>
      <c r="E6818" s="7" t="e">
        <v>#N/A</v>
      </c>
      <c r="F6818" s="7" t="e">
        <v>#N/A</v>
      </c>
      <c r="G6818" s="7" t="e">
        <v>#N/A</v>
      </c>
      <c r="H6818" s="7" t="e">
        <v>#N/A</v>
      </c>
      <c r="I6818" s="7" t="s">
        <v>542</v>
      </c>
      <c r="J6818" s="7" t="s">
        <v>543</v>
      </c>
      <c r="K6818" s="241">
        <v>3067</v>
      </c>
      <c r="L6818" s="7" t="s">
        <v>562</v>
      </c>
      <c r="M6818" s="241">
        <v>8062</v>
      </c>
      <c r="N6818" s="7" t="s">
        <v>558</v>
      </c>
    </row>
    <row r="6819" spans="1:14" x14ac:dyDescent="0.3">
      <c r="A6819" t="str">
        <f t="shared" si="106"/>
        <v>30678071</v>
      </c>
      <c r="B6819" s="7" t="s">
        <v>1294</v>
      </c>
      <c r="C6819" s="7" t="s">
        <v>1337</v>
      </c>
      <c r="D6819" s="7" t="s">
        <v>22</v>
      </c>
      <c r="E6819" s="7" t="e">
        <v>#N/A</v>
      </c>
      <c r="F6819" s="7" t="e">
        <v>#N/A</v>
      </c>
      <c r="G6819" s="7" t="e">
        <v>#N/A</v>
      </c>
      <c r="H6819" s="7" t="e">
        <v>#N/A</v>
      </c>
      <c r="I6819" s="7" t="s">
        <v>542</v>
      </c>
      <c r="J6819" s="7" t="s">
        <v>543</v>
      </c>
      <c r="K6819" s="241">
        <v>3067</v>
      </c>
      <c r="L6819" s="7" t="s">
        <v>562</v>
      </c>
      <c r="M6819" s="241">
        <v>8071</v>
      </c>
      <c r="N6819" s="7" t="s">
        <v>559</v>
      </c>
    </row>
    <row r="6820" spans="1:14" x14ac:dyDescent="0.3">
      <c r="A6820" t="str">
        <f t="shared" si="106"/>
        <v>30678077</v>
      </c>
      <c r="B6820" s="7" t="s">
        <v>1294</v>
      </c>
      <c r="C6820" s="7" t="s">
        <v>1337</v>
      </c>
      <c r="D6820" s="7" t="s">
        <v>22</v>
      </c>
      <c r="E6820" s="7" t="s">
        <v>482</v>
      </c>
      <c r="F6820" s="7" t="s">
        <v>483</v>
      </c>
      <c r="G6820" s="7" t="s">
        <v>237</v>
      </c>
      <c r="H6820" s="7" t="s">
        <v>238</v>
      </c>
      <c r="I6820" s="7" t="s">
        <v>542</v>
      </c>
      <c r="J6820" s="7" t="s">
        <v>543</v>
      </c>
      <c r="K6820" s="241">
        <v>3067</v>
      </c>
      <c r="L6820" s="7" t="s">
        <v>562</v>
      </c>
      <c r="M6820" s="241">
        <v>8077</v>
      </c>
      <c r="N6820" s="7" t="s">
        <v>560</v>
      </c>
    </row>
    <row r="6821" spans="1:14" x14ac:dyDescent="0.3">
      <c r="A6821" t="str">
        <f t="shared" si="106"/>
        <v>30678079</v>
      </c>
      <c r="B6821" s="7" t="s">
        <v>1294</v>
      </c>
      <c r="C6821" s="7" t="s">
        <v>1337</v>
      </c>
      <c r="D6821" s="7" t="s">
        <v>22</v>
      </c>
      <c r="E6821" s="7" t="e">
        <v>#N/A</v>
      </c>
      <c r="F6821" s="7" t="e">
        <v>#N/A</v>
      </c>
      <c r="G6821" s="7" t="e">
        <v>#N/A</v>
      </c>
      <c r="H6821" s="7" t="e">
        <v>#N/A</v>
      </c>
      <c r="I6821" s="7" t="s">
        <v>542</v>
      </c>
      <c r="J6821" s="7" t="s">
        <v>543</v>
      </c>
      <c r="K6821" s="241">
        <v>3067</v>
      </c>
      <c r="L6821" s="7" t="s">
        <v>562</v>
      </c>
      <c r="M6821" s="241">
        <v>8079</v>
      </c>
      <c r="N6821" s="7" t="s">
        <v>561</v>
      </c>
    </row>
    <row r="6822" spans="1:14" x14ac:dyDescent="0.3">
      <c r="A6822" t="str">
        <f t="shared" si="106"/>
        <v>30782092</v>
      </c>
      <c r="B6822" s="7" t="s">
        <v>1294</v>
      </c>
      <c r="C6822" s="7" t="s">
        <v>1337</v>
      </c>
      <c r="D6822" s="7" t="s">
        <v>22</v>
      </c>
      <c r="E6822" s="7" t="e">
        <v>#N/A</v>
      </c>
      <c r="F6822" s="7" t="e">
        <v>#N/A</v>
      </c>
      <c r="G6822" s="7" t="e">
        <v>#N/A</v>
      </c>
      <c r="H6822" s="7" t="e">
        <v>#N/A</v>
      </c>
      <c r="I6822" s="7" t="s">
        <v>542</v>
      </c>
      <c r="J6822" s="7" t="s">
        <v>543</v>
      </c>
      <c r="K6822" s="241">
        <v>3078</v>
      </c>
      <c r="L6822" s="7" t="s">
        <v>2847</v>
      </c>
      <c r="M6822" s="241">
        <v>2092</v>
      </c>
      <c r="N6822" s="7" t="s">
        <v>141</v>
      </c>
    </row>
    <row r="6823" spans="1:14" x14ac:dyDescent="0.3">
      <c r="A6823" t="str">
        <f t="shared" si="106"/>
        <v>30787205</v>
      </c>
      <c r="B6823" s="7" t="s">
        <v>1294</v>
      </c>
      <c r="C6823" s="7" t="s">
        <v>1337</v>
      </c>
      <c r="D6823" s="7" t="s">
        <v>22</v>
      </c>
      <c r="E6823" s="7" t="e">
        <v>#N/A</v>
      </c>
      <c r="F6823" s="7" t="e">
        <v>#N/A</v>
      </c>
      <c r="G6823" s="7" t="e">
        <v>#N/A</v>
      </c>
      <c r="H6823" s="7" t="e">
        <v>#N/A</v>
      </c>
      <c r="I6823" s="7" t="s">
        <v>542</v>
      </c>
      <c r="J6823" s="7" t="s">
        <v>543</v>
      </c>
      <c r="K6823" s="241">
        <v>3078</v>
      </c>
      <c r="L6823" s="7" t="s">
        <v>2847</v>
      </c>
      <c r="M6823" s="241">
        <v>7205</v>
      </c>
      <c r="N6823" s="7" t="s">
        <v>1025</v>
      </c>
    </row>
    <row r="6824" spans="1:14" x14ac:dyDescent="0.3">
      <c r="A6824" t="str">
        <f t="shared" si="106"/>
        <v>11112068</v>
      </c>
      <c r="B6824" s="7" t="s">
        <v>1294</v>
      </c>
      <c r="C6824" s="7" t="s">
        <v>1295</v>
      </c>
      <c r="D6824" s="7" t="s">
        <v>1379</v>
      </c>
      <c r="E6824" s="7" t="s">
        <v>337</v>
      </c>
      <c r="F6824" s="7" t="s">
        <v>338</v>
      </c>
      <c r="G6824" s="7" t="s">
        <v>371</v>
      </c>
      <c r="H6824" s="7" t="s">
        <v>372</v>
      </c>
      <c r="I6824" s="7" t="s">
        <v>407</v>
      </c>
      <c r="J6824" s="7" t="s">
        <v>408</v>
      </c>
      <c r="K6824" s="241">
        <v>1111</v>
      </c>
      <c r="L6824" s="7" t="s">
        <v>409</v>
      </c>
      <c r="M6824" s="241">
        <v>2068</v>
      </c>
      <c r="N6824" s="7" t="s">
        <v>410</v>
      </c>
    </row>
    <row r="6825" spans="1:14" x14ac:dyDescent="0.3">
      <c r="A6825" t="str">
        <f t="shared" si="106"/>
        <v>113562</v>
      </c>
      <c r="B6825" s="7" t="s">
        <v>1294</v>
      </c>
      <c r="C6825" s="7" t="s">
        <v>1295</v>
      </c>
      <c r="D6825" s="7" t="s">
        <v>1379</v>
      </c>
      <c r="E6825" s="7" t="s">
        <v>337</v>
      </c>
      <c r="F6825" s="7" t="s">
        <v>338</v>
      </c>
      <c r="G6825" s="7" t="s">
        <v>371</v>
      </c>
      <c r="H6825" s="7" t="s">
        <v>372</v>
      </c>
      <c r="I6825" s="7" t="s">
        <v>407</v>
      </c>
      <c r="J6825" s="7" t="s">
        <v>408</v>
      </c>
      <c r="K6825" s="241">
        <v>1135</v>
      </c>
      <c r="L6825" s="7" t="s">
        <v>411</v>
      </c>
      <c r="M6825" s="241">
        <v>62</v>
      </c>
      <c r="N6825" s="7" t="s">
        <v>388</v>
      </c>
    </row>
    <row r="6826" spans="1:14" x14ac:dyDescent="0.3">
      <c r="A6826" t="str">
        <f t="shared" si="106"/>
        <v>11352072</v>
      </c>
      <c r="B6826" s="7" t="s">
        <v>1294</v>
      </c>
      <c r="C6826" s="7" t="s">
        <v>1295</v>
      </c>
      <c r="D6826" s="7" t="s">
        <v>1379</v>
      </c>
      <c r="E6826" s="7" t="s">
        <v>337</v>
      </c>
      <c r="F6826" s="7" t="s">
        <v>338</v>
      </c>
      <c r="G6826" s="7" t="s">
        <v>371</v>
      </c>
      <c r="H6826" s="7" t="s">
        <v>372</v>
      </c>
      <c r="I6826" s="7" t="s">
        <v>407</v>
      </c>
      <c r="J6826" s="7" t="s">
        <v>408</v>
      </c>
      <c r="K6826" s="241">
        <v>1135</v>
      </c>
      <c r="L6826" s="7" t="s">
        <v>411</v>
      </c>
      <c r="M6826" s="241">
        <v>2072</v>
      </c>
      <c r="N6826" s="7" t="s">
        <v>390</v>
      </c>
    </row>
    <row r="6827" spans="1:14" x14ac:dyDescent="0.3">
      <c r="A6827" t="str">
        <f t="shared" si="106"/>
        <v>11352210</v>
      </c>
      <c r="B6827" s="7" t="s">
        <v>1294</v>
      </c>
      <c r="C6827" s="7" t="s">
        <v>1295</v>
      </c>
      <c r="D6827" s="7" t="s">
        <v>1379</v>
      </c>
      <c r="E6827" s="7" t="e">
        <v>#N/A</v>
      </c>
      <c r="F6827" s="7" t="e">
        <v>#N/A</v>
      </c>
      <c r="G6827" s="7" t="e">
        <v>#N/A</v>
      </c>
      <c r="H6827" s="7" t="e">
        <v>#N/A</v>
      </c>
      <c r="I6827" s="7" t="s">
        <v>407</v>
      </c>
      <c r="J6827" s="7" t="s">
        <v>408</v>
      </c>
      <c r="K6827" s="241">
        <v>1135</v>
      </c>
      <c r="L6827" s="7" t="s">
        <v>411</v>
      </c>
      <c r="M6827" s="241">
        <v>2210</v>
      </c>
      <c r="N6827" s="7" t="s">
        <v>52</v>
      </c>
    </row>
    <row r="6828" spans="1:14" x14ac:dyDescent="0.3">
      <c r="A6828" t="str">
        <f t="shared" si="106"/>
        <v>11357120</v>
      </c>
      <c r="B6828" s="7" t="s">
        <v>1294</v>
      </c>
      <c r="C6828" s="7" t="s">
        <v>1295</v>
      </c>
      <c r="D6828" s="7" t="s">
        <v>1379</v>
      </c>
      <c r="E6828" s="7" t="e">
        <v>#N/A</v>
      </c>
      <c r="F6828" s="7" t="e">
        <v>#N/A</v>
      </c>
      <c r="G6828" s="7" t="e">
        <v>#N/A</v>
      </c>
      <c r="H6828" s="7" t="e">
        <v>#N/A</v>
      </c>
      <c r="I6828" s="7" t="s">
        <v>407</v>
      </c>
      <c r="J6828" s="7" t="s">
        <v>408</v>
      </c>
      <c r="K6828" s="241">
        <v>1135</v>
      </c>
      <c r="L6828" s="7" t="s">
        <v>411</v>
      </c>
      <c r="M6828" s="241">
        <v>7120</v>
      </c>
      <c r="N6828" s="7" t="s">
        <v>52</v>
      </c>
    </row>
    <row r="6829" spans="1:14" x14ac:dyDescent="0.3">
      <c r="A6829" t="str">
        <f t="shared" si="106"/>
        <v>3121</v>
      </c>
      <c r="B6829" s="7" t="s">
        <v>1294</v>
      </c>
      <c r="C6829" s="7" t="s">
        <v>1429</v>
      </c>
      <c r="D6829" s="7" t="s">
        <v>1356</v>
      </c>
      <c r="E6829" s="7" t="e">
        <v>#N/A</v>
      </c>
      <c r="F6829" s="7" t="e">
        <v>#N/A</v>
      </c>
      <c r="G6829" s="7" t="e">
        <v>#N/A</v>
      </c>
      <c r="H6829" s="7" t="e">
        <v>#N/A</v>
      </c>
      <c r="I6829" s="7" t="s">
        <v>1008</v>
      </c>
      <c r="J6829" s="7" t="s">
        <v>1009</v>
      </c>
      <c r="K6829" s="241">
        <v>312</v>
      </c>
      <c r="L6829" s="7" t="s">
        <v>2848</v>
      </c>
      <c r="M6829" s="241">
        <v>1</v>
      </c>
      <c r="N6829" s="7" t="s">
        <v>158</v>
      </c>
    </row>
    <row r="6830" spans="1:14" x14ac:dyDescent="0.3">
      <c r="A6830" t="str">
        <f t="shared" si="106"/>
        <v>91236004</v>
      </c>
      <c r="B6830" s="7" t="s">
        <v>1321</v>
      </c>
      <c r="C6830" s="7"/>
      <c r="D6830" s="7"/>
      <c r="E6830" s="7" t="e">
        <v>#N/A</v>
      </c>
      <c r="F6830" s="7" t="e">
        <v>#N/A</v>
      </c>
      <c r="G6830" s="7" t="e">
        <v>#N/A</v>
      </c>
      <c r="H6830" s="7" t="e">
        <v>#N/A</v>
      </c>
      <c r="I6830" s="7" t="s">
        <v>2849</v>
      </c>
      <c r="J6830" s="7" t="s">
        <v>2850</v>
      </c>
      <c r="K6830" s="241">
        <v>9123</v>
      </c>
      <c r="L6830" s="7" t="s">
        <v>2794</v>
      </c>
      <c r="M6830" s="241">
        <v>6004</v>
      </c>
      <c r="N6830" s="7" t="s">
        <v>66</v>
      </c>
    </row>
    <row r="6831" spans="1:14" x14ac:dyDescent="0.3">
      <c r="A6831" t="str">
        <f t="shared" si="106"/>
        <v>91236006</v>
      </c>
      <c r="B6831" s="7" t="s">
        <v>1321</v>
      </c>
      <c r="C6831" s="7"/>
      <c r="D6831" s="7"/>
      <c r="E6831" s="7" t="e">
        <v>#N/A</v>
      </c>
      <c r="F6831" s="7" t="e">
        <v>#N/A</v>
      </c>
      <c r="G6831" s="7" t="e">
        <v>#N/A</v>
      </c>
      <c r="H6831" s="7" t="e">
        <v>#N/A</v>
      </c>
      <c r="I6831" s="7" t="s">
        <v>2849</v>
      </c>
      <c r="J6831" s="7" t="s">
        <v>2850</v>
      </c>
      <c r="K6831" s="241">
        <v>9123</v>
      </c>
      <c r="L6831" s="7" t="s">
        <v>2794</v>
      </c>
      <c r="M6831" s="241">
        <v>6006</v>
      </c>
      <c r="N6831" s="7" t="s">
        <v>68</v>
      </c>
    </row>
    <row r="6832" spans="1:14" x14ac:dyDescent="0.3">
      <c r="A6832" t="str">
        <f t="shared" si="106"/>
        <v>91236008</v>
      </c>
      <c r="B6832" s="7" t="s">
        <v>1321</v>
      </c>
      <c r="C6832" s="7"/>
      <c r="D6832" s="7"/>
      <c r="E6832" s="7" t="e">
        <v>#N/A</v>
      </c>
      <c r="F6832" s="7" t="e">
        <v>#N/A</v>
      </c>
      <c r="G6832" s="7" t="e">
        <v>#N/A</v>
      </c>
      <c r="H6832" s="7" t="e">
        <v>#N/A</v>
      </c>
      <c r="I6832" s="7" t="s">
        <v>2849</v>
      </c>
      <c r="J6832" s="7" t="s">
        <v>2850</v>
      </c>
      <c r="K6832" s="241">
        <v>9123</v>
      </c>
      <c r="L6832" s="7" t="s">
        <v>2794</v>
      </c>
      <c r="M6832" s="241">
        <v>6008</v>
      </c>
      <c r="N6832" s="7" t="s">
        <v>75</v>
      </c>
    </row>
    <row r="6833" spans="1:14" x14ac:dyDescent="0.3">
      <c r="A6833" t="str">
        <f t="shared" si="106"/>
        <v>91246004</v>
      </c>
      <c r="B6833" s="7" t="s">
        <v>1321</v>
      </c>
      <c r="C6833" s="7"/>
      <c r="D6833" s="7"/>
      <c r="E6833" s="7" t="e">
        <v>#N/A</v>
      </c>
      <c r="F6833" s="7" t="e">
        <v>#N/A</v>
      </c>
      <c r="G6833" s="7" t="e">
        <v>#N/A</v>
      </c>
      <c r="H6833" s="7" t="e">
        <v>#N/A</v>
      </c>
      <c r="I6833" s="7" t="s">
        <v>2849</v>
      </c>
      <c r="J6833" s="7" t="s">
        <v>2850</v>
      </c>
      <c r="K6833" s="241">
        <v>9124</v>
      </c>
      <c r="L6833" s="7" t="s">
        <v>2795</v>
      </c>
      <c r="M6833" s="241">
        <v>6004</v>
      </c>
      <c r="N6833" s="7" t="s">
        <v>66</v>
      </c>
    </row>
    <row r="6834" spans="1:14" x14ac:dyDescent="0.3">
      <c r="A6834" t="str">
        <f t="shared" si="106"/>
        <v>91246006</v>
      </c>
      <c r="B6834" s="7" t="s">
        <v>1321</v>
      </c>
      <c r="C6834" s="7"/>
      <c r="D6834" s="7"/>
      <c r="E6834" s="7" t="e">
        <v>#N/A</v>
      </c>
      <c r="F6834" s="7" t="e">
        <v>#N/A</v>
      </c>
      <c r="G6834" s="7" t="e">
        <v>#N/A</v>
      </c>
      <c r="H6834" s="7" t="e">
        <v>#N/A</v>
      </c>
      <c r="I6834" s="7" t="s">
        <v>2849</v>
      </c>
      <c r="J6834" s="7" t="s">
        <v>2850</v>
      </c>
      <c r="K6834" s="241">
        <v>9124</v>
      </c>
      <c r="L6834" s="7" t="s">
        <v>2795</v>
      </c>
      <c r="M6834" s="241">
        <v>6006</v>
      </c>
      <c r="N6834" s="7" t="s">
        <v>68</v>
      </c>
    </row>
    <row r="6835" spans="1:14" x14ac:dyDescent="0.3">
      <c r="A6835" t="str">
        <f t="shared" si="106"/>
        <v>91246008</v>
      </c>
      <c r="B6835" s="7" t="s">
        <v>1321</v>
      </c>
      <c r="C6835" s="7"/>
      <c r="D6835" s="7"/>
      <c r="E6835" s="7" t="e">
        <v>#N/A</v>
      </c>
      <c r="F6835" s="7" t="e">
        <v>#N/A</v>
      </c>
      <c r="G6835" s="7" t="e">
        <v>#N/A</v>
      </c>
      <c r="H6835" s="7" t="e">
        <v>#N/A</v>
      </c>
      <c r="I6835" s="7" t="s">
        <v>2849</v>
      </c>
      <c r="J6835" s="7" t="s">
        <v>2850</v>
      </c>
      <c r="K6835" s="241">
        <v>9124</v>
      </c>
      <c r="L6835" s="7" t="s">
        <v>2795</v>
      </c>
      <c r="M6835" s="241">
        <v>6008</v>
      </c>
      <c r="N6835" s="7" t="s">
        <v>75</v>
      </c>
    </row>
    <row r="6836" spans="1:14" x14ac:dyDescent="0.3">
      <c r="A6836" t="str">
        <f t="shared" si="106"/>
        <v>91256004</v>
      </c>
      <c r="B6836" s="7" t="s">
        <v>1321</v>
      </c>
      <c r="C6836" s="7"/>
      <c r="D6836" s="7"/>
      <c r="E6836" s="7" t="e">
        <v>#N/A</v>
      </c>
      <c r="F6836" s="7" t="e">
        <v>#N/A</v>
      </c>
      <c r="G6836" s="7" t="e">
        <v>#N/A</v>
      </c>
      <c r="H6836" s="7" t="e">
        <v>#N/A</v>
      </c>
      <c r="I6836" s="7" t="s">
        <v>2849</v>
      </c>
      <c r="J6836" s="7" t="s">
        <v>2850</v>
      </c>
      <c r="K6836" s="241">
        <v>9125</v>
      </c>
      <c r="L6836" s="7" t="s">
        <v>2851</v>
      </c>
      <c r="M6836" s="241">
        <v>6004</v>
      </c>
      <c r="N6836" s="7" t="s">
        <v>66</v>
      </c>
    </row>
    <row r="6837" spans="1:14" x14ac:dyDescent="0.3">
      <c r="A6837" t="str">
        <f t="shared" si="106"/>
        <v>91256006</v>
      </c>
      <c r="B6837" s="7" t="s">
        <v>1321</v>
      </c>
      <c r="C6837" s="7"/>
      <c r="D6837" s="7"/>
      <c r="E6837" s="7" t="e">
        <v>#N/A</v>
      </c>
      <c r="F6837" s="7" t="e">
        <v>#N/A</v>
      </c>
      <c r="G6837" s="7" t="e">
        <v>#N/A</v>
      </c>
      <c r="H6837" s="7" t="e">
        <v>#N/A</v>
      </c>
      <c r="I6837" s="7" t="s">
        <v>2849</v>
      </c>
      <c r="J6837" s="7" t="s">
        <v>2850</v>
      </c>
      <c r="K6837" s="241">
        <v>9125</v>
      </c>
      <c r="L6837" s="7" t="s">
        <v>2851</v>
      </c>
      <c r="M6837" s="241">
        <v>6006</v>
      </c>
      <c r="N6837" s="7" t="s">
        <v>68</v>
      </c>
    </row>
    <row r="6838" spans="1:14" x14ac:dyDescent="0.3">
      <c r="A6838" t="str">
        <f t="shared" si="106"/>
        <v>91266004</v>
      </c>
      <c r="B6838" s="7" t="s">
        <v>1321</v>
      </c>
      <c r="C6838" s="7"/>
      <c r="D6838" s="7"/>
      <c r="E6838" s="7" t="e">
        <v>#N/A</v>
      </c>
      <c r="F6838" s="7" t="e">
        <v>#N/A</v>
      </c>
      <c r="G6838" s="7" t="e">
        <v>#N/A</v>
      </c>
      <c r="H6838" s="7" t="e">
        <v>#N/A</v>
      </c>
      <c r="I6838" s="7" t="s">
        <v>2849</v>
      </c>
      <c r="J6838" s="7" t="s">
        <v>2850</v>
      </c>
      <c r="K6838" s="241">
        <v>9126</v>
      </c>
      <c r="L6838" s="7" t="s">
        <v>2796</v>
      </c>
      <c r="M6838" s="241">
        <v>6004</v>
      </c>
      <c r="N6838" s="7" t="s">
        <v>66</v>
      </c>
    </row>
    <row r="6839" spans="1:14" x14ac:dyDescent="0.3">
      <c r="A6839" t="str">
        <f t="shared" si="106"/>
        <v>91266006</v>
      </c>
      <c r="B6839" s="7" t="s">
        <v>1321</v>
      </c>
      <c r="C6839" s="7"/>
      <c r="D6839" s="7"/>
      <c r="E6839" s="7" t="e">
        <v>#N/A</v>
      </c>
      <c r="F6839" s="7" t="e">
        <v>#N/A</v>
      </c>
      <c r="G6839" s="7" t="e">
        <v>#N/A</v>
      </c>
      <c r="H6839" s="7" t="e">
        <v>#N/A</v>
      </c>
      <c r="I6839" s="7" t="s">
        <v>2849</v>
      </c>
      <c r="J6839" s="7" t="s">
        <v>2850</v>
      </c>
      <c r="K6839" s="241">
        <v>9126</v>
      </c>
      <c r="L6839" s="7" t="s">
        <v>2796</v>
      </c>
      <c r="M6839" s="241">
        <v>6006</v>
      </c>
      <c r="N6839" s="7" t="s">
        <v>68</v>
      </c>
    </row>
    <row r="6840" spans="1:14" x14ac:dyDescent="0.3">
      <c r="A6840" t="str">
        <f t="shared" si="106"/>
        <v>91266008</v>
      </c>
      <c r="B6840" s="7" t="s">
        <v>1321</v>
      </c>
      <c r="C6840" s="7"/>
      <c r="D6840" s="7"/>
      <c r="E6840" s="7" t="e">
        <v>#N/A</v>
      </c>
      <c r="F6840" s="7" t="e">
        <v>#N/A</v>
      </c>
      <c r="G6840" s="7" t="e">
        <v>#N/A</v>
      </c>
      <c r="H6840" s="7" t="e">
        <v>#N/A</v>
      </c>
      <c r="I6840" s="7" t="s">
        <v>2849</v>
      </c>
      <c r="J6840" s="7" t="s">
        <v>2850</v>
      </c>
      <c r="K6840" s="241">
        <v>9126</v>
      </c>
      <c r="L6840" s="7" t="s">
        <v>2796</v>
      </c>
      <c r="M6840" s="241">
        <v>6008</v>
      </c>
      <c r="N6840" s="7" t="s">
        <v>75</v>
      </c>
    </row>
    <row r="6841" spans="1:14" x14ac:dyDescent="0.3">
      <c r="A6841" t="str">
        <f t="shared" si="106"/>
        <v>10012</v>
      </c>
      <c r="B6841" s="7" t="s">
        <v>1294</v>
      </c>
      <c r="C6841" s="7" t="s">
        <v>1337</v>
      </c>
      <c r="D6841" s="7" t="s">
        <v>1379</v>
      </c>
      <c r="E6841" s="7" t="s">
        <v>337</v>
      </c>
      <c r="F6841" s="7" t="s">
        <v>338</v>
      </c>
      <c r="G6841" s="7" t="s">
        <v>371</v>
      </c>
      <c r="H6841" s="7" t="s">
        <v>372</v>
      </c>
      <c r="I6841" s="7" t="s">
        <v>412</v>
      </c>
      <c r="J6841" s="7" t="s">
        <v>413</v>
      </c>
      <c r="K6841" s="241">
        <v>1001</v>
      </c>
      <c r="L6841" s="7" t="s">
        <v>413</v>
      </c>
      <c r="M6841" s="241">
        <v>2</v>
      </c>
      <c r="N6841" s="7" t="s">
        <v>150</v>
      </c>
    </row>
    <row r="6842" spans="1:14" x14ac:dyDescent="0.3">
      <c r="A6842" t="str">
        <f t="shared" si="106"/>
        <v>100160</v>
      </c>
      <c r="B6842" s="7" t="s">
        <v>1294</v>
      </c>
      <c r="C6842" s="7" t="s">
        <v>1337</v>
      </c>
      <c r="D6842" s="7" t="s">
        <v>1379</v>
      </c>
      <c r="E6842" s="7" t="s">
        <v>337</v>
      </c>
      <c r="F6842" s="7" t="s">
        <v>338</v>
      </c>
      <c r="G6842" s="7" t="s">
        <v>371</v>
      </c>
      <c r="H6842" s="7" t="s">
        <v>372</v>
      </c>
      <c r="I6842" s="7" t="s">
        <v>412</v>
      </c>
      <c r="J6842" s="7" t="s">
        <v>413</v>
      </c>
      <c r="K6842" s="241">
        <v>1001</v>
      </c>
      <c r="L6842" s="7" t="s">
        <v>413</v>
      </c>
      <c r="M6842" s="241">
        <v>60</v>
      </c>
      <c r="N6842" s="7" t="s">
        <v>311</v>
      </c>
    </row>
    <row r="6843" spans="1:14" x14ac:dyDescent="0.3">
      <c r="A6843" t="str">
        <f t="shared" si="106"/>
        <v>10012000</v>
      </c>
      <c r="B6843" s="7" t="s">
        <v>1294</v>
      </c>
      <c r="C6843" s="7" t="s">
        <v>1337</v>
      </c>
      <c r="D6843" s="7" t="s">
        <v>1379</v>
      </c>
      <c r="E6843" s="7" t="s">
        <v>337</v>
      </c>
      <c r="F6843" s="7" t="s">
        <v>338</v>
      </c>
      <c r="G6843" s="7" t="s">
        <v>371</v>
      </c>
      <c r="H6843" s="7" t="s">
        <v>372</v>
      </c>
      <c r="I6843" s="7" t="s">
        <v>412</v>
      </c>
      <c r="J6843" s="7" t="s">
        <v>413</v>
      </c>
      <c r="K6843" s="241">
        <v>1001</v>
      </c>
      <c r="L6843" s="7" t="s">
        <v>413</v>
      </c>
      <c r="M6843" s="241">
        <v>2000</v>
      </c>
      <c r="N6843" s="7" t="s">
        <v>271</v>
      </c>
    </row>
    <row r="6844" spans="1:14" x14ac:dyDescent="0.3">
      <c r="A6844" t="str">
        <f t="shared" si="106"/>
        <v>10012001</v>
      </c>
      <c r="B6844" s="7" t="s">
        <v>1294</v>
      </c>
      <c r="C6844" s="7" t="s">
        <v>1337</v>
      </c>
      <c r="D6844" s="7" t="s">
        <v>1379</v>
      </c>
      <c r="E6844" s="7" t="s">
        <v>337</v>
      </c>
      <c r="F6844" s="7" t="s">
        <v>338</v>
      </c>
      <c r="G6844" s="7" t="s">
        <v>371</v>
      </c>
      <c r="H6844" s="7" t="s">
        <v>372</v>
      </c>
      <c r="I6844" s="7" t="s">
        <v>412</v>
      </c>
      <c r="J6844" s="7" t="s">
        <v>413</v>
      </c>
      <c r="K6844" s="241">
        <v>1001</v>
      </c>
      <c r="L6844" s="7" t="s">
        <v>413</v>
      </c>
      <c r="M6844" s="241">
        <v>2001</v>
      </c>
      <c r="N6844" s="7" t="s">
        <v>272</v>
      </c>
    </row>
    <row r="6845" spans="1:14" x14ac:dyDescent="0.3">
      <c r="A6845" t="str">
        <f t="shared" si="106"/>
        <v>10012015</v>
      </c>
      <c r="B6845" s="7" t="s">
        <v>1294</v>
      </c>
      <c r="C6845" s="7"/>
      <c r="D6845" s="7"/>
      <c r="E6845" s="7" t="e">
        <v>#N/A</v>
      </c>
      <c r="F6845" s="7" t="e">
        <v>#N/A</v>
      </c>
      <c r="G6845" s="7" t="e">
        <v>#N/A</v>
      </c>
      <c r="H6845" s="7" t="e">
        <v>#N/A</v>
      </c>
      <c r="I6845" s="7" t="s">
        <v>412</v>
      </c>
      <c r="J6845" s="7" t="s">
        <v>413</v>
      </c>
      <c r="K6845" s="241">
        <v>1001</v>
      </c>
      <c r="L6845" s="7" t="s">
        <v>413</v>
      </c>
      <c r="M6845" s="241">
        <v>2015</v>
      </c>
      <c r="N6845" s="7" t="s">
        <v>278</v>
      </c>
    </row>
    <row r="6846" spans="1:14" x14ac:dyDescent="0.3">
      <c r="A6846" t="str">
        <f t="shared" si="106"/>
        <v>10012016</v>
      </c>
      <c r="B6846" s="7" t="s">
        <v>1294</v>
      </c>
      <c r="C6846" s="7"/>
      <c r="D6846" s="7"/>
      <c r="E6846" s="7" t="e">
        <v>#N/A</v>
      </c>
      <c r="F6846" s="7" t="e">
        <v>#N/A</v>
      </c>
      <c r="G6846" s="7" t="e">
        <v>#N/A</v>
      </c>
      <c r="H6846" s="7" t="e">
        <v>#N/A</v>
      </c>
      <c r="I6846" s="7" t="s">
        <v>412</v>
      </c>
      <c r="J6846" s="7" t="s">
        <v>413</v>
      </c>
      <c r="K6846" s="241">
        <v>1001</v>
      </c>
      <c r="L6846" s="7" t="s">
        <v>413</v>
      </c>
      <c r="M6846" s="241">
        <v>2016</v>
      </c>
      <c r="N6846" s="7" t="s">
        <v>169</v>
      </c>
    </row>
    <row r="6847" spans="1:14" x14ac:dyDescent="0.3">
      <c r="A6847" t="str">
        <f t="shared" si="106"/>
        <v>10012037</v>
      </c>
      <c r="B6847" s="7" t="s">
        <v>1294</v>
      </c>
      <c r="C6847" s="7" t="s">
        <v>1337</v>
      </c>
      <c r="D6847" s="7" t="s">
        <v>1379</v>
      </c>
      <c r="E6847" s="7" t="s">
        <v>337</v>
      </c>
      <c r="F6847" s="7" t="s">
        <v>338</v>
      </c>
      <c r="G6847" s="7" t="s">
        <v>371</v>
      </c>
      <c r="H6847" s="7" t="s">
        <v>372</v>
      </c>
      <c r="I6847" s="7" t="s">
        <v>412</v>
      </c>
      <c r="J6847" s="7" t="s">
        <v>413</v>
      </c>
      <c r="K6847" s="241">
        <v>1001</v>
      </c>
      <c r="L6847" s="7" t="s">
        <v>413</v>
      </c>
      <c r="M6847" s="241">
        <v>2037</v>
      </c>
      <c r="N6847" s="7" t="s">
        <v>294</v>
      </c>
    </row>
    <row r="6848" spans="1:14" x14ac:dyDescent="0.3">
      <c r="A6848" t="str">
        <f t="shared" si="106"/>
        <v>10012039</v>
      </c>
      <c r="B6848" s="7" t="s">
        <v>1294</v>
      </c>
      <c r="C6848" s="7" t="s">
        <v>1337</v>
      </c>
      <c r="D6848" s="7" t="s">
        <v>1379</v>
      </c>
      <c r="E6848" s="7" t="s">
        <v>337</v>
      </c>
      <c r="F6848" s="7" t="s">
        <v>338</v>
      </c>
      <c r="G6848" s="7" t="s">
        <v>371</v>
      </c>
      <c r="H6848" s="7" t="s">
        <v>372</v>
      </c>
      <c r="I6848" s="7" t="s">
        <v>412</v>
      </c>
      <c r="J6848" s="7" t="s">
        <v>413</v>
      </c>
      <c r="K6848" s="241">
        <v>1001</v>
      </c>
      <c r="L6848" s="7" t="s">
        <v>413</v>
      </c>
      <c r="M6848" s="241">
        <v>2039</v>
      </c>
      <c r="N6848" s="7" t="s">
        <v>353</v>
      </c>
    </row>
    <row r="6849" spans="1:14" x14ac:dyDescent="0.3">
      <c r="A6849" t="str">
        <f t="shared" si="106"/>
        <v>10012054</v>
      </c>
      <c r="B6849" s="7" t="s">
        <v>1294</v>
      </c>
      <c r="C6849" s="7" t="s">
        <v>1337</v>
      </c>
      <c r="D6849" s="7" t="s">
        <v>1379</v>
      </c>
      <c r="E6849" s="7" t="s">
        <v>337</v>
      </c>
      <c r="F6849" s="7" t="s">
        <v>338</v>
      </c>
      <c r="G6849" s="7" t="s">
        <v>371</v>
      </c>
      <c r="H6849" s="7" t="s">
        <v>372</v>
      </c>
      <c r="I6849" s="7" t="s">
        <v>412</v>
      </c>
      <c r="J6849" s="7" t="s">
        <v>413</v>
      </c>
      <c r="K6849" s="241">
        <v>1001</v>
      </c>
      <c r="L6849" s="7" t="s">
        <v>413</v>
      </c>
      <c r="M6849" s="241">
        <v>2054</v>
      </c>
      <c r="N6849" s="7" t="s">
        <v>167</v>
      </c>
    </row>
    <row r="6850" spans="1:14" x14ac:dyDescent="0.3">
      <c r="A6850" t="str">
        <f t="shared" si="106"/>
        <v>10012066</v>
      </c>
      <c r="B6850" s="7" t="s">
        <v>1294</v>
      </c>
      <c r="C6850" s="7"/>
      <c r="D6850" s="7"/>
      <c r="E6850" s="7" t="e">
        <v>#N/A</v>
      </c>
      <c r="F6850" s="7" t="e">
        <v>#N/A</v>
      </c>
      <c r="G6850" s="7" t="e">
        <v>#N/A</v>
      </c>
      <c r="H6850" s="7" t="e">
        <v>#N/A</v>
      </c>
      <c r="I6850" s="7" t="s">
        <v>412</v>
      </c>
      <c r="J6850" s="7" t="s">
        <v>413</v>
      </c>
      <c r="K6850" s="241">
        <v>1001</v>
      </c>
      <c r="L6850" s="7" t="s">
        <v>413</v>
      </c>
      <c r="M6850" s="241">
        <v>2066</v>
      </c>
      <c r="N6850" s="7" t="s">
        <v>444</v>
      </c>
    </row>
    <row r="6851" spans="1:14" x14ac:dyDescent="0.3">
      <c r="A6851" t="str">
        <f t="shared" ref="A6851:A6914" si="107">K6851&amp;M6851</f>
        <v>10012067</v>
      </c>
      <c r="B6851" s="7" t="s">
        <v>1294</v>
      </c>
      <c r="C6851" s="7" t="s">
        <v>1337</v>
      </c>
      <c r="D6851" s="7" t="s">
        <v>1379</v>
      </c>
      <c r="E6851" s="7" t="s">
        <v>337</v>
      </c>
      <c r="F6851" s="7" t="s">
        <v>338</v>
      </c>
      <c r="G6851" s="7" t="s">
        <v>371</v>
      </c>
      <c r="H6851" s="7" t="s">
        <v>372</v>
      </c>
      <c r="I6851" s="7" t="s">
        <v>412</v>
      </c>
      <c r="J6851" s="7" t="s">
        <v>413</v>
      </c>
      <c r="K6851" s="241">
        <v>1001</v>
      </c>
      <c r="L6851" s="7" t="s">
        <v>413</v>
      </c>
      <c r="M6851" s="241">
        <v>2067</v>
      </c>
      <c r="N6851" s="7" t="s">
        <v>162</v>
      </c>
    </row>
    <row r="6852" spans="1:14" x14ac:dyDescent="0.3">
      <c r="A6852" t="str">
        <f t="shared" si="107"/>
        <v>10012086</v>
      </c>
      <c r="B6852" s="7" t="s">
        <v>1294</v>
      </c>
      <c r="C6852" s="7" t="s">
        <v>1337</v>
      </c>
      <c r="D6852" s="7" t="s">
        <v>1379</v>
      </c>
      <c r="E6852" s="7" t="s">
        <v>337</v>
      </c>
      <c r="F6852" s="7" t="s">
        <v>338</v>
      </c>
      <c r="G6852" s="7" t="s">
        <v>371</v>
      </c>
      <c r="H6852" s="7" t="s">
        <v>372</v>
      </c>
      <c r="I6852" s="7" t="s">
        <v>412</v>
      </c>
      <c r="J6852" s="7" t="s">
        <v>413</v>
      </c>
      <c r="K6852" s="241">
        <v>1001</v>
      </c>
      <c r="L6852" s="7" t="s">
        <v>413</v>
      </c>
      <c r="M6852" s="241">
        <v>2086</v>
      </c>
      <c r="N6852" s="7" t="s">
        <v>291</v>
      </c>
    </row>
    <row r="6853" spans="1:14" x14ac:dyDescent="0.3">
      <c r="A6853" t="str">
        <f t="shared" si="107"/>
        <v>10012087</v>
      </c>
      <c r="B6853" s="7" t="s">
        <v>1294</v>
      </c>
      <c r="C6853" s="7"/>
      <c r="D6853" s="7"/>
      <c r="E6853" s="7" t="e">
        <v>#N/A</v>
      </c>
      <c r="F6853" s="7" t="e">
        <v>#N/A</v>
      </c>
      <c r="G6853" s="7" t="e">
        <v>#N/A</v>
      </c>
      <c r="H6853" s="7" t="e">
        <v>#N/A</v>
      </c>
      <c r="I6853" s="7" t="s">
        <v>412</v>
      </c>
      <c r="J6853" s="7" t="s">
        <v>413</v>
      </c>
      <c r="K6853" s="241">
        <v>1001</v>
      </c>
      <c r="L6853" s="7" t="s">
        <v>413</v>
      </c>
      <c r="M6853" s="241">
        <v>2087</v>
      </c>
      <c r="N6853" s="7" t="s">
        <v>333</v>
      </c>
    </row>
    <row r="6854" spans="1:14" x14ac:dyDescent="0.3">
      <c r="A6854" t="str">
        <f t="shared" si="107"/>
        <v>10012092</v>
      </c>
      <c r="B6854" s="7" t="s">
        <v>1294</v>
      </c>
      <c r="C6854" s="7"/>
      <c r="D6854" s="7"/>
      <c r="E6854" s="7" t="e">
        <v>#N/A</v>
      </c>
      <c r="F6854" s="7" t="e">
        <v>#N/A</v>
      </c>
      <c r="G6854" s="7" t="e">
        <v>#N/A</v>
      </c>
      <c r="H6854" s="7" t="e">
        <v>#N/A</v>
      </c>
      <c r="I6854" s="7" t="s">
        <v>412</v>
      </c>
      <c r="J6854" s="7" t="s">
        <v>413</v>
      </c>
      <c r="K6854" s="241">
        <v>1001</v>
      </c>
      <c r="L6854" s="7" t="s">
        <v>413</v>
      </c>
      <c r="M6854" s="241">
        <v>2092</v>
      </c>
      <c r="N6854" s="7" t="s">
        <v>141</v>
      </c>
    </row>
    <row r="6855" spans="1:14" x14ac:dyDescent="0.3">
      <c r="A6855" t="str">
        <f t="shared" si="107"/>
        <v>10014000</v>
      </c>
      <c r="B6855" s="7" t="s">
        <v>1294</v>
      </c>
      <c r="C6855" s="7"/>
      <c r="D6855" s="7"/>
      <c r="E6855" s="7" t="e">
        <v>#N/A</v>
      </c>
      <c r="F6855" s="7" t="e">
        <v>#N/A</v>
      </c>
      <c r="G6855" s="7" t="e">
        <v>#N/A</v>
      </c>
      <c r="H6855" s="7" t="e">
        <v>#N/A</v>
      </c>
      <c r="I6855" s="7" t="s">
        <v>412</v>
      </c>
      <c r="J6855" s="7" t="s">
        <v>413</v>
      </c>
      <c r="K6855" s="241">
        <v>1001</v>
      </c>
      <c r="L6855" s="7" t="s">
        <v>413</v>
      </c>
      <c r="M6855" s="241">
        <v>4000</v>
      </c>
      <c r="N6855" s="7" t="s">
        <v>1349</v>
      </c>
    </row>
    <row r="6856" spans="1:14" x14ac:dyDescent="0.3">
      <c r="A6856" t="str">
        <f t="shared" si="107"/>
        <v>10015002</v>
      </c>
      <c r="B6856" s="7" t="s">
        <v>1351</v>
      </c>
      <c r="C6856" s="7"/>
      <c r="D6856" s="7"/>
      <c r="E6856" s="7" t="e">
        <v>#N/A</v>
      </c>
      <c r="F6856" s="7" t="e">
        <v>#N/A</v>
      </c>
      <c r="G6856" s="7" t="e">
        <v>#N/A</v>
      </c>
      <c r="H6856" s="7" t="e">
        <v>#N/A</v>
      </c>
      <c r="I6856" s="7" t="s">
        <v>412</v>
      </c>
      <c r="J6856" s="7" t="s">
        <v>413</v>
      </c>
      <c r="K6856" s="241">
        <v>1001</v>
      </c>
      <c r="L6856" s="7" t="s">
        <v>413</v>
      </c>
      <c r="M6856" s="241">
        <v>5002</v>
      </c>
      <c r="N6856" s="7" t="s">
        <v>308</v>
      </c>
    </row>
    <row r="6857" spans="1:14" x14ac:dyDescent="0.3">
      <c r="A6857" t="str">
        <f t="shared" si="107"/>
        <v>10015003</v>
      </c>
      <c r="B6857" s="7" t="s">
        <v>1294</v>
      </c>
      <c r="C6857" s="7"/>
      <c r="D6857" s="7"/>
      <c r="E6857" s="7" t="e">
        <v>#N/A</v>
      </c>
      <c r="F6857" s="7" t="e">
        <v>#N/A</v>
      </c>
      <c r="G6857" s="7" t="e">
        <v>#N/A</v>
      </c>
      <c r="H6857" s="7" t="e">
        <v>#N/A</v>
      </c>
      <c r="I6857" s="7" t="s">
        <v>412</v>
      </c>
      <c r="J6857" s="7" t="s">
        <v>413</v>
      </c>
      <c r="K6857" s="241">
        <v>1001</v>
      </c>
      <c r="L6857" s="7" t="s">
        <v>413</v>
      </c>
      <c r="M6857" s="241">
        <v>5003</v>
      </c>
      <c r="N6857" s="7" t="s">
        <v>1395</v>
      </c>
    </row>
    <row r="6858" spans="1:14" x14ac:dyDescent="0.3">
      <c r="A6858" t="str">
        <f t="shared" si="107"/>
        <v>10017000</v>
      </c>
      <c r="B6858" s="7" t="s">
        <v>1294</v>
      </c>
      <c r="C6858" s="7"/>
      <c r="D6858" s="7"/>
      <c r="E6858" s="7" t="e">
        <v>#N/A</v>
      </c>
      <c r="F6858" s="7" t="e">
        <v>#N/A</v>
      </c>
      <c r="G6858" s="7" t="e">
        <v>#N/A</v>
      </c>
      <c r="H6858" s="7" t="e">
        <v>#N/A</v>
      </c>
      <c r="I6858" s="7" t="s">
        <v>412</v>
      </c>
      <c r="J6858" s="7" t="s">
        <v>413</v>
      </c>
      <c r="K6858" s="241">
        <v>1001</v>
      </c>
      <c r="L6858" s="7" t="s">
        <v>413</v>
      </c>
      <c r="M6858" s="241">
        <v>7000</v>
      </c>
      <c r="N6858" s="7" t="s">
        <v>44</v>
      </c>
    </row>
    <row r="6859" spans="1:14" x14ac:dyDescent="0.3">
      <c r="A6859" t="str">
        <f t="shared" si="107"/>
        <v>10017500</v>
      </c>
      <c r="B6859" s="7" t="s">
        <v>1294</v>
      </c>
      <c r="C6859" s="7" t="s">
        <v>1337</v>
      </c>
      <c r="D6859" s="7" t="s">
        <v>1379</v>
      </c>
      <c r="E6859" s="7" t="s">
        <v>337</v>
      </c>
      <c r="F6859" s="7" t="s">
        <v>338</v>
      </c>
      <c r="G6859" s="7" t="s">
        <v>371</v>
      </c>
      <c r="H6859" s="7" t="s">
        <v>372</v>
      </c>
      <c r="I6859" s="7" t="s">
        <v>412</v>
      </c>
      <c r="J6859" s="7" t="s">
        <v>413</v>
      </c>
      <c r="K6859" s="241">
        <v>1001</v>
      </c>
      <c r="L6859" s="7" t="s">
        <v>413</v>
      </c>
      <c r="M6859" s="241">
        <v>7500</v>
      </c>
      <c r="N6859" s="7" t="s">
        <v>213</v>
      </c>
    </row>
    <row r="6860" spans="1:14" x14ac:dyDescent="0.3">
      <c r="A6860" t="str">
        <f t="shared" si="107"/>
        <v>10018040</v>
      </c>
      <c r="B6860" s="7" t="s">
        <v>1294</v>
      </c>
      <c r="C6860" s="7"/>
      <c r="D6860" s="7"/>
      <c r="E6860" s="7" t="e">
        <v>#N/A</v>
      </c>
      <c r="F6860" s="7" t="e">
        <v>#N/A</v>
      </c>
      <c r="G6860" s="7" t="e">
        <v>#N/A</v>
      </c>
      <c r="H6860" s="7" t="e">
        <v>#N/A</v>
      </c>
      <c r="I6860" s="7" t="s">
        <v>412</v>
      </c>
      <c r="J6860" s="7" t="s">
        <v>413</v>
      </c>
      <c r="K6860" s="241">
        <v>1001</v>
      </c>
      <c r="L6860" s="7" t="s">
        <v>413</v>
      </c>
      <c r="M6860" s="241">
        <v>8040</v>
      </c>
      <c r="N6860" s="7" t="s">
        <v>441</v>
      </c>
    </row>
    <row r="6861" spans="1:14" x14ac:dyDescent="0.3">
      <c r="A6861" t="str">
        <f t="shared" si="107"/>
        <v>11741</v>
      </c>
      <c r="B6861" s="7" t="s">
        <v>1294</v>
      </c>
      <c r="C6861" s="7"/>
      <c r="D6861" s="7"/>
      <c r="E6861" s="7" t="e">
        <v>#N/A</v>
      </c>
      <c r="F6861" s="7" t="e">
        <v>#N/A</v>
      </c>
      <c r="G6861" s="7" t="e">
        <v>#N/A</v>
      </c>
      <c r="H6861" s="7" t="e">
        <v>#N/A</v>
      </c>
      <c r="I6861" s="7" t="s">
        <v>412</v>
      </c>
      <c r="J6861" s="7" t="s">
        <v>413</v>
      </c>
      <c r="K6861" s="241">
        <v>1174</v>
      </c>
      <c r="L6861" s="7" t="s">
        <v>2852</v>
      </c>
      <c r="M6861" s="241">
        <v>1</v>
      </c>
      <c r="N6861" s="7" t="s">
        <v>158</v>
      </c>
    </row>
    <row r="6862" spans="1:14" x14ac:dyDescent="0.3">
      <c r="A6862" t="str">
        <f t="shared" si="107"/>
        <v>11742086</v>
      </c>
      <c r="B6862" s="7" t="s">
        <v>1294</v>
      </c>
      <c r="C6862" s="7"/>
      <c r="D6862" s="7"/>
      <c r="E6862" s="7" t="e">
        <v>#N/A</v>
      </c>
      <c r="F6862" s="7" t="e">
        <v>#N/A</v>
      </c>
      <c r="G6862" s="7" t="e">
        <v>#N/A</v>
      </c>
      <c r="H6862" s="7" t="e">
        <v>#N/A</v>
      </c>
      <c r="I6862" s="7" t="s">
        <v>412</v>
      </c>
      <c r="J6862" s="7" t="s">
        <v>413</v>
      </c>
      <c r="K6862" s="241">
        <v>1174</v>
      </c>
      <c r="L6862" s="7" t="s">
        <v>2852</v>
      </c>
      <c r="M6862" s="241">
        <v>2086</v>
      </c>
      <c r="N6862" s="7" t="s">
        <v>291</v>
      </c>
    </row>
    <row r="6863" spans="1:14" x14ac:dyDescent="0.3">
      <c r="A6863" t="str">
        <f t="shared" si="107"/>
        <v>11742092</v>
      </c>
      <c r="B6863" s="7" t="s">
        <v>1294</v>
      </c>
      <c r="C6863" s="7"/>
      <c r="D6863" s="7"/>
      <c r="E6863" s="7" t="e">
        <v>#N/A</v>
      </c>
      <c r="F6863" s="7" t="e">
        <v>#N/A</v>
      </c>
      <c r="G6863" s="7" t="e">
        <v>#N/A</v>
      </c>
      <c r="H6863" s="7" t="e">
        <v>#N/A</v>
      </c>
      <c r="I6863" s="7" t="s">
        <v>412</v>
      </c>
      <c r="J6863" s="7" t="s">
        <v>413</v>
      </c>
      <c r="K6863" s="241">
        <v>1174</v>
      </c>
      <c r="L6863" s="7" t="s">
        <v>2852</v>
      </c>
      <c r="M6863" s="241">
        <v>2092</v>
      </c>
      <c r="N6863" s="7" t="s">
        <v>141</v>
      </c>
    </row>
    <row r="6864" spans="1:14" x14ac:dyDescent="0.3">
      <c r="A6864" t="str">
        <f t="shared" si="107"/>
        <v>11747000</v>
      </c>
      <c r="B6864" s="7" t="s">
        <v>1294</v>
      </c>
      <c r="C6864" s="7"/>
      <c r="D6864" s="7"/>
      <c r="E6864" s="7" t="e">
        <v>#N/A</v>
      </c>
      <c r="F6864" s="7" t="e">
        <v>#N/A</v>
      </c>
      <c r="G6864" s="7" t="e">
        <v>#N/A</v>
      </c>
      <c r="H6864" s="7" t="e">
        <v>#N/A</v>
      </c>
      <c r="I6864" s="7" t="s">
        <v>412</v>
      </c>
      <c r="J6864" s="7" t="s">
        <v>413</v>
      </c>
      <c r="K6864" s="241">
        <v>1174</v>
      </c>
      <c r="L6864" s="7" t="s">
        <v>2852</v>
      </c>
      <c r="M6864" s="241">
        <v>7000</v>
      </c>
      <c r="N6864" s="7" t="s">
        <v>44</v>
      </c>
    </row>
    <row r="6865" spans="1:14" x14ac:dyDescent="0.3">
      <c r="A6865" t="str">
        <f t="shared" si="107"/>
        <v>90746000</v>
      </c>
      <c r="B6865" s="7" t="s">
        <v>1323</v>
      </c>
      <c r="C6865" s="7"/>
      <c r="D6865" s="7"/>
      <c r="E6865" s="7" t="e">
        <v>#N/A</v>
      </c>
      <c r="F6865" s="7" t="e">
        <v>#N/A</v>
      </c>
      <c r="G6865" s="7" t="e">
        <v>#N/A</v>
      </c>
      <c r="H6865" s="7" t="e">
        <v>#N/A</v>
      </c>
      <c r="I6865" s="7" t="s">
        <v>2853</v>
      </c>
      <c r="J6865" s="7" t="s">
        <v>2854</v>
      </c>
      <c r="K6865" s="241">
        <v>9074</v>
      </c>
      <c r="L6865" s="7" t="s">
        <v>2855</v>
      </c>
      <c r="M6865" s="241">
        <v>6000</v>
      </c>
      <c r="N6865" s="7" t="s">
        <v>107</v>
      </c>
    </row>
    <row r="6866" spans="1:14" x14ac:dyDescent="0.3">
      <c r="A6866" t="str">
        <f t="shared" si="107"/>
        <v>90746008</v>
      </c>
      <c r="B6866" s="7" t="s">
        <v>1323</v>
      </c>
      <c r="C6866" s="7"/>
      <c r="D6866" s="7"/>
      <c r="E6866" s="7" t="e">
        <v>#N/A</v>
      </c>
      <c r="F6866" s="7" t="e">
        <v>#N/A</v>
      </c>
      <c r="G6866" s="7" t="e">
        <v>#N/A</v>
      </c>
      <c r="H6866" s="7" t="e">
        <v>#N/A</v>
      </c>
      <c r="I6866" s="7" t="s">
        <v>2853</v>
      </c>
      <c r="J6866" s="7" t="s">
        <v>2854</v>
      </c>
      <c r="K6866" s="241">
        <v>9074</v>
      </c>
      <c r="L6866" s="7" t="s">
        <v>2855</v>
      </c>
      <c r="M6866" s="241">
        <v>6008</v>
      </c>
      <c r="N6866" s="7" t="s">
        <v>75</v>
      </c>
    </row>
    <row r="6867" spans="1:14" x14ac:dyDescent="0.3">
      <c r="A6867" t="str">
        <f t="shared" si="107"/>
        <v>10428001</v>
      </c>
      <c r="B6867" s="7" t="s">
        <v>1294</v>
      </c>
      <c r="C6867" s="7"/>
      <c r="D6867" s="7"/>
      <c r="E6867" s="7" t="e">
        <v>#N/A</v>
      </c>
      <c r="F6867" s="7" t="e">
        <v>#N/A</v>
      </c>
      <c r="G6867" s="7" t="e">
        <v>#N/A</v>
      </c>
      <c r="H6867" s="7" t="e">
        <v>#N/A</v>
      </c>
      <c r="I6867" s="7" t="s">
        <v>359</v>
      </c>
      <c r="J6867" s="7" t="s">
        <v>360</v>
      </c>
      <c r="K6867" s="241">
        <v>1042</v>
      </c>
      <c r="L6867" s="7" t="s">
        <v>361</v>
      </c>
      <c r="M6867" s="241">
        <v>8001</v>
      </c>
      <c r="N6867" s="7" t="s">
        <v>487</v>
      </c>
    </row>
    <row r="6868" spans="1:14" x14ac:dyDescent="0.3">
      <c r="A6868" t="str">
        <f t="shared" si="107"/>
        <v>10428500</v>
      </c>
      <c r="B6868" s="7" t="s">
        <v>1294</v>
      </c>
      <c r="C6868" s="7" t="s">
        <v>1337</v>
      </c>
      <c r="D6868" s="7" t="s">
        <v>1379</v>
      </c>
      <c r="E6868" s="7" t="s">
        <v>337</v>
      </c>
      <c r="F6868" s="7" t="s">
        <v>338</v>
      </c>
      <c r="G6868" s="7" t="s">
        <v>339</v>
      </c>
      <c r="H6868" s="7" t="s">
        <v>340</v>
      </c>
      <c r="I6868" s="7" t="s">
        <v>359</v>
      </c>
      <c r="J6868" s="7" t="s">
        <v>360</v>
      </c>
      <c r="K6868" s="241">
        <v>1042</v>
      </c>
      <c r="L6868" s="7" t="s">
        <v>361</v>
      </c>
      <c r="M6868" s="241">
        <v>8500</v>
      </c>
      <c r="N6868" s="7" t="s">
        <v>362</v>
      </c>
    </row>
    <row r="6869" spans="1:14" x14ac:dyDescent="0.3">
      <c r="A6869" t="str">
        <f t="shared" si="107"/>
        <v>104306000</v>
      </c>
      <c r="B6869" s="7" t="s">
        <v>1323</v>
      </c>
      <c r="C6869" s="7"/>
      <c r="D6869" s="7"/>
      <c r="E6869" s="7" t="e">
        <v>#N/A</v>
      </c>
      <c r="F6869" s="7" t="e">
        <v>#N/A</v>
      </c>
      <c r="G6869" s="7" t="e">
        <v>#N/A</v>
      </c>
      <c r="H6869" s="7" t="e">
        <v>#N/A</v>
      </c>
      <c r="I6869" s="7" t="s">
        <v>171</v>
      </c>
      <c r="J6869" s="7" t="s">
        <v>172</v>
      </c>
      <c r="K6869" s="241">
        <v>10430</v>
      </c>
      <c r="L6869" s="7" t="s">
        <v>2856</v>
      </c>
      <c r="M6869" s="241">
        <v>6000</v>
      </c>
      <c r="N6869" s="7" t="s">
        <v>107</v>
      </c>
    </row>
    <row r="6870" spans="1:14" x14ac:dyDescent="0.3">
      <c r="A6870" t="str">
        <f t="shared" si="107"/>
        <v>104306003</v>
      </c>
      <c r="B6870" s="7" t="s">
        <v>1323</v>
      </c>
      <c r="C6870" s="7"/>
      <c r="D6870" s="7"/>
      <c r="E6870" s="7" t="e">
        <v>#N/A</v>
      </c>
      <c r="F6870" s="7" t="e">
        <v>#N/A</v>
      </c>
      <c r="G6870" s="7" t="e">
        <v>#N/A</v>
      </c>
      <c r="H6870" s="7" t="e">
        <v>#N/A</v>
      </c>
      <c r="I6870" s="7" t="s">
        <v>171</v>
      </c>
      <c r="J6870" s="7" t="s">
        <v>172</v>
      </c>
      <c r="K6870" s="241">
        <v>10430</v>
      </c>
      <c r="L6870" s="7" t="s">
        <v>2856</v>
      </c>
      <c r="M6870" s="241">
        <v>6003</v>
      </c>
      <c r="N6870" s="7" t="s">
        <v>89</v>
      </c>
    </row>
    <row r="6871" spans="1:14" x14ac:dyDescent="0.3">
      <c r="A6871" t="str">
        <f t="shared" si="107"/>
        <v>104316000</v>
      </c>
      <c r="B6871" s="7" t="s">
        <v>1323</v>
      </c>
      <c r="C6871" s="7"/>
      <c r="D6871" s="7"/>
      <c r="E6871" s="7" t="e">
        <v>#N/A</v>
      </c>
      <c r="F6871" s="7" t="e">
        <v>#N/A</v>
      </c>
      <c r="G6871" s="7" t="e">
        <v>#N/A</v>
      </c>
      <c r="H6871" s="7" t="e">
        <v>#N/A</v>
      </c>
      <c r="I6871" s="7" t="s">
        <v>171</v>
      </c>
      <c r="J6871" s="7" t="s">
        <v>172</v>
      </c>
      <c r="K6871" s="241">
        <v>10431</v>
      </c>
      <c r="L6871" s="7" t="s">
        <v>2857</v>
      </c>
      <c r="M6871" s="241">
        <v>6000</v>
      </c>
      <c r="N6871" s="7" t="s">
        <v>107</v>
      </c>
    </row>
    <row r="6872" spans="1:14" x14ac:dyDescent="0.3">
      <c r="A6872" t="str">
        <f t="shared" si="107"/>
        <v>104316003</v>
      </c>
      <c r="B6872" s="7" t="s">
        <v>1323</v>
      </c>
      <c r="C6872" s="7"/>
      <c r="D6872" s="7"/>
      <c r="E6872" s="7" t="e">
        <v>#N/A</v>
      </c>
      <c r="F6872" s="7" t="e">
        <v>#N/A</v>
      </c>
      <c r="G6872" s="7" t="e">
        <v>#N/A</v>
      </c>
      <c r="H6872" s="7" t="e">
        <v>#N/A</v>
      </c>
      <c r="I6872" s="7" t="s">
        <v>171</v>
      </c>
      <c r="J6872" s="7" t="s">
        <v>172</v>
      </c>
      <c r="K6872" s="241">
        <v>10431</v>
      </c>
      <c r="L6872" s="7" t="s">
        <v>2857</v>
      </c>
      <c r="M6872" s="241">
        <v>6003</v>
      </c>
      <c r="N6872" s="7" t="s">
        <v>89</v>
      </c>
    </row>
    <row r="6873" spans="1:14" x14ac:dyDescent="0.3">
      <c r="A6873" t="str">
        <f t="shared" si="107"/>
        <v>104336000</v>
      </c>
      <c r="B6873" s="7" t="s">
        <v>1323</v>
      </c>
      <c r="C6873" s="7"/>
      <c r="D6873" s="7"/>
      <c r="E6873" s="7" t="e">
        <v>#N/A</v>
      </c>
      <c r="F6873" s="7" t="e">
        <v>#N/A</v>
      </c>
      <c r="G6873" s="7" t="e">
        <v>#N/A</v>
      </c>
      <c r="H6873" s="7" t="e">
        <v>#N/A</v>
      </c>
      <c r="I6873" s="7" t="s">
        <v>171</v>
      </c>
      <c r="J6873" s="7" t="s">
        <v>172</v>
      </c>
      <c r="K6873" s="241">
        <v>10433</v>
      </c>
      <c r="L6873" s="7" t="s">
        <v>2858</v>
      </c>
      <c r="M6873" s="241">
        <v>6000</v>
      </c>
      <c r="N6873" s="7" t="s">
        <v>107</v>
      </c>
    </row>
    <row r="6874" spans="1:14" x14ac:dyDescent="0.3">
      <c r="A6874" t="str">
        <f t="shared" si="107"/>
        <v>104336003</v>
      </c>
      <c r="B6874" s="7" t="s">
        <v>1323</v>
      </c>
      <c r="C6874" s="7"/>
      <c r="D6874" s="7"/>
      <c r="E6874" s="7" t="e">
        <v>#N/A</v>
      </c>
      <c r="F6874" s="7" t="e">
        <v>#N/A</v>
      </c>
      <c r="G6874" s="7" t="e">
        <v>#N/A</v>
      </c>
      <c r="H6874" s="7" t="e">
        <v>#N/A</v>
      </c>
      <c r="I6874" s="7" t="s">
        <v>171</v>
      </c>
      <c r="J6874" s="7" t="s">
        <v>172</v>
      </c>
      <c r="K6874" s="241">
        <v>10433</v>
      </c>
      <c r="L6874" s="7" t="s">
        <v>2858</v>
      </c>
      <c r="M6874" s="241">
        <v>6003</v>
      </c>
      <c r="N6874" s="7" t="s">
        <v>89</v>
      </c>
    </row>
    <row r="6875" spans="1:14" x14ac:dyDescent="0.3">
      <c r="A6875" t="str">
        <f t="shared" si="107"/>
        <v>104356000</v>
      </c>
      <c r="B6875" s="7" t="s">
        <v>1323</v>
      </c>
      <c r="C6875" s="7"/>
      <c r="D6875" s="7"/>
      <c r="E6875" s="7" t="e">
        <v>#N/A</v>
      </c>
      <c r="F6875" s="7" t="e">
        <v>#N/A</v>
      </c>
      <c r="G6875" s="7" t="e">
        <v>#N/A</v>
      </c>
      <c r="H6875" s="7" t="e">
        <v>#N/A</v>
      </c>
      <c r="I6875" s="7" t="s">
        <v>171</v>
      </c>
      <c r="J6875" s="7" t="s">
        <v>172</v>
      </c>
      <c r="K6875" s="241">
        <v>10435</v>
      </c>
      <c r="L6875" s="7" t="s">
        <v>2859</v>
      </c>
      <c r="M6875" s="241">
        <v>6000</v>
      </c>
      <c r="N6875" s="7" t="s">
        <v>107</v>
      </c>
    </row>
    <row r="6876" spans="1:14" x14ac:dyDescent="0.3">
      <c r="A6876" t="str">
        <f t="shared" si="107"/>
        <v>104356003</v>
      </c>
      <c r="B6876" s="7" t="s">
        <v>1323</v>
      </c>
      <c r="C6876" s="7"/>
      <c r="D6876" s="7"/>
      <c r="E6876" s="7" t="e">
        <v>#N/A</v>
      </c>
      <c r="F6876" s="7" t="e">
        <v>#N/A</v>
      </c>
      <c r="G6876" s="7" t="e">
        <v>#N/A</v>
      </c>
      <c r="H6876" s="7" t="e">
        <v>#N/A</v>
      </c>
      <c r="I6876" s="7" t="s">
        <v>171</v>
      </c>
      <c r="J6876" s="7" t="s">
        <v>172</v>
      </c>
      <c r="K6876" s="241">
        <v>10435</v>
      </c>
      <c r="L6876" s="7" t="s">
        <v>2859</v>
      </c>
      <c r="M6876" s="241">
        <v>6003</v>
      </c>
      <c r="N6876" s="7" t="s">
        <v>89</v>
      </c>
    </row>
    <row r="6877" spans="1:14" x14ac:dyDescent="0.3">
      <c r="A6877" t="str">
        <f t="shared" si="107"/>
        <v>3111</v>
      </c>
      <c r="B6877" s="7" t="s">
        <v>1294</v>
      </c>
      <c r="C6877" s="7" t="s">
        <v>1429</v>
      </c>
      <c r="D6877" s="7" t="s">
        <v>22</v>
      </c>
      <c r="E6877" s="7" t="s">
        <v>482</v>
      </c>
      <c r="F6877" s="7" t="s">
        <v>483</v>
      </c>
      <c r="G6877" s="7" t="s">
        <v>955</v>
      </c>
      <c r="H6877" s="7" t="s">
        <v>956</v>
      </c>
      <c r="I6877" s="7" t="s">
        <v>985</v>
      </c>
      <c r="J6877" s="7" t="s">
        <v>986</v>
      </c>
      <c r="K6877" s="241">
        <v>311</v>
      </c>
      <c r="L6877" s="7" t="s">
        <v>987</v>
      </c>
      <c r="M6877" s="241">
        <v>1</v>
      </c>
      <c r="N6877" s="7" t="s">
        <v>158</v>
      </c>
    </row>
    <row r="6878" spans="1:14" x14ac:dyDescent="0.3">
      <c r="A6878" t="str">
        <f t="shared" si="107"/>
        <v>3113</v>
      </c>
      <c r="B6878" s="7" t="s">
        <v>1294</v>
      </c>
      <c r="C6878" s="7" t="s">
        <v>1429</v>
      </c>
      <c r="D6878" s="7" t="s">
        <v>22</v>
      </c>
      <c r="E6878" s="7" t="e">
        <v>#N/A</v>
      </c>
      <c r="F6878" s="7" t="e">
        <v>#N/A</v>
      </c>
      <c r="G6878" s="7" t="e">
        <v>#N/A</v>
      </c>
      <c r="H6878" s="7" t="e">
        <v>#N/A</v>
      </c>
      <c r="I6878" s="7" t="s">
        <v>985</v>
      </c>
      <c r="J6878" s="7" t="s">
        <v>986</v>
      </c>
      <c r="K6878" s="241">
        <v>311</v>
      </c>
      <c r="L6878" s="7" t="s">
        <v>987</v>
      </c>
      <c r="M6878" s="241">
        <v>3</v>
      </c>
      <c r="N6878" s="7" t="s">
        <v>277</v>
      </c>
    </row>
    <row r="6879" spans="1:14" x14ac:dyDescent="0.3">
      <c r="A6879" t="str">
        <f t="shared" si="107"/>
        <v>3115</v>
      </c>
      <c r="B6879" s="7" t="s">
        <v>1294</v>
      </c>
      <c r="C6879" s="7" t="s">
        <v>1429</v>
      </c>
      <c r="D6879" s="7" t="s">
        <v>22</v>
      </c>
      <c r="E6879" s="7" t="e">
        <v>#N/A</v>
      </c>
      <c r="F6879" s="7" t="e">
        <v>#N/A</v>
      </c>
      <c r="G6879" s="7" t="e">
        <v>#N/A</v>
      </c>
      <c r="H6879" s="7" t="e">
        <v>#N/A</v>
      </c>
      <c r="I6879" s="7" t="s">
        <v>985</v>
      </c>
      <c r="J6879" s="7" t="s">
        <v>986</v>
      </c>
      <c r="K6879" s="241">
        <v>311</v>
      </c>
      <c r="L6879" s="7" t="s">
        <v>987</v>
      </c>
      <c r="M6879" s="241">
        <v>5</v>
      </c>
      <c r="N6879" s="7" t="s">
        <v>1441</v>
      </c>
    </row>
    <row r="6880" spans="1:14" x14ac:dyDescent="0.3">
      <c r="A6880" t="str">
        <f t="shared" si="107"/>
        <v>3116</v>
      </c>
      <c r="B6880" s="7" t="s">
        <v>1294</v>
      </c>
      <c r="C6880" s="7" t="s">
        <v>1429</v>
      </c>
      <c r="D6880" s="7" t="s">
        <v>22</v>
      </c>
      <c r="E6880" s="7" t="s">
        <v>482</v>
      </c>
      <c r="F6880" s="7" t="s">
        <v>483</v>
      </c>
      <c r="G6880" s="7" t="s">
        <v>955</v>
      </c>
      <c r="H6880" s="7" t="s">
        <v>956</v>
      </c>
      <c r="I6880" s="7" t="s">
        <v>985</v>
      </c>
      <c r="J6880" s="7" t="s">
        <v>986</v>
      </c>
      <c r="K6880" s="241">
        <v>311</v>
      </c>
      <c r="L6880" s="7" t="s">
        <v>987</v>
      </c>
      <c r="M6880" s="241">
        <v>6</v>
      </c>
      <c r="N6880" s="7" t="s">
        <v>402</v>
      </c>
    </row>
    <row r="6881" spans="1:14" x14ac:dyDescent="0.3">
      <c r="A6881" t="str">
        <f t="shared" si="107"/>
        <v>3118</v>
      </c>
      <c r="B6881" s="7" t="s">
        <v>1294</v>
      </c>
      <c r="C6881" s="7" t="s">
        <v>1429</v>
      </c>
      <c r="D6881" s="7" t="s">
        <v>22</v>
      </c>
      <c r="E6881" s="7" t="s">
        <v>482</v>
      </c>
      <c r="F6881" s="7" t="s">
        <v>483</v>
      </c>
      <c r="G6881" s="7" t="s">
        <v>955</v>
      </c>
      <c r="H6881" s="7" t="s">
        <v>956</v>
      </c>
      <c r="I6881" s="7" t="s">
        <v>985</v>
      </c>
      <c r="J6881" s="7" t="s">
        <v>986</v>
      </c>
      <c r="K6881" s="241">
        <v>311</v>
      </c>
      <c r="L6881" s="7" t="s">
        <v>987</v>
      </c>
      <c r="M6881" s="241">
        <v>8</v>
      </c>
      <c r="N6881" s="7" t="s">
        <v>159</v>
      </c>
    </row>
    <row r="6882" spans="1:14" x14ac:dyDescent="0.3">
      <c r="A6882" t="str">
        <f t="shared" si="107"/>
        <v>31135</v>
      </c>
      <c r="B6882" s="7" t="s">
        <v>1294</v>
      </c>
      <c r="C6882" s="7" t="s">
        <v>1429</v>
      </c>
      <c r="D6882" s="7" t="s">
        <v>22</v>
      </c>
      <c r="E6882" s="7" t="e">
        <v>#N/A</v>
      </c>
      <c r="F6882" s="7" t="e">
        <v>#N/A</v>
      </c>
      <c r="G6882" s="7" t="e">
        <v>#N/A</v>
      </c>
      <c r="H6882" s="7" t="e">
        <v>#N/A</v>
      </c>
      <c r="I6882" s="7" t="s">
        <v>985</v>
      </c>
      <c r="J6882" s="7" t="s">
        <v>986</v>
      </c>
      <c r="K6882" s="241">
        <v>311</v>
      </c>
      <c r="L6882" s="7" t="s">
        <v>987</v>
      </c>
      <c r="M6882" s="241">
        <v>35</v>
      </c>
      <c r="N6882" s="7" t="s">
        <v>1346</v>
      </c>
    </row>
    <row r="6883" spans="1:14" x14ac:dyDescent="0.3">
      <c r="A6883" t="str">
        <f t="shared" si="107"/>
        <v>3111503</v>
      </c>
      <c r="B6883" s="7" t="s">
        <v>1294</v>
      </c>
      <c r="C6883" s="7" t="s">
        <v>1429</v>
      </c>
      <c r="D6883" s="7" t="s">
        <v>22</v>
      </c>
      <c r="E6883" s="7" t="e">
        <v>#N/A</v>
      </c>
      <c r="F6883" s="7" t="e">
        <v>#N/A</v>
      </c>
      <c r="G6883" s="7" t="e">
        <v>#N/A</v>
      </c>
      <c r="H6883" s="7" t="e">
        <v>#N/A</v>
      </c>
      <c r="I6883" s="7" t="s">
        <v>985</v>
      </c>
      <c r="J6883" s="7" t="s">
        <v>986</v>
      </c>
      <c r="K6883" s="241">
        <v>311</v>
      </c>
      <c r="L6883" s="7" t="s">
        <v>987</v>
      </c>
      <c r="M6883" s="241">
        <v>1503</v>
      </c>
      <c r="N6883" s="7" t="s">
        <v>351</v>
      </c>
    </row>
    <row r="6884" spans="1:14" x14ac:dyDescent="0.3">
      <c r="A6884" t="str">
        <f t="shared" si="107"/>
        <v>3111504</v>
      </c>
      <c r="B6884" s="7" t="s">
        <v>1294</v>
      </c>
      <c r="C6884" s="7" t="s">
        <v>1429</v>
      </c>
      <c r="D6884" s="7" t="s">
        <v>22</v>
      </c>
      <c r="E6884" s="7" t="s">
        <v>482</v>
      </c>
      <c r="F6884" s="7" t="s">
        <v>483</v>
      </c>
      <c r="G6884" s="7" t="s">
        <v>955</v>
      </c>
      <c r="H6884" s="7" t="s">
        <v>956</v>
      </c>
      <c r="I6884" s="7" t="s">
        <v>985</v>
      </c>
      <c r="J6884" s="7" t="s">
        <v>986</v>
      </c>
      <c r="K6884" s="241">
        <v>311</v>
      </c>
      <c r="L6884" s="7" t="s">
        <v>987</v>
      </c>
      <c r="M6884" s="241">
        <v>1504</v>
      </c>
      <c r="N6884" s="7" t="s">
        <v>161</v>
      </c>
    </row>
    <row r="6885" spans="1:14" x14ac:dyDescent="0.3">
      <c r="A6885" t="str">
        <f t="shared" si="107"/>
        <v>3112070</v>
      </c>
      <c r="B6885" s="7" t="s">
        <v>1294</v>
      </c>
      <c r="C6885" s="7" t="s">
        <v>1429</v>
      </c>
      <c r="D6885" s="7" t="s">
        <v>22</v>
      </c>
      <c r="E6885" s="7" t="s">
        <v>482</v>
      </c>
      <c r="F6885" s="7" t="s">
        <v>483</v>
      </c>
      <c r="G6885" s="7" t="s">
        <v>955</v>
      </c>
      <c r="H6885" s="7" t="s">
        <v>956</v>
      </c>
      <c r="I6885" s="7" t="s">
        <v>985</v>
      </c>
      <c r="J6885" s="7" t="s">
        <v>986</v>
      </c>
      <c r="K6885" s="241">
        <v>311</v>
      </c>
      <c r="L6885" s="7" t="s">
        <v>987</v>
      </c>
      <c r="M6885" s="241">
        <v>2070</v>
      </c>
      <c r="N6885" s="7" t="s">
        <v>279</v>
      </c>
    </row>
    <row r="6886" spans="1:14" x14ac:dyDescent="0.3">
      <c r="A6886" t="str">
        <f t="shared" si="107"/>
        <v>3112085</v>
      </c>
      <c r="B6886" s="7" t="s">
        <v>1294</v>
      </c>
      <c r="C6886" s="7" t="s">
        <v>1429</v>
      </c>
      <c r="D6886" s="7" t="s">
        <v>22</v>
      </c>
      <c r="E6886" s="7" t="s">
        <v>482</v>
      </c>
      <c r="F6886" s="7" t="s">
        <v>483</v>
      </c>
      <c r="G6886" s="7" t="s">
        <v>955</v>
      </c>
      <c r="H6886" s="7" t="s">
        <v>956</v>
      </c>
      <c r="I6886" s="7" t="s">
        <v>985</v>
      </c>
      <c r="J6886" s="7" t="s">
        <v>986</v>
      </c>
      <c r="K6886" s="241">
        <v>311</v>
      </c>
      <c r="L6886" s="7" t="s">
        <v>987</v>
      </c>
      <c r="M6886" s="241">
        <v>2085</v>
      </c>
      <c r="N6886" s="7" t="s">
        <v>280</v>
      </c>
    </row>
    <row r="6887" spans="1:14" x14ac:dyDescent="0.3">
      <c r="A6887" t="str">
        <f t="shared" si="107"/>
        <v>3114004</v>
      </c>
      <c r="B6887" s="7" t="s">
        <v>1294</v>
      </c>
      <c r="C6887" s="7" t="s">
        <v>1429</v>
      </c>
      <c r="D6887" s="7" t="s">
        <v>22</v>
      </c>
      <c r="E6887" s="7" t="e">
        <v>#N/A</v>
      </c>
      <c r="F6887" s="7" t="e">
        <v>#N/A</v>
      </c>
      <c r="G6887" s="7" t="e">
        <v>#N/A</v>
      </c>
      <c r="H6887" s="7" t="e">
        <v>#N/A</v>
      </c>
      <c r="I6887" s="7" t="s">
        <v>985</v>
      </c>
      <c r="J6887" s="7" t="s">
        <v>986</v>
      </c>
      <c r="K6887" s="241">
        <v>311</v>
      </c>
      <c r="L6887" s="7" t="s">
        <v>987</v>
      </c>
      <c r="M6887" s="241">
        <v>4004</v>
      </c>
      <c r="N6887" s="7" t="s">
        <v>1357</v>
      </c>
    </row>
    <row r="6888" spans="1:14" x14ac:dyDescent="0.3">
      <c r="A6888" t="str">
        <f t="shared" si="107"/>
        <v>3114009</v>
      </c>
      <c r="B6888" s="7" t="s">
        <v>1294</v>
      </c>
      <c r="C6888" s="7" t="s">
        <v>1429</v>
      </c>
      <c r="D6888" s="7" t="s">
        <v>22</v>
      </c>
      <c r="E6888" s="7" t="e">
        <v>#N/A</v>
      </c>
      <c r="F6888" s="7" t="e">
        <v>#N/A</v>
      </c>
      <c r="G6888" s="7" t="e">
        <v>#N/A</v>
      </c>
      <c r="H6888" s="7" t="e">
        <v>#N/A</v>
      </c>
      <c r="I6888" s="7" t="s">
        <v>985</v>
      </c>
      <c r="J6888" s="7" t="s">
        <v>986</v>
      </c>
      <c r="K6888" s="241">
        <v>311</v>
      </c>
      <c r="L6888" s="7" t="s">
        <v>987</v>
      </c>
      <c r="M6888" s="241">
        <v>4009</v>
      </c>
      <c r="N6888" s="7" t="s">
        <v>1350</v>
      </c>
    </row>
    <row r="6889" spans="1:14" x14ac:dyDescent="0.3">
      <c r="A6889" t="str">
        <f t="shared" si="107"/>
        <v>23922045</v>
      </c>
      <c r="B6889" s="7" t="s">
        <v>1294</v>
      </c>
      <c r="C6889" s="7" t="s">
        <v>1429</v>
      </c>
      <c r="D6889" s="7" t="s">
        <v>22</v>
      </c>
      <c r="E6889" s="7" t="e">
        <v>#N/A</v>
      </c>
      <c r="F6889" s="7" t="e">
        <v>#N/A</v>
      </c>
      <c r="G6889" s="7" t="e">
        <v>#N/A</v>
      </c>
      <c r="H6889" s="7" t="e">
        <v>#N/A</v>
      </c>
      <c r="I6889" s="7" t="s">
        <v>985</v>
      </c>
      <c r="J6889" s="7" t="s">
        <v>986</v>
      </c>
      <c r="K6889" s="241">
        <v>2392</v>
      </c>
      <c r="L6889" s="7" t="s">
        <v>2860</v>
      </c>
      <c r="M6889" s="241">
        <v>2045</v>
      </c>
      <c r="N6889" s="7" t="s">
        <v>170</v>
      </c>
    </row>
    <row r="6890" spans="1:14" x14ac:dyDescent="0.3">
      <c r="A6890" t="str">
        <f t="shared" si="107"/>
        <v>23922210</v>
      </c>
      <c r="B6890" s="7" t="s">
        <v>1294</v>
      </c>
      <c r="C6890" s="7" t="s">
        <v>1429</v>
      </c>
      <c r="D6890" s="7" t="s">
        <v>22</v>
      </c>
      <c r="E6890" s="7" t="e">
        <v>#N/A</v>
      </c>
      <c r="F6890" s="7" t="e">
        <v>#N/A</v>
      </c>
      <c r="G6890" s="7" t="e">
        <v>#N/A</v>
      </c>
      <c r="H6890" s="7" t="e">
        <v>#N/A</v>
      </c>
      <c r="I6890" s="7" t="s">
        <v>985</v>
      </c>
      <c r="J6890" s="7" t="s">
        <v>986</v>
      </c>
      <c r="K6890" s="241">
        <v>2392</v>
      </c>
      <c r="L6890" s="7" t="s">
        <v>2860</v>
      </c>
      <c r="M6890" s="241">
        <v>2210</v>
      </c>
      <c r="N6890" s="7" t="s">
        <v>52</v>
      </c>
    </row>
    <row r="6891" spans="1:14" x14ac:dyDescent="0.3">
      <c r="A6891" t="str">
        <f t="shared" si="107"/>
        <v>23922291</v>
      </c>
      <c r="B6891" s="7" t="s">
        <v>1294</v>
      </c>
      <c r="C6891" s="7" t="s">
        <v>1429</v>
      </c>
      <c r="D6891" s="7" t="s">
        <v>22</v>
      </c>
      <c r="E6891" s="7" t="e">
        <v>#N/A</v>
      </c>
      <c r="F6891" s="7" t="e">
        <v>#N/A</v>
      </c>
      <c r="G6891" s="7" t="e">
        <v>#N/A</v>
      </c>
      <c r="H6891" s="7" t="e">
        <v>#N/A</v>
      </c>
      <c r="I6891" s="7" t="s">
        <v>985</v>
      </c>
      <c r="J6891" s="7" t="s">
        <v>986</v>
      </c>
      <c r="K6891" s="241">
        <v>2392</v>
      </c>
      <c r="L6891" s="7" t="s">
        <v>2860</v>
      </c>
      <c r="M6891" s="241">
        <v>2291</v>
      </c>
      <c r="N6891" s="7" t="s">
        <v>2861</v>
      </c>
    </row>
    <row r="6892" spans="1:14" x14ac:dyDescent="0.3">
      <c r="A6892" t="str">
        <f t="shared" si="107"/>
        <v>23927000</v>
      </c>
      <c r="B6892" s="7" t="s">
        <v>1294</v>
      </c>
      <c r="C6892" s="7" t="s">
        <v>1429</v>
      </c>
      <c r="D6892" s="7" t="s">
        <v>22</v>
      </c>
      <c r="E6892" s="7" t="e">
        <v>#N/A</v>
      </c>
      <c r="F6892" s="7" t="e">
        <v>#N/A</v>
      </c>
      <c r="G6892" s="7" t="e">
        <v>#N/A</v>
      </c>
      <c r="H6892" s="7" t="e">
        <v>#N/A</v>
      </c>
      <c r="I6892" s="7" t="s">
        <v>985</v>
      </c>
      <c r="J6892" s="7" t="s">
        <v>986</v>
      </c>
      <c r="K6892" s="241">
        <v>2392</v>
      </c>
      <c r="L6892" s="7" t="s">
        <v>2860</v>
      </c>
      <c r="M6892" s="241">
        <v>7000</v>
      </c>
      <c r="N6892" s="7" t="s">
        <v>44</v>
      </c>
    </row>
    <row r="6893" spans="1:14" x14ac:dyDescent="0.3">
      <c r="A6893" t="str">
        <f t="shared" si="107"/>
        <v>23927120</v>
      </c>
      <c r="B6893" s="7" t="s">
        <v>1294</v>
      </c>
      <c r="C6893" s="7" t="s">
        <v>1429</v>
      </c>
      <c r="D6893" s="7" t="s">
        <v>22</v>
      </c>
      <c r="E6893" s="7" t="e">
        <v>#N/A</v>
      </c>
      <c r="F6893" s="7" t="e">
        <v>#N/A</v>
      </c>
      <c r="G6893" s="7" t="e">
        <v>#N/A</v>
      </c>
      <c r="H6893" s="7" t="e">
        <v>#N/A</v>
      </c>
      <c r="I6893" s="7" t="s">
        <v>985</v>
      </c>
      <c r="J6893" s="7" t="s">
        <v>986</v>
      </c>
      <c r="K6893" s="241">
        <v>2392</v>
      </c>
      <c r="L6893" s="7" t="s">
        <v>2860</v>
      </c>
      <c r="M6893" s="241">
        <v>7120</v>
      </c>
      <c r="N6893" s="7" t="s">
        <v>52</v>
      </c>
    </row>
    <row r="6894" spans="1:14" x14ac:dyDescent="0.3">
      <c r="A6894" t="str">
        <f t="shared" si="107"/>
        <v>23927200</v>
      </c>
      <c r="B6894" s="7" t="s">
        <v>1294</v>
      </c>
      <c r="C6894" s="7" t="s">
        <v>1429</v>
      </c>
      <c r="D6894" s="7" t="s">
        <v>22</v>
      </c>
      <c r="E6894" s="7" t="e">
        <v>#N/A</v>
      </c>
      <c r="F6894" s="7" t="e">
        <v>#N/A</v>
      </c>
      <c r="G6894" s="7" t="e">
        <v>#N/A</v>
      </c>
      <c r="H6894" s="7" t="e">
        <v>#N/A</v>
      </c>
      <c r="I6894" s="7" t="s">
        <v>985</v>
      </c>
      <c r="J6894" s="7" t="s">
        <v>986</v>
      </c>
      <c r="K6894" s="241">
        <v>2392</v>
      </c>
      <c r="L6894" s="7" t="s">
        <v>2860</v>
      </c>
      <c r="M6894" s="241">
        <v>7200</v>
      </c>
      <c r="N6894" s="7" t="s">
        <v>255</v>
      </c>
    </row>
    <row r="6895" spans="1:14" x14ac:dyDescent="0.3">
      <c r="A6895" t="str">
        <f t="shared" si="107"/>
        <v>24072045</v>
      </c>
      <c r="B6895" s="7" t="s">
        <v>1294</v>
      </c>
      <c r="C6895" s="7" t="s">
        <v>1429</v>
      </c>
      <c r="D6895" s="7" t="s">
        <v>22</v>
      </c>
      <c r="E6895" s="7" t="e">
        <v>#N/A</v>
      </c>
      <c r="F6895" s="7" t="e">
        <v>#N/A</v>
      </c>
      <c r="G6895" s="7" t="e">
        <v>#N/A</v>
      </c>
      <c r="H6895" s="7" t="e">
        <v>#N/A</v>
      </c>
      <c r="I6895" s="7" t="s">
        <v>985</v>
      </c>
      <c r="J6895" s="7" t="s">
        <v>986</v>
      </c>
      <c r="K6895" s="241">
        <v>2407</v>
      </c>
      <c r="L6895" s="7" t="s">
        <v>2862</v>
      </c>
      <c r="M6895" s="241">
        <v>2045</v>
      </c>
      <c r="N6895" s="7" t="s">
        <v>170</v>
      </c>
    </row>
    <row r="6896" spans="1:14" x14ac:dyDescent="0.3">
      <c r="A6896" t="str">
        <f t="shared" si="107"/>
        <v>24072291</v>
      </c>
      <c r="B6896" s="7" t="s">
        <v>1294</v>
      </c>
      <c r="C6896" s="7" t="s">
        <v>1429</v>
      </c>
      <c r="D6896" s="7" t="s">
        <v>22</v>
      </c>
      <c r="E6896" s="7" t="e">
        <v>#N/A</v>
      </c>
      <c r="F6896" s="7" t="e">
        <v>#N/A</v>
      </c>
      <c r="G6896" s="7" t="e">
        <v>#N/A</v>
      </c>
      <c r="H6896" s="7" t="e">
        <v>#N/A</v>
      </c>
      <c r="I6896" s="7" t="s">
        <v>985</v>
      </c>
      <c r="J6896" s="7" t="s">
        <v>986</v>
      </c>
      <c r="K6896" s="241">
        <v>2407</v>
      </c>
      <c r="L6896" s="7" t="s">
        <v>2862</v>
      </c>
      <c r="M6896" s="241">
        <v>2291</v>
      </c>
      <c r="N6896" s="7" t="s">
        <v>2861</v>
      </c>
    </row>
    <row r="6897" spans="1:14" x14ac:dyDescent="0.3">
      <c r="A6897" t="str">
        <f t="shared" si="107"/>
        <v>24077000</v>
      </c>
      <c r="B6897" s="7" t="s">
        <v>1294</v>
      </c>
      <c r="C6897" s="7" t="s">
        <v>1429</v>
      </c>
      <c r="D6897" s="7" t="s">
        <v>22</v>
      </c>
      <c r="E6897" s="7" t="e">
        <v>#N/A</v>
      </c>
      <c r="F6897" s="7" t="e">
        <v>#N/A</v>
      </c>
      <c r="G6897" s="7" t="e">
        <v>#N/A</v>
      </c>
      <c r="H6897" s="7" t="e">
        <v>#N/A</v>
      </c>
      <c r="I6897" s="7" t="s">
        <v>985</v>
      </c>
      <c r="J6897" s="7" t="s">
        <v>986</v>
      </c>
      <c r="K6897" s="241">
        <v>2407</v>
      </c>
      <c r="L6897" s="7" t="s">
        <v>2862</v>
      </c>
      <c r="M6897" s="241">
        <v>7000</v>
      </c>
      <c r="N6897" s="7" t="s">
        <v>44</v>
      </c>
    </row>
    <row r="6898" spans="1:14" x14ac:dyDescent="0.3">
      <c r="A6898" t="str">
        <f t="shared" si="107"/>
        <v>24077120</v>
      </c>
      <c r="B6898" s="7" t="s">
        <v>1294</v>
      </c>
      <c r="C6898" s="7" t="s">
        <v>1429</v>
      </c>
      <c r="D6898" s="7" t="s">
        <v>22</v>
      </c>
      <c r="E6898" s="7" t="e">
        <v>#N/A</v>
      </c>
      <c r="F6898" s="7" t="e">
        <v>#N/A</v>
      </c>
      <c r="G6898" s="7" t="e">
        <v>#N/A</v>
      </c>
      <c r="H6898" s="7" t="e">
        <v>#N/A</v>
      </c>
      <c r="I6898" s="7" t="s">
        <v>985</v>
      </c>
      <c r="J6898" s="7" t="s">
        <v>986</v>
      </c>
      <c r="K6898" s="241">
        <v>2407</v>
      </c>
      <c r="L6898" s="7" t="s">
        <v>2862</v>
      </c>
      <c r="M6898" s="241">
        <v>7120</v>
      </c>
      <c r="N6898" s="7" t="s">
        <v>52</v>
      </c>
    </row>
    <row r="6899" spans="1:14" x14ac:dyDescent="0.3">
      <c r="A6899" t="str">
        <f t="shared" si="107"/>
        <v>30032037</v>
      </c>
      <c r="B6899" s="7" t="s">
        <v>1294</v>
      </c>
      <c r="C6899" s="7" t="s">
        <v>1429</v>
      </c>
      <c r="D6899" s="7" t="s">
        <v>22</v>
      </c>
      <c r="E6899" s="7" t="e">
        <v>#N/A</v>
      </c>
      <c r="F6899" s="7" t="e">
        <v>#N/A</v>
      </c>
      <c r="G6899" s="7" t="e">
        <v>#N/A</v>
      </c>
      <c r="H6899" s="7" t="e">
        <v>#N/A</v>
      </c>
      <c r="I6899" s="7" t="s">
        <v>985</v>
      </c>
      <c r="J6899" s="7" t="s">
        <v>986</v>
      </c>
      <c r="K6899" s="241">
        <v>3003</v>
      </c>
      <c r="L6899" s="7" t="s">
        <v>987</v>
      </c>
      <c r="M6899" s="241">
        <v>2037</v>
      </c>
      <c r="N6899" s="7" t="s">
        <v>294</v>
      </c>
    </row>
    <row r="6900" spans="1:14" x14ac:dyDescent="0.3">
      <c r="A6900" t="str">
        <f t="shared" si="107"/>
        <v>30032045</v>
      </c>
      <c r="B6900" s="7" t="s">
        <v>1294</v>
      </c>
      <c r="C6900" s="7" t="s">
        <v>1429</v>
      </c>
      <c r="D6900" s="7" t="s">
        <v>22</v>
      </c>
      <c r="E6900" s="7" t="s">
        <v>482</v>
      </c>
      <c r="F6900" s="7" t="s">
        <v>483</v>
      </c>
      <c r="G6900" s="7" t="s">
        <v>955</v>
      </c>
      <c r="H6900" s="7" t="s">
        <v>956</v>
      </c>
      <c r="I6900" s="7" t="s">
        <v>985</v>
      </c>
      <c r="J6900" s="7" t="s">
        <v>986</v>
      </c>
      <c r="K6900" s="241">
        <v>3003</v>
      </c>
      <c r="L6900" s="7" t="s">
        <v>987</v>
      </c>
      <c r="M6900" s="241">
        <v>2045</v>
      </c>
      <c r="N6900" s="7" t="s">
        <v>170</v>
      </c>
    </row>
    <row r="6901" spans="1:14" x14ac:dyDescent="0.3">
      <c r="A6901" t="str">
        <f t="shared" si="107"/>
        <v>30032201</v>
      </c>
      <c r="B6901" s="7" t="s">
        <v>1294</v>
      </c>
      <c r="C6901" s="7" t="s">
        <v>1429</v>
      </c>
      <c r="D6901" s="7" t="s">
        <v>22</v>
      </c>
      <c r="E6901" s="7" t="e">
        <v>#N/A</v>
      </c>
      <c r="F6901" s="7" t="e">
        <v>#N/A</v>
      </c>
      <c r="G6901" s="7" t="e">
        <v>#N/A</v>
      </c>
      <c r="H6901" s="7" t="e">
        <v>#N/A</v>
      </c>
      <c r="I6901" s="7" t="s">
        <v>985</v>
      </c>
      <c r="J6901" s="7" t="s">
        <v>986</v>
      </c>
      <c r="K6901" s="241">
        <v>3003</v>
      </c>
      <c r="L6901" s="7" t="s">
        <v>987</v>
      </c>
      <c r="M6901" s="241">
        <v>2201</v>
      </c>
      <c r="N6901" s="7" t="s">
        <v>1574</v>
      </c>
    </row>
    <row r="6902" spans="1:14" x14ac:dyDescent="0.3">
      <c r="A6902" t="str">
        <f t="shared" si="107"/>
        <v>30032210</v>
      </c>
      <c r="B6902" s="7" t="s">
        <v>1294</v>
      </c>
      <c r="C6902" s="7" t="s">
        <v>1429</v>
      </c>
      <c r="D6902" s="7" t="s">
        <v>22</v>
      </c>
      <c r="E6902" s="7" t="e">
        <v>#N/A</v>
      </c>
      <c r="F6902" s="7" t="e">
        <v>#N/A</v>
      </c>
      <c r="G6902" s="7" t="e">
        <v>#N/A</v>
      </c>
      <c r="H6902" s="7" t="e">
        <v>#N/A</v>
      </c>
      <c r="I6902" s="7" t="s">
        <v>985</v>
      </c>
      <c r="J6902" s="7" t="s">
        <v>986</v>
      </c>
      <c r="K6902" s="241">
        <v>3003</v>
      </c>
      <c r="L6902" s="7" t="s">
        <v>987</v>
      </c>
      <c r="M6902" s="241">
        <v>2210</v>
      </c>
      <c r="N6902" s="7" t="s">
        <v>52</v>
      </c>
    </row>
    <row r="6903" spans="1:14" x14ac:dyDescent="0.3">
      <c r="A6903" t="str">
        <f t="shared" si="107"/>
        <v>30034000</v>
      </c>
      <c r="B6903" s="7" t="s">
        <v>1294</v>
      </c>
      <c r="C6903" s="7" t="s">
        <v>1429</v>
      </c>
      <c r="D6903" s="7" t="s">
        <v>22</v>
      </c>
      <c r="E6903" s="7" t="e">
        <v>#N/A</v>
      </c>
      <c r="F6903" s="7" t="e">
        <v>#N/A</v>
      </c>
      <c r="G6903" s="7" t="e">
        <v>#N/A</v>
      </c>
      <c r="H6903" s="7" t="e">
        <v>#N/A</v>
      </c>
      <c r="I6903" s="7" t="s">
        <v>985</v>
      </c>
      <c r="J6903" s="7" t="s">
        <v>986</v>
      </c>
      <c r="K6903" s="241">
        <v>3003</v>
      </c>
      <c r="L6903" s="7" t="s">
        <v>987</v>
      </c>
      <c r="M6903" s="241">
        <v>4000</v>
      </c>
      <c r="N6903" s="7" t="s">
        <v>1349</v>
      </c>
    </row>
    <row r="6904" spans="1:14" x14ac:dyDescent="0.3">
      <c r="A6904" t="str">
        <f t="shared" si="107"/>
        <v>30037000</v>
      </c>
      <c r="B6904" s="7" t="s">
        <v>1294</v>
      </c>
      <c r="C6904" s="7" t="s">
        <v>1429</v>
      </c>
      <c r="D6904" s="7" t="s">
        <v>22</v>
      </c>
      <c r="E6904" s="7" t="e">
        <v>#N/A</v>
      </c>
      <c r="F6904" s="7" t="e">
        <v>#N/A</v>
      </c>
      <c r="G6904" s="7" t="e">
        <v>#N/A</v>
      </c>
      <c r="H6904" s="7" t="e">
        <v>#N/A</v>
      </c>
      <c r="I6904" s="7" t="s">
        <v>985</v>
      </c>
      <c r="J6904" s="7" t="s">
        <v>986</v>
      </c>
      <c r="K6904" s="241">
        <v>3003</v>
      </c>
      <c r="L6904" s="7" t="s">
        <v>987</v>
      </c>
      <c r="M6904" s="241">
        <v>7000</v>
      </c>
      <c r="N6904" s="7" t="s">
        <v>44</v>
      </c>
    </row>
    <row r="6905" spans="1:14" x14ac:dyDescent="0.3">
      <c r="A6905" t="str">
        <f t="shared" si="107"/>
        <v>30037110</v>
      </c>
      <c r="B6905" s="7" t="s">
        <v>1294</v>
      </c>
      <c r="C6905" s="7" t="s">
        <v>1429</v>
      </c>
      <c r="D6905" s="7" t="s">
        <v>22</v>
      </c>
      <c r="E6905" s="7" t="e">
        <v>#N/A</v>
      </c>
      <c r="F6905" s="7" t="e">
        <v>#N/A</v>
      </c>
      <c r="G6905" s="7" t="e">
        <v>#N/A</v>
      </c>
      <c r="H6905" s="7" t="e">
        <v>#N/A</v>
      </c>
      <c r="I6905" s="7" t="s">
        <v>985</v>
      </c>
      <c r="J6905" s="7" t="s">
        <v>986</v>
      </c>
      <c r="K6905" s="241">
        <v>3003</v>
      </c>
      <c r="L6905" s="7" t="s">
        <v>987</v>
      </c>
      <c r="M6905" s="241">
        <v>7110</v>
      </c>
      <c r="N6905" s="7" t="s">
        <v>1576</v>
      </c>
    </row>
    <row r="6906" spans="1:14" x14ac:dyDescent="0.3">
      <c r="A6906" t="str">
        <f t="shared" si="107"/>
        <v>30037120</v>
      </c>
      <c r="B6906" s="7" t="s">
        <v>1294</v>
      </c>
      <c r="C6906" s="7" t="s">
        <v>1429</v>
      </c>
      <c r="D6906" s="7" t="s">
        <v>22</v>
      </c>
      <c r="E6906" s="7" t="e">
        <v>#N/A</v>
      </c>
      <c r="F6906" s="7" t="e">
        <v>#N/A</v>
      </c>
      <c r="G6906" s="7" t="e">
        <v>#N/A</v>
      </c>
      <c r="H6906" s="7" t="e">
        <v>#N/A</v>
      </c>
      <c r="I6906" s="7" t="s">
        <v>985</v>
      </c>
      <c r="J6906" s="7" t="s">
        <v>986</v>
      </c>
      <c r="K6906" s="241">
        <v>3003</v>
      </c>
      <c r="L6906" s="7" t="s">
        <v>987</v>
      </c>
      <c r="M6906" s="241">
        <v>7120</v>
      </c>
      <c r="N6906" s="7" t="s">
        <v>52</v>
      </c>
    </row>
    <row r="6907" spans="1:14" x14ac:dyDescent="0.3">
      <c r="A6907" t="str">
        <f t="shared" si="107"/>
        <v>30041</v>
      </c>
      <c r="B6907" s="7" t="s">
        <v>1294</v>
      </c>
      <c r="C6907" s="7" t="s">
        <v>1429</v>
      </c>
      <c r="D6907" s="7" t="s">
        <v>22</v>
      </c>
      <c r="E6907" s="7" t="s">
        <v>482</v>
      </c>
      <c r="F6907" s="7" t="s">
        <v>483</v>
      </c>
      <c r="G6907" s="7" t="s">
        <v>955</v>
      </c>
      <c r="H6907" s="7" t="s">
        <v>956</v>
      </c>
      <c r="I6907" s="7" t="s">
        <v>985</v>
      </c>
      <c r="J6907" s="7" t="s">
        <v>986</v>
      </c>
      <c r="K6907" s="241">
        <v>3004</v>
      </c>
      <c r="L6907" s="7" t="s">
        <v>988</v>
      </c>
      <c r="M6907" s="241">
        <v>1</v>
      </c>
      <c r="N6907" s="7" t="s">
        <v>158</v>
      </c>
    </row>
    <row r="6908" spans="1:14" x14ac:dyDescent="0.3">
      <c r="A6908" t="str">
        <f t="shared" si="107"/>
        <v>300435</v>
      </c>
      <c r="B6908" s="7" t="s">
        <v>1294</v>
      </c>
      <c r="C6908" s="7" t="s">
        <v>1429</v>
      </c>
      <c r="D6908" s="7" t="s">
        <v>22</v>
      </c>
      <c r="E6908" s="7" t="e">
        <v>#N/A</v>
      </c>
      <c r="F6908" s="7" t="e">
        <v>#N/A</v>
      </c>
      <c r="G6908" s="7" t="e">
        <v>#N/A</v>
      </c>
      <c r="H6908" s="7" t="e">
        <v>#N/A</v>
      </c>
      <c r="I6908" s="7" t="s">
        <v>985</v>
      </c>
      <c r="J6908" s="7" t="s">
        <v>986</v>
      </c>
      <c r="K6908" s="241">
        <v>3004</v>
      </c>
      <c r="L6908" s="7" t="s">
        <v>988</v>
      </c>
      <c r="M6908" s="241">
        <v>35</v>
      </c>
      <c r="N6908" s="7" t="s">
        <v>1346</v>
      </c>
    </row>
    <row r="6909" spans="1:14" x14ac:dyDescent="0.3">
      <c r="A6909" t="str">
        <f t="shared" si="107"/>
        <v>30042037</v>
      </c>
      <c r="B6909" s="7" t="s">
        <v>1294</v>
      </c>
      <c r="C6909" s="7" t="s">
        <v>1429</v>
      </c>
      <c r="D6909" s="7" t="s">
        <v>22</v>
      </c>
      <c r="E6909" s="7" t="e">
        <v>#N/A</v>
      </c>
      <c r="F6909" s="7" t="e">
        <v>#N/A</v>
      </c>
      <c r="G6909" s="7" t="e">
        <v>#N/A</v>
      </c>
      <c r="H6909" s="7" t="e">
        <v>#N/A</v>
      </c>
      <c r="I6909" s="7" t="s">
        <v>985</v>
      </c>
      <c r="J6909" s="7" t="s">
        <v>986</v>
      </c>
      <c r="K6909" s="241">
        <v>3004</v>
      </c>
      <c r="L6909" s="7" t="s">
        <v>988</v>
      </c>
      <c r="M6909" s="241">
        <v>2037</v>
      </c>
      <c r="N6909" s="7" t="s">
        <v>294</v>
      </c>
    </row>
    <row r="6910" spans="1:14" x14ac:dyDescent="0.3">
      <c r="A6910" t="str">
        <f t="shared" si="107"/>
        <v>30042045</v>
      </c>
      <c r="B6910" s="7" t="s">
        <v>1294</v>
      </c>
      <c r="C6910" s="7" t="s">
        <v>1429</v>
      </c>
      <c r="D6910" s="7" t="s">
        <v>22</v>
      </c>
      <c r="E6910" s="7" t="s">
        <v>482</v>
      </c>
      <c r="F6910" s="7" t="s">
        <v>483</v>
      </c>
      <c r="G6910" s="7" t="s">
        <v>955</v>
      </c>
      <c r="H6910" s="7" t="s">
        <v>956</v>
      </c>
      <c r="I6910" s="7" t="s">
        <v>985</v>
      </c>
      <c r="J6910" s="7" t="s">
        <v>986</v>
      </c>
      <c r="K6910" s="241">
        <v>3004</v>
      </c>
      <c r="L6910" s="7" t="s">
        <v>988</v>
      </c>
      <c r="M6910" s="241">
        <v>2045</v>
      </c>
      <c r="N6910" s="7" t="s">
        <v>170</v>
      </c>
    </row>
    <row r="6911" spans="1:14" x14ac:dyDescent="0.3">
      <c r="A6911" t="str">
        <f t="shared" si="107"/>
        <v>30042086</v>
      </c>
      <c r="B6911" s="7" t="s">
        <v>1294</v>
      </c>
      <c r="C6911" s="7" t="s">
        <v>1429</v>
      </c>
      <c r="D6911" s="7" t="s">
        <v>22</v>
      </c>
      <c r="E6911" s="7" t="e">
        <v>#N/A</v>
      </c>
      <c r="F6911" s="7" t="e">
        <v>#N/A</v>
      </c>
      <c r="G6911" s="7" t="e">
        <v>#N/A</v>
      </c>
      <c r="H6911" s="7" t="e">
        <v>#N/A</v>
      </c>
      <c r="I6911" s="7" t="s">
        <v>985</v>
      </c>
      <c r="J6911" s="7" t="s">
        <v>986</v>
      </c>
      <c r="K6911" s="241">
        <v>3004</v>
      </c>
      <c r="L6911" s="7" t="s">
        <v>988</v>
      </c>
      <c r="M6911" s="241">
        <v>2086</v>
      </c>
      <c r="N6911" s="7" t="s">
        <v>291</v>
      </c>
    </row>
    <row r="6912" spans="1:14" x14ac:dyDescent="0.3">
      <c r="A6912" t="str">
        <f t="shared" si="107"/>
        <v>30042087</v>
      </c>
      <c r="B6912" s="7" t="s">
        <v>1294</v>
      </c>
      <c r="C6912" s="7" t="s">
        <v>1429</v>
      </c>
      <c r="D6912" s="7" t="s">
        <v>22</v>
      </c>
      <c r="E6912" s="7" t="e">
        <v>#N/A</v>
      </c>
      <c r="F6912" s="7" t="e">
        <v>#N/A</v>
      </c>
      <c r="G6912" s="7" t="e">
        <v>#N/A</v>
      </c>
      <c r="H6912" s="7" t="e">
        <v>#N/A</v>
      </c>
      <c r="I6912" s="7" t="s">
        <v>985</v>
      </c>
      <c r="J6912" s="7" t="s">
        <v>986</v>
      </c>
      <c r="K6912" s="241">
        <v>3004</v>
      </c>
      <c r="L6912" s="7" t="s">
        <v>988</v>
      </c>
      <c r="M6912" s="241">
        <v>2087</v>
      </c>
      <c r="N6912" s="7" t="s">
        <v>333</v>
      </c>
    </row>
    <row r="6913" spans="1:14" x14ac:dyDescent="0.3">
      <c r="A6913" t="str">
        <f t="shared" si="107"/>
        <v>30042290</v>
      </c>
      <c r="B6913" s="7" t="s">
        <v>1294</v>
      </c>
      <c r="C6913" s="7" t="s">
        <v>1429</v>
      </c>
      <c r="D6913" s="7" t="s">
        <v>22</v>
      </c>
      <c r="E6913" s="7" t="s">
        <v>482</v>
      </c>
      <c r="F6913" s="7" t="s">
        <v>483</v>
      </c>
      <c r="G6913" s="7" t="s">
        <v>955</v>
      </c>
      <c r="H6913" s="7" t="s">
        <v>956</v>
      </c>
      <c r="I6913" s="7" t="s">
        <v>985</v>
      </c>
      <c r="J6913" s="7" t="s">
        <v>986</v>
      </c>
      <c r="K6913" s="241">
        <v>3004</v>
      </c>
      <c r="L6913" s="7" t="s">
        <v>988</v>
      </c>
      <c r="M6913" s="241">
        <v>2290</v>
      </c>
      <c r="N6913" s="7" t="s">
        <v>989</v>
      </c>
    </row>
    <row r="6914" spans="1:14" x14ac:dyDescent="0.3">
      <c r="A6914" t="str">
        <f t="shared" si="107"/>
        <v>30047120</v>
      </c>
      <c r="B6914" s="7" t="s">
        <v>1294</v>
      </c>
      <c r="C6914" s="7" t="s">
        <v>1429</v>
      </c>
      <c r="D6914" s="7" t="s">
        <v>22</v>
      </c>
      <c r="E6914" s="7" t="e">
        <v>#N/A</v>
      </c>
      <c r="F6914" s="7" t="e">
        <v>#N/A</v>
      </c>
      <c r="G6914" s="7" t="e">
        <v>#N/A</v>
      </c>
      <c r="H6914" s="7" t="e">
        <v>#N/A</v>
      </c>
      <c r="I6914" s="7" t="s">
        <v>985</v>
      </c>
      <c r="J6914" s="7" t="s">
        <v>986</v>
      </c>
      <c r="K6914" s="241">
        <v>3004</v>
      </c>
      <c r="L6914" s="7" t="s">
        <v>988</v>
      </c>
      <c r="M6914" s="241">
        <v>7120</v>
      </c>
      <c r="N6914" s="7" t="s">
        <v>52</v>
      </c>
    </row>
    <row r="6915" spans="1:14" x14ac:dyDescent="0.3">
      <c r="A6915" t="str">
        <f t="shared" ref="A6915:A6978" si="108">K6915&amp;M6915</f>
        <v>30047500</v>
      </c>
      <c r="B6915" s="7" t="s">
        <v>1294</v>
      </c>
      <c r="C6915" s="7" t="s">
        <v>1429</v>
      </c>
      <c r="D6915" s="7" t="s">
        <v>22</v>
      </c>
      <c r="E6915" s="7" t="s">
        <v>482</v>
      </c>
      <c r="F6915" s="7" t="s">
        <v>483</v>
      </c>
      <c r="G6915" s="7" t="s">
        <v>955</v>
      </c>
      <c r="H6915" s="7" t="s">
        <v>956</v>
      </c>
      <c r="I6915" s="7" t="s">
        <v>985</v>
      </c>
      <c r="J6915" s="7" t="s">
        <v>986</v>
      </c>
      <c r="K6915" s="241">
        <v>3004</v>
      </c>
      <c r="L6915" s="7" t="s">
        <v>988</v>
      </c>
      <c r="M6915" s="241">
        <v>7500</v>
      </c>
      <c r="N6915" s="7" t="s">
        <v>213</v>
      </c>
    </row>
    <row r="6916" spans="1:14" x14ac:dyDescent="0.3">
      <c r="A6916" t="str">
        <f t="shared" si="108"/>
        <v>30048000</v>
      </c>
      <c r="B6916" s="7" t="s">
        <v>1294</v>
      </c>
      <c r="C6916" s="7" t="s">
        <v>1429</v>
      </c>
      <c r="D6916" s="7" t="s">
        <v>22</v>
      </c>
      <c r="E6916" s="7" t="e">
        <v>#N/A</v>
      </c>
      <c r="F6916" s="7" t="e">
        <v>#N/A</v>
      </c>
      <c r="G6916" s="7" t="e">
        <v>#N/A</v>
      </c>
      <c r="H6916" s="7" t="e">
        <v>#N/A</v>
      </c>
      <c r="I6916" s="7" t="s">
        <v>985</v>
      </c>
      <c r="J6916" s="7" t="s">
        <v>986</v>
      </c>
      <c r="K6916" s="241">
        <v>3004</v>
      </c>
      <c r="L6916" s="7" t="s">
        <v>988</v>
      </c>
      <c r="M6916" s="241">
        <v>8000</v>
      </c>
      <c r="N6916" s="7" t="s">
        <v>163</v>
      </c>
    </row>
    <row r="6917" spans="1:14" x14ac:dyDescent="0.3">
      <c r="A6917" t="str">
        <f t="shared" si="108"/>
        <v>30054000</v>
      </c>
      <c r="B6917" s="7" t="s">
        <v>1294</v>
      </c>
      <c r="C6917" s="7" t="s">
        <v>1429</v>
      </c>
      <c r="D6917" s="7" t="s">
        <v>22</v>
      </c>
      <c r="E6917" s="7" t="e">
        <v>#N/A</v>
      </c>
      <c r="F6917" s="7" t="e">
        <v>#N/A</v>
      </c>
      <c r="G6917" s="7" t="e">
        <v>#N/A</v>
      </c>
      <c r="H6917" s="7" t="e">
        <v>#N/A</v>
      </c>
      <c r="I6917" s="7" t="s">
        <v>985</v>
      </c>
      <c r="J6917" s="7" t="s">
        <v>986</v>
      </c>
      <c r="K6917" s="241">
        <v>3005</v>
      </c>
      <c r="L6917" s="7" t="s">
        <v>2863</v>
      </c>
      <c r="M6917" s="241">
        <v>4000</v>
      </c>
      <c r="N6917" s="7" t="s">
        <v>1349</v>
      </c>
    </row>
    <row r="6918" spans="1:14" x14ac:dyDescent="0.3">
      <c r="A6918" t="str">
        <f t="shared" si="108"/>
        <v>30057500</v>
      </c>
      <c r="B6918" s="7" t="s">
        <v>1294</v>
      </c>
      <c r="C6918" s="7" t="s">
        <v>1429</v>
      </c>
      <c r="D6918" s="7" t="s">
        <v>22</v>
      </c>
      <c r="E6918" s="7" t="e">
        <v>#N/A</v>
      </c>
      <c r="F6918" s="7" t="e">
        <v>#N/A</v>
      </c>
      <c r="G6918" s="7" t="e">
        <v>#N/A</v>
      </c>
      <c r="H6918" s="7" t="e">
        <v>#N/A</v>
      </c>
      <c r="I6918" s="7" t="s">
        <v>985</v>
      </c>
      <c r="J6918" s="7" t="s">
        <v>986</v>
      </c>
      <c r="K6918" s="241">
        <v>3005</v>
      </c>
      <c r="L6918" s="7" t="s">
        <v>2863</v>
      </c>
      <c r="M6918" s="241">
        <v>7500</v>
      </c>
      <c r="N6918" s="7" t="s">
        <v>213</v>
      </c>
    </row>
    <row r="6919" spans="1:14" x14ac:dyDescent="0.3">
      <c r="A6919" t="str">
        <f t="shared" si="108"/>
        <v>30072079</v>
      </c>
      <c r="B6919" s="7" t="s">
        <v>1294</v>
      </c>
      <c r="C6919" s="7" t="s">
        <v>1429</v>
      </c>
      <c r="D6919" s="7" t="s">
        <v>22</v>
      </c>
      <c r="E6919" s="7" t="s">
        <v>482</v>
      </c>
      <c r="F6919" s="7" t="s">
        <v>483</v>
      </c>
      <c r="G6919" s="7" t="s">
        <v>955</v>
      </c>
      <c r="H6919" s="7" t="s">
        <v>956</v>
      </c>
      <c r="I6919" s="7" t="s">
        <v>985</v>
      </c>
      <c r="J6919" s="7" t="s">
        <v>986</v>
      </c>
      <c r="K6919" s="241">
        <v>3007</v>
      </c>
      <c r="L6919" s="7" t="s">
        <v>990</v>
      </c>
      <c r="M6919" s="241">
        <v>2079</v>
      </c>
      <c r="N6919" s="7" t="s">
        <v>35</v>
      </c>
    </row>
    <row r="6920" spans="1:14" x14ac:dyDescent="0.3">
      <c r="A6920" t="str">
        <f t="shared" si="108"/>
        <v>30851</v>
      </c>
      <c r="B6920" s="7" t="s">
        <v>1294</v>
      </c>
      <c r="C6920" s="7" t="s">
        <v>1429</v>
      </c>
      <c r="D6920" s="7" t="s">
        <v>22</v>
      </c>
      <c r="E6920" s="7" t="e">
        <v>#N/A</v>
      </c>
      <c r="F6920" s="7" t="e">
        <v>#N/A</v>
      </c>
      <c r="G6920" s="7" t="e">
        <v>#N/A</v>
      </c>
      <c r="H6920" s="7" t="e">
        <v>#N/A</v>
      </c>
      <c r="I6920" s="7" t="s">
        <v>985</v>
      </c>
      <c r="J6920" s="7" t="s">
        <v>986</v>
      </c>
      <c r="K6920" s="241">
        <v>3085</v>
      </c>
      <c r="L6920" s="7" t="s">
        <v>991</v>
      </c>
      <c r="M6920" s="241">
        <v>1</v>
      </c>
      <c r="N6920" s="7" t="s">
        <v>158</v>
      </c>
    </row>
    <row r="6921" spans="1:14" x14ac:dyDescent="0.3">
      <c r="A6921" t="str">
        <f t="shared" si="108"/>
        <v>30853</v>
      </c>
      <c r="B6921" s="7" t="s">
        <v>1294</v>
      </c>
      <c r="C6921" s="7" t="s">
        <v>1429</v>
      </c>
      <c r="D6921" s="7" t="s">
        <v>22</v>
      </c>
      <c r="E6921" s="7" t="e">
        <v>#N/A</v>
      </c>
      <c r="F6921" s="7" t="e">
        <v>#N/A</v>
      </c>
      <c r="G6921" s="7" t="e">
        <v>#N/A</v>
      </c>
      <c r="H6921" s="7" t="e">
        <v>#N/A</v>
      </c>
      <c r="I6921" s="7" t="s">
        <v>985</v>
      </c>
      <c r="J6921" s="7" t="s">
        <v>986</v>
      </c>
      <c r="K6921" s="241">
        <v>3085</v>
      </c>
      <c r="L6921" s="7" t="s">
        <v>991</v>
      </c>
      <c r="M6921" s="241">
        <v>3</v>
      </c>
      <c r="N6921" s="7" t="s">
        <v>277</v>
      </c>
    </row>
    <row r="6922" spans="1:14" x14ac:dyDescent="0.3">
      <c r="A6922" t="str">
        <f t="shared" si="108"/>
        <v>30851504</v>
      </c>
      <c r="B6922" s="7" t="s">
        <v>1294</v>
      </c>
      <c r="C6922" s="7" t="s">
        <v>1429</v>
      </c>
      <c r="D6922" s="7" t="s">
        <v>22</v>
      </c>
      <c r="E6922" s="7" t="e">
        <v>#N/A</v>
      </c>
      <c r="F6922" s="7" t="e">
        <v>#N/A</v>
      </c>
      <c r="G6922" s="7" t="e">
        <v>#N/A</v>
      </c>
      <c r="H6922" s="7" t="e">
        <v>#N/A</v>
      </c>
      <c r="I6922" s="7" t="s">
        <v>985</v>
      </c>
      <c r="J6922" s="7" t="s">
        <v>986</v>
      </c>
      <c r="K6922" s="241">
        <v>3085</v>
      </c>
      <c r="L6922" s="7" t="s">
        <v>991</v>
      </c>
      <c r="M6922" s="241">
        <v>1504</v>
      </c>
      <c r="N6922" s="7" t="s">
        <v>161</v>
      </c>
    </row>
    <row r="6923" spans="1:14" x14ac:dyDescent="0.3">
      <c r="A6923" t="str">
        <f t="shared" si="108"/>
        <v>30852045</v>
      </c>
      <c r="B6923" s="7" t="s">
        <v>1294</v>
      </c>
      <c r="C6923" s="7" t="s">
        <v>1429</v>
      </c>
      <c r="D6923" s="7" t="s">
        <v>22</v>
      </c>
      <c r="E6923" s="7" t="s">
        <v>482</v>
      </c>
      <c r="F6923" s="7" t="s">
        <v>483</v>
      </c>
      <c r="G6923" s="7" t="s">
        <v>955</v>
      </c>
      <c r="H6923" s="7" t="s">
        <v>956</v>
      </c>
      <c r="I6923" s="7" t="s">
        <v>985</v>
      </c>
      <c r="J6923" s="7" t="s">
        <v>986</v>
      </c>
      <c r="K6923" s="241">
        <v>3085</v>
      </c>
      <c r="L6923" s="7" t="s">
        <v>991</v>
      </c>
      <c r="M6923" s="241">
        <v>2045</v>
      </c>
      <c r="N6923" s="7" t="s">
        <v>170</v>
      </c>
    </row>
    <row r="6924" spans="1:14" x14ac:dyDescent="0.3">
      <c r="A6924" t="str">
        <f t="shared" si="108"/>
        <v>30852180</v>
      </c>
      <c r="B6924" s="7" t="s">
        <v>1294</v>
      </c>
      <c r="C6924" s="7" t="s">
        <v>1429</v>
      </c>
      <c r="D6924" s="7" t="s">
        <v>22</v>
      </c>
      <c r="E6924" s="7" t="e">
        <v>#N/A</v>
      </c>
      <c r="F6924" s="7" t="e">
        <v>#N/A</v>
      </c>
      <c r="G6924" s="7" t="e">
        <v>#N/A</v>
      </c>
      <c r="H6924" s="7" t="e">
        <v>#N/A</v>
      </c>
      <c r="I6924" s="7" t="s">
        <v>985</v>
      </c>
      <c r="J6924" s="7" t="s">
        <v>986</v>
      </c>
      <c r="K6924" s="241">
        <v>3085</v>
      </c>
      <c r="L6924" s="7" t="s">
        <v>991</v>
      </c>
      <c r="M6924" s="241">
        <v>2180</v>
      </c>
      <c r="N6924" s="7" t="s">
        <v>355</v>
      </c>
    </row>
    <row r="6925" spans="1:14" x14ac:dyDescent="0.3">
      <c r="A6925" t="str">
        <f t="shared" si="108"/>
        <v>30852243</v>
      </c>
      <c r="B6925" s="7" t="s">
        <v>1294</v>
      </c>
      <c r="C6925" s="7" t="s">
        <v>1429</v>
      </c>
      <c r="D6925" s="7" t="s">
        <v>22</v>
      </c>
      <c r="E6925" s="7" t="e">
        <v>#N/A</v>
      </c>
      <c r="F6925" s="7" t="e">
        <v>#N/A</v>
      </c>
      <c r="G6925" s="7" t="e">
        <v>#N/A</v>
      </c>
      <c r="H6925" s="7" t="e">
        <v>#N/A</v>
      </c>
      <c r="I6925" s="7" t="s">
        <v>985</v>
      </c>
      <c r="J6925" s="7" t="s">
        <v>986</v>
      </c>
      <c r="K6925" s="241">
        <v>3085</v>
      </c>
      <c r="L6925" s="7" t="s">
        <v>991</v>
      </c>
      <c r="M6925" s="241">
        <v>2243</v>
      </c>
      <c r="N6925" s="7" t="s">
        <v>2864</v>
      </c>
    </row>
    <row r="6926" spans="1:14" x14ac:dyDescent="0.3">
      <c r="A6926" t="str">
        <f t="shared" si="108"/>
        <v>30852245</v>
      </c>
      <c r="B6926" s="7" t="s">
        <v>1294</v>
      </c>
      <c r="C6926" s="7" t="s">
        <v>1429</v>
      </c>
      <c r="D6926" s="7" t="s">
        <v>22</v>
      </c>
      <c r="E6926" s="7" t="s">
        <v>482</v>
      </c>
      <c r="F6926" s="7" t="s">
        <v>483</v>
      </c>
      <c r="G6926" s="7" t="s">
        <v>955</v>
      </c>
      <c r="H6926" s="7" t="s">
        <v>956</v>
      </c>
      <c r="I6926" s="7" t="s">
        <v>985</v>
      </c>
      <c r="J6926" s="7" t="s">
        <v>986</v>
      </c>
      <c r="K6926" s="241">
        <v>3085</v>
      </c>
      <c r="L6926" s="7" t="s">
        <v>991</v>
      </c>
      <c r="M6926" s="241">
        <v>2245</v>
      </c>
      <c r="N6926" s="7" t="s">
        <v>992</v>
      </c>
    </row>
    <row r="6927" spans="1:14" x14ac:dyDescent="0.3">
      <c r="A6927" t="str">
        <f t="shared" si="108"/>
        <v>30852290</v>
      </c>
      <c r="B6927" s="7" t="s">
        <v>1294</v>
      </c>
      <c r="C6927" s="7" t="s">
        <v>1429</v>
      </c>
      <c r="D6927" s="7" t="s">
        <v>22</v>
      </c>
      <c r="E6927" s="7" t="e">
        <v>#N/A</v>
      </c>
      <c r="F6927" s="7" t="e">
        <v>#N/A</v>
      </c>
      <c r="G6927" s="7" t="e">
        <v>#N/A</v>
      </c>
      <c r="H6927" s="7" t="e">
        <v>#N/A</v>
      </c>
      <c r="I6927" s="7" t="s">
        <v>985</v>
      </c>
      <c r="J6927" s="7" t="s">
        <v>986</v>
      </c>
      <c r="K6927" s="241">
        <v>3085</v>
      </c>
      <c r="L6927" s="7" t="s">
        <v>991</v>
      </c>
      <c r="M6927" s="241">
        <v>2290</v>
      </c>
      <c r="N6927" s="7" t="s">
        <v>989</v>
      </c>
    </row>
    <row r="6928" spans="1:14" x14ac:dyDescent="0.3">
      <c r="A6928" t="str">
        <f t="shared" si="108"/>
        <v>30852800</v>
      </c>
      <c r="B6928" s="7" t="s">
        <v>1294</v>
      </c>
      <c r="C6928" s="7" t="s">
        <v>1429</v>
      </c>
      <c r="D6928" s="7" t="s">
        <v>22</v>
      </c>
      <c r="E6928" s="7" t="e">
        <v>#N/A</v>
      </c>
      <c r="F6928" s="7" t="e">
        <v>#N/A</v>
      </c>
      <c r="G6928" s="7" t="e">
        <v>#N/A</v>
      </c>
      <c r="H6928" s="7" t="e">
        <v>#N/A</v>
      </c>
      <c r="I6928" s="7" t="s">
        <v>985</v>
      </c>
      <c r="J6928" s="7" t="s">
        <v>986</v>
      </c>
      <c r="K6928" s="241">
        <v>3085</v>
      </c>
      <c r="L6928" s="7" t="s">
        <v>991</v>
      </c>
      <c r="M6928" s="241">
        <v>2800</v>
      </c>
      <c r="N6928" s="7" t="s">
        <v>1634</v>
      </c>
    </row>
    <row r="6929" spans="1:14" x14ac:dyDescent="0.3">
      <c r="A6929" t="str">
        <f t="shared" si="108"/>
        <v>30852810</v>
      </c>
      <c r="B6929" s="7" t="s">
        <v>1294</v>
      </c>
      <c r="C6929" s="7" t="s">
        <v>1429</v>
      </c>
      <c r="D6929" s="7" t="s">
        <v>22</v>
      </c>
      <c r="E6929" s="7" t="e">
        <v>#N/A</v>
      </c>
      <c r="F6929" s="7" t="e">
        <v>#N/A</v>
      </c>
      <c r="G6929" s="7" t="e">
        <v>#N/A</v>
      </c>
      <c r="H6929" s="7" t="e">
        <v>#N/A</v>
      </c>
      <c r="I6929" s="7" t="s">
        <v>985</v>
      </c>
      <c r="J6929" s="7" t="s">
        <v>986</v>
      </c>
      <c r="K6929" s="241">
        <v>3085</v>
      </c>
      <c r="L6929" s="7" t="s">
        <v>991</v>
      </c>
      <c r="M6929" s="241">
        <v>2810</v>
      </c>
      <c r="N6929" s="7" t="s">
        <v>1635</v>
      </c>
    </row>
    <row r="6930" spans="1:14" x14ac:dyDescent="0.3">
      <c r="A6930" t="str">
        <f t="shared" si="108"/>
        <v>30852811</v>
      </c>
      <c r="B6930" s="7" t="s">
        <v>1294</v>
      </c>
      <c r="C6930" s="7" t="s">
        <v>1429</v>
      </c>
      <c r="D6930" s="7" t="s">
        <v>22</v>
      </c>
      <c r="E6930" s="7" t="e">
        <v>#N/A</v>
      </c>
      <c r="F6930" s="7" t="e">
        <v>#N/A</v>
      </c>
      <c r="G6930" s="7" t="e">
        <v>#N/A</v>
      </c>
      <c r="H6930" s="7" t="e">
        <v>#N/A</v>
      </c>
      <c r="I6930" s="7" t="s">
        <v>985</v>
      </c>
      <c r="J6930" s="7" t="s">
        <v>986</v>
      </c>
      <c r="K6930" s="241">
        <v>3085</v>
      </c>
      <c r="L6930" s="7" t="s">
        <v>991</v>
      </c>
      <c r="M6930" s="241">
        <v>2811</v>
      </c>
      <c r="N6930" s="7" t="s">
        <v>1636</v>
      </c>
    </row>
    <row r="6931" spans="1:14" x14ac:dyDescent="0.3">
      <c r="A6931" t="str">
        <f t="shared" si="108"/>
        <v>30852812</v>
      </c>
      <c r="B6931" s="7" t="s">
        <v>1294</v>
      </c>
      <c r="C6931" s="7" t="s">
        <v>1429</v>
      </c>
      <c r="D6931" s="7" t="s">
        <v>22</v>
      </c>
      <c r="E6931" s="7" t="e">
        <v>#N/A</v>
      </c>
      <c r="F6931" s="7" t="e">
        <v>#N/A</v>
      </c>
      <c r="G6931" s="7" t="e">
        <v>#N/A</v>
      </c>
      <c r="H6931" s="7" t="e">
        <v>#N/A</v>
      </c>
      <c r="I6931" s="7" t="s">
        <v>985</v>
      </c>
      <c r="J6931" s="7" t="s">
        <v>986</v>
      </c>
      <c r="K6931" s="241">
        <v>3085</v>
      </c>
      <c r="L6931" s="7" t="s">
        <v>991</v>
      </c>
      <c r="M6931" s="241">
        <v>2812</v>
      </c>
      <c r="N6931" s="7" t="s">
        <v>1637</v>
      </c>
    </row>
    <row r="6932" spans="1:14" x14ac:dyDescent="0.3">
      <c r="A6932" t="str">
        <f t="shared" si="108"/>
        <v>30852813</v>
      </c>
      <c r="B6932" s="7" t="s">
        <v>1294</v>
      </c>
      <c r="C6932" s="7" t="s">
        <v>1429</v>
      </c>
      <c r="D6932" s="7" t="s">
        <v>22</v>
      </c>
      <c r="E6932" s="7" t="e">
        <v>#N/A</v>
      </c>
      <c r="F6932" s="7" t="e">
        <v>#N/A</v>
      </c>
      <c r="G6932" s="7" t="e">
        <v>#N/A</v>
      </c>
      <c r="H6932" s="7" t="e">
        <v>#N/A</v>
      </c>
      <c r="I6932" s="7" t="s">
        <v>985</v>
      </c>
      <c r="J6932" s="7" t="s">
        <v>986</v>
      </c>
      <c r="K6932" s="241">
        <v>3085</v>
      </c>
      <c r="L6932" s="7" t="s">
        <v>991</v>
      </c>
      <c r="M6932" s="241">
        <v>2813</v>
      </c>
      <c r="N6932" s="7" t="s">
        <v>1638</v>
      </c>
    </row>
    <row r="6933" spans="1:14" x14ac:dyDescent="0.3">
      <c r="A6933" t="str">
        <f t="shared" si="108"/>
        <v>30852814</v>
      </c>
      <c r="B6933" s="7" t="s">
        <v>1294</v>
      </c>
      <c r="C6933" s="7" t="s">
        <v>1429</v>
      </c>
      <c r="D6933" s="7" t="s">
        <v>22</v>
      </c>
      <c r="E6933" s="7" t="e">
        <v>#N/A</v>
      </c>
      <c r="F6933" s="7" t="e">
        <v>#N/A</v>
      </c>
      <c r="G6933" s="7" t="e">
        <v>#N/A</v>
      </c>
      <c r="H6933" s="7" t="e">
        <v>#N/A</v>
      </c>
      <c r="I6933" s="7" t="s">
        <v>985</v>
      </c>
      <c r="J6933" s="7" t="s">
        <v>986</v>
      </c>
      <c r="K6933" s="241">
        <v>3085</v>
      </c>
      <c r="L6933" s="7" t="s">
        <v>991</v>
      </c>
      <c r="M6933" s="241">
        <v>2814</v>
      </c>
      <c r="N6933" s="7" t="s">
        <v>1639</v>
      </c>
    </row>
    <row r="6934" spans="1:14" x14ac:dyDescent="0.3">
      <c r="A6934" t="str">
        <f t="shared" si="108"/>
        <v>30852815</v>
      </c>
      <c r="B6934" s="7" t="s">
        <v>1294</v>
      </c>
      <c r="C6934" s="7" t="s">
        <v>1429</v>
      </c>
      <c r="D6934" s="7" t="s">
        <v>22</v>
      </c>
      <c r="E6934" s="7" t="e">
        <v>#N/A</v>
      </c>
      <c r="F6934" s="7" t="e">
        <v>#N/A</v>
      </c>
      <c r="G6934" s="7" t="e">
        <v>#N/A</v>
      </c>
      <c r="H6934" s="7" t="e">
        <v>#N/A</v>
      </c>
      <c r="I6934" s="7" t="s">
        <v>985</v>
      </c>
      <c r="J6934" s="7" t="s">
        <v>986</v>
      </c>
      <c r="K6934" s="241">
        <v>3085</v>
      </c>
      <c r="L6934" s="7" t="s">
        <v>991</v>
      </c>
      <c r="M6934" s="241">
        <v>2815</v>
      </c>
      <c r="N6934" s="7" t="s">
        <v>1640</v>
      </c>
    </row>
    <row r="6935" spans="1:14" x14ac:dyDescent="0.3">
      <c r="A6935" t="str">
        <f t="shared" si="108"/>
        <v>30852816</v>
      </c>
      <c r="B6935" s="7" t="s">
        <v>1294</v>
      </c>
      <c r="C6935" s="7" t="s">
        <v>1429</v>
      </c>
      <c r="D6935" s="7" t="s">
        <v>22</v>
      </c>
      <c r="E6935" s="7" t="e">
        <v>#N/A</v>
      </c>
      <c r="F6935" s="7" t="e">
        <v>#N/A</v>
      </c>
      <c r="G6935" s="7" t="e">
        <v>#N/A</v>
      </c>
      <c r="H6935" s="7" t="e">
        <v>#N/A</v>
      </c>
      <c r="I6935" s="7" t="s">
        <v>985</v>
      </c>
      <c r="J6935" s="7" t="s">
        <v>986</v>
      </c>
      <c r="K6935" s="241">
        <v>3085</v>
      </c>
      <c r="L6935" s="7" t="s">
        <v>991</v>
      </c>
      <c r="M6935" s="241">
        <v>2816</v>
      </c>
      <c r="N6935" s="7" t="s">
        <v>1641</v>
      </c>
    </row>
    <row r="6936" spans="1:14" x14ac:dyDescent="0.3">
      <c r="A6936" t="str">
        <f t="shared" si="108"/>
        <v>30852821</v>
      </c>
      <c r="B6936" s="7" t="s">
        <v>1294</v>
      </c>
      <c r="C6936" s="7" t="s">
        <v>1429</v>
      </c>
      <c r="D6936" s="7" t="s">
        <v>22</v>
      </c>
      <c r="E6936" s="7" t="e">
        <v>#N/A</v>
      </c>
      <c r="F6936" s="7" t="e">
        <v>#N/A</v>
      </c>
      <c r="G6936" s="7" t="e">
        <v>#N/A</v>
      </c>
      <c r="H6936" s="7" t="e">
        <v>#N/A</v>
      </c>
      <c r="I6936" s="7" t="s">
        <v>985</v>
      </c>
      <c r="J6936" s="7" t="s">
        <v>986</v>
      </c>
      <c r="K6936" s="241">
        <v>3085</v>
      </c>
      <c r="L6936" s="7" t="s">
        <v>991</v>
      </c>
      <c r="M6936" s="241">
        <v>2821</v>
      </c>
      <c r="N6936" s="7" t="s">
        <v>1644</v>
      </c>
    </row>
    <row r="6937" spans="1:14" x14ac:dyDescent="0.3">
      <c r="A6937" t="str">
        <f t="shared" si="108"/>
        <v>30852822</v>
      </c>
      <c r="B6937" s="7" t="s">
        <v>1294</v>
      </c>
      <c r="C6937" s="7" t="s">
        <v>1429</v>
      </c>
      <c r="D6937" s="7" t="s">
        <v>22</v>
      </c>
      <c r="E6937" s="7" t="e">
        <v>#N/A</v>
      </c>
      <c r="F6937" s="7" t="e">
        <v>#N/A</v>
      </c>
      <c r="G6937" s="7" t="e">
        <v>#N/A</v>
      </c>
      <c r="H6937" s="7" t="e">
        <v>#N/A</v>
      </c>
      <c r="I6937" s="7" t="s">
        <v>985</v>
      </c>
      <c r="J6937" s="7" t="s">
        <v>986</v>
      </c>
      <c r="K6937" s="241">
        <v>3085</v>
      </c>
      <c r="L6937" s="7" t="s">
        <v>991</v>
      </c>
      <c r="M6937" s="241">
        <v>2822</v>
      </c>
      <c r="N6937" s="7" t="s">
        <v>153</v>
      </c>
    </row>
    <row r="6938" spans="1:14" x14ac:dyDescent="0.3">
      <c r="A6938" t="str">
        <f t="shared" si="108"/>
        <v>30852823</v>
      </c>
      <c r="B6938" s="7" t="s">
        <v>1294</v>
      </c>
      <c r="C6938" s="7" t="s">
        <v>1429</v>
      </c>
      <c r="D6938" s="7" t="s">
        <v>22</v>
      </c>
      <c r="E6938" s="7" t="e">
        <v>#N/A</v>
      </c>
      <c r="F6938" s="7" t="e">
        <v>#N/A</v>
      </c>
      <c r="G6938" s="7" t="e">
        <v>#N/A</v>
      </c>
      <c r="H6938" s="7" t="e">
        <v>#N/A</v>
      </c>
      <c r="I6938" s="7" t="s">
        <v>985</v>
      </c>
      <c r="J6938" s="7" t="s">
        <v>986</v>
      </c>
      <c r="K6938" s="241">
        <v>3085</v>
      </c>
      <c r="L6938" s="7" t="s">
        <v>991</v>
      </c>
      <c r="M6938" s="241">
        <v>2823</v>
      </c>
      <c r="N6938" s="7" t="s">
        <v>1645</v>
      </c>
    </row>
    <row r="6939" spans="1:14" x14ac:dyDescent="0.3">
      <c r="A6939" t="str">
        <f t="shared" si="108"/>
        <v>30852824</v>
      </c>
      <c r="B6939" s="7" t="s">
        <v>1294</v>
      </c>
      <c r="C6939" s="7" t="s">
        <v>1429</v>
      </c>
      <c r="D6939" s="7" t="s">
        <v>22</v>
      </c>
      <c r="E6939" s="7" t="e">
        <v>#N/A</v>
      </c>
      <c r="F6939" s="7" t="e">
        <v>#N/A</v>
      </c>
      <c r="G6939" s="7" t="e">
        <v>#N/A</v>
      </c>
      <c r="H6939" s="7" t="e">
        <v>#N/A</v>
      </c>
      <c r="I6939" s="7" t="s">
        <v>985</v>
      </c>
      <c r="J6939" s="7" t="s">
        <v>986</v>
      </c>
      <c r="K6939" s="241">
        <v>3085</v>
      </c>
      <c r="L6939" s="7" t="s">
        <v>991</v>
      </c>
      <c r="M6939" s="241">
        <v>2824</v>
      </c>
      <c r="N6939" s="7" t="s">
        <v>1646</v>
      </c>
    </row>
    <row r="6940" spans="1:14" x14ac:dyDescent="0.3">
      <c r="A6940" t="str">
        <f t="shared" si="108"/>
        <v>30852832</v>
      </c>
      <c r="B6940" s="7" t="s">
        <v>1294</v>
      </c>
      <c r="C6940" s="7" t="s">
        <v>1429</v>
      </c>
      <c r="D6940" s="7" t="s">
        <v>22</v>
      </c>
      <c r="E6940" s="7" t="e">
        <v>#N/A</v>
      </c>
      <c r="F6940" s="7" t="e">
        <v>#N/A</v>
      </c>
      <c r="G6940" s="7" t="e">
        <v>#N/A</v>
      </c>
      <c r="H6940" s="7" t="e">
        <v>#N/A</v>
      </c>
      <c r="I6940" s="7" t="s">
        <v>985</v>
      </c>
      <c r="J6940" s="7" t="s">
        <v>986</v>
      </c>
      <c r="K6940" s="241">
        <v>3085</v>
      </c>
      <c r="L6940" s="7" t="s">
        <v>991</v>
      </c>
      <c r="M6940" s="241">
        <v>2832</v>
      </c>
      <c r="N6940" s="7" t="s">
        <v>154</v>
      </c>
    </row>
    <row r="6941" spans="1:14" x14ac:dyDescent="0.3">
      <c r="A6941" t="str">
        <f t="shared" si="108"/>
        <v>30852833</v>
      </c>
      <c r="B6941" s="7" t="s">
        <v>1294</v>
      </c>
      <c r="C6941" s="7" t="s">
        <v>1429</v>
      </c>
      <c r="D6941" s="7" t="s">
        <v>22</v>
      </c>
      <c r="E6941" s="7" t="e">
        <v>#N/A</v>
      </c>
      <c r="F6941" s="7" t="e">
        <v>#N/A</v>
      </c>
      <c r="G6941" s="7" t="e">
        <v>#N/A</v>
      </c>
      <c r="H6941" s="7" t="e">
        <v>#N/A</v>
      </c>
      <c r="I6941" s="7" t="s">
        <v>985</v>
      </c>
      <c r="J6941" s="7" t="s">
        <v>986</v>
      </c>
      <c r="K6941" s="241">
        <v>3085</v>
      </c>
      <c r="L6941" s="7" t="s">
        <v>991</v>
      </c>
      <c r="M6941" s="241">
        <v>2833</v>
      </c>
      <c r="N6941" s="7" t="s">
        <v>1654</v>
      </c>
    </row>
    <row r="6942" spans="1:14" x14ac:dyDescent="0.3">
      <c r="A6942" t="str">
        <f t="shared" si="108"/>
        <v>30852841</v>
      </c>
      <c r="B6942" s="7" t="s">
        <v>1294</v>
      </c>
      <c r="C6942" s="7" t="s">
        <v>1429</v>
      </c>
      <c r="D6942" s="7" t="s">
        <v>22</v>
      </c>
      <c r="E6942" s="7" t="e">
        <v>#N/A</v>
      </c>
      <c r="F6942" s="7" t="e">
        <v>#N/A</v>
      </c>
      <c r="G6942" s="7" t="e">
        <v>#N/A</v>
      </c>
      <c r="H6942" s="7" t="e">
        <v>#N/A</v>
      </c>
      <c r="I6942" s="7" t="s">
        <v>985</v>
      </c>
      <c r="J6942" s="7" t="s">
        <v>986</v>
      </c>
      <c r="K6942" s="241">
        <v>3085</v>
      </c>
      <c r="L6942" s="7" t="s">
        <v>991</v>
      </c>
      <c r="M6942" s="241">
        <v>2841</v>
      </c>
      <c r="N6942" s="7" t="s">
        <v>1656</v>
      </c>
    </row>
    <row r="6943" spans="1:14" x14ac:dyDescent="0.3">
      <c r="A6943" t="str">
        <f t="shared" si="108"/>
        <v>30854000</v>
      </c>
      <c r="B6943" s="7" t="s">
        <v>1294</v>
      </c>
      <c r="C6943" s="7" t="s">
        <v>1429</v>
      </c>
      <c r="D6943" s="7" t="s">
        <v>22</v>
      </c>
      <c r="E6943" s="7" t="e">
        <v>#N/A</v>
      </c>
      <c r="F6943" s="7" t="e">
        <v>#N/A</v>
      </c>
      <c r="G6943" s="7" t="e">
        <v>#N/A</v>
      </c>
      <c r="H6943" s="7" t="e">
        <v>#N/A</v>
      </c>
      <c r="I6943" s="7" t="s">
        <v>985</v>
      </c>
      <c r="J6943" s="7" t="s">
        <v>986</v>
      </c>
      <c r="K6943" s="241">
        <v>3085</v>
      </c>
      <c r="L6943" s="7" t="s">
        <v>991</v>
      </c>
      <c r="M6943" s="241">
        <v>4000</v>
      </c>
      <c r="N6943" s="7" t="s">
        <v>1349</v>
      </c>
    </row>
    <row r="6944" spans="1:14" x14ac:dyDescent="0.3">
      <c r="A6944" t="str">
        <f t="shared" si="108"/>
        <v>30857000</v>
      </c>
      <c r="B6944" s="7" t="s">
        <v>1294</v>
      </c>
      <c r="C6944" s="7" t="s">
        <v>1429</v>
      </c>
      <c r="D6944" s="7" t="s">
        <v>22</v>
      </c>
      <c r="E6944" s="7" t="s">
        <v>482</v>
      </c>
      <c r="F6944" s="7" t="s">
        <v>483</v>
      </c>
      <c r="G6944" s="7" t="s">
        <v>955</v>
      </c>
      <c r="H6944" s="7" t="s">
        <v>956</v>
      </c>
      <c r="I6944" s="7" t="s">
        <v>985</v>
      </c>
      <c r="J6944" s="7" t="s">
        <v>986</v>
      </c>
      <c r="K6944" s="241">
        <v>3085</v>
      </c>
      <c r="L6944" s="7" t="s">
        <v>991</v>
      </c>
      <c r="M6944" s="241">
        <v>7000</v>
      </c>
      <c r="N6944" s="7" t="s">
        <v>44</v>
      </c>
    </row>
    <row r="6945" spans="1:14" x14ac:dyDescent="0.3">
      <c r="A6945" t="str">
        <f t="shared" si="108"/>
        <v>30857101</v>
      </c>
      <c r="B6945" s="7" t="s">
        <v>1294</v>
      </c>
      <c r="C6945" s="7" t="s">
        <v>1429</v>
      </c>
      <c r="D6945" s="7" t="s">
        <v>22</v>
      </c>
      <c r="E6945" s="7" t="e">
        <v>#N/A</v>
      </c>
      <c r="F6945" s="7" t="e">
        <v>#N/A</v>
      </c>
      <c r="G6945" s="7" t="e">
        <v>#N/A</v>
      </c>
      <c r="H6945" s="7" t="e">
        <v>#N/A</v>
      </c>
      <c r="I6945" s="7" t="s">
        <v>985</v>
      </c>
      <c r="J6945" s="7" t="s">
        <v>986</v>
      </c>
      <c r="K6945" s="241">
        <v>3085</v>
      </c>
      <c r="L6945" s="7" t="s">
        <v>991</v>
      </c>
      <c r="M6945" s="241">
        <v>7101</v>
      </c>
      <c r="N6945" s="7" t="s">
        <v>46</v>
      </c>
    </row>
    <row r="6946" spans="1:14" x14ac:dyDescent="0.3">
      <c r="A6946" t="str">
        <f t="shared" si="108"/>
        <v>30871</v>
      </c>
      <c r="B6946" s="7" t="s">
        <v>1294</v>
      </c>
      <c r="C6946" s="7" t="s">
        <v>1429</v>
      </c>
      <c r="D6946" s="7" t="s">
        <v>22</v>
      </c>
      <c r="E6946" s="7" t="e">
        <v>#N/A</v>
      </c>
      <c r="F6946" s="7" t="e">
        <v>#N/A</v>
      </c>
      <c r="G6946" s="7" t="e">
        <v>#N/A</v>
      </c>
      <c r="H6946" s="7" t="e">
        <v>#N/A</v>
      </c>
      <c r="I6946" s="7" t="s">
        <v>985</v>
      </c>
      <c r="J6946" s="7" t="s">
        <v>986</v>
      </c>
      <c r="K6946" s="241">
        <v>3087</v>
      </c>
      <c r="L6946" s="7" t="s">
        <v>2865</v>
      </c>
      <c r="M6946" s="241">
        <v>1</v>
      </c>
      <c r="N6946" s="7" t="s">
        <v>158</v>
      </c>
    </row>
    <row r="6947" spans="1:14" x14ac:dyDescent="0.3">
      <c r="A6947" t="str">
        <f t="shared" si="108"/>
        <v>30873</v>
      </c>
      <c r="B6947" s="7" t="s">
        <v>1294</v>
      </c>
      <c r="C6947" s="7" t="s">
        <v>1429</v>
      </c>
      <c r="D6947" s="7" t="s">
        <v>22</v>
      </c>
      <c r="E6947" s="7" t="e">
        <v>#N/A</v>
      </c>
      <c r="F6947" s="7" t="e">
        <v>#N/A</v>
      </c>
      <c r="G6947" s="7" t="e">
        <v>#N/A</v>
      </c>
      <c r="H6947" s="7" t="e">
        <v>#N/A</v>
      </c>
      <c r="I6947" s="7" t="s">
        <v>985</v>
      </c>
      <c r="J6947" s="7" t="s">
        <v>986</v>
      </c>
      <c r="K6947" s="241">
        <v>3087</v>
      </c>
      <c r="L6947" s="7" t="s">
        <v>2865</v>
      </c>
      <c r="M6947" s="241">
        <v>3</v>
      </c>
      <c r="N6947" s="7" t="s">
        <v>277</v>
      </c>
    </row>
    <row r="6948" spans="1:14" x14ac:dyDescent="0.3">
      <c r="A6948" t="str">
        <f t="shared" si="108"/>
        <v>30872045</v>
      </c>
      <c r="B6948" s="7" t="s">
        <v>1294</v>
      </c>
      <c r="C6948" s="7" t="s">
        <v>1429</v>
      </c>
      <c r="D6948" s="7" t="s">
        <v>22</v>
      </c>
      <c r="E6948" s="7" t="e">
        <v>#N/A</v>
      </c>
      <c r="F6948" s="7" t="e">
        <v>#N/A</v>
      </c>
      <c r="G6948" s="7" t="e">
        <v>#N/A</v>
      </c>
      <c r="H6948" s="7" t="e">
        <v>#N/A</v>
      </c>
      <c r="I6948" s="7" t="s">
        <v>985</v>
      </c>
      <c r="J6948" s="7" t="s">
        <v>986</v>
      </c>
      <c r="K6948" s="241">
        <v>3087</v>
      </c>
      <c r="L6948" s="7" t="s">
        <v>2865</v>
      </c>
      <c r="M6948" s="241">
        <v>2045</v>
      </c>
      <c r="N6948" s="7" t="s">
        <v>170</v>
      </c>
    </row>
    <row r="6949" spans="1:14" x14ac:dyDescent="0.3">
      <c r="A6949" t="str">
        <f t="shared" si="108"/>
        <v>30877103</v>
      </c>
      <c r="B6949" s="7" t="s">
        <v>1294</v>
      </c>
      <c r="C6949" s="7" t="s">
        <v>1429</v>
      </c>
      <c r="D6949" s="7" t="s">
        <v>22</v>
      </c>
      <c r="E6949" s="7" t="e">
        <v>#N/A</v>
      </c>
      <c r="F6949" s="7" t="e">
        <v>#N/A</v>
      </c>
      <c r="G6949" s="7" t="e">
        <v>#N/A</v>
      </c>
      <c r="H6949" s="7" t="e">
        <v>#N/A</v>
      </c>
      <c r="I6949" s="7" t="s">
        <v>985</v>
      </c>
      <c r="J6949" s="7" t="s">
        <v>986</v>
      </c>
      <c r="K6949" s="241">
        <v>3087</v>
      </c>
      <c r="L6949" s="7" t="s">
        <v>2865</v>
      </c>
      <c r="M6949" s="241">
        <v>7103</v>
      </c>
      <c r="N6949" s="7" t="s">
        <v>36</v>
      </c>
    </row>
    <row r="6950" spans="1:14" x14ac:dyDescent="0.3">
      <c r="A6950" t="str">
        <f t="shared" si="108"/>
        <v>30877120</v>
      </c>
      <c r="B6950" s="7" t="s">
        <v>1294</v>
      </c>
      <c r="C6950" s="7" t="s">
        <v>1429</v>
      </c>
      <c r="D6950" s="7" t="s">
        <v>22</v>
      </c>
      <c r="E6950" s="7" t="e">
        <v>#N/A</v>
      </c>
      <c r="F6950" s="7" t="e">
        <v>#N/A</v>
      </c>
      <c r="G6950" s="7" t="e">
        <v>#N/A</v>
      </c>
      <c r="H6950" s="7" t="e">
        <v>#N/A</v>
      </c>
      <c r="I6950" s="7" t="s">
        <v>985</v>
      </c>
      <c r="J6950" s="7" t="s">
        <v>986</v>
      </c>
      <c r="K6950" s="241">
        <v>3087</v>
      </c>
      <c r="L6950" s="7" t="s">
        <v>2865</v>
      </c>
      <c r="M6950" s="241">
        <v>7120</v>
      </c>
      <c r="N6950" s="7" t="s">
        <v>52</v>
      </c>
    </row>
    <row r="6951" spans="1:14" x14ac:dyDescent="0.3">
      <c r="A6951" t="str">
        <f t="shared" si="108"/>
        <v>30891</v>
      </c>
      <c r="B6951" s="7" t="s">
        <v>1294</v>
      </c>
      <c r="C6951" s="7" t="s">
        <v>1429</v>
      </c>
      <c r="D6951" s="7" t="s">
        <v>22</v>
      </c>
      <c r="E6951" s="7" t="e">
        <v>#N/A</v>
      </c>
      <c r="F6951" s="7" t="e">
        <v>#N/A</v>
      </c>
      <c r="G6951" s="7" t="e">
        <v>#N/A</v>
      </c>
      <c r="H6951" s="7" t="e">
        <v>#N/A</v>
      </c>
      <c r="I6951" s="7" t="s">
        <v>985</v>
      </c>
      <c r="J6951" s="7" t="s">
        <v>986</v>
      </c>
      <c r="K6951" s="241">
        <v>3089</v>
      </c>
      <c r="L6951" s="7" t="s">
        <v>2866</v>
      </c>
      <c r="M6951" s="241">
        <v>1</v>
      </c>
      <c r="N6951" s="7" t="s">
        <v>158</v>
      </c>
    </row>
    <row r="6952" spans="1:14" x14ac:dyDescent="0.3">
      <c r="A6952" t="str">
        <f t="shared" si="108"/>
        <v>30897120</v>
      </c>
      <c r="B6952" s="7" t="s">
        <v>1294</v>
      </c>
      <c r="C6952" s="7" t="s">
        <v>1429</v>
      </c>
      <c r="D6952" s="7" t="s">
        <v>22</v>
      </c>
      <c r="E6952" s="7" t="e">
        <v>#N/A</v>
      </c>
      <c r="F6952" s="7" t="e">
        <v>#N/A</v>
      </c>
      <c r="G6952" s="7" t="e">
        <v>#N/A</v>
      </c>
      <c r="H6952" s="7" t="e">
        <v>#N/A</v>
      </c>
      <c r="I6952" s="7" t="s">
        <v>985</v>
      </c>
      <c r="J6952" s="7" t="s">
        <v>986</v>
      </c>
      <c r="K6952" s="241">
        <v>3089</v>
      </c>
      <c r="L6952" s="7" t="s">
        <v>2866</v>
      </c>
      <c r="M6952" s="241">
        <v>7120</v>
      </c>
      <c r="N6952" s="7" t="s">
        <v>52</v>
      </c>
    </row>
    <row r="6953" spans="1:14" x14ac:dyDescent="0.3">
      <c r="A6953" t="str">
        <f t="shared" si="108"/>
        <v>30911</v>
      </c>
      <c r="B6953" s="7" t="s">
        <v>1294</v>
      </c>
      <c r="C6953" s="7" t="s">
        <v>1429</v>
      </c>
      <c r="D6953" s="7" t="s">
        <v>22</v>
      </c>
      <c r="E6953" s="7" t="e">
        <v>#N/A</v>
      </c>
      <c r="F6953" s="7" t="e">
        <v>#N/A</v>
      </c>
      <c r="G6953" s="7" t="e">
        <v>#N/A</v>
      </c>
      <c r="H6953" s="7" t="e">
        <v>#N/A</v>
      </c>
      <c r="I6953" s="7" t="s">
        <v>985</v>
      </c>
      <c r="J6953" s="7" t="s">
        <v>986</v>
      </c>
      <c r="K6953" s="241">
        <v>3091</v>
      </c>
      <c r="L6953" s="7" t="s">
        <v>2867</v>
      </c>
      <c r="M6953" s="241">
        <v>1</v>
      </c>
      <c r="N6953" s="7" t="s">
        <v>158</v>
      </c>
    </row>
    <row r="6954" spans="1:14" x14ac:dyDescent="0.3">
      <c r="A6954" t="str">
        <f t="shared" si="108"/>
        <v>30912045</v>
      </c>
      <c r="B6954" s="7" t="s">
        <v>1294</v>
      </c>
      <c r="C6954" s="7" t="s">
        <v>1429</v>
      </c>
      <c r="D6954" s="7" t="s">
        <v>22</v>
      </c>
      <c r="E6954" s="7" t="e">
        <v>#N/A</v>
      </c>
      <c r="F6954" s="7" t="e">
        <v>#N/A</v>
      </c>
      <c r="G6954" s="7" t="e">
        <v>#N/A</v>
      </c>
      <c r="H6954" s="7" t="e">
        <v>#N/A</v>
      </c>
      <c r="I6954" s="7" t="s">
        <v>985</v>
      </c>
      <c r="J6954" s="7" t="s">
        <v>986</v>
      </c>
      <c r="K6954" s="241">
        <v>3091</v>
      </c>
      <c r="L6954" s="7" t="s">
        <v>2867</v>
      </c>
      <c r="M6954" s="241">
        <v>2045</v>
      </c>
      <c r="N6954" s="7" t="s">
        <v>170</v>
      </c>
    </row>
    <row r="6955" spans="1:14" x14ac:dyDescent="0.3">
      <c r="A6955" t="str">
        <f t="shared" si="108"/>
        <v>30912210</v>
      </c>
      <c r="B6955" s="7" t="s">
        <v>1294</v>
      </c>
      <c r="C6955" s="7" t="s">
        <v>1429</v>
      </c>
      <c r="D6955" s="7" t="s">
        <v>22</v>
      </c>
      <c r="E6955" s="7" t="e">
        <v>#N/A</v>
      </c>
      <c r="F6955" s="7" t="e">
        <v>#N/A</v>
      </c>
      <c r="G6955" s="7" t="e">
        <v>#N/A</v>
      </c>
      <c r="H6955" s="7" t="e">
        <v>#N/A</v>
      </c>
      <c r="I6955" s="7" t="s">
        <v>985</v>
      </c>
      <c r="J6955" s="7" t="s">
        <v>986</v>
      </c>
      <c r="K6955" s="241">
        <v>3091</v>
      </c>
      <c r="L6955" s="7" t="s">
        <v>2867</v>
      </c>
      <c r="M6955" s="241">
        <v>2210</v>
      </c>
      <c r="N6955" s="7" t="s">
        <v>52</v>
      </c>
    </row>
    <row r="6956" spans="1:14" x14ac:dyDescent="0.3">
      <c r="A6956" t="str">
        <f t="shared" si="108"/>
        <v>30917000</v>
      </c>
      <c r="B6956" s="7" t="s">
        <v>1294</v>
      </c>
      <c r="C6956" s="7" t="s">
        <v>1429</v>
      </c>
      <c r="D6956" s="7" t="s">
        <v>22</v>
      </c>
      <c r="E6956" s="7" t="e">
        <v>#N/A</v>
      </c>
      <c r="F6956" s="7" t="e">
        <v>#N/A</v>
      </c>
      <c r="G6956" s="7" t="e">
        <v>#N/A</v>
      </c>
      <c r="H6956" s="7" t="e">
        <v>#N/A</v>
      </c>
      <c r="I6956" s="7" t="s">
        <v>985</v>
      </c>
      <c r="J6956" s="7" t="s">
        <v>986</v>
      </c>
      <c r="K6956" s="241">
        <v>3091</v>
      </c>
      <c r="L6956" s="7" t="s">
        <v>2867</v>
      </c>
      <c r="M6956" s="241">
        <v>7000</v>
      </c>
      <c r="N6956" s="7" t="s">
        <v>44</v>
      </c>
    </row>
    <row r="6957" spans="1:14" x14ac:dyDescent="0.3">
      <c r="A6957" t="str">
        <f t="shared" si="108"/>
        <v>30917120</v>
      </c>
      <c r="B6957" s="7" t="s">
        <v>1294</v>
      </c>
      <c r="C6957" s="7" t="s">
        <v>1429</v>
      </c>
      <c r="D6957" s="7" t="s">
        <v>22</v>
      </c>
      <c r="E6957" s="7" t="e">
        <v>#N/A</v>
      </c>
      <c r="F6957" s="7" t="e">
        <v>#N/A</v>
      </c>
      <c r="G6957" s="7" t="e">
        <v>#N/A</v>
      </c>
      <c r="H6957" s="7" t="e">
        <v>#N/A</v>
      </c>
      <c r="I6957" s="7" t="s">
        <v>985</v>
      </c>
      <c r="J6957" s="7" t="s">
        <v>986</v>
      </c>
      <c r="K6957" s="241">
        <v>3091</v>
      </c>
      <c r="L6957" s="7" t="s">
        <v>2867</v>
      </c>
      <c r="M6957" s="241">
        <v>7120</v>
      </c>
      <c r="N6957" s="7" t="s">
        <v>52</v>
      </c>
    </row>
    <row r="6958" spans="1:14" x14ac:dyDescent="0.3">
      <c r="A6958" t="str">
        <f t="shared" si="108"/>
        <v>3041</v>
      </c>
      <c r="B6958" s="7" t="s">
        <v>1294</v>
      </c>
      <c r="C6958" s="7" t="s">
        <v>1429</v>
      </c>
      <c r="D6958" s="7" t="s">
        <v>1356</v>
      </c>
      <c r="E6958" s="7" t="s">
        <v>482</v>
      </c>
      <c r="F6958" s="7" t="s">
        <v>483</v>
      </c>
      <c r="G6958" s="7" t="s">
        <v>955</v>
      </c>
      <c r="H6958" s="7" t="s">
        <v>956</v>
      </c>
      <c r="I6958" s="7" t="s">
        <v>1008</v>
      </c>
      <c r="J6958" s="7" t="s">
        <v>1009</v>
      </c>
      <c r="K6958" s="241">
        <v>304</v>
      </c>
      <c r="L6958" s="7" t="s">
        <v>1009</v>
      </c>
      <c r="M6958" s="241">
        <v>1</v>
      </c>
      <c r="N6958" s="7" t="s">
        <v>158</v>
      </c>
    </row>
    <row r="6959" spans="1:14" x14ac:dyDescent="0.3">
      <c r="A6959" t="str">
        <f t="shared" si="108"/>
        <v>3043</v>
      </c>
      <c r="B6959" s="7" t="s">
        <v>1294</v>
      </c>
      <c r="C6959" s="7" t="s">
        <v>1429</v>
      </c>
      <c r="D6959" s="7" t="s">
        <v>1356</v>
      </c>
      <c r="E6959" s="7" t="s">
        <v>482</v>
      </c>
      <c r="F6959" s="7" t="s">
        <v>483</v>
      </c>
      <c r="G6959" s="7" t="s">
        <v>955</v>
      </c>
      <c r="H6959" s="7" t="s">
        <v>956</v>
      </c>
      <c r="I6959" s="7" t="s">
        <v>1008</v>
      </c>
      <c r="J6959" s="7" t="s">
        <v>1009</v>
      </c>
      <c r="K6959" s="241">
        <v>304</v>
      </c>
      <c r="L6959" s="7" t="s">
        <v>1009</v>
      </c>
      <c r="M6959" s="241">
        <v>3</v>
      </c>
      <c r="N6959" s="7" t="s">
        <v>277</v>
      </c>
    </row>
    <row r="6960" spans="1:14" x14ac:dyDescent="0.3">
      <c r="A6960" t="str">
        <f t="shared" si="108"/>
        <v>3044</v>
      </c>
      <c r="B6960" s="7" t="s">
        <v>1294</v>
      </c>
      <c r="C6960" s="7" t="s">
        <v>1429</v>
      </c>
      <c r="D6960" s="7" t="s">
        <v>1356</v>
      </c>
      <c r="E6960" s="7" t="e">
        <v>#N/A</v>
      </c>
      <c r="F6960" s="7" t="e">
        <v>#N/A</v>
      </c>
      <c r="G6960" s="7" t="e">
        <v>#N/A</v>
      </c>
      <c r="H6960" s="7" t="e">
        <v>#N/A</v>
      </c>
      <c r="I6960" s="7" t="s">
        <v>1008</v>
      </c>
      <c r="J6960" s="7" t="s">
        <v>1009</v>
      </c>
      <c r="K6960" s="241">
        <v>304</v>
      </c>
      <c r="L6960" s="7" t="s">
        <v>1009</v>
      </c>
      <c r="M6960" s="241">
        <v>4</v>
      </c>
      <c r="N6960" s="7" t="s">
        <v>463</v>
      </c>
    </row>
    <row r="6961" spans="1:14" x14ac:dyDescent="0.3">
      <c r="A6961" t="str">
        <f t="shared" si="108"/>
        <v>3045</v>
      </c>
      <c r="B6961" s="7" t="s">
        <v>1294</v>
      </c>
      <c r="C6961" s="7" t="s">
        <v>1429</v>
      </c>
      <c r="D6961" s="7" t="s">
        <v>1356</v>
      </c>
      <c r="E6961" s="7" t="e">
        <v>#N/A</v>
      </c>
      <c r="F6961" s="7" t="e">
        <v>#N/A</v>
      </c>
      <c r="G6961" s="7" t="e">
        <v>#N/A</v>
      </c>
      <c r="H6961" s="7" t="e">
        <v>#N/A</v>
      </c>
      <c r="I6961" s="7" t="s">
        <v>1008</v>
      </c>
      <c r="J6961" s="7" t="s">
        <v>1009</v>
      </c>
      <c r="K6961" s="241">
        <v>304</v>
      </c>
      <c r="L6961" s="7" t="s">
        <v>1009</v>
      </c>
      <c r="M6961" s="241">
        <v>5</v>
      </c>
      <c r="N6961" s="7" t="s">
        <v>1441</v>
      </c>
    </row>
    <row r="6962" spans="1:14" x14ac:dyDescent="0.3">
      <c r="A6962" t="str">
        <f t="shared" si="108"/>
        <v>3046</v>
      </c>
      <c r="B6962" s="7" t="s">
        <v>1294</v>
      </c>
      <c r="C6962" s="7" t="s">
        <v>1429</v>
      </c>
      <c r="D6962" s="7" t="s">
        <v>1356</v>
      </c>
      <c r="E6962" s="7" t="e">
        <v>#N/A</v>
      </c>
      <c r="F6962" s="7" t="e">
        <v>#N/A</v>
      </c>
      <c r="G6962" s="7" t="e">
        <v>#N/A</v>
      </c>
      <c r="H6962" s="7" t="e">
        <v>#N/A</v>
      </c>
      <c r="I6962" s="7" t="s">
        <v>1008</v>
      </c>
      <c r="J6962" s="7" t="s">
        <v>1009</v>
      </c>
      <c r="K6962" s="241">
        <v>304</v>
      </c>
      <c r="L6962" s="7" t="s">
        <v>1009</v>
      </c>
      <c r="M6962" s="241">
        <v>6</v>
      </c>
      <c r="N6962" s="7" t="s">
        <v>402</v>
      </c>
    </row>
    <row r="6963" spans="1:14" x14ac:dyDescent="0.3">
      <c r="A6963" t="str">
        <f t="shared" si="108"/>
        <v>3048</v>
      </c>
      <c r="B6963" s="7" t="s">
        <v>1294</v>
      </c>
      <c r="C6963" s="7" t="s">
        <v>1429</v>
      </c>
      <c r="D6963" s="7" t="s">
        <v>1356</v>
      </c>
      <c r="E6963" s="7" t="s">
        <v>482</v>
      </c>
      <c r="F6963" s="7" t="s">
        <v>483</v>
      </c>
      <c r="G6963" s="7" t="s">
        <v>955</v>
      </c>
      <c r="H6963" s="7" t="s">
        <v>956</v>
      </c>
      <c r="I6963" s="7" t="s">
        <v>1008</v>
      </c>
      <c r="J6963" s="7" t="s">
        <v>1009</v>
      </c>
      <c r="K6963" s="241">
        <v>304</v>
      </c>
      <c r="L6963" s="7" t="s">
        <v>1009</v>
      </c>
      <c r="M6963" s="241">
        <v>8</v>
      </c>
      <c r="N6963" s="7" t="s">
        <v>159</v>
      </c>
    </row>
    <row r="6964" spans="1:14" x14ac:dyDescent="0.3">
      <c r="A6964" t="str">
        <f t="shared" si="108"/>
        <v>3049</v>
      </c>
      <c r="B6964" s="7" t="s">
        <v>1294</v>
      </c>
      <c r="C6964" s="7" t="s">
        <v>1429</v>
      </c>
      <c r="D6964" s="7" t="s">
        <v>1356</v>
      </c>
      <c r="E6964" s="7" t="e">
        <v>#N/A</v>
      </c>
      <c r="F6964" s="7" t="e">
        <v>#N/A</v>
      </c>
      <c r="G6964" s="7" t="e">
        <v>#N/A</v>
      </c>
      <c r="H6964" s="7" t="e">
        <v>#N/A</v>
      </c>
      <c r="I6964" s="7" t="s">
        <v>1008</v>
      </c>
      <c r="J6964" s="7" t="s">
        <v>1009</v>
      </c>
      <c r="K6964" s="241">
        <v>304</v>
      </c>
      <c r="L6964" s="7" t="s">
        <v>1009</v>
      </c>
      <c r="M6964" s="241">
        <v>9</v>
      </c>
      <c r="N6964" s="7" t="s">
        <v>464</v>
      </c>
    </row>
    <row r="6965" spans="1:14" x14ac:dyDescent="0.3">
      <c r="A6965" t="str">
        <f t="shared" si="108"/>
        <v>30430</v>
      </c>
      <c r="B6965" s="7" t="s">
        <v>1294</v>
      </c>
      <c r="C6965" s="7" t="s">
        <v>1429</v>
      </c>
      <c r="D6965" s="7" t="s">
        <v>1356</v>
      </c>
      <c r="E6965" s="7" t="e">
        <v>#N/A</v>
      </c>
      <c r="F6965" s="7" t="e">
        <v>#N/A</v>
      </c>
      <c r="G6965" s="7" t="e">
        <v>#N/A</v>
      </c>
      <c r="H6965" s="7" t="e">
        <v>#N/A</v>
      </c>
      <c r="I6965" s="7" t="s">
        <v>1008</v>
      </c>
      <c r="J6965" s="7" t="s">
        <v>1009</v>
      </c>
      <c r="K6965" s="241">
        <v>304</v>
      </c>
      <c r="L6965" s="7" t="s">
        <v>1009</v>
      </c>
      <c r="M6965" s="241">
        <v>30</v>
      </c>
      <c r="N6965" s="7" t="s">
        <v>347</v>
      </c>
    </row>
    <row r="6966" spans="1:14" x14ac:dyDescent="0.3">
      <c r="A6966" t="str">
        <f t="shared" si="108"/>
        <v>30435</v>
      </c>
      <c r="B6966" s="7" t="s">
        <v>1294</v>
      </c>
      <c r="C6966" s="7" t="s">
        <v>1429</v>
      </c>
      <c r="D6966" s="7" t="s">
        <v>1356</v>
      </c>
      <c r="E6966" s="7" t="e">
        <v>#N/A</v>
      </c>
      <c r="F6966" s="7" t="e">
        <v>#N/A</v>
      </c>
      <c r="G6966" s="7" t="e">
        <v>#N/A</v>
      </c>
      <c r="H6966" s="7" t="e">
        <v>#N/A</v>
      </c>
      <c r="I6966" s="7" t="s">
        <v>1008</v>
      </c>
      <c r="J6966" s="7" t="s">
        <v>1009</v>
      </c>
      <c r="K6966" s="241">
        <v>304</v>
      </c>
      <c r="L6966" s="7" t="s">
        <v>1009</v>
      </c>
      <c r="M6966" s="241">
        <v>35</v>
      </c>
      <c r="N6966" s="7" t="s">
        <v>1346</v>
      </c>
    </row>
    <row r="6967" spans="1:14" x14ac:dyDescent="0.3">
      <c r="A6967" t="str">
        <f t="shared" si="108"/>
        <v>30460</v>
      </c>
      <c r="B6967" s="7" t="s">
        <v>1294</v>
      </c>
      <c r="C6967" s="7" t="s">
        <v>1429</v>
      </c>
      <c r="D6967" s="7" t="s">
        <v>1356</v>
      </c>
      <c r="E6967" s="7" t="e">
        <v>#N/A</v>
      </c>
      <c r="F6967" s="7" t="e">
        <v>#N/A</v>
      </c>
      <c r="G6967" s="7" t="e">
        <v>#N/A</v>
      </c>
      <c r="H6967" s="7" t="e">
        <v>#N/A</v>
      </c>
      <c r="I6967" s="7" t="s">
        <v>1008</v>
      </c>
      <c r="J6967" s="7" t="s">
        <v>1009</v>
      </c>
      <c r="K6967" s="241">
        <v>304</v>
      </c>
      <c r="L6967" s="7" t="s">
        <v>1009</v>
      </c>
      <c r="M6967" s="241">
        <v>60</v>
      </c>
      <c r="N6967" s="7" t="s">
        <v>311</v>
      </c>
    </row>
    <row r="6968" spans="1:14" x14ac:dyDescent="0.3">
      <c r="A6968" t="str">
        <f t="shared" si="108"/>
        <v>3041502</v>
      </c>
      <c r="B6968" s="7" t="s">
        <v>1294</v>
      </c>
      <c r="C6968" s="7" t="s">
        <v>1429</v>
      </c>
      <c r="D6968" s="7" t="s">
        <v>1356</v>
      </c>
      <c r="E6968" s="7" t="e">
        <v>#N/A</v>
      </c>
      <c r="F6968" s="7" t="e">
        <v>#N/A</v>
      </c>
      <c r="G6968" s="7" t="e">
        <v>#N/A</v>
      </c>
      <c r="H6968" s="7" t="e">
        <v>#N/A</v>
      </c>
      <c r="I6968" s="7" t="s">
        <v>1008</v>
      </c>
      <c r="J6968" s="7" t="s">
        <v>1009</v>
      </c>
      <c r="K6968" s="241">
        <v>304</v>
      </c>
      <c r="L6968" s="7" t="s">
        <v>1009</v>
      </c>
      <c r="M6968" s="241">
        <v>1502</v>
      </c>
      <c r="N6968" s="7" t="s">
        <v>491</v>
      </c>
    </row>
    <row r="6969" spans="1:14" x14ac:dyDescent="0.3">
      <c r="A6969" t="str">
        <f t="shared" si="108"/>
        <v>3041503</v>
      </c>
      <c r="B6969" s="7" t="s">
        <v>1294</v>
      </c>
      <c r="C6969" s="7" t="s">
        <v>1429</v>
      </c>
      <c r="D6969" s="7" t="s">
        <v>1356</v>
      </c>
      <c r="E6969" s="7" t="e">
        <v>#N/A</v>
      </c>
      <c r="F6969" s="7" t="e">
        <v>#N/A</v>
      </c>
      <c r="G6969" s="7" t="e">
        <v>#N/A</v>
      </c>
      <c r="H6969" s="7" t="e">
        <v>#N/A</v>
      </c>
      <c r="I6969" s="7" t="s">
        <v>1008</v>
      </c>
      <c r="J6969" s="7" t="s">
        <v>1009</v>
      </c>
      <c r="K6969" s="241">
        <v>304</v>
      </c>
      <c r="L6969" s="7" t="s">
        <v>1009</v>
      </c>
      <c r="M6969" s="241">
        <v>1503</v>
      </c>
      <c r="N6969" s="7" t="s">
        <v>351</v>
      </c>
    </row>
    <row r="6970" spans="1:14" x14ac:dyDescent="0.3">
      <c r="A6970" t="str">
        <f t="shared" si="108"/>
        <v>3041504</v>
      </c>
      <c r="B6970" s="7" t="s">
        <v>1294</v>
      </c>
      <c r="C6970" s="7" t="s">
        <v>1429</v>
      </c>
      <c r="D6970" s="7" t="s">
        <v>1356</v>
      </c>
      <c r="E6970" s="7" t="s">
        <v>482</v>
      </c>
      <c r="F6970" s="7" t="s">
        <v>483</v>
      </c>
      <c r="G6970" s="7" t="s">
        <v>955</v>
      </c>
      <c r="H6970" s="7" t="s">
        <v>956</v>
      </c>
      <c r="I6970" s="7" t="s">
        <v>1008</v>
      </c>
      <c r="J6970" s="7" t="s">
        <v>1009</v>
      </c>
      <c r="K6970" s="241">
        <v>304</v>
      </c>
      <c r="L6970" s="7" t="s">
        <v>1009</v>
      </c>
      <c r="M6970" s="241">
        <v>1504</v>
      </c>
      <c r="N6970" s="7" t="s">
        <v>161</v>
      </c>
    </row>
    <row r="6971" spans="1:14" x14ac:dyDescent="0.3">
      <c r="A6971" t="str">
        <f t="shared" si="108"/>
        <v>3042000</v>
      </c>
      <c r="B6971" s="7" t="s">
        <v>1294</v>
      </c>
      <c r="C6971" s="7" t="s">
        <v>1429</v>
      </c>
      <c r="D6971" s="7" t="s">
        <v>1356</v>
      </c>
      <c r="E6971" s="7" t="s">
        <v>482</v>
      </c>
      <c r="F6971" s="7" t="s">
        <v>483</v>
      </c>
      <c r="G6971" s="7" t="s">
        <v>955</v>
      </c>
      <c r="H6971" s="7" t="s">
        <v>956</v>
      </c>
      <c r="I6971" s="7" t="s">
        <v>1008</v>
      </c>
      <c r="J6971" s="7" t="s">
        <v>1009</v>
      </c>
      <c r="K6971" s="241">
        <v>304</v>
      </c>
      <c r="L6971" s="7" t="s">
        <v>1009</v>
      </c>
      <c r="M6971" s="241">
        <v>2000</v>
      </c>
      <c r="N6971" s="7" t="s">
        <v>271</v>
      </c>
    </row>
    <row r="6972" spans="1:14" x14ac:dyDescent="0.3">
      <c r="A6972" t="str">
        <f t="shared" si="108"/>
        <v>3042005</v>
      </c>
      <c r="B6972" s="7" t="s">
        <v>1294</v>
      </c>
      <c r="C6972" s="7" t="s">
        <v>1429</v>
      </c>
      <c r="D6972" s="7" t="s">
        <v>1356</v>
      </c>
      <c r="E6972" s="7" t="e">
        <v>#N/A</v>
      </c>
      <c r="F6972" s="7" t="e">
        <v>#N/A</v>
      </c>
      <c r="G6972" s="7" t="e">
        <v>#N/A</v>
      </c>
      <c r="H6972" s="7" t="e">
        <v>#N/A</v>
      </c>
      <c r="I6972" s="7" t="s">
        <v>1008</v>
      </c>
      <c r="J6972" s="7" t="s">
        <v>1009</v>
      </c>
      <c r="K6972" s="241">
        <v>304</v>
      </c>
      <c r="L6972" s="7" t="s">
        <v>1009</v>
      </c>
      <c r="M6972" s="241">
        <v>2005</v>
      </c>
      <c r="N6972" s="7" t="s">
        <v>352</v>
      </c>
    </row>
    <row r="6973" spans="1:14" x14ac:dyDescent="0.3">
      <c r="A6973" t="str">
        <f t="shared" si="108"/>
        <v>3042016</v>
      </c>
      <c r="B6973" s="7" t="s">
        <v>1294</v>
      </c>
      <c r="C6973" s="7" t="s">
        <v>1429</v>
      </c>
      <c r="D6973" s="7" t="s">
        <v>1356</v>
      </c>
      <c r="E6973" s="7" t="e">
        <v>#N/A</v>
      </c>
      <c r="F6973" s="7" t="e">
        <v>#N/A</v>
      </c>
      <c r="G6973" s="7" t="e">
        <v>#N/A</v>
      </c>
      <c r="H6973" s="7" t="e">
        <v>#N/A</v>
      </c>
      <c r="I6973" s="7" t="s">
        <v>1008</v>
      </c>
      <c r="J6973" s="7" t="s">
        <v>1009</v>
      </c>
      <c r="K6973" s="241">
        <v>304</v>
      </c>
      <c r="L6973" s="7" t="s">
        <v>1009</v>
      </c>
      <c r="M6973" s="241">
        <v>2016</v>
      </c>
      <c r="N6973" s="7" t="s">
        <v>169</v>
      </c>
    </row>
    <row r="6974" spans="1:14" x14ac:dyDescent="0.3">
      <c r="A6974" t="str">
        <f t="shared" si="108"/>
        <v>3042018</v>
      </c>
      <c r="B6974" s="7" t="s">
        <v>1294</v>
      </c>
      <c r="C6974" s="7" t="s">
        <v>1429</v>
      </c>
      <c r="D6974" s="7" t="s">
        <v>1356</v>
      </c>
      <c r="E6974" s="7" t="e">
        <v>#N/A</v>
      </c>
      <c r="F6974" s="7" t="e">
        <v>#N/A</v>
      </c>
      <c r="G6974" s="7" t="e">
        <v>#N/A</v>
      </c>
      <c r="H6974" s="7" t="e">
        <v>#N/A</v>
      </c>
      <c r="I6974" s="7" t="s">
        <v>1008</v>
      </c>
      <c r="J6974" s="7" t="s">
        <v>1009</v>
      </c>
      <c r="K6974" s="241">
        <v>304</v>
      </c>
      <c r="L6974" s="7" t="s">
        <v>1009</v>
      </c>
      <c r="M6974" s="241">
        <v>2018</v>
      </c>
      <c r="N6974" s="7" t="s">
        <v>1443</v>
      </c>
    </row>
    <row r="6975" spans="1:14" x14ac:dyDescent="0.3">
      <c r="A6975" t="str">
        <f t="shared" si="108"/>
        <v>3042023</v>
      </c>
      <c r="B6975" s="7" t="s">
        <v>1294</v>
      </c>
      <c r="C6975" s="7" t="s">
        <v>1429</v>
      </c>
      <c r="D6975" s="7" t="s">
        <v>1356</v>
      </c>
      <c r="E6975" s="7" t="e">
        <v>#N/A</v>
      </c>
      <c r="F6975" s="7" t="e">
        <v>#N/A</v>
      </c>
      <c r="G6975" s="7" t="e">
        <v>#N/A</v>
      </c>
      <c r="H6975" s="7" t="e">
        <v>#N/A</v>
      </c>
      <c r="I6975" s="7" t="s">
        <v>1008</v>
      </c>
      <c r="J6975" s="7" t="s">
        <v>1009</v>
      </c>
      <c r="K6975" s="241">
        <v>304</v>
      </c>
      <c r="L6975" s="7" t="s">
        <v>1009</v>
      </c>
      <c r="M6975" s="241">
        <v>2023</v>
      </c>
      <c r="N6975" s="7" t="s">
        <v>1567</v>
      </c>
    </row>
    <row r="6976" spans="1:14" x14ac:dyDescent="0.3">
      <c r="A6976" t="str">
        <f t="shared" si="108"/>
        <v>3042031</v>
      </c>
      <c r="B6976" s="7" t="s">
        <v>1294</v>
      </c>
      <c r="C6976" s="7" t="s">
        <v>1429</v>
      </c>
      <c r="D6976" s="7" t="s">
        <v>1356</v>
      </c>
      <c r="E6976" s="7" t="e">
        <v>#N/A</v>
      </c>
      <c r="F6976" s="7" t="e">
        <v>#N/A</v>
      </c>
      <c r="G6976" s="7" t="e">
        <v>#N/A</v>
      </c>
      <c r="H6976" s="7" t="e">
        <v>#N/A</v>
      </c>
      <c r="I6976" s="7" t="s">
        <v>1008</v>
      </c>
      <c r="J6976" s="7" t="s">
        <v>1009</v>
      </c>
      <c r="K6976" s="241">
        <v>304</v>
      </c>
      <c r="L6976" s="7" t="s">
        <v>1009</v>
      </c>
      <c r="M6976" s="241">
        <v>2031</v>
      </c>
      <c r="N6976" s="7" t="s">
        <v>496</v>
      </c>
    </row>
    <row r="6977" spans="1:14" x14ac:dyDescent="0.3">
      <c r="A6977" t="str">
        <f t="shared" si="108"/>
        <v>3042037</v>
      </c>
      <c r="B6977" s="7" t="s">
        <v>1294</v>
      </c>
      <c r="C6977" s="7" t="s">
        <v>1429</v>
      </c>
      <c r="D6977" s="7" t="s">
        <v>1356</v>
      </c>
      <c r="E6977" s="7" t="e">
        <v>#N/A</v>
      </c>
      <c r="F6977" s="7" t="e">
        <v>#N/A</v>
      </c>
      <c r="G6977" s="7" t="e">
        <v>#N/A</v>
      </c>
      <c r="H6977" s="7" t="e">
        <v>#N/A</v>
      </c>
      <c r="I6977" s="7" t="s">
        <v>1008</v>
      </c>
      <c r="J6977" s="7" t="s">
        <v>1009</v>
      </c>
      <c r="K6977" s="241">
        <v>304</v>
      </c>
      <c r="L6977" s="7" t="s">
        <v>1009</v>
      </c>
      <c r="M6977" s="241">
        <v>2037</v>
      </c>
      <c r="N6977" s="7" t="s">
        <v>294</v>
      </c>
    </row>
    <row r="6978" spans="1:14" x14ac:dyDescent="0.3">
      <c r="A6978" t="str">
        <f t="shared" si="108"/>
        <v>3042054</v>
      </c>
      <c r="B6978" s="7" t="s">
        <v>1294</v>
      </c>
      <c r="C6978" s="7" t="s">
        <v>1429</v>
      </c>
      <c r="D6978" s="7" t="s">
        <v>1356</v>
      </c>
      <c r="E6978" s="7" t="e">
        <v>#N/A</v>
      </c>
      <c r="F6978" s="7" t="e">
        <v>#N/A</v>
      </c>
      <c r="G6978" s="7" t="e">
        <v>#N/A</v>
      </c>
      <c r="H6978" s="7" t="e">
        <v>#N/A</v>
      </c>
      <c r="I6978" s="7" t="s">
        <v>1008</v>
      </c>
      <c r="J6978" s="7" t="s">
        <v>1009</v>
      </c>
      <c r="K6978" s="241">
        <v>304</v>
      </c>
      <c r="L6978" s="7" t="s">
        <v>1009</v>
      </c>
      <c r="M6978" s="241">
        <v>2054</v>
      </c>
      <c r="N6978" s="7" t="s">
        <v>167</v>
      </c>
    </row>
    <row r="6979" spans="1:14" x14ac:dyDescent="0.3">
      <c r="A6979" t="str">
        <f t="shared" ref="A6979:A7042" si="109">K6979&amp;M6979</f>
        <v>3042055</v>
      </c>
      <c r="B6979" s="7" t="s">
        <v>1294</v>
      </c>
      <c r="C6979" s="7" t="s">
        <v>1429</v>
      </c>
      <c r="D6979" s="7" t="s">
        <v>1356</v>
      </c>
      <c r="E6979" s="7" t="e">
        <v>#N/A</v>
      </c>
      <c r="F6979" s="7" t="e">
        <v>#N/A</v>
      </c>
      <c r="G6979" s="7" t="e">
        <v>#N/A</v>
      </c>
      <c r="H6979" s="7" t="e">
        <v>#N/A</v>
      </c>
      <c r="I6979" s="7" t="s">
        <v>1008</v>
      </c>
      <c r="J6979" s="7" t="s">
        <v>1009</v>
      </c>
      <c r="K6979" s="241">
        <v>304</v>
      </c>
      <c r="L6979" s="7" t="s">
        <v>1009</v>
      </c>
      <c r="M6979" s="241">
        <v>2055</v>
      </c>
      <c r="N6979" s="7" t="s">
        <v>431</v>
      </c>
    </row>
    <row r="6980" spans="1:14" x14ac:dyDescent="0.3">
      <c r="A6980" t="str">
        <f t="shared" si="109"/>
        <v>3042057</v>
      </c>
      <c r="B6980" s="7" t="s">
        <v>1294</v>
      </c>
      <c r="C6980" s="7" t="s">
        <v>1429</v>
      </c>
      <c r="D6980" s="7" t="s">
        <v>1356</v>
      </c>
      <c r="E6980" s="7" t="e">
        <v>#N/A</v>
      </c>
      <c r="F6980" s="7" t="e">
        <v>#N/A</v>
      </c>
      <c r="G6980" s="7" t="e">
        <v>#N/A</v>
      </c>
      <c r="H6980" s="7" t="e">
        <v>#N/A</v>
      </c>
      <c r="I6980" s="7" t="s">
        <v>1008</v>
      </c>
      <c r="J6980" s="7" t="s">
        <v>1009</v>
      </c>
      <c r="K6980" s="241">
        <v>304</v>
      </c>
      <c r="L6980" s="7" t="s">
        <v>1009</v>
      </c>
      <c r="M6980" s="241">
        <v>2057</v>
      </c>
      <c r="N6980" s="7" t="s">
        <v>474</v>
      </c>
    </row>
    <row r="6981" spans="1:14" x14ac:dyDescent="0.3">
      <c r="A6981" t="str">
        <f t="shared" si="109"/>
        <v>3042058</v>
      </c>
      <c r="B6981" s="7" t="s">
        <v>1294</v>
      </c>
      <c r="C6981" s="7" t="s">
        <v>1429</v>
      </c>
      <c r="D6981" s="7" t="s">
        <v>1356</v>
      </c>
      <c r="E6981" s="7" t="e">
        <v>#N/A</v>
      </c>
      <c r="F6981" s="7" t="e">
        <v>#N/A</v>
      </c>
      <c r="G6981" s="7" t="e">
        <v>#N/A</v>
      </c>
      <c r="H6981" s="7" t="e">
        <v>#N/A</v>
      </c>
      <c r="I6981" s="7" t="s">
        <v>1008</v>
      </c>
      <c r="J6981" s="7" t="s">
        <v>1009</v>
      </c>
      <c r="K6981" s="241">
        <v>304</v>
      </c>
      <c r="L6981" s="7" t="s">
        <v>1009</v>
      </c>
      <c r="M6981" s="241">
        <v>2058</v>
      </c>
      <c r="N6981" s="7" t="s">
        <v>1822</v>
      </c>
    </row>
    <row r="6982" spans="1:14" x14ac:dyDescent="0.3">
      <c r="A6982" t="str">
        <f t="shared" si="109"/>
        <v>3042070</v>
      </c>
      <c r="B6982" s="7" t="s">
        <v>1294</v>
      </c>
      <c r="C6982" s="7" t="s">
        <v>1429</v>
      </c>
      <c r="D6982" s="7" t="s">
        <v>1356</v>
      </c>
      <c r="E6982" s="7" t="e">
        <v>#N/A</v>
      </c>
      <c r="F6982" s="7" t="e">
        <v>#N/A</v>
      </c>
      <c r="G6982" s="7" t="e">
        <v>#N/A</v>
      </c>
      <c r="H6982" s="7" t="e">
        <v>#N/A</v>
      </c>
      <c r="I6982" s="7" t="s">
        <v>1008</v>
      </c>
      <c r="J6982" s="7" t="s">
        <v>1009</v>
      </c>
      <c r="K6982" s="241">
        <v>304</v>
      </c>
      <c r="L6982" s="7" t="s">
        <v>1009</v>
      </c>
      <c r="M6982" s="241">
        <v>2070</v>
      </c>
      <c r="N6982" s="7" t="s">
        <v>279</v>
      </c>
    </row>
    <row r="6983" spans="1:14" x14ac:dyDescent="0.3">
      <c r="A6983" t="str">
        <f t="shared" si="109"/>
        <v>3042071</v>
      </c>
      <c r="B6983" s="7" t="s">
        <v>1294</v>
      </c>
      <c r="C6983" s="7" t="s">
        <v>1429</v>
      </c>
      <c r="D6983" s="7" t="s">
        <v>1356</v>
      </c>
      <c r="E6983" s="7" t="e">
        <v>#N/A</v>
      </c>
      <c r="F6983" s="7" t="e">
        <v>#N/A</v>
      </c>
      <c r="G6983" s="7" t="e">
        <v>#N/A</v>
      </c>
      <c r="H6983" s="7" t="e">
        <v>#N/A</v>
      </c>
      <c r="I6983" s="7" t="s">
        <v>1008</v>
      </c>
      <c r="J6983" s="7" t="s">
        <v>1009</v>
      </c>
      <c r="K6983" s="241">
        <v>304</v>
      </c>
      <c r="L6983" s="7" t="s">
        <v>1009</v>
      </c>
      <c r="M6983" s="241">
        <v>2071</v>
      </c>
      <c r="N6983" s="7" t="s">
        <v>389</v>
      </c>
    </row>
    <row r="6984" spans="1:14" x14ac:dyDescent="0.3">
      <c r="A6984" t="str">
        <f t="shared" si="109"/>
        <v>3042073</v>
      </c>
      <c r="B6984" s="7" t="s">
        <v>1294</v>
      </c>
      <c r="C6984" s="7" t="s">
        <v>1429</v>
      </c>
      <c r="D6984" s="7" t="s">
        <v>1356</v>
      </c>
      <c r="E6984" s="7" t="e">
        <v>#N/A</v>
      </c>
      <c r="F6984" s="7" t="e">
        <v>#N/A</v>
      </c>
      <c r="G6984" s="7" t="e">
        <v>#N/A</v>
      </c>
      <c r="H6984" s="7" t="e">
        <v>#N/A</v>
      </c>
      <c r="I6984" s="7" t="s">
        <v>1008</v>
      </c>
      <c r="J6984" s="7" t="s">
        <v>1009</v>
      </c>
      <c r="K6984" s="241">
        <v>304</v>
      </c>
      <c r="L6984" s="7" t="s">
        <v>1009</v>
      </c>
      <c r="M6984" s="241">
        <v>2073</v>
      </c>
      <c r="N6984" s="7" t="s">
        <v>377</v>
      </c>
    </row>
    <row r="6985" spans="1:14" x14ac:dyDescent="0.3">
      <c r="A6985" t="str">
        <f t="shared" si="109"/>
        <v>3042078</v>
      </c>
      <c r="B6985" s="7" t="s">
        <v>1294</v>
      </c>
      <c r="C6985" s="7" t="s">
        <v>1429</v>
      </c>
      <c r="D6985" s="7" t="s">
        <v>1356</v>
      </c>
      <c r="E6985" s="7" t="s">
        <v>482</v>
      </c>
      <c r="F6985" s="7" t="s">
        <v>483</v>
      </c>
      <c r="G6985" s="7" t="s">
        <v>955</v>
      </c>
      <c r="H6985" s="7" t="s">
        <v>956</v>
      </c>
      <c r="I6985" s="7" t="s">
        <v>1008</v>
      </c>
      <c r="J6985" s="7" t="s">
        <v>1009</v>
      </c>
      <c r="K6985" s="241">
        <v>304</v>
      </c>
      <c r="L6985" s="7" t="s">
        <v>1009</v>
      </c>
      <c r="M6985" s="241">
        <v>2078</v>
      </c>
      <c r="N6985" s="7" t="s">
        <v>284</v>
      </c>
    </row>
    <row r="6986" spans="1:14" x14ac:dyDescent="0.3">
      <c r="A6986" t="str">
        <f t="shared" si="109"/>
        <v>3042085</v>
      </c>
      <c r="B6986" s="7" t="s">
        <v>1294</v>
      </c>
      <c r="C6986" s="7" t="s">
        <v>1429</v>
      </c>
      <c r="D6986" s="7" t="s">
        <v>1356</v>
      </c>
      <c r="E6986" s="7" t="s">
        <v>482</v>
      </c>
      <c r="F6986" s="7" t="s">
        <v>483</v>
      </c>
      <c r="G6986" s="7" t="s">
        <v>955</v>
      </c>
      <c r="H6986" s="7" t="s">
        <v>956</v>
      </c>
      <c r="I6986" s="7" t="s">
        <v>1008</v>
      </c>
      <c r="J6986" s="7" t="s">
        <v>1009</v>
      </c>
      <c r="K6986" s="241">
        <v>304</v>
      </c>
      <c r="L6986" s="7" t="s">
        <v>1009</v>
      </c>
      <c r="M6986" s="241">
        <v>2085</v>
      </c>
      <c r="N6986" s="7" t="s">
        <v>280</v>
      </c>
    </row>
    <row r="6987" spans="1:14" x14ac:dyDescent="0.3">
      <c r="A6987" t="str">
        <f t="shared" si="109"/>
        <v>3042087</v>
      </c>
      <c r="B6987" s="7" t="s">
        <v>1294</v>
      </c>
      <c r="C6987" s="7" t="s">
        <v>1429</v>
      </c>
      <c r="D6987" s="7" t="s">
        <v>1356</v>
      </c>
      <c r="E6987" s="7" t="e">
        <v>#N/A</v>
      </c>
      <c r="F6987" s="7" t="e">
        <v>#N/A</v>
      </c>
      <c r="G6987" s="7" t="e">
        <v>#N/A</v>
      </c>
      <c r="H6987" s="7" t="e">
        <v>#N/A</v>
      </c>
      <c r="I6987" s="7" t="s">
        <v>1008</v>
      </c>
      <c r="J6987" s="7" t="s">
        <v>1009</v>
      </c>
      <c r="K6987" s="241">
        <v>304</v>
      </c>
      <c r="L6987" s="7" t="s">
        <v>1009</v>
      </c>
      <c r="M6987" s="241">
        <v>2087</v>
      </c>
      <c r="N6987" s="7" t="s">
        <v>333</v>
      </c>
    </row>
    <row r="6988" spans="1:14" x14ac:dyDescent="0.3">
      <c r="A6988" t="str">
        <f t="shared" si="109"/>
        <v>3044004</v>
      </c>
      <c r="B6988" s="7" t="s">
        <v>1294</v>
      </c>
      <c r="C6988" s="7" t="s">
        <v>1429</v>
      </c>
      <c r="D6988" s="7" t="s">
        <v>1356</v>
      </c>
      <c r="E6988" s="7" t="e">
        <v>#N/A</v>
      </c>
      <c r="F6988" s="7" t="e">
        <v>#N/A</v>
      </c>
      <c r="G6988" s="7" t="e">
        <v>#N/A</v>
      </c>
      <c r="H6988" s="7" t="e">
        <v>#N/A</v>
      </c>
      <c r="I6988" s="7" t="s">
        <v>1008</v>
      </c>
      <c r="J6988" s="7" t="s">
        <v>1009</v>
      </c>
      <c r="K6988" s="241">
        <v>304</v>
      </c>
      <c r="L6988" s="7" t="s">
        <v>1009</v>
      </c>
      <c r="M6988" s="241">
        <v>4004</v>
      </c>
      <c r="N6988" s="7" t="s">
        <v>1357</v>
      </c>
    </row>
    <row r="6989" spans="1:14" x14ac:dyDescent="0.3">
      <c r="A6989" t="str">
        <f t="shared" si="109"/>
        <v>3044008</v>
      </c>
      <c r="B6989" s="7" t="s">
        <v>1294</v>
      </c>
      <c r="C6989" s="7" t="s">
        <v>1429</v>
      </c>
      <c r="D6989" s="7" t="s">
        <v>1356</v>
      </c>
      <c r="E6989" s="7" t="e">
        <v>#N/A</v>
      </c>
      <c r="F6989" s="7" t="e">
        <v>#N/A</v>
      </c>
      <c r="G6989" s="7" t="e">
        <v>#N/A</v>
      </c>
      <c r="H6989" s="7" t="e">
        <v>#N/A</v>
      </c>
      <c r="I6989" s="7" t="s">
        <v>1008</v>
      </c>
      <c r="J6989" s="7" t="s">
        <v>1009</v>
      </c>
      <c r="K6989" s="241">
        <v>304</v>
      </c>
      <c r="L6989" s="7" t="s">
        <v>1009</v>
      </c>
      <c r="M6989" s="241">
        <v>4008</v>
      </c>
      <c r="N6989" s="7" t="s">
        <v>1358</v>
      </c>
    </row>
    <row r="6990" spans="1:14" x14ac:dyDescent="0.3">
      <c r="A6990" t="str">
        <f t="shared" si="109"/>
        <v>3044009</v>
      </c>
      <c r="B6990" s="7" t="s">
        <v>1294</v>
      </c>
      <c r="C6990" s="7" t="s">
        <v>1429</v>
      </c>
      <c r="D6990" s="7" t="s">
        <v>1356</v>
      </c>
      <c r="E6990" s="7" t="e">
        <v>#N/A</v>
      </c>
      <c r="F6990" s="7" t="e">
        <v>#N/A</v>
      </c>
      <c r="G6990" s="7" t="e">
        <v>#N/A</v>
      </c>
      <c r="H6990" s="7" t="e">
        <v>#N/A</v>
      </c>
      <c r="I6990" s="7" t="s">
        <v>1008</v>
      </c>
      <c r="J6990" s="7" t="s">
        <v>1009</v>
      </c>
      <c r="K6990" s="241">
        <v>304</v>
      </c>
      <c r="L6990" s="7" t="s">
        <v>1009</v>
      </c>
      <c r="M6990" s="241">
        <v>4009</v>
      </c>
      <c r="N6990" s="7" t="s">
        <v>1350</v>
      </c>
    </row>
    <row r="6991" spans="1:14" x14ac:dyDescent="0.3">
      <c r="A6991" t="str">
        <f t="shared" si="109"/>
        <v>3047105</v>
      </c>
      <c r="B6991" s="7" t="s">
        <v>1294</v>
      </c>
      <c r="C6991" s="7" t="s">
        <v>1429</v>
      </c>
      <c r="D6991" s="7" t="s">
        <v>1356</v>
      </c>
      <c r="E6991" s="7" t="e">
        <v>#N/A</v>
      </c>
      <c r="F6991" s="7" t="e">
        <v>#N/A</v>
      </c>
      <c r="G6991" s="7" t="e">
        <v>#N/A</v>
      </c>
      <c r="H6991" s="7" t="e">
        <v>#N/A</v>
      </c>
      <c r="I6991" s="7" t="s">
        <v>1008</v>
      </c>
      <c r="J6991" s="7" t="s">
        <v>1009</v>
      </c>
      <c r="K6991" s="241">
        <v>304</v>
      </c>
      <c r="L6991" s="7" t="s">
        <v>1009</v>
      </c>
      <c r="M6991" s="241">
        <v>7105</v>
      </c>
      <c r="N6991" s="7" t="s">
        <v>1424</v>
      </c>
    </row>
    <row r="6992" spans="1:14" x14ac:dyDescent="0.3">
      <c r="A6992" t="str">
        <f t="shared" si="109"/>
        <v>3047205</v>
      </c>
      <c r="B6992" s="7" t="s">
        <v>1294</v>
      </c>
      <c r="C6992" s="7" t="s">
        <v>1429</v>
      </c>
      <c r="D6992" s="7" t="s">
        <v>1356</v>
      </c>
      <c r="E6992" s="7" t="e">
        <v>#N/A</v>
      </c>
      <c r="F6992" s="7" t="e">
        <v>#N/A</v>
      </c>
      <c r="G6992" s="7" t="e">
        <v>#N/A</v>
      </c>
      <c r="H6992" s="7" t="e">
        <v>#N/A</v>
      </c>
      <c r="I6992" s="7" t="s">
        <v>1008</v>
      </c>
      <c r="J6992" s="7" t="s">
        <v>1009</v>
      </c>
      <c r="K6992" s="241">
        <v>304</v>
      </c>
      <c r="L6992" s="7" t="s">
        <v>1009</v>
      </c>
      <c r="M6992" s="241">
        <v>7205</v>
      </c>
      <c r="N6992" s="7" t="s">
        <v>1025</v>
      </c>
    </row>
    <row r="6993" spans="1:14" x14ac:dyDescent="0.3">
      <c r="A6993" t="str">
        <f t="shared" si="109"/>
        <v>3048000</v>
      </c>
      <c r="B6993" s="7" t="s">
        <v>1294</v>
      </c>
      <c r="C6993" s="7" t="s">
        <v>1429</v>
      </c>
      <c r="D6993" s="7" t="s">
        <v>1356</v>
      </c>
      <c r="E6993" s="7" t="e">
        <v>#N/A</v>
      </c>
      <c r="F6993" s="7" t="e">
        <v>#N/A</v>
      </c>
      <c r="G6993" s="7" t="e">
        <v>#N/A</v>
      </c>
      <c r="H6993" s="7" t="e">
        <v>#N/A</v>
      </c>
      <c r="I6993" s="7" t="s">
        <v>1008</v>
      </c>
      <c r="J6993" s="7" t="s">
        <v>1009</v>
      </c>
      <c r="K6993" s="241">
        <v>304</v>
      </c>
      <c r="L6993" s="7" t="s">
        <v>1009</v>
      </c>
      <c r="M6993" s="241">
        <v>8000</v>
      </c>
      <c r="N6993" s="7" t="s">
        <v>163</v>
      </c>
    </row>
    <row r="6994" spans="1:14" x14ac:dyDescent="0.3">
      <c r="A6994" t="str">
        <f t="shared" si="109"/>
        <v>24202045</v>
      </c>
      <c r="B6994" s="7" t="s">
        <v>1294</v>
      </c>
      <c r="C6994" s="7" t="s">
        <v>1379</v>
      </c>
      <c r="D6994" s="7" t="s">
        <v>22</v>
      </c>
      <c r="E6994" s="7" t="e">
        <v>#N/A</v>
      </c>
      <c r="F6994" s="7" t="e">
        <v>#N/A</v>
      </c>
      <c r="G6994" s="7" t="e">
        <v>#N/A</v>
      </c>
      <c r="H6994" s="7" t="e">
        <v>#N/A</v>
      </c>
      <c r="I6994" s="7" t="s">
        <v>889</v>
      </c>
      <c r="J6994" s="7" t="s">
        <v>890</v>
      </c>
      <c r="K6994" s="241">
        <v>2420</v>
      </c>
      <c r="L6994" s="7" t="s">
        <v>1268</v>
      </c>
      <c r="M6994" s="241">
        <v>2045</v>
      </c>
      <c r="N6994" s="7" t="s">
        <v>170</v>
      </c>
    </row>
    <row r="6995" spans="1:14" x14ac:dyDescent="0.3">
      <c r="A6995" t="str">
        <f t="shared" si="109"/>
        <v>24207000</v>
      </c>
      <c r="B6995" s="7" t="s">
        <v>1294</v>
      </c>
      <c r="C6995" s="7" t="s">
        <v>1379</v>
      </c>
      <c r="D6995" s="7" t="s">
        <v>22</v>
      </c>
      <c r="E6995" s="7" t="e">
        <v>#N/A</v>
      </c>
      <c r="F6995" s="7" t="e">
        <v>#N/A</v>
      </c>
      <c r="G6995" s="7" t="e">
        <v>#N/A</v>
      </c>
      <c r="H6995" s="7" t="e">
        <v>#N/A</v>
      </c>
      <c r="I6995" s="7" t="s">
        <v>889</v>
      </c>
      <c r="J6995" s="7" t="s">
        <v>890</v>
      </c>
      <c r="K6995" s="241">
        <v>2420</v>
      </c>
      <c r="L6995" s="7" t="s">
        <v>1268</v>
      </c>
      <c r="M6995" s="241">
        <v>7000</v>
      </c>
      <c r="N6995" s="7" t="s">
        <v>44</v>
      </c>
    </row>
    <row r="6996" spans="1:14" x14ac:dyDescent="0.3">
      <c r="A6996" t="str">
        <f t="shared" si="109"/>
        <v>60555502</v>
      </c>
      <c r="B6996" s="7" t="s">
        <v>1321</v>
      </c>
      <c r="C6996" s="7" t="s">
        <v>1337</v>
      </c>
      <c r="D6996" s="7" t="s">
        <v>1356</v>
      </c>
      <c r="E6996" s="7" t="e">
        <v>#N/A</v>
      </c>
      <c r="F6996" s="7" t="e">
        <v>#N/A</v>
      </c>
      <c r="G6996" s="7" t="e">
        <v>#N/A</v>
      </c>
      <c r="H6996" s="7" t="e">
        <v>#N/A</v>
      </c>
      <c r="I6996" s="7" t="s">
        <v>594</v>
      </c>
      <c r="J6996" s="7" t="s">
        <v>595</v>
      </c>
      <c r="K6996" s="241">
        <v>6055</v>
      </c>
      <c r="L6996" s="7" t="s">
        <v>596</v>
      </c>
      <c r="M6996" s="241">
        <v>5502</v>
      </c>
      <c r="N6996" s="7" t="s">
        <v>63</v>
      </c>
    </row>
    <row r="6997" spans="1:14" x14ac:dyDescent="0.3">
      <c r="A6997" t="str">
        <f t="shared" si="109"/>
        <v>11242079</v>
      </c>
      <c r="B6997" s="7" t="s">
        <v>1294</v>
      </c>
      <c r="C6997" s="7" t="s">
        <v>1345</v>
      </c>
      <c r="D6997" s="7" t="s">
        <v>22</v>
      </c>
      <c r="E6997" s="7" t="s">
        <v>482</v>
      </c>
      <c r="F6997" s="7" t="s">
        <v>483</v>
      </c>
      <c r="G6997" s="7" t="s">
        <v>247</v>
      </c>
      <c r="H6997" s="7" t="s">
        <v>248</v>
      </c>
      <c r="I6997" s="7" t="s">
        <v>680</v>
      </c>
      <c r="J6997" s="7" t="s">
        <v>681</v>
      </c>
      <c r="K6997" s="241">
        <v>1124</v>
      </c>
      <c r="L6997" s="7" t="s">
        <v>688</v>
      </c>
      <c r="M6997" s="241">
        <v>2079</v>
      </c>
      <c r="N6997" s="7" t="s">
        <v>35</v>
      </c>
    </row>
    <row r="6998" spans="1:14" x14ac:dyDescent="0.3">
      <c r="A6998" t="str">
        <f t="shared" si="109"/>
        <v>11247104</v>
      </c>
      <c r="B6998" s="7" t="s">
        <v>1294</v>
      </c>
      <c r="C6998" s="7" t="s">
        <v>1345</v>
      </c>
      <c r="D6998" s="7" t="s">
        <v>22</v>
      </c>
      <c r="E6998" s="7" t="e">
        <v>#N/A</v>
      </c>
      <c r="F6998" s="7" t="e">
        <v>#N/A</v>
      </c>
      <c r="G6998" s="7" t="e">
        <v>#N/A</v>
      </c>
      <c r="H6998" s="7" t="e">
        <v>#N/A</v>
      </c>
      <c r="I6998" s="7" t="s">
        <v>680</v>
      </c>
      <c r="J6998" s="7" t="s">
        <v>681</v>
      </c>
      <c r="K6998" s="241">
        <v>1124</v>
      </c>
      <c r="L6998" s="7" t="s">
        <v>688</v>
      </c>
      <c r="M6998" s="241">
        <v>7104</v>
      </c>
      <c r="N6998" s="7" t="s">
        <v>1384</v>
      </c>
    </row>
    <row r="6999" spans="1:14" x14ac:dyDescent="0.3">
      <c r="A6999" t="str">
        <f t="shared" si="109"/>
        <v>11482079</v>
      </c>
      <c r="B6999" s="7" t="s">
        <v>1294</v>
      </c>
      <c r="C6999" s="7" t="s">
        <v>1345</v>
      </c>
      <c r="D6999" s="7" t="s">
        <v>22</v>
      </c>
      <c r="E6999" s="7" t="s">
        <v>482</v>
      </c>
      <c r="F6999" s="7" t="s">
        <v>483</v>
      </c>
      <c r="G6999" s="7" t="s">
        <v>247</v>
      </c>
      <c r="H6999" s="7" t="s">
        <v>248</v>
      </c>
      <c r="I6999" s="7" t="s">
        <v>680</v>
      </c>
      <c r="J6999" s="7" t="s">
        <v>681</v>
      </c>
      <c r="K6999" s="241">
        <v>1148</v>
      </c>
      <c r="L6999" s="7" t="s">
        <v>689</v>
      </c>
      <c r="M6999" s="241">
        <v>2079</v>
      </c>
      <c r="N6999" s="7" t="s">
        <v>35</v>
      </c>
    </row>
    <row r="7000" spans="1:14" x14ac:dyDescent="0.3">
      <c r="A7000" t="str">
        <f t="shared" si="109"/>
        <v>11161</v>
      </c>
      <c r="B7000" s="7" t="s">
        <v>1294</v>
      </c>
      <c r="C7000" s="7" t="s">
        <v>1337</v>
      </c>
      <c r="D7000" s="7" t="s">
        <v>22</v>
      </c>
      <c r="E7000" s="7" t="e">
        <v>#N/A</v>
      </c>
      <c r="F7000" s="7" t="e">
        <v>#N/A</v>
      </c>
      <c r="G7000" s="7" t="e">
        <v>#N/A</v>
      </c>
      <c r="H7000" s="7" t="e">
        <v>#N/A</v>
      </c>
      <c r="I7000" s="7" t="s">
        <v>281</v>
      </c>
      <c r="J7000" s="7" t="s">
        <v>282</v>
      </c>
      <c r="K7000" s="241">
        <v>1116</v>
      </c>
      <c r="L7000" s="7" t="s">
        <v>2868</v>
      </c>
      <c r="M7000" s="241">
        <v>1</v>
      </c>
      <c r="N7000" s="7" t="s">
        <v>158</v>
      </c>
    </row>
    <row r="7001" spans="1:14" x14ac:dyDescent="0.3">
      <c r="A7001" t="str">
        <f t="shared" si="109"/>
        <v>11161504</v>
      </c>
      <c r="B7001" s="7" t="s">
        <v>1294</v>
      </c>
      <c r="C7001" s="7" t="s">
        <v>1337</v>
      </c>
      <c r="D7001" s="7" t="s">
        <v>22</v>
      </c>
      <c r="E7001" s="7" t="e">
        <v>#N/A</v>
      </c>
      <c r="F7001" s="7" t="e">
        <v>#N/A</v>
      </c>
      <c r="G7001" s="7" t="e">
        <v>#N/A</v>
      </c>
      <c r="H7001" s="7" t="e">
        <v>#N/A</v>
      </c>
      <c r="I7001" s="7" t="s">
        <v>281</v>
      </c>
      <c r="J7001" s="7" t="s">
        <v>282</v>
      </c>
      <c r="K7001" s="241">
        <v>1116</v>
      </c>
      <c r="L7001" s="7" t="s">
        <v>2868</v>
      </c>
      <c r="M7001" s="241">
        <v>1504</v>
      </c>
      <c r="N7001" s="7" t="s">
        <v>161</v>
      </c>
    </row>
    <row r="7002" spans="1:14" x14ac:dyDescent="0.3">
      <c r="A7002" t="str">
        <f t="shared" si="109"/>
        <v>11162045</v>
      </c>
      <c r="B7002" s="7" t="s">
        <v>1294</v>
      </c>
      <c r="C7002" s="7" t="s">
        <v>1337</v>
      </c>
      <c r="D7002" s="7" t="s">
        <v>22</v>
      </c>
      <c r="E7002" s="7" t="e">
        <v>#N/A</v>
      </c>
      <c r="F7002" s="7" t="e">
        <v>#N/A</v>
      </c>
      <c r="G7002" s="7" t="e">
        <v>#N/A</v>
      </c>
      <c r="H7002" s="7" t="e">
        <v>#N/A</v>
      </c>
      <c r="I7002" s="7" t="s">
        <v>281</v>
      </c>
      <c r="J7002" s="7" t="s">
        <v>282</v>
      </c>
      <c r="K7002" s="241">
        <v>1116</v>
      </c>
      <c r="L7002" s="7" t="s">
        <v>2868</v>
      </c>
      <c r="M7002" s="241">
        <v>2045</v>
      </c>
      <c r="N7002" s="7" t="s">
        <v>170</v>
      </c>
    </row>
    <row r="7003" spans="1:14" x14ac:dyDescent="0.3">
      <c r="A7003" t="str">
        <f t="shared" si="109"/>
        <v>11961000</v>
      </c>
      <c r="B7003" s="7" t="s">
        <v>1294</v>
      </c>
      <c r="C7003" s="7" t="s">
        <v>1337</v>
      </c>
      <c r="D7003" s="7" t="s">
        <v>22</v>
      </c>
      <c r="E7003" s="7" t="e">
        <v>#N/A</v>
      </c>
      <c r="F7003" s="7" t="e">
        <v>#N/A</v>
      </c>
      <c r="G7003" s="7" t="e">
        <v>#N/A</v>
      </c>
      <c r="H7003" s="7" t="e">
        <v>#N/A</v>
      </c>
      <c r="I7003" s="7" t="s">
        <v>177</v>
      </c>
      <c r="J7003" s="7" t="s">
        <v>178</v>
      </c>
      <c r="K7003" s="241">
        <v>1196</v>
      </c>
      <c r="L7003" s="7" t="s">
        <v>765</v>
      </c>
      <c r="M7003" s="241">
        <v>1000</v>
      </c>
      <c r="N7003" s="7" t="s">
        <v>427</v>
      </c>
    </row>
    <row r="7004" spans="1:14" x14ac:dyDescent="0.3">
      <c r="A7004" t="str">
        <f t="shared" si="109"/>
        <v>11961016</v>
      </c>
      <c r="B7004" s="7" t="s">
        <v>1294</v>
      </c>
      <c r="C7004" s="7" t="s">
        <v>1337</v>
      </c>
      <c r="D7004" s="7" t="s">
        <v>22</v>
      </c>
      <c r="E7004" s="7" t="e">
        <v>#N/A</v>
      </c>
      <c r="F7004" s="7" t="e">
        <v>#N/A</v>
      </c>
      <c r="G7004" s="7" t="e">
        <v>#N/A</v>
      </c>
      <c r="H7004" s="7" t="e">
        <v>#N/A</v>
      </c>
      <c r="I7004" s="7" t="s">
        <v>177</v>
      </c>
      <c r="J7004" s="7" t="s">
        <v>178</v>
      </c>
      <c r="K7004" s="241">
        <v>1196</v>
      </c>
      <c r="L7004" s="7" t="s">
        <v>765</v>
      </c>
      <c r="M7004" s="241">
        <v>1016</v>
      </c>
      <c r="N7004" s="7" t="s">
        <v>599</v>
      </c>
    </row>
    <row r="7005" spans="1:14" x14ac:dyDescent="0.3">
      <c r="A7005" t="str">
        <f t="shared" si="109"/>
        <v>11961022</v>
      </c>
      <c r="B7005" s="7" t="s">
        <v>1294</v>
      </c>
      <c r="C7005" s="7" t="s">
        <v>1337</v>
      </c>
      <c r="D7005" s="7" t="s">
        <v>22</v>
      </c>
      <c r="E7005" s="7" t="e">
        <v>#N/A</v>
      </c>
      <c r="F7005" s="7" t="e">
        <v>#N/A</v>
      </c>
      <c r="G7005" s="7" t="e">
        <v>#N/A</v>
      </c>
      <c r="H7005" s="7" t="e">
        <v>#N/A</v>
      </c>
      <c r="I7005" s="7" t="s">
        <v>177</v>
      </c>
      <c r="J7005" s="7" t="s">
        <v>178</v>
      </c>
      <c r="K7005" s="241">
        <v>1196</v>
      </c>
      <c r="L7005" s="7" t="s">
        <v>765</v>
      </c>
      <c r="M7005" s="241">
        <v>1022</v>
      </c>
      <c r="N7005" s="7" t="s">
        <v>602</v>
      </c>
    </row>
    <row r="7006" spans="1:14" x14ac:dyDescent="0.3">
      <c r="A7006" t="str">
        <f t="shared" si="109"/>
        <v>11961031</v>
      </c>
      <c r="B7006" s="7" t="s">
        <v>1294</v>
      </c>
      <c r="C7006" s="7" t="s">
        <v>1337</v>
      </c>
      <c r="D7006" s="7" t="s">
        <v>22</v>
      </c>
      <c r="E7006" s="7" t="e">
        <v>#N/A</v>
      </c>
      <c r="F7006" s="7" t="e">
        <v>#N/A</v>
      </c>
      <c r="G7006" s="7" t="e">
        <v>#N/A</v>
      </c>
      <c r="H7006" s="7" t="e">
        <v>#N/A</v>
      </c>
      <c r="I7006" s="7" t="s">
        <v>177</v>
      </c>
      <c r="J7006" s="7" t="s">
        <v>178</v>
      </c>
      <c r="K7006" s="241">
        <v>1196</v>
      </c>
      <c r="L7006" s="7" t="s">
        <v>765</v>
      </c>
      <c r="M7006" s="241">
        <v>1031</v>
      </c>
      <c r="N7006" s="7" t="s">
        <v>529</v>
      </c>
    </row>
    <row r="7007" spans="1:14" x14ac:dyDescent="0.3">
      <c r="A7007" t="str">
        <f t="shared" si="109"/>
        <v>11961042</v>
      </c>
      <c r="B7007" s="7" t="s">
        <v>1294</v>
      </c>
      <c r="C7007" s="7" t="s">
        <v>1337</v>
      </c>
      <c r="D7007" s="7" t="s">
        <v>22</v>
      </c>
      <c r="E7007" s="7" t="s">
        <v>482</v>
      </c>
      <c r="F7007" s="7" t="s">
        <v>483</v>
      </c>
      <c r="G7007" s="7" t="s">
        <v>247</v>
      </c>
      <c r="H7007" s="7" t="s">
        <v>248</v>
      </c>
      <c r="I7007" s="7" t="s">
        <v>177</v>
      </c>
      <c r="J7007" s="7" t="s">
        <v>178</v>
      </c>
      <c r="K7007" s="241">
        <v>1196</v>
      </c>
      <c r="L7007" s="7" t="s">
        <v>765</v>
      </c>
      <c r="M7007" s="241">
        <v>1042</v>
      </c>
      <c r="N7007" s="7" t="s">
        <v>180</v>
      </c>
    </row>
    <row r="7008" spans="1:14" x14ac:dyDescent="0.3">
      <c r="A7008" t="str">
        <f t="shared" si="109"/>
        <v>11961049</v>
      </c>
      <c r="B7008" s="7" t="s">
        <v>1294</v>
      </c>
      <c r="C7008" s="7" t="s">
        <v>1337</v>
      </c>
      <c r="D7008" s="7" t="s">
        <v>22</v>
      </c>
      <c r="E7008" s="7" t="e">
        <v>#N/A</v>
      </c>
      <c r="F7008" s="7" t="e">
        <v>#N/A</v>
      </c>
      <c r="G7008" s="7" t="e">
        <v>#N/A</v>
      </c>
      <c r="H7008" s="7" t="e">
        <v>#N/A</v>
      </c>
      <c r="I7008" s="7" t="s">
        <v>177</v>
      </c>
      <c r="J7008" s="7" t="s">
        <v>178</v>
      </c>
      <c r="K7008" s="241">
        <v>1196</v>
      </c>
      <c r="L7008" s="7" t="s">
        <v>765</v>
      </c>
      <c r="M7008" s="241">
        <v>1049</v>
      </c>
      <c r="N7008" s="7" t="s">
        <v>608</v>
      </c>
    </row>
    <row r="7009" spans="1:14" x14ac:dyDescent="0.3">
      <c r="A7009" t="str">
        <f t="shared" si="109"/>
        <v>11961065</v>
      </c>
      <c r="B7009" s="7" t="s">
        <v>1294</v>
      </c>
      <c r="C7009" s="7" t="s">
        <v>1337</v>
      </c>
      <c r="D7009" s="7" t="s">
        <v>22</v>
      </c>
      <c r="E7009" s="7" t="e">
        <v>#N/A</v>
      </c>
      <c r="F7009" s="7" t="e">
        <v>#N/A</v>
      </c>
      <c r="G7009" s="7" t="e">
        <v>#N/A</v>
      </c>
      <c r="H7009" s="7" t="e">
        <v>#N/A</v>
      </c>
      <c r="I7009" s="7" t="s">
        <v>177</v>
      </c>
      <c r="J7009" s="7" t="s">
        <v>178</v>
      </c>
      <c r="K7009" s="241">
        <v>1196</v>
      </c>
      <c r="L7009" s="7" t="s">
        <v>765</v>
      </c>
      <c r="M7009" s="241">
        <v>1065</v>
      </c>
      <c r="N7009" s="7" t="s">
        <v>739</v>
      </c>
    </row>
    <row r="7010" spans="1:14" x14ac:dyDescent="0.3">
      <c r="A7010" t="str">
        <f t="shared" si="109"/>
        <v>11964000</v>
      </c>
      <c r="B7010" s="7" t="s">
        <v>1294</v>
      </c>
      <c r="C7010" s="7" t="s">
        <v>1337</v>
      </c>
      <c r="D7010" s="7" t="s">
        <v>22</v>
      </c>
      <c r="E7010" s="7" t="e">
        <v>#N/A</v>
      </c>
      <c r="F7010" s="7" t="e">
        <v>#N/A</v>
      </c>
      <c r="G7010" s="7" t="e">
        <v>#N/A</v>
      </c>
      <c r="H7010" s="7" t="e">
        <v>#N/A</v>
      </c>
      <c r="I7010" s="7" t="s">
        <v>177</v>
      </c>
      <c r="J7010" s="7" t="s">
        <v>178</v>
      </c>
      <c r="K7010" s="241">
        <v>1196</v>
      </c>
      <c r="L7010" s="7" t="s">
        <v>765</v>
      </c>
      <c r="M7010" s="241">
        <v>4000</v>
      </c>
      <c r="N7010" s="7" t="s">
        <v>1349</v>
      </c>
    </row>
    <row r="7011" spans="1:14" x14ac:dyDescent="0.3">
      <c r="A7011" t="str">
        <f t="shared" si="109"/>
        <v>11968040</v>
      </c>
      <c r="B7011" s="7" t="s">
        <v>1294</v>
      </c>
      <c r="C7011" s="7" t="s">
        <v>1337</v>
      </c>
      <c r="D7011" s="7" t="s">
        <v>22</v>
      </c>
      <c r="E7011" s="7" t="s">
        <v>482</v>
      </c>
      <c r="F7011" s="7" t="s">
        <v>483</v>
      </c>
      <c r="G7011" s="7" t="s">
        <v>247</v>
      </c>
      <c r="H7011" s="7" t="s">
        <v>248</v>
      </c>
      <c r="I7011" s="7" t="s">
        <v>177</v>
      </c>
      <c r="J7011" s="7" t="s">
        <v>178</v>
      </c>
      <c r="K7011" s="241">
        <v>1196</v>
      </c>
      <c r="L7011" s="7" t="s">
        <v>765</v>
      </c>
      <c r="M7011" s="241">
        <v>8040</v>
      </c>
      <c r="N7011" s="7" t="s">
        <v>441</v>
      </c>
    </row>
    <row r="7012" spans="1:14" x14ac:dyDescent="0.3">
      <c r="A7012" t="str">
        <f t="shared" si="109"/>
        <v>11968500</v>
      </c>
      <c r="B7012" s="7" t="s">
        <v>1294</v>
      </c>
      <c r="C7012" s="7" t="s">
        <v>1337</v>
      </c>
      <c r="D7012" s="7" t="s">
        <v>22</v>
      </c>
      <c r="E7012" s="7" t="s">
        <v>482</v>
      </c>
      <c r="F7012" s="7" t="s">
        <v>483</v>
      </c>
      <c r="G7012" s="7" t="s">
        <v>247</v>
      </c>
      <c r="H7012" s="7" t="s">
        <v>248</v>
      </c>
      <c r="I7012" s="7" t="s">
        <v>177</v>
      </c>
      <c r="J7012" s="7" t="s">
        <v>178</v>
      </c>
      <c r="K7012" s="241">
        <v>1196</v>
      </c>
      <c r="L7012" s="7" t="s">
        <v>765</v>
      </c>
      <c r="M7012" s="241">
        <v>8500</v>
      </c>
      <c r="N7012" s="7" t="s">
        <v>362</v>
      </c>
    </row>
    <row r="7013" spans="1:14" x14ac:dyDescent="0.3">
      <c r="A7013" t="str">
        <f t="shared" si="109"/>
        <v>11971000</v>
      </c>
      <c r="B7013" s="7" t="s">
        <v>1294</v>
      </c>
      <c r="C7013" s="7" t="s">
        <v>1337</v>
      </c>
      <c r="D7013" s="7" t="s">
        <v>22</v>
      </c>
      <c r="E7013" s="7" t="e">
        <v>#N/A</v>
      </c>
      <c r="F7013" s="7" t="e">
        <v>#N/A</v>
      </c>
      <c r="G7013" s="7" t="e">
        <v>#N/A</v>
      </c>
      <c r="H7013" s="7" t="e">
        <v>#N/A</v>
      </c>
      <c r="I7013" s="7" t="s">
        <v>177</v>
      </c>
      <c r="J7013" s="7" t="s">
        <v>178</v>
      </c>
      <c r="K7013" s="241">
        <v>1197</v>
      </c>
      <c r="L7013" s="7" t="s">
        <v>766</v>
      </c>
      <c r="M7013" s="241">
        <v>1000</v>
      </c>
      <c r="N7013" s="7" t="s">
        <v>427</v>
      </c>
    </row>
    <row r="7014" spans="1:14" x14ac:dyDescent="0.3">
      <c r="A7014" t="str">
        <f t="shared" si="109"/>
        <v>11971016</v>
      </c>
      <c r="B7014" s="7" t="s">
        <v>1294</v>
      </c>
      <c r="C7014" s="7" t="s">
        <v>1337</v>
      </c>
      <c r="D7014" s="7" t="s">
        <v>22</v>
      </c>
      <c r="E7014" s="7" t="e">
        <v>#N/A</v>
      </c>
      <c r="F7014" s="7" t="e">
        <v>#N/A</v>
      </c>
      <c r="G7014" s="7" t="e">
        <v>#N/A</v>
      </c>
      <c r="H7014" s="7" t="e">
        <v>#N/A</v>
      </c>
      <c r="I7014" s="7" t="s">
        <v>177</v>
      </c>
      <c r="J7014" s="7" t="s">
        <v>178</v>
      </c>
      <c r="K7014" s="241">
        <v>1197</v>
      </c>
      <c r="L7014" s="7" t="s">
        <v>766</v>
      </c>
      <c r="M7014" s="241">
        <v>1016</v>
      </c>
      <c r="N7014" s="7" t="s">
        <v>599</v>
      </c>
    </row>
    <row r="7015" spans="1:14" x14ac:dyDescent="0.3">
      <c r="A7015" t="str">
        <f t="shared" si="109"/>
        <v>11971022</v>
      </c>
      <c r="B7015" s="7" t="s">
        <v>1294</v>
      </c>
      <c r="C7015" s="7" t="s">
        <v>1337</v>
      </c>
      <c r="D7015" s="7" t="s">
        <v>22</v>
      </c>
      <c r="E7015" s="7" t="e">
        <v>#N/A</v>
      </c>
      <c r="F7015" s="7" t="e">
        <v>#N/A</v>
      </c>
      <c r="G7015" s="7" t="e">
        <v>#N/A</v>
      </c>
      <c r="H7015" s="7" t="e">
        <v>#N/A</v>
      </c>
      <c r="I7015" s="7" t="s">
        <v>177</v>
      </c>
      <c r="J7015" s="7" t="s">
        <v>178</v>
      </c>
      <c r="K7015" s="241">
        <v>1197</v>
      </c>
      <c r="L7015" s="7" t="s">
        <v>766</v>
      </c>
      <c r="M7015" s="241">
        <v>1022</v>
      </c>
      <c r="N7015" s="7" t="s">
        <v>602</v>
      </c>
    </row>
    <row r="7016" spans="1:14" x14ac:dyDescent="0.3">
      <c r="A7016" t="str">
        <f t="shared" si="109"/>
        <v>11971031</v>
      </c>
      <c r="B7016" s="7" t="s">
        <v>1294</v>
      </c>
      <c r="C7016" s="7" t="s">
        <v>1337</v>
      </c>
      <c r="D7016" s="7" t="s">
        <v>22</v>
      </c>
      <c r="E7016" s="7" t="e">
        <v>#N/A</v>
      </c>
      <c r="F7016" s="7" t="e">
        <v>#N/A</v>
      </c>
      <c r="G7016" s="7" t="e">
        <v>#N/A</v>
      </c>
      <c r="H7016" s="7" t="e">
        <v>#N/A</v>
      </c>
      <c r="I7016" s="7" t="s">
        <v>177</v>
      </c>
      <c r="J7016" s="7" t="s">
        <v>178</v>
      </c>
      <c r="K7016" s="241">
        <v>1197</v>
      </c>
      <c r="L7016" s="7" t="s">
        <v>766</v>
      </c>
      <c r="M7016" s="241">
        <v>1031</v>
      </c>
      <c r="N7016" s="7" t="s">
        <v>529</v>
      </c>
    </row>
    <row r="7017" spans="1:14" x14ac:dyDescent="0.3">
      <c r="A7017" t="str">
        <f t="shared" si="109"/>
        <v>11971042</v>
      </c>
      <c r="B7017" s="7" t="s">
        <v>1294</v>
      </c>
      <c r="C7017" s="7" t="s">
        <v>1337</v>
      </c>
      <c r="D7017" s="7" t="s">
        <v>22</v>
      </c>
      <c r="E7017" s="7" t="s">
        <v>482</v>
      </c>
      <c r="F7017" s="7" t="s">
        <v>483</v>
      </c>
      <c r="G7017" s="7" t="s">
        <v>247</v>
      </c>
      <c r="H7017" s="7" t="s">
        <v>248</v>
      </c>
      <c r="I7017" s="7" t="s">
        <v>177</v>
      </c>
      <c r="J7017" s="7" t="s">
        <v>178</v>
      </c>
      <c r="K7017" s="241">
        <v>1197</v>
      </c>
      <c r="L7017" s="7" t="s">
        <v>766</v>
      </c>
      <c r="M7017" s="241">
        <v>1042</v>
      </c>
      <c r="N7017" s="7" t="s">
        <v>180</v>
      </c>
    </row>
    <row r="7018" spans="1:14" x14ac:dyDescent="0.3">
      <c r="A7018" t="str">
        <f t="shared" si="109"/>
        <v>11971049</v>
      </c>
      <c r="B7018" s="7" t="s">
        <v>1294</v>
      </c>
      <c r="C7018" s="7" t="s">
        <v>1337</v>
      </c>
      <c r="D7018" s="7" t="s">
        <v>22</v>
      </c>
      <c r="E7018" s="7" t="e">
        <v>#N/A</v>
      </c>
      <c r="F7018" s="7" t="e">
        <v>#N/A</v>
      </c>
      <c r="G7018" s="7" t="e">
        <v>#N/A</v>
      </c>
      <c r="H7018" s="7" t="e">
        <v>#N/A</v>
      </c>
      <c r="I7018" s="7" t="s">
        <v>177</v>
      </c>
      <c r="J7018" s="7" t="s">
        <v>178</v>
      </c>
      <c r="K7018" s="241">
        <v>1197</v>
      </c>
      <c r="L7018" s="7" t="s">
        <v>766</v>
      </c>
      <c r="M7018" s="241">
        <v>1049</v>
      </c>
      <c r="N7018" s="7" t="s">
        <v>608</v>
      </c>
    </row>
    <row r="7019" spans="1:14" x14ac:dyDescent="0.3">
      <c r="A7019" t="str">
        <f t="shared" si="109"/>
        <v>11971065</v>
      </c>
      <c r="B7019" s="7" t="s">
        <v>1294</v>
      </c>
      <c r="C7019" s="7" t="s">
        <v>1337</v>
      </c>
      <c r="D7019" s="7" t="s">
        <v>22</v>
      </c>
      <c r="E7019" s="7" t="e">
        <v>#N/A</v>
      </c>
      <c r="F7019" s="7" t="e">
        <v>#N/A</v>
      </c>
      <c r="G7019" s="7" t="e">
        <v>#N/A</v>
      </c>
      <c r="H7019" s="7" t="e">
        <v>#N/A</v>
      </c>
      <c r="I7019" s="7" t="s">
        <v>177</v>
      </c>
      <c r="J7019" s="7" t="s">
        <v>178</v>
      </c>
      <c r="K7019" s="241">
        <v>1197</v>
      </c>
      <c r="L7019" s="7" t="s">
        <v>766</v>
      </c>
      <c r="M7019" s="241">
        <v>1065</v>
      </c>
      <c r="N7019" s="7" t="s">
        <v>739</v>
      </c>
    </row>
    <row r="7020" spans="1:14" x14ac:dyDescent="0.3">
      <c r="A7020" t="str">
        <f t="shared" si="109"/>
        <v>11974000</v>
      </c>
      <c r="B7020" s="7" t="s">
        <v>1294</v>
      </c>
      <c r="C7020" s="7" t="s">
        <v>1337</v>
      </c>
      <c r="D7020" s="7" t="s">
        <v>22</v>
      </c>
      <c r="E7020" s="7" t="e">
        <v>#N/A</v>
      </c>
      <c r="F7020" s="7" t="e">
        <v>#N/A</v>
      </c>
      <c r="G7020" s="7" t="e">
        <v>#N/A</v>
      </c>
      <c r="H7020" s="7" t="e">
        <v>#N/A</v>
      </c>
      <c r="I7020" s="7" t="s">
        <v>177</v>
      </c>
      <c r="J7020" s="7" t="s">
        <v>178</v>
      </c>
      <c r="K7020" s="241">
        <v>1197</v>
      </c>
      <c r="L7020" s="7" t="s">
        <v>766</v>
      </c>
      <c r="M7020" s="241">
        <v>4000</v>
      </c>
      <c r="N7020" s="7" t="s">
        <v>1349</v>
      </c>
    </row>
    <row r="7021" spans="1:14" x14ac:dyDescent="0.3">
      <c r="A7021" t="str">
        <f t="shared" si="109"/>
        <v>11978040</v>
      </c>
      <c r="B7021" s="7" t="s">
        <v>1294</v>
      </c>
      <c r="C7021" s="7" t="s">
        <v>1337</v>
      </c>
      <c r="D7021" s="7" t="s">
        <v>22</v>
      </c>
      <c r="E7021" s="7" t="s">
        <v>482</v>
      </c>
      <c r="F7021" s="7" t="s">
        <v>483</v>
      </c>
      <c r="G7021" s="7" t="s">
        <v>247</v>
      </c>
      <c r="H7021" s="7" t="s">
        <v>248</v>
      </c>
      <c r="I7021" s="7" t="s">
        <v>177</v>
      </c>
      <c r="J7021" s="7" t="s">
        <v>178</v>
      </c>
      <c r="K7021" s="241">
        <v>1197</v>
      </c>
      <c r="L7021" s="7" t="s">
        <v>766</v>
      </c>
      <c r="M7021" s="241">
        <v>8040</v>
      </c>
      <c r="N7021" s="7" t="s">
        <v>441</v>
      </c>
    </row>
    <row r="7022" spans="1:14" x14ac:dyDescent="0.3">
      <c r="A7022" t="str">
        <f t="shared" si="109"/>
        <v>11978500</v>
      </c>
      <c r="B7022" s="7" t="s">
        <v>1294</v>
      </c>
      <c r="C7022" s="7" t="s">
        <v>1337</v>
      </c>
      <c r="D7022" s="7" t="s">
        <v>22</v>
      </c>
      <c r="E7022" s="7" t="s">
        <v>482</v>
      </c>
      <c r="F7022" s="7" t="s">
        <v>483</v>
      </c>
      <c r="G7022" s="7" t="s">
        <v>247</v>
      </c>
      <c r="H7022" s="7" t="s">
        <v>248</v>
      </c>
      <c r="I7022" s="7" t="s">
        <v>177</v>
      </c>
      <c r="J7022" s="7" t="s">
        <v>178</v>
      </c>
      <c r="K7022" s="241">
        <v>1197</v>
      </c>
      <c r="L7022" s="7" t="s">
        <v>766</v>
      </c>
      <c r="M7022" s="241">
        <v>8500</v>
      </c>
      <c r="N7022" s="7" t="s">
        <v>362</v>
      </c>
    </row>
    <row r="7023" spans="1:14" x14ac:dyDescent="0.3">
      <c r="A7023" t="str">
        <f t="shared" si="109"/>
        <v>4061</v>
      </c>
      <c r="B7023" s="7" t="s">
        <v>1294</v>
      </c>
      <c r="C7023" s="7"/>
      <c r="D7023" s="7"/>
      <c r="E7023" s="7" t="e">
        <v>#N/A</v>
      </c>
      <c r="F7023" s="7" t="e">
        <v>#N/A</v>
      </c>
      <c r="G7023" s="7" t="e">
        <v>#N/A</v>
      </c>
      <c r="H7023" s="7" t="e">
        <v>#N/A</v>
      </c>
      <c r="I7023" s="7" t="s">
        <v>1478</v>
      </c>
      <c r="J7023" s="7" t="s">
        <v>1479</v>
      </c>
      <c r="K7023" s="241">
        <v>406</v>
      </c>
      <c r="L7023" s="7" t="s">
        <v>2869</v>
      </c>
      <c r="M7023" s="241">
        <v>1</v>
      </c>
      <c r="N7023" s="7" t="s">
        <v>158</v>
      </c>
    </row>
    <row r="7024" spans="1:14" x14ac:dyDescent="0.3">
      <c r="A7024" t="str">
        <f t="shared" si="109"/>
        <v>4061504</v>
      </c>
      <c r="B7024" s="7" t="s">
        <v>1294</v>
      </c>
      <c r="C7024" s="7"/>
      <c r="D7024" s="7"/>
      <c r="E7024" s="7" t="e">
        <v>#N/A</v>
      </c>
      <c r="F7024" s="7" t="e">
        <v>#N/A</v>
      </c>
      <c r="G7024" s="7" t="e">
        <v>#N/A</v>
      </c>
      <c r="H7024" s="7" t="e">
        <v>#N/A</v>
      </c>
      <c r="I7024" s="7" t="s">
        <v>1478</v>
      </c>
      <c r="J7024" s="7" t="s">
        <v>1479</v>
      </c>
      <c r="K7024" s="241">
        <v>406</v>
      </c>
      <c r="L7024" s="7" t="s">
        <v>2869</v>
      </c>
      <c r="M7024" s="241">
        <v>1504</v>
      </c>
      <c r="N7024" s="7" t="s">
        <v>161</v>
      </c>
    </row>
    <row r="7025" spans="1:14" x14ac:dyDescent="0.3">
      <c r="A7025" t="str">
        <f t="shared" si="109"/>
        <v>4062015</v>
      </c>
      <c r="B7025" s="7" t="s">
        <v>1294</v>
      </c>
      <c r="C7025" s="7"/>
      <c r="D7025" s="7"/>
      <c r="E7025" s="7" t="e">
        <v>#N/A</v>
      </c>
      <c r="F7025" s="7" t="e">
        <v>#N/A</v>
      </c>
      <c r="G7025" s="7" t="e">
        <v>#N/A</v>
      </c>
      <c r="H7025" s="7" t="e">
        <v>#N/A</v>
      </c>
      <c r="I7025" s="7" t="s">
        <v>1478</v>
      </c>
      <c r="J7025" s="7" t="s">
        <v>1479</v>
      </c>
      <c r="K7025" s="241">
        <v>406</v>
      </c>
      <c r="L7025" s="7" t="s">
        <v>2869</v>
      </c>
      <c r="M7025" s="241">
        <v>2015</v>
      </c>
      <c r="N7025" s="7" t="s">
        <v>278</v>
      </c>
    </row>
    <row r="7026" spans="1:14" x14ac:dyDescent="0.3">
      <c r="A7026" t="str">
        <f t="shared" si="109"/>
        <v>4062070</v>
      </c>
      <c r="B7026" s="7" t="s">
        <v>1294</v>
      </c>
      <c r="C7026" s="7"/>
      <c r="D7026" s="7"/>
      <c r="E7026" s="7" t="e">
        <v>#N/A</v>
      </c>
      <c r="F7026" s="7" t="e">
        <v>#N/A</v>
      </c>
      <c r="G7026" s="7" t="e">
        <v>#N/A</v>
      </c>
      <c r="H7026" s="7" t="e">
        <v>#N/A</v>
      </c>
      <c r="I7026" s="7" t="s">
        <v>1478</v>
      </c>
      <c r="J7026" s="7" t="s">
        <v>1479</v>
      </c>
      <c r="K7026" s="241">
        <v>406</v>
      </c>
      <c r="L7026" s="7" t="s">
        <v>2869</v>
      </c>
      <c r="M7026" s="241">
        <v>2070</v>
      </c>
      <c r="N7026" s="7" t="s">
        <v>279</v>
      </c>
    </row>
    <row r="7027" spans="1:14" x14ac:dyDescent="0.3">
      <c r="A7027" t="str">
        <f t="shared" si="109"/>
        <v>4067103</v>
      </c>
      <c r="B7027" s="7" t="s">
        <v>1294</v>
      </c>
      <c r="C7027" s="7"/>
      <c r="D7027" s="7"/>
      <c r="E7027" s="7" t="e">
        <v>#N/A</v>
      </c>
      <c r="F7027" s="7" t="e">
        <v>#N/A</v>
      </c>
      <c r="G7027" s="7" t="e">
        <v>#N/A</v>
      </c>
      <c r="H7027" s="7" t="e">
        <v>#N/A</v>
      </c>
      <c r="I7027" s="7" t="s">
        <v>1478</v>
      </c>
      <c r="J7027" s="7" t="s">
        <v>1479</v>
      </c>
      <c r="K7027" s="241">
        <v>406</v>
      </c>
      <c r="L7027" s="7" t="s">
        <v>2869</v>
      </c>
      <c r="M7027" s="241">
        <v>7103</v>
      </c>
      <c r="N7027" s="7" t="s">
        <v>36</v>
      </c>
    </row>
    <row r="7028" spans="1:14" x14ac:dyDescent="0.3">
      <c r="A7028" t="str">
        <f t="shared" si="109"/>
        <v>4067104</v>
      </c>
      <c r="B7028" s="7" t="s">
        <v>1294</v>
      </c>
      <c r="C7028" s="7"/>
      <c r="D7028" s="7"/>
      <c r="E7028" s="7" t="e">
        <v>#N/A</v>
      </c>
      <c r="F7028" s="7" t="e">
        <v>#N/A</v>
      </c>
      <c r="G7028" s="7" t="e">
        <v>#N/A</v>
      </c>
      <c r="H7028" s="7" t="e">
        <v>#N/A</v>
      </c>
      <c r="I7028" s="7" t="s">
        <v>1478</v>
      </c>
      <c r="J7028" s="7" t="s">
        <v>1479</v>
      </c>
      <c r="K7028" s="241">
        <v>406</v>
      </c>
      <c r="L7028" s="7" t="s">
        <v>2869</v>
      </c>
      <c r="M7028" s="241">
        <v>7104</v>
      </c>
      <c r="N7028" s="7" t="s">
        <v>1384</v>
      </c>
    </row>
    <row r="7029" spans="1:14" x14ac:dyDescent="0.3">
      <c r="A7029" t="str">
        <f t="shared" si="109"/>
        <v>81046006</v>
      </c>
      <c r="B7029" s="7" t="s">
        <v>1321</v>
      </c>
      <c r="C7029" s="7"/>
      <c r="D7029" s="7"/>
      <c r="E7029" s="7" t="e">
        <v>#N/A</v>
      </c>
      <c r="F7029" s="7" t="e">
        <v>#N/A</v>
      </c>
      <c r="G7029" s="7" t="e">
        <v>#N/A</v>
      </c>
      <c r="H7029" s="7" t="e">
        <v>#N/A</v>
      </c>
      <c r="I7029" s="7" t="s">
        <v>1286</v>
      </c>
      <c r="J7029" s="7" t="s">
        <v>1286</v>
      </c>
      <c r="K7029" s="241">
        <v>8104</v>
      </c>
      <c r="L7029" s="7" t="s">
        <v>2870</v>
      </c>
      <c r="M7029" s="241">
        <v>6006</v>
      </c>
      <c r="N7029" s="7" t="s">
        <v>68</v>
      </c>
    </row>
    <row r="7030" spans="1:14" x14ac:dyDescent="0.3">
      <c r="A7030" t="str">
        <f t="shared" si="109"/>
        <v>100036003</v>
      </c>
      <c r="B7030" s="7" t="s">
        <v>1323</v>
      </c>
      <c r="C7030" s="7"/>
      <c r="D7030" s="7"/>
      <c r="E7030" s="7" t="e">
        <v>#N/A</v>
      </c>
      <c r="F7030" s="7" t="e">
        <v>#N/A</v>
      </c>
      <c r="G7030" s="7" t="e">
        <v>#N/A</v>
      </c>
      <c r="H7030" s="7" t="e">
        <v>#N/A</v>
      </c>
      <c r="I7030" s="7" t="s">
        <v>1286</v>
      </c>
      <c r="J7030" s="7" t="s">
        <v>1286</v>
      </c>
      <c r="K7030" s="241">
        <v>10003</v>
      </c>
      <c r="L7030" s="7" t="s">
        <v>2871</v>
      </c>
      <c r="M7030" s="241">
        <v>6003</v>
      </c>
      <c r="N7030" s="7" t="s">
        <v>89</v>
      </c>
    </row>
    <row r="7031" spans="1:14" x14ac:dyDescent="0.3">
      <c r="A7031" t="str">
        <f t="shared" si="109"/>
        <v>102246000</v>
      </c>
      <c r="B7031" s="7" t="s">
        <v>1323</v>
      </c>
      <c r="C7031" s="7"/>
      <c r="D7031" s="7"/>
      <c r="E7031" s="7" t="e">
        <v>#N/A</v>
      </c>
      <c r="F7031" s="7" t="e">
        <v>#N/A</v>
      </c>
      <c r="G7031" s="7" t="e">
        <v>#N/A</v>
      </c>
      <c r="H7031" s="7" t="e">
        <v>#N/A</v>
      </c>
      <c r="I7031" s="7" t="s">
        <v>1286</v>
      </c>
      <c r="J7031" s="7" t="s">
        <v>1286</v>
      </c>
      <c r="K7031" s="241">
        <v>10224</v>
      </c>
      <c r="L7031" s="7" t="s">
        <v>2872</v>
      </c>
      <c r="M7031" s="241">
        <v>6000</v>
      </c>
      <c r="N7031" s="7" t="s">
        <v>107</v>
      </c>
    </row>
    <row r="7032" spans="1:14" x14ac:dyDescent="0.3">
      <c r="A7032" t="str">
        <f t="shared" si="109"/>
        <v>103126000</v>
      </c>
      <c r="B7032" s="7" t="s">
        <v>1323</v>
      </c>
      <c r="C7032" s="7"/>
      <c r="D7032" s="7"/>
      <c r="E7032" s="7" t="e">
        <v>#N/A</v>
      </c>
      <c r="F7032" s="7" t="e">
        <v>#N/A</v>
      </c>
      <c r="G7032" s="7" t="e">
        <v>#N/A</v>
      </c>
      <c r="H7032" s="7" t="e">
        <v>#N/A</v>
      </c>
      <c r="I7032" s="7" t="s">
        <v>1286</v>
      </c>
      <c r="J7032" s="7" t="s">
        <v>1286</v>
      </c>
      <c r="K7032" s="241">
        <v>10312</v>
      </c>
      <c r="L7032" s="7" t="s">
        <v>2873</v>
      </c>
      <c r="M7032" s="241">
        <v>6000</v>
      </c>
      <c r="N7032" s="7" t="s">
        <v>107</v>
      </c>
    </row>
    <row r="7033" spans="1:14" x14ac:dyDescent="0.3">
      <c r="A7033" t="str">
        <f t="shared" si="109"/>
        <v>103756000</v>
      </c>
      <c r="B7033" s="7" t="s">
        <v>1323</v>
      </c>
      <c r="C7033" s="7"/>
      <c r="D7033" s="7"/>
      <c r="E7033" s="7" t="e">
        <v>#N/A</v>
      </c>
      <c r="F7033" s="7" t="e">
        <v>#N/A</v>
      </c>
      <c r="G7033" s="7" t="e">
        <v>#N/A</v>
      </c>
      <c r="H7033" s="7" t="e">
        <v>#N/A</v>
      </c>
      <c r="I7033" s="7" t="s">
        <v>1286</v>
      </c>
      <c r="J7033" s="7" t="s">
        <v>1286</v>
      </c>
      <c r="K7033" s="241">
        <v>10375</v>
      </c>
      <c r="L7033" s="7" t="s">
        <v>2874</v>
      </c>
      <c r="M7033" s="241">
        <v>6000</v>
      </c>
      <c r="N7033" s="7" t="s">
        <v>107</v>
      </c>
    </row>
    <row r="7034" spans="1:14" x14ac:dyDescent="0.3">
      <c r="A7034" t="str">
        <f t="shared" si="109"/>
        <v>103756003</v>
      </c>
      <c r="B7034" s="7" t="s">
        <v>1323</v>
      </c>
      <c r="C7034" s="7"/>
      <c r="D7034" s="7"/>
      <c r="E7034" s="7" t="e">
        <v>#N/A</v>
      </c>
      <c r="F7034" s="7" t="e">
        <v>#N/A</v>
      </c>
      <c r="G7034" s="7" t="e">
        <v>#N/A</v>
      </c>
      <c r="H7034" s="7" t="e">
        <v>#N/A</v>
      </c>
      <c r="I7034" s="7" t="s">
        <v>1286</v>
      </c>
      <c r="J7034" s="7" t="s">
        <v>1286</v>
      </c>
      <c r="K7034" s="241">
        <v>10375</v>
      </c>
      <c r="L7034" s="7" t="s">
        <v>2874</v>
      </c>
      <c r="M7034" s="241">
        <v>6003</v>
      </c>
      <c r="N7034" s="7" t="s">
        <v>89</v>
      </c>
    </row>
    <row r="7035" spans="1:14" x14ac:dyDescent="0.3">
      <c r="A7035" t="str">
        <f t="shared" si="109"/>
        <v>103756004</v>
      </c>
      <c r="B7035" s="7" t="s">
        <v>1323</v>
      </c>
      <c r="C7035" s="7"/>
      <c r="D7035" s="7"/>
      <c r="E7035" s="7" t="e">
        <v>#N/A</v>
      </c>
      <c r="F7035" s="7" t="e">
        <v>#N/A</v>
      </c>
      <c r="G7035" s="7" t="e">
        <v>#N/A</v>
      </c>
      <c r="H7035" s="7" t="e">
        <v>#N/A</v>
      </c>
      <c r="I7035" s="7" t="s">
        <v>1286</v>
      </c>
      <c r="J7035" s="7" t="s">
        <v>1286</v>
      </c>
      <c r="K7035" s="241">
        <v>10375</v>
      </c>
      <c r="L7035" s="7" t="s">
        <v>2874</v>
      </c>
      <c r="M7035" s="241">
        <v>6004</v>
      </c>
      <c r="N7035" s="7" t="s">
        <v>66</v>
      </c>
    </row>
    <row r="7036" spans="1:14" x14ac:dyDescent="0.3">
      <c r="A7036" t="str">
        <f t="shared" si="109"/>
        <v>103758510</v>
      </c>
      <c r="B7036" s="7" t="s">
        <v>1323</v>
      </c>
      <c r="C7036" s="7"/>
      <c r="D7036" s="7"/>
      <c r="E7036" s="7" t="e">
        <v>#N/A</v>
      </c>
      <c r="F7036" s="7" t="e">
        <v>#N/A</v>
      </c>
      <c r="G7036" s="7" t="e">
        <v>#N/A</v>
      </c>
      <c r="H7036" s="7" t="e">
        <v>#N/A</v>
      </c>
      <c r="I7036" s="7" t="s">
        <v>1286</v>
      </c>
      <c r="J7036" s="7" t="s">
        <v>1286</v>
      </c>
      <c r="K7036" s="241">
        <v>10375</v>
      </c>
      <c r="L7036" s="7" t="s">
        <v>2874</v>
      </c>
      <c r="M7036" s="241">
        <v>8510</v>
      </c>
      <c r="N7036" s="7" t="s">
        <v>1325</v>
      </c>
    </row>
    <row r="7037" spans="1:14" x14ac:dyDescent="0.3">
      <c r="A7037" t="str">
        <f t="shared" si="109"/>
        <v>103758511</v>
      </c>
      <c r="B7037" s="7" t="s">
        <v>1323</v>
      </c>
      <c r="C7037" s="7"/>
      <c r="D7037" s="7"/>
      <c r="E7037" s="7" t="e">
        <v>#N/A</v>
      </c>
      <c r="F7037" s="7" t="e">
        <v>#N/A</v>
      </c>
      <c r="G7037" s="7" t="e">
        <v>#N/A</v>
      </c>
      <c r="H7037" s="7" t="e">
        <v>#N/A</v>
      </c>
      <c r="I7037" s="7" t="s">
        <v>1286</v>
      </c>
      <c r="J7037" s="7" t="s">
        <v>1286</v>
      </c>
      <c r="K7037" s="241">
        <v>10375</v>
      </c>
      <c r="L7037" s="7" t="s">
        <v>2874</v>
      </c>
      <c r="M7037" s="241">
        <v>8511</v>
      </c>
      <c r="N7037" s="7" t="s">
        <v>1329</v>
      </c>
    </row>
    <row r="7038" spans="1:14" x14ac:dyDescent="0.3">
      <c r="A7038" t="str">
        <f t="shared" si="109"/>
        <v>103758812</v>
      </c>
      <c r="B7038" s="7" t="s">
        <v>1323</v>
      </c>
      <c r="C7038" s="7"/>
      <c r="D7038" s="7"/>
      <c r="E7038" s="7" t="e">
        <v>#N/A</v>
      </c>
      <c r="F7038" s="7" t="e">
        <v>#N/A</v>
      </c>
      <c r="G7038" s="7" t="e">
        <v>#N/A</v>
      </c>
      <c r="H7038" s="7" t="e">
        <v>#N/A</v>
      </c>
      <c r="I7038" s="7" t="s">
        <v>1286</v>
      </c>
      <c r="J7038" s="7" t="s">
        <v>1286</v>
      </c>
      <c r="K7038" s="241">
        <v>10375</v>
      </c>
      <c r="L7038" s="7" t="s">
        <v>2874</v>
      </c>
      <c r="M7038" s="241">
        <v>8812</v>
      </c>
      <c r="N7038" s="7" t="s">
        <v>58</v>
      </c>
    </row>
    <row r="7039" spans="1:14" x14ac:dyDescent="0.3">
      <c r="A7039" t="str">
        <f t="shared" si="109"/>
        <v>101596003</v>
      </c>
      <c r="B7039" s="7" t="s">
        <v>1323</v>
      </c>
      <c r="C7039" s="7"/>
      <c r="D7039" s="7"/>
      <c r="E7039" s="7" t="e">
        <v>#N/A</v>
      </c>
      <c r="F7039" s="7" t="e">
        <v>#N/A</v>
      </c>
      <c r="G7039" s="7" t="e">
        <v>#N/A</v>
      </c>
      <c r="H7039" s="7" t="e">
        <v>#N/A</v>
      </c>
      <c r="I7039" s="7" t="s">
        <v>2875</v>
      </c>
      <c r="J7039" s="7" t="s">
        <v>2876</v>
      </c>
      <c r="K7039" s="241">
        <v>10159</v>
      </c>
      <c r="L7039" s="7" t="s">
        <v>2877</v>
      </c>
      <c r="M7039" s="241">
        <v>6003</v>
      </c>
      <c r="N7039" s="7" t="s">
        <v>89</v>
      </c>
    </row>
    <row r="7040" spans="1:14" x14ac:dyDescent="0.3">
      <c r="A7040" t="str">
        <f t="shared" si="109"/>
        <v>101596006</v>
      </c>
      <c r="B7040" s="7" t="s">
        <v>1323</v>
      </c>
      <c r="C7040" s="7"/>
      <c r="D7040" s="7"/>
      <c r="E7040" s="7" t="e">
        <v>#N/A</v>
      </c>
      <c r="F7040" s="7" t="e">
        <v>#N/A</v>
      </c>
      <c r="G7040" s="7" t="e">
        <v>#N/A</v>
      </c>
      <c r="H7040" s="7" t="e">
        <v>#N/A</v>
      </c>
      <c r="I7040" s="7" t="s">
        <v>2875</v>
      </c>
      <c r="J7040" s="7" t="s">
        <v>2876</v>
      </c>
      <c r="K7040" s="241">
        <v>10159</v>
      </c>
      <c r="L7040" s="7" t="s">
        <v>2877</v>
      </c>
      <c r="M7040" s="241">
        <v>6006</v>
      </c>
      <c r="N7040" s="7" t="s">
        <v>68</v>
      </c>
    </row>
    <row r="7041" spans="1:14" x14ac:dyDescent="0.3">
      <c r="A7041" t="str">
        <f t="shared" si="109"/>
        <v>102256000</v>
      </c>
      <c r="B7041" s="7" t="s">
        <v>1323</v>
      </c>
      <c r="C7041" s="7"/>
      <c r="D7041" s="7"/>
      <c r="E7041" s="7" t="e">
        <v>#N/A</v>
      </c>
      <c r="F7041" s="7" t="e">
        <v>#N/A</v>
      </c>
      <c r="G7041" s="7" t="e">
        <v>#N/A</v>
      </c>
      <c r="H7041" s="7" t="e">
        <v>#N/A</v>
      </c>
      <c r="I7041" s="7" t="s">
        <v>188</v>
      </c>
      <c r="J7041" s="7" t="s">
        <v>189</v>
      </c>
      <c r="K7041" s="241">
        <v>10225</v>
      </c>
      <c r="L7041" s="7" t="s">
        <v>2399</v>
      </c>
      <c r="M7041" s="241">
        <v>6000</v>
      </c>
      <c r="N7041" s="7" t="s">
        <v>107</v>
      </c>
    </row>
    <row r="7042" spans="1:14" x14ac:dyDescent="0.3">
      <c r="A7042" t="str">
        <f t="shared" si="109"/>
        <v>102256004</v>
      </c>
      <c r="B7042" s="7" t="s">
        <v>1323</v>
      </c>
      <c r="C7042" s="7"/>
      <c r="D7042" s="7"/>
      <c r="E7042" s="7" t="e">
        <v>#N/A</v>
      </c>
      <c r="F7042" s="7" t="e">
        <v>#N/A</v>
      </c>
      <c r="G7042" s="7" t="e">
        <v>#N/A</v>
      </c>
      <c r="H7042" s="7" t="e">
        <v>#N/A</v>
      </c>
      <c r="I7042" s="7" t="s">
        <v>188</v>
      </c>
      <c r="J7042" s="7" t="s">
        <v>189</v>
      </c>
      <c r="K7042" s="241">
        <v>10225</v>
      </c>
      <c r="L7042" s="7" t="s">
        <v>2399</v>
      </c>
      <c r="M7042" s="241">
        <v>6004</v>
      </c>
      <c r="N7042" s="7" t="s">
        <v>66</v>
      </c>
    </row>
    <row r="7043" spans="1:14" x14ac:dyDescent="0.3">
      <c r="A7043" t="str">
        <f t="shared" ref="A7043:A7106" si="110">K7043&amp;M7043</f>
        <v>102256007</v>
      </c>
      <c r="B7043" s="7" t="s">
        <v>1323</v>
      </c>
      <c r="C7043" s="7"/>
      <c r="D7043" s="7"/>
      <c r="E7043" s="7" t="e">
        <v>#N/A</v>
      </c>
      <c r="F7043" s="7" t="e">
        <v>#N/A</v>
      </c>
      <c r="G7043" s="7" t="e">
        <v>#N/A</v>
      </c>
      <c r="H7043" s="7" t="e">
        <v>#N/A</v>
      </c>
      <c r="I7043" s="7" t="s">
        <v>188</v>
      </c>
      <c r="J7043" s="7" t="s">
        <v>189</v>
      </c>
      <c r="K7043" s="241">
        <v>10225</v>
      </c>
      <c r="L7043" s="7" t="s">
        <v>2399</v>
      </c>
      <c r="M7043" s="241">
        <v>6007</v>
      </c>
      <c r="N7043" s="7" t="s">
        <v>191</v>
      </c>
    </row>
    <row r="7044" spans="1:14" x14ac:dyDescent="0.3">
      <c r="A7044" t="str">
        <f t="shared" si="110"/>
        <v>102258601</v>
      </c>
      <c r="B7044" s="7" t="s">
        <v>1323</v>
      </c>
      <c r="C7044" s="7"/>
      <c r="D7044" s="7"/>
      <c r="E7044" s="7" t="e">
        <v>#N/A</v>
      </c>
      <c r="F7044" s="7" t="e">
        <v>#N/A</v>
      </c>
      <c r="G7044" s="7" t="e">
        <v>#N/A</v>
      </c>
      <c r="H7044" s="7" t="e">
        <v>#N/A</v>
      </c>
      <c r="I7044" s="7" t="s">
        <v>188</v>
      </c>
      <c r="J7044" s="7" t="s">
        <v>189</v>
      </c>
      <c r="K7044" s="241">
        <v>10225</v>
      </c>
      <c r="L7044" s="7" t="s">
        <v>2399</v>
      </c>
      <c r="M7044" s="241">
        <v>8601</v>
      </c>
      <c r="N7044" s="7" t="s">
        <v>192</v>
      </c>
    </row>
    <row r="7045" spans="1:14" x14ac:dyDescent="0.3">
      <c r="A7045" t="str">
        <f t="shared" si="110"/>
        <v>102266000</v>
      </c>
      <c r="B7045" s="7" t="s">
        <v>1323</v>
      </c>
      <c r="C7045" s="7"/>
      <c r="D7045" s="7"/>
      <c r="E7045" s="7" t="e">
        <v>#N/A</v>
      </c>
      <c r="F7045" s="7" t="e">
        <v>#N/A</v>
      </c>
      <c r="G7045" s="7" t="e">
        <v>#N/A</v>
      </c>
      <c r="H7045" s="7" t="e">
        <v>#N/A</v>
      </c>
      <c r="I7045" s="7" t="s">
        <v>188</v>
      </c>
      <c r="J7045" s="7" t="s">
        <v>189</v>
      </c>
      <c r="K7045" s="241">
        <v>10226</v>
      </c>
      <c r="L7045" s="7" t="s">
        <v>2030</v>
      </c>
      <c r="M7045" s="241">
        <v>6000</v>
      </c>
      <c r="N7045" s="7" t="s">
        <v>107</v>
      </c>
    </row>
    <row r="7046" spans="1:14" x14ac:dyDescent="0.3">
      <c r="A7046" t="str">
        <f t="shared" si="110"/>
        <v>102266004</v>
      </c>
      <c r="B7046" s="7" t="s">
        <v>1323</v>
      </c>
      <c r="C7046" s="7"/>
      <c r="D7046" s="7"/>
      <c r="E7046" s="7" t="e">
        <v>#N/A</v>
      </c>
      <c r="F7046" s="7" t="e">
        <v>#N/A</v>
      </c>
      <c r="G7046" s="7" t="e">
        <v>#N/A</v>
      </c>
      <c r="H7046" s="7" t="e">
        <v>#N/A</v>
      </c>
      <c r="I7046" s="7" t="s">
        <v>188</v>
      </c>
      <c r="J7046" s="7" t="s">
        <v>189</v>
      </c>
      <c r="K7046" s="241">
        <v>10226</v>
      </c>
      <c r="L7046" s="7" t="s">
        <v>2030</v>
      </c>
      <c r="M7046" s="241">
        <v>6004</v>
      </c>
      <c r="N7046" s="7" t="s">
        <v>66</v>
      </c>
    </row>
    <row r="7047" spans="1:14" x14ac:dyDescent="0.3">
      <c r="A7047" t="str">
        <f t="shared" si="110"/>
        <v>102266007</v>
      </c>
      <c r="B7047" s="7" t="s">
        <v>1323</v>
      </c>
      <c r="C7047" s="7"/>
      <c r="D7047" s="7"/>
      <c r="E7047" s="7" t="e">
        <v>#N/A</v>
      </c>
      <c r="F7047" s="7" t="e">
        <v>#N/A</v>
      </c>
      <c r="G7047" s="7" t="e">
        <v>#N/A</v>
      </c>
      <c r="H7047" s="7" t="e">
        <v>#N/A</v>
      </c>
      <c r="I7047" s="7" t="s">
        <v>188</v>
      </c>
      <c r="J7047" s="7" t="s">
        <v>189</v>
      </c>
      <c r="K7047" s="241">
        <v>10226</v>
      </c>
      <c r="L7047" s="7" t="s">
        <v>2030</v>
      </c>
      <c r="M7047" s="241">
        <v>6007</v>
      </c>
      <c r="N7047" s="7" t="s">
        <v>191</v>
      </c>
    </row>
    <row r="7048" spans="1:14" x14ac:dyDescent="0.3">
      <c r="A7048" t="str">
        <f t="shared" si="110"/>
        <v>102268601</v>
      </c>
      <c r="B7048" s="7" t="s">
        <v>1323</v>
      </c>
      <c r="C7048" s="7"/>
      <c r="D7048" s="7"/>
      <c r="E7048" s="7" t="e">
        <v>#N/A</v>
      </c>
      <c r="F7048" s="7" t="e">
        <v>#N/A</v>
      </c>
      <c r="G7048" s="7" t="e">
        <v>#N/A</v>
      </c>
      <c r="H7048" s="7" t="e">
        <v>#N/A</v>
      </c>
      <c r="I7048" s="7" t="s">
        <v>188</v>
      </c>
      <c r="J7048" s="7" t="s">
        <v>189</v>
      </c>
      <c r="K7048" s="241">
        <v>10226</v>
      </c>
      <c r="L7048" s="7" t="s">
        <v>2030</v>
      </c>
      <c r="M7048" s="241">
        <v>8601</v>
      </c>
      <c r="N7048" s="7" t="s">
        <v>192</v>
      </c>
    </row>
    <row r="7049" spans="1:14" x14ac:dyDescent="0.3">
      <c r="A7049" t="str">
        <f t="shared" si="110"/>
        <v>102286000</v>
      </c>
      <c r="B7049" s="7" t="s">
        <v>1323</v>
      </c>
      <c r="C7049" s="7"/>
      <c r="D7049" s="7"/>
      <c r="E7049" s="7" t="e">
        <v>#N/A</v>
      </c>
      <c r="F7049" s="7" t="e">
        <v>#N/A</v>
      </c>
      <c r="G7049" s="7" t="e">
        <v>#N/A</v>
      </c>
      <c r="H7049" s="7" t="e">
        <v>#N/A</v>
      </c>
      <c r="I7049" s="7" t="s">
        <v>188</v>
      </c>
      <c r="J7049" s="7" t="s">
        <v>189</v>
      </c>
      <c r="K7049" s="241">
        <v>10228</v>
      </c>
      <c r="L7049" s="7" t="s">
        <v>2878</v>
      </c>
      <c r="M7049" s="241">
        <v>6000</v>
      </c>
      <c r="N7049" s="7" t="s">
        <v>107</v>
      </c>
    </row>
    <row r="7050" spans="1:14" x14ac:dyDescent="0.3">
      <c r="A7050" t="str">
        <f t="shared" si="110"/>
        <v>102286004</v>
      </c>
      <c r="B7050" s="7" t="s">
        <v>1323</v>
      </c>
      <c r="C7050" s="7"/>
      <c r="D7050" s="7"/>
      <c r="E7050" s="7" t="e">
        <v>#N/A</v>
      </c>
      <c r="F7050" s="7" t="e">
        <v>#N/A</v>
      </c>
      <c r="G7050" s="7" t="e">
        <v>#N/A</v>
      </c>
      <c r="H7050" s="7" t="e">
        <v>#N/A</v>
      </c>
      <c r="I7050" s="7" t="s">
        <v>188</v>
      </c>
      <c r="J7050" s="7" t="s">
        <v>189</v>
      </c>
      <c r="K7050" s="241">
        <v>10228</v>
      </c>
      <c r="L7050" s="7" t="s">
        <v>2878</v>
      </c>
      <c r="M7050" s="241">
        <v>6004</v>
      </c>
      <c r="N7050" s="7" t="s">
        <v>66</v>
      </c>
    </row>
    <row r="7051" spans="1:14" x14ac:dyDescent="0.3">
      <c r="A7051" t="str">
        <f t="shared" si="110"/>
        <v>102286007</v>
      </c>
      <c r="B7051" s="7" t="s">
        <v>1323</v>
      </c>
      <c r="C7051" s="7"/>
      <c r="D7051" s="7"/>
      <c r="E7051" s="7" t="e">
        <v>#N/A</v>
      </c>
      <c r="F7051" s="7" t="e">
        <v>#N/A</v>
      </c>
      <c r="G7051" s="7" t="e">
        <v>#N/A</v>
      </c>
      <c r="H7051" s="7" t="e">
        <v>#N/A</v>
      </c>
      <c r="I7051" s="7" t="s">
        <v>188</v>
      </c>
      <c r="J7051" s="7" t="s">
        <v>189</v>
      </c>
      <c r="K7051" s="241">
        <v>10228</v>
      </c>
      <c r="L7051" s="7" t="s">
        <v>2878</v>
      </c>
      <c r="M7051" s="241">
        <v>6007</v>
      </c>
      <c r="N7051" s="7" t="s">
        <v>191</v>
      </c>
    </row>
    <row r="7052" spans="1:14" x14ac:dyDescent="0.3">
      <c r="A7052" t="str">
        <f t="shared" si="110"/>
        <v>102288601</v>
      </c>
      <c r="B7052" s="7" t="s">
        <v>1323</v>
      </c>
      <c r="C7052" s="7"/>
      <c r="D7052" s="7"/>
      <c r="E7052" s="7" t="e">
        <v>#N/A</v>
      </c>
      <c r="F7052" s="7" t="e">
        <v>#N/A</v>
      </c>
      <c r="G7052" s="7" t="e">
        <v>#N/A</v>
      </c>
      <c r="H7052" s="7" t="e">
        <v>#N/A</v>
      </c>
      <c r="I7052" s="7" t="s">
        <v>188</v>
      </c>
      <c r="J7052" s="7" t="s">
        <v>189</v>
      </c>
      <c r="K7052" s="241">
        <v>10228</v>
      </c>
      <c r="L7052" s="7" t="s">
        <v>2878</v>
      </c>
      <c r="M7052" s="241">
        <v>8601</v>
      </c>
      <c r="N7052" s="7" t="s">
        <v>192</v>
      </c>
    </row>
    <row r="7053" spans="1:14" x14ac:dyDescent="0.3">
      <c r="A7053" t="str">
        <f t="shared" si="110"/>
        <v>102086000</v>
      </c>
      <c r="B7053" s="7" t="s">
        <v>1323</v>
      </c>
      <c r="C7053" s="7"/>
      <c r="D7053" s="7"/>
      <c r="E7053" s="7" t="e">
        <v>#N/A</v>
      </c>
      <c r="F7053" s="7" t="e">
        <v>#N/A</v>
      </c>
      <c r="G7053" s="7" t="e">
        <v>#N/A</v>
      </c>
      <c r="H7053" s="7" t="e">
        <v>#N/A</v>
      </c>
      <c r="I7053" s="7" t="s">
        <v>205</v>
      </c>
      <c r="J7053" s="7" t="s">
        <v>206</v>
      </c>
      <c r="K7053" s="241">
        <v>10208</v>
      </c>
      <c r="L7053" s="7" t="s">
        <v>2879</v>
      </c>
      <c r="M7053" s="241">
        <v>6000</v>
      </c>
      <c r="N7053" s="7" t="s">
        <v>107</v>
      </c>
    </row>
    <row r="7054" spans="1:14" x14ac:dyDescent="0.3">
      <c r="A7054" t="str">
        <f t="shared" si="110"/>
        <v>102086008</v>
      </c>
      <c r="B7054" s="7" t="s">
        <v>1323</v>
      </c>
      <c r="C7054" s="7"/>
      <c r="D7054" s="7"/>
      <c r="E7054" s="7" t="e">
        <v>#N/A</v>
      </c>
      <c r="F7054" s="7" t="e">
        <v>#N/A</v>
      </c>
      <c r="G7054" s="7" t="e">
        <v>#N/A</v>
      </c>
      <c r="H7054" s="7" t="e">
        <v>#N/A</v>
      </c>
      <c r="I7054" s="7" t="s">
        <v>205</v>
      </c>
      <c r="J7054" s="7" t="s">
        <v>206</v>
      </c>
      <c r="K7054" s="241">
        <v>10208</v>
      </c>
      <c r="L7054" s="7" t="s">
        <v>2879</v>
      </c>
      <c r="M7054" s="241">
        <v>6008</v>
      </c>
      <c r="N7054" s="7" t="s">
        <v>75</v>
      </c>
    </row>
    <row r="7055" spans="1:14" x14ac:dyDescent="0.3">
      <c r="A7055" t="str">
        <f t="shared" si="110"/>
        <v>101766006</v>
      </c>
      <c r="B7055" s="7" t="s">
        <v>1323</v>
      </c>
      <c r="C7055" s="7"/>
      <c r="D7055" s="7"/>
      <c r="E7055" s="7" t="e">
        <v>#N/A</v>
      </c>
      <c r="F7055" s="7" t="e">
        <v>#N/A</v>
      </c>
      <c r="G7055" s="7" t="e">
        <v>#N/A</v>
      </c>
      <c r="H7055" s="7" t="e">
        <v>#N/A</v>
      </c>
      <c r="I7055" s="7" t="s">
        <v>1286</v>
      </c>
      <c r="J7055" s="7" t="s">
        <v>1286</v>
      </c>
      <c r="K7055" s="241">
        <v>10176</v>
      </c>
      <c r="L7055" s="7" t="s">
        <v>2880</v>
      </c>
      <c r="M7055" s="241">
        <v>6006</v>
      </c>
      <c r="N7055" s="7" t="s">
        <v>68</v>
      </c>
    </row>
    <row r="7056" spans="1:14" x14ac:dyDescent="0.3">
      <c r="A7056" t="str">
        <f t="shared" si="110"/>
        <v>90901</v>
      </c>
      <c r="B7056" s="7" t="s">
        <v>1321</v>
      </c>
      <c r="C7056" s="7"/>
      <c r="D7056" s="7"/>
      <c r="E7056" s="7" t="e">
        <v>#N/A</v>
      </c>
      <c r="F7056" s="7" t="e">
        <v>#N/A</v>
      </c>
      <c r="G7056" s="7" t="e">
        <v>#N/A</v>
      </c>
      <c r="H7056" s="7" t="e">
        <v>#N/A</v>
      </c>
      <c r="I7056" s="7" t="s">
        <v>134</v>
      </c>
      <c r="J7056" s="7" t="s">
        <v>135</v>
      </c>
      <c r="K7056" s="241">
        <v>9090</v>
      </c>
      <c r="L7056" s="7" t="s">
        <v>2881</v>
      </c>
      <c r="M7056" s="241">
        <v>1</v>
      </c>
      <c r="N7056" s="7" t="s">
        <v>158</v>
      </c>
    </row>
    <row r="7057" spans="1:14" x14ac:dyDescent="0.3">
      <c r="A7057" t="str">
        <f t="shared" si="110"/>
        <v>909062</v>
      </c>
      <c r="B7057" s="7" t="s">
        <v>1321</v>
      </c>
      <c r="C7057" s="7"/>
      <c r="D7057" s="7"/>
      <c r="E7057" s="7" t="e">
        <v>#N/A</v>
      </c>
      <c r="F7057" s="7" t="e">
        <v>#N/A</v>
      </c>
      <c r="G7057" s="7" t="e">
        <v>#N/A</v>
      </c>
      <c r="H7057" s="7" t="e">
        <v>#N/A</v>
      </c>
      <c r="I7057" s="7" t="s">
        <v>134</v>
      </c>
      <c r="J7057" s="7" t="s">
        <v>135</v>
      </c>
      <c r="K7057" s="241">
        <v>9090</v>
      </c>
      <c r="L7057" s="7" t="s">
        <v>2881</v>
      </c>
      <c r="M7057" s="241">
        <v>62</v>
      </c>
      <c r="N7057" s="7" t="s">
        <v>388</v>
      </c>
    </row>
    <row r="7058" spans="1:14" x14ac:dyDescent="0.3">
      <c r="A7058" t="str">
        <f t="shared" si="110"/>
        <v>909063</v>
      </c>
      <c r="B7058" s="7" t="s">
        <v>1321</v>
      </c>
      <c r="C7058" s="7"/>
      <c r="D7058" s="7"/>
      <c r="E7058" s="7" t="e">
        <v>#N/A</v>
      </c>
      <c r="F7058" s="7" t="e">
        <v>#N/A</v>
      </c>
      <c r="G7058" s="7" t="e">
        <v>#N/A</v>
      </c>
      <c r="H7058" s="7" t="e">
        <v>#N/A</v>
      </c>
      <c r="I7058" s="7" t="s">
        <v>134</v>
      </c>
      <c r="J7058" s="7" t="s">
        <v>135</v>
      </c>
      <c r="K7058" s="241">
        <v>9090</v>
      </c>
      <c r="L7058" s="7" t="s">
        <v>2881</v>
      </c>
      <c r="M7058" s="241">
        <v>63</v>
      </c>
      <c r="N7058" s="7" t="s">
        <v>160</v>
      </c>
    </row>
    <row r="7059" spans="1:14" x14ac:dyDescent="0.3">
      <c r="A7059" t="str">
        <f t="shared" si="110"/>
        <v>90901000</v>
      </c>
      <c r="B7059" s="7" t="s">
        <v>1321</v>
      </c>
      <c r="C7059" s="7"/>
      <c r="D7059" s="7"/>
      <c r="E7059" s="7" t="e">
        <v>#N/A</v>
      </c>
      <c r="F7059" s="7" t="e">
        <v>#N/A</v>
      </c>
      <c r="G7059" s="7" t="e">
        <v>#N/A</v>
      </c>
      <c r="H7059" s="7" t="e">
        <v>#N/A</v>
      </c>
      <c r="I7059" s="7" t="s">
        <v>134</v>
      </c>
      <c r="J7059" s="7" t="s">
        <v>135</v>
      </c>
      <c r="K7059" s="241">
        <v>9090</v>
      </c>
      <c r="L7059" s="7" t="s">
        <v>2881</v>
      </c>
      <c r="M7059" s="241">
        <v>1000</v>
      </c>
      <c r="N7059" s="7" t="s">
        <v>427</v>
      </c>
    </row>
    <row r="7060" spans="1:14" x14ac:dyDescent="0.3">
      <c r="A7060" t="str">
        <f t="shared" si="110"/>
        <v>90901003</v>
      </c>
      <c r="B7060" s="7" t="s">
        <v>1321</v>
      </c>
      <c r="C7060" s="7"/>
      <c r="D7060" s="7"/>
      <c r="E7060" s="7" t="e">
        <v>#N/A</v>
      </c>
      <c r="F7060" s="7" t="e">
        <v>#N/A</v>
      </c>
      <c r="G7060" s="7" t="e">
        <v>#N/A</v>
      </c>
      <c r="H7060" s="7" t="e">
        <v>#N/A</v>
      </c>
      <c r="I7060" s="7" t="s">
        <v>134</v>
      </c>
      <c r="J7060" s="7" t="s">
        <v>135</v>
      </c>
      <c r="K7060" s="241">
        <v>9090</v>
      </c>
      <c r="L7060" s="7" t="s">
        <v>2881</v>
      </c>
      <c r="M7060" s="241">
        <v>1003</v>
      </c>
      <c r="N7060" s="7" t="s">
        <v>384</v>
      </c>
    </row>
    <row r="7061" spans="1:14" x14ac:dyDescent="0.3">
      <c r="A7061" t="str">
        <f t="shared" si="110"/>
        <v>90901007</v>
      </c>
      <c r="B7061" s="7" t="s">
        <v>1321</v>
      </c>
      <c r="C7061" s="7"/>
      <c r="D7061" s="7"/>
      <c r="E7061" s="7" t="e">
        <v>#N/A</v>
      </c>
      <c r="F7061" s="7" t="e">
        <v>#N/A</v>
      </c>
      <c r="G7061" s="7" t="e">
        <v>#N/A</v>
      </c>
      <c r="H7061" s="7" t="e">
        <v>#N/A</v>
      </c>
      <c r="I7061" s="7" t="s">
        <v>134</v>
      </c>
      <c r="J7061" s="7" t="s">
        <v>135</v>
      </c>
      <c r="K7061" s="241">
        <v>9090</v>
      </c>
      <c r="L7061" s="7" t="s">
        <v>2881</v>
      </c>
      <c r="M7061" s="241">
        <v>1007</v>
      </c>
      <c r="N7061" s="7" t="s">
        <v>539</v>
      </c>
    </row>
    <row r="7062" spans="1:14" x14ac:dyDescent="0.3">
      <c r="A7062" t="str">
        <f t="shared" si="110"/>
        <v>90901028</v>
      </c>
      <c r="B7062" s="7" t="s">
        <v>1321</v>
      </c>
      <c r="C7062" s="7"/>
      <c r="D7062" s="7"/>
      <c r="E7062" s="7" t="e">
        <v>#N/A</v>
      </c>
      <c r="F7062" s="7" t="e">
        <v>#N/A</v>
      </c>
      <c r="G7062" s="7" t="e">
        <v>#N/A</v>
      </c>
      <c r="H7062" s="7" t="e">
        <v>#N/A</v>
      </c>
      <c r="I7062" s="7" t="s">
        <v>134</v>
      </c>
      <c r="J7062" s="7" t="s">
        <v>135</v>
      </c>
      <c r="K7062" s="241">
        <v>9090</v>
      </c>
      <c r="L7062" s="7" t="s">
        <v>2881</v>
      </c>
      <c r="M7062" s="241">
        <v>1028</v>
      </c>
      <c r="N7062" s="7" t="s">
        <v>362</v>
      </c>
    </row>
    <row r="7063" spans="1:14" x14ac:dyDescent="0.3">
      <c r="A7063" t="str">
        <f t="shared" si="110"/>
        <v>90901029</v>
      </c>
      <c r="B7063" s="7" t="s">
        <v>1321</v>
      </c>
      <c r="C7063" s="7"/>
      <c r="D7063" s="7"/>
      <c r="E7063" s="7" t="e">
        <v>#N/A</v>
      </c>
      <c r="F7063" s="7" t="e">
        <v>#N/A</v>
      </c>
      <c r="G7063" s="7" t="e">
        <v>#N/A</v>
      </c>
      <c r="H7063" s="7" t="e">
        <v>#N/A</v>
      </c>
      <c r="I7063" s="7" t="s">
        <v>134</v>
      </c>
      <c r="J7063" s="7" t="s">
        <v>135</v>
      </c>
      <c r="K7063" s="241">
        <v>9090</v>
      </c>
      <c r="L7063" s="7" t="s">
        <v>2881</v>
      </c>
      <c r="M7063" s="241">
        <v>1029</v>
      </c>
      <c r="N7063" s="7" t="s">
        <v>151</v>
      </c>
    </row>
    <row r="7064" spans="1:14" x14ac:dyDescent="0.3">
      <c r="A7064" t="str">
        <f t="shared" si="110"/>
        <v>90901501</v>
      </c>
      <c r="B7064" s="7" t="s">
        <v>1321</v>
      </c>
      <c r="C7064" s="7"/>
      <c r="D7064" s="7"/>
      <c r="E7064" s="7" t="e">
        <v>#N/A</v>
      </c>
      <c r="F7064" s="7" t="e">
        <v>#N/A</v>
      </c>
      <c r="G7064" s="7" t="e">
        <v>#N/A</v>
      </c>
      <c r="H7064" s="7" t="e">
        <v>#N/A</v>
      </c>
      <c r="I7064" s="7" t="s">
        <v>134</v>
      </c>
      <c r="J7064" s="7" t="s">
        <v>135</v>
      </c>
      <c r="K7064" s="241">
        <v>9090</v>
      </c>
      <c r="L7064" s="7" t="s">
        <v>2881</v>
      </c>
      <c r="M7064" s="241">
        <v>1501</v>
      </c>
      <c r="N7064" s="7" t="s">
        <v>1440</v>
      </c>
    </row>
    <row r="7065" spans="1:14" x14ac:dyDescent="0.3">
      <c r="A7065" t="str">
        <f t="shared" si="110"/>
        <v>90901504</v>
      </c>
      <c r="B7065" s="7" t="s">
        <v>1321</v>
      </c>
      <c r="C7065" s="7"/>
      <c r="D7065" s="7"/>
      <c r="E7065" s="7" t="e">
        <v>#N/A</v>
      </c>
      <c r="F7065" s="7" t="e">
        <v>#N/A</v>
      </c>
      <c r="G7065" s="7" t="e">
        <v>#N/A</v>
      </c>
      <c r="H7065" s="7" t="e">
        <v>#N/A</v>
      </c>
      <c r="I7065" s="7" t="s">
        <v>134</v>
      </c>
      <c r="J7065" s="7" t="s">
        <v>135</v>
      </c>
      <c r="K7065" s="241">
        <v>9090</v>
      </c>
      <c r="L7065" s="7" t="s">
        <v>2881</v>
      </c>
      <c r="M7065" s="241">
        <v>1504</v>
      </c>
      <c r="N7065" s="7" t="s">
        <v>161</v>
      </c>
    </row>
    <row r="7066" spans="1:14" x14ac:dyDescent="0.3">
      <c r="A7066" t="str">
        <f t="shared" si="110"/>
        <v>90902000</v>
      </c>
      <c r="B7066" s="7" t="s">
        <v>1321</v>
      </c>
      <c r="C7066" s="7"/>
      <c r="D7066" s="7"/>
      <c r="E7066" s="7" t="e">
        <v>#N/A</v>
      </c>
      <c r="F7066" s="7" t="e">
        <v>#N/A</v>
      </c>
      <c r="G7066" s="7" t="e">
        <v>#N/A</v>
      </c>
      <c r="H7066" s="7" t="e">
        <v>#N/A</v>
      </c>
      <c r="I7066" s="7" t="s">
        <v>134</v>
      </c>
      <c r="J7066" s="7" t="s">
        <v>135</v>
      </c>
      <c r="K7066" s="241">
        <v>9090</v>
      </c>
      <c r="L7066" s="7" t="s">
        <v>2881</v>
      </c>
      <c r="M7066" s="241">
        <v>2000</v>
      </c>
      <c r="N7066" s="7" t="s">
        <v>271</v>
      </c>
    </row>
    <row r="7067" spans="1:14" x14ac:dyDescent="0.3">
      <c r="A7067" t="str">
        <f t="shared" si="110"/>
        <v>90902015</v>
      </c>
      <c r="B7067" s="7" t="s">
        <v>1321</v>
      </c>
      <c r="C7067" s="7"/>
      <c r="D7067" s="7"/>
      <c r="E7067" s="7" t="e">
        <v>#N/A</v>
      </c>
      <c r="F7067" s="7" t="e">
        <v>#N/A</v>
      </c>
      <c r="G7067" s="7" t="e">
        <v>#N/A</v>
      </c>
      <c r="H7067" s="7" t="e">
        <v>#N/A</v>
      </c>
      <c r="I7067" s="7" t="s">
        <v>134</v>
      </c>
      <c r="J7067" s="7" t="s">
        <v>135</v>
      </c>
      <c r="K7067" s="241">
        <v>9090</v>
      </c>
      <c r="L7067" s="7" t="s">
        <v>2881</v>
      </c>
      <c r="M7067" s="241">
        <v>2015</v>
      </c>
      <c r="N7067" s="7" t="s">
        <v>278</v>
      </c>
    </row>
    <row r="7068" spans="1:14" x14ac:dyDescent="0.3">
      <c r="A7068" t="str">
        <f t="shared" si="110"/>
        <v>90902037</v>
      </c>
      <c r="B7068" s="7" t="s">
        <v>1321</v>
      </c>
      <c r="C7068" s="7"/>
      <c r="D7068" s="7"/>
      <c r="E7068" s="7" t="e">
        <v>#N/A</v>
      </c>
      <c r="F7068" s="7" t="e">
        <v>#N/A</v>
      </c>
      <c r="G7068" s="7" t="e">
        <v>#N/A</v>
      </c>
      <c r="H7068" s="7" t="e">
        <v>#N/A</v>
      </c>
      <c r="I7068" s="7" t="s">
        <v>134</v>
      </c>
      <c r="J7068" s="7" t="s">
        <v>135</v>
      </c>
      <c r="K7068" s="241">
        <v>9090</v>
      </c>
      <c r="L7068" s="7" t="s">
        <v>2881</v>
      </c>
      <c r="M7068" s="241">
        <v>2037</v>
      </c>
      <c r="N7068" s="7" t="s">
        <v>294</v>
      </c>
    </row>
    <row r="7069" spans="1:14" x14ac:dyDescent="0.3">
      <c r="A7069" t="str">
        <f t="shared" si="110"/>
        <v>90902045</v>
      </c>
      <c r="B7069" s="7" t="s">
        <v>1321</v>
      </c>
      <c r="C7069" s="7"/>
      <c r="D7069" s="7"/>
      <c r="E7069" s="7" t="e">
        <v>#N/A</v>
      </c>
      <c r="F7069" s="7" t="e">
        <v>#N/A</v>
      </c>
      <c r="G7069" s="7" t="e">
        <v>#N/A</v>
      </c>
      <c r="H7069" s="7" t="e">
        <v>#N/A</v>
      </c>
      <c r="I7069" s="7" t="s">
        <v>134</v>
      </c>
      <c r="J7069" s="7" t="s">
        <v>135</v>
      </c>
      <c r="K7069" s="241">
        <v>9090</v>
      </c>
      <c r="L7069" s="7" t="s">
        <v>2881</v>
      </c>
      <c r="M7069" s="241">
        <v>2045</v>
      </c>
      <c r="N7069" s="7" t="s">
        <v>170</v>
      </c>
    </row>
    <row r="7070" spans="1:14" x14ac:dyDescent="0.3">
      <c r="A7070" t="str">
        <f t="shared" si="110"/>
        <v>90902050</v>
      </c>
      <c r="B7070" s="7" t="s">
        <v>1321</v>
      </c>
      <c r="C7070" s="7"/>
      <c r="D7070" s="7"/>
      <c r="E7070" s="7" t="e">
        <v>#N/A</v>
      </c>
      <c r="F7070" s="7" t="e">
        <v>#N/A</v>
      </c>
      <c r="G7070" s="7" t="e">
        <v>#N/A</v>
      </c>
      <c r="H7070" s="7" t="e">
        <v>#N/A</v>
      </c>
      <c r="I7070" s="7" t="s">
        <v>134</v>
      </c>
      <c r="J7070" s="7" t="s">
        <v>135</v>
      </c>
      <c r="K7070" s="241">
        <v>9090</v>
      </c>
      <c r="L7070" s="7" t="s">
        <v>2881</v>
      </c>
      <c r="M7070" s="241">
        <v>2050</v>
      </c>
      <c r="N7070" s="7" t="s">
        <v>2586</v>
      </c>
    </row>
    <row r="7071" spans="1:14" x14ac:dyDescent="0.3">
      <c r="A7071" t="str">
        <f t="shared" si="110"/>
        <v>90902071</v>
      </c>
      <c r="B7071" s="7" t="s">
        <v>1321</v>
      </c>
      <c r="C7071" s="7"/>
      <c r="D7071" s="7"/>
      <c r="E7071" s="7" t="e">
        <v>#N/A</v>
      </c>
      <c r="F7071" s="7" t="e">
        <v>#N/A</v>
      </c>
      <c r="G7071" s="7" t="e">
        <v>#N/A</v>
      </c>
      <c r="H7071" s="7" t="e">
        <v>#N/A</v>
      </c>
      <c r="I7071" s="7" t="s">
        <v>134</v>
      </c>
      <c r="J7071" s="7" t="s">
        <v>135</v>
      </c>
      <c r="K7071" s="241">
        <v>9090</v>
      </c>
      <c r="L7071" s="7" t="s">
        <v>2881</v>
      </c>
      <c r="M7071" s="241">
        <v>2071</v>
      </c>
      <c r="N7071" s="7" t="s">
        <v>389</v>
      </c>
    </row>
    <row r="7072" spans="1:14" x14ac:dyDescent="0.3">
      <c r="A7072" t="str">
        <f t="shared" si="110"/>
        <v>90902072</v>
      </c>
      <c r="B7072" s="7" t="s">
        <v>1321</v>
      </c>
      <c r="C7072" s="7"/>
      <c r="D7072" s="7"/>
      <c r="E7072" s="7" t="e">
        <v>#N/A</v>
      </c>
      <c r="F7072" s="7" t="e">
        <v>#N/A</v>
      </c>
      <c r="G7072" s="7" t="e">
        <v>#N/A</v>
      </c>
      <c r="H7072" s="7" t="e">
        <v>#N/A</v>
      </c>
      <c r="I7072" s="7" t="s">
        <v>134</v>
      </c>
      <c r="J7072" s="7" t="s">
        <v>135</v>
      </c>
      <c r="K7072" s="241">
        <v>9090</v>
      </c>
      <c r="L7072" s="7" t="s">
        <v>2881</v>
      </c>
      <c r="M7072" s="241">
        <v>2072</v>
      </c>
      <c r="N7072" s="7" t="s">
        <v>390</v>
      </c>
    </row>
    <row r="7073" spans="1:14" x14ac:dyDescent="0.3">
      <c r="A7073" t="str">
        <f t="shared" si="110"/>
        <v>90902077</v>
      </c>
      <c r="B7073" s="7" t="s">
        <v>1321</v>
      </c>
      <c r="C7073" s="7"/>
      <c r="D7073" s="7"/>
      <c r="E7073" s="7" t="e">
        <v>#N/A</v>
      </c>
      <c r="F7073" s="7" t="e">
        <v>#N/A</v>
      </c>
      <c r="G7073" s="7" t="e">
        <v>#N/A</v>
      </c>
      <c r="H7073" s="7" t="e">
        <v>#N/A</v>
      </c>
      <c r="I7073" s="7" t="s">
        <v>134</v>
      </c>
      <c r="J7073" s="7" t="s">
        <v>135</v>
      </c>
      <c r="K7073" s="241">
        <v>9090</v>
      </c>
      <c r="L7073" s="7" t="s">
        <v>2881</v>
      </c>
      <c r="M7073" s="241">
        <v>2077</v>
      </c>
      <c r="N7073" s="7" t="s">
        <v>2558</v>
      </c>
    </row>
    <row r="7074" spans="1:14" x14ac:dyDescent="0.3">
      <c r="A7074" t="str">
        <f t="shared" si="110"/>
        <v>90902079</v>
      </c>
      <c r="B7074" s="7" t="s">
        <v>1321</v>
      </c>
      <c r="C7074" s="7"/>
      <c r="D7074" s="7"/>
      <c r="E7074" s="7" t="e">
        <v>#N/A</v>
      </c>
      <c r="F7074" s="7" t="e">
        <v>#N/A</v>
      </c>
      <c r="G7074" s="7" t="e">
        <v>#N/A</v>
      </c>
      <c r="H7074" s="7" t="e">
        <v>#N/A</v>
      </c>
      <c r="I7074" s="7" t="s">
        <v>134</v>
      </c>
      <c r="J7074" s="7" t="s">
        <v>135</v>
      </c>
      <c r="K7074" s="241">
        <v>9090</v>
      </c>
      <c r="L7074" s="7" t="s">
        <v>2881</v>
      </c>
      <c r="M7074" s="241">
        <v>2079</v>
      </c>
      <c r="N7074" s="7" t="s">
        <v>35</v>
      </c>
    </row>
    <row r="7075" spans="1:14" x14ac:dyDescent="0.3">
      <c r="A7075" t="str">
        <f t="shared" si="110"/>
        <v>90902081</v>
      </c>
      <c r="B7075" s="7" t="s">
        <v>1321</v>
      </c>
      <c r="C7075" s="7"/>
      <c r="D7075" s="7"/>
      <c r="E7075" s="7" t="e">
        <v>#N/A</v>
      </c>
      <c r="F7075" s="7" t="e">
        <v>#N/A</v>
      </c>
      <c r="G7075" s="7" t="e">
        <v>#N/A</v>
      </c>
      <c r="H7075" s="7" t="e">
        <v>#N/A</v>
      </c>
      <c r="I7075" s="7" t="s">
        <v>134</v>
      </c>
      <c r="J7075" s="7" t="s">
        <v>135</v>
      </c>
      <c r="K7075" s="241">
        <v>9090</v>
      </c>
      <c r="L7075" s="7" t="s">
        <v>2881</v>
      </c>
      <c r="M7075" s="241">
        <v>2081</v>
      </c>
      <c r="N7075" s="7" t="s">
        <v>637</v>
      </c>
    </row>
    <row r="7076" spans="1:14" x14ac:dyDescent="0.3">
      <c r="A7076" t="str">
        <f t="shared" si="110"/>
        <v>90902086</v>
      </c>
      <c r="B7076" s="7" t="s">
        <v>1321</v>
      </c>
      <c r="C7076" s="7"/>
      <c r="D7076" s="7"/>
      <c r="E7076" s="7" t="e">
        <v>#N/A</v>
      </c>
      <c r="F7076" s="7" t="e">
        <v>#N/A</v>
      </c>
      <c r="G7076" s="7" t="e">
        <v>#N/A</v>
      </c>
      <c r="H7076" s="7" t="e">
        <v>#N/A</v>
      </c>
      <c r="I7076" s="7" t="s">
        <v>134</v>
      </c>
      <c r="J7076" s="7" t="s">
        <v>135</v>
      </c>
      <c r="K7076" s="241">
        <v>9090</v>
      </c>
      <c r="L7076" s="7" t="s">
        <v>2881</v>
      </c>
      <c r="M7076" s="241">
        <v>2086</v>
      </c>
      <c r="N7076" s="7" t="s">
        <v>291</v>
      </c>
    </row>
    <row r="7077" spans="1:14" x14ac:dyDescent="0.3">
      <c r="A7077" t="str">
        <f t="shared" si="110"/>
        <v>90902087</v>
      </c>
      <c r="B7077" s="7" t="s">
        <v>1321</v>
      </c>
      <c r="C7077" s="7"/>
      <c r="D7077" s="7"/>
      <c r="E7077" s="7" t="e">
        <v>#N/A</v>
      </c>
      <c r="F7077" s="7" t="e">
        <v>#N/A</v>
      </c>
      <c r="G7077" s="7" t="e">
        <v>#N/A</v>
      </c>
      <c r="H7077" s="7" t="e">
        <v>#N/A</v>
      </c>
      <c r="I7077" s="7" t="s">
        <v>134</v>
      </c>
      <c r="J7077" s="7" t="s">
        <v>135</v>
      </c>
      <c r="K7077" s="241">
        <v>9090</v>
      </c>
      <c r="L7077" s="7" t="s">
        <v>2881</v>
      </c>
      <c r="M7077" s="241">
        <v>2087</v>
      </c>
      <c r="N7077" s="7" t="s">
        <v>333</v>
      </c>
    </row>
    <row r="7078" spans="1:14" x14ac:dyDescent="0.3">
      <c r="A7078" t="str">
        <f t="shared" si="110"/>
        <v>90906002</v>
      </c>
      <c r="B7078" s="7" t="s">
        <v>1321</v>
      </c>
      <c r="C7078" s="7"/>
      <c r="D7078" s="7"/>
      <c r="E7078" s="7" t="e">
        <v>#N/A</v>
      </c>
      <c r="F7078" s="7" t="e">
        <v>#N/A</v>
      </c>
      <c r="G7078" s="7" t="e">
        <v>#N/A</v>
      </c>
      <c r="H7078" s="7" t="e">
        <v>#N/A</v>
      </c>
      <c r="I7078" s="7" t="s">
        <v>134</v>
      </c>
      <c r="J7078" s="7" t="s">
        <v>135</v>
      </c>
      <c r="K7078" s="241">
        <v>9090</v>
      </c>
      <c r="L7078" s="7" t="s">
        <v>2881</v>
      </c>
      <c r="M7078" s="241">
        <v>6002</v>
      </c>
      <c r="N7078" s="7" t="s">
        <v>457</v>
      </c>
    </row>
    <row r="7079" spans="1:14" x14ac:dyDescent="0.3">
      <c r="A7079" t="str">
        <f t="shared" si="110"/>
        <v>90906004</v>
      </c>
      <c r="B7079" s="7" t="s">
        <v>1321</v>
      </c>
      <c r="C7079" s="7"/>
      <c r="D7079" s="7"/>
      <c r="E7079" s="7" t="e">
        <v>#N/A</v>
      </c>
      <c r="F7079" s="7" t="e">
        <v>#N/A</v>
      </c>
      <c r="G7079" s="7" t="e">
        <v>#N/A</v>
      </c>
      <c r="H7079" s="7" t="e">
        <v>#N/A</v>
      </c>
      <c r="I7079" s="7" t="s">
        <v>134</v>
      </c>
      <c r="J7079" s="7" t="s">
        <v>135</v>
      </c>
      <c r="K7079" s="241">
        <v>9090</v>
      </c>
      <c r="L7079" s="7" t="s">
        <v>2881</v>
      </c>
      <c r="M7079" s="241">
        <v>6004</v>
      </c>
      <c r="N7079" s="7" t="s">
        <v>66</v>
      </c>
    </row>
    <row r="7080" spans="1:14" x14ac:dyDescent="0.3">
      <c r="A7080" t="str">
        <f t="shared" si="110"/>
        <v>90907101</v>
      </c>
      <c r="B7080" s="7" t="s">
        <v>1321</v>
      </c>
      <c r="C7080" s="7"/>
      <c r="D7080" s="7"/>
      <c r="E7080" s="7" t="e">
        <v>#N/A</v>
      </c>
      <c r="F7080" s="7" t="e">
        <v>#N/A</v>
      </c>
      <c r="G7080" s="7" t="e">
        <v>#N/A</v>
      </c>
      <c r="H7080" s="7" t="e">
        <v>#N/A</v>
      </c>
      <c r="I7080" s="7" t="s">
        <v>134</v>
      </c>
      <c r="J7080" s="7" t="s">
        <v>135</v>
      </c>
      <c r="K7080" s="241">
        <v>9090</v>
      </c>
      <c r="L7080" s="7" t="s">
        <v>2881</v>
      </c>
      <c r="M7080" s="241">
        <v>7101</v>
      </c>
      <c r="N7080" s="7" t="s">
        <v>46</v>
      </c>
    </row>
    <row r="7081" spans="1:14" x14ac:dyDescent="0.3">
      <c r="A7081" t="str">
        <f t="shared" si="110"/>
        <v>90907200</v>
      </c>
      <c r="B7081" s="7" t="s">
        <v>1321</v>
      </c>
      <c r="C7081" s="7"/>
      <c r="D7081" s="7"/>
      <c r="E7081" s="7" t="e">
        <v>#N/A</v>
      </c>
      <c r="F7081" s="7" t="e">
        <v>#N/A</v>
      </c>
      <c r="G7081" s="7" t="e">
        <v>#N/A</v>
      </c>
      <c r="H7081" s="7" t="e">
        <v>#N/A</v>
      </c>
      <c r="I7081" s="7" t="s">
        <v>134</v>
      </c>
      <c r="J7081" s="7" t="s">
        <v>135</v>
      </c>
      <c r="K7081" s="241">
        <v>9090</v>
      </c>
      <c r="L7081" s="7" t="s">
        <v>2881</v>
      </c>
      <c r="M7081" s="241">
        <v>7200</v>
      </c>
      <c r="N7081" s="7" t="s">
        <v>255</v>
      </c>
    </row>
    <row r="7082" spans="1:14" x14ac:dyDescent="0.3">
      <c r="A7082" t="str">
        <f t="shared" si="110"/>
        <v>80556001</v>
      </c>
      <c r="B7082" s="7" t="s">
        <v>1321</v>
      </c>
      <c r="C7082" s="7"/>
      <c r="D7082" s="7"/>
      <c r="E7082" s="7" t="e">
        <v>#N/A</v>
      </c>
      <c r="F7082" s="7" t="e">
        <v>#N/A</v>
      </c>
      <c r="G7082" s="7" t="e">
        <v>#N/A</v>
      </c>
      <c r="H7082" s="7" t="e">
        <v>#N/A</v>
      </c>
      <c r="I7082" s="7" t="s">
        <v>1286</v>
      </c>
      <c r="J7082" s="7" t="s">
        <v>1286</v>
      </c>
      <c r="K7082" s="241">
        <v>8055</v>
      </c>
      <c r="L7082" s="7" t="s">
        <v>2882</v>
      </c>
      <c r="M7082" s="241">
        <v>6001</v>
      </c>
      <c r="N7082" s="7" t="s">
        <v>457</v>
      </c>
    </row>
    <row r="7083" spans="1:14" x14ac:dyDescent="0.3">
      <c r="A7083" t="str">
        <f t="shared" si="110"/>
        <v>81276006</v>
      </c>
      <c r="B7083" s="7" t="s">
        <v>1321</v>
      </c>
      <c r="C7083" s="7"/>
      <c r="D7083" s="7"/>
      <c r="E7083" s="7" t="e">
        <v>#N/A</v>
      </c>
      <c r="F7083" s="7" t="e">
        <v>#N/A</v>
      </c>
      <c r="G7083" s="7" t="e">
        <v>#N/A</v>
      </c>
      <c r="H7083" s="7" t="e">
        <v>#N/A</v>
      </c>
      <c r="I7083" s="7" t="s">
        <v>1286</v>
      </c>
      <c r="J7083" s="7" t="s">
        <v>1286</v>
      </c>
      <c r="K7083" s="241">
        <v>8127</v>
      </c>
      <c r="L7083" s="7" t="s">
        <v>2883</v>
      </c>
      <c r="M7083" s="241">
        <v>6006</v>
      </c>
      <c r="N7083" s="7" t="s">
        <v>68</v>
      </c>
    </row>
    <row r="7084" spans="1:14" x14ac:dyDescent="0.3">
      <c r="A7084" t="str">
        <f t="shared" si="110"/>
        <v>90216006</v>
      </c>
      <c r="B7084" s="7" t="s">
        <v>1321</v>
      </c>
      <c r="C7084" s="7"/>
      <c r="D7084" s="7"/>
      <c r="E7084" s="7" t="e">
        <v>#N/A</v>
      </c>
      <c r="F7084" s="7" t="e">
        <v>#N/A</v>
      </c>
      <c r="G7084" s="7" t="e">
        <v>#N/A</v>
      </c>
      <c r="H7084" s="7" t="e">
        <v>#N/A</v>
      </c>
      <c r="I7084" s="7" t="s">
        <v>1286</v>
      </c>
      <c r="J7084" s="7" t="s">
        <v>1286</v>
      </c>
      <c r="K7084" s="241">
        <v>9021</v>
      </c>
      <c r="L7084" s="7" t="s">
        <v>2884</v>
      </c>
      <c r="M7084" s="241">
        <v>6006</v>
      </c>
      <c r="N7084" s="7" t="s">
        <v>68</v>
      </c>
    </row>
    <row r="7085" spans="1:14" x14ac:dyDescent="0.3">
      <c r="A7085" t="str">
        <f t="shared" si="110"/>
        <v>93032092</v>
      </c>
      <c r="B7085" s="7" t="s">
        <v>1321</v>
      </c>
      <c r="C7085" s="7"/>
      <c r="D7085" s="7"/>
      <c r="E7085" s="7" t="e">
        <v>#N/A</v>
      </c>
      <c r="F7085" s="7" t="e">
        <v>#N/A</v>
      </c>
      <c r="G7085" s="7" t="e">
        <v>#N/A</v>
      </c>
      <c r="H7085" s="7" t="e">
        <v>#N/A</v>
      </c>
      <c r="I7085" s="7" t="s">
        <v>1286</v>
      </c>
      <c r="J7085" s="7" t="s">
        <v>1286</v>
      </c>
      <c r="K7085" s="241">
        <v>9303</v>
      </c>
      <c r="L7085" s="7" t="s">
        <v>2885</v>
      </c>
      <c r="M7085" s="241">
        <v>2092</v>
      </c>
      <c r="N7085" s="7" t="s">
        <v>141</v>
      </c>
    </row>
    <row r="7086" spans="1:14" x14ac:dyDescent="0.3">
      <c r="A7086" t="str">
        <f t="shared" si="110"/>
        <v>93036001</v>
      </c>
      <c r="B7086" s="7" t="s">
        <v>1321</v>
      </c>
      <c r="C7086" s="7"/>
      <c r="D7086" s="7"/>
      <c r="E7086" s="7" t="e">
        <v>#N/A</v>
      </c>
      <c r="F7086" s="7" t="e">
        <v>#N/A</v>
      </c>
      <c r="G7086" s="7" t="e">
        <v>#N/A</v>
      </c>
      <c r="H7086" s="7" t="e">
        <v>#N/A</v>
      </c>
      <c r="I7086" s="7" t="s">
        <v>1286</v>
      </c>
      <c r="J7086" s="7" t="s">
        <v>1286</v>
      </c>
      <c r="K7086" s="241">
        <v>9303</v>
      </c>
      <c r="L7086" s="7" t="s">
        <v>2885</v>
      </c>
      <c r="M7086" s="241">
        <v>6001</v>
      </c>
      <c r="N7086" s="7" t="s">
        <v>457</v>
      </c>
    </row>
    <row r="7087" spans="1:14" x14ac:dyDescent="0.3">
      <c r="A7087" t="str">
        <f t="shared" si="110"/>
        <v>93175502</v>
      </c>
      <c r="B7087" s="7" t="s">
        <v>1321</v>
      </c>
      <c r="C7087" s="7"/>
      <c r="D7087" s="7"/>
      <c r="E7087" s="7" t="e">
        <v>#N/A</v>
      </c>
      <c r="F7087" s="7" t="e">
        <v>#N/A</v>
      </c>
      <c r="G7087" s="7" t="e">
        <v>#N/A</v>
      </c>
      <c r="H7087" s="7" t="e">
        <v>#N/A</v>
      </c>
      <c r="I7087" s="7" t="s">
        <v>1286</v>
      </c>
      <c r="J7087" s="7" t="s">
        <v>1286</v>
      </c>
      <c r="K7087" s="241">
        <v>9317</v>
      </c>
      <c r="L7087" s="7" t="s">
        <v>2886</v>
      </c>
      <c r="M7087" s="241">
        <v>5502</v>
      </c>
      <c r="N7087" s="7" t="s">
        <v>63</v>
      </c>
    </row>
    <row r="7088" spans="1:14" x14ac:dyDescent="0.3">
      <c r="A7088" t="str">
        <f t="shared" si="110"/>
        <v>93176000</v>
      </c>
      <c r="B7088" s="7" t="s">
        <v>1321</v>
      </c>
      <c r="C7088" s="7"/>
      <c r="D7088" s="7"/>
      <c r="E7088" s="7" t="e">
        <v>#N/A</v>
      </c>
      <c r="F7088" s="7" t="e">
        <v>#N/A</v>
      </c>
      <c r="G7088" s="7" t="e">
        <v>#N/A</v>
      </c>
      <c r="H7088" s="7" t="e">
        <v>#N/A</v>
      </c>
      <c r="I7088" s="7" t="s">
        <v>1286</v>
      </c>
      <c r="J7088" s="7" t="s">
        <v>1286</v>
      </c>
      <c r="K7088" s="241">
        <v>9317</v>
      </c>
      <c r="L7088" s="7" t="s">
        <v>2886</v>
      </c>
      <c r="M7088" s="241">
        <v>6000</v>
      </c>
      <c r="N7088" s="7" t="s">
        <v>107</v>
      </c>
    </row>
    <row r="7089" spans="1:14" x14ac:dyDescent="0.3">
      <c r="A7089" t="str">
        <f t="shared" si="110"/>
        <v>93177200</v>
      </c>
      <c r="B7089" s="7" t="s">
        <v>1321</v>
      </c>
      <c r="C7089" s="7"/>
      <c r="D7089" s="7"/>
      <c r="E7089" s="7" t="e">
        <v>#N/A</v>
      </c>
      <c r="F7089" s="7" t="e">
        <v>#N/A</v>
      </c>
      <c r="G7089" s="7" t="e">
        <v>#N/A</v>
      </c>
      <c r="H7089" s="7" t="e">
        <v>#N/A</v>
      </c>
      <c r="I7089" s="7" t="s">
        <v>1286</v>
      </c>
      <c r="J7089" s="7" t="s">
        <v>1286</v>
      </c>
      <c r="K7089" s="241">
        <v>9317</v>
      </c>
      <c r="L7089" s="7" t="s">
        <v>2886</v>
      </c>
      <c r="M7089" s="241">
        <v>7200</v>
      </c>
      <c r="N7089" s="7" t="s">
        <v>255</v>
      </c>
    </row>
    <row r="7090" spans="1:14" x14ac:dyDescent="0.3">
      <c r="A7090" t="str">
        <f t="shared" si="110"/>
        <v>100056000</v>
      </c>
      <c r="B7090" s="7" t="s">
        <v>1323</v>
      </c>
      <c r="C7090" s="7"/>
      <c r="D7090" s="7"/>
      <c r="E7090" s="7" t="e">
        <v>#N/A</v>
      </c>
      <c r="F7090" s="7" t="e">
        <v>#N/A</v>
      </c>
      <c r="G7090" s="7" t="e">
        <v>#N/A</v>
      </c>
      <c r="H7090" s="7" t="e">
        <v>#N/A</v>
      </c>
      <c r="I7090" s="7" t="s">
        <v>1286</v>
      </c>
      <c r="J7090" s="7" t="s">
        <v>1286</v>
      </c>
      <c r="K7090" s="241">
        <v>10005</v>
      </c>
      <c r="L7090" s="7" t="s">
        <v>2887</v>
      </c>
      <c r="M7090" s="241">
        <v>6000</v>
      </c>
      <c r="N7090" s="7" t="s">
        <v>107</v>
      </c>
    </row>
    <row r="7091" spans="1:14" x14ac:dyDescent="0.3">
      <c r="A7091" t="str">
        <f t="shared" si="110"/>
        <v>100056003</v>
      </c>
      <c r="B7091" s="7" t="s">
        <v>1323</v>
      </c>
      <c r="C7091" s="7"/>
      <c r="D7091" s="7"/>
      <c r="E7091" s="7" t="e">
        <v>#N/A</v>
      </c>
      <c r="F7091" s="7" t="e">
        <v>#N/A</v>
      </c>
      <c r="G7091" s="7" t="e">
        <v>#N/A</v>
      </c>
      <c r="H7091" s="7" t="e">
        <v>#N/A</v>
      </c>
      <c r="I7091" s="7" t="s">
        <v>1286</v>
      </c>
      <c r="J7091" s="7" t="s">
        <v>1286</v>
      </c>
      <c r="K7091" s="241">
        <v>10005</v>
      </c>
      <c r="L7091" s="7" t="s">
        <v>2887</v>
      </c>
      <c r="M7091" s="241">
        <v>6003</v>
      </c>
      <c r="N7091" s="7" t="s">
        <v>89</v>
      </c>
    </row>
    <row r="7092" spans="1:14" x14ac:dyDescent="0.3">
      <c r="A7092" t="str">
        <f t="shared" si="110"/>
        <v>100065003</v>
      </c>
      <c r="B7092" s="7" t="s">
        <v>1323</v>
      </c>
      <c r="C7092" s="7"/>
      <c r="D7092" s="7"/>
      <c r="E7092" s="7" t="e">
        <v>#N/A</v>
      </c>
      <c r="F7092" s="7" t="e">
        <v>#N/A</v>
      </c>
      <c r="G7092" s="7" t="e">
        <v>#N/A</v>
      </c>
      <c r="H7092" s="7" t="e">
        <v>#N/A</v>
      </c>
      <c r="I7092" s="7" t="s">
        <v>1286</v>
      </c>
      <c r="J7092" s="7" t="s">
        <v>1286</v>
      </c>
      <c r="K7092" s="241">
        <v>10006</v>
      </c>
      <c r="L7092" s="7" t="s">
        <v>2888</v>
      </c>
      <c r="M7092" s="241">
        <v>5003</v>
      </c>
      <c r="N7092" s="7" t="s">
        <v>1395</v>
      </c>
    </row>
    <row r="7093" spans="1:14" x14ac:dyDescent="0.3">
      <c r="A7093" t="str">
        <f t="shared" si="110"/>
        <v>100066000</v>
      </c>
      <c r="B7093" s="7" t="s">
        <v>1323</v>
      </c>
      <c r="C7093" s="7"/>
      <c r="D7093" s="7"/>
      <c r="E7093" s="7" t="e">
        <v>#N/A</v>
      </c>
      <c r="F7093" s="7" t="e">
        <v>#N/A</v>
      </c>
      <c r="G7093" s="7" t="e">
        <v>#N/A</v>
      </c>
      <c r="H7093" s="7" t="e">
        <v>#N/A</v>
      </c>
      <c r="I7093" s="7" t="s">
        <v>1286</v>
      </c>
      <c r="J7093" s="7" t="s">
        <v>1286</v>
      </c>
      <c r="K7093" s="241">
        <v>10006</v>
      </c>
      <c r="L7093" s="7" t="s">
        <v>2888</v>
      </c>
      <c r="M7093" s="241">
        <v>6000</v>
      </c>
      <c r="N7093" s="7" t="s">
        <v>107</v>
      </c>
    </row>
    <row r="7094" spans="1:14" x14ac:dyDescent="0.3">
      <c r="A7094" t="str">
        <f t="shared" si="110"/>
        <v>100066003</v>
      </c>
      <c r="B7094" s="7" t="s">
        <v>1323</v>
      </c>
      <c r="C7094" s="7"/>
      <c r="D7094" s="7"/>
      <c r="E7094" s="7" t="e">
        <v>#N/A</v>
      </c>
      <c r="F7094" s="7" t="e">
        <v>#N/A</v>
      </c>
      <c r="G7094" s="7" t="e">
        <v>#N/A</v>
      </c>
      <c r="H7094" s="7" t="e">
        <v>#N/A</v>
      </c>
      <c r="I7094" s="7" t="s">
        <v>1286</v>
      </c>
      <c r="J7094" s="7" t="s">
        <v>1286</v>
      </c>
      <c r="K7094" s="241">
        <v>10006</v>
      </c>
      <c r="L7094" s="7" t="s">
        <v>2888</v>
      </c>
      <c r="M7094" s="241">
        <v>6003</v>
      </c>
      <c r="N7094" s="7" t="s">
        <v>89</v>
      </c>
    </row>
    <row r="7095" spans="1:14" x14ac:dyDescent="0.3">
      <c r="A7095" t="str">
        <f t="shared" si="110"/>
        <v>101406000</v>
      </c>
      <c r="B7095" s="7" t="s">
        <v>1323</v>
      </c>
      <c r="C7095" s="7"/>
      <c r="D7095" s="7"/>
      <c r="E7095" s="7" t="e">
        <v>#N/A</v>
      </c>
      <c r="F7095" s="7" t="e">
        <v>#N/A</v>
      </c>
      <c r="G7095" s="7" t="e">
        <v>#N/A</v>
      </c>
      <c r="H7095" s="7" t="e">
        <v>#N/A</v>
      </c>
      <c r="I7095" s="7" t="s">
        <v>1286</v>
      </c>
      <c r="J7095" s="7" t="s">
        <v>1286</v>
      </c>
      <c r="K7095" s="241">
        <v>10140</v>
      </c>
      <c r="L7095" s="7" t="s">
        <v>2889</v>
      </c>
      <c r="M7095" s="241">
        <v>6000</v>
      </c>
      <c r="N7095" s="7" t="s">
        <v>107</v>
      </c>
    </row>
    <row r="7096" spans="1:14" x14ac:dyDescent="0.3">
      <c r="A7096" t="str">
        <f t="shared" si="110"/>
        <v>101406004</v>
      </c>
      <c r="B7096" s="7" t="s">
        <v>1323</v>
      </c>
      <c r="C7096" s="7"/>
      <c r="D7096" s="7"/>
      <c r="E7096" s="7" t="e">
        <v>#N/A</v>
      </c>
      <c r="F7096" s="7" t="e">
        <v>#N/A</v>
      </c>
      <c r="G7096" s="7" t="e">
        <v>#N/A</v>
      </c>
      <c r="H7096" s="7" t="e">
        <v>#N/A</v>
      </c>
      <c r="I7096" s="7" t="s">
        <v>1286</v>
      </c>
      <c r="J7096" s="7" t="s">
        <v>1286</v>
      </c>
      <c r="K7096" s="241">
        <v>10140</v>
      </c>
      <c r="L7096" s="7" t="s">
        <v>2889</v>
      </c>
      <c r="M7096" s="241">
        <v>6004</v>
      </c>
      <c r="N7096" s="7" t="s">
        <v>66</v>
      </c>
    </row>
    <row r="7097" spans="1:14" x14ac:dyDescent="0.3">
      <c r="A7097" t="str">
        <f t="shared" si="110"/>
        <v>101416003</v>
      </c>
      <c r="B7097" s="7" t="s">
        <v>1323</v>
      </c>
      <c r="C7097" s="7"/>
      <c r="D7097" s="7"/>
      <c r="E7097" s="7" t="e">
        <v>#N/A</v>
      </c>
      <c r="F7097" s="7" t="e">
        <v>#N/A</v>
      </c>
      <c r="G7097" s="7" t="e">
        <v>#N/A</v>
      </c>
      <c r="H7097" s="7" t="e">
        <v>#N/A</v>
      </c>
      <c r="I7097" s="7" t="s">
        <v>1286</v>
      </c>
      <c r="J7097" s="7" t="s">
        <v>1286</v>
      </c>
      <c r="K7097" s="241">
        <v>10141</v>
      </c>
      <c r="L7097" s="7" t="s">
        <v>2890</v>
      </c>
      <c r="M7097" s="241">
        <v>6003</v>
      </c>
      <c r="N7097" s="7" t="s">
        <v>89</v>
      </c>
    </row>
    <row r="7098" spans="1:14" x14ac:dyDescent="0.3">
      <c r="A7098" t="str">
        <f t="shared" si="110"/>
        <v>101416009</v>
      </c>
      <c r="B7098" s="7" t="s">
        <v>1323</v>
      </c>
      <c r="C7098" s="7"/>
      <c r="D7098" s="7"/>
      <c r="E7098" s="7" t="e">
        <v>#N/A</v>
      </c>
      <c r="F7098" s="7" t="e">
        <v>#N/A</v>
      </c>
      <c r="G7098" s="7" t="e">
        <v>#N/A</v>
      </c>
      <c r="H7098" s="7" t="e">
        <v>#N/A</v>
      </c>
      <c r="I7098" s="7" t="s">
        <v>1286</v>
      </c>
      <c r="J7098" s="7" t="s">
        <v>1286</v>
      </c>
      <c r="K7098" s="241">
        <v>10141</v>
      </c>
      <c r="L7098" s="7" t="s">
        <v>2890</v>
      </c>
      <c r="M7098" s="241">
        <v>6009</v>
      </c>
      <c r="N7098" s="7" t="s">
        <v>71</v>
      </c>
    </row>
    <row r="7099" spans="1:14" x14ac:dyDescent="0.3">
      <c r="A7099" t="str">
        <f t="shared" si="110"/>
        <v>101466003</v>
      </c>
      <c r="B7099" s="7" t="s">
        <v>1323</v>
      </c>
      <c r="C7099" s="7"/>
      <c r="D7099" s="7"/>
      <c r="E7099" s="7" t="e">
        <v>#N/A</v>
      </c>
      <c r="F7099" s="7" t="e">
        <v>#N/A</v>
      </c>
      <c r="G7099" s="7" t="e">
        <v>#N/A</v>
      </c>
      <c r="H7099" s="7" t="e">
        <v>#N/A</v>
      </c>
      <c r="I7099" s="7" t="s">
        <v>1286</v>
      </c>
      <c r="J7099" s="7" t="s">
        <v>1286</v>
      </c>
      <c r="K7099" s="241">
        <v>10146</v>
      </c>
      <c r="L7099" s="7" t="s">
        <v>2891</v>
      </c>
      <c r="M7099" s="241">
        <v>6003</v>
      </c>
      <c r="N7099" s="7" t="s">
        <v>89</v>
      </c>
    </row>
    <row r="7100" spans="1:14" x14ac:dyDescent="0.3">
      <c r="A7100" t="str">
        <f t="shared" si="110"/>
        <v>101466006</v>
      </c>
      <c r="B7100" s="7" t="s">
        <v>1323</v>
      </c>
      <c r="C7100" s="7"/>
      <c r="D7100" s="7"/>
      <c r="E7100" s="7" t="e">
        <v>#N/A</v>
      </c>
      <c r="F7100" s="7" t="e">
        <v>#N/A</v>
      </c>
      <c r="G7100" s="7" t="e">
        <v>#N/A</v>
      </c>
      <c r="H7100" s="7" t="e">
        <v>#N/A</v>
      </c>
      <c r="I7100" s="7" t="s">
        <v>1286</v>
      </c>
      <c r="J7100" s="7" t="s">
        <v>1286</v>
      </c>
      <c r="K7100" s="241">
        <v>10146</v>
      </c>
      <c r="L7100" s="7" t="s">
        <v>2891</v>
      </c>
      <c r="M7100" s="241">
        <v>6006</v>
      </c>
      <c r="N7100" s="7" t="s">
        <v>68</v>
      </c>
    </row>
    <row r="7101" spans="1:14" x14ac:dyDescent="0.3">
      <c r="A7101" t="str">
        <f t="shared" si="110"/>
        <v>101546000</v>
      </c>
      <c r="B7101" s="7" t="s">
        <v>1323</v>
      </c>
      <c r="C7101" s="7"/>
      <c r="D7101" s="7"/>
      <c r="E7101" s="7" t="e">
        <v>#N/A</v>
      </c>
      <c r="F7101" s="7" t="e">
        <v>#N/A</v>
      </c>
      <c r="G7101" s="7" t="e">
        <v>#N/A</v>
      </c>
      <c r="H7101" s="7" t="e">
        <v>#N/A</v>
      </c>
      <c r="I7101" s="7" t="s">
        <v>1286</v>
      </c>
      <c r="J7101" s="7" t="s">
        <v>1286</v>
      </c>
      <c r="K7101" s="241">
        <v>10154</v>
      </c>
      <c r="L7101" s="7" t="s">
        <v>2892</v>
      </c>
      <c r="M7101" s="241">
        <v>6000</v>
      </c>
      <c r="N7101" s="7" t="s">
        <v>107</v>
      </c>
    </row>
    <row r="7102" spans="1:14" x14ac:dyDescent="0.3">
      <c r="A7102" t="str">
        <f t="shared" si="110"/>
        <v>101546003</v>
      </c>
      <c r="B7102" s="7" t="s">
        <v>1323</v>
      </c>
      <c r="C7102" s="7"/>
      <c r="D7102" s="7"/>
      <c r="E7102" s="7" t="e">
        <v>#N/A</v>
      </c>
      <c r="F7102" s="7" t="e">
        <v>#N/A</v>
      </c>
      <c r="G7102" s="7" t="e">
        <v>#N/A</v>
      </c>
      <c r="H7102" s="7" t="e">
        <v>#N/A</v>
      </c>
      <c r="I7102" s="7" t="s">
        <v>1286</v>
      </c>
      <c r="J7102" s="7" t="s">
        <v>1286</v>
      </c>
      <c r="K7102" s="241">
        <v>10154</v>
      </c>
      <c r="L7102" s="7" t="s">
        <v>2892</v>
      </c>
      <c r="M7102" s="241">
        <v>6003</v>
      </c>
      <c r="N7102" s="7" t="s">
        <v>89</v>
      </c>
    </row>
    <row r="7103" spans="1:14" x14ac:dyDescent="0.3">
      <c r="A7103" t="str">
        <f t="shared" si="110"/>
        <v>101546006</v>
      </c>
      <c r="B7103" s="7" t="s">
        <v>1323</v>
      </c>
      <c r="C7103" s="7"/>
      <c r="D7103" s="7"/>
      <c r="E7103" s="7" t="e">
        <v>#N/A</v>
      </c>
      <c r="F7103" s="7" t="e">
        <v>#N/A</v>
      </c>
      <c r="G7103" s="7" t="e">
        <v>#N/A</v>
      </c>
      <c r="H7103" s="7" t="e">
        <v>#N/A</v>
      </c>
      <c r="I7103" s="7" t="s">
        <v>1286</v>
      </c>
      <c r="J7103" s="7" t="s">
        <v>1286</v>
      </c>
      <c r="K7103" s="241">
        <v>10154</v>
      </c>
      <c r="L7103" s="7" t="s">
        <v>2892</v>
      </c>
      <c r="M7103" s="241">
        <v>6006</v>
      </c>
      <c r="N7103" s="7" t="s">
        <v>68</v>
      </c>
    </row>
    <row r="7104" spans="1:14" x14ac:dyDescent="0.3">
      <c r="A7104" t="str">
        <f t="shared" si="110"/>
        <v>101576000</v>
      </c>
      <c r="B7104" s="7" t="s">
        <v>1323</v>
      </c>
      <c r="C7104" s="7"/>
      <c r="D7104" s="7"/>
      <c r="E7104" s="7" t="e">
        <v>#N/A</v>
      </c>
      <c r="F7104" s="7" t="e">
        <v>#N/A</v>
      </c>
      <c r="G7104" s="7" t="e">
        <v>#N/A</v>
      </c>
      <c r="H7104" s="7" t="e">
        <v>#N/A</v>
      </c>
      <c r="I7104" s="7" t="s">
        <v>1286</v>
      </c>
      <c r="J7104" s="7" t="s">
        <v>1286</v>
      </c>
      <c r="K7104" s="241">
        <v>10157</v>
      </c>
      <c r="L7104" s="7" t="s">
        <v>2893</v>
      </c>
      <c r="M7104" s="241">
        <v>6000</v>
      </c>
      <c r="N7104" s="7" t="s">
        <v>107</v>
      </c>
    </row>
    <row r="7105" spans="1:14" x14ac:dyDescent="0.3">
      <c r="A7105" t="str">
        <f t="shared" si="110"/>
        <v>101576003</v>
      </c>
      <c r="B7105" s="7" t="s">
        <v>1323</v>
      </c>
      <c r="C7105" s="7"/>
      <c r="D7105" s="7"/>
      <c r="E7105" s="7" t="e">
        <v>#N/A</v>
      </c>
      <c r="F7105" s="7" t="e">
        <v>#N/A</v>
      </c>
      <c r="G7105" s="7" t="e">
        <v>#N/A</v>
      </c>
      <c r="H7105" s="7" t="e">
        <v>#N/A</v>
      </c>
      <c r="I7105" s="7" t="s">
        <v>1286</v>
      </c>
      <c r="J7105" s="7" t="s">
        <v>1286</v>
      </c>
      <c r="K7105" s="241">
        <v>10157</v>
      </c>
      <c r="L7105" s="7" t="s">
        <v>2893</v>
      </c>
      <c r="M7105" s="241">
        <v>6003</v>
      </c>
      <c r="N7105" s="7" t="s">
        <v>89</v>
      </c>
    </row>
    <row r="7106" spans="1:14" x14ac:dyDescent="0.3">
      <c r="A7106" t="str">
        <f t="shared" si="110"/>
        <v>101586000</v>
      </c>
      <c r="B7106" s="7" t="s">
        <v>1323</v>
      </c>
      <c r="C7106" s="7"/>
      <c r="D7106" s="7"/>
      <c r="E7106" s="7" t="e">
        <v>#N/A</v>
      </c>
      <c r="F7106" s="7" t="e">
        <v>#N/A</v>
      </c>
      <c r="G7106" s="7" t="e">
        <v>#N/A</v>
      </c>
      <c r="H7106" s="7" t="e">
        <v>#N/A</v>
      </c>
      <c r="I7106" s="7" t="s">
        <v>1286</v>
      </c>
      <c r="J7106" s="7" t="s">
        <v>1286</v>
      </c>
      <c r="K7106" s="241">
        <v>10158</v>
      </c>
      <c r="L7106" s="7" t="s">
        <v>2894</v>
      </c>
      <c r="M7106" s="241">
        <v>6000</v>
      </c>
      <c r="N7106" s="7" t="s">
        <v>107</v>
      </c>
    </row>
    <row r="7107" spans="1:14" x14ac:dyDescent="0.3">
      <c r="A7107" t="str">
        <f t="shared" ref="A7107:A7170" si="111">K7107&amp;M7107</f>
        <v>101586003</v>
      </c>
      <c r="B7107" s="7" t="s">
        <v>1323</v>
      </c>
      <c r="C7107" s="7"/>
      <c r="D7107" s="7"/>
      <c r="E7107" s="7" t="e">
        <v>#N/A</v>
      </c>
      <c r="F7107" s="7" t="e">
        <v>#N/A</v>
      </c>
      <c r="G7107" s="7" t="e">
        <v>#N/A</v>
      </c>
      <c r="H7107" s="7" t="e">
        <v>#N/A</v>
      </c>
      <c r="I7107" s="7" t="s">
        <v>1286</v>
      </c>
      <c r="J7107" s="7" t="s">
        <v>1286</v>
      </c>
      <c r="K7107" s="241">
        <v>10158</v>
      </c>
      <c r="L7107" s="7" t="s">
        <v>2894</v>
      </c>
      <c r="M7107" s="241">
        <v>6003</v>
      </c>
      <c r="N7107" s="7" t="s">
        <v>89</v>
      </c>
    </row>
    <row r="7108" spans="1:14" x14ac:dyDescent="0.3">
      <c r="A7108" t="str">
        <f t="shared" si="111"/>
        <v>101586006</v>
      </c>
      <c r="B7108" s="7" t="s">
        <v>1323</v>
      </c>
      <c r="C7108" s="7"/>
      <c r="D7108" s="7"/>
      <c r="E7108" s="7" t="e">
        <v>#N/A</v>
      </c>
      <c r="F7108" s="7" t="e">
        <v>#N/A</v>
      </c>
      <c r="G7108" s="7" t="e">
        <v>#N/A</v>
      </c>
      <c r="H7108" s="7" t="e">
        <v>#N/A</v>
      </c>
      <c r="I7108" s="7" t="s">
        <v>1286</v>
      </c>
      <c r="J7108" s="7" t="s">
        <v>1286</v>
      </c>
      <c r="K7108" s="241">
        <v>10158</v>
      </c>
      <c r="L7108" s="7" t="s">
        <v>2894</v>
      </c>
      <c r="M7108" s="241">
        <v>6006</v>
      </c>
      <c r="N7108" s="7" t="s">
        <v>68</v>
      </c>
    </row>
    <row r="7109" spans="1:14" x14ac:dyDescent="0.3">
      <c r="A7109" t="str">
        <f t="shared" si="111"/>
        <v>101716006</v>
      </c>
      <c r="B7109" s="7" t="s">
        <v>1323</v>
      </c>
      <c r="C7109" s="7"/>
      <c r="D7109" s="7"/>
      <c r="E7109" s="7" t="e">
        <v>#N/A</v>
      </c>
      <c r="F7109" s="7" t="e">
        <v>#N/A</v>
      </c>
      <c r="G7109" s="7" t="e">
        <v>#N/A</v>
      </c>
      <c r="H7109" s="7" t="e">
        <v>#N/A</v>
      </c>
      <c r="I7109" s="7" t="s">
        <v>1286</v>
      </c>
      <c r="J7109" s="7" t="s">
        <v>1286</v>
      </c>
      <c r="K7109" s="241">
        <v>10171</v>
      </c>
      <c r="L7109" s="7" t="s">
        <v>2895</v>
      </c>
      <c r="M7109" s="241">
        <v>6006</v>
      </c>
      <c r="N7109" s="7" t="s">
        <v>68</v>
      </c>
    </row>
    <row r="7110" spans="1:14" x14ac:dyDescent="0.3">
      <c r="A7110" t="str">
        <f t="shared" si="111"/>
        <v>102356000</v>
      </c>
      <c r="B7110" s="7" t="s">
        <v>1323</v>
      </c>
      <c r="C7110" s="7"/>
      <c r="D7110" s="7"/>
      <c r="E7110" s="7" t="e">
        <v>#N/A</v>
      </c>
      <c r="F7110" s="7" t="e">
        <v>#N/A</v>
      </c>
      <c r="G7110" s="7" t="e">
        <v>#N/A</v>
      </c>
      <c r="H7110" s="7" t="e">
        <v>#N/A</v>
      </c>
      <c r="I7110" s="7" t="s">
        <v>1286</v>
      </c>
      <c r="J7110" s="7" t="s">
        <v>1286</v>
      </c>
      <c r="K7110" s="241">
        <v>10235</v>
      </c>
      <c r="L7110" s="7" t="s">
        <v>2896</v>
      </c>
      <c r="M7110" s="241">
        <v>6000</v>
      </c>
      <c r="N7110" s="7" t="s">
        <v>107</v>
      </c>
    </row>
    <row r="7111" spans="1:14" x14ac:dyDescent="0.3">
      <c r="A7111" t="str">
        <f t="shared" si="111"/>
        <v>102356003</v>
      </c>
      <c r="B7111" s="7" t="s">
        <v>1323</v>
      </c>
      <c r="C7111" s="7"/>
      <c r="D7111" s="7"/>
      <c r="E7111" s="7" t="e">
        <v>#N/A</v>
      </c>
      <c r="F7111" s="7" t="e">
        <v>#N/A</v>
      </c>
      <c r="G7111" s="7" t="e">
        <v>#N/A</v>
      </c>
      <c r="H7111" s="7" t="e">
        <v>#N/A</v>
      </c>
      <c r="I7111" s="7" t="s">
        <v>1286</v>
      </c>
      <c r="J7111" s="7" t="s">
        <v>1286</v>
      </c>
      <c r="K7111" s="241">
        <v>10235</v>
      </c>
      <c r="L7111" s="7" t="s">
        <v>2896</v>
      </c>
      <c r="M7111" s="241">
        <v>6003</v>
      </c>
      <c r="N7111" s="7" t="s">
        <v>89</v>
      </c>
    </row>
    <row r="7112" spans="1:14" x14ac:dyDescent="0.3">
      <c r="A7112" t="str">
        <f t="shared" si="111"/>
        <v>102356004</v>
      </c>
      <c r="B7112" s="7" t="s">
        <v>1323</v>
      </c>
      <c r="C7112" s="7"/>
      <c r="D7112" s="7"/>
      <c r="E7112" s="7" t="e">
        <v>#N/A</v>
      </c>
      <c r="F7112" s="7" t="e">
        <v>#N/A</v>
      </c>
      <c r="G7112" s="7" t="e">
        <v>#N/A</v>
      </c>
      <c r="H7112" s="7" t="e">
        <v>#N/A</v>
      </c>
      <c r="I7112" s="7" t="s">
        <v>1286</v>
      </c>
      <c r="J7112" s="7" t="s">
        <v>1286</v>
      </c>
      <c r="K7112" s="241">
        <v>10235</v>
      </c>
      <c r="L7112" s="7" t="s">
        <v>2896</v>
      </c>
      <c r="M7112" s="241">
        <v>6004</v>
      </c>
      <c r="N7112" s="7" t="s">
        <v>66</v>
      </c>
    </row>
    <row r="7113" spans="1:14" x14ac:dyDescent="0.3">
      <c r="A7113" t="str">
        <f t="shared" si="111"/>
        <v>102358804</v>
      </c>
      <c r="B7113" s="7" t="s">
        <v>1323</v>
      </c>
      <c r="C7113" s="7"/>
      <c r="D7113" s="7"/>
      <c r="E7113" s="7" t="e">
        <v>#N/A</v>
      </c>
      <c r="F7113" s="7" t="e">
        <v>#N/A</v>
      </c>
      <c r="G7113" s="7" t="e">
        <v>#N/A</v>
      </c>
      <c r="H7113" s="7" t="e">
        <v>#N/A</v>
      </c>
      <c r="I7113" s="7" t="s">
        <v>1286</v>
      </c>
      <c r="J7113" s="7" t="s">
        <v>1286</v>
      </c>
      <c r="K7113" s="241">
        <v>10235</v>
      </c>
      <c r="L7113" s="7" t="s">
        <v>2896</v>
      </c>
      <c r="M7113" s="241">
        <v>8804</v>
      </c>
      <c r="N7113" s="7" t="s">
        <v>1564</v>
      </c>
    </row>
    <row r="7114" spans="1:14" x14ac:dyDescent="0.3">
      <c r="A7114" t="str">
        <f t="shared" si="111"/>
        <v>102358810</v>
      </c>
      <c r="B7114" s="7" t="s">
        <v>1323</v>
      </c>
      <c r="C7114" s="7"/>
      <c r="D7114" s="7"/>
      <c r="E7114" s="7" t="e">
        <v>#N/A</v>
      </c>
      <c r="F7114" s="7" t="e">
        <v>#N/A</v>
      </c>
      <c r="G7114" s="7" t="e">
        <v>#N/A</v>
      </c>
      <c r="H7114" s="7" t="e">
        <v>#N/A</v>
      </c>
      <c r="I7114" s="7" t="s">
        <v>1286</v>
      </c>
      <c r="J7114" s="7" t="s">
        <v>1286</v>
      </c>
      <c r="K7114" s="241">
        <v>10235</v>
      </c>
      <c r="L7114" s="7" t="s">
        <v>2896</v>
      </c>
      <c r="M7114" s="241">
        <v>8810</v>
      </c>
      <c r="N7114" s="7" t="s">
        <v>1565</v>
      </c>
    </row>
    <row r="7115" spans="1:14" x14ac:dyDescent="0.3">
      <c r="A7115" t="str">
        <f t="shared" si="111"/>
        <v>102375500</v>
      </c>
      <c r="B7115" s="7" t="s">
        <v>1323</v>
      </c>
      <c r="C7115" s="7"/>
      <c r="D7115" s="7"/>
      <c r="E7115" s="7" t="e">
        <v>#N/A</v>
      </c>
      <c r="F7115" s="7" t="e">
        <v>#N/A</v>
      </c>
      <c r="G7115" s="7" t="e">
        <v>#N/A</v>
      </c>
      <c r="H7115" s="7" t="e">
        <v>#N/A</v>
      </c>
      <c r="I7115" s="7" t="s">
        <v>1286</v>
      </c>
      <c r="J7115" s="7" t="s">
        <v>1286</v>
      </c>
      <c r="K7115" s="241">
        <v>10237</v>
      </c>
      <c r="L7115" s="7" t="s">
        <v>2897</v>
      </c>
      <c r="M7115" s="241">
        <v>5500</v>
      </c>
      <c r="N7115" s="7" t="s">
        <v>65</v>
      </c>
    </row>
    <row r="7116" spans="1:14" x14ac:dyDescent="0.3">
      <c r="A7116" t="str">
        <f t="shared" si="111"/>
        <v>102375560</v>
      </c>
      <c r="B7116" s="7" t="s">
        <v>1323</v>
      </c>
      <c r="C7116" s="7"/>
      <c r="D7116" s="7"/>
      <c r="E7116" s="7" t="e">
        <v>#N/A</v>
      </c>
      <c r="F7116" s="7" t="e">
        <v>#N/A</v>
      </c>
      <c r="G7116" s="7" t="e">
        <v>#N/A</v>
      </c>
      <c r="H7116" s="7" t="e">
        <v>#N/A</v>
      </c>
      <c r="I7116" s="7" t="s">
        <v>1286</v>
      </c>
      <c r="J7116" s="7" t="s">
        <v>1286</v>
      </c>
      <c r="K7116" s="241">
        <v>10237</v>
      </c>
      <c r="L7116" s="7" t="s">
        <v>2897</v>
      </c>
      <c r="M7116" s="241">
        <v>5560</v>
      </c>
      <c r="N7116" s="7" t="s">
        <v>1334</v>
      </c>
    </row>
    <row r="7117" spans="1:14" x14ac:dyDescent="0.3">
      <c r="A7117" t="str">
        <f t="shared" si="111"/>
        <v>102376000</v>
      </c>
      <c r="B7117" s="7" t="s">
        <v>1323</v>
      </c>
      <c r="C7117" s="7"/>
      <c r="D7117" s="7"/>
      <c r="E7117" s="7" t="e">
        <v>#N/A</v>
      </c>
      <c r="F7117" s="7" t="e">
        <v>#N/A</v>
      </c>
      <c r="G7117" s="7" t="e">
        <v>#N/A</v>
      </c>
      <c r="H7117" s="7" t="e">
        <v>#N/A</v>
      </c>
      <c r="I7117" s="7" t="s">
        <v>1286</v>
      </c>
      <c r="J7117" s="7" t="s">
        <v>1286</v>
      </c>
      <c r="K7117" s="241">
        <v>10237</v>
      </c>
      <c r="L7117" s="7" t="s">
        <v>2897</v>
      </c>
      <c r="M7117" s="241">
        <v>6000</v>
      </c>
      <c r="N7117" s="7" t="s">
        <v>107</v>
      </c>
    </row>
    <row r="7118" spans="1:14" x14ac:dyDescent="0.3">
      <c r="A7118" t="str">
        <f t="shared" si="111"/>
        <v>102376003</v>
      </c>
      <c r="B7118" s="7" t="s">
        <v>1323</v>
      </c>
      <c r="C7118" s="7"/>
      <c r="D7118" s="7"/>
      <c r="E7118" s="7" t="e">
        <v>#N/A</v>
      </c>
      <c r="F7118" s="7" t="e">
        <v>#N/A</v>
      </c>
      <c r="G7118" s="7" t="e">
        <v>#N/A</v>
      </c>
      <c r="H7118" s="7" t="e">
        <v>#N/A</v>
      </c>
      <c r="I7118" s="7" t="s">
        <v>1286</v>
      </c>
      <c r="J7118" s="7" t="s">
        <v>1286</v>
      </c>
      <c r="K7118" s="241">
        <v>10237</v>
      </c>
      <c r="L7118" s="7" t="s">
        <v>2897</v>
      </c>
      <c r="M7118" s="241">
        <v>6003</v>
      </c>
      <c r="N7118" s="7" t="s">
        <v>89</v>
      </c>
    </row>
    <row r="7119" spans="1:14" x14ac:dyDescent="0.3">
      <c r="A7119" t="str">
        <f t="shared" si="111"/>
        <v>102376004</v>
      </c>
      <c r="B7119" s="7" t="s">
        <v>1323</v>
      </c>
      <c r="C7119" s="7"/>
      <c r="D7119" s="7"/>
      <c r="E7119" s="7" t="e">
        <v>#N/A</v>
      </c>
      <c r="F7119" s="7" t="e">
        <v>#N/A</v>
      </c>
      <c r="G7119" s="7" t="e">
        <v>#N/A</v>
      </c>
      <c r="H7119" s="7" t="e">
        <v>#N/A</v>
      </c>
      <c r="I7119" s="7" t="s">
        <v>1286</v>
      </c>
      <c r="J7119" s="7" t="s">
        <v>1286</v>
      </c>
      <c r="K7119" s="241">
        <v>10237</v>
      </c>
      <c r="L7119" s="7" t="s">
        <v>2897</v>
      </c>
      <c r="M7119" s="241">
        <v>6004</v>
      </c>
      <c r="N7119" s="7" t="s">
        <v>66</v>
      </c>
    </row>
    <row r="7120" spans="1:14" x14ac:dyDescent="0.3">
      <c r="A7120" t="str">
        <f t="shared" si="111"/>
        <v>102378510</v>
      </c>
      <c r="B7120" s="7" t="s">
        <v>1323</v>
      </c>
      <c r="C7120" s="7"/>
      <c r="D7120" s="7"/>
      <c r="E7120" s="7" t="e">
        <v>#N/A</v>
      </c>
      <c r="F7120" s="7" t="e">
        <v>#N/A</v>
      </c>
      <c r="G7120" s="7" t="e">
        <v>#N/A</v>
      </c>
      <c r="H7120" s="7" t="e">
        <v>#N/A</v>
      </c>
      <c r="I7120" s="7" t="s">
        <v>1286</v>
      </c>
      <c r="J7120" s="7" t="s">
        <v>1286</v>
      </c>
      <c r="K7120" s="241">
        <v>10237</v>
      </c>
      <c r="L7120" s="7" t="s">
        <v>2897</v>
      </c>
      <c r="M7120" s="241">
        <v>8510</v>
      </c>
      <c r="N7120" s="7" t="s">
        <v>1325</v>
      </c>
    </row>
    <row r="7121" spans="1:14" x14ac:dyDescent="0.3">
      <c r="A7121" t="str">
        <f t="shared" si="111"/>
        <v>102378511</v>
      </c>
      <c r="B7121" s="7" t="s">
        <v>1323</v>
      </c>
      <c r="C7121" s="7"/>
      <c r="D7121" s="7"/>
      <c r="E7121" s="7" t="e">
        <v>#N/A</v>
      </c>
      <c r="F7121" s="7" t="e">
        <v>#N/A</v>
      </c>
      <c r="G7121" s="7" t="e">
        <v>#N/A</v>
      </c>
      <c r="H7121" s="7" t="e">
        <v>#N/A</v>
      </c>
      <c r="I7121" s="7" t="s">
        <v>1286</v>
      </c>
      <c r="J7121" s="7" t="s">
        <v>1286</v>
      </c>
      <c r="K7121" s="241">
        <v>10237</v>
      </c>
      <c r="L7121" s="7" t="s">
        <v>2897</v>
      </c>
      <c r="M7121" s="241">
        <v>8511</v>
      </c>
      <c r="N7121" s="7" t="s">
        <v>1329</v>
      </c>
    </row>
    <row r="7122" spans="1:14" x14ac:dyDescent="0.3">
      <c r="A7122" t="str">
        <f t="shared" si="111"/>
        <v>102426000</v>
      </c>
      <c r="B7122" s="7" t="s">
        <v>1323</v>
      </c>
      <c r="C7122" s="7"/>
      <c r="D7122" s="7"/>
      <c r="E7122" s="7" t="e">
        <v>#N/A</v>
      </c>
      <c r="F7122" s="7" t="e">
        <v>#N/A</v>
      </c>
      <c r="G7122" s="7" t="e">
        <v>#N/A</v>
      </c>
      <c r="H7122" s="7" t="e">
        <v>#N/A</v>
      </c>
      <c r="I7122" s="7" t="s">
        <v>1286</v>
      </c>
      <c r="J7122" s="7" t="s">
        <v>1286</v>
      </c>
      <c r="K7122" s="241">
        <v>10242</v>
      </c>
      <c r="L7122" s="7" t="s">
        <v>2898</v>
      </c>
      <c r="M7122" s="241">
        <v>6000</v>
      </c>
      <c r="N7122" s="7" t="s">
        <v>107</v>
      </c>
    </row>
    <row r="7123" spans="1:14" x14ac:dyDescent="0.3">
      <c r="A7123" t="str">
        <f t="shared" si="111"/>
        <v>102426001</v>
      </c>
      <c r="B7123" s="7" t="s">
        <v>1323</v>
      </c>
      <c r="C7123" s="7"/>
      <c r="D7123" s="7"/>
      <c r="E7123" s="7" t="e">
        <v>#N/A</v>
      </c>
      <c r="F7123" s="7" t="e">
        <v>#N/A</v>
      </c>
      <c r="G7123" s="7" t="e">
        <v>#N/A</v>
      </c>
      <c r="H7123" s="7" t="e">
        <v>#N/A</v>
      </c>
      <c r="I7123" s="7" t="s">
        <v>1286</v>
      </c>
      <c r="J7123" s="7" t="s">
        <v>1286</v>
      </c>
      <c r="K7123" s="241">
        <v>10242</v>
      </c>
      <c r="L7123" s="7" t="s">
        <v>2898</v>
      </c>
      <c r="M7123" s="241">
        <v>6001</v>
      </c>
      <c r="N7123" s="7" t="s">
        <v>457</v>
      </c>
    </row>
    <row r="7124" spans="1:14" x14ac:dyDescent="0.3">
      <c r="A7124" t="str">
        <f t="shared" si="111"/>
        <v>102426003</v>
      </c>
      <c r="B7124" s="7" t="s">
        <v>1323</v>
      </c>
      <c r="C7124" s="7"/>
      <c r="D7124" s="7"/>
      <c r="E7124" s="7" t="e">
        <v>#N/A</v>
      </c>
      <c r="F7124" s="7" t="e">
        <v>#N/A</v>
      </c>
      <c r="G7124" s="7" t="e">
        <v>#N/A</v>
      </c>
      <c r="H7124" s="7" t="e">
        <v>#N/A</v>
      </c>
      <c r="I7124" s="7" t="s">
        <v>1286</v>
      </c>
      <c r="J7124" s="7" t="s">
        <v>1286</v>
      </c>
      <c r="K7124" s="241">
        <v>10242</v>
      </c>
      <c r="L7124" s="7" t="s">
        <v>2898</v>
      </c>
      <c r="M7124" s="241">
        <v>6003</v>
      </c>
      <c r="N7124" s="7" t="s">
        <v>89</v>
      </c>
    </row>
    <row r="7125" spans="1:14" x14ac:dyDescent="0.3">
      <c r="A7125" t="str">
        <f t="shared" si="111"/>
        <v>102426099</v>
      </c>
      <c r="B7125" s="7" t="s">
        <v>1323</v>
      </c>
      <c r="C7125" s="7"/>
      <c r="D7125" s="7"/>
      <c r="E7125" s="7" t="e">
        <v>#N/A</v>
      </c>
      <c r="F7125" s="7" t="e">
        <v>#N/A</v>
      </c>
      <c r="G7125" s="7" t="e">
        <v>#N/A</v>
      </c>
      <c r="H7125" s="7" t="e">
        <v>#N/A</v>
      </c>
      <c r="I7125" s="7" t="s">
        <v>1286</v>
      </c>
      <c r="J7125" s="7" t="s">
        <v>1286</v>
      </c>
      <c r="K7125" s="241">
        <v>10242</v>
      </c>
      <c r="L7125" s="7" t="s">
        <v>2898</v>
      </c>
      <c r="M7125" s="241">
        <v>6099</v>
      </c>
      <c r="N7125" s="7" t="s">
        <v>2129</v>
      </c>
    </row>
    <row r="7126" spans="1:14" x14ac:dyDescent="0.3">
      <c r="A7126" t="str">
        <f t="shared" si="111"/>
        <v>102426200</v>
      </c>
      <c r="B7126" s="7" t="s">
        <v>1323</v>
      </c>
      <c r="C7126" s="7"/>
      <c r="D7126" s="7"/>
      <c r="E7126" s="7" t="e">
        <v>#N/A</v>
      </c>
      <c r="F7126" s="7" t="e">
        <v>#N/A</v>
      </c>
      <c r="G7126" s="7" t="e">
        <v>#N/A</v>
      </c>
      <c r="H7126" s="7" t="e">
        <v>#N/A</v>
      </c>
      <c r="I7126" s="7" t="s">
        <v>1286</v>
      </c>
      <c r="J7126" s="7" t="s">
        <v>1286</v>
      </c>
      <c r="K7126" s="241">
        <v>10242</v>
      </c>
      <c r="L7126" s="7" t="s">
        <v>2898</v>
      </c>
      <c r="M7126" s="241">
        <v>6200</v>
      </c>
      <c r="N7126" s="7" t="s">
        <v>2271</v>
      </c>
    </row>
    <row r="7127" spans="1:14" x14ac:dyDescent="0.3">
      <c r="A7127" t="str">
        <f t="shared" si="111"/>
        <v>102496000</v>
      </c>
      <c r="B7127" s="7" t="s">
        <v>1323</v>
      </c>
      <c r="C7127" s="7"/>
      <c r="D7127" s="7"/>
      <c r="E7127" s="7" t="e">
        <v>#N/A</v>
      </c>
      <c r="F7127" s="7" t="e">
        <v>#N/A</v>
      </c>
      <c r="G7127" s="7" t="e">
        <v>#N/A</v>
      </c>
      <c r="H7127" s="7" t="e">
        <v>#N/A</v>
      </c>
      <c r="I7127" s="7" t="s">
        <v>1286</v>
      </c>
      <c r="J7127" s="7" t="s">
        <v>1286</v>
      </c>
      <c r="K7127" s="241">
        <v>10249</v>
      </c>
      <c r="L7127" s="7" t="s">
        <v>2899</v>
      </c>
      <c r="M7127" s="241">
        <v>6000</v>
      </c>
      <c r="N7127" s="7" t="s">
        <v>107</v>
      </c>
    </row>
    <row r="7128" spans="1:14" x14ac:dyDescent="0.3">
      <c r="A7128" t="str">
        <f t="shared" si="111"/>
        <v>102498511</v>
      </c>
      <c r="B7128" s="7" t="s">
        <v>1323</v>
      </c>
      <c r="C7128" s="7"/>
      <c r="D7128" s="7"/>
      <c r="E7128" s="7" t="e">
        <v>#N/A</v>
      </c>
      <c r="F7128" s="7" t="e">
        <v>#N/A</v>
      </c>
      <c r="G7128" s="7" t="e">
        <v>#N/A</v>
      </c>
      <c r="H7128" s="7" t="e">
        <v>#N/A</v>
      </c>
      <c r="I7128" s="7" t="s">
        <v>1286</v>
      </c>
      <c r="J7128" s="7" t="s">
        <v>1286</v>
      </c>
      <c r="K7128" s="241">
        <v>10249</v>
      </c>
      <c r="L7128" s="7" t="s">
        <v>2899</v>
      </c>
      <c r="M7128" s="241">
        <v>8511</v>
      </c>
      <c r="N7128" s="7" t="s">
        <v>1329</v>
      </c>
    </row>
    <row r="7129" spans="1:14" x14ac:dyDescent="0.3">
      <c r="A7129" t="str">
        <f t="shared" si="111"/>
        <v>102516000</v>
      </c>
      <c r="B7129" s="7" t="s">
        <v>1323</v>
      </c>
      <c r="C7129" s="7"/>
      <c r="D7129" s="7"/>
      <c r="E7129" s="7" t="e">
        <v>#N/A</v>
      </c>
      <c r="F7129" s="7" t="e">
        <v>#N/A</v>
      </c>
      <c r="G7129" s="7" t="e">
        <v>#N/A</v>
      </c>
      <c r="H7129" s="7" t="e">
        <v>#N/A</v>
      </c>
      <c r="I7129" s="7" t="s">
        <v>1286</v>
      </c>
      <c r="J7129" s="7" t="s">
        <v>1286</v>
      </c>
      <c r="K7129" s="241">
        <v>10251</v>
      </c>
      <c r="L7129" s="7" t="s">
        <v>2900</v>
      </c>
      <c r="M7129" s="241">
        <v>6000</v>
      </c>
      <c r="N7129" s="7" t="s">
        <v>107</v>
      </c>
    </row>
    <row r="7130" spans="1:14" x14ac:dyDescent="0.3">
      <c r="A7130" t="str">
        <f t="shared" si="111"/>
        <v>102516003</v>
      </c>
      <c r="B7130" s="7" t="s">
        <v>1323</v>
      </c>
      <c r="C7130" s="7"/>
      <c r="D7130" s="7"/>
      <c r="E7130" s="7" t="e">
        <v>#N/A</v>
      </c>
      <c r="F7130" s="7" t="e">
        <v>#N/A</v>
      </c>
      <c r="G7130" s="7" t="e">
        <v>#N/A</v>
      </c>
      <c r="H7130" s="7" t="e">
        <v>#N/A</v>
      </c>
      <c r="I7130" s="7" t="s">
        <v>1286</v>
      </c>
      <c r="J7130" s="7" t="s">
        <v>1286</v>
      </c>
      <c r="K7130" s="241">
        <v>10251</v>
      </c>
      <c r="L7130" s="7" t="s">
        <v>2900</v>
      </c>
      <c r="M7130" s="241">
        <v>6003</v>
      </c>
      <c r="N7130" s="7" t="s">
        <v>89</v>
      </c>
    </row>
    <row r="7131" spans="1:14" x14ac:dyDescent="0.3">
      <c r="A7131" t="str">
        <f t="shared" si="111"/>
        <v>102516004</v>
      </c>
      <c r="B7131" s="7" t="s">
        <v>1323</v>
      </c>
      <c r="C7131" s="7"/>
      <c r="D7131" s="7"/>
      <c r="E7131" s="7" t="e">
        <v>#N/A</v>
      </c>
      <c r="F7131" s="7" t="e">
        <v>#N/A</v>
      </c>
      <c r="G7131" s="7" t="e">
        <v>#N/A</v>
      </c>
      <c r="H7131" s="7" t="e">
        <v>#N/A</v>
      </c>
      <c r="I7131" s="7" t="s">
        <v>1286</v>
      </c>
      <c r="J7131" s="7" t="s">
        <v>1286</v>
      </c>
      <c r="K7131" s="241">
        <v>10251</v>
      </c>
      <c r="L7131" s="7" t="s">
        <v>2900</v>
      </c>
      <c r="M7131" s="241">
        <v>6004</v>
      </c>
      <c r="N7131" s="7" t="s">
        <v>66</v>
      </c>
    </row>
    <row r="7132" spans="1:14" x14ac:dyDescent="0.3">
      <c r="A7132" t="str">
        <f t="shared" si="111"/>
        <v>102526000</v>
      </c>
      <c r="B7132" s="7" t="s">
        <v>1323</v>
      </c>
      <c r="C7132" s="7"/>
      <c r="D7132" s="7"/>
      <c r="E7132" s="7" t="e">
        <v>#N/A</v>
      </c>
      <c r="F7132" s="7" t="e">
        <v>#N/A</v>
      </c>
      <c r="G7132" s="7" t="e">
        <v>#N/A</v>
      </c>
      <c r="H7132" s="7" t="e">
        <v>#N/A</v>
      </c>
      <c r="I7132" s="7" t="s">
        <v>1286</v>
      </c>
      <c r="J7132" s="7" t="s">
        <v>1286</v>
      </c>
      <c r="K7132" s="241">
        <v>10252</v>
      </c>
      <c r="L7132" s="7" t="s">
        <v>2901</v>
      </c>
      <c r="M7132" s="241">
        <v>6000</v>
      </c>
      <c r="N7132" s="7" t="s">
        <v>107</v>
      </c>
    </row>
    <row r="7133" spans="1:14" x14ac:dyDescent="0.3">
      <c r="A7133" t="str">
        <f t="shared" si="111"/>
        <v>102526003</v>
      </c>
      <c r="B7133" s="7" t="s">
        <v>1323</v>
      </c>
      <c r="C7133" s="7"/>
      <c r="D7133" s="7"/>
      <c r="E7133" s="7" t="e">
        <v>#N/A</v>
      </c>
      <c r="F7133" s="7" t="e">
        <v>#N/A</v>
      </c>
      <c r="G7133" s="7" t="e">
        <v>#N/A</v>
      </c>
      <c r="H7133" s="7" t="e">
        <v>#N/A</v>
      </c>
      <c r="I7133" s="7" t="s">
        <v>1286</v>
      </c>
      <c r="J7133" s="7" t="s">
        <v>1286</v>
      </c>
      <c r="K7133" s="241">
        <v>10252</v>
      </c>
      <c r="L7133" s="7" t="s">
        <v>2901</v>
      </c>
      <c r="M7133" s="241">
        <v>6003</v>
      </c>
      <c r="N7133" s="7" t="s">
        <v>89</v>
      </c>
    </row>
    <row r="7134" spans="1:14" x14ac:dyDescent="0.3">
      <c r="A7134" t="str">
        <f t="shared" si="111"/>
        <v>102526004</v>
      </c>
      <c r="B7134" s="7" t="s">
        <v>1323</v>
      </c>
      <c r="C7134" s="7"/>
      <c r="D7134" s="7"/>
      <c r="E7134" s="7" t="e">
        <v>#N/A</v>
      </c>
      <c r="F7134" s="7" t="e">
        <v>#N/A</v>
      </c>
      <c r="G7134" s="7" t="e">
        <v>#N/A</v>
      </c>
      <c r="H7134" s="7" t="e">
        <v>#N/A</v>
      </c>
      <c r="I7134" s="7" t="s">
        <v>1286</v>
      </c>
      <c r="J7134" s="7" t="s">
        <v>1286</v>
      </c>
      <c r="K7134" s="241">
        <v>10252</v>
      </c>
      <c r="L7134" s="7" t="s">
        <v>2901</v>
      </c>
      <c r="M7134" s="241">
        <v>6004</v>
      </c>
      <c r="N7134" s="7" t="s">
        <v>66</v>
      </c>
    </row>
    <row r="7135" spans="1:14" x14ac:dyDescent="0.3">
      <c r="A7135" t="str">
        <f t="shared" si="111"/>
        <v>102536000</v>
      </c>
      <c r="B7135" s="7" t="s">
        <v>1323</v>
      </c>
      <c r="C7135" s="7"/>
      <c r="D7135" s="7"/>
      <c r="E7135" s="7" t="e">
        <v>#N/A</v>
      </c>
      <c r="F7135" s="7" t="e">
        <v>#N/A</v>
      </c>
      <c r="G7135" s="7" t="e">
        <v>#N/A</v>
      </c>
      <c r="H7135" s="7" t="e">
        <v>#N/A</v>
      </c>
      <c r="I7135" s="7" t="s">
        <v>1286</v>
      </c>
      <c r="J7135" s="7" t="s">
        <v>1286</v>
      </c>
      <c r="K7135" s="241">
        <v>10253</v>
      </c>
      <c r="L7135" s="7" t="s">
        <v>2902</v>
      </c>
      <c r="M7135" s="241">
        <v>6000</v>
      </c>
      <c r="N7135" s="7" t="s">
        <v>107</v>
      </c>
    </row>
    <row r="7136" spans="1:14" x14ac:dyDescent="0.3">
      <c r="A7136" t="str">
        <f t="shared" si="111"/>
        <v>102536003</v>
      </c>
      <c r="B7136" s="7" t="s">
        <v>1323</v>
      </c>
      <c r="C7136" s="7"/>
      <c r="D7136" s="7"/>
      <c r="E7136" s="7" t="e">
        <v>#N/A</v>
      </c>
      <c r="F7136" s="7" t="e">
        <v>#N/A</v>
      </c>
      <c r="G7136" s="7" t="e">
        <v>#N/A</v>
      </c>
      <c r="H7136" s="7" t="e">
        <v>#N/A</v>
      </c>
      <c r="I7136" s="7" t="s">
        <v>1286</v>
      </c>
      <c r="J7136" s="7" t="s">
        <v>1286</v>
      </c>
      <c r="K7136" s="241">
        <v>10253</v>
      </c>
      <c r="L7136" s="7" t="s">
        <v>2902</v>
      </c>
      <c r="M7136" s="241">
        <v>6003</v>
      </c>
      <c r="N7136" s="7" t="s">
        <v>89</v>
      </c>
    </row>
    <row r="7137" spans="1:14" x14ac:dyDescent="0.3">
      <c r="A7137" t="str">
        <f t="shared" si="111"/>
        <v>102536004</v>
      </c>
      <c r="B7137" s="7" t="s">
        <v>1323</v>
      </c>
      <c r="C7137" s="7"/>
      <c r="D7137" s="7"/>
      <c r="E7137" s="7" t="e">
        <v>#N/A</v>
      </c>
      <c r="F7137" s="7" t="e">
        <v>#N/A</v>
      </c>
      <c r="G7137" s="7" t="e">
        <v>#N/A</v>
      </c>
      <c r="H7137" s="7" t="e">
        <v>#N/A</v>
      </c>
      <c r="I7137" s="7" t="s">
        <v>1286</v>
      </c>
      <c r="J7137" s="7" t="s">
        <v>1286</v>
      </c>
      <c r="K7137" s="241">
        <v>10253</v>
      </c>
      <c r="L7137" s="7" t="s">
        <v>2902</v>
      </c>
      <c r="M7137" s="241">
        <v>6004</v>
      </c>
      <c r="N7137" s="7" t="s">
        <v>66</v>
      </c>
    </row>
    <row r="7138" spans="1:14" x14ac:dyDescent="0.3">
      <c r="A7138" t="str">
        <f t="shared" si="111"/>
        <v>102656003</v>
      </c>
      <c r="B7138" s="7" t="s">
        <v>1323</v>
      </c>
      <c r="C7138" s="7"/>
      <c r="D7138" s="7"/>
      <c r="E7138" s="7" t="e">
        <v>#N/A</v>
      </c>
      <c r="F7138" s="7" t="e">
        <v>#N/A</v>
      </c>
      <c r="G7138" s="7" t="e">
        <v>#N/A</v>
      </c>
      <c r="H7138" s="7" t="e">
        <v>#N/A</v>
      </c>
      <c r="I7138" s="7" t="s">
        <v>1286</v>
      </c>
      <c r="J7138" s="7" t="s">
        <v>1286</v>
      </c>
      <c r="K7138" s="241">
        <v>10265</v>
      </c>
      <c r="L7138" s="7" t="s">
        <v>2903</v>
      </c>
      <c r="M7138" s="241">
        <v>6003</v>
      </c>
      <c r="N7138" s="7" t="s">
        <v>89</v>
      </c>
    </row>
    <row r="7139" spans="1:14" x14ac:dyDescent="0.3">
      <c r="A7139" t="str">
        <f t="shared" si="111"/>
        <v>102672086</v>
      </c>
      <c r="B7139" s="7" t="s">
        <v>1323</v>
      </c>
      <c r="C7139" s="7"/>
      <c r="D7139" s="7"/>
      <c r="E7139" s="7" t="e">
        <v>#N/A</v>
      </c>
      <c r="F7139" s="7" t="e">
        <v>#N/A</v>
      </c>
      <c r="G7139" s="7" t="e">
        <v>#N/A</v>
      </c>
      <c r="H7139" s="7" t="e">
        <v>#N/A</v>
      </c>
      <c r="I7139" s="7" t="s">
        <v>1286</v>
      </c>
      <c r="J7139" s="7" t="s">
        <v>1286</v>
      </c>
      <c r="K7139" s="241">
        <v>10267</v>
      </c>
      <c r="L7139" s="7" t="s">
        <v>2904</v>
      </c>
      <c r="M7139" s="241">
        <v>2086</v>
      </c>
      <c r="N7139" s="7" t="s">
        <v>291</v>
      </c>
    </row>
    <row r="7140" spans="1:14" x14ac:dyDescent="0.3">
      <c r="A7140" t="str">
        <f t="shared" si="111"/>
        <v>103246000</v>
      </c>
      <c r="B7140" s="7" t="s">
        <v>1323</v>
      </c>
      <c r="C7140" s="7"/>
      <c r="D7140" s="7"/>
      <c r="E7140" s="7" t="e">
        <v>#N/A</v>
      </c>
      <c r="F7140" s="7" t="e">
        <v>#N/A</v>
      </c>
      <c r="G7140" s="7" t="e">
        <v>#N/A</v>
      </c>
      <c r="H7140" s="7" t="e">
        <v>#N/A</v>
      </c>
      <c r="I7140" s="7" t="s">
        <v>1286</v>
      </c>
      <c r="J7140" s="7" t="s">
        <v>1286</v>
      </c>
      <c r="K7140" s="241">
        <v>10324</v>
      </c>
      <c r="L7140" s="7" t="s">
        <v>2905</v>
      </c>
      <c r="M7140" s="241">
        <v>6000</v>
      </c>
      <c r="N7140" s="7" t="s">
        <v>107</v>
      </c>
    </row>
    <row r="7141" spans="1:14" x14ac:dyDescent="0.3">
      <c r="A7141" t="str">
        <f t="shared" si="111"/>
        <v>1032562</v>
      </c>
      <c r="B7141" s="7" t="s">
        <v>1323</v>
      </c>
      <c r="C7141" s="7"/>
      <c r="D7141" s="7"/>
      <c r="E7141" s="7" t="e">
        <v>#N/A</v>
      </c>
      <c r="F7141" s="7" t="e">
        <v>#N/A</v>
      </c>
      <c r="G7141" s="7" t="e">
        <v>#N/A</v>
      </c>
      <c r="H7141" s="7" t="e">
        <v>#N/A</v>
      </c>
      <c r="I7141" s="7" t="s">
        <v>1286</v>
      </c>
      <c r="J7141" s="7" t="s">
        <v>1286</v>
      </c>
      <c r="K7141" s="241">
        <v>10325</v>
      </c>
      <c r="L7141" s="7" t="s">
        <v>2906</v>
      </c>
      <c r="M7141" s="241">
        <v>62</v>
      </c>
      <c r="N7141" s="7" t="s">
        <v>388</v>
      </c>
    </row>
    <row r="7142" spans="1:14" x14ac:dyDescent="0.3">
      <c r="A7142" t="str">
        <f t="shared" si="111"/>
        <v>103251029</v>
      </c>
      <c r="B7142" s="7" t="s">
        <v>1323</v>
      </c>
      <c r="C7142" s="7"/>
      <c r="D7142" s="7"/>
      <c r="E7142" s="7" t="e">
        <v>#N/A</v>
      </c>
      <c r="F7142" s="7" t="e">
        <v>#N/A</v>
      </c>
      <c r="G7142" s="7" t="e">
        <v>#N/A</v>
      </c>
      <c r="H7142" s="7" t="e">
        <v>#N/A</v>
      </c>
      <c r="I7142" s="7" t="s">
        <v>1286</v>
      </c>
      <c r="J7142" s="7" t="s">
        <v>1286</v>
      </c>
      <c r="K7142" s="241">
        <v>10325</v>
      </c>
      <c r="L7142" s="7" t="s">
        <v>2906</v>
      </c>
      <c r="M7142" s="241">
        <v>1029</v>
      </c>
      <c r="N7142" s="7" t="s">
        <v>151</v>
      </c>
    </row>
    <row r="7143" spans="1:14" x14ac:dyDescent="0.3">
      <c r="A7143" t="str">
        <f t="shared" si="111"/>
        <v>103252000</v>
      </c>
      <c r="B7143" s="7" t="s">
        <v>1323</v>
      </c>
      <c r="C7143" s="7"/>
      <c r="D7143" s="7"/>
      <c r="E7143" s="7" t="e">
        <v>#N/A</v>
      </c>
      <c r="F7143" s="7" t="e">
        <v>#N/A</v>
      </c>
      <c r="G7143" s="7" t="e">
        <v>#N/A</v>
      </c>
      <c r="H7143" s="7" t="e">
        <v>#N/A</v>
      </c>
      <c r="I7143" s="7" t="s">
        <v>1286</v>
      </c>
      <c r="J7143" s="7" t="s">
        <v>1286</v>
      </c>
      <c r="K7143" s="241">
        <v>10325</v>
      </c>
      <c r="L7143" s="7" t="s">
        <v>2906</v>
      </c>
      <c r="M7143" s="241">
        <v>2000</v>
      </c>
      <c r="N7143" s="7" t="s">
        <v>271</v>
      </c>
    </row>
    <row r="7144" spans="1:14" x14ac:dyDescent="0.3">
      <c r="A7144" t="str">
        <f t="shared" si="111"/>
        <v>103256000</v>
      </c>
      <c r="B7144" s="7" t="s">
        <v>1323</v>
      </c>
      <c r="C7144" s="7"/>
      <c r="D7144" s="7"/>
      <c r="E7144" s="7" t="e">
        <v>#N/A</v>
      </c>
      <c r="F7144" s="7" t="e">
        <v>#N/A</v>
      </c>
      <c r="G7144" s="7" t="e">
        <v>#N/A</v>
      </c>
      <c r="H7144" s="7" t="e">
        <v>#N/A</v>
      </c>
      <c r="I7144" s="7" t="s">
        <v>1286</v>
      </c>
      <c r="J7144" s="7" t="s">
        <v>1286</v>
      </c>
      <c r="K7144" s="241">
        <v>10325</v>
      </c>
      <c r="L7144" s="7" t="s">
        <v>2906</v>
      </c>
      <c r="M7144" s="241">
        <v>6000</v>
      </c>
      <c r="N7144" s="7" t="s">
        <v>107</v>
      </c>
    </row>
    <row r="7145" spans="1:14" x14ac:dyDescent="0.3">
      <c r="A7145" t="str">
        <f t="shared" si="111"/>
        <v>103256003</v>
      </c>
      <c r="B7145" s="7" t="s">
        <v>1323</v>
      </c>
      <c r="C7145" s="7"/>
      <c r="D7145" s="7"/>
      <c r="E7145" s="7" t="e">
        <v>#N/A</v>
      </c>
      <c r="F7145" s="7" t="e">
        <v>#N/A</v>
      </c>
      <c r="G7145" s="7" t="e">
        <v>#N/A</v>
      </c>
      <c r="H7145" s="7" t="e">
        <v>#N/A</v>
      </c>
      <c r="I7145" s="7" t="s">
        <v>1286</v>
      </c>
      <c r="J7145" s="7" t="s">
        <v>1286</v>
      </c>
      <c r="K7145" s="241">
        <v>10325</v>
      </c>
      <c r="L7145" s="7" t="s">
        <v>2906</v>
      </c>
      <c r="M7145" s="241">
        <v>6003</v>
      </c>
      <c r="N7145" s="7" t="s">
        <v>89</v>
      </c>
    </row>
    <row r="7146" spans="1:14" x14ac:dyDescent="0.3">
      <c r="A7146" t="str">
        <f t="shared" si="111"/>
        <v>103256006</v>
      </c>
      <c r="B7146" s="7" t="s">
        <v>1323</v>
      </c>
      <c r="C7146" s="7"/>
      <c r="D7146" s="7"/>
      <c r="E7146" s="7" t="e">
        <v>#N/A</v>
      </c>
      <c r="F7146" s="7" t="e">
        <v>#N/A</v>
      </c>
      <c r="G7146" s="7" t="e">
        <v>#N/A</v>
      </c>
      <c r="H7146" s="7" t="e">
        <v>#N/A</v>
      </c>
      <c r="I7146" s="7" t="s">
        <v>1286</v>
      </c>
      <c r="J7146" s="7" t="s">
        <v>1286</v>
      </c>
      <c r="K7146" s="241">
        <v>10325</v>
      </c>
      <c r="L7146" s="7" t="s">
        <v>2906</v>
      </c>
      <c r="M7146" s="241">
        <v>6006</v>
      </c>
      <c r="N7146" s="7" t="s">
        <v>68</v>
      </c>
    </row>
    <row r="7147" spans="1:14" x14ac:dyDescent="0.3">
      <c r="A7147" t="str">
        <f t="shared" si="111"/>
        <v>103256008</v>
      </c>
      <c r="B7147" s="7" t="s">
        <v>1323</v>
      </c>
      <c r="C7147" s="7"/>
      <c r="D7147" s="7"/>
      <c r="E7147" s="7" t="e">
        <v>#N/A</v>
      </c>
      <c r="F7147" s="7" t="e">
        <v>#N/A</v>
      </c>
      <c r="G7147" s="7" t="e">
        <v>#N/A</v>
      </c>
      <c r="H7147" s="7" t="e">
        <v>#N/A</v>
      </c>
      <c r="I7147" s="7" t="s">
        <v>1286</v>
      </c>
      <c r="J7147" s="7" t="s">
        <v>1286</v>
      </c>
      <c r="K7147" s="241">
        <v>10325</v>
      </c>
      <c r="L7147" s="7" t="s">
        <v>2906</v>
      </c>
      <c r="M7147" s="241">
        <v>6008</v>
      </c>
      <c r="N7147" s="7" t="s">
        <v>75</v>
      </c>
    </row>
    <row r="7148" spans="1:14" x14ac:dyDescent="0.3">
      <c r="A7148" t="str">
        <f t="shared" si="111"/>
        <v>103257205</v>
      </c>
      <c r="B7148" s="7" t="s">
        <v>1323</v>
      </c>
      <c r="C7148" s="7"/>
      <c r="D7148" s="7"/>
      <c r="E7148" s="7" t="e">
        <v>#N/A</v>
      </c>
      <c r="F7148" s="7" t="e">
        <v>#N/A</v>
      </c>
      <c r="G7148" s="7" t="e">
        <v>#N/A</v>
      </c>
      <c r="H7148" s="7" t="e">
        <v>#N/A</v>
      </c>
      <c r="I7148" s="7" t="s">
        <v>1286</v>
      </c>
      <c r="J7148" s="7" t="s">
        <v>1286</v>
      </c>
      <c r="K7148" s="241">
        <v>10325</v>
      </c>
      <c r="L7148" s="7" t="s">
        <v>2906</v>
      </c>
      <c r="M7148" s="241">
        <v>7205</v>
      </c>
      <c r="N7148" s="7" t="s">
        <v>1025</v>
      </c>
    </row>
    <row r="7149" spans="1:14" x14ac:dyDescent="0.3">
      <c r="A7149" t="str">
        <f t="shared" si="111"/>
        <v>103265560</v>
      </c>
      <c r="B7149" s="7" t="s">
        <v>1323</v>
      </c>
      <c r="C7149" s="7"/>
      <c r="D7149" s="7"/>
      <c r="E7149" s="7" t="e">
        <v>#N/A</v>
      </c>
      <c r="F7149" s="7" t="e">
        <v>#N/A</v>
      </c>
      <c r="G7149" s="7" t="e">
        <v>#N/A</v>
      </c>
      <c r="H7149" s="7" t="e">
        <v>#N/A</v>
      </c>
      <c r="I7149" s="7" t="s">
        <v>1286</v>
      </c>
      <c r="J7149" s="7" t="s">
        <v>1286</v>
      </c>
      <c r="K7149" s="241">
        <v>10326</v>
      </c>
      <c r="L7149" s="7" t="s">
        <v>2907</v>
      </c>
      <c r="M7149" s="241">
        <v>5560</v>
      </c>
      <c r="N7149" s="7" t="s">
        <v>1334</v>
      </c>
    </row>
    <row r="7150" spans="1:14" x14ac:dyDescent="0.3">
      <c r="A7150" t="str">
        <f t="shared" si="111"/>
        <v>103266000</v>
      </c>
      <c r="B7150" s="7" t="s">
        <v>1323</v>
      </c>
      <c r="C7150" s="7"/>
      <c r="D7150" s="7"/>
      <c r="E7150" s="7" t="e">
        <v>#N/A</v>
      </c>
      <c r="F7150" s="7" t="e">
        <v>#N/A</v>
      </c>
      <c r="G7150" s="7" t="e">
        <v>#N/A</v>
      </c>
      <c r="H7150" s="7" t="e">
        <v>#N/A</v>
      </c>
      <c r="I7150" s="7" t="s">
        <v>1286</v>
      </c>
      <c r="J7150" s="7" t="s">
        <v>1286</v>
      </c>
      <c r="K7150" s="241">
        <v>10326</v>
      </c>
      <c r="L7150" s="7" t="s">
        <v>2907</v>
      </c>
      <c r="M7150" s="241">
        <v>6000</v>
      </c>
      <c r="N7150" s="7" t="s">
        <v>107</v>
      </c>
    </row>
    <row r="7151" spans="1:14" x14ac:dyDescent="0.3">
      <c r="A7151" t="str">
        <f t="shared" si="111"/>
        <v>103266002</v>
      </c>
      <c r="B7151" s="7" t="s">
        <v>1323</v>
      </c>
      <c r="C7151" s="7"/>
      <c r="D7151" s="7"/>
      <c r="E7151" s="7" t="e">
        <v>#N/A</v>
      </c>
      <c r="F7151" s="7" t="e">
        <v>#N/A</v>
      </c>
      <c r="G7151" s="7" t="e">
        <v>#N/A</v>
      </c>
      <c r="H7151" s="7" t="e">
        <v>#N/A</v>
      </c>
      <c r="I7151" s="7" t="s">
        <v>1286</v>
      </c>
      <c r="J7151" s="7" t="s">
        <v>1286</v>
      </c>
      <c r="K7151" s="241">
        <v>10326</v>
      </c>
      <c r="L7151" s="7" t="s">
        <v>2907</v>
      </c>
      <c r="M7151" s="241">
        <v>6002</v>
      </c>
      <c r="N7151" s="7" t="s">
        <v>457</v>
      </c>
    </row>
    <row r="7152" spans="1:14" x14ac:dyDescent="0.3">
      <c r="A7152" t="str">
        <f t="shared" si="111"/>
        <v>103266003</v>
      </c>
      <c r="B7152" s="7" t="s">
        <v>1323</v>
      </c>
      <c r="C7152" s="7"/>
      <c r="D7152" s="7"/>
      <c r="E7152" s="7" t="e">
        <v>#N/A</v>
      </c>
      <c r="F7152" s="7" t="e">
        <v>#N/A</v>
      </c>
      <c r="G7152" s="7" t="e">
        <v>#N/A</v>
      </c>
      <c r="H7152" s="7" t="e">
        <v>#N/A</v>
      </c>
      <c r="I7152" s="7" t="s">
        <v>1286</v>
      </c>
      <c r="J7152" s="7" t="s">
        <v>1286</v>
      </c>
      <c r="K7152" s="241">
        <v>10326</v>
      </c>
      <c r="L7152" s="7" t="s">
        <v>2907</v>
      </c>
      <c r="M7152" s="241">
        <v>6003</v>
      </c>
      <c r="N7152" s="7" t="s">
        <v>89</v>
      </c>
    </row>
    <row r="7153" spans="1:14" x14ac:dyDescent="0.3">
      <c r="A7153" t="str">
        <f t="shared" si="111"/>
        <v>103266004</v>
      </c>
      <c r="B7153" s="7" t="s">
        <v>1323</v>
      </c>
      <c r="C7153" s="7"/>
      <c r="D7153" s="7"/>
      <c r="E7153" s="7" t="e">
        <v>#N/A</v>
      </c>
      <c r="F7153" s="7" t="e">
        <v>#N/A</v>
      </c>
      <c r="G7153" s="7" t="e">
        <v>#N/A</v>
      </c>
      <c r="H7153" s="7" t="e">
        <v>#N/A</v>
      </c>
      <c r="I7153" s="7" t="s">
        <v>1286</v>
      </c>
      <c r="J7153" s="7" t="s">
        <v>1286</v>
      </c>
      <c r="K7153" s="241">
        <v>10326</v>
      </c>
      <c r="L7153" s="7" t="s">
        <v>2907</v>
      </c>
      <c r="M7153" s="241">
        <v>6004</v>
      </c>
      <c r="N7153" s="7" t="s">
        <v>66</v>
      </c>
    </row>
    <row r="7154" spans="1:14" x14ac:dyDescent="0.3">
      <c r="A7154" t="str">
        <f t="shared" si="111"/>
        <v>103266099</v>
      </c>
      <c r="B7154" s="7" t="s">
        <v>1323</v>
      </c>
      <c r="C7154" s="7"/>
      <c r="D7154" s="7"/>
      <c r="E7154" s="7" t="e">
        <v>#N/A</v>
      </c>
      <c r="F7154" s="7" t="e">
        <v>#N/A</v>
      </c>
      <c r="G7154" s="7" t="e">
        <v>#N/A</v>
      </c>
      <c r="H7154" s="7" t="e">
        <v>#N/A</v>
      </c>
      <c r="I7154" s="7" t="s">
        <v>1286</v>
      </c>
      <c r="J7154" s="7" t="s">
        <v>1286</v>
      </c>
      <c r="K7154" s="241">
        <v>10326</v>
      </c>
      <c r="L7154" s="7" t="s">
        <v>2907</v>
      </c>
      <c r="M7154" s="241">
        <v>6099</v>
      </c>
      <c r="N7154" s="7" t="s">
        <v>2129</v>
      </c>
    </row>
    <row r="7155" spans="1:14" x14ac:dyDescent="0.3">
      <c r="A7155" t="str">
        <f t="shared" si="111"/>
        <v>103268510</v>
      </c>
      <c r="B7155" s="7" t="s">
        <v>1323</v>
      </c>
      <c r="C7155" s="7"/>
      <c r="D7155" s="7"/>
      <c r="E7155" s="7" t="e">
        <v>#N/A</v>
      </c>
      <c r="F7155" s="7" t="e">
        <v>#N/A</v>
      </c>
      <c r="G7155" s="7" t="e">
        <v>#N/A</v>
      </c>
      <c r="H7155" s="7" t="e">
        <v>#N/A</v>
      </c>
      <c r="I7155" s="7" t="s">
        <v>1286</v>
      </c>
      <c r="J7155" s="7" t="s">
        <v>1286</v>
      </c>
      <c r="K7155" s="241">
        <v>10326</v>
      </c>
      <c r="L7155" s="7" t="s">
        <v>2907</v>
      </c>
      <c r="M7155" s="241">
        <v>8510</v>
      </c>
      <c r="N7155" s="7" t="s">
        <v>1325</v>
      </c>
    </row>
    <row r="7156" spans="1:14" x14ac:dyDescent="0.3">
      <c r="A7156" t="str">
        <f t="shared" si="111"/>
        <v>103268511</v>
      </c>
      <c r="B7156" s="7" t="s">
        <v>1323</v>
      </c>
      <c r="C7156" s="7"/>
      <c r="D7156" s="7"/>
      <c r="E7156" s="7" t="e">
        <v>#N/A</v>
      </c>
      <c r="F7156" s="7" t="e">
        <v>#N/A</v>
      </c>
      <c r="G7156" s="7" t="e">
        <v>#N/A</v>
      </c>
      <c r="H7156" s="7" t="e">
        <v>#N/A</v>
      </c>
      <c r="I7156" s="7" t="s">
        <v>1286</v>
      </c>
      <c r="J7156" s="7" t="s">
        <v>1286</v>
      </c>
      <c r="K7156" s="241">
        <v>10326</v>
      </c>
      <c r="L7156" s="7" t="s">
        <v>2907</v>
      </c>
      <c r="M7156" s="241">
        <v>8511</v>
      </c>
      <c r="N7156" s="7" t="s">
        <v>1329</v>
      </c>
    </row>
    <row r="7157" spans="1:14" x14ac:dyDescent="0.3">
      <c r="A7157" t="str">
        <f t="shared" si="111"/>
        <v>103268515</v>
      </c>
      <c r="B7157" s="7" t="s">
        <v>1323</v>
      </c>
      <c r="C7157" s="7"/>
      <c r="D7157" s="7"/>
      <c r="E7157" s="7" t="e">
        <v>#N/A</v>
      </c>
      <c r="F7157" s="7" t="e">
        <v>#N/A</v>
      </c>
      <c r="G7157" s="7" t="e">
        <v>#N/A</v>
      </c>
      <c r="H7157" s="7" t="e">
        <v>#N/A</v>
      </c>
      <c r="I7157" s="7" t="s">
        <v>1286</v>
      </c>
      <c r="J7157" s="7" t="s">
        <v>1286</v>
      </c>
      <c r="K7157" s="241">
        <v>10326</v>
      </c>
      <c r="L7157" s="7" t="s">
        <v>2907</v>
      </c>
      <c r="M7157" s="241">
        <v>8515</v>
      </c>
      <c r="N7157" s="7" t="s">
        <v>1326</v>
      </c>
    </row>
    <row r="7158" spans="1:14" x14ac:dyDescent="0.3">
      <c r="A7158" t="str">
        <f t="shared" si="111"/>
        <v>103268807</v>
      </c>
      <c r="B7158" s="7" t="s">
        <v>1323</v>
      </c>
      <c r="C7158" s="7"/>
      <c r="D7158" s="7"/>
      <c r="E7158" s="7" t="e">
        <v>#N/A</v>
      </c>
      <c r="F7158" s="7" t="e">
        <v>#N/A</v>
      </c>
      <c r="G7158" s="7" t="e">
        <v>#N/A</v>
      </c>
      <c r="H7158" s="7" t="e">
        <v>#N/A</v>
      </c>
      <c r="I7158" s="7" t="s">
        <v>1286</v>
      </c>
      <c r="J7158" s="7" t="s">
        <v>1286</v>
      </c>
      <c r="K7158" s="241">
        <v>10326</v>
      </c>
      <c r="L7158" s="7" t="s">
        <v>2907</v>
      </c>
      <c r="M7158" s="241">
        <v>8807</v>
      </c>
      <c r="N7158" s="7" t="s">
        <v>2120</v>
      </c>
    </row>
    <row r="7159" spans="1:14" x14ac:dyDescent="0.3">
      <c r="A7159" t="str">
        <f t="shared" si="111"/>
        <v>103268812</v>
      </c>
      <c r="B7159" s="7" t="s">
        <v>1323</v>
      </c>
      <c r="C7159" s="7"/>
      <c r="D7159" s="7"/>
      <c r="E7159" s="7" t="e">
        <v>#N/A</v>
      </c>
      <c r="F7159" s="7" t="e">
        <v>#N/A</v>
      </c>
      <c r="G7159" s="7" t="e">
        <v>#N/A</v>
      </c>
      <c r="H7159" s="7" t="e">
        <v>#N/A</v>
      </c>
      <c r="I7159" s="7" t="s">
        <v>1286</v>
      </c>
      <c r="J7159" s="7" t="s">
        <v>1286</v>
      </c>
      <c r="K7159" s="241">
        <v>10326</v>
      </c>
      <c r="L7159" s="7" t="s">
        <v>2907</v>
      </c>
      <c r="M7159" s="241">
        <v>8812</v>
      </c>
      <c r="N7159" s="7" t="s">
        <v>58</v>
      </c>
    </row>
    <row r="7160" spans="1:14" x14ac:dyDescent="0.3">
      <c r="A7160" t="str">
        <f t="shared" si="111"/>
        <v>103268815</v>
      </c>
      <c r="B7160" s="7" t="s">
        <v>1323</v>
      </c>
      <c r="C7160" s="7"/>
      <c r="D7160" s="7"/>
      <c r="E7160" s="7" t="e">
        <v>#N/A</v>
      </c>
      <c r="F7160" s="7" t="e">
        <v>#N/A</v>
      </c>
      <c r="G7160" s="7" t="e">
        <v>#N/A</v>
      </c>
      <c r="H7160" s="7" t="e">
        <v>#N/A</v>
      </c>
      <c r="I7160" s="7" t="s">
        <v>1286</v>
      </c>
      <c r="J7160" s="7" t="s">
        <v>1286</v>
      </c>
      <c r="K7160" s="241">
        <v>10326</v>
      </c>
      <c r="L7160" s="7" t="s">
        <v>2907</v>
      </c>
      <c r="M7160" s="241">
        <v>8815</v>
      </c>
      <c r="N7160" s="7" t="s">
        <v>1816</v>
      </c>
    </row>
    <row r="7161" spans="1:14" x14ac:dyDescent="0.3">
      <c r="A7161" t="str">
        <f t="shared" si="111"/>
        <v>103286000</v>
      </c>
      <c r="B7161" s="7" t="s">
        <v>1323</v>
      </c>
      <c r="C7161" s="7"/>
      <c r="D7161" s="7"/>
      <c r="E7161" s="7" t="e">
        <v>#N/A</v>
      </c>
      <c r="F7161" s="7" t="e">
        <v>#N/A</v>
      </c>
      <c r="G7161" s="7" t="e">
        <v>#N/A</v>
      </c>
      <c r="H7161" s="7" t="e">
        <v>#N/A</v>
      </c>
      <c r="I7161" s="7" t="s">
        <v>1286</v>
      </c>
      <c r="J7161" s="7" t="s">
        <v>1286</v>
      </c>
      <c r="K7161" s="241">
        <v>10328</v>
      </c>
      <c r="L7161" s="7" t="s">
        <v>1424</v>
      </c>
      <c r="M7161" s="241">
        <v>6000</v>
      </c>
      <c r="N7161" s="7" t="s">
        <v>107</v>
      </c>
    </row>
    <row r="7162" spans="1:14" x14ac:dyDescent="0.3">
      <c r="A7162" t="str">
        <f t="shared" si="111"/>
        <v>103286001</v>
      </c>
      <c r="B7162" s="7" t="s">
        <v>1323</v>
      </c>
      <c r="C7162" s="7"/>
      <c r="D7162" s="7"/>
      <c r="E7162" s="7" t="e">
        <v>#N/A</v>
      </c>
      <c r="F7162" s="7" t="e">
        <v>#N/A</v>
      </c>
      <c r="G7162" s="7" t="e">
        <v>#N/A</v>
      </c>
      <c r="H7162" s="7" t="e">
        <v>#N/A</v>
      </c>
      <c r="I7162" s="7" t="s">
        <v>1286</v>
      </c>
      <c r="J7162" s="7" t="s">
        <v>1286</v>
      </c>
      <c r="K7162" s="241">
        <v>10328</v>
      </c>
      <c r="L7162" s="7" t="s">
        <v>1424</v>
      </c>
      <c r="M7162" s="241">
        <v>6001</v>
      </c>
      <c r="N7162" s="7" t="s">
        <v>457</v>
      </c>
    </row>
    <row r="7163" spans="1:14" x14ac:dyDescent="0.3">
      <c r="A7163" t="str">
        <f t="shared" si="111"/>
        <v>103286003</v>
      </c>
      <c r="B7163" s="7" t="s">
        <v>1323</v>
      </c>
      <c r="C7163" s="7"/>
      <c r="D7163" s="7"/>
      <c r="E7163" s="7" t="e">
        <v>#N/A</v>
      </c>
      <c r="F7163" s="7" t="e">
        <v>#N/A</v>
      </c>
      <c r="G7163" s="7" t="e">
        <v>#N/A</v>
      </c>
      <c r="H7163" s="7" t="e">
        <v>#N/A</v>
      </c>
      <c r="I7163" s="7" t="s">
        <v>1286</v>
      </c>
      <c r="J7163" s="7" t="s">
        <v>1286</v>
      </c>
      <c r="K7163" s="241">
        <v>10328</v>
      </c>
      <c r="L7163" s="7" t="s">
        <v>1424</v>
      </c>
      <c r="M7163" s="241">
        <v>6003</v>
      </c>
      <c r="N7163" s="7" t="s">
        <v>89</v>
      </c>
    </row>
    <row r="7164" spans="1:14" x14ac:dyDescent="0.3">
      <c r="A7164" t="str">
        <f t="shared" si="111"/>
        <v>103286004</v>
      </c>
      <c r="B7164" s="7" t="s">
        <v>1323</v>
      </c>
      <c r="C7164" s="7"/>
      <c r="D7164" s="7"/>
      <c r="E7164" s="7" t="e">
        <v>#N/A</v>
      </c>
      <c r="F7164" s="7" t="e">
        <v>#N/A</v>
      </c>
      <c r="G7164" s="7" t="e">
        <v>#N/A</v>
      </c>
      <c r="H7164" s="7" t="e">
        <v>#N/A</v>
      </c>
      <c r="I7164" s="7" t="s">
        <v>1286</v>
      </c>
      <c r="J7164" s="7" t="s">
        <v>1286</v>
      </c>
      <c r="K7164" s="241">
        <v>10328</v>
      </c>
      <c r="L7164" s="7" t="s">
        <v>1424</v>
      </c>
      <c r="M7164" s="241">
        <v>6004</v>
      </c>
      <c r="N7164" s="7" t="s">
        <v>66</v>
      </c>
    </row>
    <row r="7165" spans="1:14" x14ac:dyDescent="0.3">
      <c r="A7165" t="str">
        <f t="shared" si="111"/>
        <v>103288804</v>
      </c>
      <c r="B7165" s="7" t="s">
        <v>1323</v>
      </c>
      <c r="C7165" s="7"/>
      <c r="D7165" s="7"/>
      <c r="E7165" s="7" t="e">
        <v>#N/A</v>
      </c>
      <c r="F7165" s="7" t="e">
        <v>#N/A</v>
      </c>
      <c r="G7165" s="7" t="e">
        <v>#N/A</v>
      </c>
      <c r="H7165" s="7" t="e">
        <v>#N/A</v>
      </c>
      <c r="I7165" s="7" t="s">
        <v>1286</v>
      </c>
      <c r="J7165" s="7" t="s">
        <v>1286</v>
      </c>
      <c r="K7165" s="241">
        <v>10328</v>
      </c>
      <c r="L7165" s="7" t="s">
        <v>1424</v>
      </c>
      <c r="M7165" s="241">
        <v>8804</v>
      </c>
      <c r="N7165" s="7" t="s">
        <v>1564</v>
      </c>
    </row>
    <row r="7166" spans="1:14" x14ac:dyDescent="0.3">
      <c r="A7166" t="str">
        <f t="shared" si="111"/>
        <v>103296000</v>
      </c>
      <c r="B7166" s="7" t="s">
        <v>1323</v>
      </c>
      <c r="C7166" s="7"/>
      <c r="D7166" s="7"/>
      <c r="E7166" s="7" t="e">
        <v>#N/A</v>
      </c>
      <c r="F7166" s="7" t="e">
        <v>#N/A</v>
      </c>
      <c r="G7166" s="7" t="e">
        <v>#N/A</v>
      </c>
      <c r="H7166" s="7" t="e">
        <v>#N/A</v>
      </c>
      <c r="I7166" s="7" t="s">
        <v>1286</v>
      </c>
      <c r="J7166" s="7" t="s">
        <v>1286</v>
      </c>
      <c r="K7166" s="241">
        <v>10329</v>
      </c>
      <c r="L7166" s="7" t="s">
        <v>2908</v>
      </c>
      <c r="M7166" s="241">
        <v>6000</v>
      </c>
      <c r="N7166" s="7" t="s">
        <v>107</v>
      </c>
    </row>
    <row r="7167" spans="1:14" x14ac:dyDescent="0.3">
      <c r="A7167" t="str">
        <f t="shared" si="111"/>
        <v>103296001</v>
      </c>
      <c r="B7167" s="7" t="s">
        <v>1323</v>
      </c>
      <c r="C7167" s="7"/>
      <c r="D7167" s="7"/>
      <c r="E7167" s="7" t="e">
        <v>#N/A</v>
      </c>
      <c r="F7167" s="7" t="e">
        <v>#N/A</v>
      </c>
      <c r="G7167" s="7" t="e">
        <v>#N/A</v>
      </c>
      <c r="H7167" s="7" t="e">
        <v>#N/A</v>
      </c>
      <c r="I7167" s="7" t="s">
        <v>1286</v>
      </c>
      <c r="J7167" s="7" t="s">
        <v>1286</v>
      </c>
      <c r="K7167" s="241">
        <v>10329</v>
      </c>
      <c r="L7167" s="7" t="s">
        <v>2908</v>
      </c>
      <c r="M7167" s="241">
        <v>6001</v>
      </c>
      <c r="N7167" s="7" t="s">
        <v>457</v>
      </c>
    </row>
    <row r="7168" spans="1:14" x14ac:dyDescent="0.3">
      <c r="A7168" t="str">
        <f t="shared" si="111"/>
        <v>103296002</v>
      </c>
      <c r="B7168" s="7" t="s">
        <v>1323</v>
      </c>
      <c r="C7168" s="7"/>
      <c r="D7168" s="7"/>
      <c r="E7168" s="7" t="e">
        <v>#N/A</v>
      </c>
      <c r="F7168" s="7" t="e">
        <v>#N/A</v>
      </c>
      <c r="G7168" s="7" t="e">
        <v>#N/A</v>
      </c>
      <c r="H7168" s="7" t="e">
        <v>#N/A</v>
      </c>
      <c r="I7168" s="7" t="s">
        <v>1286</v>
      </c>
      <c r="J7168" s="7" t="s">
        <v>1286</v>
      </c>
      <c r="K7168" s="241">
        <v>10329</v>
      </c>
      <c r="L7168" s="7" t="s">
        <v>2908</v>
      </c>
      <c r="M7168" s="241">
        <v>6002</v>
      </c>
      <c r="N7168" s="7" t="s">
        <v>457</v>
      </c>
    </row>
    <row r="7169" spans="1:14" x14ac:dyDescent="0.3">
      <c r="A7169" t="str">
        <f t="shared" si="111"/>
        <v>103296003</v>
      </c>
      <c r="B7169" s="7" t="s">
        <v>1323</v>
      </c>
      <c r="C7169" s="7"/>
      <c r="D7169" s="7"/>
      <c r="E7169" s="7" t="e">
        <v>#N/A</v>
      </c>
      <c r="F7169" s="7" t="e">
        <v>#N/A</v>
      </c>
      <c r="G7169" s="7" t="e">
        <v>#N/A</v>
      </c>
      <c r="H7169" s="7" t="e">
        <v>#N/A</v>
      </c>
      <c r="I7169" s="7" t="s">
        <v>1286</v>
      </c>
      <c r="J7169" s="7" t="s">
        <v>1286</v>
      </c>
      <c r="K7169" s="241">
        <v>10329</v>
      </c>
      <c r="L7169" s="7" t="s">
        <v>2908</v>
      </c>
      <c r="M7169" s="241">
        <v>6003</v>
      </c>
      <c r="N7169" s="7" t="s">
        <v>89</v>
      </c>
    </row>
    <row r="7170" spans="1:14" x14ac:dyDescent="0.3">
      <c r="A7170" t="str">
        <f t="shared" si="111"/>
        <v>103296004</v>
      </c>
      <c r="B7170" s="7" t="s">
        <v>1323</v>
      </c>
      <c r="C7170" s="7"/>
      <c r="D7170" s="7"/>
      <c r="E7170" s="7" t="e">
        <v>#N/A</v>
      </c>
      <c r="F7170" s="7" t="e">
        <v>#N/A</v>
      </c>
      <c r="G7170" s="7" t="e">
        <v>#N/A</v>
      </c>
      <c r="H7170" s="7" t="e">
        <v>#N/A</v>
      </c>
      <c r="I7170" s="7" t="s">
        <v>1286</v>
      </c>
      <c r="J7170" s="7" t="s">
        <v>1286</v>
      </c>
      <c r="K7170" s="241">
        <v>10329</v>
      </c>
      <c r="L7170" s="7" t="s">
        <v>2908</v>
      </c>
      <c r="M7170" s="241">
        <v>6004</v>
      </c>
      <c r="N7170" s="7" t="s">
        <v>66</v>
      </c>
    </row>
    <row r="7171" spans="1:14" x14ac:dyDescent="0.3">
      <c r="A7171" t="str">
        <f t="shared" ref="A7171:A7234" si="112">K7171&amp;M7171</f>
        <v>103296601</v>
      </c>
      <c r="B7171" s="7" t="s">
        <v>1323</v>
      </c>
      <c r="C7171" s="7"/>
      <c r="D7171" s="7"/>
      <c r="E7171" s="7" t="e">
        <v>#N/A</v>
      </c>
      <c r="F7171" s="7" t="e">
        <v>#N/A</v>
      </c>
      <c r="G7171" s="7" t="e">
        <v>#N/A</v>
      </c>
      <c r="H7171" s="7" t="e">
        <v>#N/A</v>
      </c>
      <c r="I7171" s="7" t="s">
        <v>1286</v>
      </c>
      <c r="J7171" s="7" t="s">
        <v>1286</v>
      </c>
      <c r="K7171" s="241">
        <v>10329</v>
      </c>
      <c r="L7171" s="7" t="s">
        <v>2908</v>
      </c>
      <c r="M7171" s="241">
        <v>6601</v>
      </c>
      <c r="N7171" s="7" t="s">
        <v>2099</v>
      </c>
    </row>
    <row r="7172" spans="1:14" x14ac:dyDescent="0.3">
      <c r="A7172" t="str">
        <f t="shared" si="112"/>
        <v>103296603</v>
      </c>
      <c r="B7172" s="7" t="s">
        <v>1323</v>
      </c>
      <c r="C7172" s="7"/>
      <c r="D7172" s="7"/>
      <c r="E7172" s="7" t="e">
        <v>#N/A</v>
      </c>
      <c r="F7172" s="7" t="e">
        <v>#N/A</v>
      </c>
      <c r="G7172" s="7" t="e">
        <v>#N/A</v>
      </c>
      <c r="H7172" s="7" t="e">
        <v>#N/A</v>
      </c>
      <c r="I7172" s="7" t="s">
        <v>1286</v>
      </c>
      <c r="J7172" s="7" t="s">
        <v>1286</v>
      </c>
      <c r="K7172" s="241">
        <v>10329</v>
      </c>
      <c r="L7172" s="7" t="s">
        <v>2908</v>
      </c>
      <c r="M7172" s="241">
        <v>6603</v>
      </c>
      <c r="N7172" s="7" t="s">
        <v>2243</v>
      </c>
    </row>
    <row r="7173" spans="1:14" x14ac:dyDescent="0.3">
      <c r="A7173" t="str">
        <f t="shared" si="112"/>
        <v>103296604</v>
      </c>
      <c r="B7173" s="7" t="s">
        <v>1323</v>
      </c>
      <c r="C7173" s="7"/>
      <c r="D7173" s="7"/>
      <c r="E7173" s="7" t="e">
        <v>#N/A</v>
      </c>
      <c r="F7173" s="7" t="e">
        <v>#N/A</v>
      </c>
      <c r="G7173" s="7" t="e">
        <v>#N/A</v>
      </c>
      <c r="H7173" s="7" t="e">
        <v>#N/A</v>
      </c>
      <c r="I7173" s="7" t="s">
        <v>1286</v>
      </c>
      <c r="J7173" s="7" t="s">
        <v>1286</v>
      </c>
      <c r="K7173" s="241">
        <v>10329</v>
      </c>
      <c r="L7173" s="7" t="s">
        <v>2908</v>
      </c>
      <c r="M7173" s="241">
        <v>6604</v>
      </c>
      <c r="N7173" s="7" t="s">
        <v>2100</v>
      </c>
    </row>
    <row r="7174" spans="1:14" x14ac:dyDescent="0.3">
      <c r="A7174" t="str">
        <f t="shared" si="112"/>
        <v>103296605</v>
      </c>
      <c r="B7174" s="7" t="s">
        <v>1323</v>
      </c>
      <c r="C7174" s="7"/>
      <c r="D7174" s="7"/>
      <c r="E7174" s="7" t="e">
        <v>#N/A</v>
      </c>
      <c r="F7174" s="7" t="e">
        <v>#N/A</v>
      </c>
      <c r="G7174" s="7" t="e">
        <v>#N/A</v>
      </c>
      <c r="H7174" s="7" t="e">
        <v>#N/A</v>
      </c>
      <c r="I7174" s="7" t="s">
        <v>1286</v>
      </c>
      <c r="J7174" s="7" t="s">
        <v>1286</v>
      </c>
      <c r="K7174" s="241">
        <v>10329</v>
      </c>
      <c r="L7174" s="7" t="s">
        <v>2908</v>
      </c>
      <c r="M7174" s="241">
        <v>6605</v>
      </c>
      <c r="N7174" s="7" t="s">
        <v>2101</v>
      </c>
    </row>
    <row r="7175" spans="1:14" x14ac:dyDescent="0.3">
      <c r="A7175" t="str">
        <f t="shared" si="112"/>
        <v>103296606</v>
      </c>
      <c r="B7175" s="7" t="s">
        <v>1323</v>
      </c>
      <c r="C7175" s="7"/>
      <c r="D7175" s="7"/>
      <c r="E7175" s="7" t="e">
        <v>#N/A</v>
      </c>
      <c r="F7175" s="7" t="e">
        <v>#N/A</v>
      </c>
      <c r="G7175" s="7" t="e">
        <v>#N/A</v>
      </c>
      <c r="H7175" s="7" t="e">
        <v>#N/A</v>
      </c>
      <c r="I7175" s="7" t="s">
        <v>1286</v>
      </c>
      <c r="J7175" s="7" t="s">
        <v>1286</v>
      </c>
      <c r="K7175" s="241">
        <v>10329</v>
      </c>
      <c r="L7175" s="7" t="s">
        <v>2908</v>
      </c>
      <c r="M7175" s="241">
        <v>6606</v>
      </c>
      <c r="N7175" s="7" t="s">
        <v>2909</v>
      </c>
    </row>
    <row r="7176" spans="1:14" x14ac:dyDescent="0.3">
      <c r="A7176" t="str">
        <f t="shared" si="112"/>
        <v>103296609</v>
      </c>
      <c r="B7176" s="7" t="s">
        <v>1323</v>
      </c>
      <c r="C7176" s="7"/>
      <c r="D7176" s="7"/>
      <c r="E7176" s="7" t="e">
        <v>#N/A</v>
      </c>
      <c r="F7176" s="7" t="e">
        <v>#N/A</v>
      </c>
      <c r="G7176" s="7" t="e">
        <v>#N/A</v>
      </c>
      <c r="H7176" s="7" t="e">
        <v>#N/A</v>
      </c>
      <c r="I7176" s="7" t="s">
        <v>1286</v>
      </c>
      <c r="J7176" s="7" t="s">
        <v>1286</v>
      </c>
      <c r="K7176" s="241">
        <v>10329</v>
      </c>
      <c r="L7176" s="7" t="s">
        <v>2908</v>
      </c>
      <c r="M7176" s="241">
        <v>6609</v>
      </c>
      <c r="N7176" s="7" t="s">
        <v>2910</v>
      </c>
    </row>
    <row r="7177" spans="1:14" x14ac:dyDescent="0.3">
      <c r="A7177" t="str">
        <f t="shared" si="112"/>
        <v>103306000</v>
      </c>
      <c r="B7177" s="7" t="s">
        <v>1323</v>
      </c>
      <c r="C7177" s="7"/>
      <c r="D7177" s="7"/>
      <c r="E7177" s="7" t="e">
        <v>#N/A</v>
      </c>
      <c r="F7177" s="7" t="e">
        <v>#N/A</v>
      </c>
      <c r="G7177" s="7" t="e">
        <v>#N/A</v>
      </c>
      <c r="H7177" s="7" t="e">
        <v>#N/A</v>
      </c>
      <c r="I7177" s="7" t="s">
        <v>1286</v>
      </c>
      <c r="J7177" s="7" t="s">
        <v>1286</v>
      </c>
      <c r="K7177" s="241">
        <v>10330</v>
      </c>
      <c r="L7177" s="7" t="s">
        <v>2911</v>
      </c>
      <c r="M7177" s="241">
        <v>6000</v>
      </c>
      <c r="N7177" s="7" t="s">
        <v>107</v>
      </c>
    </row>
    <row r="7178" spans="1:14" x14ac:dyDescent="0.3">
      <c r="A7178" t="str">
        <f t="shared" si="112"/>
        <v>103306606</v>
      </c>
      <c r="B7178" s="7" t="s">
        <v>1323</v>
      </c>
      <c r="C7178" s="7"/>
      <c r="D7178" s="7"/>
      <c r="E7178" s="7" t="e">
        <v>#N/A</v>
      </c>
      <c r="F7178" s="7" t="e">
        <v>#N/A</v>
      </c>
      <c r="G7178" s="7" t="e">
        <v>#N/A</v>
      </c>
      <c r="H7178" s="7" t="e">
        <v>#N/A</v>
      </c>
      <c r="I7178" s="7" t="s">
        <v>1286</v>
      </c>
      <c r="J7178" s="7" t="s">
        <v>1286</v>
      </c>
      <c r="K7178" s="241">
        <v>10330</v>
      </c>
      <c r="L7178" s="7" t="s">
        <v>2911</v>
      </c>
      <c r="M7178" s="241">
        <v>6606</v>
      </c>
      <c r="N7178" s="7" t="s">
        <v>2909</v>
      </c>
    </row>
    <row r="7179" spans="1:14" x14ac:dyDescent="0.3">
      <c r="A7179" t="str">
        <f t="shared" si="112"/>
        <v>103306607</v>
      </c>
      <c r="B7179" s="7" t="s">
        <v>1323</v>
      </c>
      <c r="C7179" s="7"/>
      <c r="D7179" s="7"/>
      <c r="E7179" s="7" t="e">
        <v>#N/A</v>
      </c>
      <c r="F7179" s="7" t="e">
        <v>#N/A</v>
      </c>
      <c r="G7179" s="7" t="e">
        <v>#N/A</v>
      </c>
      <c r="H7179" s="7" t="e">
        <v>#N/A</v>
      </c>
      <c r="I7179" s="7" t="s">
        <v>1286</v>
      </c>
      <c r="J7179" s="7" t="s">
        <v>1286</v>
      </c>
      <c r="K7179" s="241">
        <v>10330</v>
      </c>
      <c r="L7179" s="7" t="s">
        <v>2911</v>
      </c>
      <c r="M7179" s="241">
        <v>6607</v>
      </c>
      <c r="N7179" s="7" t="s">
        <v>2105</v>
      </c>
    </row>
    <row r="7180" spans="1:14" x14ac:dyDescent="0.3">
      <c r="A7180" t="str">
        <f t="shared" si="112"/>
        <v>103306608</v>
      </c>
      <c r="B7180" s="7" t="s">
        <v>1323</v>
      </c>
      <c r="C7180" s="7"/>
      <c r="D7180" s="7"/>
      <c r="E7180" s="7" t="e">
        <v>#N/A</v>
      </c>
      <c r="F7180" s="7" t="e">
        <v>#N/A</v>
      </c>
      <c r="G7180" s="7" t="e">
        <v>#N/A</v>
      </c>
      <c r="H7180" s="7" t="e">
        <v>#N/A</v>
      </c>
      <c r="I7180" s="7" t="s">
        <v>1286</v>
      </c>
      <c r="J7180" s="7" t="s">
        <v>1286</v>
      </c>
      <c r="K7180" s="241">
        <v>10330</v>
      </c>
      <c r="L7180" s="7" t="s">
        <v>2911</v>
      </c>
      <c r="M7180" s="241">
        <v>6608</v>
      </c>
      <c r="N7180" s="7" t="s">
        <v>2106</v>
      </c>
    </row>
    <row r="7181" spans="1:14" x14ac:dyDescent="0.3">
      <c r="A7181" t="str">
        <f t="shared" si="112"/>
        <v>103395504</v>
      </c>
      <c r="B7181" s="7" t="s">
        <v>1323</v>
      </c>
      <c r="C7181" s="7"/>
      <c r="D7181" s="7"/>
      <c r="E7181" s="7" t="e">
        <v>#N/A</v>
      </c>
      <c r="F7181" s="7" t="e">
        <v>#N/A</v>
      </c>
      <c r="G7181" s="7" t="e">
        <v>#N/A</v>
      </c>
      <c r="H7181" s="7" t="e">
        <v>#N/A</v>
      </c>
      <c r="I7181" s="7" t="s">
        <v>1286</v>
      </c>
      <c r="J7181" s="7" t="s">
        <v>1286</v>
      </c>
      <c r="K7181" s="241">
        <v>10339</v>
      </c>
      <c r="L7181" s="7" t="s">
        <v>2912</v>
      </c>
      <c r="M7181" s="241">
        <v>5504</v>
      </c>
      <c r="N7181" s="7" t="s">
        <v>264</v>
      </c>
    </row>
    <row r="7182" spans="1:14" x14ac:dyDescent="0.3">
      <c r="A7182" t="str">
        <f t="shared" si="112"/>
        <v>103396001</v>
      </c>
      <c r="B7182" s="7" t="s">
        <v>1323</v>
      </c>
      <c r="C7182" s="7"/>
      <c r="D7182" s="7"/>
      <c r="E7182" s="7" t="e">
        <v>#N/A</v>
      </c>
      <c r="F7182" s="7" t="e">
        <v>#N/A</v>
      </c>
      <c r="G7182" s="7" t="e">
        <v>#N/A</v>
      </c>
      <c r="H7182" s="7" t="e">
        <v>#N/A</v>
      </c>
      <c r="I7182" s="7" t="s">
        <v>1286</v>
      </c>
      <c r="J7182" s="7" t="s">
        <v>1286</v>
      </c>
      <c r="K7182" s="241">
        <v>10339</v>
      </c>
      <c r="L7182" s="7" t="s">
        <v>2912</v>
      </c>
      <c r="M7182" s="241">
        <v>6001</v>
      </c>
      <c r="N7182" s="7" t="s">
        <v>457</v>
      </c>
    </row>
    <row r="7183" spans="1:14" x14ac:dyDescent="0.3">
      <c r="A7183" t="str">
        <f t="shared" si="112"/>
        <v>103396006</v>
      </c>
      <c r="B7183" s="7" t="s">
        <v>1323</v>
      </c>
      <c r="C7183" s="7"/>
      <c r="D7183" s="7"/>
      <c r="E7183" s="7" t="e">
        <v>#N/A</v>
      </c>
      <c r="F7183" s="7" t="e">
        <v>#N/A</v>
      </c>
      <c r="G7183" s="7" t="e">
        <v>#N/A</v>
      </c>
      <c r="H7183" s="7" t="e">
        <v>#N/A</v>
      </c>
      <c r="I7183" s="7" t="s">
        <v>1286</v>
      </c>
      <c r="J7183" s="7" t="s">
        <v>1286</v>
      </c>
      <c r="K7183" s="241">
        <v>10339</v>
      </c>
      <c r="L7183" s="7" t="s">
        <v>2912</v>
      </c>
      <c r="M7183" s="241">
        <v>6006</v>
      </c>
      <c r="N7183" s="7" t="s">
        <v>68</v>
      </c>
    </row>
    <row r="7184" spans="1:14" x14ac:dyDescent="0.3">
      <c r="A7184" t="str">
        <f t="shared" si="112"/>
        <v>103396009</v>
      </c>
      <c r="B7184" s="7" t="s">
        <v>1323</v>
      </c>
      <c r="C7184" s="7"/>
      <c r="D7184" s="7"/>
      <c r="E7184" s="7" t="e">
        <v>#N/A</v>
      </c>
      <c r="F7184" s="7" t="e">
        <v>#N/A</v>
      </c>
      <c r="G7184" s="7" t="e">
        <v>#N/A</v>
      </c>
      <c r="H7184" s="7" t="e">
        <v>#N/A</v>
      </c>
      <c r="I7184" s="7" t="s">
        <v>1286</v>
      </c>
      <c r="J7184" s="7" t="s">
        <v>1286</v>
      </c>
      <c r="K7184" s="241">
        <v>10339</v>
      </c>
      <c r="L7184" s="7" t="s">
        <v>2912</v>
      </c>
      <c r="M7184" s="241">
        <v>6009</v>
      </c>
      <c r="N7184" s="7" t="s">
        <v>71</v>
      </c>
    </row>
    <row r="7185" spans="1:14" x14ac:dyDescent="0.3">
      <c r="A7185" t="str">
        <f t="shared" si="112"/>
        <v>103506006</v>
      </c>
      <c r="B7185" s="7" t="s">
        <v>1323</v>
      </c>
      <c r="C7185" s="7"/>
      <c r="D7185" s="7"/>
      <c r="E7185" s="7" t="e">
        <v>#N/A</v>
      </c>
      <c r="F7185" s="7" t="e">
        <v>#N/A</v>
      </c>
      <c r="G7185" s="7" t="e">
        <v>#N/A</v>
      </c>
      <c r="H7185" s="7" t="e">
        <v>#N/A</v>
      </c>
      <c r="I7185" s="7" t="s">
        <v>1286</v>
      </c>
      <c r="J7185" s="7" t="s">
        <v>1286</v>
      </c>
      <c r="K7185" s="241">
        <v>10350</v>
      </c>
      <c r="L7185" s="7" t="s">
        <v>2913</v>
      </c>
      <c r="M7185" s="241">
        <v>6006</v>
      </c>
      <c r="N7185" s="7" t="s">
        <v>68</v>
      </c>
    </row>
    <row r="7186" spans="1:14" x14ac:dyDescent="0.3">
      <c r="A7186" t="str">
        <f t="shared" si="112"/>
        <v>103506008</v>
      </c>
      <c r="B7186" s="7" t="s">
        <v>1323</v>
      </c>
      <c r="C7186" s="7"/>
      <c r="D7186" s="7"/>
      <c r="E7186" s="7" t="e">
        <v>#N/A</v>
      </c>
      <c r="F7186" s="7" t="e">
        <v>#N/A</v>
      </c>
      <c r="G7186" s="7" t="e">
        <v>#N/A</v>
      </c>
      <c r="H7186" s="7" t="e">
        <v>#N/A</v>
      </c>
      <c r="I7186" s="7" t="s">
        <v>1286</v>
      </c>
      <c r="J7186" s="7" t="s">
        <v>1286</v>
      </c>
      <c r="K7186" s="241">
        <v>10350</v>
      </c>
      <c r="L7186" s="7" t="s">
        <v>2913</v>
      </c>
      <c r="M7186" s="241">
        <v>6008</v>
      </c>
      <c r="N7186" s="7" t="s">
        <v>75</v>
      </c>
    </row>
    <row r="7187" spans="1:14" x14ac:dyDescent="0.3">
      <c r="A7187" t="str">
        <f t="shared" si="112"/>
        <v>103516003</v>
      </c>
      <c r="B7187" s="7" t="s">
        <v>1323</v>
      </c>
      <c r="C7187" s="7"/>
      <c r="D7187" s="7"/>
      <c r="E7187" s="7" t="e">
        <v>#N/A</v>
      </c>
      <c r="F7187" s="7" t="e">
        <v>#N/A</v>
      </c>
      <c r="G7187" s="7" t="e">
        <v>#N/A</v>
      </c>
      <c r="H7187" s="7" t="e">
        <v>#N/A</v>
      </c>
      <c r="I7187" s="7" t="s">
        <v>1286</v>
      </c>
      <c r="J7187" s="7" t="s">
        <v>1286</v>
      </c>
      <c r="K7187" s="241">
        <v>10351</v>
      </c>
      <c r="L7187" s="7" t="s">
        <v>2914</v>
      </c>
      <c r="M7187" s="241">
        <v>6003</v>
      </c>
      <c r="N7187" s="7" t="s">
        <v>89</v>
      </c>
    </row>
    <row r="7188" spans="1:14" x14ac:dyDescent="0.3">
      <c r="A7188" t="str">
        <f t="shared" si="112"/>
        <v>103516006</v>
      </c>
      <c r="B7188" s="7" t="s">
        <v>1323</v>
      </c>
      <c r="C7188" s="7"/>
      <c r="D7188" s="7"/>
      <c r="E7188" s="7" t="e">
        <v>#N/A</v>
      </c>
      <c r="F7188" s="7" t="e">
        <v>#N/A</v>
      </c>
      <c r="G7188" s="7" t="e">
        <v>#N/A</v>
      </c>
      <c r="H7188" s="7" t="e">
        <v>#N/A</v>
      </c>
      <c r="I7188" s="7" t="s">
        <v>1286</v>
      </c>
      <c r="J7188" s="7" t="s">
        <v>1286</v>
      </c>
      <c r="K7188" s="241">
        <v>10351</v>
      </c>
      <c r="L7188" s="7" t="s">
        <v>2914</v>
      </c>
      <c r="M7188" s="241">
        <v>6006</v>
      </c>
      <c r="N7188" s="7" t="s">
        <v>68</v>
      </c>
    </row>
    <row r="7189" spans="1:14" x14ac:dyDescent="0.3">
      <c r="A7189" t="str">
        <f t="shared" si="112"/>
        <v>103636003</v>
      </c>
      <c r="B7189" s="7" t="s">
        <v>1323</v>
      </c>
      <c r="C7189" s="7"/>
      <c r="D7189" s="7"/>
      <c r="E7189" s="7" t="e">
        <v>#N/A</v>
      </c>
      <c r="F7189" s="7" t="e">
        <v>#N/A</v>
      </c>
      <c r="G7189" s="7" t="e">
        <v>#N/A</v>
      </c>
      <c r="H7189" s="7" t="e">
        <v>#N/A</v>
      </c>
      <c r="I7189" s="7" t="s">
        <v>1286</v>
      </c>
      <c r="J7189" s="7" t="s">
        <v>1286</v>
      </c>
      <c r="K7189" s="241">
        <v>10363</v>
      </c>
      <c r="L7189" s="7" t="s">
        <v>2915</v>
      </c>
      <c r="M7189" s="241">
        <v>6003</v>
      </c>
      <c r="N7189" s="7" t="s">
        <v>89</v>
      </c>
    </row>
    <row r="7190" spans="1:14" x14ac:dyDescent="0.3">
      <c r="A7190" t="str">
        <f t="shared" si="112"/>
        <v>103636006</v>
      </c>
      <c r="B7190" s="7" t="s">
        <v>1323</v>
      </c>
      <c r="C7190" s="7"/>
      <c r="D7190" s="7"/>
      <c r="E7190" s="7" t="e">
        <v>#N/A</v>
      </c>
      <c r="F7190" s="7" t="e">
        <v>#N/A</v>
      </c>
      <c r="G7190" s="7" t="e">
        <v>#N/A</v>
      </c>
      <c r="H7190" s="7" t="e">
        <v>#N/A</v>
      </c>
      <c r="I7190" s="7" t="s">
        <v>1286</v>
      </c>
      <c r="J7190" s="7" t="s">
        <v>1286</v>
      </c>
      <c r="K7190" s="241">
        <v>10363</v>
      </c>
      <c r="L7190" s="7" t="s">
        <v>2915</v>
      </c>
      <c r="M7190" s="241">
        <v>6006</v>
      </c>
      <c r="N7190" s="7" t="s">
        <v>68</v>
      </c>
    </row>
    <row r="7191" spans="1:14" x14ac:dyDescent="0.3">
      <c r="A7191" t="str">
        <f t="shared" si="112"/>
        <v>103646003</v>
      </c>
      <c r="B7191" s="7" t="s">
        <v>1323</v>
      </c>
      <c r="C7191" s="7"/>
      <c r="D7191" s="7"/>
      <c r="E7191" s="7" t="e">
        <v>#N/A</v>
      </c>
      <c r="F7191" s="7" t="e">
        <v>#N/A</v>
      </c>
      <c r="G7191" s="7" t="e">
        <v>#N/A</v>
      </c>
      <c r="H7191" s="7" t="e">
        <v>#N/A</v>
      </c>
      <c r="I7191" s="7" t="s">
        <v>1286</v>
      </c>
      <c r="J7191" s="7" t="s">
        <v>1286</v>
      </c>
      <c r="K7191" s="241">
        <v>10364</v>
      </c>
      <c r="L7191" s="7" t="s">
        <v>2916</v>
      </c>
      <c r="M7191" s="241">
        <v>6003</v>
      </c>
      <c r="N7191" s="7" t="s">
        <v>89</v>
      </c>
    </row>
    <row r="7192" spans="1:14" x14ac:dyDescent="0.3">
      <c r="A7192" t="str">
        <f t="shared" si="112"/>
        <v>103646006</v>
      </c>
      <c r="B7192" s="7" t="s">
        <v>1323</v>
      </c>
      <c r="C7192" s="7"/>
      <c r="D7192" s="7"/>
      <c r="E7192" s="7" t="e">
        <v>#N/A</v>
      </c>
      <c r="F7192" s="7" t="e">
        <v>#N/A</v>
      </c>
      <c r="G7192" s="7" t="e">
        <v>#N/A</v>
      </c>
      <c r="H7192" s="7" t="e">
        <v>#N/A</v>
      </c>
      <c r="I7192" s="7" t="s">
        <v>1286</v>
      </c>
      <c r="J7192" s="7" t="s">
        <v>1286</v>
      </c>
      <c r="K7192" s="241">
        <v>10364</v>
      </c>
      <c r="L7192" s="7" t="s">
        <v>2916</v>
      </c>
      <c r="M7192" s="241">
        <v>6006</v>
      </c>
      <c r="N7192" s="7" t="s">
        <v>68</v>
      </c>
    </row>
    <row r="7193" spans="1:14" x14ac:dyDescent="0.3">
      <c r="A7193" t="str">
        <f t="shared" si="112"/>
        <v>103896003</v>
      </c>
      <c r="B7193" s="7" t="s">
        <v>1323</v>
      </c>
      <c r="C7193" s="7"/>
      <c r="D7193" s="7"/>
      <c r="E7193" s="7" t="e">
        <v>#N/A</v>
      </c>
      <c r="F7193" s="7" t="e">
        <v>#N/A</v>
      </c>
      <c r="G7193" s="7" t="e">
        <v>#N/A</v>
      </c>
      <c r="H7193" s="7" t="e">
        <v>#N/A</v>
      </c>
      <c r="I7193" s="7" t="s">
        <v>1286</v>
      </c>
      <c r="J7193" s="7" t="s">
        <v>1286</v>
      </c>
      <c r="K7193" s="241">
        <v>10389</v>
      </c>
      <c r="L7193" s="7" t="s">
        <v>2917</v>
      </c>
      <c r="M7193" s="241">
        <v>6003</v>
      </c>
      <c r="N7193" s="7" t="s">
        <v>89</v>
      </c>
    </row>
    <row r="7194" spans="1:14" x14ac:dyDescent="0.3">
      <c r="A7194" t="str">
        <f t="shared" si="112"/>
        <v>104026003</v>
      </c>
      <c r="B7194" s="7" t="s">
        <v>1323</v>
      </c>
      <c r="C7194" s="7"/>
      <c r="D7194" s="7"/>
      <c r="E7194" s="7" t="e">
        <v>#N/A</v>
      </c>
      <c r="F7194" s="7" t="e">
        <v>#N/A</v>
      </c>
      <c r="G7194" s="7" t="e">
        <v>#N/A</v>
      </c>
      <c r="H7194" s="7" t="e">
        <v>#N/A</v>
      </c>
      <c r="I7194" s="7" t="s">
        <v>1286</v>
      </c>
      <c r="J7194" s="7" t="s">
        <v>1286</v>
      </c>
      <c r="K7194" s="241">
        <v>10402</v>
      </c>
      <c r="L7194" s="7" t="s">
        <v>2918</v>
      </c>
      <c r="M7194" s="241">
        <v>6003</v>
      </c>
      <c r="N7194" s="7" t="s">
        <v>89</v>
      </c>
    </row>
    <row r="7195" spans="1:14" x14ac:dyDescent="0.3">
      <c r="A7195" t="str">
        <f t="shared" si="112"/>
        <v>104106000</v>
      </c>
      <c r="B7195" s="7" t="s">
        <v>1323</v>
      </c>
      <c r="C7195" s="7"/>
      <c r="D7195" s="7"/>
      <c r="E7195" s="7" t="e">
        <v>#N/A</v>
      </c>
      <c r="F7195" s="7" t="e">
        <v>#N/A</v>
      </c>
      <c r="G7195" s="7" t="e">
        <v>#N/A</v>
      </c>
      <c r="H7195" s="7" t="e">
        <v>#N/A</v>
      </c>
      <c r="I7195" s="7" t="s">
        <v>1286</v>
      </c>
      <c r="J7195" s="7" t="s">
        <v>1286</v>
      </c>
      <c r="K7195" s="241">
        <v>10410</v>
      </c>
      <c r="L7195" s="7" t="s">
        <v>2919</v>
      </c>
      <c r="M7195" s="241">
        <v>6000</v>
      </c>
      <c r="N7195" s="7" t="s">
        <v>107</v>
      </c>
    </row>
    <row r="7196" spans="1:14" x14ac:dyDescent="0.3">
      <c r="A7196" t="str">
        <f t="shared" si="112"/>
        <v>104106003</v>
      </c>
      <c r="B7196" s="7" t="s">
        <v>1323</v>
      </c>
      <c r="C7196" s="7"/>
      <c r="D7196" s="7"/>
      <c r="E7196" s="7" t="e">
        <v>#N/A</v>
      </c>
      <c r="F7196" s="7" t="e">
        <v>#N/A</v>
      </c>
      <c r="G7196" s="7" t="e">
        <v>#N/A</v>
      </c>
      <c r="H7196" s="7" t="e">
        <v>#N/A</v>
      </c>
      <c r="I7196" s="7" t="s">
        <v>1286</v>
      </c>
      <c r="J7196" s="7" t="s">
        <v>1286</v>
      </c>
      <c r="K7196" s="241">
        <v>10410</v>
      </c>
      <c r="L7196" s="7" t="s">
        <v>2919</v>
      </c>
      <c r="M7196" s="241">
        <v>6003</v>
      </c>
      <c r="N7196" s="7" t="s">
        <v>89</v>
      </c>
    </row>
    <row r="7197" spans="1:14" x14ac:dyDescent="0.3">
      <c r="A7197" t="str">
        <f t="shared" si="112"/>
        <v>104176000</v>
      </c>
      <c r="B7197" s="7" t="s">
        <v>1323</v>
      </c>
      <c r="C7197" s="7"/>
      <c r="D7197" s="7"/>
      <c r="E7197" s="7" t="e">
        <v>#N/A</v>
      </c>
      <c r="F7197" s="7" t="e">
        <v>#N/A</v>
      </c>
      <c r="G7197" s="7" t="e">
        <v>#N/A</v>
      </c>
      <c r="H7197" s="7" t="e">
        <v>#N/A</v>
      </c>
      <c r="I7197" s="7" t="s">
        <v>1286</v>
      </c>
      <c r="J7197" s="7" t="s">
        <v>1286</v>
      </c>
      <c r="K7197" s="241">
        <v>10417</v>
      </c>
      <c r="L7197" s="7" t="s">
        <v>115</v>
      </c>
      <c r="M7197" s="241">
        <v>6000</v>
      </c>
      <c r="N7197" s="7" t="s">
        <v>107</v>
      </c>
    </row>
    <row r="7198" spans="1:14" x14ac:dyDescent="0.3">
      <c r="A7198" t="str">
        <f t="shared" si="112"/>
        <v>104176003</v>
      </c>
      <c r="B7198" s="7" t="s">
        <v>1323</v>
      </c>
      <c r="C7198" s="7"/>
      <c r="D7198" s="7"/>
      <c r="E7198" s="7">
        <v>0</v>
      </c>
      <c r="F7198" s="7">
        <v>0</v>
      </c>
      <c r="G7198" s="7">
        <v>0</v>
      </c>
      <c r="H7198" s="7">
        <v>0</v>
      </c>
      <c r="I7198" s="7" t="s">
        <v>1286</v>
      </c>
      <c r="J7198" s="7" t="s">
        <v>1286</v>
      </c>
      <c r="K7198" s="241">
        <v>10417</v>
      </c>
      <c r="L7198" s="7" t="s">
        <v>115</v>
      </c>
      <c r="M7198" s="241">
        <v>6003</v>
      </c>
      <c r="N7198" s="7" t="s">
        <v>89</v>
      </c>
    </row>
    <row r="7199" spans="1:14" x14ac:dyDescent="0.3">
      <c r="A7199" t="str">
        <f t="shared" si="112"/>
        <v>990009900</v>
      </c>
      <c r="B7199" s="7" t="s">
        <v>1321</v>
      </c>
      <c r="C7199" s="7"/>
      <c r="D7199" s="7"/>
      <c r="E7199" s="7" t="e">
        <v>#N/A</v>
      </c>
      <c r="F7199" s="7" t="e">
        <v>#N/A</v>
      </c>
      <c r="G7199" s="7" t="e">
        <v>#N/A</v>
      </c>
      <c r="H7199" s="7" t="e">
        <v>#N/A</v>
      </c>
      <c r="I7199" s="7" t="s">
        <v>1286</v>
      </c>
      <c r="J7199" s="7" t="s">
        <v>1286</v>
      </c>
      <c r="K7199" s="241">
        <v>99000</v>
      </c>
      <c r="L7199" s="7" t="s">
        <v>2920</v>
      </c>
      <c r="M7199" s="241">
        <v>9900</v>
      </c>
      <c r="N7199" s="7" t="s">
        <v>2921</v>
      </c>
    </row>
    <row r="7200" spans="1:14" x14ac:dyDescent="0.3">
      <c r="A7200" t="str">
        <f t="shared" si="112"/>
        <v>5052000</v>
      </c>
      <c r="B7200" s="7" t="s">
        <v>1294</v>
      </c>
      <c r="C7200" s="7" t="s">
        <v>1337</v>
      </c>
      <c r="D7200" s="7" t="s">
        <v>1356</v>
      </c>
      <c r="E7200" s="7" t="e">
        <v>#N/A</v>
      </c>
      <c r="F7200" s="7" t="e">
        <v>#N/A</v>
      </c>
      <c r="G7200" s="7" t="e">
        <v>#N/A</v>
      </c>
      <c r="H7200" s="7" t="e">
        <v>#N/A</v>
      </c>
      <c r="I7200" s="7" t="s">
        <v>594</v>
      </c>
      <c r="J7200" s="7" t="s">
        <v>595</v>
      </c>
      <c r="K7200" s="241">
        <v>505</v>
      </c>
      <c r="L7200" s="7" t="s">
        <v>2922</v>
      </c>
      <c r="M7200" s="241">
        <v>2000</v>
      </c>
      <c r="N7200" s="7" t="s">
        <v>271</v>
      </c>
    </row>
    <row r="7201" spans="1:14" x14ac:dyDescent="0.3">
      <c r="A7201" t="str">
        <f t="shared" si="112"/>
        <v>5057105</v>
      </c>
      <c r="B7201" s="7" t="s">
        <v>1294</v>
      </c>
      <c r="C7201" s="7" t="s">
        <v>1337</v>
      </c>
      <c r="D7201" s="7" t="s">
        <v>1356</v>
      </c>
      <c r="E7201" s="7" t="e">
        <v>#N/A</v>
      </c>
      <c r="F7201" s="7" t="e">
        <v>#N/A</v>
      </c>
      <c r="G7201" s="7" t="e">
        <v>#N/A</v>
      </c>
      <c r="H7201" s="7" t="e">
        <v>#N/A</v>
      </c>
      <c r="I7201" s="7" t="s">
        <v>594</v>
      </c>
      <c r="J7201" s="7" t="s">
        <v>595</v>
      </c>
      <c r="K7201" s="241">
        <v>505</v>
      </c>
      <c r="L7201" s="7" t="s">
        <v>2922</v>
      </c>
      <c r="M7201" s="241">
        <v>7105</v>
      </c>
      <c r="N7201" s="7" t="s">
        <v>1424</v>
      </c>
    </row>
    <row r="7202" spans="1:14" x14ac:dyDescent="0.3">
      <c r="A7202" t="str">
        <f t="shared" si="112"/>
        <v>101356000</v>
      </c>
      <c r="B7202" s="7" t="s">
        <v>1323</v>
      </c>
      <c r="C7202" s="7"/>
      <c r="D7202" s="7"/>
      <c r="E7202" s="7" t="e">
        <v>#N/A</v>
      </c>
      <c r="F7202" s="7" t="e">
        <v>#N/A</v>
      </c>
      <c r="G7202" s="7" t="e">
        <v>#N/A</v>
      </c>
      <c r="H7202" s="7" t="e">
        <v>#N/A</v>
      </c>
      <c r="I7202" s="7" t="s">
        <v>137</v>
      </c>
      <c r="J7202" s="7" t="s">
        <v>138</v>
      </c>
      <c r="K7202" s="241">
        <v>10135</v>
      </c>
      <c r="L7202" s="7" t="s">
        <v>143</v>
      </c>
      <c r="M7202" s="241">
        <v>6000</v>
      </c>
      <c r="N7202" s="7" t="s">
        <v>107</v>
      </c>
    </row>
    <row r="7203" spans="1:14" x14ac:dyDescent="0.3">
      <c r="A7203" t="str">
        <f t="shared" si="112"/>
        <v>101356003</v>
      </c>
      <c r="B7203" s="7" t="s">
        <v>1323</v>
      </c>
      <c r="C7203" s="7"/>
      <c r="D7203" s="7"/>
      <c r="E7203" s="7">
        <v>0</v>
      </c>
      <c r="F7203" s="7">
        <v>0</v>
      </c>
      <c r="G7203" s="7">
        <v>0</v>
      </c>
      <c r="H7203" s="7">
        <v>0</v>
      </c>
      <c r="I7203" s="7" t="s">
        <v>137</v>
      </c>
      <c r="J7203" s="7" t="s">
        <v>138</v>
      </c>
      <c r="K7203" s="241">
        <v>10135</v>
      </c>
      <c r="L7203" s="7" t="s">
        <v>143</v>
      </c>
      <c r="M7203" s="241">
        <v>6003</v>
      </c>
      <c r="N7203" s="7" t="s">
        <v>89</v>
      </c>
    </row>
    <row r="7204" spans="1:14" x14ac:dyDescent="0.3">
      <c r="A7204" t="str">
        <f t="shared" si="112"/>
        <v>101356009</v>
      </c>
      <c r="B7204" s="7" t="s">
        <v>1323</v>
      </c>
      <c r="C7204" s="7"/>
      <c r="D7204" s="7"/>
      <c r="E7204" s="7" t="e">
        <v>#N/A</v>
      </c>
      <c r="F7204" s="7" t="e">
        <v>#N/A</v>
      </c>
      <c r="G7204" s="7" t="e">
        <v>#N/A</v>
      </c>
      <c r="H7204" s="7" t="e">
        <v>#N/A</v>
      </c>
      <c r="I7204" s="7" t="s">
        <v>137</v>
      </c>
      <c r="J7204" s="7" t="s">
        <v>138</v>
      </c>
      <c r="K7204" s="241">
        <v>10135</v>
      </c>
      <c r="L7204" s="7" t="s">
        <v>143</v>
      </c>
      <c r="M7204" s="241">
        <v>6009</v>
      </c>
      <c r="N7204" s="7" t="s">
        <v>71</v>
      </c>
    </row>
    <row r="7205" spans="1:14" x14ac:dyDescent="0.3">
      <c r="A7205" t="str">
        <f t="shared" si="112"/>
        <v>92296001</v>
      </c>
      <c r="B7205" s="7" t="s">
        <v>1321</v>
      </c>
      <c r="C7205" s="7"/>
      <c r="D7205" s="7"/>
      <c r="E7205" s="7" t="e">
        <v>#N/A</v>
      </c>
      <c r="F7205" s="7" t="e">
        <v>#N/A</v>
      </c>
      <c r="G7205" s="7" t="e">
        <v>#N/A</v>
      </c>
      <c r="H7205" s="7" t="e">
        <v>#N/A</v>
      </c>
      <c r="I7205" s="7" t="s">
        <v>171</v>
      </c>
      <c r="J7205" s="7" t="s">
        <v>172</v>
      </c>
      <c r="K7205" s="241">
        <v>9229</v>
      </c>
      <c r="L7205" s="7" t="s">
        <v>2923</v>
      </c>
      <c r="M7205" s="241">
        <v>6001</v>
      </c>
      <c r="N7205" s="7" t="s">
        <v>457</v>
      </c>
    </row>
    <row r="7206" spans="1:14" x14ac:dyDescent="0.3">
      <c r="A7206" t="str">
        <f t="shared" si="112"/>
        <v>92298600</v>
      </c>
      <c r="B7206" s="7" t="s">
        <v>1321</v>
      </c>
      <c r="C7206" s="7"/>
      <c r="D7206" s="7"/>
      <c r="E7206" s="7" t="e">
        <v>#N/A</v>
      </c>
      <c r="F7206" s="7" t="e">
        <v>#N/A</v>
      </c>
      <c r="G7206" s="7" t="e">
        <v>#N/A</v>
      </c>
      <c r="H7206" s="7" t="e">
        <v>#N/A</v>
      </c>
      <c r="I7206" s="7" t="s">
        <v>171</v>
      </c>
      <c r="J7206" s="7" t="s">
        <v>172</v>
      </c>
      <c r="K7206" s="241">
        <v>9229</v>
      </c>
      <c r="L7206" s="7" t="s">
        <v>2923</v>
      </c>
      <c r="M7206" s="241">
        <v>8600</v>
      </c>
      <c r="N7206" s="7" t="s">
        <v>1886</v>
      </c>
    </row>
    <row r="7207" spans="1:14" x14ac:dyDescent="0.3">
      <c r="A7207" t="str">
        <f t="shared" si="112"/>
        <v>92306001</v>
      </c>
      <c r="B7207" s="7" t="s">
        <v>1321</v>
      </c>
      <c r="C7207" s="7"/>
      <c r="D7207" s="7"/>
      <c r="E7207" s="7" t="e">
        <v>#N/A</v>
      </c>
      <c r="F7207" s="7" t="e">
        <v>#N/A</v>
      </c>
      <c r="G7207" s="7" t="e">
        <v>#N/A</v>
      </c>
      <c r="H7207" s="7" t="e">
        <v>#N/A</v>
      </c>
      <c r="I7207" s="7" t="s">
        <v>171</v>
      </c>
      <c r="J7207" s="7" t="s">
        <v>172</v>
      </c>
      <c r="K7207" s="241">
        <v>9230</v>
      </c>
      <c r="L7207" s="7" t="s">
        <v>2924</v>
      </c>
      <c r="M7207" s="241">
        <v>6001</v>
      </c>
      <c r="N7207" s="7" t="s">
        <v>457</v>
      </c>
    </row>
    <row r="7208" spans="1:14" x14ac:dyDescent="0.3">
      <c r="A7208" t="str">
        <f t="shared" si="112"/>
        <v>92308600</v>
      </c>
      <c r="B7208" s="7" t="s">
        <v>1321</v>
      </c>
      <c r="C7208" s="7"/>
      <c r="D7208" s="7"/>
      <c r="E7208" s="7" t="e">
        <v>#N/A</v>
      </c>
      <c r="F7208" s="7" t="e">
        <v>#N/A</v>
      </c>
      <c r="G7208" s="7" t="e">
        <v>#N/A</v>
      </c>
      <c r="H7208" s="7" t="e">
        <v>#N/A</v>
      </c>
      <c r="I7208" s="7" t="s">
        <v>171</v>
      </c>
      <c r="J7208" s="7" t="s">
        <v>172</v>
      </c>
      <c r="K7208" s="241">
        <v>9230</v>
      </c>
      <c r="L7208" s="7" t="s">
        <v>2924</v>
      </c>
      <c r="M7208" s="241">
        <v>8600</v>
      </c>
      <c r="N7208" s="7" t="s">
        <v>1886</v>
      </c>
    </row>
    <row r="7209" spans="1:14" x14ac:dyDescent="0.3">
      <c r="A7209" t="str">
        <f t="shared" si="112"/>
        <v>92316001</v>
      </c>
      <c r="B7209" s="7" t="s">
        <v>1321</v>
      </c>
      <c r="C7209" s="7"/>
      <c r="D7209" s="7"/>
      <c r="E7209" s="7" t="e">
        <v>#N/A</v>
      </c>
      <c r="F7209" s="7" t="e">
        <v>#N/A</v>
      </c>
      <c r="G7209" s="7" t="e">
        <v>#N/A</v>
      </c>
      <c r="H7209" s="7" t="e">
        <v>#N/A</v>
      </c>
      <c r="I7209" s="7" t="s">
        <v>171</v>
      </c>
      <c r="J7209" s="7" t="s">
        <v>172</v>
      </c>
      <c r="K7209" s="241">
        <v>9231</v>
      </c>
      <c r="L7209" s="7" t="s">
        <v>2925</v>
      </c>
      <c r="M7209" s="241">
        <v>6001</v>
      </c>
      <c r="N7209" s="7" t="s">
        <v>457</v>
      </c>
    </row>
    <row r="7210" spans="1:14" x14ac:dyDescent="0.3">
      <c r="A7210" t="str">
        <f t="shared" si="112"/>
        <v>92318600</v>
      </c>
      <c r="B7210" s="7" t="s">
        <v>1321</v>
      </c>
      <c r="C7210" s="7"/>
      <c r="D7210" s="7"/>
      <c r="E7210" s="7" t="e">
        <v>#N/A</v>
      </c>
      <c r="F7210" s="7" t="e">
        <v>#N/A</v>
      </c>
      <c r="G7210" s="7" t="e">
        <v>#N/A</v>
      </c>
      <c r="H7210" s="7" t="e">
        <v>#N/A</v>
      </c>
      <c r="I7210" s="7" t="s">
        <v>171</v>
      </c>
      <c r="J7210" s="7" t="s">
        <v>172</v>
      </c>
      <c r="K7210" s="241">
        <v>9231</v>
      </c>
      <c r="L7210" s="7" t="s">
        <v>2925</v>
      </c>
      <c r="M7210" s="241">
        <v>8600</v>
      </c>
      <c r="N7210" s="7" t="s">
        <v>1886</v>
      </c>
    </row>
    <row r="7211" spans="1:14" x14ac:dyDescent="0.3">
      <c r="A7211" t="str">
        <f t="shared" si="112"/>
        <v>92326001</v>
      </c>
      <c r="B7211" s="7" t="s">
        <v>1321</v>
      </c>
      <c r="C7211" s="7"/>
      <c r="D7211" s="7"/>
      <c r="E7211" s="7" t="e">
        <v>#N/A</v>
      </c>
      <c r="F7211" s="7" t="e">
        <v>#N/A</v>
      </c>
      <c r="G7211" s="7" t="e">
        <v>#N/A</v>
      </c>
      <c r="H7211" s="7" t="e">
        <v>#N/A</v>
      </c>
      <c r="I7211" s="7" t="s">
        <v>171</v>
      </c>
      <c r="J7211" s="7" t="s">
        <v>172</v>
      </c>
      <c r="K7211" s="241">
        <v>9232</v>
      </c>
      <c r="L7211" s="7" t="s">
        <v>2926</v>
      </c>
      <c r="M7211" s="241">
        <v>6001</v>
      </c>
      <c r="N7211" s="7" t="s">
        <v>457</v>
      </c>
    </row>
    <row r="7212" spans="1:14" x14ac:dyDescent="0.3">
      <c r="A7212" t="str">
        <f t="shared" si="112"/>
        <v>92328600</v>
      </c>
      <c r="B7212" s="7" t="s">
        <v>1321</v>
      </c>
      <c r="C7212" s="7"/>
      <c r="D7212" s="7"/>
      <c r="E7212" s="7" t="e">
        <v>#N/A</v>
      </c>
      <c r="F7212" s="7" t="e">
        <v>#N/A</v>
      </c>
      <c r="G7212" s="7" t="e">
        <v>#N/A</v>
      </c>
      <c r="H7212" s="7" t="e">
        <v>#N/A</v>
      </c>
      <c r="I7212" s="7" t="s">
        <v>171</v>
      </c>
      <c r="J7212" s="7" t="s">
        <v>172</v>
      </c>
      <c r="K7212" s="241">
        <v>9232</v>
      </c>
      <c r="L7212" s="7" t="s">
        <v>2926</v>
      </c>
      <c r="M7212" s="241">
        <v>8600</v>
      </c>
      <c r="N7212" s="7" t="s">
        <v>1886</v>
      </c>
    </row>
    <row r="7213" spans="1:14" x14ac:dyDescent="0.3">
      <c r="A7213" t="str">
        <f t="shared" si="112"/>
        <v>92346001</v>
      </c>
      <c r="B7213" s="7" t="s">
        <v>1321</v>
      </c>
      <c r="C7213" s="7"/>
      <c r="D7213" s="7"/>
      <c r="E7213" s="7" t="e">
        <v>#N/A</v>
      </c>
      <c r="F7213" s="7" t="e">
        <v>#N/A</v>
      </c>
      <c r="G7213" s="7" t="e">
        <v>#N/A</v>
      </c>
      <c r="H7213" s="7" t="e">
        <v>#N/A</v>
      </c>
      <c r="I7213" s="7" t="s">
        <v>171</v>
      </c>
      <c r="J7213" s="7" t="s">
        <v>172</v>
      </c>
      <c r="K7213" s="241">
        <v>9234</v>
      </c>
      <c r="L7213" s="7" t="s">
        <v>2927</v>
      </c>
      <c r="M7213" s="241">
        <v>6001</v>
      </c>
      <c r="N7213" s="7" t="s">
        <v>457</v>
      </c>
    </row>
    <row r="7214" spans="1:14" x14ac:dyDescent="0.3">
      <c r="A7214" t="str">
        <f t="shared" si="112"/>
        <v>92348600</v>
      </c>
      <c r="B7214" s="7" t="s">
        <v>1321</v>
      </c>
      <c r="C7214" s="7"/>
      <c r="D7214" s="7"/>
      <c r="E7214" s="7" t="e">
        <v>#N/A</v>
      </c>
      <c r="F7214" s="7" t="e">
        <v>#N/A</v>
      </c>
      <c r="G7214" s="7" t="e">
        <v>#N/A</v>
      </c>
      <c r="H7214" s="7" t="e">
        <v>#N/A</v>
      </c>
      <c r="I7214" s="7" t="s">
        <v>171</v>
      </c>
      <c r="J7214" s="7" t="s">
        <v>172</v>
      </c>
      <c r="K7214" s="241">
        <v>9234</v>
      </c>
      <c r="L7214" s="7" t="s">
        <v>2927</v>
      </c>
      <c r="M7214" s="241">
        <v>8600</v>
      </c>
      <c r="N7214" s="7" t="s">
        <v>1886</v>
      </c>
    </row>
    <row r="7215" spans="1:14" x14ac:dyDescent="0.3">
      <c r="A7215" t="str">
        <f t="shared" si="112"/>
        <v>92356001</v>
      </c>
      <c r="B7215" s="7" t="s">
        <v>1321</v>
      </c>
      <c r="C7215" s="7"/>
      <c r="D7215" s="7"/>
      <c r="E7215" s="7" t="e">
        <v>#N/A</v>
      </c>
      <c r="F7215" s="7" t="e">
        <v>#N/A</v>
      </c>
      <c r="G7215" s="7" t="e">
        <v>#N/A</v>
      </c>
      <c r="H7215" s="7" t="e">
        <v>#N/A</v>
      </c>
      <c r="I7215" s="7" t="s">
        <v>171</v>
      </c>
      <c r="J7215" s="7" t="s">
        <v>172</v>
      </c>
      <c r="K7215" s="241">
        <v>9235</v>
      </c>
      <c r="L7215" s="7" t="s">
        <v>2927</v>
      </c>
      <c r="M7215" s="241">
        <v>6001</v>
      </c>
      <c r="N7215" s="7" t="s">
        <v>457</v>
      </c>
    </row>
    <row r="7216" spans="1:14" x14ac:dyDescent="0.3">
      <c r="A7216" t="str">
        <f t="shared" si="112"/>
        <v>92356003</v>
      </c>
      <c r="B7216" s="7" t="s">
        <v>1321</v>
      </c>
      <c r="C7216" s="7"/>
      <c r="D7216" s="7"/>
      <c r="E7216" s="7" t="e">
        <v>#N/A</v>
      </c>
      <c r="F7216" s="7" t="e">
        <v>#N/A</v>
      </c>
      <c r="G7216" s="7" t="e">
        <v>#N/A</v>
      </c>
      <c r="H7216" s="7" t="e">
        <v>#N/A</v>
      </c>
      <c r="I7216" s="7" t="s">
        <v>171</v>
      </c>
      <c r="J7216" s="7" t="s">
        <v>172</v>
      </c>
      <c r="K7216" s="241">
        <v>9235</v>
      </c>
      <c r="L7216" s="7" t="s">
        <v>2927</v>
      </c>
      <c r="M7216" s="241">
        <v>6003</v>
      </c>
      <c r="N7216" s="7" t="s">
        <v>89</v>
      </c>
    </row>
    <row r="7217" spans="1:14" x14ac:dyDescent="0.3">
      <c r="A7217" t="str">
        <f t="shared" si="112"/>
        <v>92356006</v>
      </c>
      <c r="B7217" s="7" t="s">
        <v>1321</v>
      </c>
      <c r="C7217" s="7"/>
      <c r="D7217" s="7"/>
      <c r="E7217" s="7" t="e">
        <v>#N/A</v>
      </c>
      <c r="F7217" s="7" t="e">
        <v>#N/A</v>
      </c>
      <c r="G7217" s="7" t="e">
        <v>#N/A</v>
      </c>
      <c r="H7217" s="7" t="e">
        <v>#N/A</v>
      </c>
      <c r="I7217" s="7" t="s">
        <v>171</v>
      </c>
      <c r="J7217" s="7" t="s">
        <v>172</v>
      </c>
      <c r="K7217" s="241">
        <v>9235</v>
      </c>
      <c r="L7217" s="7" t="s">
        <v>2927</v>
      </c>
      <c r="M7217" s="241">
        <v>6006</v>
      </c>
      <c r="N7217" s="7" t="s">
        <v>68</v>
      </c>
    </row>
    <row r="7218" spans="1:14" x14ac:dyDescent="0.3">
      <c r="A7218" t="str">
        <f t="shared" si="112"/>
        <v>92358600</v>
      </c>
      <c r="B7218" s="7" t="s">
        <v>1321</v>
      </c>
      <c r="C7218" s="7"/>
      <c r="D7218" s="7"/>
      <c r="E7218" s="7" t="e">
        <v>#N/A</v>
      </c>
      <c r="F7218" s="7" t="e">
        <v>#N/A</v>
      </c>
      <c r="G7218" s="7" t="e">
        <v>#N/A</v>
      </c>
      <c r="H7218" s="7" t="e">
        <v>#N/A</v>
      </c>
      <c r="I7218" s="7" t="s">
        <v>171</v>
      </c>
      <c r="J7218" s="7" t="s">
        <v>172</v>
      </c>
      <c r="K7218" s="241">
        <v>9235</v>
      </c>
      <c r="L7218" s="7" t="s">
        <v>2927</v>
      </c>
      <c r="M7218" s="241">
        <v>8600</v>
      </c>
      <c r="N7218" s="7" t="s">
        <v>1886</v>
      </c>
    </row>
    <row r="7219" spans="1:14" x14ac:dyDescent="0.3">
      <c r="A7219" t="str">
        <f t="shared" si="112"/>
        <v>92366001</v>
      </c>
      <c r="B7219" s="7" t="s">
        <v>1321</v>
      </c>
      <c r="C7219" s="7"/>
      <c r="D7219" s="7"/>
      <c r="E7219" s="7" t="e">
        <v>#N/A</v>
      </c>
      <c r="F7219" s="7" t="e">
        <v>#N/A</v>
      </c>
      <c r="G7219" s="7" t="e">
        <v>#N/A</v>
      </c>
      <c r="H7219" s="7" t="e">
        <v>#N/A</v>
      </c>
      <c r="I7219" s="7" t="s">
        <v>171</v>
      </c>
      <c r="J7219" s="7" t="s">
        <v>172</v>
      </c>
      <c r="K7219" s="241">
        <v>9236</v>
      </c>
      <c r="L7219" s="7" t="s">
        <v>2928</v>
      </c>
      <c r="M7219" s="241">
        <v>6001</v>
      </c>
      <c r="N7219" s="7" t="s">
        <v>457</v>
      </c>
    </row>
    <row r="7220" spans="1:14" x14ac:dyDescent="0.3">
      <c r="A7220" t="str">
        <f t="shared" si="112"/>
        <v>92368600</v>
      </c>
      <c r="B7220" s="7" t="s">
        <v>1321</v>
      </c>
      <c r="C7220" s="7"/>
      <c r="D7220" s="7"/>
      <c r="E7220" s="7" t="e">
        <v>#N/A</v>
      </c>
      <c r="F7220" s="7" t="e">
        <v>#N/A</v>
      </c>
      <c r="G7220" s="7" t="e">
        <v>#N/A</v>
      </c>
      <c r="H7220" s="7" t="e">
        <v>#N/A</v>
      </c>
      <c r="I7220" s="7" t="s">
        <v>171</v>
      </c>
      <c r="J7220" s="7" t="s">
        <v>172</v>
      </c>
      <c r="K7220" s="241">
        <v>9236</v>
      </c>
      <c r="L7220" s="7" t="s">
        <v>2928</v>
      </c>
      <c r="M7220" s="241">
        <v>8600</v>
      </c>
      <c r="N7220" s="7" t="s">
        <v>1886</v>
      </c>
    </row>
    <row r="7221" spans="1:14" x14ac:dyDescent="0.3">
      <c r="A7221" t="str">
        <f t="shared" si="112"/>
        <v>102146000</v>
      </c>
      <c r="B7221" s="7" t="s">
        <v>1323</v>
      </c>
      <c r="C7221" s="7"/>
      <c r="D7221" s="7"/>
      <c r="E7221" s="7" t="e">
        <v>#N/A</v>
      </c>
      <c r="F7221" s="7" t="e">
        <v>#N/A</v>
      </c>
      <c r="G7221" s="7" t="e">
        <v>#N/A</v>
      </c>
      <c r="H7221" s="7" t="e">
        <v>#N/A</v>
      </c>
      <c r="I7221" s="7" t="s">
        <v>171</v>
      </c>
      <c r="J7221" s="7" t="s">
        <v>172</v>
      </c>
      <c r="K7221" s="241">
        <v>10214</v>
      </c>
      <c r="L7221" s="7" t="s">
        <v>2929</v>
      </c>
      <c r="M7221" s="241">
        <v>6000</v>
      </c>
      <c r="N7221" s="7" t="s">
        <v>107</v>
      </c>
    </row>
    <row r="7222" spans="1:14" x14ac:dyDescent="0.3">
      <c r="A7222" t="str">
        <f t="shared" si="112"/>
        <v>102826008</v>
      </c>
      <c r="B7222" s="7" t="s">
        <v>1323</v>
      </c>
      <c r="C7222" s="7"/>
      <c r="D7222" s="7"/>
      <c r="E7222" s="7" t="e">
        <v>#N/A</v>
      </c>
      <c r="F7222" s="7" t="e">
        <v>#N/A</v>
      </c>
      <c r="G7222" s="7" t="e">
        <v>#N/A</v>
      </c>
      <c r="H7222" s="7" t="e">
        <v>#N/A</v>
      </c>
      <c r="I7222" s="7" t="s">
        <v>171</v>
      </c>
      <c r="J7222" s="7" t="s">
        <v>172</v>
      </c>
      <c r="K7222" s="241">
        <v>10282</v>
      </c>
      <c r="L7222" s="7" t="s">
        <v>2930</v>
      </c>
      <c r="M7222" s="241">
        <v>6008</v>
      </c>
      <c r="N7222" s="7" t="s">
        <v>75</v>
      </c>
    </row>
    <row r="7223" spans="1:14" x14ac:dyDescent="0.3">
      <c r="A7223" t="str">
        <f t="shared" si="112"/>
        <v>103276000</v>
      </c>
      <c r="B7223" s="7" t="s">
        <v>1323</v>
      </c>
      <c r="C7223" s="7"/>
      <c r="D7223" s="7"/>
      <c r="E7223" s="7" t="e">
        <v>#N/A</v>
      </c>
      <c r="F7223" s="7" t="e">
        <v>#N/A</v>
      </c>
      <c r="G7223" s="7" t="e">
        <v>#N/A</v>
      </c>
      <c r="H7223" s="7" t="e">
        <v>#N/A</v>
      </c>
      <c r="I7223" s="7" t="s">
        <v>171</v>
      </c>
      <c r="J7223" s="7" t="s">
        <v>172</v>
      </c>
      <c r="K7223" s="241">
        <v>10327</v>
      </c>
      <c r="L7223" s="7" t="s">
        <v>2931</v>
      </c>
      <c r="M7223" s="241">
        <v>6000</v>
      </c>
      <c r="N7223" s="7" t="s">
        <v>107</v>
      </c>
    </row>
    <row r="7224" spans="1:14" x14ac:dyDescent="0.3">
      <c r="A7224" t="str">
        <f t="shared" si="112"/>
        <v>103276006</v>
      </c>
      <c r="B7224" s="7" t="s">
        <v>1323</v>
      </c>
      <c r="C7224" s="7"/>
      <c r="D7224" s="7"/>
      <c r="E7224" s="7" t="e">
        <v>#N/A</v>
      </c>
      <c r="F7224" s="7" t="e">
        <v>#N/A</v>
      </c>
      <c r="G7224" s="7" t="e">
        <v>#N/A</v>
      </c>
      <c r="H7224" s="7" t="e">
        <v>#N/A</v>
      </c>
      <c r="I7224" s="7" t="s">
        <v>171</v>
      </c>
      <c r="J7224" s="7" t="s">
        <v>172</v>
      </c>
      <c r="K7224" s="241">
        <v>10327</v>
      </c>
      <c r="L7224" s="7" t="s">
        <v>2931</v>
      </c>
      <c r="M7224" s="241">
        <v>6006</v>
      </c>
      <c r="N7224" s="7" t="s">
        <v>68</v>
      </c>
    </row>
    <row r="7225" spans="1:14" x14ac:dyDescent="0.3">
      <c r="A7225" t="str">
        <f t="shared" si="112"/>
        <v>103616003</v>
      </c>
      <c r="B7225" s="7" t="s">
        <v>1323</v>
      </c>
      <c r="C7225" s="7"/>
      <c r="D7225" s="7"/>
      <c r="E7225" s="7" t="e">
        <v>#N/A</v>
      </c>
      <c r="F7225" s="7" t="e">
        <v>#N/A</v>
      </c>
      <c r="G7225" s="7" t="e">
        <v>#N/A</v>
      </c>
      <c r="H7225" s="7" t="e">
        <v>#N/A</v>
      </c>
      <c r="I7225" s="7" t="s">
        <v>171</v>
      </c>
      <c r="J7225" s="7" t="s">
        <v>172</v>
      </c>
      <c r="K7225" s="241">
        <v>10361</v>
      </c>
      <c r="L7225" s="7" t="s">
        <v>2932</v>
      </c>
      <c r="M7225" s="241">
        <v>6003</v>
      </c>
      <c r="N7225" s="7" t="s">
        <v>89</v>
      </c>
    </row>
    <row r="7226" spans="1:14" x14ac:dyDescent="0.3">
      <c r="A7226" t="str">
        <f t="shared" si="112"/>
        <v>103616008</v>
      </c>
      <c r="B7226" s="7" t="s">
        <v>1323</v>
      </c>
      <c r="C7226" s="7"/>
      <c r="D7226" s="7"/>
      <c r="E7226" s="7" t="e">
        <v>#N/A</v>
      </c>
      <c r="F7226" s="7" t="e">
        <v>#N/A</v>
      </c>
      <c r="G7226" s="7" t="e">
        <v>#N/A</v>
      </c>
      <c r="H7226" s="7" t="e">
        <v>#N/A</v>
      </c>
      <c r="I7226" s="7" t="s">
        <v>171</v>
      </c>
      <c r="J7226" s="7" t="s">
        <v>172</v>
      </c>
      <c r="K7226" s="241">
        <v>10361</v>
      </c>
      <c r="L7226" s="7" t="s">
        <v>2932</v>
      </c>
      <c r="M7226" s="241">
        <v>6008</v>
      </c>
      <c r="N7226" s="7" t="s">
        <v>75</v>
      </c>
    </row>
    <row r="7227" spans="1:14" x14ac:dyDescent="0.3">
      <c r="A7227" t="str">
        <f t="shared" si="112"/>
        <v>93041</v>
      </c>
      <c r="B7227" s="7" t="s">
        <v>1321</v>
      </c>
      <c r="C7227" s="7"/>
      <c r="D7227" s="7"/>
      <c r="E7227" s="7" t="e">
        <v>#N/A</v>
      </c>
      <c r="F7227" s="7" t="e">
        <v>#N/A</v>
      </c>
      <c r="G7227" s="7" t="e">
        <v>#N/A</v>
      </c>
      <c r="H7227" s="7" t="e">
        <v>#N/A</v>
      </c>
      <c r="I7227" s="7" t="s">
        <v>2632</v>
      </c>
      <c r="J7227" s="7" t="s">
        <v>2633</v>
      </c>
      <c r="K7227" s="241">
        <v>9304</v>
      </c>
      <c r="L7227" s="7" t="s">
        <v>2933</v>
      </c>
      <c r="M7227" s="241">
        <v>1</v>
      </c>
      <c r="N7227" s="7" t="s">
        <v>158</v>
      </c>
    </row>
    <row r="7228" spans="1:14" x14ac:dyDescent="0.3">
      <c r="A7228" t="str">
        <f t="shared" si="112"/>
        <v>930450</v>
      </c>
      <c r="B7228" s="7" t="s">
        <v>1321</v>
      </c>
      <c r="C7228" s="7"/>
      <c r="D7228" s="7"/>
      <c r="E7228" s="7" t="e">
        <v>#N/A</v>
      </c>
      <c r="F7228" s="7" t="e">
        <v>#N/A</v>
      </c>
      <c r="G7228" s="7" t="e">
        <v>#N/A</v>
      </c>
      <c r="H7228" s="7" t="e">
        <v>#N/A</v>
      </c>
      <c r="I7228" s="7" t="s">
        <v>2632</v>
      </c>
      <c r="J7228" s="7" t="s">
        <v>2633</v>
      </c>
      <c r="K7228" s="241">
        <v>9304</v>
      </c>
      <c r="L7228" s="7" t="s">
        <v>2933</v>
      </c>
      <c r="M7228" s="241">
        <v>50</v>
      </c>
      <c r="N7228" s="7" t="s">
        <v>291</v>
      </c>
    </row>
    <row r="7229" spans="1:14" x14ac:dyDescent="0.3">
      <c r="A7229" t="str">
        <f t="shared" si="112"/>
        <v>930455</v>
      </c>
      <c r="B7229" s="7" t="s">
        <v>1321</v>
      </c>
      <c r="C7229" s="7"/>
      <c r="D7229" s="7"/>
      <c r="E7229" s="7" t="e">
        <v>#N/A</v>
      </c>
      <c r="F7229" s="7" t="e">
        <v>#N/A</v>
      </c>
      <c r="G7229" s="7" t="e">
        <v>#N/A</v>
      </c>
      <c r="H7229" s="7" t="e">
        <v>#N/A</v>
      </c>
      <c r="I7229" s="7" t="s">
        <v>2632</v>
      </c>
      <c r="J7229" s="7" t="s">
        <v>2633</v>
      </c>
      <c r="K7229" s="241">
        <v>9304</v>
      </c>
      <c r="L7229" s="7" t="s">
        <v>2933</v>
      </c>
      <c r="M7229" s="241">
        <v>55</v>
      </c>
      <c r="N7229" s="7" t="s">
        <v>2715</v>
      </c>
    </row>
    <row r="7230" spans="1:14" x14ac:dyDescent="0.3">
      <c r="A7230" t="str">
        <f t="shared" si="112"/>
        <v>930462</v>
      </c>
      <c r="B7230" s="7" t="s">
        <v>1321</v>
      </c>
      <c r="C7230" s="7"/>
      <c r="D7230" s="7"/>
      <c r="E7230" s="7" t="e">
        <v>#N/A</v>
      </c>
      <c r="F7230" s="7" t="e">
        <v>#N/A</v>
      </c>
      <c r="G7230" s="7" t="e">
        <v>#N/A</v>
      </c>
      <c r="H7230" s="7" t="e">
        <v>#N/A</v>
      </c>
      <c r="I7230" s="7" t="s">
        <v>2632</v>
      </c>
      <c r="J7230" s="7" t="s">
        <v>2633</v>
      </c>
      <c r="K7230" s="241">
        <v>9304</v>
      </c>
      <c r="L7230" s="7" t="s">
        <v>2933</v>
      </c>
      <c r="M7230" s="241">
        <v>62</v>
      </c>
      <c r="N7230" s="7" t="s">
        <v>388</v>
      </c>
    </row>
    <row r="7231" spans="1:14" x14ac:dyDescent="0.3">
      <c r="A7231" t="str">
        <f t="shared" si="112"/>
        <v>93041022</v>
      </c>
      <c r="B7231" s="7" t="s">
        <v>1321</v>
      </c>
      <c r="C7231" s="7"/>
      <c r="D7231" s="7"/>
      <c r="E7231" s="7" t="e">
        <v>#N/A</v>
      </c>
      <c r="F7231" s="7" t="e">
        <v>#N/A</v>
      </c>
      <c r="G7231" s="7" t="e">
        <v>#N/A</v>
      </c>
      <c r="H7231" s="7" t="e">
        <v>#N/A</v>
      </c>
      <c r="I7231" s="7" t="s">
        <v>2632</v>
      </c>
      <c r="J7231" s="7" t="s">
        <v>2633</v>
      </c>
      <c r="K7231" s="241">
        <v>9304</v>
      </c>
      <c r="L7231" s="7" t="s">
        <v>2933</v>
      </c>
      <c r="M7231" s="241">
        <v>1022</v>
      </c>
      <c r="N7231" s="7" t="s">
        <v>602</v>
      </c>
    </row>
    <row r="7232" spans="1:14" x14ac:dyDescent="0.3">
      <c r="A7232" t="str">
        <f t="shared" si="112"/>
        <v>93041028</v>
      </c>
      <c r="B7232" s="7" t="s">
        <v>1321</v>
      </c>
      <c r="C7232" s="7"/>
      <c r="D7232" s="7"/>
      <c r="E7232" s="7" t="e">
        <v>#N/A</v>
      </c>
      <c r="F7232" s="7" t="e">
        <v>#N/A</v>
      </c>
      <c r="G7232" s="7" t="e">
        <v>#N/A</v>
      </c>
      <c r="H7232" s="7" t="e">
        <v>#N/A</v>
      </c>
      <c r="I7232" s="7" t="s">
        <v>2632</v>
      </c>
      <c r="J7232" s="7" t="s">
        <v>2633</v>
      </c>
      <c r="K7232" s="241">
        <v>9304</v>
      </c>
      <c r="L7232" s="7" t="s">
        <v>2933</v>
      </c>
      <c r="M7232" s="241">
        <v>1028</v>
      </c>
      <c r="N7232" s="7" t="s">
        <v>362</v>
      </c>
    </row>
    <row r="7233" spans="1:14" x14ac:dyDescent="0.3">
      <c r="A7233" t="str">
        <f t="shared" si="112"/>
        <v>93041032</v>
      </c>
      <c r="B7233" s="7" t="s">
        <v>1321</v>
      </c>
      <c r="C7233" s="7"/>
      <c r="D7233" s="7"/>
      <c r="E7233" s="7" t="e">
        <v>#N/A</v>
      </c>
      <c r="F7233" s="7" t="e">
        <v>#N/A</v>
      </c>
      <c r="G7233" s="7" t="e">
        <v>#N/A</v>
      </c>
      <c r="H7233" s="7" t="e">
        <v>#N/A</v>
      </c>
      <c r="I7233" s="7" t="s">
        <v>2632</v>
      </c>
      <c r="J7233" s="7" t="s">
        <v>2633</v>
      </c>
      <c r="K7233" s="241">
        <v>9304</v>
      </c>
      <c r="L7233" s="7" t="s">
        <v>2933</v>
      </c>
      <c r="M7233" s="241">
        <v>1032</v>
      </c>
      <c r="N7233" s="7" t="s">
        <v>530</v>
      </c>
    </row>
    <row r="7234" spans="1:14" x14ac:dyDescent="0.3">
      <c r="A7234" t="str">
        <f t="shared" si="112"/>
        <v>93041504</v>
      </c>
      <c r="B7234" s="7" t="s">
        <v>1321</v>
      </c>
      <c r="C7234" s="7"/>
      <c r="D7234" s="7"/>
      <c r="E7234" s="7" t="e">
        <v>#N/A</v>
      </c>
      <c r="F7234" s="7" t="e">
        <v>#N/A</v>
      </c>
      <c r="G7234" s="7" t="e">
        <v>#N/A</v>
      </c>
      <c r="H7234" s="7" t="e">
        <v>#N/A</v>
      </c>
      <c r="I7234" s="7" t="s">
        <v>2632</v>
      </c>
      <c r="J7234" s="7" t="s">
        <v>2633</v>
      </c>
      <c r="K7234" s="241">
        <v>9304</v>
      </c>
      <c r="L7234" s="7" t="s">
        <v>2933</v>
      </c>
      <c r="M7234" s="241">
        <v>1504</v>
      </c>
      <c r="N7234" s="7" t="s">
        <v>161</v>
      </c>
    </row>
    <row r="7235" spans="1:14" x14ac:dyDescent="0.3">
      <c r="A7235" t="str">
        <f t="shared" ref="A7235:A7298" si="113">K7235&amp;M7235</f>
        <v>93042000</v>
      </c>
      <c r="B7235" s="7" t="s">
        <v>1321</v>
      </c>
      <c r="C7235" s="7"/>
      <c r="D7235" s="7"/>
      <c r="E7235" s="7" t="e">
        <v>#N/A</v>
      </c>
      <c r="F7235" s="7" t="e">
        <v>#N/A</v>
      </c>
      <c r="G7235" s="7" t="e">
        <v>#N/A</v>
      </c>
      <c r="H7235" s="7" t="e">
        <v>#N/A</v>
      </c>
      <c r="I7235" s="7" t="s">
        <v>2632</v>
      </c>
      <c r="J7235" s="7" t="s">
        <v>2633</v>
      </c>
      <c r="K7235" s="241">
        <v>9304</v>
      </c>
      <c r="L7235" s="7" t="s">
        <v>2933</v>
      </c>
      <c r="M7235" s="241">
        <v>2000</v>
      </c>
      <c r="N7235" s="7" t="s">
        <v>271</v>
      </c>
    </row>
    <row r="7236" spans="1:14" x14ac:dyDescent="0.3">
      <c r="A7236" t="str">
        <f t="shared" si="113"/>
        <v>93042005</v>
      </c>
      <c r="B7236" s="7" t="s">
        <v>1321</v>
      </c>
      <c r="C7236" s="7"/>
      <c r="D7236" s="7"/>
      <c r="E7236" s="7" t="e">
        <v>#N/A</v>
      </c>
      <c r="F7236" s="7" t="e">
        <v>#N/A</v>
      </c>
      <c r="G7236" s="7" t="e">
        <v>#N/A</v>
      </c>
      <c r="H7236" s="7" t="e">
        <v>#N/A</v>
      </c>
      <c r="I7236" s="7" t="s">
        <v>2632</v>
      </c>
      <c r="J7236" s="7" t="s">
        <v>2633</v>
      </c>
      <c r="K7236" s="241">
        <v>9304</v>
      </c>
      <c r="L7236" s="7" t="s">
        <v>2933</v>
      </c>
      <c r="M7236" s="241">
        <v>2005</v>
      </c>
      <c r="N7236" s="7" t="s">
        <v>352</v>
      </c>
    </row>
    <row r="7237" spans="1:14" x14ac:dyDescent="0.3">
      <c r="A7237" t="str">
        <f t="shared" si="113"/>
        <v>93042028</v>
      </c>
      <c r="B7237" s="7" t="s">
        <v>1321</v>
      </c>
      <c r="C7237" s="7"/>
      <c r="D7237" s="7"/>
      <c r="E7237" s="7" t="e">
        <v>#N/A</v>
      </c>
      <c r="F7237" s="7" t="e">
        <v>#N/A</v>
      </c>
      <c r="G7237" s="7" t="e">
        <v>#N/A</v>
      </c>
      <c r="H7237" s="7" t="e">
        <v>#N/A</v>
      </c>
      <c r="I7237" s="7" t="s">
        <v>2632</v>
      </c>
      <c r="J7237" s="7" t="s">
        <v>2633</v>
      </c>
      <c r="K7237" s="241">
        <v>9304</v>
      </c>
      <c r="L7237" s="7" t="s">
        <v>2933</v>
      </c>
      <c r="M7237" s="241">
        <v>2028</v>
      </c>
      <c r="N7237" s="7" t="s">
        <v>473</v>
      </c>
    </row>
    <row r="7238" spans="1:14" x14ac:dyDescent="0.3">
      <c r="A7238" t="str">
        <f t="shared" si="113"/>
        <v>93042037</v>
      </c>
      <c r="B7238" s="7" t="s">
        <v>1321</v>
      </c>
      <c r="C7238" s="7"/>
      <c r="D7238" s="7"/>
      <c r="E7238" s="7" t="e">
        <v>#N/A</v>
      </c>
      <c r="F7238" s="7" t="e">
        <v>#N/A</v>
      </c>
      <c r="G7238" s="7" t="e">
        <v>#N/A</v>
      </c>
      <c r="H7238" s="7" t="e">
        <v>#N/A</v>
      </c>
      <c r="I7238" s="7" t="s">
        <v>2632</v>
      </c>
      <c r="J7238" s="7" t="s">
        <v>2633</v>
      </c>
      <c r="K7238" s="241">
        <v>9304</v>
      </c>
      <c r="L7238" s="7" t="s">
        <v>2933</v>
      </c>
      <c r="M7238" s="241">
        <v>2037</v>
      </c>
      <c r="N7238" s="7" t="s">
        <v>294</v>
      </c>
    </row>
    <row r="7239" spans="1:14" x14ac:dyDescent="0.3">
      <c r="A7239" t="str">
        <f t="shared" si="113"/>
        <v>93042045</v>
      </c>
      <c r="B7239" s="7" t="s">
        <v>1321</v>
      </c>
      <c r="C7239" s="7"/>
      <c r="D7239" s="7"/>
      <c r="E7239" s="7" t="e">
        <v>#N/A</v>
      </c>
      <c r="F7239" s="7" t="e">
        <v>#N/A</v>
      </c>
      <c r="G7239" s="7" t="e">
        <v>#N/A</v>
      </c>
      <c r="H7239" s="7" t="e">
        <v>#N/A</v>
      </c>
      <c r="I7239" s="7" t="s">
        <v>2632</v>
      </c>
      <c r="J7239" s="7" t="s">
        <v>2633</v>
      </c>
      <c r="K7239" s="241">
        <v>9304</v>
      </c>
      <c r="L7239" s="7" t="s">
        <v>2933</v>
      </c>
      <c r="M7239" s="241">
        <v>2045</v>
      </c>
      <c r="N7239" s="7" t="s">
        <v>170</v>
      </c>
    </row>
    <row r="7240" spans="1:14" x14ac:dyDescent="0.3">
      <c r="A7240" t="str">
        <f t="shared" si="113"/>
        <v>93042051</v>
      </c>
      <c r="B7240" s="7" t="s">
        <v>1321</v>
      </c>
      <c r="C7240" s="7"/>
      <c r="D7240" s="7"/>
      <c r="E7240" s="7" t="e">
        <v>#N/A</v>
      </c>
      <c r="F7240" s="7" t="e">
        <v>#N/A</v>
      </c>
      <c r="G7240" s="7" t="e">
        <v>#N/A</v>
      </c>
      <c r="H7240" s="7" t="e">
        <v>#N/A</v>
      </c>
      <c r="I7240" s="7" t="s">
        <v>2632</v>
      </c>
      <c r="J7240" s="7" t="s">
        <v>2633</v>
      </c>
      <c r="K7240" s="241">
        <v>9304</v>
      </c>
      <c r="L7240" s="7" t="s">
        <v>2933</v>
      </c>
      <c r="M7240" s="241">
        <v>2051</v>
      </c>
      <c r="N7240" s="7" t="s">
        <v>1022</v>
      </c>
    </row>
    <row r="7241" spans="1:14" x14ac:dyDescent="0.3">
      <c r="A7241" t="str">
        <f t="shared" si="113"/>
        <v>93042054</v>
      </c>
      <c r="B7241" s="7" t="s">
        <v>1321</v>
      </c>
      <c r="C7241" s="7"/>
      <c r="D7241" s="7"/>
      <c r="E7241" s="7" t="e">
        <v>#N/A</v>
      </c>
      <c r="F7241" s="7" t="e">
        <v>#N/A</v>
      </c>
      <c r="G7241" s="7" t="e">
        <v>#N/A</v>
      </c>
      <c r="H7241" s="7" t="e">
        <v>#N/A</v>
      </c>
      <c r="I7241" s="7" t="s">
        <v>2632</v>
      </c>
      <c r="J7241" s="7" t="s">
        <v>2633</v>
      </c>
      <c r="K7241" s="241">
        <v>9304</v>
      </c>
      <c r="L7241" s="7" t="s">
        <v>2933</v>
      </c>
      <c r="M7241" s="241">
        <v>2054</v>
      </c>
      <c r="N7241" s="7" t="s">
        <v>167</v>
      </c>
    </row>
    <row r="7242" spans="1:14" x14ac:dyDescent="0.3">
      <c r="A7242" t="str">
        <f t="shared" si="113"/>
        <v>93042055</v>
      </c>
      <c r="B7242" s="7" t="s">
        <v>1321</v>
      </c>
      <c r="C7242" s="7"/>
      <c r="D7242" s="7"/>
      <c r="E7242" s="7" t="e">
        <v>#N/A</v>
      </c>
      <c r="F7242" s="7" t="e">
        <v>#N/A</v>
      </c>
      <c r="G7242" s="7" t="e">
        <v>#N/A</v>
      </c>
      <c r="H7242" s="7" t="e">
        <v>#N/A</v>
      </c>
      <c r="I7242" s="7" t="s">
        <v>2632</v>
      </c>
      <c r="J7242" s="7" t="s">
        <v>2633</v>
      </c>
      <c r="K7242" s="241">
        <v>9304</v>
      </c>
      <c r="L7242" s="7" t="s">
        <v>2933</v>
      </c>
      <c r="M7242" s="241">
        <v>2055</v>
      </c>
      <c r="N7242" s="7" t="s">
        <v>431</v>
      </c>
    </row>
    <row r="7243" spans="1:14" x14ac:dyDescent="0.3">
      <c r="A7243" t="str">
        <f t="shared" si="113"/>
        <v>93042057</v>
      </c>
      <c r="B7243" s="7" t="s">
        <v>1321</v>
      </c>
      <c r="C7243" s="7"/>
      <c r="D7243" s="7"/>
      <c r="E7243" s="7" t="e">
        <v>#N/A</v>
      </c>
      <c r="F7243" s="7" t="e">
        <v>#N/A</v>
      </c>
      <c r="G7243" s="7" t="e">
        <v>#N/A</v>
      </c>
      <c r="H7243" s="7" t="e">
        <v>#N/A</v>
      </c>
      <c r="I7243" s="7" t="s">
        <v>2632</v>
      </c>
      <c r="J7243" s="7" t="s">
        <v>2633</v>
      </c>
      <c r="K7243" s="241">
        <v>9304</v>
      </c>
      <c r="L7243" s="7" t="s">
        <v>2933</v>
      </c>
      <c r="M7243" s="241">
        <v>2057</v>
      </c>
      <c r="N7243" s="7" t="s">
        <v>474</v>
      </c>
    </row>
    <row r="7244" spans="1:14" x14ac:dyDescent="0.3">
      <c r="A7244" t="str">
        <f t="shared" si="113"/>
        <v>93042061</v>
      </c>
      <c r="B7244" s="7" t="s">
        <v>1321</v>
      </c>
      <c r="C7244" s="7"/>
      <c r="D7244" s="7"/>
      <c r="E7244" s="7" t="e">
        <v>#N/A</v>
      </c>
      <c r="F7244" s="7" t="e">
        <v>#N/A</v>
      </c>
      <c r="G7244" s="7" t="e">
        <v>#N/A</v>
      </c>
      <c r="H7244" s="7" t="e">
        <v>#N/A</v>
      </c>
      <c r="I7244" s="7" t="s">
        <v>2632</v>
      </c>
      <c r="J7244" s="7" t="s">
        <v>2633</v>
      </c>
      <c r="K7244" s="241">
        <v>9304</v>
      </c>
      <c r="L7244" s="7" t="s">
        <v>2933</v>
      </c>
      <c r="M7244" s="241">
        <v>2061</v>
      </c>
      <c r="N7244" s="7" t="s">
        <v>476</v>
      </c>
    </row>
    <row r="7245" spans="1:14" x14ac:dyDescent="0.3">
      <c r="A7245" t="str">
        <f t="shared" si="113"/>
        <v>93042064</v>
      </c>
      <c r="B7245" s="7" t="s">
        <v>1321</v>
      </c>
      <c r="C7245" s="7"/>
      <c r="D7245" s="7"/>
      <c r="E7245" s="7" t="e">
        <v>#N/A</v>
      </c>
      <c r="F7245" s="7" t="e">
        <v>#N/A</v>
      </c>
      <c r="G7245" s="7" t="e">
        <v>#N/A</v>
      </c>
      <c r="H7245" s="7" t="e">
        <v>#N/A</v>
      </c>
      <c r="I7245" s="7" t="s">
        <v>2632</v>
      </c>
      <c r="J7245" s="7" t="s">
        <v>2633</v>
      </c>
      <c r="K7245" s="241">
        <v>9304</v>
      </c>
      <c r="L7245" s="7" t="s">
        <v>2933</v>
      </c>
      <c r="M7245" s="241">
        <v>2064</v>
      </c>
      <c r="N7245" s="7" t="s">
        <v>1568</v>
      </c>
    </row>
    <row r="7246" spans="1:14" x14ac:dyDescent="0.3">
      <c r="A7246" t="str">
        <f t="shared" si="113"/>
        <v>93042081</v>
      </c>
      <c r="B7246" s="7" t="s">
        <v>1321</v>
      </c>
      <c r="C7246" s="7"/>
      <c r="D7246" s="7"/>
      <c r="E7246" s="7" t="e">
        <v>#N/A</v>
      </c>
      <c r="F7246" s="7" t="e">
        <v>#N/A</v>
      </c>
      <c r="G7246" s="7" t="e">
        <v>#N/A</v>
      </c>
      <c r="H7246" s="7" t="e">
        <v>#N/A</v>
      </c>
      <c r="I7246" s="7" t="s">
        <v>2632</v>
      </c>
      <c r="J7246" s="7" t="s">
        <v>2633</v>
      </c>
      <c r="K7246" s="241">
        <v>9304</v>
      </c>
      <c r="L7246" s="7" t="s">
        <v>2933</v>
      </c>
      <c r="M7246" s="241">
        <v>2081</v>
      </c>
      <c r="N7246" s="7" t="s">
        <v>637</v>
      </c>
    </row>
    <row r="7247" spans="1:14" x14ac:dyDescent="0.3">
      <c r="A7247" t="str">
        <f t="shared" si="113"/>
        <v>93042085</v>
      </c>
      <c r="B7247" s="7" t="s">
        <v>1321</v>
      </c>
      <c r="C7247" s="7"/>
      <c r="D7247" s="7"/>
      <c r="E7247" s="7" t="e">
        <v>#N/A</v>
      </c>
      <c r="F7247" s="7" t="e">
        <v>#N/A</v>
      </c>
      <c r="G7247" s="7" t="e">
        <v>#N/A</v>
      </c>
      <c r="H7247" s="7" t="e">
        <v>#N/A</v>
      </c>
      <c r="I7247" s="7" t="s">
        <v>2632</v>
      </c>
      <c r="J7247" s="7" t="s">
        <v>2633</v>
      </c>
      <c r="K7247" s="241">
        <v>9304</v>
      </c>
      <c r="L7247" s="7" t="s">
        <v>2933</v>
      </c>
      <c r="M7247" s="241">
        <v>2085</v>
      </c>
      <c r="N7247" s="7" t="s">
        <v>280</v>
      </c>
    </row>
    <row r="7248" spans="1:14" x14ac:dyDescent="0.3">
      <c r="A7248" t="str">
        <f t="shared" si="113"/>
        <v>93042139</v>
      </c>
      <c r="B7248" s="7" t="s">
        <v>1321</v>
      </c>
      <c r="C7248" s="7"/>
      <c r="D7248" s="7"/>
      <c r="E7248" s="7" t="e">
        <v>#N/A</v>
      </c>
      <c r="F7248" s="7" t="e">
        <v>#N/A</v>
      </c>
      <c r="G7248" s="7" t="e">
        <v>#N/A</v>
      </c>
      <c r="H7248" s="7" t="e">
        <v>#N/A</v>
      </c>
      <c r="I7248" s="7" t="s">
        <v>2632</v>
      </c>
      <c r="J7248" s="7" t="s">
        <v>2633</v>
      </c>
      <c r="K7248" s="241">
        <v>9304</v>
      </c>
      <c r="L7248" s="7" t="s">
        <v>2933</v>
      </c>
      <c r="M7248" s="241">
        <v>2139</v>
      </c>
      <c r="N7248" s="7" t="s">
        <v>1616</v>
      </c>
    </row>
    <row r="7249" spans="1:14" x14ac:dyDescent="0.3">
      <c r="A7249" t="str">
        <f t="shared" si="113"/>
        <v>93042212</v>
      </c>
      <c r="B7249" s="7" t="s">
        <v>1321</v>
      </c>
      <c r="C7249" s="7"/>
      <c r="D7249" s="7"/>
      <c r="E7249" s="7" t="e">
        <v>#N/A</v>
      </c>
      <c r="F7249" s="7" t="e">
        <v>#N/A</v>
      </c>
      <c r="G7249" s="7" t="e">
        <v>#N/A</v>
      </c>
      <c r="H7249" s="7" t="e">
        <v>#N/A</v>
      </c>
      <c r="I7249" s="7" t="s">
        <v>2632</v>
      </c>
      <c r="J7249" s="7" t="s">
        <v>2633</v>
      </c>
      <c r="K7249" s="241">
        <v>9304</v>
      </c>
      <c r="L7249" s="7" t="s">
        <v>2933</v>
      </c>
      <c r="M7249" s="241">
        <v>2212</v>
      </c>
      <c r="N7249" s="7" t="s">
        <v>2934</v>
      </c>
    </row>
    <row r="7250" spans="1:14" x14ac:dyDescent="0.3">
      <c r="A7250" t="str">
        <f t="shared" si="113"/>
        <v>93042213</v>
      </c>
      <c r="B7250" s="7" t="s">
        <v>1321</v>
      </c>
      <c r="C7250" s="7"/>
      <c r="D7250" s="7"/>
      <c r="E7250" s="7" t="e">
        <v>#N/A</v>
      </c>
      <c r="F7250" s="7" t="e">
        <v>#N/A</v>
      </c>
      <c r="G7250" s="7" t="e">
        <v>#N/A</v>
      </c>
      <c r="H7250" s="7" t="e">
        <v>#N/A</v>
      </c>
      <c r="I7250" s="7" t="s">
        <v>2632</v>
      </c>
      <c r="J7250" s="7" t="s">
        <v>2633</v>
      </c>
      <c r="K7250" s="241">
        <v>9304</v>
      </c>
      <c r="L7250" s="7" t="s">
        <v>2933</v>
      </c>
      <c r="M7250" s="241">
        <v>2213</v>
      </c>
      <c r="N7250" s="7" t="s">
        <v>2935</v>
      </c>
    </row>
    <row r="7251" spans="1:14" x14ac:dyDescent="0.3">
      <c r="A7251" t="str">
        <f t="shared" si="113"/>
        <v>93042214</v>
      </c>
      <c r="B7251" s="7" t="s">
        <v>1321</v>
      </c>
      <c r="C7251" s="7"/>
      <c r="D7251" s="7"/>
      <c r="E7251" s="7" t="e">
        <v>#N/A</v>
      </c>
      <c r="F7251" s="7" t="e">
        <v>#N/A</v>
      </c>
      <c r="G7251" s="7" t="e">
        <v>#N/A</v>
      </c>
      <c r="H7251" s="7" t="e">
        <v>#N/A</v>
      </c>
      <c r="I7251" s="7" t="s">
        <v>2632</v>
      </c>
      <c r="J7251" s="7" t="s">
        <v>2633</v>
      </c>
      <c r="K7251" s="241">
        <v>9304</v>
      </c>
      <c r="L7251" s="7" t="s">
        <v>2933</v>
      </c>
      <c r="M7251" s="241">
        <v>2214</v>
      </c>
      <c r="N7251" s="7" t="s">
        <v>1860</v>
      </c>
    </row>
    <row r="7252" spans="1:14" x14ac:dyDescent="0.3">
      <c r="A7252" t="str">
        <f t="shared" si="113"/>
        <v>93042215</v>
      </c>
      <c r="B7252" s="7" t="s">
        <v>1321</v>
      </c>
      <c r="C7252" s="7"/>
      <c r="D7252" s="7"/>
      <c r="E7252" s="7" t="e">
        <v>#N/A</v>
      </c>
      <c r="F7252" s="7" t="e">
        <v>#N/A</v>
      </c>
      <c r="G7252" s="7" t="e">
        <v>#N/A</v>
      </c>
      <c r="H7252" s="7" t="e">
        <v>#N/A</v>
      </c>
      <c r="I7252" s="7" t="s">
        <v>2632</v>
      </c>
      <c r="J7252" s="7" t="s">
        <v>2633</v>
      </c>
      <c r="K7252" s="241">
        <v>9304</v>
      </c>
      <c r="L7252" s="7" t="s">
        <v>2933</v>
      </c>
      <c r="M7252" s="241">
        <v>2215</v>
      </c>
      <c r="N7252" s="7" t="s">
        <v>2936</v>
      </c>
    </row>
    <row r="7253" spans="1:14" x14ac:dyDescent="0.3">
      <c r="A7253" t="str">
        <f t="shared" si="113"/>
        <v>93042216</v>
      </c>
      <c r="B7253" s="7" t="s">
        <v>1321</v>
      </c>
      <c r="C7253" s="7"/>
      <c r="D7253" s="7"/>
      <c r="E7253" s="7" t="e">
        <v>#N/A</v>
      </c>
      <c r="F7253" s="7" t="e">
        <v>#N/A</v>
      </c>
      <c r="G7253" s="7" t="e">
        <v>#N/A</v>
      </c>
      <c r="H7253" s="7" t="e">
        <v>#N/A</v>
      </c>
      <c r="I7253" s="7" t="s">
        <v>2632</v>
      </c>
      <c r="J7253" s="7" t="s">
        <v>2633</v>
      </c>
      <c r="K7253" s="241">
        <v>9304</v>
      </c>
      <c r="L7253" s="7" t="s">
        <v>2933</v>
      </c>
      <c r="M7253" s="241">
        <v>2216</v>
      </c>
      <c r="N7253" s="7" t="s">
        <v>1370</v>
      </c>
    </row>
    <row r="7254" spans="1:14" x14ac:dyDescent="0.3">
      <c r="A7254" t="str">
        <f t="shared" si="113"/>
        <v>93046001</v>
      </c>
      <c r="B7254" s="7" t="s">
        <v>1321</v>
      </c>
      <c r="C7254" s="7"/>
      <c r="D7254" s="7"/>
      <c r="E7254" s="7" t="e">
        <v>#N/A</v>
      </c>
      <c r="F7254" s="7" t="e">
        <v>#N/A</v>
      </c>
      <c r="G7254" s="7" t="e">
        <v>#N/A</v>
      </c>
      <c r="H7254" s="7" t="e">
        <v>#N/A</v>
      </c>
      <c r="I7254" s="7" t="s">
        <v>2632</v>
      </c>
      <c r="J7254" s="7" t="s">
        <v>2633</v>
      </c>
      <c r="K7254" s="241">
        <v>9304</v>
      </c>
      <c r="L7254" s="7" t="s">
        <v>2933</v>
      </c>
      <c r="M7254" s="241">
        <v>6001</v>
      </c>
      <c r="N7254" s="7" t="s">
        <v>457</v>
      </c>
    </row>
    <row r="7255" spans="1:14" x14ac:dyDescent="0.3">
      <c r="A7255" t="str">
        <f t="shared" si="113"/>
        <v>93047200</v>
      </c>
      <c r="B7255" s="7" t="s">
        <v>1321</v>
      </c>
      <c r="C7255" s="7"/>
      <c r="D7255" s="7"/>
      <c r="E7255" s="7" t="e">
        <v>#N/A</v>
      </c>
      <c r="F7255" s="7" t="e">
        <v>#N/A</v>
      </c>
      <c r="G7255" s="7" t="e">
        <v>#N/A</v>
      </c>
      <c r="H7255" s="7" t="e">
        <v>#N/A</v>
      </c>
      <c r="I7255" s="7" t="s">
        <v>2632</v>
      </c>
      <c r="J7255" s="7" t="s">
        <v>2633</v>
      </c>
      <c r="K7255" s="241">
        <v>9304</v>
      </c>
      <c r="L7255" s="7" t="s">
        <v>2933</v>
      </c>
      <c r="M7255" s="241">
        <v>7200</v>
      </c>
      <c r="N7255" s="7" t="s">
        <v>255</v>
      </c>
    </row>
    <row r="7256" spans="1:14" x14ac:dyDescent="0.3">
      <c r="A7256" t="str">
        <f t="shared" si="113"/>
        <v>93047205</v>
      </c>
      <c r="B7256" s="7" t="s">
        <v>1321</v>
      </c>
      <c r="C7256" s="7"/>
      <c r="D7256" s="7"/>
      <c r="E7256" s="7" t="e">
        <v>#N/A</v>
      </c>
      <c r="F7256" s="7" t="e">
        <v>#N/A</v>
      </c>
      <c r="G7256" s="7" t="e">
        <v>#N/A</v>
      </c>
      <c r="H7256" s="7" t="e">
        <v>#N/A</v>
      </c>
      <c r="I7256" s="7" t="s">
        <v>2632</v>
      </c>
      <c r="J7256" s="7" t="s">
        <v>2633</v>
      </c>
      <c r="K7256" s="241">
        <v>9304</v>
      </c>
      <c r="L7256" s="7" t="s">
        <v>2933</v>
      </c>
      <c r="M7256" s="241">
        <v>7205</v>
      </c>
      <c r="N7256" s="7" t="s">
        <v>1025</v>
      </c>
    </row>
    <row r="7257" spans="1:14" x14ac:dyDescent="0.3">
      <c r="A7257" t="str">
        <f t="shared" si="113"/>
        <v>93047207</v>
      </c>
      <c r="B7257" s="7" t="s">
        <v>1321</v>
      </c>
      <c r="C7257" s="7"/>
      <c r="D7257" s="7"/>
      <c r="E7257" s="7" t="e">
        <v>#N/A</v>
      </c>
      <c r="F7257" s="7" t="e">
        <v>#N/A</v>
      </c>
      <c r="G7257" s="7" t="e">
        <v>#N/A</v>
      </c>
      <c r="H7257" s="7" t="e">
        <v>#N/A</v>
      </c>
      <c r="I7257" s="7" t="s">
        <v>2632</v>
      </c>
      <c r="J7257" s="7" t="s">
        <v>2633</v>
      </c>
      <c r="K7257" s="241">
        <v>9304</v>
      </c>
      <c r="L7257" s="7" t="s">
        <v>2933</v>
      </c>
      <c r="M7257" s="241">
        <v>7207</v>
      </c>
      <c r="N7257" s="7" t="s">
        <v>2937</v>
      </c>
    </row>
    <row r="7258" spans="1:14" x14ac:dyDescent="0.3">
      <c r="A7258" t="str">
        <f t="shared" si="113"/>
        <v>93047208</v>
      </c>
      <c r="B7258" s="7" t="s">
        <v>1321</v>
      </c>
      <c r="C7258" s="7"/>
      <c r="D7258" s="7"/>
      <c r="E7258" s="7" t="e">
        <v>#N/A</v>
      </c>
      <c r="F7258" s="7" t="e">
        <v>#N/A</v>
      </c>
      <c r="G7258" s="7" t="e">
        <v>#N/A</v>
      </c>
      <c r="H7258" s="7" t="e">
        <v>#N/A</v>
      </c>
      <c r="I7258" s="7" t="s">
        <v>2632</v>
      </c>
      <c r="J7258" s="7" t="s">
        <v>2633</v>
      </c>
      <c r="K7258" s="241">
        <v>9304</v>
      </c>
      <c r="L7258" s="7" t="s">
        <v>2933</v>
      </c>
      <c r="M7258" s="241">
        <v>7208</v>
      </c>
      <c r="N7258" s="7" t="s">
        <v>2938</v>
      </c>
    </row>
    <row r="7259" spans="1:14" x14ac:dyDescent="0.3">
      <c r="A7259" t="str">
        <f t="shared" si="113"/>
        <v>93052037</v>
      </c>
      <c r="B7259" s="7" t="s">
        <v>1321</v>
      </c>
      <c r="C7259" s="7"/>
      <c r="D7259" s="7"/>
      <c r="E7259" s="7" t="e">
        <v>#N/A</v>
      </c>
      <c r="F7259" s="7" t="e">
        <v>#N/A</v>
      </c>
      <c r="G7259" s="7" t="e">
        <v>#N/A</v>
      </c>
      <c r="H7259" s="7" t="e">
        <v>#N/A</v>
      </c>
      <c r="I7259" s="7" t="s">
        <v>2632</v>
      </c>
      <c r="J7259" s="7" t="s">
        <v>2633</v>
      </c>
      <c r="K7259" s="241">
        <v>9305</v>
      </c>
      <c r="L7259" s="7" t="s">
        <v>2939</v>
      </c>
      <c r="M7259" s="241">
        <v>2037</v>
      </c>
      <c r="N7259" s="7" t="s">
        <v>294</v>
      </c>
    </row>
    <row r="7260" spans="1:14" x14ac:dyDescent="0.3">
      <c r="A7260" t="str">
        <f t="shared" si="113"/>
        <v>93052049</v>
      </c>
      <c r="B7260" s="7" t="s">
        <v>1321</v>
      </c>
      <c r="C7260" s="7"/>
      <c r="D7260" s="7"/>
      <c r="E7260" s="7" t="e">
        <v>#N/A</v>
      </c>
      <c r="F7260" s="7" t="e">
        <v>#N/A</v>
      </c>
      <c r="G7260" s="7" t="e">
        <v>#N/A</v>
      </c>
      <c r="H7260" s="7" t="e">
        <v>#N/A</v>
      </c>
      <c r="I7260" s="7" t="s">
        <v>2632</v>
      </c>
      <c r="J7260" s="7" t="s">
        <v>2633</v>
      </c>
      <c r="K7260" s="241">
        <v>9305</v>
      </c>
      <c r="L7260" s="7" t="s">
        <v>2939</v>
      </c>
      <c r="M7260" s="241">
        <v>2049</v>
      </c>
      <c r="N7260" s="7" t="s">
        <v>1573</v>
      </c>
    </row>
    <row r="7261" spans="1:14" x14ac:dyDescent="0.3">
      <c r="A7261" t="str">
        <f t="shared" si="113"/>
        <v>93052086</v>
      </c>
      <c r="B7261" s="7" t="s">
        <v>1321</v>
      </c>
      <c r="C7261" s="7"/>
      <c r="D7261" s="7"/>
      <c r="E7261" s="7" t="e">
        <v>#N/A</v>
      </c>
      <c r="F7261" s="7" t="e">
        <v>#N/A</v>
      </c>
      <c r="G7261" s="7" t="e">
        <v>#N/A</v>
      </c>
      <c r="H7261" s="7" t="e">
        <v>#N/A</v>
      </c>
      <c r="I7261" s="7" t="s">
        <v>2632</v>
      </c>
      <c r="J7261" s="7" t="s">
        <v>2633</v>
      </c>
      <c r="K7261" s="241">
        <v>9305</v>
      </c>
      <c r="L7261" s="7" t="s">
        <v>2939</v>
      </c>
      <c r="M7261" s="241">
        <v>2086</v>
      </c>
      <c r="N7261" s="7" t="s">
        <v>291</v>
      </c>
    </row>
    <row r="7262" spans="1:14" x14ac:dyDescent="0.3">
      <c r="A7262" t="str">
        <f t="shared" si="113"/>
        <v>93055505</v>
      </c>
      <c r="B7262" s="7" t="s">
        <v>1321</v>
      </c>
      <c r="C7262" s="7"/>
      <c r="D7262" s="7"/>
      <c r="E7262" s="7" t="e">
        <v>#N/A</v>
      </c>
      <c r="F7262" s="7" t="e">
        <v>#N/A</v>
      </c>
      <c r="G7262" s="7" t="e">
        <v>#N/A</v>
      </c>
      <c r="H7262" s="7" t="e">
        <v>#N/A</v>
      </c>
      <c r="I7262" s="7" t="s">
        <v>2632</v>
      </c>
      <c r="J7262" s="7" t="s">
        <v>2633</v>
      </c>
      <c r="K7262" s="241">
        <v>9305</v>
      </c>
      <c r="L7262" s="7" t="s">
        <v>2939</v>
      </c>
      <c r="M7262" s="241">
        <v>5505</v>
      </c>
      <c r="N7262" s="7" t="s">
        <v>61</v>
      </c>
    </row>
    <row r="7263" spans="1:14" x14ac:dyDescent="0.3">
      <c r="A7263" t="str">
        <f t="shared" si="113"/>
        <v>93056000</v>
      </c>
      <c r="B7263" s="7" t="s">
        <v>1321</v>
      </c>
      <c r="C7263" s="7"/>
      <c r="D7263" s="7"/>
      <c r="E7263" s="7" t="e">
        <v>#N/A</v>
      </c>
      <c r="F7263" s="7" t="e">
        <v>#N/A</v>
      </c>
      <c r="G7263" s="7" t="e">
        <v>#N/A</v>
      </c>
      <c r="H7263" s="7" t="e">
        <v>#N/A</v>
      </c>
      <c r="I7263" s="7" t="s">
        <v>2632</v>
      </c>
      <c r="J7263" s="7" t="s">
        <v>2633</v>
      </c>
      <c r="K7263" s="241">
        <v>9305</v>
      </c>
      <c r="L7263" s="7" t="s">
        <v>2939</v>
      </c>
      <c r="M7263" s="241">
        <v>6000</v>
      </c>
      <c r="N7263" s="7" t="s">
        <v>107</v>
      </c>
    </row>
    <row r="7264" spans="1:14" x14ac:dyDescent="0.3">
      <c r="A7264" t="str">
        <f t="shared" si="113"/>
        <v>93056001</v>
      </c>
      <c r="B7264" s="7" t="s">
        <v>1321</v>
      </c>
      <c r="C7264" s="7"/>
      <c r="D7264" s="7"/>
      <c r="E7264" s="7" t="e">
        <v>#N/A</v>
      </c>
      <c r="F7264" s="7" t="e">
        <v>#N/A</v>
      </c>
      <c r="G7264" s="7" t="e">
        <v>#N/A</v>
      </c>
      <c r="H7264" s="7" t="e">
        <v>#N/A</v>
      </c>
      <c r="I7264" s="7" t="s">
        <v>2632</v>
      </c>
      <c r="J7264" s="7" t="s">
        <v>2633</v>
      </c>
      <c r="K7264" s="241">
        <v>9305</v>
      </c>
      <c r="L7264" s="7" t="s">
        <v>2939</v>
      </c>
      <c r="M7264" s="241">
        <v>6001</v>
      </c>
      <c r="N7264" s="7" t="s">
        <v>457</v>
      </c>
    </row>
    <row r="7265" spans="1:14" x14ac:dyDescent="0.3">
      <c r="A7265" t="str">
        <f t="shared" si="113"/>
        <v>93057200</v>
      </c>
      <c r="B7265" s="7" t="s">
        <v>1321</v>
      </c>
      <c r="C7265" s="7"/>
      <c r="D7265" s="7"/>
      <c r="E7265" s="7" t="e">
        <v>#N/A</v>
      </c>
      <c r="F7265" s="7" t="e">
        <v>#N/A</v>
      </c>
      <c r="G7265" s="7" t="e">
        <v>#N/A</v>
      </c>
      <c r="H7265" s="7" t="e">
        <v>#N/A</v>
      </c>
      <c r="I7265" s="7" t="s">
        <v>2632</v>
      </c>
      <c r="J7265" s="7" t="s">
        <v>2633</v>
      </c>
      <c r="K7265" s="241">
        <v>9305</v>
      </c>
      <c r="L7265" s="7" t="s">
        <v>2939</v>
      </c>
      <c r="M7265" s="241">
        <v>7200</v>
      </c>
      <c r="N7265" s="7" t="s">
        <v>255</v>
      </c>
    </row>
    <row r="7266" spans="1:14" x14ac:dyDescent="0.3">
      <c r="A7266" t="str">
        <f t="shared" si="113"/>
        <v>93061</v>
      </c>
      <c r="B7266" s="7" t="s">
        <v>1321</v>
      </c>
      <c r="C7266" s="7"/>
      <c r="D7266" s="7"/>
      <c r="E7266" s="7" t="e">
        <v>#N/A</v>
      </c>
      <c r="F7266" s="7" t="e">
        <v>#N/A</v>
      </c>
      <c r="G7266" s="7" t="e">
        <v>#N/A</v>
      </c>
      <c r="H7266" s="7" t="e">
        <v>#N/A</v>
      </c>
      <c r="I7266" s="7" t="s">
        <v>2632</v>
      </c>
      <c r="J7266" s="7" t="s">
        <v>2633</v>
      </c>
      <c r="K7266" s="241">
        <v>9306</v>
      </c>
      <c r="L7266" s="7" t="s">
        <v>2940</v>
      </c>
      <c r="M7266" s="241">
        <v>1</v>
      </c>
      <c r="N7266" s="7" t="s">
        <v>158</v>
      </c>
    </row>
    <row r="7267" spans="1:14" x14ac:dyDescent="0.3">
      <c r="A7267" t="str">
        <f t="shared" si="113"/>
        <v>930650</v>
      </c>
      <c r="B7267" s="7" t="s">
        <v>1321</v>
      </c>
      <c r="C7267" s="7"/>
      <c r="D7267" s="7"/>
      <c r="E7267" s="7" t="e">
        <v>#N/A</v>
      </c>
      <c r="F7267" s="7" t="e">
        <v>#N/A</v>
      </c>
      <c r="G7267" s="7" t="e">
        <v>#N/A</v>
      </c>
      <c r="H7267" s="7" t="e">
        <v>#N/A</v>
      </c>
      <c r="I7267" s="7" t="s">
        <v>2632</v>
      </c>
      <c r="J7267" s="7" t="s">
        <v>2633</v>
      </c>
      <c r="K7267" s="241">
        <v>9306</v>
      </c>
      <c r="L7267" s="7" t="s">
        <v>2940</v>
      </c>
      <c r="M7267" s="241">
        <v>50</v>
      </c>
      <c r="N7267" s="7" t="s">
        <v>291</v>
      </c>
    </row>
    <row r="7268" spans="1:14" x14ac:dyDescent="0.3">
      <c r="A7268" t="str">
        <f t="shared" si="113"/>
        <v>930655</v>
      </c>
      <c r="B7268" s="7" t="s">
        <v>1321</v>
      </c>
      <c r="C7268" s="7"/>
      <c r="D7268" s="7"/>
      <c r="E7268" s="7" t="e">
        <v>#N/A</v>
      </c>
      <c r="F7268" s="7" t="e">
        <v>#N/A</v>
      </c>
      <c r="G7268" s="7" t="e">
        <v>#N/A</v>
      </c>
      <c r="H7268" s="7" t="e">
        <v>#N/A</v>
      </c>
      <c r="I7268" s="7" t="s">
        <v>2632</v>
      </c>
      <c r="J7268" s="7" t="s">
        <v>2633</v>
      </c>
      <c r="K7268" s="241">
        <v>9306</v>
      </c>
      <c r="L7268" s="7" t="s">
        <v>2940</v>
      </c>
      <c r="M7268" s="241">
        <v>55</v>
      </c>
      <c r="N7268" s="7" t="s">
        <v>2715</v>
      </c>
    </row>
    <row r="7269" spans="1:14" x14ac:dyDescent="0.3">
      <c r="A7269" t="str">
        <f t="shared" si="113"/>
        <v>93062085</v>
      </c>
      <c r="B7269" s="7" t="s">
        <v>1321</v>
      </c>
      <c r="C7269" s="7"/>
      <c r="D7269" s="7"/>
      <c r="E7269" s="7" t="e">
        <v>#N/A</v>
      </c>
      <c r="F7269" s="7" t="e">
        <v>#N/A</v>
      </c>
      <c r="G7269" s="7" t="e">
        <v>#N/A</v>
      </c>
      <c r="H7269" s="7" t="e">
        <v>#N/A</v>
      </c>
      <c r="I7269" s="7" t="s">
        <v>2632</v>
      </c>
      <c r="J7269" s="7" t="s">
        <v>2633</v>
      </c>
      <c r="K7269" s="241">
        <v>9306</v>
      </c>
      <c r="L7269" s="7" t="s">
        <v>2940</v>
      </c>
      <c r="M7269" s="241">
        <v>2085</v>
      </c>
      <c r="N7269" s="7" t="s">
        <v>280</v>
      </c>
    </row>
    <row r="7270" spans="1:14" x14ac:dyDescent="0.3">
      <c r="A7270" t="str">
        <f t="shared" si="113"/>
        <v>93066001</v>
      </c>
      <c r="B7270" s="7" t="s">
        <v>1321</v>
      </c>
      <c r="C7270" s="7"/>
      <c r="D7270" s="7"/>
      <c r="E7270" s="7" t="e">
        <v>#N/A</v>
      </c>
      <c r="F7270" s="7" t="e">
        <v>#N/A</v>
      </c>
      <c r="G7270" s="7" t="e">
        <v>#N/A</v>
      </c>
      <c r="H7270" s="7" t="e">
        <v>#N/A</v>
      </c>
      <c r="I7270" s="7" t="s">
        <v>2632</v>
      </c>
      <c r="J7270" s="7" t="s">
        <v>2633</v>
      </c>
      <c r="K7270" s="241">
        <v>9306</v>
      </c>
      <c r="L7270" s="7" t="s">
        <v>2940</v>
      </c>
      <c r="M7270" s="241">
        <v>6001</v>
      </c>
      <c r="N7270" s="7" t="s">
        <v>457</v>
      </c>
    </row>
    <row r="7271" spans="1:14" x14ac:dyDescent="0.3">
      <c r="A7271" t="str">
        <f t="shared" si="113"/>
        <v>93067200</v>
      </c>
      <c r="B7271" s="7" t="s">
        <v>1321</v>
      </c>
      <c r="C7271" s="7"/>
      <c r="D7271" s="7"/>
      <c r="E7271" s="7" t="e">
        <v>#N/A</v>
      </c>
      <c r="F7271" s="7" t="e">
        <v>#N/A</v>
      </c>
      <c r="G7271" s="7" t="e">
        <v>#N/A</v>
      </c>
      <c r="H7271" s="7" t="e">
        <v>#N/A</v>
      </c>
      <c r="I7271" s="7" t="s">
        <v>2632</v>
      </c>
      <c r="J7271" s="7" t="s">
        <v>2633</v>
      </c>
      <c r="K7271" s="241">
        <v>9306</v>
      </c>
      <c r="L7271" s="7" t="s">
        <v>2940</v>
      </c>
      <c r="M7271" s="241">
        <v>7200</v>
      </c>
      <c r="N7271" s="7" t="s">
        <v>255</v>
      </c>
    </row>
    <row r="7272" spans="1:14" x14ac:dyDescent="0.3">
      <c r="A7272" t="str">
        <f t="shared" si="113"/>
        <v>93072015</v>
      </c>
      <c r="B7272" s="7" t="s">
        <v>1321</v>
      </c>
      <c r="C7272" s="7"/>
      <c r="D7272" s="7"/>
      <c r="E7272" s="7" t="e">
        <v>#N/A</v>
      </c>
      <c r="F7272" s="7" t="e">
        <v>#N/A</v>
      </c>
      <c r="G7272" s="7" t="e">
        <v>#N/A</v>
      </c>
      <c r="H7272" s="7" t="e">
        <v>#N/A</v>
      </c>
      <c r="I7272" s="7" t="s">
        <v>2632</v>
      </c>
      <c r="J7272" s="7" t="s">
        <v>2633</v>
      </c>
      <c r="K7272" s="241">
        <v>9307</v>
      </c>
      <c r="L7272" s="7" t="s">
        <v>2941</v>
      </c>
      <c r="M7272" s="241">
        <v>2015</v>
      </c>
      <c r="N7272" s="7" t="s">
        <v>278</v>
      </c>
    </row>
    <row r="7273" spans="1:14" x14ac:dyDescent="0.3">
      <c r="A7273" t="str">
        <f t="shared" si="113"/>
        <v>93072037</v>
      </c>
      <c r="B7273" s="7" t="s">
        <v>1321</v>
      </c>
      <c r="C7273" s="7"/>
      <c r="D7273" s="7"/>
      <c r="E7273" s="7" t="e">
        <v>#N/A</v>
      </c>
      <c r="F7273" s="7" t="e">
        <v>#N/A</v>
      </c>
      <c r="G7273" s="7" t="e">
        <v>#N/A</v>
      </c>
      <c r="H7273" s="7" t="e">
        <v>#N/A</v>
      </c>
      <c r="I7273" s="7" t="s">
        <v>2632</v>
      </c>
      <c r="J7273" s="7" t="s">
        <v>2633</v>
      </c>
      <c r="K7273" s="241">
        <v>9307</v>
      </c>
      <c r="L7273" s="7" t="s">
        <v>2941</v>
      </c>
      <c r="M7273" s="241">
        <v>2037</v>
      </c>
      <c r="N7273" s="7" t="s">
        <v>294</v>
      </c>
    </row>
    <row r="7274" spans="1:14" x14ac:dyDescent="0.3">
      <c r="A7274" t="str">
        <f t="shared" si="113"/>
        <v>93072039</v>
      </c>
      <c r="B7274" s="7" t="s">
        <v>1321</v>
      </c>
      <c r="C7274" s="7"/>
      <c r="D7274" s="7"/>
      <c r="E7274" s="7" t="e">
        <v>#N/A</v>
      </c>
      <c r="F7274" s="7" t="e">
        <v>#N/A</v>
      </c>
      <c r="G7274" s="7" t="e">
        <v>#N/A</v>
      </c>
      <c r="H7274" s="7" t="e">
        <v>#N/A</v>
      </c>
      <c r="I7274" s="7" t="s">
        <v>2632</v>
      </c>
      <c r="J7274" s="7" t="s">
        <v>2633</v>
      </c>
      <c r="K7274" s="241">
        <v>9307</v>
      </c>
      <c r="L7274" s="7" t="s">
        <v>2941</v>
      </c>
      <c r="M7274" s="241">
        <v>2039</v>
      </c>
      <c r="N7274" s="7" t="s">
        <v>353</v>
      </c>
    </row>
    <row r="7275" spans="1:14" x14ac:dyDescent="0.3">
      <c r="A7275" t="str">
        <f t="shared" si="113"/>
        <v>93072041</v>
      </c>
      <c r="B7275" s="7" t="s">
        <v>1321</v>
      </c>
      <c r="C7275" s="7"/>
      <c r="D7275" s="7"/>
      <c r="E7275" s="7" t="e">
        <v>#N/A</v>
      </c>
      <c r="F7275" s="7" t="e">
        <v>#N/A</v>
      </c>
      <c r="G7275" s="7" t="e">
        <v>#N/A</v>
      </c>
      <c r="H7275" s="7" t="e">
        <v>#N/A</v>
      </c>
      <c r="I7275" s="7" t="s">
        <v>2632</v>
      </c>
      <c r="J7275" s="7" t="s">
        <v>2633</v>
      </c>
      <c r="K7275" s="241">
        <v>9307</v>
      </c>
      <c r="L7275" s="7" t="s">
        <v>2941</v>
      </c>
      <c r="M7275" s="241">
        <v>2041</v>
      </c>
      <c r="N7275" s="7" t="s">
        <v>1446</v>
      </c>
    </row>
    <row r="7276" spans="1:14" x14ac:dyDescent="0.3">
      <c r="A7276" t="str">
        <f t="shared" si="113"/>
        <v>93072045</v>
      </c>
      <c r="B7276" s="7" t="s">
        <v>1321</v>
      </c>
      <c r="C7276" s="7"/>
      <c r="D7276" s="7"/>
      <c r="E7276" s="7" t="e">
        <v>#N/A</v>
      </c>
      <c r="F7276" s="7" t="e">
        <v>#N/A</v>
      </c>
      <c r="G7276" s="7" t="e">
        <v>#N/A</v>
      </c>
      <c r="H7276" s="7" t="e">
        <v>#N/A</v>
      </c>
      <c r="I7276" s="7" t="s">
        <v>2632</v>
      </c>
      <c r="J7276" s="7" t="s">
        <v>2633</v>
      </c>
      <c r="K7276" s="241">
        <v>9307</v>
      </c>
      <c r="L7276" s="7" t="s">
        <v>2941</v>
      </c>
      <c r="M7276" s="241">
        <v>2045</v>
      </c>
      <c r="N7276" s="7" t="s">
        <v>170</v>
      </c>
    </row>
    <row r="7277" spans="1:14" x14ac:dyDescent="0.3">
      <c r="A7277" t="str">
        <f t="shared" si="113"/>
        <v>93072047</v>
      </c>
      <c r="B7277" s="7" t="s">
        <v>1321</v>
      </c>
      <c r="C7277" s="7"/>
      <c r="D7277" s="7"/>
      <c r="E7277" s="7" t="e">
        <v>#N/A</v>
      </c>
      <c r="F7277" s="7" t="e">
        <v>#N/A</v>
      </c>
      <c r="G7277" s="7" t="e">
        <v>#N/A</v>
      </c>
      <c r="H7277" s="7" t="e">
        <v>#N/A</v>
      </c>
      <c r="I7277" s="7" t="s">
        <v>2632</v>
      </c>
      <c r="J7277" s="7" t="s">
        <v>2633</v>
      </c>
      <c r="K7277" s="241">
        <v>9307</v>
      </c>
      <c r="L7277" s="7" t="s">
        <v>2941</v>
      </c>
      <c r="M7277" s="241">
        <v>2047</v>
      </c>
      <c r="N7277" s="7" t="s">
        <v>299</v>
      </c>
    </row>
    <row r="7278" spans="1:14" x14ac:dyDescent="0.3">
      <c r="A7278" t="str">
        <f t="shared" si="113"/>
        <v>93072076</v>
      </c>
      <c r="B7278" s="7" t="s">
        <v>1321</v>
      </c>
      <c r="C7278" s="7"/>
      <c r="D7278" s="7"/>
      <c r="E7278" s="7" t="e">
        <v>#N/A</v>
      </c>
      <c r="F7278" s="7" t="e">
        <v>#N/A</v>
      </c>
      <c r="G7278" s="7" t="e">
        <v>#N/A</v>
      </c>
      <c r="H7278" s="7" t="e">
        <v>#N/A</v>
      </c>
      <c r="I7278" s="7" t="s">
        <v>2632</v>
      </c>
      <c r="J7278" s="7" t="s">
        <v>2633</v>
      </c>
      <c r="K7278" s="241">
        <v>9307</v>
      </c>
      <c r="L7278" s="7" t="s">
        <v>2941</v>
      </c>
      <c r="M7278" s="241">
        <v>2076</v>
      </c>
      <c r="N7278" s="7" t="s">
        <v>509</v>
      </c>
    </row>
    <row r="7279" spans="1:14" x14ac:dyDescent="0.3">
      <c r="A7279" t="str">
        <f t="shared" si="113"/>
        <v>93072086</v>
      </c>
      <c r="B7279" s="7" t="s">
        <v>1321</v>
      </c>
      <c r="C7279" s="7"/>
      <c r="D7279" s="7"/>
      <c r="E7279" s="7" t="e">
        <v>#N/A</v>
      </c>
      <c r="F7279" s="7" t="e">
        <v>#N/A</v>
      </c>
      <c r="G7279" s="7" t="e">
        <v>#N/A</v>
      </c>
      <c r="H7279" s="7" t="e">
        <v>#N/A</v>
      </c>
      <c r="I7279" s="7" t="s">
        <v>2632</v>
      </c>
      <c r="J7279" s="7" t="s">
        <v>2633</v>
      </c>
      <c r="K7279" s="241">
        <v>9307</v>
      </c>
      <c r="L7279" s="7" t="s">
        <v>2941</v>
      </c>
      <c r="M7279" s="241">
        <v>2086</v>
      </c>
      <c r="N7279" s="7" t="s">
        <v>291</v>
      </c>
    </row>
    <row r="7280" spans="1:14" x14ac:dyDescent="0.3">
      <c r="A7280" t="str">
        <f t="shared" si="113"/>
        <v>93072092</v>
      </c>
      <c r="B7280" s="7" t="s">
        <v>1321</v>
      </c>
      <c r="C7280" s="7"/>
      <c r="D7280" s="7"/>
      <c r="E7280" s="7" t="e">
        <v>#N/A</v>
      </c>
      <c r="F7280" s="7" t="e">
        <v>#N/A</v>
      </c>
      <c r="G7280" s="7" t="e">
        <v>#N/A</v>
      </c>
      <c r="H7280" s="7" t="e">
        <v>#N/A</v>
      </c>
      <c r="I7280" s="7" t="s">
        <v>2632</v>
      </c>
      <c r="J7280" s="7" t="s">
        <v>2633</v>
      </c>
      <c r="K7280" s="241">
        <v>9307</v>
      </c>
      <c r="L7280" s="7" t="s">
        <v>2941</v>
      </c>
      <c r="M7280" s="241">
        <v>2092</v>
      </c>
      <c r="N7280" s="7" t="s">
        <v>141</v>
      </c>
    </row>
    <row r="7281" spans="1:14" x14ac:dyDescent="0.3">
      <c r="A7281" t="str">
        <f t="shared" si="113"/>
        <v>93076001</v>
      </c>
      <c r="B7281" s="7" t="s">
        <v>1321</v>
      </c>
      <c r="C7281" s="7"/>
      <c r="D7281" s="7"/>
      <c r="E7281" s="7" t="e">
        <v>#N/A</v>
      </c>
      <c r="F7281" s="7" t="e">
        <v>#N/A</v>
      </c>
      <c r="G7281" s="7" t="e">
        <v>#N/A</v>
      </c>
      <c r="H7281" s="7" t="e">
        <v>#N/A</v>
      </c>
      <c r="I7281" s="7" t="s">
        <v>2632</v>
      </c>
      <c r="J7281" s="7" t="s">
        <v>2633</v>
      </c>
      <c r="K7281" s="241">
        <v>9307</v>
      </c>
      <c r="L7281" s="7" t="s">
        <v>2941</v>
      </c>
      <c r="M7281" s="241">
        <v>6001</v>
      </c>
      <c r="N7281" s="7" t="s">
        <v>457</v>
      </c>
    </row>
    <row r="7282" spans="1:14" x14ac:dyDescent="0.3">
      <c r="A7282" t="str">
        <f t="shared" si="113"/>
        <v>93077200</v>
      </c>
      <c r="B7282" s="7" t="s">
        <v>1321</v>
      </c>
      <c r="C7282" s="7"/>
      <c r="D7282" s="7"/>
      <c r="E7282" s="7" t="e">
        <v>#N/A</v>
      </c>
      <c r="F7282" s="7" t="e">
        <v>#N/A</v>
      </c>
      <c r="G7282" s="7" t="e">
        <v>#N/A</v>
      </c>
      <c r="H7282" s="7" t="e">
        <v>#N/A</v>
      </c>
      <c r="I7282" s="7" t="s">
        <v>2632</v>
      </c>
      <c r="J7282" s="7" t="s">
        <v>2633</v>
      </c>
      <c r="K7282" s="241">
        <v>9307</v>
      </c>
      <c r="L7282" s="7" t="s">
        <v>2941</v>
      </c>
      <c r="M7282" s="241">
        <v>7200</v>
      </c>
      <c r="N7282" s="7" t="s">
        <v>255</v>
      </c>
    </row>
    <row r="7283" spans="1:14" x14ac:dyDescent="0.3">
      <c r="A7283" t="str">
        <f t="shared" si="113"/>
        <v>93082092</v>
      </c>
      <c r="B7283" s="7" t="s">
        <v>1321</v>
      </c>
      <c r="C7283" s="7"/>
      <c r="D7283" s="7"/>
      <c r="E7283" s="7" t="e">
        <v>#N/A</v>
      </c>
      <c r="F7283" s="7" t="e">
        <v>#N/A</v>
      </c>
      <c r="G7283" s="7" t="e">
        <v>#N/A</v>
      </c>
      <c r="H7283" s="7" t="e">
        <v>#N/A</v>
      </c>
      <c r="I7283" s="7" t="s">
        <v>2632</v>
      </c>
      <c r="J7283" s="7" t="s">
        <v>2633</v>
      </c>
      <c r="K7283" s="241">
        <v>9308</v>
      </c>
      <c r="L7283" s="7" t="s">
        <v>2942</v>
      </c>
      <c r="M7283" s="241">
        <v>2092</v>
      </c>
      <c r="N7283" s="7" t="s">
        <v>141</v>
      </c>
    </row>
    <row r="7284" spans="1:14" x14ac:dyDescent="0.3">
      <c r="A7284" t="str">
        <f t="shared" si="113"/>
        <v>93085502</v>
      </c>
      <c r="B7284" s="7" t="s">
        <v>1321</v>
      </c>
      <c r="C7284" s="7"/>
      <c r="D7284" s="7"/>
      <c r="E7284" s="7" t="e">
        <v>#N/A</v>
      </c>
      <c r="F7284" s="7" t="e">
        <v>#N/A</v>
      </c>
      <c r="G7284" s="7" t="e">
        <v>#N/A</v>
      </c>
      <c r="H7284" s="7" t="e">
        <v>#N/A</v>
      </c>
      <c r="I7284" s="7" t="s">
        <v>2632</v>
      </c>
      <c r="J7284" s="7" t="s">
        <v>2633</v>
      </c>
      <c r="K7284" s="241">
        <v>9308</v>
      </c>
      <c r="L7284" s="7" t="s">
        <v>2942</v>
      </c>
      <c r="M7284" s="241">
        <v>5502</v>
      </c>
      <c r="N7284" s="7" t="s">
        <v>63</v>
      </c>
    </row>
    <row r="7285" spans="1:14" x14ac:dyDescent="0.3">
      <c r="A7285" t="str">
        <f t="shared" si="113"/>
        <v>93085505</v>
      </c>
      <c r="B7285" s="7" t="s">
        <v>1321</v>
      </c>
      <c r="C7285" s="7"/>
      <c r="D7285" s="7"/>
      <c r="E7285" s="7" t="e">
        <v>#N/A</v>
      </c>
      <c r="F7285" s="7" t="e">
        <v>#N/A</v>
      </c>
      <c r="G7285" s="7" t="e">
        <v>#N/A</v>
      </c>
      <c r="H7285" s="7" t="e">
        <v>#N/A</v>
      </c>
      <c r="I7285" s="7" t="s">
        <v>2632</v>
      </c>
      <c r="J7285" s="7" t="s">
        <v>2633</v>
      </c>
      <c r="K7285" s="241">
        <v>9308</v>
      </c>
      <c r="L7285" s="7" t="s">
        <v>2942</v>
      </c>
      <c r="M7285" s="241">
        <v>5505</v>
      </c>
      <c r="N7285" s="7" t="s">
        <v>61</v>
      </c>
    </row>
    <row r="7286" spans="1:14" x14ac:dyDescent="0.3">
      <c r="A7286" t="str">
        <f t="shared" si="113"/>
        <v>93085509</v>
      </c>
      <c r="B7286" s="7" t="s">
        <v>1321</v>
      </c>
      <c r="C7286" s="7"/>
      <c r="D7286" s="7"/>
      <c r="E7286" s="7" t="e">
        <v>#N/A</v>
      </c>
      <c r="F7286" s="7" t="e">
        <v>#N/A</v>
      </c>
      <c r="G7286" s="7" t="e">
        <v>#N/A</v>
      </c>
      <c r="H7286" s="7" t="e">
        <v>#N/A</v>
      </c>
      <c r="I7286" s="7" t="s">
        <v>2632</v>
      </c>
      <c r="J7286" s="7" t="s">
        <v>2633</v>
      </c>
      <c r="K7286" s="241">
        <v>9308</v>
      </c>
      <c r="L7286" s="7" t="s">
        <v>2942</v>
      </c>
      <c r="M7286" s="241">
        <v>5509</v>
      </c>
      <c r="N7286" s="7" t="s">
        <v>265</v>
      </c>
    </row>
    <row r="7287" spans="1:14" x14ac:dyDescent="0.3">
      <c r="A7287" t="str">
        <f t="shared" si="113"/>
        <v>93086000</v>
      </c>
      <c r="B7287" s="7" t="s">
        <v>1321</v>
      </c>
      <c r="C7287" s="7"/>
      <c r="D7287" s="7"/>
      <c r="E7287" s="7" t="e">
        <v>#N/A</v>
      </c>
      <c r="F7287" s="7" t="e">
        <v>#N/A</v>
      </c>
      <c r="G7287" s="7" t="e">
        <v>#N/A</v>
      </c>
      <c r="H7287" s="7" t="e">
        <v>#N/A</v>
      </c>
      <c r="I7287" s="7" t="s">
        <v>2632</v>
      </c>
      <c r="J7287" s="7" t="s">
        <v>2633</v>
      </c>
      <c r="K7287" s="241">
        <v>9308</v>
      </c>
      <c r="L7287" s="7" t="s">
        <v>2942</v>
      </c>
      <c r="M7287" s="241">
        <v>6000</v>
      </c>
      <c r="N7287" s="7" t="s">
        <v>107</v>
      </c>
    </row>
    <row r="7288" spans="1:14" x14ac:dyDescent="0.3">
      <c r="A7288" t="str">
        <f t="shared" si="113"/>
        <v>93086001</v>
      </c>
      <c r="B7288" s="7" t="s">
        <v>1321</v>
      </c>
      <c r="C7288" s="7"/>
      <c r="D7288" s="7"/>
      <c r="E7288" s="7" t="e">
        <v>#N/A</v>
      </c>
      <c r="F7288" s="7" t="e">
        <v>#N/A</v>
      </c>
      <c r="G7288" s="7" t="e">
        <v>#N/A</v>
      </c>
      <c r="H7288" s="7" t="e">
        <v>#N/A</v>
      </c>
      <c r="I7288" s="7" t="s">
        <v>2632</v>
      </c>
      <c r="J7288" s="7" t="s">
        <v>2633</v>
      </c>
      <c r="K7288" s="241">
        <v>9308</v>
      </c>
      <c r="L7288" s="7" t="s">
        <v>2942</v>
      </c>
      <c r="M7288" s="241">
        <v>6001</v>
      </c>
      <c r="N7288" s="7" t="s">
        <v>457</v>
      </c>
    </row>
    <row r="7289" spans="1:14" x14ac:dyDescent="0.3">
      <c r="A7289" t="str">
        <f t="shared" si="113"/>
        <v>93087200</v>
      </c>
      <c r="B7289" s="7" t="s">
        <v>1321</v>
      </c>
      <c r="C7289" s="7"/>
      <c r="D7289" s="7"/>
      <c r="E7289" s="7" t="e">
        <v>#N/A</v>
      </c>
      <c r="F7289" s="7" t="e">
        <v>#N/A</v>
      </c>
      <c r="G7289" s="7" t="e">
        <v>#N/A</v>
      </c>
      <c r="H7289" s="7" t="e">
        <v>#N/A</v>
      </c>
      <c r="I7289" s="7" t="s">
        <v>2632</v>
      </c>
      <c r="J7289" s="7" t="s">
        <v>2633</v>
      </c>
      <c r="K7289" s="241">
        <v>9308</v>
      </c>
      <c r="L7289" s="7" t="s">
        <v>2942</v>
      </c>
      <c r="M7289" s="241">
        <v>7200</v>
      </c>
      <c r="N7289" s="7" t="s">
        <v>255</v>
      </c>
    </row>
    <row r="7290" spans="1:14" x14ac:dyDescent="0.3">
      <c r="A7290" t="str">
        <f t="shared" si="113"/>
        <v>4071</v>
      </c>
      <c r="B7290" s="7" t="s">
        <v>1294</v>
      </c>
      <c r="C7290" s="7" t="s">
        <v>1429</v>
      </c>
      <c r="D7290" s="7" t="s">
        <v>1356</v>
      </c>
      <c r="E7290" s="7" t="e">
        <v>#N/A</v>
      </c>
      <c r="F7290" s="7" t="e">
        <v>#N/A</v>
      </c>
      <c r="G7290" s="7" t="e">
        <v>#N/A</v>
      </c>
      <c r="H7290" s="7" t="e">
        <v>#N/A</v>
      </c>
      <c r="I7290" s="7" t="s">
        <v>1720</v>
      </c>
      <c r="J7290" s="7" t="s">
        <v>987</v>
      </c>
      <c r="K7290" s="241">
        <v>407</v>
      </c>
      <c r="L7290" s="7" t="s">
        <v>2943</v>
      </c>
      <c r="M7290" s="241">
        <v>1</v>
      </c>
      <c r="N7290" s="7" t="s">
        <v>158</v>
      </c>
    </row>
    <row r="7291" spans="1:14" x14ac:dyDescent="0.3">
      <c r="A7291" t="str">
        <f t="shared" si="113"/>
        <v>40730</v>
      </c>
      <c r="B7291" s="7" t="s">
        <v>1294</v>
      </c>
      <c r="C7291" s="7" t="s">
        <v>1429</v>
      </c>
      <c r="D7291" s="7" t="s">
        <v>1356</v>
      </c>
      <c r="E7291" s="7" t="e">
        <v>#N/A</v>
      </c>
      <c r="F7291" s="7" t="e">
        <v>#N/A</v>
      </c>
      <c r="G7291" s="7" t="e">
        <v>#N/A</v>
      </c>
      <c r="H7291" s="7" t="e">
        <v>#N/A</v>
      </c>
      <c r="I7291" s="7" t="s">
        <v>1720</v>
      </c>
      <c r="J7291" s="7" t="s">
        <v>987</v>
      </c>
      <c r="K7291" s="241">
        <v>407</v>
      </c>
      <c r="L7291" s="7" t="s">
        <v>2943</v>
      </c>
      <c r="M7291" s="241">
        <v>30</v>
      </c>
      <c r="N7291" s="7" t="s">
        <v>347</v>
      </c>
    </row>
    <row r="7292" spans="1:14" x14ac:dyDescent="0.3">
      <c r="A7292" t="str">
        <f t="shared" si="113"/>
        <v>4071504</v>
      </c>
      <c r="B7292" s="7" t="s">
        <v>1294</v>
      </c>
      <c r="C7292" s="7" t="s">
        <v>1429</v>
      </c>
      <c r="D7292" s="7" t="s">
        <v>1356</v>
      </c>
      <c r="E7292" s="7" t="e">
        <v>#N/A</v>
      </c>
      <c r="F7292" s="7" t="e">
        <v>#N/A</v>
      </c>
      <c r="G7292" s="7" t="e">
        <v>#N/A</v>
      </c>
      <c r="H7292" s="7" t="e">
        <v>#N/A</v>
      </c>
      <c r="I7292" s="7" t="s">
        <v>1720</v>
      </c>
      <c r="J7292" s="7" t="s">
        <v>987</v>
      </c>
      <c r="K7292" s="241">
        <v>407</v>
      </c>
      <c r="L7292" s="7" t="s">
        <v>2943</v>
      </c>
      <c r="M7292" s="241">
        <v>1504</v>
      </c>
      <c r="N7292" s="7" t="s">
        <v>161</v>
      </c>
    </row>
    <row r="7293" spans="1:14" x14ac:dyDescent="0.3">
      <c r="A7293" t="str">
        <f t="shared" si="113"/>
        <v>4072070</v>
      </c>
      <c r="B7293" s="7" t="s">
        <v>1294</v>
      </c>
      <c r="C7293" s="7" t="s">
        <v>1429</v>
      </c>
      <c r="D7293" s="7" t="s">
        <v>1356</v>
      </c>
      <c r="E7293" s="7" t="e">
        <v>#N/A</v>
      </c>
      <c r="F7293" s="7" t="e">
        <v>#N/A</v>
      </c>
      <c r="G7293" s="7" t="e">
        <v>#N/A</v>
      </c>
      <c r="H7293" s="7" t="e">
        <v>#N/A</v>
      </c>
      <c r="I7293" s="7" t="s">
        <v>1720</v>
      </c>
      <c r="J7293" s="7" t="s">
        <v>987</v>
      </c>
      <c r="K7293" s="241">
        <v>407</v>
      </c>
      <c r="L7293" s="7" t="s">
        <v>2943</v>
      </c>
      <c r="M7293" s="241">
        <v>2070</v>
      </c>
      <c r="N7293" s="7" t="s">
        <v>279</v>
      </c>
    </row>
    <row r="7294" spans="1:14" x14ac:dyDescent="0.3">
      <c r="A7294" t="str">
        <f t="shared" si="113"/>
        <v>4077103</v>
      </c>
      <c r="B7294" s="7" t="s">
        <v>1294</v>
      </c>
      <c r="C7294" s="7" t="s">
        <v>1429</v>
      </c>
      <c r="D7294" s="7" t="s">
        <v>1356</v>
      </c>
      <c r="E7294" s="7" t="e">
        <v>#N/A</v>
      </c>
      <c r="F7294" s="7" t="e">
        <v>#N/A</v>
      </c>
      <c r="G7294" s="7" t="e">
        <v>#N/A</v>
      </c>
      <c r="H7294" s="7" t="e">
        <v>#N/A</v>
      </c>
      <c r="I7294" s="7" t="s">
        <v>1720</v>
      </c>
      <c r="J7294" s="7" t="s">
        <v>987</v>
      </c>
      <c r="K7294" s="241">
        <v>407</v>
      </c>
      <c r="L7294" s="7" t="s">
        <v>2943</v>
      </c>
      <c r="M7294" s="241">
        <v>7103</v>
      </c>
      <c r="N7294" s="7" t="s">
        <v>36</v>
      </c>
    </row>
    <row r="7295" spans="1:14" x14ac:dyDescent="0.3">
      <c r="A7295" t="str">
        <f t="shared" si="113"/>
        <v>4077104</v>
      </c>
      <c r="B7295" s="7" t="s">
        <v>1294</v>
      </c>
      <c r="C7295" s="7" t="s">
        <v>1429</v>
      </c>
      <c r="D7295" s="7" t="s">
        <v>1356</v>
      </c>
      <c r="E7295" s="7" t="e">
        <v>#N/A</v>
      </c>
      <c r="F7295" s="7" t="e">
        <v>#N/A</v>
      </c>
      <c r="G7295" s="7" t="e">
        <v>#N/A</v>
      </c>
      <c r="H7295" s="7" t="e">
        <v>#N/A</v>
      </c>
      <c r="I7295" s="7" t="s">
        <v>1720</v>
      </c>
      <c r="J7295" s="7" t="s">
        <v>987</v>
      </c>
      <c r="K7295" s="241">
        <v>407</v>
      </c>
      <c r="L7295" s="7" t="s">
        <v>2943</v>
      </c>
      <c r="M7295" s="241">
        <v>7104</v>
      </c>
      <c r="N7295" s="7" t="s">
        <v>1384</v>
      </c>
    </row>
    <row r="7296" spans="1:14" x14ac:dyDescent="0.3">
      <c r="A7296" t="str">
        <f t="shared" si="113"/>
        <v>4077105</v>
      </c>
      <c r="B7296" s="7" t="s">
        <v>1294</v>
      </c>
      <c r="C7296" s="7" t="s">
        <v>1429</v>
      </c>
      <c r="D7296" s="7" t="s">
        <v>1356</v>
      </c>
      <c r="E7296" s="7" t="e">
        <v>#N/A</v>
      </c>
      <c r="F7296" s="7" t="e">
        <v>#N/A</v>
      </c>
      <c r="G7296" s="7" t="e">
        <v>#N/A</v>
      </c>
      <c r="H7296" s="7" t="e">
        <v>#N/A</v>
      </c>
      <c r="I7296" s="7" t="s">
        <v>1720</v>
      </c>
      <c r="J7296" s="7" t="s">
        <v>987</v>
      </c>
      <c r="K7296" s="241">
        <v>407</v>
      </c>
      <c r="L7296" s="7" t="s">
        <v>2943</v>
      </c>
      <c r="M7296" s="241">
        <v>7105</v>
      </c>
      <c r="N7296" s="7" t="s">
        <v>1424</v>
      </c>
    </row>
    <row r="7297" spans="1:14" x14ac:dyDescent="0.3">
      <c r="A7297" t="str">
        <f t="shared" si="113"/>
        <v>4081</v>
      </c>
      <c r="B7297" s="7" t="s">
        <v>1294</v>
      </c>
      <c r="C7297" s="7" t="s">
        <v>1429</v>
      </c>
      <c r="D7297" s="7" t="s">
        <v>1356</v>
      </c>
      <c r="E7297" s="7" t="e">
        <v>#N/A</v>
      </c>
      <c r="F7297" s="7" t="e">
        <v>#N/A</v>
      </c>
      <c r="G7297" s="7" t="e">
        <v>#N/A</v>
      </c>
      <c r="H7297" s="7" t="e">
        <v>#N/A</v>
      </c>
      <c r="I7297" s="7" t="s">
        <v>1720</v>
      </c>
      <c r="J7297" s="7" t="s">
        <v>987</v>
      </c>
      <c r="K7297" s="241">
        <v>408</v>
      </c>
      <c r="L7297" s="7" t="s">
        <v>2944</v>
      </c>
      <c r="M7297" s="241">
        <v>1</v>
      </c>
      <c r="N7297" s="7" t="s">
        <v>158</v>
      </c>
    </row>
    <row r="7298" spans="1:14" x14ac:dyDescent="0.3">
      <c r="A7298" t="str">
        <f t="shared" si="113"/>
        <v>4087103</v>
      </c>
      <c r="B7298" s="7" t="s">
        <v>1294</v>
      </c>
      <c r="C7298" s="7" t="s">
        <v>1429</v>
      </c>
      <c r="D7298" s="7" t="s">
        <v>1356</v>
      </c>
      <c r="E7298" s="7" t="e">
        <v>#N/A</v>
      </c>
      <c r="F7298" s="7" t="e">
        <v>#N/A</v>
      </c>
      <c r="G7298" s="7" t="e">
        <v>#N/A</v>
      </c>
      <c r="H7298" s="7" t="e">
        <v>#N/A</v>
      </c>
      <c r="I7298" s="7" t="s">
        <v>1720</v>
      </c>
      <c r="J7298" s="7" t="s">
        <v>987</v>
      </c>
      <c r="K7298" s="241">
        <v>408</v>
      </c>
      <c r="L7298" s="7" t="s">
        <v>2944</v>
      </c>
      <c r="M7298" s="241">
        <v>7103</v>
      </c>
      <c r="N7298" s="7" t="s">
        <v>36</v>
      </c>
    </row>
    <row r="7299" spans="1:14" x14ac:dyDescent="0.3">
      <c r="A7299" t="str">
        <f t="shared" ref="A7299:A7362" si="114">K7299&amp;M7299</f>
        <v>4087104</v>
      </c>
      <c r="B7299" s="7" t="s">
        <v>1294</v>
      </c>
      <c r="C7299" s="7" t="s">
        <v>1429</v>
      </c>
      <c r="D7299" s="7" t="s">
        <v>1356</v>
      </c>
      <c r="E7299" s="7" t="e">
        <v>#N/A</v>
      </c>
      <c r="F7299" s="7" t="e">
        <v>#N/A</v>
      </c>
      <c r="G7299" s="7" t="e">
        <v>#N/A</v>
      </c>
      <c r="H7299" s="7" t="e">
        <v>#N/A</v>
      </c>
      <c r="I7299" s="7" t="s">
        <v>1720</v>
      </c>
      <c r="J7299" s="7" t="s">
        <v>987</v>
      </c>
      <c r="K7299" s="241">
        <v>408</v>
      </c>
      <c r="L7299" s="7" t="s">
        <v>2944</v>
      </c>
      <c r="M7299" s="241">
        <v>7104</v>
      </c>
      <c r="N7299" s="7" t="s">
        <v>1384</v>
      </c>
    </row>
    <row r="7300" spans="1:14" x14ac:dyDescent="0.3">
      <c r="A7300" t="str">
        <f t="shared" si="114"/>
        <v>102126000</v>
      </c>
      <c r="B7300" s="7" t="s">
        <v>1323</v>
      </c>
      <c r="C7300" s="7"/>
      <c r="D7300" s="7"/>
      <c r="E7300" s="7" t="e">
        <v>#N/A</v>
      </c>
      <c r="F7300" s="7" t="e">
        <v>#N/A</v>
      </c>
      <c r="G7300" s="7" t="e">
        <v>#N/A</v>
      </c>
      <c r="H7300" s="7" t="e">
        <v>#N/A</v>
      </c>
      <c r="I7300" s="7" t="s">
        <v>205</v>
      </c>
      <c r="J7300" s="7" t="s">
        <v>206</v>
      </c>
      <c r="K7300" s="241">
        <v>10212</v>
      </c>
      <c r="L7300" s="7" t="s">
        <v>2945</v>
      </c>
      <c r="M7300" s="241">
        <v>6000</v>
      </c>
      <c r="N7300" s="7" t="s">
        <v>107</v>
      </c>
    </row>
    <row r="7301" spans="1:14" x14ac:dyDescent="0.3">
      <c r="A7301" t="str">
        <f t="shared" si="114"/>
        <v>102126001</v>
      </c>
      <c r="B7301" s="7" t="s">
        <v>1323</v>
      </c>
      <c r="C7301" s="7"/>
      <c r="D7301" s="7"/>
      <c r="E7301" s="7" t="e">
        <v>#N/A</v>
      </c>
      <c r="F7301" s="7" t="e">
        <v>#N/A</v>
      </c>
      <c r="G7301" s="7" t="e">
        <v>#N/A</v>
      </c>
      <c r="H7301" s="7" t="e">
        <v>#N/A</v>
      </c>
      <c r="I7301" s="7" t="s">
        <v>205</v>
      </c>
      <c r="J7301" s="7" t="s">
        <v>206</v>
      </c>
      <c r="K7301" s="241">
        <v>10212</v>
      </c>
      <c r="L7301" s="7" t="s">
        <v>2945</v>
      </c>
      <c r="M7301" s="241">
        <v>6001</v>
      </c>
      <c r="N7301" s="7" t="s">
        <v>457</v>
      </c>
    </row>
    <row r="7302" spans="1:14" x14ac:dyDescent="0.3">
      <c r="A7302" t="str">
        <f t="shared" si="114"/>
        <v>102126003</v>
      </c>
      <c r="B7302" s="7" t="s">
        <v>1323</v>
      </c>
      <c r="C7302" s="7"/>
      <c r="D7302" s="7"/>
      <c r="E7302" s="7" t="e">
        <v>#N/A</v>
      </c>
      <c r="F7302" s="7" t="e">
        <v>#N/A</v>
      </c>
      <c r="G7302" s="7" t="e">
        <v>#N/A</v>
      </c>
      <c r="H7302" s="7" t="e">
        <v>#N/A</v>
      </c>
      <c r="I7302" s="7" t="s">
        <v>205</v>
      </c>
      <c r="J7302" s="7" t="s">
        <v>206</v>
      </c>
      <c r="K7302" s="241">
        <v>10212</v>
      </c>
      <c r="L7302" s="7" t="s">
        <v>2945</v>
      </c>
      <c r="M7302" s="241">
        <v>6003</v>
      </c>
      <c r="N7302" s="7" t="s">
        <v>89</v>
      </c>
    </row>
    <row r="7303" spans="1:14" x14ac:dyDescent="0.3">
      <c r="A7303" t="str">
        <f t="shared" si="114"/>
        <v>102126008</v>
      </c>
      <c r="B7303" s="7" t="s">
        <v>1323</v>
      </c>
      <c r="C7303" s="7"/>
      <c r="D7303" s="7"/>
      <c r="E7303" s="7" t="e">
        <v>#N/A</v>
      </c>
      <c r="F7303" s="7" t="e">
        <v>#N/A</v>
      </c>
      <c r="G7303" s="7" t="e">
        <v>#N/A</v>
      </c>
      <c r="H7303" s="7" t="e">
        <v>#N/A</v>
      </c>
      <c r="I7303" s="7" t="s">
        <v>205</v>
      </c>
      <c r="J7303" s="7" t="s">
        <v>206</v>
      </c>
      <c r="K7303" s="241">
        <v>10212</v>
      </c>
      <c r="L7303" s="7" t="s">
        <v>2945</v>
      </c>
      <c r="M7303" s="241">
        <v>6008</v>
      </c>
      <c r="N7303" s="7" t="s">
        <v>75</v>
      </c>
    </row>
    <row r="7304" spans="1:14" x14ac:dyDescent="0.3">
      <c r="A7304" t="str">
        <f t="shared" si="114"/>
        <v>103366000</v>
      </c>
      <c r="B7304" s="7" t="s">
        <v>1323</v>
      </c>
      <c r="C7304" s="7"/>
      <c r="D7304" s="7"/>
      <c r="E7304" s="7" t="e">
        <v>#N/A</v>
      </c>
      <c r="F7304" s="7" t="e">
        <v>#N/A</v>
      </c>
      <c r="G7304" s="7" t="e">
        <v>#N/A</v>
      </c>
      <c r="H7304" s="7" t="e">
        <v>#N/A</v>
      </c>
      <c r="I7304" s="7" t="s">
        <v>205</v>
      </c>
      <c r="J7304" s="7" t="s">
        <v>206</v>
      </c>
      <c r="K7304" s="241">
        <v>10336</v>
      </c>
      <c r="L7304" s="7" t="s">
        <v>2946</v>
      </c>
      <c r="M7304" s="241">
        <v>6000</v>
      </c>
      <c r="N7304" s="7" t="s">
        <v>107</v>
      </c>
    </row>
    <row r="7305" spans="1:14" x14ac:dyDescent="0.3">
      <c r="A7305" t="str">
        <f t="shared" si="114"/>
        <v>103366003</v>
      </c>
      <c r="B7305" s="7" t="s">
        <v>1323</v>
      </c>
      <c r="C7305" s="7"/>
      <c r="D7305" s="7"/>
      <c r="E7305" s="7" t="e">
        <v>#N/A</v>
      </c>
      <c r="F7305" s="7" t="e">
        <v>#N/A</v>
      </c>
      <c r="G7305" s="7" t="e">
        <v>#N/A</v>
      </c>
      <c r="H7305" s="7" t="e">
        <v>#N/A</v>
      </c>
      <c r="I7305" s="7" t="s">
        <v>205</v>
      </c>
      <c r="J7305" s="7" t="s">
        <v>206</v>
      </c>
      <c r="K7305" s="241">
        <v>10336</v>
      </c>
      <c r="L7305" s="7" t="s">
        <v>2946</v>
      </c>
      <c r="M7305" s="241">
        <v>6003</v>
      </c>
      <c r="N7305" s="7" t="s">
        <v>89</v>
      </c>
    </row>
    <row r="7306" spans="1:14" x14ac:dyDescent="0.3">
      <c r="A7306" t="str">
        <f t="shared" si="114"/>
        <v>103366006</v>
      </c>
      <c r="B7306" s="7" t="s">
        <v>1323</v>
      </c>
      <c r="C7306" s="7"/>
      <c r="D7306" s="7"/>
      <c r="E7306" s="7" t="e">
        <v>#N/A</v>
      </c>
      <c r="F7306" s="7" t="e">
        <v>#N/A</v>
      </c>
      <c r="G7306" s="7" t="e">
        <v>#N/A</v>
      </c>
      <c r="H7306" s="7" t="e">
        <v>#N/A</v>
      </c>
      <c r="I7306" s="7" t="s">
        <v>205</v>
      </c>
      <c r="J7306" s="7" t="s">
        <v>206</v>
      </c>
      <c r="K7306" s="241">
        <v>10336</v>
      </c>
      <c r="L7306" s="7" t="s">
        <v>2946</v>
      </c>
      <c r="M7306" s="241">
        <v>6006</v>
      </c>
      <c r="N7306" s="7" t="s">
        <v>68</v>
      </c>
    </row>
    <row r="7307" spans="1:14" x14ac:dyDescent="0.3">
      <c r="A7307" t="str">
        <f t="shared" si="114"/>
        <v>103366008</v>
      </c>
      <c r="B7307" s="7" t="s">
        <v>1323</v>
      </c>
      <c r="C7307" s="7"/>
      <c r="D7307" s="7"/>
      <c r="E7307" s="7" t="e">
        <v>#N/A</v>
      </c>
      <c r="F7307" s="7" t="e">
        <v>#N/A</v>
      </c>
      <c r="G7307" s="7" t="e">
        <v>#N/A</v>
      </c>
      <c r="H7307" s="7" t="e">
        <v>#N/A</v>
      </c>
      <c r="I7307" s="7" t="s">
        <v>205</v>
      </c>
      <c r="J7307" s="7" t="s">
        <v>206</v>
      </c>
      <c r="K7307" s="241">
        <v>10336</v>
      </c>
      <c r="L7307" s="7" t="s">
        <v>2946</v>
      </c>
      <c r="M7307" s="241">
        <v>6008</v>
      </c>
      <c r="N7307" s="7" t="s">
        <v>75</v>
      </c>
    </row>
    <row r="7308" spans="1:14" x14ac:dyDescent="0.3">
      <c r="A7308" t="str">
        <f t="shared" si="114"/>
        <v>80406001</v>
      </c>
      <c r="B7308" s="7" t="s">
        <v>1321</v>
      </c>
      <c r="C7308" s="7"/>
      <c r="D7308" s="7"/>
      <c r="E7308" s="7" t="e">
        <v>#N/A</v>
      </c>
      <c r="F7308" s="7" t="e">
        <v>#N/A</v>
      </c>
      <c r="G7308" s="7" t="e">
        <v>#N/A</v>
      </c>
      <c r="H7308" s="7" t="e">
        <v>#N/A</v>
      </c>
      <c r="I7308" s="7" t="s">
        <v>1286</v>
      </c>
      <c r="J7308" s="7" t="s">
        <v>1286</v>
      </c>
      <c r="K7308" s="241">
        <v>8040</v>
      </c>
      <c r="L7308" s="7" t="s">
        <v>2947</v>
      </c>
      <c r="M7308" s="241">
        <v>6001</v>
      </c>
      <c r="N7308" s="7" t="s">
        <v>457</v>
      </c>
    </row>
    <row r="7309" spans="1:14" x14ac:dyDescent="0.3">
      <c r="A7309" t="str">
        <f t="shared" si="114"/>
        <v>80406009</v>
      </c>
      <c r="B7309" s="7" t="s">
        <v>1321</v>
      </c>
      <c r="C7309" s="7"/>
      <c r="D7309" s="7"/>
      <c r="E7309" s="7" t="e">
        <v>#N/A</v>
      </c>
      <c r="F7309" s="7" t="e">
        <v>#N/A</v>
      </c>
      <c r="G7309" s="7" t="e">
        <v>#N/A</v>
      </c>
      <c r="H7309" s="7" t="e">
        <v>#N/A</v>
      </c>
      <c r="I7309" s="7" t="s">
        <v>1286</v>
      </c>
      <c r="J7309" s="7" t="s">
        <v>1286</v>
      </c>
      <c r="K7309" s="241">
        <v>8040</v>
      </c>
      <c r="L7309" s="7" t="s">
        <v>2947</v>
      </c>
      <c r="M7309" s="241">
        <v>6009</v>
      </c>
      <c r="N7309" s="7" t="s">
        <v>71</v>
      </c>
    </row>
    <row r="7310" spans="1:14" x14ac:dyDescent="0.3">
      <c r="A7310" t="str">
        <f t="shared" si="114"/>
        <v>91336004</v>
      </c>
      <c r="B7310" s="7" t="s">
        <v>1321</v>
      </c>
      <c r="C7310" s="7"/>
      <c r="D7310" s="7"/>
      <c r="E7310" s="7" t="e">
        <v>#N/A</v>
      </c>
      <c r="F7310" s="7" t="e">
        <v>#N/A</v>
      </c>
      <c r="G7310" s="7" t="e">
        <v>#N/A</v>
      </c>
      <c r="H7310" s="7" t="e">
        <v>#N/A</v>
      </c>
      <c r="I7310" s="7" t="s">
        <v>174</v>
      </c>
      <c r="J7310" s="7" t="s">
        <v>175</v>
      </c>
      <c r="K7310" s="241">
        <v>9133</v>
      </c>
      <c r="L7310" s="7" t="s">
        <v>2948</v>
      </c>
      <c r="M7310" s="241">
        <v>6004</v>
      </c>
      <c r="N7310" s="7" t="s">
        <v>66</v>
      </c>
    </row>
    <row r="7311" spans="1:14" x14ac:dyDescent="0.3">
      <c r="A7311" t="str">
        <f t="shared" si="114"/>
        <v>91336008</v>
      </c>
      <c r="B7311" s="7" t="s">
        <v>1321</v>
      </c>
      <c r="C7311" s="7"/>
      <c r="D7311" s="7"/>
      <c r="E7311" s="7" t="e">
        <v>#N/A</v>
      </c>
      <c r="F7311" s="7" t="e">
        <v>#N/A</v>
      </c>
      <c r="G7311" s="7" t="e">
        <v>#N/A</v>
      </c>
      <c r="H7311" s="7" t="e">
        <v>#N/A</v>
      </c>
      <c r="I7311" s="7" t="s">
        <v>174</v>
      </c>
      <c r="J7311" s="7" t="s">
        <v>175</v>
      </c>
      <c r="K7311" s="241">
        <v>9133</v>
      </c>
      <c r="L7311" s="7" t="s">
        <v>2948</v>
      </c>
      <c r="M7311" s="241">
        <v>6008</v>
      </c>
      <c r="N7311" s="7" t="s">
        <v>75</v>
      </c>
    </row>
    <row r="7312" spans="1:14" x14ac:dyDescent="0.3">
      <c r="A7312" t="str">
        <f t="shared" si="114"/>
        <v>91356000</v>
      </c>
      <c r="B7312" s="7" t="s">
        <v>1323</v>
      </c>
      <c r="C7312" s="7"/>
      <c r="D7312" s="7"/>
      <c r="E7312" s="7" t="e">
        <v>#N/A</v>
      </c>
      <c r="F7312" s="7" t="e">
        <v>#N/A</v>
      </c>
      <c r="G7312" s="7" t="e">
        <v>#N/A</v>
      </c>
      <c r="H7312" s="7" t="e">
        <v>#N/A</v>
      </c>
      <c r="I7312" s="7" t="s">
        <v>205</v>
      </c>
      <c r="J7312" s="7" t="s">
        <v>206</v>
      </c>
      <c r="K7312" s="241">
        <v>9135</v>
      </c>
      <c r="L7312" s="7" t="s">
        <v>209</v>
      </c>
      <c r="M7312" s="241">
        <v>6000</v>
      </c>
      <c r="N7312" s="7" t="s">
        <v>107</v>
      </c>
    </row>
    <row r="7313" spans="1:14" x14ac:dyDescent="0.3">
      <c r="A7313" t="str">
        <f t="shared" si="114"/>
        <v>91356003</v>
      </c>
      <c r="B7313" s="7" t="s">
        <v>1323</v>
      </c>
      <c r="C7313" s="7"/>
      <c r="D7313" s="7"/>
      <c r="E7313" s="7">
        <v>0</v>
      </c>
      <c r="F7313" s="7">
        <v>0</v>
      </c>
      <c r="G7313" s="7">
        <v>0</v>
      </c>
      <c r="H7313" s="7">
        <v>0</v>
      </c>
      <c r="I7313" s="7" t="s">
        <v>205</v>
      </c>
      <c r="J7313" s="7" t="s">
        <v>206</v>
      </c>
      <c r="K7313" s="241">
        <v>9135</v>
      </c>
      <c r="L7313" s="7" t="s">
        <v>209</v>
      </c>
      <c r="M7313" s="241">
        <v>6003</v>
      </c>
      <c r="N7313" s="7" t="s">
        <v>89</v>
      </c>
    </row>
    <row r="7314" spans="1:14" x14ac:dyDescent="0.3">
      <c r="A7314" t="str">
        <f t="shared" si="114"/>
        <v>91356004</v>
      </c>
      <c r="B7314" s="7" t="s">
        <v>1323</v>
      </c>
      <c r="C7314" s="7"/>
      <c r="D7314" s="7"/>
      <c r="E7314" s="7" t="e">
        <v>#N/A</v>
      </c>
      <c r="F7314" s="7" t="e">
        <v>#N/A</v>
      </c>
      <c r="G7314" s="7" t="e">
        <v>#N/A</v>
      </c>
      <c r="H7314" s="7" t="e">
        <v>#N/A</v>
      </c>
      <c r="I7314" s="7" t="s">
        <v>205</v>
      </c>
      <c r="J7314" s="7" t="s">
        <v>206</v>
      </c>
      <c r="K7314" s="241">
        <v>9135</v>
      </c>
      <c r="L7314" s="7" t="s">
        <v>209</v>
      </c>
      <c r="M7314" s="241">
        <v>6004</v>
      </c>
      <c r="N7314" s="7" t="s">
        <v>66</v>
      </c>
    </row>
    <row r="7315" spans="1:14" x14ac:dyDescent="0.3">
      <c r="A7315" t="str">
        <f t="shared" si="114"/>
        <v>91356008</v>
      </c>
      <c r="B7315" s="7" t="s">
        <v>1323</v>
      </c>
      <c r="C7315" s="7"/>
      <c r="D7315" s="7"/>
      <c r="E7315" s="7" t="e">
        <v>#N/A</v>
      </c>
      <c r="F7315" s="7" t="e">
        <v>#N/A</v>
      </c>
      <c r="G7315" s="7" t="e">
        <v>#N/A</v>
      </c>
      <c r="H7315" s="7" t="e">
        <v>#N/A</v>
      </c>
      <c r="I7315" s="7" t="s">
        <v>205</v>
      </c>
      <c r="J7315" s="7" t="s">
        <v>206</v>
      </c>
      <c r="K7315" s="241">
        <v>9135</v>
      </c>
      <c r="L7315" s="7" t="s">
        <v>209</v>
      </c>
      <c r="M7315" s="241">
        <v>6008</v>
      </c>
      <c r="N7315" s="7" t="s">
        <v>75</v>
      </c>
    </row>
    <row r="7316" spans="1:14" x14ac:dyDescent="0.3">
      <c r="A7316" t="str">
        <f t="shared" si="114"/>
        <v>66375505</v>
      </c>
      <c r="B7316" s="7" t="s">
        <v>1321</v>
      </c>
      <c r="C7316" s="7"/>
      <c r="D7316" s="7"/>
      <c r="E7316" s="7">
        <v>0</v>
      </c>
      <c r="F7316" s="7">
        <v>0</v>
      </c>
      <c r="G7316" s="7" t="s">
        <v>260</v>
      </c>
      <c r="H7316" s="7" t="s">
        <v>261</v>
      </c>
      <c r="I7316" s="7" t="s">
        <v>1286</v>
      </c>
      <c r="J7316" s="7" t="s">
        <v>1286</v>
      </c>
      <c r="K7316" s="241">
        <v>6637</v>
      </c>
      <c r="L7316" s="7" t="s">
        <v>262</v>
      </c>
      <c r="M7316" s="241">
        <v>5505</v>
      </c>
      <c r="N7316" s="7" t="s">
        <v>61</v>
      </c>
    </row>
    <row r="7317" spans="1:14" x14ac:dyDescent="0.3">
      <c r="A7317" t="str">
        <f t="shared" si="114"/>
        <v>66376004</v>
      </c>
      <c r="B7317" s="7" t="s">
        <v>1321</v>
      </c>
      <c r="C7317" s="7"/>
      <c r="D7317" s="7"/>
      <c r="E7317" s="7">
        <v>0</v>
      </c>
      <c r="F7317" s="7">
        <v>0</v>
      </c>
      <c r="G7317" s="7" t="s">
        <v>260</v>
      </c>
      <c r="H7317" s="7" t="s">
        <v>261</v>
      </c>
      <c r="I7317" s="7" t="s">
        <v>1286</v>
      </c>
      <c r="J7317" s="7" t="s">
        <v>1286</v>
      </c>
      <c r="K7317" s="241">
        <v>6637</v>
      </c>
      <c r="L7317" s="7" t="s">
        <v>262</v>
      </c>
      <c r="M7317" s="241">
        <v>6004</v>
      </c>
      <c r="N7317" s="7" t="s">
        <v>66</v>
      </c>
    </row>
    <row r="7318" spans="1:14" x14ac:dyDescent="0.3">
      <c r="A7318" t="str">
        <f t="shared" si="114"/>
        <v>104006000</v>
      </c>
      <c r="B7318" s="7" t="s">
        <v>1323</v>
      </c>
      <c r="C7318" s="7"/>
      <c r="D7318" s="7"/>
      <c r="E7318" s="7" t="e">
        <v>#N/A</v>
      </c>
      <c r="F7318" s="7" t="e">
        <v>#N/A</v>
      </c>
      <c r="G7318" s="7" t="e">
        <v>#N/A</v>
      </c>
      <c r="H7318" s="7" t="e">
        <v>#N/A</v>
      </c>
      <c r="I7318" s="7" t="s">
        <v>1286</v>
      </c>
      <c r="J7318" s="7" t="s">
        <v>1286</v>
      </c>
      <c r="K7318" s="241">
        <v>10400</v>
      </c>
      <c r="L7318" s="7" t="s">
        <v>683</v>
      </c>
      <c r="M7318" s="241">
        <v>6000</v>
      </c>
      <c r="N7318" s="7" t="s">
        <v>107</v>
      </c>
    </row>
    <row r="7319" spans="1:14" x14ac:dyDescent="0.3">
      <c r="A7319" t="str">
        <f t="shared" si="114"/>
        <v>104006003</v>
      </c>
      <c r="B7319" s="7" t="s">
        <v>1323</v>
      </c>
      <c r="C7319" s="7"/>
      <c r="D7319" s="7"/>
      <c r="E7319" s="7" t="e">
        <v>#N/A</v>
      </c>
      <c r="F7319" s="7" t="e">
        <v>#N/A</v>
      </c>
      <c r="G7319" s="7" t="e">
        <v>#N/A</v>
      </c>
      <c r="H7319" s="7" t="e">
        <v>#N/A</v>
      </c>
      <c r="I7319" s="7" t="s">
        <v>1286</v>
      </c>
      <c r="J7319" s="7" t="s">
        <v>1286</v>
      </c>
      <c r="K7319" s="241">
        <v>10400</v>
      </c>
      <c r="L7319" s="7" t="s">
        <v>683</v>
      </c>
      <c r="M7319" s="241">
        <v>6003</v>
      </c>
      <c r="N7319" s="7" t="s">
        <v>89</v>
      </c>
    </row>
    <row r="7320" spans="1:14" x14ac:dyDescent="0.3">
      <c r="A7320" t="str">
        <f t="shared" si="114"/>
        <v>104006051</v>
      </c>
      <c r="B7320" s="7" t="s">
        <v>1323</v>
      </c>
      <c r="C7320" s="7"/>
      <c r="D7320" s="7"/>
      <c r="E7320" s="7" t="e">
        <v>#N/A</v>
      </c>
      <c r="F7320" s="7" t="e">
        <v>#N/A</v>
      </c>
      <c r="G7320" s="7" t="e">
        <v>#N/A</v>
      </c>
      <c r="H7320" s="7" t="e">
        <v>#N/A</v>
      </c>
      <c r="I7320" s="7" t="s">
        <v>1286</v>
      </c>
      <c r="J7320" s="7" t="s">
        <v>1286</v>
      </c>
      <c r="K7320" s="241">
        <v>10400</v>
      </c>
      <c r="L7320" s="7" t="s">
        <v>683</v>
      </c>
      <c r="M7320" s="241">
        <v>6051</v>
      </c>
      <c r="N7320" s="7" t="s">
        <v>2949</v>
      </c>
    </row>
    <row r="7321" spans="1:14" x14ac:dyDescent="0.3">
      <c r="A7321" t="str">
        <f t="shared" si="114"/>
        <v>104426000</v>
      </c>
      <c r="B7321" s="7" t="s">
        <v>1323</v>
      </c>
      <c r="C7321" s="7"/>
      <c r="D7321" s="7"/>
      <c r="E7321" s="7" t="e">
        <v>#N/A</v>
      </c>
      <c r="F7321" s="7" t="e">
        <v>#N/A</v>
      </c>
      <c r="G7321" s="7" t="e">
        <v>#N/A</v>
      </c>
      <c r="H7321" s="7" t="e">
        <v>#N/A</v>
      </c>
      <c r="I7321" s="7" t="s">
        <v>1286</v>
      </c>
      <c r="J7321" s="7" t="s">
        <v>1286</v>
      </c>
      <c r="K7321" s="241">
        <v>10442</v>
      </c>
      <c r="L7321" s="7" t="s">
        <v>2950</v>
      </c>
      <c r="M7321" s="241">
        <v>6000</v>
      </c>
      <c r="N7321" s="7" t="s">
        <v>107</v>
      </c>
    </row>
    <row r="7322" spans="1:14" x14ac:dyDescent="0.3">
      <c r="A7322" t="str">
        <f t="shared" si="114"/>
        <v>104426003</v>
      </c>
      <c r="B7322" s="7" t="s">
        <v>1323</v>
      </c>
      <c r="C7322" s="7"/>
      <c r="D7322" s="7"/>
      <c r="E7322" s="7" t="e">
        <v>#N/A</v>
      </c>
      <c r="F7322" s="7" t="e">
        <v>#N/A</v>
      </c>
      <c r="G7322" s="7" t="e">
        <v>#N/A</v>
      </c>
      <c r="H7322" s="7" t="e">
        <v>#N/A</v>
      </c>
      <c r="I7322" s="7" t="s">
        <v>1286</v>
      </c>
      <c r="J7322" s="7" t="s">
        <v>1286</v>
      </c>
      <c r="K7322" s="241">
        <v>10442</v>
      </c>
      <c r="L7322" s="7" t="s">
        <v>2950</v>
      </c>
      <c r="M7322" s="241">
        <v>6003</v>
      </c>
      <c r="N7322" s="7" t="s">
        <v>89</v>
      </c>
    </row>
    <row r="7323" spans="1:14" x14ac:dyDescent="0.3">
      <c r="A7323" t="str">
        <f t="shared" si="114"/>
        <v>24092045</v>
      </c>
      <c r="B7323" s="7" t="s">
        <v>1294</v>
      </c>
      <c r="C7323" s="7" t="s">
        <v>958</v>
      </c>
      <c r="D7323" s="7" t="s">
        <v>22</v>
      </c>
      <c r="E7323" s="7" t="e">
        <v>#N/A</v>
      </c>
      <c r="F7323" s="7" t="e">
        <v>#N/A</v>
      </c>
      <c r="G7323" s="7" t="e">
        <v>#N/A</v>
      </c>
      <c r="H7323" s="7" t="e">
        <v>#N/A</v>
      </c>
      <c r="I7323" s="7" t="s">
        <v>144</v>
      </c>
      <c r="J7323" s="7" t="s">
        <v>145</v>
      </c>
      <c r="K7323" s="241">
        <v>2409</v>
      </c>
      <c r="L7323" s="7" t="s">
        <v>2951</v>
      </c>
      <c r="M7323" s="241">
        <v>2045</v>
      </c>
      <c r="N7323" s="7" t="s">
        <v>170</v>
      </c>
    </row>
    <row r="7324" spans="1:14" x14ac:dyDescent="0.3">
      <c r="A7324" t="str">
        <f t="shared" si="114"/>
        <v>24122045</v>
      </c>
      <c r="B7324" s="7" t="s">
        <v>1294</v>
      </c>
      <c r="C7324" s="7" t="s">
        <v>958</v>
      </c>
      <c r="D7324" s="7" t="s">
        <v>22</v>
      </c>
      <c r="E7324" s="7" t="s">
        <v>482</v>
      </c>
      <c r="F7324" s="7" t="s">
        <v>483</v>
      </c>
      <c r="G7324" s="7" t="s">
        <v>955</v>
      </c>
      <c r="H7324" s="7" t="s">
        <v>956</v>
      </c>
      <c r="I7324" s="7" t="s">
        <v>144</v>
      </c>
      <c r="J7324" s="7" t="s">
        <v>145</v>
      </c>
      <c r="K7324" s="241">
        <v>2412</v>
      </c>
      <c r="L7324" s="7" t="s">
        <v>977</v>
      </c>
      <c r="M7324" s="241">
        <v>2045</v>
      </c>
      <c r="N7324" s="7" t="s">
        <v>170</v>
      </c>
    </row>
    <row r="7325" spans="1:14" x14ac:dyDescent="0.3">
      <c r="A7325" t="str">
        <f t="shared" si="114"/>
        <v>24132045</v>
      </c>
      <c r="B7325" s="7" t="s">
        <v>1294</v>
      </c>
      <c r="C7325" s="7" t="s">
        <v>958</v>
      </c>
      <c r="D7325" s="7" t="s">
        <v>22</v>
      </c>
      <c r="E7325" s="7" t="s">
        <v>482</v>
      </c>
      <c r="F7325" s="7" t="s">
        <v>483</v>
      </c>
      <c r="G7325" s="7" t="s">
        <v>955</v>
      </c>
      <c r="H7325" s="7" t="s">
        <v>956</v>
      </c>
      <c r="I7325" s="7" t="s">
        <v>144</v>
      </c>
      <c r="J7325" s="7" t="s">
        <v>145</v>
      </c>
      <c r="K7325" s="241">
        <v>2413</v>
      </c>
      <c r="L7325" s="7" t="s">
        <v>978</v>
      </c>
      <c r="M7325" s="241">
        <v>2045</v>
      </c>
      <c r="N7325" s="7" t="s">
        <v>170</v>
      </c>
    </row>
    <row r="7326" spans="1:14" x14ac:dyDescent="0.3">
      <c r="A7326" t="str">
        <f t="shared" si="114"/>
        <v>24222045</v>
      </c>
      <c r="B7326" s="7" t="s">
        <v>1294</v>
      </c>
      <c r="C7326" s="7" t="s">
        <v>958</v>
      </c>
      <c r="D7326" s="7" t="s">
        <v>22</v>
      </c>
      <c r="E7326" s="7" t="s">
        <v>482</v>
      </c>
      <c r="F7326" s="7" t="s">
        <v>483</v>
      </c>
      <c r="G7326" s="7" t="s">
        <v>955</v>
      </c>
      <c r="H7326" s="7" t="s">
        <v>956</v>
      </c>
      <c r="I7326" s="7" t="s">
        <v>144</v>
      </c>
      <c r="J7326" s="7" t="s">
        <v>145</v>
      </c>
      <c r="K7326" s="241">
        <v>2422</v>
      </c>
      <c r="L7326" s="7" t="s">
        <v>979</v>
      </c>
      <c r="M7326" s="241">
        <v>2045</v>
      </c>
      <c r="N7326" s="7" t="s">
        <v>170</v>
      </c>
    </row>
    <row r="7327" spans="1:14" x14ac:dyDescent="0.3">
      <c r="A7327" t="str">
        <f t="shared" si="114"/>
        <v>24227000</v>
      </c>
      <c r="B7327" s="7" t="s">
        <v>1294</v>
      </c>
      <c r="C7327" s="7" t="s">
        <v>958</v>
      </c>
      <c r="D7327" s="7" t="s">
        <v>22</v>
      </c>
      <c r="E7327" s="7" t="e">
        <v>#N/A</v>
      </c>
      <c r="F7327" s="7" t="e">
        <v>#N/A</v>
      </c>
      <c r="G7327" s="7" t="e">
        <v>#N/A</v>
      </c>
      <c r="H7327" s="7" t="e">
        <v>#N/A</v>
      </c>
      <c r="I7327" s="7" t="s">
        <v>144</v>
      </c>
      <c r="J7327" s="7" t="s">
        <v>145</v>
      </c>
      <c r="K7327" s="241">
        <v>2422</v>
      </c>
      <c r="L7327" s="7" t="s">
        <v>979</v>
      </c>
      <c r="M7327" s="241">
        <v>7000</v>
      </c>
      <c r="N7327" s="7" t="s">
        <v>44</v>
      </c>
    </row>
    <row r="7328" spans="1:14" x14ac:dyDescent="0.3">
      <c r="A7328" t="str">
        <f t="shared" si="114"/>
        <v>24227101</v>
      </c>
      <c r="B7328" s="7" t="s">
        <v>1294</v>
      </c>
      <c r="C7328" s="7" t="s">
        <v>958</v>
      </c>
      <c r="D7328" s="7" t="s">
        <v>22</v>
      </c>
      <c r="E7328" s="7" t="e">
        <v>#N/A</v>
      </c>
      <c r="F7328" s="7" t="e">
        <v>#N/A</v>
      </c>
      <c r="G7328" s="7" t="e">
        <v>#N/A</v>
      </c>
      <c r="H7328" s="7" t="e">
        <v>#N/A</v>
      </c>
      <c r="I7328" s="7" t="s">
        <v>144</v>
      </c>
      <c r="J7328" s="7" t="s">
        <v>145</v>
      </c>
      <c r="K7328" s="241">
        <v>2422</v>
      </c>
      <c r="L7328" s="7" t="s">
        <v>979</v>
      </c>
      <c r="M7328" s="241">
        <v>7101</v>
      </c>
      <c r="N7328" s="7" t="s">
        <v>46</v>
      </c>
    </row>
    <row r="7329" spans="1:14" x14ac:dyDescent="0.3">
      <c r="A7329" t="str">
        <f t="shared" si="114"/>
        <v>18012079</v>
      </c>
      <c r="B7329" s="7" t="s">
        <v>1294</v>
      </c>
      <c r="C7329" s="7" t="s">
        <v>1316</v>
      </c>
      <c r="D7329" s="7" t="s">
        <v>22</v>
      </c>
      <c r="E7329" s="7" t="e">
        <v>#N/A</v>
      </c>
      <c r="F7329" s="7" t="e">
        <v>#N/A</v>
      </c>
      <c r="G7329" s="7" t="e">
        <v>#N/A</v>
      </c>
      <c r="H7329" s="7" t="e">
        <v>#N/A</v>
      </c>
      <c r="I7329" s="7" t="s">
        <v>416</v>
      </c>
      <c r="J7329" s="7" t="s">
        <v>417</v>
      </c>
      <c r="K7329" s="241">
        <v>1801</v>
      </c>
      <c r="L7329" s="7" t="s">
        <v>2952</v>
      </c>
      <c r="M7329" s="241">
        <v>2079</v>
      </c>
      <c r="N7329" s="7" t="s">
        <v>35</v>
      </c>
    </row>
    <row r="7330" spans="1:14" x14ac:dyDescent="0.3">
      <c r="A7330" t="str">
        <f t="shared" si="114"/>
        <v>104386000</v>
      </c>
      <c r="B7330" s="7" t="s">
        <v>1323</v>
      </c>
      <c r="C7330" s="7"/>
      <c r="D7330" s="7"/>
      <c r="E7330" s="7" t="e">
        <v>#N/A</v>
      </c>
      <c r="F7330" s="7" t="e">
        <v>#N/A</v>
      </c>
      <c r="G7330" s="7" t="e">
        <v>#N/A</v>
      </c>
      <c r="H7330" s="7" t="e">
        <v>#N/A</v>
      </c>
      <c r="I7330" s="7" t="s">
        <v>171</v>
      </c>
      <c r="J7330" s="7" t="s">
        <v>172</v>
      </c>
      <c r="K7330" s="241">
        <v>10438</v>
      </c>
      <c r="L7330" s="7" t="s">
        <v>1168</v>
      </c>
      <c r="M7330" s="241">
        <v>6000</v>
      </c>
      <c r="N7330" s="7" t="s">
        <v>107</v>
      </c>
    </row>
    <row r="7331" spans="1:14" x14ac:dyDescent="0.3">
      <c r="A7331" t="str">
        <f t="shared" si="114"/>
        <v>104386003</v>
      </c>
      <c r="B7331" s="7" t="s">
        <v>1323</v>
      </c>
      <c r="C7331" s="7"/>
      <c r="D7331" s="7"/>
      <c r="E7331" s="7" t="e">
        <v>#N/A</v>
      </c>
      <c r="F7331" s="7" t="e">
        <v>#N/A</v>
      </c>
      <c r="G7331" s="7" t="e">
        <v>#N/A</v>
      </c>
      <c r="H7331" s="7" t="e">
        <v>#N/A</v>
      </c>
      <c r="I7331" s="7" t="s">
        <v>171</v>
      </c>
      <c r="J7331" s="7" t="s">
        <v>172</v>
      </c>
      <c r="K7331" s="241">
        <v>10438</v>
      </c>
      <c r="L7331" s="7" t="s">
        <v>1168</v>
      </c>
      <c r="M7331" s="241">
        <v>6003</v>
      </c>
      <c r="N7331" s="7" t="s">
        <v>89</v>
      </c>
    </row>
    <row r="7332" spans="1:14" x14ac:dyDescent="0.3">
      <c r="A7332" t="str">
        <f t="shared" si="114"/>
        <v>104396000</v>
      </c>
      <c r="B7332" s="7" t="s">
        <v>1323</v>
      </c>
      <c r="C7332" s="7"/>
      <c r="D7332" s="7"/>
      <c r="E7332" s="7" t="e">
        <v>#N/A</v>
      </c>
      <c r="F7332" s="7" t="e">
        <v>#N/A</v>
      </c>
      <c r="G7332" s="7" t="e">
        <v>#N/A</v>
      </c>
      <c r="H7332" s="7" t="e">
        <v>#N/A</v>
      </c>
      <c r="I7332" s="7" t="s">
        <v>171</v>
      </c>
      <c r="J7332" s="7" t="s">
        <v>172</v>
      </c>
      <c r="K7332" s="241">
        <v>10439</v>
      </c>
      <c r="L7332" s="7" t="s">
        <v>1169</v>
      </c>
      <c r="M7332" s="241">
        <v>6000</v>
      </c>
      <c r="N7332" s="7" t="s">
        <v>107</v>
      </c>
    </row>
    <row r="7333" spans="1:14" x14ac:dyDescent="0.3">
      <c r="A7333" t="str">
        <f t="shared" si="114"/>
        <v>104396003</v>
      </c>
      <c r="B7333" s="7" t="s">
        <v>1323</v>
      </c>
      <c r="C7333" s="7"/>
      <c r="D7333" s="7"/>
      <c r="E7333" s="7" t="e">
        <v>#N/A</v>
      </c>
      <c r="F7333" s="7" t="e">
        <v>#N/A</v>
      </c>
      <c r="G7333" s="7" t="e">
        <v>#N/A</v>
      </c>
      <c r="H7333" s="7" t="e">
        <v>#N/A</v>
      </c>
      <c r="I7333" s="7" t="s">
        <v>171</v>
      </c>
      <c r="J7333" s="7" t="s">
        <v>172</v>
      </c>
      <c r="K7333" s="241">
        <v>10439</v>
      </c>
      <c r="L7333" s="7" t="s">
        <v>1169</v>
      </c>
      <c r="M7333" s="241">
        <v>6003</v>
      </c>
      <c r="N7333" s="7" t="s">
        <v>89</v>
      </c>
    </row>
    <row r="7334" spans="1:14" x14ac:dyDescent="0.3">
      <c r="A7334" t="str">
        <f t="shared" si="114"/>
        <v>27032703</v>
      </c>
      <c r="B7334" s="7" t="s">
        <v>1294</v>
      </c>
      <c r="C7334" s="7" t="s">
        <v>958</v>
      </c>
      <c r="D7334" s="7" t="s">
        <v>22</v>
      </c>
      <c r="E7334" s="7" t="e">
        <v>#N/A</v>
      </c>
      <c r="F7334" s="7" t="e">
        <v>#N/A</v>
      </c>
      <c r="G7334" s="7" t="e">
        <v>#N/A</v>
      </c>
      <c r="H7334" s="7" t="e">
        <v>#N/A</v>
      </c>
      <c r="I7334" s="7" t="s">
        <v>1001</v>
      </c>
      <c r="J7334" s="7" t="s">
        <v>1002</v>
      </c>
      <c r="K7334" s="241">
        <v>2703</v>
      </c>
      <c r="L7334" s="7" t="s">
        <v>2953</v>
      </c>
      <c r="M7334" s="241">
        <v>2703</v>
      </c>
      <c r="N7334" s="7" t="s">
        <v>2954</v>
      </c>
    </row>
    <row r="7335" spans="1:14" x14ac:dyDescent="0.3">
      <c r="A7335" t="str">
        <f t="shared" si="114"/>
        <v>27037200</v>
      </c>
      <c r="B7335" s="7" t="s">
        <v>1294</v>
      </c>
      <c r="C7335" s="7" t="s">
        <v>958</v>
      </c>
      <c r="D7335" s="7" t="s">
        <v>22</v>
      </c>
      <c r="E7335" s="7" t="e">
        <v>#N/A</v>
      </c>
      <c r="F7335" s="7" t="e">
        <v>#N/A</v>
      </c>
      <c r="G7335" s="7" t="e">
        <v>#N/A</v>
      </c>
      <c r="H7335" s="7" t="e">
        <v>#N/A</v>
      </c>
      <c r="I7335" s="7" t="s">
        <v>1001</v>
      </c>
      <c r="J7335" s="7" t="s">
        <v>1002</v>
      </c>
      <c r="K7335" s="241">
        <v>2703</v>
      </c>
      <c r="L7335" s="7" t="s">
        <v>2953</v>
      </c>
      <c r="M7335" s="241">
        <v>7200</v>
      </c>
      <c r="N7335" s="7" t="s">
        <v>255</v>
      </c>
    </row>
    <row r="7336" spans="1:14" x14ac:dyDescent="0.3">
      <c r="A7336" t="str">
        <f t="shared" si="114"/>
        <v>24142045</v>
      </c>
      <c r="B7336" s="7" t="s">
        <v>1294</v>
      </c>
      <c r="C7336" s="7" t="s">
        <v>958</v>
      </c>
      <c r="D7336" s="7" t="s">
        <v>22</v>
      </c>
      <c r="E7336" s="7" t="s">
        <v>482</v>
      </c>
      <c r="F7336" s="7" t="s">
        <v>483</v>
      </c>
      <c r="G7336" s="7" t="s">
        <v>955</v>
      </c>
      <c r="H7336" s="7" t="s">
        <v>956</v>
      </c>
      <c r="I7336" s="7" t="s">
        <v>1028</v>
      </c>
      <c r="J7336" s="7" t="s">
        <v>1029</v>
      </c>
      <c r="K7336" s="241">
        <v>2414</v>
      </c>
      <c r="L7336" s="7" t="s">
        <v>1032</v>
      </c>
      <c r="M7336" s="241">
        <v>2045</v>
      </c>
      <c r="N7336" s="7" t="s">
        <v>170</v>
      </c>
    </row>
    <row r="7337" spans="1:14" x14ac:dyDescent="0.3">
      <c r="A7337" t="str">
        <f t="shared" si="114"/>
        <v>24142079</v>
      </c>
      <c r="B7337" s="7" t="s">
        <v>1294</v>
      </c>
      <c r="C7337" s="7" t="s">
        <v>958</v>
      </c>
      <c r="D7337" s="7" t="s">
        <v>22</v>
      </c>
      <c r="E7337" s="7" t="s">
        <v>482</v>
      </c>
      <c r="F7337" s="7" t="s">
        <v>483</v>
      </c>
      <c r="G7337" s="7" t="s">
        <v>955</v>
      </c>
      <c r="H7337" s="7" t="s">
        <v>956</v>
      </c>
      <c r="I7337" s="7" t="s">
        <v>1028</v>
      </c>
      <c r="J7337" s="7" t="s">
        <v>1029</v>
      </c>
      <c r="K7337" s="241">
        <v>2414</v>
      </c>
      <c r="L7337" s="7" t="s">
        <v>1032</v>
      </c>
      <c r="M7337" s="241">
        <v>2079</v>
      </c>
      <c r="N7337" s="7" t="s">
        <v>35</v>
      </c>
    </row>
    <row r="7338" spans="1:14" x14ac:dyDescent="0.3">
      <c r="A7338" t="str">
        <f t="shared" si="114"/>
        <v>103092054</v>
      </c>
      <c r="B7338" s="7" t="s">
        <v>1323</v>
      </c>
      <c r="C7338" s="7"/>
      <c r="D7338" s="7"/>
      <c r="E7338" s="7" t="e">
        <v>#N/A</v>
      </c>
      <c r="F7338" s="7" t="e">
        <v>#N/A</v>
      </c>
      <c r="G7338" s="7" t="e">
        <v>#N/A</v>
      </c>
      <c r="H7338" s="7" t="e">
        <v>#N/A</v>
      </c>
      <c r="I7338" s="7" t="s">
        <v>171</v>
      </c>
      <c r="J7338" s="7" t="s">
        <v>172</v>
      </c>
      <c r="K7338" s="241">
        <v>10309</v>
      </c>
      <c r="L7338" s="7" t="s">
        <v>242</v>
      </c>
      <c r="M7338" s="241">
        <v>2054</v>
      </c>
      <c r="N7338" s="7" t="s">
        <v>167</v>
      </c>
    </row>
    <row r="7339" spans="1:14" x14ac:dyDescent="0.3">
      <c r="A7339" t="str">
        <f t="shared" si="114"/>
        <v>103092067</v>
      </c>
      <c r="B7339" s="7" t="s">
        <v>1323</v>
      </c>
      <c r="C7339" s="7"/>
      <c r="D7339" s="7"/>
      <c r="E7339" s="7" t="e">
        <v>#N/A</v>
      </c>
      <c r="F7339" s="7" t="e">
        <v>#N/A</v>
      </c>
      <c r="G7339" s="7" t="e">
        <v>#N/A</v>
      </c>
      <c r="H7339" s="7" t="e">
        <v>#N/A</v>
      </c>
      <c r="I7339" s="7" t="s">
        <v>171</v>
      </c>
      <c r="J7339" s="7" t="s">
        <v>172</v>
      </c>
      <c r="K7339" s="241">
        <v>10309</v>
      </c>
      <c r="L7339" s="7" t="s">
        <v>242</v>
      </c>
      <c r="M7339" s="241">
        <v>2067</v>
      </c>
      <c r="N7339" s="7" t="s">
        <v>162</v>
      </c>
    </row>
    <row r="7340" spans="1:14" x14ac:dyDescent="0.3">
      <c r="A7340" t="str">
        <f t="shared" si="114"/>
        <v>103092079</v>
      </c>
      <c r="B7340" s="7" t="s">
        <v>1323</v>
      </c>
      <c r="C7340" s="7"/>
      <c r="D7340" s="7"/>
      <c r="E7340" s="7">
        <v>0</v>
      </c>
      <c r="F7340" s="7">
        <v>0</v>
      </c>
      <c r="G7340" s="7" t="s">
        <v>237</v>
      </c>
      <c r="H7340" s="7" t="s">
        <v>238</v>
      </c>
      <c r="I7340" s="7" t="s">
        <v>171</v>
      </c>
      <c r="J7340" s="7" t="s">
        <v>172</v>
      </c>
      <c r="K7340" s="241">
        <v>10309</v>
      </c>
      <c r="L7340" s="7" t="s">
        <v>242</v>
      </c>
      <c r="M7340" s="241">
        <v>2079</v>
      </c>
      <c r="N7340" s="7" t="s">
        <v>35</v>
      </c>
    </row>
    <row r="7341" spans="1:14" x14ac:dyDescent="0.3">
      <c r="A7341" t="str">
        <f t="shared" si="114"/>
        <v>103092086</v>
      </c>
      <c r="B7341" s="7" t="s">
        <v>1323</v>
      </c>
      <c r="C7341" s="7"/>
      <c r="D7341" s="7"/>
      <c r="E7341" s="7" t="e">
        <v>#N/A</v>
      </c>
      <c r="F7341" s="7" t="e">
        <v>#N/A</v>
      </c>
      <c r="G7341" s="7" t="e">
        <v>#N/A</v>
      </c>
      <c r="H7341" s="7" t="e">
        <v>#N/A</v>
      </c>
      <c r="I7341" s="7" t="s">
        <v>171</v>
      </c>
      <c r="J7341" s="7" t="s">
        <v>172</v>
      </c>
      <c r="K7341" s="241">
        <v>10309</v>
      </c>
      <c r="L7341" s="7" t="s">
        <v>242</v>
      </c>
      <c r="M7341" s="241">
        <v>2086</v>
      </c>
      <c r="N7341" s="7" t="s">
        <v>291</v>
      </c>
    </row>
    <row r="7342" spans="1:14" x14ac:dyDescent="0.3">
      <c r="A7342" t="str">
        <f t="shared" si="114"/>
        <v>103092850</v>
      </c>
      <c r="B7342" s="7" t="s">
        <v>1323</v>
      </c>
      <c r="C7342" s="7"/>
      <c r="D7342" s="7"/>
      <c r="E7342" s="7" t="e">
        <v>#N/A</v>
      </c>
      <c r="F7342" s="7" t="e">
        <v>#N/A</v>
      </c>
      <c r="G7342" s="7" t="e">
        <v>#N/A</v>
      </c>
      <c r="H7342" s="7" t="e">
        <v>#N/A</v>
      </c>
      <c r="I7342" s="7" t="s">
        <v>171</v>
      </c>
      <c r="J7342" s="7" t="s">
        <v>172</v>
      </c>
      <c r="K7342" s="241">
        <v>10309</v>
      </c>
      <c r="L7342" s="7" t="s">
        <v>242</v>
      </c>
      <c r="M7342" s="241">
        <v>2850</v>
      </c>
      <c r="N7342" s="7" t="s">
        <v>1663</v>
      </c>
    </row>
    <row r="7343" spans="1:14" x14ac:dyDescent="0.3">
      <c r="A7343" t="str">
        <f t="shared" si="114"/>
        <v>103096000</v>
      </c>
      <c r="B7343" s="7" t="s">
        <v>1323</v>
      </c>
      <c r="C7343" s="7"/>
      <c r="D7343" s="7"/>
      <c r="E7343" s="7" t="e">
        <v>#N/A</v>
      </c>
      <c r="F7343" s="7" t="e">
        <v>#N/A</v>
      </c>
      <c r="G7343" s="7" t="e">
        <v>#N/A</v>
      </c>
      <c r="H7343" s="7" t="e">
        <v>#N/A</v>
      </c>
      <c r="I7343" s="7" t="s">
        <v>171</v>
      </c>
      <c r="J7343" s="7" t="s">
        <v>172</v>
      </c>
      <c r="K7343" s="241">
        <v>10309</v>
      </c>
      <c r="L7343" s="7" t="s">
        <v>242</v>
      </c>
      <c r="M7343" s="241">
        <v>6000</v>
      </c>
      <c r="N7343" s="7" t="s">
        <v>107</v>
      </c>
    </row>
    <row r="7344" spans="1:14" x14ac:dyDescent="0.3">
      <c r="A7344" t="str">
        <f t="shared" si="114"/>
        <v>103096006</v>
      </c>
      <c r="B7344" s="7" t="s">
        <v>1323</v>
      </c>
      <c r="C7344" s="7"/>
      <c r="D7344" s="7"/>
      <c r="E7344" s="7" t="e">
        <v>#N/A</v>
      </c>
      <c r="F7344" s="7" t="e">
        <v>#N/A</v>
      </c>
      <c r="G7344" s="7" t="e">
        <v>#N/A</v>
      </c>
      <c r="H7344" s="7" t="e">
        <v>#N/A</v>
      </c>
      <c r="I7344" s="7" t="s">
        <v>171</v>
      </c>
      <c r="J7344" s="7" t="s">
        <v>172</v>
      </c>
      <c r="K7344" s="241">
        <v>10309</v>
      </c>
      <c r="L7344" s="7" t="s">
        <v>242</v>
      </c>
      <c r="M7344" s="241">
        <v>6006</v>
      </c>
      <c r="N7344" s="7" t="s">
        <v>68</v>
      </c>
    </row>
    <row r="7345" spans="1:14" x14ac:dyDescent="0.3">
      <c r="A7345" t="str">
        <f t="shared" si="114"/>
        <v>103096008</v>
      </c>
      <c r="B7345" s="7" t="s">
        <v>1323</v>
      </c>
      <c r="C7345" s="7"/>
      <c r="D7345" s="7"/>
      <c r="E7345" s="7" t="e">
        <v>#N/A</v>
      </c>
      <c r="F7345" s="7" t="e">
        <v>#N/A</v>
      </c>
      <c r="G7345" s="7" t="e">
        <v>#N/A</v>
      </c>
      <c r="H7345" s="7" t="e">
        <v>#N/A</v>
      </c>
      <c r="I7345" s="7" t="s">
        <v>171</v>
      </c>
      <c r="J7345" s="7" t="s">
        <v>172</v>
      </c>
      <c r="K7345" s="241">
        <v>10309</v>
      </c>
      <c r="L7345" s="7" t="s">
        <v>242</v>
      </c>
      <c r="M7345" s="241">
        <v>6008</v>
      </c>
      <c r="N7345" s="7" t="s">
        <v>75</v>
      </c>
    </row>
    <row r="7346" spans="1:14" x14ac:dyDescent="0.3">
      <c r="A7346" t="str">
        <f t="shared" si="114"/>
        <v>24182045</v>
      </c>
      <c r="B7346" s="7" t="s">
        <v>1294</v>
      </c>
      <c r="C7346" s="7" t="s">
        <v>1345</v>
      </c>
      <c r="D7346" s="7" t="s">
        <v>22</v>
      </c>
      <c r="E7346" s="7" t="s">
        <v>482</v>
      </c>
      <c r="F7346" s="7" t="s">
        <v>483</v>
      </c>
      <c r="G7346" s="7" t="s">
        <v>247</v>
      </c>
      <c r="H7346" s="7" t="s">
        <v>248</v>
      </c>
      <c r="I7346" s="7" t="s">
        <v>252</v>
      </c>
      <c r="J7346" s="7" t="s">
        <v>253</v>
      </c>
      <c r="K7346" s="241">
        <v>2418</v>
      </c>
      <c r="L7346" s="7" t="s">
        <v>644</v>
      </c>
      <c r="M7346" s="241">
        <v>2045</v>
      </c>
      <c r="N7346" s="7" t="s">
        <v>170</v>
      </c>
    </row>
    <row r="7347" spans="1:14" x14ac:dyDescent="0.3">
      <c r="A7347" t="str">
        <f t="shared" si="114"/>
        <v>104376000</v>
      </c>
      <c r="B7347" s="7" t="s">
        <v>1323</v>
      </c>
      <c r="C7347" s="7"/>
      <c r="D7347" s="7"/>
      <c r="E7347" s="7" t="e">
        <v>#N/A</v>
      </c>
      <c r="F7347" s="7" t="e">
        <v>#N/A</v>
      </c>
      <c r="G7347" s="7" t="e">
        <v>#N/A</v>
      </c>
      <c r="H7347" s="7" t="e">
        <v>#N/A</v>
      </c>
      <c r="I7347" s="7" t="s">
        <v>171</v>
      </c>
      <c r="J7347" s="7" t="s">
        <v>172</v>
      </c>
      <c r="K7347" s="241">
        <v>10437</v>
      </c>
      <c r="L7347" s="7" t="s">
        <v>2955</v>
      </c>
      <c r="M7347" s="241">
        <v>6000</v>
      </c>
      <c r="N7347" s="7" t="s">
        <v>107</v>
      </c>
    </row>
    <row r="7348" spans="1:14" x14ac:dyDescent="0.3">
      <c r="A7348" t="str">
        <f t="shared" si="114"/>
        <v>104376003</v>
      </c>
      <c r="B7348" s="7" t="s">
        <v>1323</v>
      </c>
      <c r="C7348" s="7"/>
      <c r="D7348" s="7"/>
      <c r="E7348" s="7" t="e">
        <v>#N/A</v>
      </c>
      <c r="F7348" s="7" t="e">
        <v>#N/A</v>
      </c>
      <c r="G7348" s="7" t="e">
        <v>#N/A</v>
      </c>
      <c r="H7348" s="7" t="e">
        <v>#N/A</v>
      </c>
      <c r="I7348" s="7" t="s">
        <v>171</v>
      </c>
      <c r="J7348" s="7" t="s">
        <v>172</v>
      </c>
      <c r="K7348" s="241">
        <v>10437</v>
      </c>
      <c r="L7348" s="7" t="s">
        <v>2955</v>
      </c>
      <c r="M7348" s="241">
        <v>6003</v>
      </c>
      <c r="N7348" s="7" t="s">
        <v>89</v>
      </c>
    </row>
    <row r="7349" spans="1:14" x14ac:dyDescent="0.3">
      <c r="A7349" t="str">
        <f t="shared" si="114"/>
        <v>104466000</v>
      </c>
      <c r="B7349" s="7" t="s">
        <v>1323</v>
      </c>
      <c r="C7349" s="7"/>
      <c r="D7349" s="7"/>
      <c r="E7349" s="7" t="e">
        <v>#N/A</v>
      </c>
      <c r="F7349" s="7" t="e">
        <v>#N/A</v>
      </c>
      <c r="G7349" s="7" t="e">
        <v>#N/A</v>
      </c>
      <c r="H7349" s="7" t="e">
        <v>#N/A</v>
      </c>
      <c r="I7349" s="7" t="s">
        <v>171</v>
      </c>
      <c r="J7349" s="7" t="s">
        <v>172</v>
      </c>
      <c r="K7349" s="241">
        <v>10446</v>
      </c>
      <c r="L7349" s="7" t="s">
        <v>2956</v>
      </c>
      <c r="M7349" s="241">
        <v>6000</v>
      </c>
      <c r="N7349" s="7" t="s">
        <v>107</v>
      </c>
    </row>
    <row r="7350" spans="1:14" x14ac:dyDescent="0.3">
      <c r="A7350" t="str">
        <f t="shared" si="114"/>
        <v>104466003</v>
      </c>
      <c r="B7350" s="7" t="s">
        <v>1323</v>
      </c>
      <c r="C7350" s="7"/>
      <c r="D7350" s="7"/>
      <c r="E7350" s="7" t="e">
        <v>#N/A</v>
      </c>
      <c r="F7350" s="7" t="e">
        <v>#N/A</v>
      </c>
      <c r="G7350" s="7" t="e">
        <v>#N/A</v>
      </c>
      <c r="H7350" s="7" t="e">
        <v>#N/A</v>
      </c>
      <c r="I7350" s="7" t="s">
        <v>171</v>
      </c>
      <c r="J7350" s="7" t="s">
        <v>172</v>
      </c>
      <c r="K7350" s="241">
        <v>10446</v>
      </c>
      <c r="L7350" s="7" t="s">
        <v>2956</v>
      </c>
      <c r="M7350" s="241">
        <v>6003</v>
      </c>
      <c r="N7350" s="7" t="s">
        <v>89</v>
      </c>
    </row>
    <row r="7351" spans="1:14" x14ac:dyDescent="0.3">
      <c r="A7351" t="str">
        <f t="shared" si="114"/>
        <v>13202045</v>
      </c>
      <c r="B7351" s="7" t="s">
        <v>1294</v>
      </c>
      <c r="C7351" s="7" t="s">
        <v>1337</v>
      </c>
      <c r="D7351" s="7" t="s">
        <v>22</v>
      </c>
      <c r="E7351" s="7" t="e">
        <v>#N/A</v>
      </c>
      <c r="F7351" s="7" t="e">
        <v>#N/A</v>
      </c>
      <c r="G7351" s="7" t="e">
        <v>#N/A</v>
      </c>
      <c r="H7351" s="7" t="e">
        <v>#N/A</v>
      </c>
      <c r="I7351" s="7" t="s">
        <v>177</v>
      </c>
      <c r="J7351" s="7" t="s">
        <v>178</v>
      </c>
      <c r="K7351" s="241">
        <v>1320</v>
      </c>
      <c r="L7351" s="7" t="s">
        <v>2957</v>
      </c>
      <c r="M7351" s="241">
        <v>2045</v>
      </c>
      <c r="N7351" s="7" t="s">
        <v>170</v>
      </c>
    </row>
    <row r="7352" spans="1:14" x14ac:dyDescent="0.3">
      <c r="A7352" t="str">
        <f t="shared" si="114"/>
        <v>13207102</v>
      </c>
      <c r="B7352" s="7" t="s">
        <v>1294</v>
      </c>
      <c r="C7352" s="7" t="s">
        <v>1337</v>
      </c>
      <c r="D7352" s="7" t="s">
        <v>22</v>
      </c>
      <c r="E7352" s="7" t="e">
        <v>#N/A</v>
      </c>
      <c r="F7352" s="7" t="e">
        <v>#N/A</v>
      </c>
      <c r="G7352" s="7" t="e">
        <v>#N/A</v>
      </c>
      <c r="H7352" s="7" t="e">
        <v>#N/A</v>
      </c>
      <c r="I7352" s="7" t="s">
        <v>177</v>
      </c>
      <c r="J7352" s="7" t="s">
        <v>178</v>
      </c>
      <c r="K7352" s="241">
        <v>1320</v>
      </c>
      <c r="L7352" s="7" t="s">
        <v>2957</v>
      </c>
      <c r="M7352" s="241">
        <v>7102</v>
      </c>
      <c r="N7352" s="7" t="s">
        <v>56</v>
      </c>
    </row>
    <row r="7353" spans="1:14" x14ac:dyDescent="0.3">
      <c r="A7353" t="str">
        <f t="shared" si="114"/>
        <v>24192045</v>
      </c>
      <c r="B7353" s="7" t="s">
        <v>1294</v>
      </c>
      <c r="C7353" s="7" t="s">
        <v>1546</v>
      </c>
      <c r="D7353" s="7" t="s">
        <v>22</v>
      </c>
      <c r="E7353" s="7" t="s">
        <v>482</v>
      </c>
      <c r="F7353" s="7" t="s">
        <v>483</v>
      </c>
      <c r="G7353" s="7" t="s">
        <v>247</v>
      </c>
      <c r="H7353" s="7" t="s">
        <v>248</v>
      </c>
      <c r="I7353" s="7" t="s">
        <v>818</v>
      </c>
      <c r="J7353" s="7" t="s">
        <v>819</v>
      </c>
      <c r="K7353" s="241">
        <v>2419</v>
      </c>
      <c r="L7353" s="7" t="s">
        <v>820</v>
      </c>
      <c r="M7353" s="241">
        <v>2045</v>
      </c>
      <c r="N7353" s="7" t="s">
        <v>170</v>
      </c>
    </row>
    <row r="7354" spans="1:14" x14ac:dyDescent="0.3">
      <c r="A7354" t="str">
        <f t="shared" si="114"/>
        <v>25001</v>
      </c>
      <c r="B7354" s="7" t="s">
        <v>1294</v>
      </c>
      <c r="C7354" s="7" t="s">
        <v>1546</v>
      </c>
      <c r="D7354" s="7" t="s">
        <v>22</v>
      </c>
      <c r="E7354" s="7">
        <v>0</v>
      </c>
      <c r="F7354" s="7">
        <v>0</v>
      </c>
      <c r="G7354" s="7">
        <v>0</v>
      </c>
      <c r="H7354" s="7">
        <v>0</v>
      </c>
      <c r="I7354" s="7" t="s">
        <v>155</v>
      </c>
      <c r="J7354" s="7" t="s">
        <v>156</v>
      </c>
      <c r="K7354" s="241">
        <v>2500</v>
      </c>
      <c r="L7354" s="7" t="s">
        <v>157</v>
      </c>
      <c r="M7354" s="241">
        <v>1</v>
      </c>
      <c r="N7354" s="7" t="s">
        <v>158</v>
      </c>
    </row>
    <row r="7355" spans="1:14" x14ac:dyDescent="0.3">
      <c r="A7355" t="str">
        <f t="shared" si="114"/>
        <v>25008</v>
      </c>
      <c r="B7355" s="7" t="s">
        <v>1294</v>
      </c>
      <c r="C7355" s="7" t="s">
        <v>1546</v>
      </c>
      <c r="D7355" s="7" t="s">
        <v>22</v>
      </c>
      <c r="E7355" s="7">
        <v>0</v>
      </c>
      <c r="F7355" s="7">
        <v>0</v>
      </c>
      <c r="G7355" s="7">
        <v>0</v>
      </c>
      <c r="H7355" s="7">
        <v>0</v>
      </c>
      <c r="I7355" s="7" t="s">
        <v>155</v>
      </c>
      <c r="J7355" s="7" t="s">
        <v>156</v>
      </c>
      <c r="K7355" s="241">
        <v>2500</v>
      </c>
      <c r="L7355" s="7" t="s">
        <v>157</v>
      </c>
      <c r="M7355" s="241">
        <v>8</v>
      </c>
      <c r="N7355" s="7" t="s">
        <v>159</v>
      </c>
    </row>
    <row r="7356" spans="1:14" x14ac:dyDescent="0.3">
      <c r="A7356" t="str">
        <f t="shared" si="114"/>
        <v>250035</v>
      </c>
      <c r="B7356" s="7" t="s">
        <v>1294</v>
      </c>
      <c r="C7356" s="7"/>
      <c r="D7356" s="7"/>
      <c r="E7356" s="7" t="e">
        <v>#N/A</v>
      </c>
      <c r="F7356" s="7" t="e">
        <v>#N/A</v>
      </c>
      <c r="G7356" s="7" t="e">
        <v>#N/A</v>
      </c>
      <c r="H7356" s="7" t="e">
        <v>#N/A</v>
      </c>
      <c r="I7356" s="7" t="s">
        <v>155</v>
      </c>
      <c r="J7356" s="7" t="s">
        <v>156</v>
      </c>
      <c r="K7356" s="241">
        <v>2500</v>
      </c>
      <c r="L7356" s="7" t="s">
        <v>157</v>
      </c>
      <c r="M7356" s="241">
        <v>35</v>
      </c>
      <c r="N7356" s="7" t="s">
        <v>1346</v>
      </c>
    </row>
    <row r="7357" spans="1:14" x14ac:dyDescent="0.3">
      <c r="A7357" t="str">
        <f t="shared" si="114"/>
        <v>250060</v>
      </c>
      <c r="B7357" s="7" t="s">
        <v>1294</v>
      </c>
      <c r="C7357" s="7"/>
      <c r="D7357" s="7"/>
      <c r="E7357" s="7" t="e">
        <v>#N/A</v>
      </c>
      <c r="F7357" s="7" t="e">
        <v>#N/A</v>
      </c>
      <c r="G7357" s="7" t="e">
        <v>#N/A</v>
      </c>
      <c r="H7357" s="7" t="e">
        <v>#N/A</v>
      </c>
      <c r="I7357" s="7" t="s">
        <v>155</v>
      </c>
      <c r="J7357" s="7" t="s">
        <v>156</v>
      </c>
      <c r="K7357" s="241">
        <v>2500</v>
      </c>
      <c r="L7357" s="7" t="s">
        <v>157</v>
      </c>
      <c r="M7357" s="241">
        <v>60</v>
      </c>
      <c r="N7357" s="7" t="s">
        <v>311</v>
      </c>
    </row>
    <row r="7358" spans="1:14" x14ac:dyDescent="0.3">
      <c r="A7358" t="str">
        <f t="shared" si="114"/>
        <v>250063</v>
      </c>
      <c r="B7358" s="7" t="s">
        <v>1294</v>
      </c>
      <c r="C7358" s="7" t="s">
        <v>1546</v>
      </c>
      <c r="D7358" s="7" t="s">
        <v>22</v>
      </c>
      <c r="E7358" s="7">
        <v>0</v>
      </c>
      <c r="F7358" s="7">
        <v>0</v>
      </c>
      <c r="G7358" s="7">
        <v>0</v>
      </c>
      <c r="H7358" s="7">
        <v>0</v>
      </c>
      <c r="I7358" s="7" t="s">
        <v>155</v>
      </c>
      <c r="J7358" s="7" t="s">
        <v>156</v>
      </c>
      <c r="K7358" s="241">
        <v>2500</v>
      </c>
      <c r="L7358" s="7" t="s">
        <v>157</v>
      </c>
      <c r="M7358" s="241">
        <v>63</v>
      </c>
      <c r="N7358" s="7" t="s">
        <v>160</v>
      </c>
    </row>
    <row r="7359" spans="1:14" x14ac:dyDescent="0.3">
      <c r="A7359" t="str">
        <f t="shared" si="114"/>
        <v>25001504</v>
      </c>
      <c r="B7359" s="7" t="s">
        <v>1294</v>
      </c>
      <c r="C7359" s="7" t="s">
        <v>1546</v>
      </c>
      <c r="D7359" s="7" t="s">
        <v>22</v>
      </c>
      <c r="E7359" s="7">
        <v>0</v>
      </c>
      <c r="F7359" s="7">
        <v>0</v>
      </c>
      <c r="G7359" s="7">
        <v>0</v>
      </c>
      <c r="H7359" s="7">
        <v>0</v>
      </c>
      <c r="I7359" s="7" t="s">
        <v>155</v>
      </c>
      <c r="J7359" s="7" t="s">
        <v>156</v>
      </c>
      <c r="K7359" s="241">
        <v>2500</v>
      </c>
      <c r="L7359" s="7" t="s">
        <v>157</v>
      </c>
      <c r="M7359" s="241">
        <v>1504</v>
      </c>
      <c r="N7359" s="7" t="s">
        <v>161</v>
      </c>
    </row>
    <row r="7360" spans="1:14" x14ac:dyDescent="0.3">
      <c r="A7360" t="str">
        <f t="shared" si="114"/>
        <v>25002000</v>
      </c>
      <c r="B7360" s="7" t="s">
        <v>1294</v>
      </c>
      <c r="C7360" s="7"/>
      <c r="D7360" s="7"/>
      <c r="E7360" s="7" t="e">
        <v>#N/A</v>
      </c>
      <c r="F7360" s="7" t="e">
        <v>#N/A</v>
      </c>
      <c r="G7360" s="7" t="e">
        <v>#N/A</v>
      </c>
      <c r="H7360" s="7" t="e">
        <v>#N/A</v>
      </c>
      <c r="I7360" s="7" t="s">
        <v>155</v>
      </c>
      <c r="J7360" s="7" t="s">
        <v>156</v>
      </c>
      <c r="K7360" s="241">
        <v>2500</v>
      </c>
      <c r="L7360" s="7" t="s">
        <v>157</v>
      </c>
      <c r="M7360" s="241">
        <v>2000</v>
      </c>
      <c r="N7360" s="7" t="s">
        <v>271</v>
      </c>
    </row>
    <row r="7361" spans="1:14" x14ac:dyDescent="0.3">
      <c r="A7361" t="str">
        <f t="shared" si="114"/>
        <v>25002067</v>
      </c>
      <c r="B7361" s="7" t="s">
        <v>1294</v>
      </c>
      <c r="C7361" s="7" t="s">
        <v>1546</v>
      </c>
      <c r="D7361" s="7" t="s">
        <v>22</v>
      </c>
      <c r="E7361" s="7">
        <v>0</v>
      </c>
      <c r="F7361" s="7">
        <v>0</v>
      </c>
      <c r="G7361" s="7">
        <v>0</v>
      </c>
      <c r="H7361" s="7">
        <v>0</v>
      </c>
      <c r="I7361" s="7" t="s">
        <v>155</v>
      </c>
      <c r="J7361" s="7" t="s">
        <v>156</v>
      </c>
      <c r="K7361" s="241">
        <v>2500</v>
      </c>
      <c r="L7361" s="7" t="s">
        <v>157</v>
      </c>
      <c r="M7361" s="241">
        <v>2067</v>
      </c>
      <c r="N7361" s="7" t="s">
        <v>162</v>
      </c>
    </row>
    <row r="7362" spans="1:14" x14ac:dyDescent="0.3">
      <c r="A7362" t="str">
        <f t="shared" si="114"/>
        <v>25002078</v>
      </c>
      <c r="B7362" s="7" t="s">
        <v>1294</v>
      </c>
      <c r="C7362" s="7"/>
      <c r="D7362" s="7"/>
      <c r="E7362" s="7" t="e">
        <v>#N/A</v>
      </c>
      <c r="F7362" s="7" t="e">
        <v>#N/A</v>
      </c>
      <c r="G7362" s="7" t="e">
        <v>#N/A</v>
      </c>
      <c r="H7362" s="7" t="e">
        <v>#N/A</v>
      </c>
      <c r="I7362" s="7" t="s">
        <v>155</v>
      </c>
      <c r="J7362" s="7" t="s">
        <v>156</v>
      </c>
      <c r="K7362" s="241">
        <v>2500</v>
      </c>
      <c r="L7362" s="7" t="s">
        <v>157</v>
      </c>
      <c r="M7362" s="241">
        <v>2078</v>
      </c>
      <c r="N7362" s="7" t="s">
        <v>284</v>
      </c>
    </row>
    <row r="7363" spans="1:14" x14ac:dyDescent="0.3">
      <c r="A7363" t="str">
        <f t="shared" ref="A7363:A7426" si="115">K7363&amp;M7363</f>
        <v>25002086</v>
      </c>
      <c r="B7363" s="7" t="s">
        <v>1294</v>
      </c>
      <c r="C7363" s="7"/>
      <c r="D7363" s="7"/>
      <c r="E7363" s="7" t="e">
        <v>#N/A</v>
      </c>
      <c r="F7363" s="7" t="e">
        <v>#N/A</v>
      </c>
      <c r="G7363" s="7" t="e">
        <v>#N/A</v>
      </c>
      <c r="H7363" s="7" t="e">
        <v>#N/A</v>
      </c>
      <c r="I7363" s="7" t="s">
        <v>155</v>
      </c>
      <c r="J7363" s="7" t="s">
        <v>156</v>
      </c>
      <c r="K7363" s="241">
        <v>2500</v>
      </c>
      <c r="L7363" s="7" t="s">
        <v>157</v>
      </c>
      <c r="M7363" s="241">
        <v>2086</v>
      </c>
      <c r="N7363" s="7" t="s">
        <v>291</v>
      </c>
    </row>
    <row r="7364" spans="1:14" x14ac:dyDescent="0.3">
      <c r="A7364" t="str">
        <f t="shared" si="115"/>
        <v>25002180</v>
      </c>
      <c r="B7364" s="7" t="s">
        <v>1294</v>
      </c>
      <c r="C7364" s="7"/>
      <c r="D7364" s="7"/>
      <c r="E7364" s="7" t="e">
        <v>#N/A</v>
      </c>
      <c r="F7364" s="7" t="e">
        <v>#N/A</v>
      </c>
      <c r="G7364" s="7" t="e">
        <v>#N/A</v>
      </c>
      <c r="H7364" s="7" t="e">
        <v>#N/A</v>
      </c>
      <c r="I7364" s="7" t="s">
        <v>155</v>
      </c>
      <c r="J7364" s="7" t="s">
        <v>156</v>
      </c>
      <c r="K7364" s="241">
        <v>2500</v>
      </c>
      <c r="L7364" s="7" t="s">
        <v>157</v>
      </c>
      <c r="M7364" s="241">
        <v>2180</v>
      </c>
      <c r="N7364" s="7" t="s">
        <v>355</v>
      </c>
    </row>
    <row r="7365" spans="1:14" x14ac:dyDescent="0.3">
      <c r="A7365" t="str">
        <f t="shared" si="115"/>
        <v>25004012</v>
      </c>
      <c r="B7365" s="7" t="s">
        <v>1294</v>
      </c>
      <c r="C7365" s="7"/>
      <c r="D7365" s="7"/>
      <c r="E7365" s="7" t="e">
        <v>#N/A</v>
      </c>
      <c r="F7365" s="7" t="e">
        <v>#N/A</v>
      </c>
      <c r="G7365" s="7" t="e">
        <v>#N/A</v>
      </c>
      <c r="H7365" s="7" t="e">
        <v>#N/A</v>
      </c>
      <c r="I7365" s="7" t="s">
        <v>155</v>
      </c>
      <c r="J7365" s="7" t="s">
        <v>156</v>
      </c>
      <c r="K7365" s="241">
        <v>2500</v>
      </c>
      <c r="L7365" s="7" t="s">
        <v>157</v>
      </c>
      <c r="M7365" s="241">
        <v>4012</v>
      </c>
      <c r="N7365" s="7" t="s">
        <v>1570</v>
      </c>
    </row>
    <row r="7366" spans="1:14" x14ac:dyDescent="0.3">
      <c r="A7366" t="str">
        <f t="shared" si="115"/>
        <v>25007103</v>
      </c>
      <c r="B7366" s="7" t="s">
        <v>1294</v>
      </c>
      <c r="C7366" s="7"/>
      <c r="D7366" s="7"/>
      <c r="E7366" s="7" t="e">
        <v>#N/A</v>
      </c>
      <c r="F7366" s="7" t="e">
        <v>#N/A</v>
      </c>
      <c r="G7366" s="7" t="e">
        <v>#N/A</v>
      </c>
      <c r="H7366" s="7" t="e">
        <v>#N/A</v>
      </c>
      <c r="I7366" s="7" t="s">
        <v>155</v>
      </c>
      <c r="J7366" s="7" t="s">
        <v>156</v>
      </c>
      <c r="K7366" s="241">
        <v>2500</v>
      </c>
      <c r="L7366" s="7" t="s">
        <v>157</v>
      </c>
      <c r="M7366" s="241">
        <v>7103</v>
      </c>
      <c r="N7366" s="7" t="s">
        <v>36</v>
      </c>
    </row>
    <row r="7367" spans="1:14" x14ac:dyDescent="0.3">
      <c r="A7367" t="str">
        <f t="shared" si="115"/>
        <v>25007200</v>
      </c>
      <c r="B7367" s="7" t="s">
        <v>1294</v>
      </c>
      <c r="C7367" s="7"/>
      <c r="D7367" s="7"/>
      <c r="E7367" s="7" t="e">
        <v>#N/A</v>
      </c>
      <c r="F7367" s="7" t="e">
        <v>#N/A</v>
      </c>
      <c r="G7367" s="7" t="e">
        <v>#N/A</v>
      </c>
      <c r="H7367" s="7" t="e">
        <v>#N/A</v>
      </c>
      <c r="I7367" s="7" t="s">
        <v>155</v>
      </c>
      <c r="J7367" s="7" t="s">
        <v>156</v>
      </c>
      <c r="K7367" s="241">
        <v>2500</v>
      </c>
      <c r="L7367" s="7" t="s">
        <v>157</v>
      </c>
      <c r="M7367" s="241">
        <v>7200</v>
      </c>
      <c r="N7367" s="7" t="s">
        <v>255</v>
      </c>
    </row>
    <row r="7368" spans="1:14" x14ac:dyDescent="0.3">
      <c r="A7368" t="str">
        <f t="shared" si="115"/>
        <v>25008000</v>
      </c>
      <c r="B7368" s="7" t="s">
        <v>1294</v>
      </c>
      <c r="C7368" s="7" t="s">
        <v>1546</v>
      </c>
      <c r="D7368" s="7" t="s">
        <v>22</v>
      </c>
      <c r="E7368" s="7">
        <v>0</v>
      </c>
      <c r="F7368" s="7">
        <v>0</v>
      </c>
      <c r="G7368" s="7">
        <v>0</v>
      </c>
      <c r="H7368" s="7">
        <v>0</v>
      </c>
      <c r="I7368" s="7" t="s">
        <v>155</v>
      </c>
      <c r="J7368" s="7" t="s">
        <v>156</v>
      </c>
      <c r="K7368" s="241">
        <v>2500</v>
      </c>
      <c r="L7368" s="7" t="s">
        <v>157</v>
      </c>
      <c r="M7368" s="241">
        <v>8000</v>
      </c>
      <c r="N7368" s="7" t="s">
        <v>163</v>
      </c>
    </row>
    <row r="7369" spans="1:14" x14ac:dyDescent="0.3">
      <c r="A7369" t="str">
        <f t="shared" si="115"/>
        <v>25008040</v>
      </c>
      <c r="B7369" s="7" t="s">
        <v>1294</v>
      </c>
      <c r="C7369" s="7"/>
      <c r="D7369" s="7"/>
      <c r="E7369" s="7" t="e">
        <v>#N/A</v>
      </c>
      <c r="F7369" s="7" t="e">
        <v>#N/A</v>
      </c>
      <c r="G7369" s="7" t="e">
        <v>#N/A</v>
      </c>
      <c r="H7369" s="7" t="e">
        <v>#N/A</v>
      </c>
      <c r="I7369" s="7" t="s">
        <v>155</v>
      </c>
      <c r="J7369" s="7" t="s">
        <v>156</v>
      </c>
      <c r="K7369" s="241">
        <v>2500</v>
      </c>
      <c r="L7369" s="7" t="s">
        <v>157</v>
      </c>
      <c r="M7369" s="241">
        <v>8040</v>
      </c>
      <c r="N7369" s="7" t="s">
        <v>441</v>
      </c>
    </row>
    <row r="7370" spans="1:14" x14ac:dyDescent="0.3">
      <c r="A7370" t="str">
        <f t="shared" si="115"/>
        <v>25102054</v>
      </c>
      <c r="B7370" s="7" t="s">
        <v>1294</v>
      </c>
      <c r="C7370" s="7"/>
      <c r="D7370" s="7"/>
      <c r="E7370" s="7" t="e">
        <v>#N/A</v>
      </c>
      <c r="F7370" s="7" t="e">
        <v>#N/A</v>
      </c>
      <c r="G7370" s="7" t="e">
        <v>#N/A</v>
      </c>
      <c r="H7370" s="7" t="e">
        <v>#N/A</v>
      </c>
      <c r="I7370" s="7" t="s">
        <v>155</v>
      </c>
      <c r="J7370" s="7" t="s">
        <v>156</v>
      </c>
      <c r="K7370" s="241">
        <v>2510</v>
      </c>
      <c r="L7370" s="7" t="s">
        <v>164</v>
      </c>
      <c r="M7370" s="241">
        <v>2054</v>
      </c>
      <c r="N7370" s="7" t="s">
        <v>167</v>
      </c>
    </row>
    <row r="7371" spans="1:14" x14ac:dyDescent="0.3">
      <c r="A7371" t="str">
        <f t="shared" si="115"/>
        <v>25102067</v>
      </c>
      <c r="B7371" s="7" t="s">
        <v>1294</v>
      </c>
      <c r="C7371" s="7"/>
      <c r="D7371" s="7"/>
      <c r="E7371" s="7" t="e">
        <v>#N/A</v>
      </c>
      <c r="F7371" s="7" t="e">
        <v>#N/A</v>
      </c>
      <c r="G7371" s="7" t="e">
        <v>#N/A</v>
      </c>
      <c r="H7371" s="7" t="e">
        <v>#N/A</v>
      </c>
      <c r="I7371" s="7" t="s">
        <v>155</v>
      </c>
      <c r="J7371" s="7" t="s">
        <v>156</v>
      </c>
      <c r="K7371" s="241">
        <v>2510</v>
      </c>
      <c r="L7371" s="7" t="s">
        <v>164</v>
      </c>
      <c r="M7371" s="241">
        <v>2067</v>
      </c>
      <c r="N7371" s="7" t="s">
        <v>162</v>
      </c>
    </row>
    <row r="7372" spans="1:14" x14ac:dyDescent="0.3">
      <c r="A7372" t="str">
        <f t="shared" si="115"/>
        <v>25102086</v>
      </c>
      <c r="B7372" s="7" t="s">
        <v>1294</v>
      </c>
      <c r="C7372" s="7"/>
      <c r="D7372" s="7"/>
      <c r="E7372" s="7" t="e">
        <v>#N/A</v>
      </c>
      <c r="F7372" s="7" t="e">
        <v>#N/A</v>
      </c>
      <c r="G7372" s="7" t="e">
        <v>#N/A</v>
      </c>
      <c r="H7372" s="7" t="e">
        <v>#N/A</v>
      </c>
      <c r="I7372" s="7" t="s">
        <v>155</v>
      </c>
      <c r="J7372" s="7" t="s">
        <v>156</v>
      </c>
      <c r="K7372" s="241">
        <v>2510</v>
      </c>
      <c r="L7372" s="7" t="s">
        <v>164</v>
      </c>
      <c r="M7372" s="241">
        <v>2086</v>
      </c>
      <c r="N7372" s="7" t="s">
        <v>291</v>
      </c>
    </row>
    <row r="7373" spans="1:14" x14ac:dyDescent="0.3">
      <c r="A7373" t="str">
        <f t="shared" si="115"/>
        <v>25102320</v>
      </c>
      <c r="B7373" s="7" t="s">
        <v>1294</v>
      </c>
      <c r="C7373" s="7" t="s">
        <v>1546</v>
      </c>
      <c r="D7373" s="7" t="s">
        <v>22</v>
      </c>
      <c r="E7373" s="7">
        <v>0</v>
      </c>
      <c r="F7373" s="7">
        <v>0</v>
      </c>
      <c r="G7373" s="7">
        <v>0</v>
      </c>
      <c r="H7373" s="7">
        <v>0</v>
      </c>
      <c r="I7373" s="7" t="s">
        <v>155</v>
      </c>
      <c r="J7373" s="7" t="s">
        <v>156</v>
      </c>
      <c r="K7373" s="241">
        <v>2510</v>
      </c>
      <c r="L7373" s="7" t="s">
        <v>164</v>
      </c>
      <c r="M7373" s="241">
        <v>2320</v>
      </c>
      <c r="N7373" s="7" t="s">
        <v>165</v>
      </c>
    </row>
    <row r="7374" spans="1:14" x14ac:dyDescent="0.3">
      <c r="A7374" t="str">
        <f t="shared" si="115"/>
        <v>25107200</v>
      </c>
      <c r="B7374" s="7" t="s">
        <v>1294</v>
      </c>
      <c r="C7374" s="7"/>
      <c r="D7374" s="7"/>
      <c r="E7374" s="7" t="e">
        <v>#N/A</v>
      </c>
      <c r="F7374" s="7" t="e">
        <v>#N/A</v>
      </c>
      <c r="G7374" s="7" t="e">
        <v>#N/A</v>
      </c>
      <c r="H7374" s="7" t="e">
        <v>#N/A</v>
      </c>
      <c r="I7374" s="7" t="s">
        <v>155</v>
      </c>
      <c r="J7374" s="7" t="s">
        <v>156</v>
      </c>
      <c r="K7374" s="241">
        <v>2510</v>
      </c>
      <c r="L7374" s="7" t="s">
        <v>164</v>
      </c>
      <c r="M7374" s="241">
        <v>7200</v>
      </c>
      <c r="N7374" s="7" t="s">
        <v>255</v>
      </c>
    </row>
    <row r="7375" spans="1:14" x14ac:dyDescent="0.3">
      <c r="A7375" t="str">
        <f t="shared" si="115"/>
        <v>25112045</v>
      </c>
      <c r="B7375" s="7" t="s">
        <v>1294</v>
      </c>
      <c r="C7375" s="7"/>
      <c r="D7375" s="7"/>
      <c r="E7375" s="7" t="e">
        <v>#N/A</v>
      </c>
      <c r="F7375" s="7" t="e">
        <v>#N/A</v>
      </c>
      <c r="G7375" s="7" t="e">
        <v>#N/A</v>
      </c>
      <c r="H7375" s="7" t="e">
        <v>#N/A</v>
      </c>
      <c r="I7375" s="7" t="s">
        <v>155</v>
      </c>
      <c r="J7375" s="7" t="s">
        <v>156</v>
      </c>
      <c r="K7375" s="241">
        <v>2511</v>
      </c>
      <c r="L7375" s="7" t="s">
        <v>166</v>
      </c>
      <c r="M7375" s="241">
        <v>2045</v>
      </c>
      <c r="N7375" s="7" t="s">
        <v>170</v>
      </c>
    </row>
    <row r="7376" spans="1:14" x14ac:dyDescent="0.3">
      <c r="A7376" t="str">
        <f t="shared" si="115"/>
        <v>25112054</v>
      </c>
      <c r="B7376" s="7" t="s">
        <v>1294</v>
      </c>
      <c r="C7376" s="7" t="s">
        <v>1546</v>
      </c>
      <c r="D7376" s="7" t="s">
        <v>22</v>
      </c>
      <c r="E7376" s="7">
        <v>0</v>
      </c>
      <c r="F7376" s="7">
        <v>0</v>
      </c>
      <c r="G7376" s="7">
        <v>0</v>
      </c>
      <c r="H7376" s="7">
        <v>0</v>
      </c>
      <c r="I7376" s="7" t="s">
        <v>155</v>
      </c>
      <c r="J7376" s="7" t="s">
        <v>156</v>
      </c>
      <c r="K7376" s="241">
        <v>2511</v>
      </c>
      <c r="L7376" s="7" t="s">
        <v>166</v>
      </c>
      <c r="M7376" s="241">
        <v>2054</v>
      </c>
      <c r="N7376" s="7" t="s">
        <v>167</v>
      </c>
    </row>
    <row r="7377" spans="1:14" x14ac:dyDescent="0.3">
      <c r="A7377" t="str">
        <f t="shared" si="115"/>
        <v>25112086</v>
      </c>
      <c r="B7377" s="7" t="s">
        <v>1294</v>
      </c>
      <c r="C7377" s="7"/>
      <c r="D7377" s="7"/>
      <c r="E7377" s="7" t="e">
        <v>#N/A</v>
      </c>
      <c r="F7377" s="7" t="e">
        <v>#N/A</v>
      </c>
      <c r="G7377" s="7" t="e">
        <v>#N/A</v>
      </c>
      <c r="H7377" s="7" t="e">
        <v>#N/A</v>
      </c>
      <c r="I7377" s="7" t="s">
        <v>155</v>
      </c>
      <c r="J7377" s="7" t="s">
        <v>156</v>
      </c>
      <c r="K7377" s="241">
        <v>2511</v>
      </c>
      <c r="L7377" s="7" t="s">
        <v>166</v>
      </c>
      <c r="M7377" s="241">
        <v>2086</v>
      </c>
      <c r="N7377" s="7" t="s">
        <v>291</v>
      </c>
    </row>
    <row r="7378" spans="1:14" x14ac:dyDescent="0.3">
      <c r="A7378" t="str">
        <f t="shared" si="115"/>
        <v>25112320</v>
      </c>
      <c r="B7378" s="7" t="s">
        <v>1294</v>
      </c>
      <c r="C7378" s="7"/>
      <c r="D7378" s="7"/>
      <c r="E7378" s="7" t="e">
        <v>#N/A</v>
      </c>
      <c r="F7378" s="7" t="e">
        <v>#N/A</v>
      </c>
      <c r="G7378" s="7" t="e">
        <v>#N/A</v>
      </c>
      <c r="H7378" s="7" t="e">
        <v>#N/A</v>
      </c>
      <c r="I7378" s="7" t="s">
        <v>155</v>
      </c>
      <c r="J7378" s="7" t="s">
        <v>156</v>
      </c>
      <c r="K7378" s="241">
        <v>2511</v>
      </c>
      <c r="L7378" s="7" t="s">
        <v>166</v>
      </c>
      <c r="M7378" s="241">
        <v>2320</v>
      </c>
      <c r="N7378" s="7" t="s">
        <v>165</v>
      </c>
    </row>
    <row r="7379" spans="1:14" x14ac:dyDescent="0.3">
      <c r="A7379" t="str">
        <f t="shared" si="115"/>
        <v>25122016</v>
      </c>
      <c r="B7379" s="7" t="s">
        <v>1294</v>
      </c>
      <c r="C7379" s="7" t="s">
        <v>1546</v>
      </c>
      <c r="D7379" s="7" t="s">
        <v>22</v>
      </c>
      <c r="E7379" s="7">
        <v>0</v>
      </c>
      <c r="F7379" s="7">
        <v>0</v>
      </c>
      <c r="G7379" s="7">
        <v>0</v>
      </c>
      <c r="H7379" s="7">
        <v>0</v>
      </c>
      <c r="I7379" s="7" t="s">
        <v>155</v>
      </c>
      <c r="J7379" s="7" t="s">
        <v>156</v>
      </c>
      <c r="K7379" s="241">
        <v>2512</v>
      </c>
      <c r="L7379" s="7" t="s">
        <v>168</v>
      </c>
      <c r="M7379" s="241">
        <v>2016</v>
      </c>
      <c r="N7379" s="7" t="s">
        <v>169</v>
      </c>
    </row>
    <row r="7380" spans="1:14" x14ac:dyDescent="0.3">
      <c r="A7380" t="str">
        <f t="shared" si="115"/>
        <v>25122045</v>
      </c>
      <c r="B7380" s="7" t="s">
        <v>1294</v>
      </c>
      <c r="C7380" s="7" t="s">
        <v>1546</v>
      </c>
      <c r="D7380" s="7" t="s">
        <v>22</v>
      </c>
      <c r="E7380" s="7">
        <v>0</v>
      </c>
      <c r="F7380" s="7">
        <v>0</v>
      </c>
      <c r="G7380" s="7">
        <v>0</v>
      </c>
      <c r="H7380" s="7">
        <v>0</v>
      </c>
      <c r="I7380" s="7" t="s">
        <v>155</v>
      </c>
      <c r="J7380" s="7" t="s">
        <v>156</v>
      </c>
      <c r="K7380" s="241">
        <v>2512</v>
      </c>
      <c r="L7380" s="7" t="s">
        <v>168</v>
      </c>
      <c r="M7380" s="241">
        <v>2045</v>
      </c>
      <c r="N7380" s="7" t="s">
        <v>170</v>
      </c>
    </row>
    <row r="7381" spans="1:14" x14ac:dyDescent="0.3">
      <c r="A7381" t="str">
        <f t="shared" si="115"/>
        <v>25122054</v>
      </c>
      <c r="B7381" s="7" t="s">
        <v>1294</v>
      </c>
      <c r="C7381" s="7"/>
      <c r="D7381" s="7"/>
      <c r="E7381" s="7" t="e">
        <v>#N/A</v>
      </c>
      <c r="F7381" s="7" t="e">
        <v>#N/A</v>
      </c>
      <c r="G7381" s="7" t="e">
        <v>#N/A</v>
      </c>
      <c r="H7381" s="7" t="e">
        <v>#N/A</v>
      </c>
      <c r="I7381" s="7" t="s">
        <v>155</v>
      </c>
      <c r="J7381" s="7" t="s">
        <v>156</v>
      </c>
      <c r="K7381" s="241">
        <v>2512</v>
      </c>
      <c r="L7381" s="7" t="s">
        <v>168</v>
      </c>
      <c r="M7381" s="241">
        <v>2054</v>
      </c>
      <c r="N7381" s="7" t="s">
        <v>167</v>
      </c>
    </row>
    <row r="7382" spans="1:14" x14ac:dyDescent="0.3">
      <c r="A7382" t="str">
        <f t="shared" si="115"/>
        <v>25122086</v>
      </c>
      <c r="B7382" s="7" t="s">
        <v>1294</v>
      </c>
      <c r="C7382" s="7"/>
      <c r="D7382" s="7"/>
      <c r="E7382" s="7" t="e">
        <v>#N/A</v>
      </c>
      <c r="F7382" s="7" t="e">
        <v>#N/A</v>
      </c>
      <c r="G7382" s="7" t="e">
        <v>#N/A</v>
      </c>
      <c r="H7382" s="7" t="e">
        <v>#N/A</v>
      </c>
      <c r="I7382" s="7" t="s">
        <v>155</v>
      </c>
      <c r="J7382" s="7" t="s">
        <v>156</v>
      </c>
      <c r="K7382" s="241">
        <v>2512</v>
      </c>
      <c r="L7382" s="7" t="s">
        <v>168</v>
      </c>
      <c r="M7382" s="241">
        <v>2086</v>
      </c>
      <c r="N7382" s="7" t="s">
        <v>291</v>
      </c>
    </row>
    <row r="7383" spans="1:14" x14ac:dyDescent="0.3">
      <c r="A7383" t="str">
        <f t="shared" si="115"/>
        <v>24111</v>
      </c>
      <c r="B7383" s="7" t="s">
        <v>1294</v>
      </c>
      <c r="C7383" s="7" t="s">
        <v>1546</v>
      </c>
      <c r="D7383" s="7" t="s">
        <v>22</v>
      </c>
      <c r="E7383" s="7" t="s">
        <v>482</v>
      </c>
      <c r="F7383" s="7" t="s">
        <v>483</v>
      </c>
      <c r="G7383" s="7" t="s">
        <v>237</v>
      </c>
      <c r="H7383" s="7" t="s">
        <v>238</v>
      </c>
      <c r="I7383" s="7" t="s">
        <v>518</v>
      </c>
      <c r="J7383" s="7" t="s">
        <v>519</v>
      </c>
      <c r="K7383" s="241">
        <v>2411</v>
      </c>
      <c r="L7383" s="7" t="s">
        <v>525</v>
      </c>
      <c r="M7383" s="241">
        <v>1</v>
      </c>
      <c r="N7383" s="7" t="s">
        <v>158</v>
      </c>
    </row>
    <row r="7384" spans="1:14" x14ac:dyDescent="0.3">
      <c r="A7384" t="str">
        <f t="shared" si="115"/>
        <v>241135</v>
      </c>
      <c r="B7384" s="7" t="s">
        <v>1294</v>
      </c>
      <c r="C7384" s="7" t="s">
        <v>1546</v>
      </c>
      <c r="D7384" s="7" t="s">
        <v>22</v>
      </c>
      <c r="E7384" s="7" t="e">
        <v>#N/A</v>
      </c>
      <c r="F7384" s="7" t="e">
        <v>#N/A</v>
      </c>
      <c r="G7384" s="7" t="e">
        <v>#N/A</v>
      </c>
      <c r="H7384" s="7" t="e">
        <v>#N/A</v>
      </c>
      <c r="I7384" s="7" t="s">
        <v>518</v>
      </c>
      <c r="J7384" s="7" t="s">
        <v>519</v>
      </c>
      <c r="K7384" s="241">
        <v>2411</v>
      </c>
      <c r="L7384" s="7" t="s">
        <v>525</v>
      </c>
      <c r="M7384" s="241">
        <v>35</v>
      </c>
      <c r="N7384" s="7" t="s">
        <v>1346</v>
      </c>
    </row>
    <row r="7385" spans="1:14" x14ac:dyDescent="0.3">
      <c r="A7385" t="str">
        <f t="shared" si="115"/>
        <v>241160</v>
      </c>
      <c r="B7385" s="7" t="s">
        <v>1294</v>
      </c>
      <c r="C7385" s="7" t="s">
        <v>1546</v>
      </c>
      <c r="D7385" s="7" t="s">
        <v>22</v>
      </c>
      <c r="E7385" s="7" t="e">
        <v>#N/A</v>
      </c>
      <c r="F7385" s="7" t="e">
        <v>#N/A</v>
      </c>
      <c r="G7385" s="7" t="e">
        <v>#N/A</v>
      </c>
      <c r="H7385" s="7" t="e">
        <v>#N/A</v>
      </c>
      <c r="I7385" s="7" t="s">
        <v>518</v>
      </c>
      <c r="J7385" s="7" t="s">
        <v>519</v>
      </c>
      <c r="K7385" s="241">
        <v>2411</v>
      </c>
      <c r="L7385" s="7" t="s">
        <v>525</v>
      </c>
      <c r="M7385" s="241">
        <v>60</v>
      </c>
      <c r="N7385" s="7" t="s">
        <v>311</v>
      </c>
    </row>
    <row r="7386" spans="1:14" x14ac:dyDescent="0.3">
      <c r="A7386" t="str">
        <f t="shared" si="115"/>
        <v>24111504</v>
      </c>
      <c r="B7386" s="7" t="s">
        <v>1294</v>
      </c>
      <c r="C7386" s="7" t="s">
        <v>1546</v>
      </c>
      <c r="D7386" s="7" t="s">
        <v>22</v>
      </c>
      <c r="E7386" s="7" t="s">
        <v>482</v>
      </c>
      <c r="F7386" s="7" t="s">
        <v>483</v>
      </c>
      <c r="G7386" s="7" t="s">
        <v>237</v>
      </c>
      <c r="H7386" s="7" t="s">
        <v>238</v>
      </c>
      <c r="I7386" s="7" t="s">
        <v>518</v>
      </c>
      <c r="J7386" s="7" t="s">
        <v>519</v>
      </c>
      <c r="K7386" s="241">
        <v>2411</v>
      </c>
      <c r="L7386" s="7" t="s">
        <v>525</v>
      </c>
      <c r="M7386" s="241">
        <v>1504</v>
      </c>
      <c r="N7386" s="7" t="s">
        <v>161</v>
      </c>
    </row>
    <row r="7387" spans="1:14" x14ac:dyDescent="0.3">
      <c r="A7387" t="str">
        <f t="shared" si="115"/>
        <v>24112070</v>
      </c>
      <c r="B7387" s="7" t="s">
        <v>1294</v>
      </c>
      <c r="C7387" s="7" t="s">
        <v>1546</v>
      </c>
      <c r="D7387" s="7" t="s">
        <v>22</v>
      </c>
      <c r="E7387" s="7" t="e">
        <v>#N/A</v>
      </c>
      <c r="F7387" s="7" t="e">
        <v>#N/A</v>
      </c>
      <c r="G7387" s="7" t="e">
        <v>#N/A</v>
      </c>
      <c r="H7387" s="7" t="e">
        <v>#N/A</v>
      </c>
      <c r="I7387" s="7" t="s">
        <v>518</v>
      </c>
      <c r="J7387" s="7" t="s">
        <v>519</v>
      </c>
      <c r="K7387" s="241">
        <v>2411</v>
      </c>
      <c r="L7387" s="7" t="s">
        <v>525</v>
      </c>
      <c r="M7387" s="241">
        <v>2070</v>
      </c>
      <c r="N7387" s="7" t="s">
        <v>279</v>
      </c>
    </row>
    <row r="7388" spans="1:14" x14ac:dyDescent="0.3">
      <c r="A7388" t="str">
        <f t="shared" si="115"/>
        <v>24112199</v>
      </c>
      <c r="B7388" s="7" t="s">
        <v>1294</v>
      </c>
      <c r="C7388" s="7" t="s">
        <v>1546</v>
      </c>
      <c r="D7388" s="7" t="s">
        <v>22</v>
      </c>
      <c r="E7388" s="7" t="e">
        <v>#N/A</v>
      </c>
      <c r="F7388" s="7" t="e">
        <v>#N/A</v>
      </c>
      <c r="G7388" s="7" t="e">
        <v>#N/A</v>
      </c>
      <c r="H7388" s="7" t="e">
        <v>#N/A</v>
      </c>
      <c r="I7388" s="7" t="s">
        <v>518</v>
      </c>
      <c r="J7388" s="7" t="s">
        <v>519</v>
      </c>
      <c r="K7388" s="241">
        <v>2411</v>
      </c>
      <c r="L7388" s="7" t="s">
        <v>525</v>
      </c>
      <c r="M7388" s="241">
        <v>2199</v>
      </c>
      <c r="N7388" s="7" t="s">
        <v>2958</v>
      </c>
    </row>
    <row r="7389" spans="1:14" x14ac:dyDescent="0.3">
      <c r="A7389" t="str">
        <f t="shared" si="115"/>
        <v>24117000</v>
      </c>
      <c r="B7389" s="7" t="s">
        <v>1294</v>
      </c>
      <c r="C7389" s="7" t="s">
        <v>1546</v>
      </c>
      <c r="D7389" s="7" t="s">
        <v>22</v>
      </c>
      <c r="E7389" s="7" t="s">
        <v>482</v>
      </c>
      <c r="F7389" s="7" t="s">
        <v>483</v>
      </c>
      <c r="G7389" s="7" t="s">
        <v>237</v>
      </c>
      <c r="H7389" s="7" t="s">
        <v>238</v>
      </c>
      <c r="I7389" s="7" t="s">
        <v>518</v>
      </c>
      <c r="J7389" s="7" t="s">
        <v>519</v>
      </c>
      <c r="K7389" s="241">
        <v>2411</v>
      </c>
      <c r="L7389" s="7" t="s">
        <v>525</v>
      </c>
      <c r="M7389" s="241">
        <v>7000</v>
      </c>
      <c r="N7389" s="7" t="s">
        <v>44</v>
      </c>
    </row>
    <row r="7390" spans="1:14" x14ac:dyDescent="0.3">
      <c r="A7390" t="str">
        <f t="shared" si="115"/>
        <v>24117101</v>
      </c>
      <c r="B7390" s="7" t="s">
        <v>1294</v>
      </c>
      <c r="C7390" s="7" t="s">
        <v>1546</v>
      </c>
      <c r="D7390" s="7" t="s">
        <v>22</v>
      </c>
      <c r="E7390" s="7" t="e">
        <v>#N/A</v>
      </c>
      <c r="F7390" s="7" t="e">
        <v>#N/A</v>
      </c>
      <c r="G7390" s="7" t="e">
        <v>#N/A</v>
      </c>
      <c r="H7390" s="7" t="e">
        <v>#N/A</v>
      </c>
      <c r="I7390" s="7" t="s">
        <v>518</v>
      </c>
      <c r="J7390" s="7" t="s">
        <v>519</v>
      </c>
      <c r="K7390" s="241">
        <v>2411</v>
      </c>
      <c r="L7390" s="7" t="s">
        <v>525</v>
      </c>
      <c r="M7390" s="241">
        <v>7101</v>
      </c>
      <c r="N7390" s="7" t="s">
        <v>46</v>
      </c>
    </row>
    <row r="7391" spans="1:14" x14ac:dyDescent="0.3">
      <c r="A7391" t="str">
        <f t="shared" si="115"/>
        <v>24211011</v>
      </c>
      <c r="B7391" s="7" t="s">
        <v>1294</v>
      </c>
      <c r="C7391" s="7" t="s">
        <v>1546</v>
      </c>
      <c r="D7391" s="7" t="s">
        <v>22</v>
      </c>
      <c r="E7391" s="7" t="s">
        <v>482</v>
      </c>
      <c r="F7391" s="7" t="s">
        <v>483</v>
      </c>
      <c r="G7391" s="7" t="s">
        <v>237</v>
      </c>
      <c r="H7391" s="7" t="s">
        <v>238</v>
      </c>
      <c r="I7391" s="7" t="s">
        <v>518</v>
      </c>
      <c r="J7391" s="7" t="s">
        <v>519</v>
      </c>
      <c r="K7391" s="241">
        <v>2421</v>
      </c>
      <c r="L7391" s="7" t="s">
        <v>526</v>
      </c>
      <c r="M7391" s="241">
        <v>1011</v>
      </c>
      <c r="N7391" s="7" t="s">
        <v>527</v>
      </c>
    </row>
    <row r="7392" spans="1:14" x14ac:dyDescent="0.3">
      <c r="A7392" t="str">
        <f t="shared" si="115"/>
        <v>24211022</v>
      </c>
      <c r="B7392" s="7" t="s">
        <v>1294</v>
      </c>
      <c r="C7392" s="7" t="s">
        <v>1546</v>
      </c>
      <c r="D7392" s="7" t="s">
        <v>22</v>
      </c>
      <c r="E7392" s="7" t="e">
        <v>#N/A</v>
      </c>
      <c r="F7392" s="7" t="e">
        <v>#N/A</v>
      </c>
      <c r="G7392" s="7" t="e">
        <v>#N/A</v>
      </c>
      <c r="H7392" s="7" t="e">
        <v>#N/A</v>
      </c>
      <c r="I7392" s="7" t="s">
        <v>518</v>
      </c>
      <c r="J7392" s="7" t="s">
        <v>519</v>
      </c>
      <c r="K7392" s="241">
        <v>2421</v>
      </c>
      <c r="L7392" s="7" t="s">
        <v>526</v>
      </c>
      <c r="M7392" s="241">
        <v>1022</v>
      </c>
      <c r="N7392" s="7" t="s">
        <v>602</v>
      </c>
    </row>
    <row r="7393" spans="1:14" x14ac:dyDescent="0.3">
      <c r="A7393" t="str">
        <f t="shared" si="115"/>
        <v>24211023</v>
      </c>
      <c r="B7393" s="7" t="s">
        <v>1294</v>
      </c>
      <c r="C7393" s="7" t="s">
        <v>1546</v>
      </c>
      <c r="D7393" s="7" t="s">
        <v>22</v>
      </c>
      <c r="E7393" s="7" t="s">
        <v>482</v>
      </c>
      <c r="F7393" s="7" t="s">
        <v>483</v>
      </c>
      <c r="G7393" s="7" t="s">
        <v>237</v>
      </c>
      <c r="H7393" s="7" t="s">
        <v>238</v>
      </c>
      <c r="I7393" s="7" t="s">
        <v>518</v>
      </c>
      <c r="J7393" s="7" t="s">
        <v>519</v>
      </c>
      <c r="K7393" s="241">
        <v>2421</v>
      </c>
      <c r="L7393" s="7" t="s">
        <v>526</v>
      </c>
      <c r="M7393" s="241">
        <v>1023</v>
      </c>
      <c r="N7393" s="7" t="s">
        <v>528</v>
      </c>
    </row>
    <row r="7394" spans="1:14" x14ac:dyDescent="0.3">
      <c r="A7394" t="str">
        <f t="shared" si="115"/>
        <v>24211028</v>
      </c>
      <c r="B7394" s="7" t="s">
        <v>1294</v>
      </c>
      <c r="C7394" s="7" t="s">
        <v>1546</v>
      </c>
      <c r="D7394" s="7" t="s">
        <v>22</v>
      </c>
      <c r="E7394" s="7" t="s">
        <v>482</v>
      </c>
      <c r="F7394" s="7" t="s">
        <v>483</v>
      </c>
      <c r="G7394" s="7" t="s">
        <v>237</v>
      </c>
      <c r="H7394" s="7" t="s">
        <v>238</v>
      </c>
      <c r="I7394" s="7" t="s">
        <v>518</v>
      </c>
      <c r="J7394" s="7" t="s">
        <v>519</v>
      </c>
      <c r="K7394" s="241">
        <v>2421</v>
      </c>
      <c r="L7394" s="7" t="s">
        <v>526</v>
      </c>
      <c r="M7394" s="241">
        <v>1028</v>
      </c>
      <c r="N7394" s="7" t="s">
        <v>362</v>
      </c>
    </row>
    <row r="7395" spans="1:14" x14ac:dyDescent="0.3">
      <c r="A7395" t="str">
        <f t="shared" si="115"/>
        <v>24211031</v>
      </c>
      <c r="B7395" s="7" t="s">
        <v>1294</v>
      </c>
      <c r="C7395" s="7" t="s">
        <v>1546</v>
      </c>
      <c r="D7395" s="7" t="s">
        <v>22</v>
      </c>
      <c r="E7395" s="7" t="s">
        <v>482</v>
      </c>
      <c r="F7395" s="7" t="s">
        <v>483</v>
      </c>
      <c r="G7395" s="7" t="s">
        <v>237</v>
      </c>
      <c r="H7395" s="7" t="s">
        <v>238</v>
      </c>
      <c r="I7395" s="7" t="s">
        <v>518</v>
      </c>
      <c r="J7395" s="7" t="s">
        <v>519</v>
      </c>
      <c r="K7395" s="241">
        <v>2421</v>
      </c>
      <c r="L7395" s="7" t="s">
        <v>526</v>
      </c>
      <c r="M7395" s="241">
        <v>1031</v>
      </c>
      <c r="N7395" s="7" t="s">
        <v>529</v>
      </c>
    </row>
    <row r="7396" spans="1:14" x14ac:dyDescent="0.3">
      <c r="A7396" t="str">
        <f t="shared" si="115"/>
        <v>24211032</v>
      </c>
      <c r="B7396" s="7" t="s">
        <v>1294</v>
      </c>
      <c r="C7396" s="7" t="s">
        <v>1546</v>
      </c>
      <c r="D7396" s="7" t="s">
        <v>22</v>
      </c>
      <c r="E7396" s="7" t="s">
        <v>482</v>
      </c>
      <c r="F7396" s="7" t="s">
        <v>483</v>
      </c>
      <c r="G7396" s="7" t="s">
        <v>237</v>
      </c>
      <c r="H7396" s="7" t="s">
        <v>238</v>
      </c>
      <c r="I7396" s="7" t="s">
        <v>518</v>
      </c>
      <c r="J7396" s="7" t="s">
        <v>519</v>
      </c>
      <c r="K7396" s="241">
        <v>2421</v>
      </c>
      <c r="L7396" s="7" t="s">
        <v>526</v>
      </c>
      <c r="M7396" s="241">
        <v>1032</v>
      </c>
      <c r="N7396" s="7" t="s">
        <v>530</v>
      </c>
    </row>
    <row r="7397" spans="1:14" x14ac:dyDescent="0.3">
      <c r="A7397" t="str">
        <f t="shared" si="115"/>
        <v>24218040</v>
      </c>
      <c r="B7397" s="7" t="s">
        <v>1294</v>
      </c>
      <c r="C7397" s="7" t="s">
        <v>1546</v>
      </c>
      <c r="D7397" s="7" t="s">
        <v>22</v>
      </c>
      <c r="E7397" s="7" t="s">
        <v>482</v>
      </c>
      <c r="F7397" s="7" t="s">
        <v>483</v>
      </c>
      <c r="G7397" s="7" t="s">
        <v>237</v>
      </c>
      <c r="H7397" s="7" t="s">
        <v>238</v>
      </c>
      <c r="I7397" s="7" t="s">
        <v>518</v>
      </c>
      <c r="J7397" s="7" t="s">
        <v>519</v>
      </c>
      <c r="K7397" s="241">
        <v>2421</v>
      </c>
      <c r="L7397" s="7" t="s">
        <v>526</v>
      </c>
      <c r="M7397" s="241">
        <v>8040</v>
      </c>
      <c r="N7397" s="7" t="s">
        <v>441</v>
      </c>
    </row>
    <row r="7398" spans="1:14" x14ac:dyDescent="0.3">
      <c r="A7398" t="str">
        <f t="shared" si="115"/>
        <v>30932045</v>
      </c>
      <c r="B7398" s="7" t="s">
        <v>1294</v>
      </c>
      <c r="C7398" s="7" t="s">
        <v>1546</v>
      </c>
      <c r="D7398" s="7" t="s">
        <v>22</v>
      </c>
      <c r="E7398" s="7" t="s">
        <v>482</v>
      </c>
      <c r="F7398" s="7" t="s">
        <v>483</v>
      </c>
      <c r="G7398" s="7" t="s">
        <v>237</v>
      </c>
      <c r="H7398" s="7" t="s">
        <v>238</v>
      </c>
      <c r="I7398" s="7" t="s">
        <v>570</v>
      </c>
      <c r="J7398" s="7" t="s">
        <v>64</v>
      </c>
      <c r="K7398" s="241">
        <v>3093</v>
      </c>
      <c r="L7398" s="7" t="s">
        <v>241</v>
      </c>
      <c r="M7398" s="241">
        <v>2045</v>
      </c>
      <c r="N7398" s="7" t="s">
        <v>170</v>
      </c>
    </row>
    <row r="7399" spans="1:14" x14ac:dyDescent="0.3">
      <c r="A7399" t="str">
        <f t="shared" si="115"/>
        <v>5101000</v>
      </c>
      <c r="B7399" s="7" t="s">
        <v>1294</v>
      </c>
      <c r="C7399" s="7" t="s">
        <v>1337</v>
      </c>
      <c r="D7399" s="7" t="s">
        <v>1356</v>
      </c>
      <c r="E7399" s="7" t="s">
        <v>482</v>
      </c>
      <c r="F7399" s="7" t="s">
        <v>483</v>
      </c>
      <c r="G7399" s="7" t="s">
        <v>247</v>
      </c>
      <c r="H7399" s="7" t="s">
        <v>248</v>
      </c>
      <c r="I7399" s="7" t="s">
        <v>594</v>
      </c>
      <c r="J7399" s="7" t="s">
        <v>595</v>
      </c>
      <c r="K7399" s="241">
        <v>510</v>
      </c>
      <c r="L7399" s="7" t="s">
        <v>624</v>
      </c>
      <c r="M7399" s="241">
        <v>1000</v>
      </c>
      <c r="N7399" s="7" t="s">
        <v>427</v>
      </c>
    </row>
    <row r="7400" spans="1:14" x14ac:dyDescent="0.3">
      <c r="A7400" t="str">
        <f t="shared" si="115"/>
        <v>5101002</v>
      </c>
      <c r="B7400" s="7" t="s">
        <v>1294</v>
      </c>
      <c r="C7400" s="7" t="s">
        <v>1337</v>
      </c>
      <c r="D7400" s="7" t="s">
        <v>1356</v>
      </c>
      <c r="E7400" s="7" t="e">
        <v>#N/A</v>
      </c>
      <c r="F7400" s="7" t="e">
        <v>#N/A</v>
      </c>
      <c r="G7400" s="7" t="e">
        <v>#N/A</v>
      </c>
      <c r="H7400" s="7" t="e">
        <v>#N/A</v>
      </c>
      <c r="I7400" s="7" t="s">
        <v>594</v>
      </c>
      <c r="J7400" s="7" t="s">
        <v>595</v>
      </c>
      <c r="K7400" s="241">
        <v>510</v>
      </c>
      <c r="L7400" s="7" t="s">
        <v>624</v>
      </c>
      <c r="M7400" s="241">
        <v>1002</v>
      </c>
      <c r="N7400" s="7" t="s">
        <v>597</v>
      </c>
    </row>
    <row r="7401" spans="1:14" x14ac:dyDescent="0.3">
      <c r="A7401" t="str">
        <f t="shared" si="115"/>
        <v>5101022</v>
      </c>
      <c r="B7401" s="7" t="s">
        <v>1294</v>
      </c>
      <c r="C7401" s="7" t="s">
        <v>1337</v>
      </c>
      <c r="D7401" s="7" t="s">
        <v>1356</v>
      </c>
      <c r="E7401" s="7" t="s">
        <v>482</v>
      </c>
      <c r="F7401" s="7" t="s">
        <v>483</v>
      </c>
      <c r="G7401" s="7" t="s">
        <v>247</v>
      </c>
      <c r="H7401" s="7" t="s">
        <v>248</v>
      </c>
      <c r="I7401" s="7" t="s">
        <v>594</v>
      </c>
      <c r="J7401" s="7" t="s">
        <v>595</v>
      </c>
      <c r="K7401" s="241">
        <v>510</v>
      </c>
      <c r="L7401" s="7" t="s">
        <v>624</v>
      </c>
      <c r="M7401" s="241">
        <v>1022</v>
      </c>
      <c r="N7401" s="7" t="s">
        <v>602</v>
      </c>
    </row>
    <row r="7402" spans="1:14" x14ac:dyDescent="0.3">
      <c r="A7402" t="str">
        <f t="shared" si="115"/>
        <v>5101023</v>
      </c>
      <c r="B7402" s="7" t="s">
        <v>1294</v>
      </c>
      <c r="C7402" s="7" t="s">
        <v>1337</v>
      </c>
      <c r="D7402" s="7" t="s">
        <v>1356</v>
      </c>
      <c r="E7402" s="7" t="s">
        <v>482</v>
      </c>
      <c r="F7402" s="7" t="s">
        <v>483</v>
      </c>
      <c r="G7402" s="7" t="s">
        <v>247</v>
      </c>
      <c r="H7402" s="7" t="s">
        <v>248</v>
      </c>
      <c r="I7402" s="7" t="s">
        <v>594</v>
      </c>
      <c r="J7402" s="7" t="s">
        <v>595</v>
      </c>
      <c r="K7402" s="241">
        <v>510</v>
      </c>
      <c r="L7402" s="7" t="s">
        <v>624</v>
      </c>
      <c r="M7402" s="241">
        <v>1023</v>
      </c>
      <c r="N7402" s="7" t="s">
        <v>528</v>
      </c>
    </row>
    <row r="7403" spans="1:14" x14ac:dyDescent="0.3">
      <c r="A7403" t="str">
        <f t="shared" si="115"/>
        <v>5101031</v>
      </c>
      <c r="B7403" s="7" t="s">
        <v>1294</v>
      </c>
      <c r="C7403" s="7" t="s">
        <v>1337</v>
      </c>
      <c r="D7403" s="7" t="s">
        <v>1356</v>
      </c>
      <c r="E7403" s="7" t="s">
        <v>482</v>
      </c>
      <c r="F7403" s="7" t="s">
        <v>483</v>
      </c>
      <c r="G7403" s="7" t="s">
        <v>247</v>
      </c>
      <c r="H7403" s="7" t="s">
        <v>248</v>
      </c>
      <c r="I7403" s="7" t="s">
        <v>594</v>
      </c>
      <c r="J7403" s="7" t="s">
        <v>595</v>
      </c>
      <c r="K7403" s="241">
        <v>510</v>
      </c>
      <c r="L7403" s="7" t="s">
        <v>624</v>
      </c>
      <c r="M7403" s="241">
        <v>1031</v>
      </c>
      <c r="N7403" s="7" t="s">
        <v>529</v>
      </c>
    </row>
    <row r="7404" spans="1:14" x14ac:dyDescent="0.3">
      <c r="A7404" t="str">
        <f t="shared" si="115"/>
        <v>5101032</v>
      </c>
      <c r="B7404" s="7" t="s">
        <v>1294</v>
      </c>
      <c r="C7404" s="7" t="s">
        <v>1337</v>
      </c>
      <c r="D7404" s="7" t="s">
        <v>1356</v>
      </c>
      <c r="E7404" s="7" t="s">
        <v>482</v>
      </c>
      <c r="F7404" s="7" t="s">
        <v>483</v>
      </c>
      <c r="G7404" s="7" t="s">
        <v>247</v>
      </c>
      <c r="H7404" s="7" t="s">
        <v>248</v>
      </c>
      <c r="I7404" s="7" t="s">
        <v>594</v>
      </c>
      <c r="J7404" s="7" t="s">
        <v>595</v>
      </c>
      <c r="K7404" s="241">
        <v>510</v>
      </c>
      <c r="L7404" s="7" t="s">
        <v>624</v>
      </c>
      <c r="M7404" s="241">
        <v>1032</v>
      </c>
      <c r="N7404" s="7" t="s">
        <v>530</v>
      </c>
    </row>
    <row r="7405" spans="1:14" x14ac:dyDescent="0.3">
      <c r="A7405" t="str">
        <f t="shared" si="115"/>
        <v>5101037</v>
      </c>
      <c r="B7405" s="7" t="s">
        <v>1294</v>
      </c>
      <c r="C7405" s="7" t="s">
        <v>1337</v>
      </c>
      <c r="D7405" s="7" t="s">
        <v>1356</v>
      </c>
      <c r="E7405" s="7" t="e">
        <v>#N/A</v>
      </c>
      <c r="F7405" s="7" t="e">
        <v>#N/A</v>
      </c>
      <c r="G7405" s="7" t="e">
        <v>#N/A</v>
      </c>
      <c r="H7405" s="7" t="e">
        <v>#N/A</v>
      </c>
      <c r="I7405" s="7" t="s">
        <v>594</v>
      </c>
      <c r="J7405" s="7" t="s">
        <v>595</v>
      </c>
      <c r="K7405" s="241">
        <v>510</v>
      </c>
      <c r="L7405" s="7" t="s">
        <v>624</v>
      </c>
      <c r="M7405" s="241">
        <v>1037</v>
      </c>
      <c r="N7405" s="7" t="s">
        <v>605</v>
      </c>
    </row>
    <row r="7406" spans="1:14" x14ac:dyDescent="0.3">
      <c r="A7406" t="str">
        <f t="shared" si="115"/>
        <v>5101041</v>
      </c>
      <c r="B7406" s="7" t="s">
        <v>1294</v>
      </c>
      <c r="C7406" s="7" t="s">
        <v>1337</v>
      </c>
      <c r="D7406" s="7" t="s">
        <v>1356</v>
      </c>
      <c r="E7406" s="7" t="e">
        <v>#N/A</v>
      </c>
      <c r="F7406" s="7" t="e">
        <v>#N/A</v>
      </c>
      <c r="G7406" s="7" t="e">
        <v>#N/A</v>
      </c>
      <c r="H7406" s="7" t="e">
        <v>#N/A</v>
      </c>
      <c r="I7406" s="7" t="s">
        <v>594</v>
      </c>
      <c r="J7406" s="7" t="s">
        <v>595</v>
      </c>
      <c r="K7406" s="241">
        <v>510</v>
      </c>
      <c r="L7406" s="7" t="s">
        <v>624</v>
      </c>
      <c r="M7406" s="241">
        <v>1041</v>
      </c>
      <c r="N7406" s="7" t="s">
        <v>607</v>
      </c>
    </row>
    <row r="7407" spans="1:14" x14ac:dyDescent="0.3">
      <c r="A7407" t="str">
        <f t="shared" si="115"/>
        <v>5101042</v>
      </c>
      <c r="B7407" s="7" t="s">
        <v>1294</v>
      </c>
      <c r="C7407" s="7" t="s">
        <v>1337</v>
      </c>
      <c r="D7407" s="7" t="s">
        <v>1356</v>
      </c>
      <c r="E7407" s="7" t="s">
        <v>482</v>
      </c>
      <c r="F7407" s="7" t="s">
        <v>483</v>
      </c>
      <c r="G7407" s="7" t="s">
        <v>247</v>
      </c>
      <c r="H7407" s="7" t="s">
        <v>248</v>
      </c>
      <c r="I7407" s="7" t="s">
        <v>594</v>
      </c>
      <c r="J7407" s="7" t="s">
        <v>595</v>
      </c>
      <c r="K7407" s="241">
        <v>510</v>
      </c>
      <c r="L7407" s="7" t="s">
        <v>624</v>
      </c>
      <c r="M7407" s="241">
        <v>1042</v>
      </c>
      <c r="N7407" s="7" t="s">
        <v>180</v>
      </c>
    </row>
    <row r="7408" spans="1:14" x14ac:dyDescent="0.3">
      <c r="A7408" t="str">
        <f t="shared" si="115"/>
        <v>5101049</v>
      </c>
      <c r="B7408" s="7" t="s">
        <v>1294</v>
      </c>
      <c r="C7408" s="7" t="s">
        <v>1337</v>
      </c>
      <c r="D7408" s="7" t="s">
        <v>1356</v>
      </c>
      <c r="E7408" s="7" t="s">
        <v>482</v>
      </c>
      <c r="F7408" s="7" t="s">
        <v>483</v>
      </c>
      <c r="G7408" s="7" t="s">
        <v>247</v>
      </c>
      <c r="H7408" s="7" t="s">
        <v>248</v>
      </c>
      <c r="I7408" s="7" t="s">
        <v>594</v>
      </c>
      <c r="J7408" s="7" t="s">
        <v>595</v>
      </c>
      <c r="K7408" s="241">
        <v>510</v>
      </c>
      <c r="L7408" s="7" t="s">
        <v>624</v>
      </c>
      <c r="M7408" s="241">
        <v>1049</v>
      </c>
      <c r="N7408" s="7" t="s">
        <v>608</v>
      </c>
    </row>
    <row r="7409" spans="1:15" x14ac:dyDescent="0.3">
      <c r="A7409" t="str">
        <f t="shared" si="115"/>
        <v>5101050</v>
      </c>
      <c r="B7409" s="7" t="s">
        <v>1294</v>
      </c>
      <c r="C7409" s="7" t="s">
        <v>1337</v>
      </c>
      <c r="D7409" s="7" t="s">
        <v>1356</v>
      </c>
      <c r="E7409" s="7" t="e">
        <v>#N/A</v>
      </c>
      <c r="F7409" s="7" t="e">
        <v>#N/A</v>
      </c>
      <c r="G7409" s="7" t="e">
        <v>#N/A</v>
      </c>
      <c r="H7409" s="7" t="e">
        <v>#N/A</v>
      </c>
      <c r="I7409" s="7" t="s">
        <v>594</v>
      </c>
      <c r="J7409" s="7" t="s">
        <v>595</v>
      </c>
      <c r="K7409" s="241">
        <v>510</v>
      </c>
      <c r="L7409" s="7" t="s">
        <v>624</v>
      </c>
      <c r="M7409" s="241">
        <v>1050</v>
      </c>
      <c r="N7409" s="7" t="s">
        <v>609</v>
      </c>
    </row>
    <row r="7410" spans="1:15" x14ac:dyDescent="0.3">
      <c r="A7410" t="str">
        <f t="shared" si="115"/>
        <v>5101051</v>
      </c>
      <c r="B7410" s="7" t="s">
        <v>1294</v>
      </c>
      <c r="C7410" s="7" t="s">
        <v>1337</v>
      </c>
      <c r="D7410" s="7" t="s">
        <v>1356</v>
      </c>
      <c r="E7410" s="7" t="e">
        <v>#N/A</v>
      </c>
      <c r="F7410" s="7" t="e">
        <v>#N/A</v>
      </c>
      <c r="G7410" s="7" t="e">
        <v>#N/A</v>
      </c>
      <c r="H7410" s="7" t="e">
        <v>#N/A</v>
      </c>
      <c r="I7410" s="7" t="s">
        <v>594</v>
      </c>
      <c r="J7410" s="7" t="s">
        <v>595</v>
      </c>
      <c r="K7410" s="241">
        <v>510</v>
      </c>
      <c r="L7410" s="7" t="s">
        <v>624</v>
      </c>
      <c r="M7410" s="241">
        <v>1051</v>
      </c>
      <c r="N7410" s="7" t="s">
        <v>610</v>
      </c>
    </row>
    <row r="7411" spans="1:15" x14ac:dyDescent="0.3">
      <c r="A7411" t="str">
        <f t="shared" si="115"/>
        <v>5101052</v>
      </c>
      <c r="B7411" s="7" t="s">
        <v>1294</v>
      </c>
      <c r="C7411" s="7" t="s">
        <v>1337</v>
      </c>
      <c r="D7411" s="7" t="s">
        <v>1356</v>
      </c>
      <c r="E7411" s="7" t="e">
        <v>#N/A</v>
      </c>
      <c r="F7411" s="7" t="e">
        <v>#N/A</v>
      </c>
      <c r="G7411" s="7" t="e">
        <v>#N/A</v>
      </c>
      <c r="H7411" s="7" t="e">
        <v>#N/A</v>
      </c>
      <c r="I7411" s="7" t="s">
        <v>594</v>
      </c>
      <c r="J7411" s="7" t="s">
        <v>595</v>
      </c>
      <c r="K7411" s="241">
        <v>510</v>
      </c>
      <c r="L7411" s="7" t="s">
        <v>624</v>
      </c>
      <c r="M7411" s="241">
        <v>1052</v>
      </c>
      <c r="N7411" s="7" t="s">
        <v>307</v>
      </c>
    </row>
    <row r="7412" spans="1:15" x14ac:dyDescent="0.3">
      <c r="A7412" t="str">
        <f t="shared" si="115"/>
        <v>5101056</v>
      </c>
      <c r="B7412" s="7" t="s">
        <v>1294</v>
      </c>
      <c r="C7412" s="7" t="s">
        <v>1337</v>
      </c>
      <c r="D7412" s="7" t="s">
        <v>1356</v>
      </c>
      <c r="E7412" s="7" t="e">
        <v>#N/A</v>
      </c>
      <c r="F7412" s="7" t="e">
        <v>#N/A</v>
      </c>
      <c r="G7412" s="7" t="e">
        <v>#N/A</v>
      </c>
      <c r="H7412" s="7" t="e">
        <v>#N/A</v>
      </c>
      <c r="I7412" s="7" t="s">
        <v>594</v>
      </c>
      <c r="J7412" s="7" t="s">
        <v>595</v>
      </c>
      <c r="K7412" s="241">
        <v>510</v>
      </c>
      <c r="L7412" s="7" t="s">
        <v>624</v>
      </c>
      <c r="M7412" s="241">
        <v>1056</v>
      </c>
      <c r="N7412" s="7" t="s">
        <v>614</v>
      </c>
    </row>
    <row r="7413" spans="1:15" x14ac:dyDescent="0.3">
      <c r="A7413" t="str">
        <f t="shared" si="115"/>
        <v>5105002</v>
      </c>
      <c r="B7413" s="7" t="s">
        <v>1351</v>
      </c>
      <c r="C7413" s="7" t="s">
        <v>1337</v>
      </c>
      <c r="D7413" s="7" t="s">
        <v>1356</v>
      </c>
      <c r="E7413" s="7" t="e">
        <v>#N/A</v>
      </c>
      <c r="F7413" s="7" t="e">
        <v>#N/A</v>
      </c>
      <c r="G7413" s="7" t="e">
        <v>#N/A</v>
      </c>
      <c r="H7413" s="7" t="e">
        <v>#N/A</v>
      </c>
      <c r="I7413" s="7" t="s">
        <v>594</v>
      </c>
      <c r="J7413" s="7" t="s">
        <v>595</v>
      </c>
      <c r="K7413" s="241">
        <v>510</v>
      </c>
      <c r="L7413" s="7" t="s">
        <v>624</v>
      </c>
      <c r="M7413" s="241">
        <v>5002</v>
      </c>
      <c r="N7413" s="7" t="s">
        <v>308</v>
      </c>
    </row>
    <row r="7414" spans="1:15" x14ac:dyDescent="0.3">
      <c r="A7414" t="str">
        <f t="shared" si="115"/>
        <v>10263</v>
      </c>
      <c r="B7414" s="7" t="s">
        <v>1294</v>
      </c>
      <c r="C7414" s="7" t="s">
        <v>1337</v>
      </c>
      <c r="E7414" t="s">
        <v>337</v>
      </c>
      <c r="F7414" t="s">
        <v>338</v>
      </c>
      <c r="G7414" t="s">
        <v>266</v>
      </c>
      <c r="H7414" t="s">
        <v>267</v>
      </c>
      <c r="I7414" t="s">
        <v>471</v>
      </c>
      <c r="J7414" t="s">
        <v>472</v>
      </c>
      <c r="K7414">
        <v>102</v>
      </c>
      <c r="L7414" t="s">
        <v>472</v>
      </c>
      <c r="M7414">
        <v>63</v>
      </c>
      <c r="N7414" t="s">
        <v>160</v>
      </c>
      <c r="O7414" s="6" t="str">
        <f>IF(M7414&lt;5000,"Expenditure","Income")</f>
        <v>Expenditure</v>
      </c>
    </row>
    <row r="7415" spans="1:15" s="6" customFormat="1" x14ac:dyDescent="0.3">
      <c r="A7415" t="str">
        <f t="shared" si="115"/>
        <v>tbc2079</v>
      </c>
      <c r="B7415" s="7" t="s">
        <v>1294</v>
      </c>
      <c r="E7415" s="6" t="s">
        <v>482</v>
      </c>
      <c r="F7415" s="6" t="s">
        <v>483</v>
      </c>
      <c r="G7415" s="6" t="s">
        <v>247</v>
      </c>
      <c r="H7415" s="6" t="s">
        <v>1236</v>
      </c>
      <c r="I7415" s="6" t="s">
        <v>2961</v>
      </c>
      <c r="J7415" s="6" t="s">
        <v>2959</v>
      </c>
      <c r="K7415" s="6" t="s">
        <v>2961</v>
      </c>
      <c r="L7415" s="6" t="s">
        <v>2959</v>
      </c>
      <c r="M7415" s="6">
        <v>2079</v>
      </c>
      <c r="N7415" s="6" t="s">
        <v>35</v>
      </c>
      <c r="O7415" s="6" t="s">
        <v>1185</v>
      </c>
    </row>
    <row r="7416" spans="1:15" x14ac:dyDescent="0.3">
      <c r="A7416" t="str">
        <f t="shared" si="115"/>
        <v>21242079</v>
      </c>
      <c r="B7416" s="7" t="s">
        <v>1294</v>
      </c>
      <c r="E7416" t="s">
        <v>482</v>
      </c>
      <c r="F7416" t="s">
        <v>483</v>
      </c>
      <c r="G7416" t="s">
        <v>247</v>
      </c>
      <c r="H7416" t="s">
        <v>1236</v>
      </c>
      <c r="I7416" t="s">
        <v>851</v>
      </c>
      <c r="J7416" t="s">
        <v>852</v>
      </c>
      <c r="K7416">
        <v>2124</v>
      </c>
      <c r="L7416" t="s">
        <v>853</v>
      </c>
      <c r="M7416">
        <v>2079</v>
      </c>
      <c r="N7416" t="s">
        <v>35</v>
      </c>
      <c r="O7416" s="6" t="s">
        <v>1185</v>
      </c>
    </row>
    <row r="7417" spans="1:15" x14ac:dyDescent="0.3">
      <c r="A7417" t="str">
        <f t="shared" si="115"/>
        <v>tbctbc</v>
      </c>
      <c r="B7417" s="7" t="s">
        <v>1294</v>
      </c>
      <c r="E7417" t="s">
        <v>482</v>
      </c>
      <c r="F7417" t="s">
        <v>483</v>
      </c>
      <c r="G7417" t="s">
        <v>247</v>
      </c>
      <c r="H7417" t="s">
        <v>1236</v>
      </c>
      <c r="I7417" t="s">
        <v>945</v>
      </c>
      <c r="J7417" t="s">
        <v>946</v>
      </c>
      <c r="K7417" t="s">
        <v>2961</v>
      </c>
      <c r="L7417" t="s">
        <v>2962</v>
      </c>
      <c r="M7417" t="s">
        <v>2961</v>
      </c>
      <c r="N7417" t="s">
        <v>2962</v>
      </c>
      <c r="O7417" s="6" t="s">
        <v>1185</v>
      </c>
    </row>
    <row r="7418" spans="1:15" x14ac:dyDescent="0.3">
      <c r="A7418" t="str">
        <f t="shared" si="115"/>
        <v>23381</v>
      </c>
      <c r="B7418" s="7" t="s">
        <v>1294</v>
      </c>
      <c r="E7418" t="s">
        <v>482</v>
      </c>
      <c r="F7418" t="s">
        <v>483</v>
      </c>
      <c r="G7418" s="7" t="s">
        <v>247</v>
      </c>
      <c r="H7418" t="s">
        <v>1236</v>
      </c>
      <c r="I7418" s="7" t="s">
        <v>252</v>
      </c>
      <c r="J7418" t="s">
        <v>253</v>
      </c>
      <c r="K7418">
        <v>2338</v>
      </c>
      <c r="L7418" t="s">
        <v>640</v>
      </c>
      <c r="M7418">
        <v>1</v>
      </c>
      <c r="N7418" t="s">
        <v>158</v>
      </c>
      <c r="O7418" s="6" t="s">
        <v>1185</v>
      </c>
    </row>
    <row r="7419" spans="1:15" x14ac:dyDescent="0.3">
      <c r="A7419" t="str">
        <f t="shared" si="115"/>
        <v>12001000</v>
      </c>
      <c r="B7419" s="7" t="s">
        <v>1294</v>
      </c>
      <c r="C7419" s="7" t="s">
        <v>1316</v>
      </c>
      <c r="D7419" s="7" t="s">
        <v>22</v>
      </c>
      <c r="E7419" t="s">
        <v>482</v>
      </c>
      <c r="F7419" t="s">
        <v>483</v>
      </c>
      <c r="G7419" s="7" t="s">
        <v>260</v>
      </c>
      <c r="H7419" t="s">
        <v>261</v>
      </c>
      <c r="I7419" s="7" t="s">
        <v>1035</v>
      </c>
      <c r="J7419" t="s">
        <v>1036</v>
      </c>
      <c r="K7419">
        <v>1200</v>
      </c>
      <c r="L7419" t="s">
        <v>1037</v>
      </c>
      <c r="M7419">
        <v>1000</v>
      </c>
      <c r="N7419" t="s">
        <v>427</v>
      </c>
      <c r="O7419" s="6" t="s">
        <v>1185</v>
      </c>
    </row>
    <row r="7420" spans="1:15" x14ac:dyDescent="0.3">
      <c r="A7420" t="str">
        <f t="shared" si="115"/>
        <v>12001007</v>
      </c>
      <c r="B7420" s="7" t="s">
        <v>1294</v>
      </c>
      <c r="C7420" s="7" t="s">
        <v>1316</v>
      </c>
      <c r="D7420" s="7" t="s">
        <v>22</v>
      </c>
      <c r="E7420" t="s">
        <v>482</v>
      </c>
      <c r="F7420" t="s">
        <v>483</v>
      </c>
      <c r="G7420" s="7" t="s">
        <v>260</v>
      </c>
      <c r="H7420" t="s">
        <v>261</v>
      </c>
      <c r="I7420" s="7" t="s">
        <v>1035</v>
      </c>
      <c r="J7420" t="s">
        <v>1036</v>
      </c>
      <c r="K7420">
        <v>1200</v>
      </c>
      <c r="L7420" t="s">
        <v>1037</v>
      </c>
      <c r="M7420">
        <v>1007</v>
      </c>
      <c r="N7420" t="s">
        <v>539</v>
      </c>
      <c r="O7420" s="6" t="s">
        <v>1185</v>
      </c>
    </row>
    <row r="7421" spans="1:15" x14ac:dyDescent="0.3">
      <c r="A7421" t="str">
        <f t="shared" si="115"/>
        <v>12001011</v>
      </c>
      <c r="B7421" s="7" t="s">
        <v>1294</v>
      </c>
      <c r="C7421" s="7" t="s">
        <v>1316</v>
      </c>
      <c r="D7421" s="7" t="s">
        <v>22</v>
      </c>
      <c r="E7421" t="s">
        <v>482</v>
      </c>
      <c r="F7421" t="s">
        <v>483</v>
      </c>
      <c r="G7421" s="7" t="s">
        <v>260</v>
      </c>
      <c r="H7421" t="s">
        <v>261</v>
      </c>
      <c r="I7421" s="7" t="s">
        <v>1035</v>
      </c>
      <c r="J7421" t="s">
        <v>1036</v>
      </c>
      <c r="K7421">
        <v>1200</v>
      </c>
      <c r="L7421" t="s">
        <v>1037</v>
      </c>
      <c r="M7421">
        <v>1011</v>
      </c>
      <c r="N7421" t="s">
        <v>527</v>
      </c>
      <c r="O7421" s="6" t="s">
        <v>1185</v>
      </c>
    </row>
    <row r="7422" spans="1:15" x14ac:dyDescent="0.3">
      <c r="A7422" t="str">
        <f t="shared" si="115"/>
        <v>12001016</v>
      </c>
      <c r="B7422" s="7" t="s">
        <v>1294</v>
      </c>
      <c r="C7422" s="7" t="s">
        <v>1316</v>
      </c>
      <c r="D7422" s="7" t="s">
        <v>22</v>
      </c>
      <c r="E7422" t="s">
        <v>482</v>
      </c>
      <c r="F7422" t="s">
        <v>483</v>
      </c>
      <c r="G7422" s="7" t="s">
        <v>260</v>
      </c>
      <c r="H7422" t="s">
        <v>261</v>
      </c>
      <c r="I7422" s="7" t="s">
        <v>1035</v>
      </c>
      <c r="J7422" t="s">
        <v>1036</v>
      </c>
      <c r="K7422">
        <v>1200</v>
      </c>
      <c r="L7422" t="s">
        <v>1037</v>
      </c>
      <c r="M7422">
        <v>1016</v>
      </c>
      <c r="N7422" t="s">
        <v>599</v>
      </c>
      <c r="O7422" s="6" t="s">
        <v>1185</v>
      </c>
    </row>
    <row r="7423" spans="1:15" x14ac:dyDescent="0.3">
      <c r="A7423" t="str">
        <f t="shared" si="115"/>
        <v>12001019</v>
      </c>
      <c r="B7423" s="7" t="s">
        <v>1294</v>
      </c>
      <c r="C7423" s="7" t="s">
        <v>1316</v>
      </c>
      <c r="D7423" s="7" t="s">
        <v>22</v>
      </c>
      <c r="E7423" t="s">
        <v>482</v>
      </c>
      <c r="F7423" t="s">
        <v>483</v>
      </c>
      <c r="G7423" s="7" t="s">
        <v>260</v>
      </c>
      <c r="H7423" t="s">
        <v>261</v>
      </c>
      <c r="I7423" s="7" t="s">
        <v>1035</v>
      </c>
      <c r="J7423" t="s">
        <v>1036</v>
      </c>
      <c r="K7423">
        <v>1200</v>
      </c>
      <c r="L7423" t="s">
        <v>1037</v>
      </c>
      <c r="M7423">
        <v>1019</v>
      </c>
      <c r="N7423" t="s">
        <v>601</v>
      </c>
      <c r="O7423" s="6" t="s">
        <v>1185</v>
      </c>
    </row>
    <row r="7424" spans="1:15" x14ac:dyDescent="0.3">
      <c r="A7424" t="str">
        <f t="shared" si="115"/>
        <v>12001023</v>
      </c>
      <c r="B7424" s="7" t="s">
        <v>1294</v>
      </c>
      <c r="C7424" s="7" t="s">
        <v>1316</v>
      </c>
      <c r="D7424" s="7" t="s">
        <v>22</v>
      </c>
      <c r="E7424" t="s">
        <v>482</v>
      </c>
      <c r="F7424" t="s">
        <v>483</v>
      </c>
      <c r="G7424" s="7" t="s">
        <v>260</v>
      </c>
      <c r="H7424" t="s">
        <v>261</v>
      </c>
      <c r="I7424" s="7" t="s">
        <v>1035</v>
      </c>
      <c r="J7424" t="s">
        <v>1036</v>
      </c>
      <c r="K7424">
        <v>1200</v>
      </c>
      <c r="L7424" t="s">
        <v>1037</v>
      </c>
      <c r="M7424">
        <v>1023</v>
      </c>
      <c r="N7424" t="s">
        <v>528</v>
      </c>
      <c r="O7424" s="6" t="s">
        <v>1185</v>
      </c>
    </row>
    <row r="7425" spans="1:16" x14ac:dyDescent="0.3">
      <c r="A7425" t="str">
        <f t="shared" si="115"/>
        <v>12002034</v>
      </c>
      <c r="B7425" s="7" t="s">
        <v>1294</v>
      </c>
      <c r="C7425" s="7" t="s">
        <v>1316</v>
      </c>
      <c r="D7425" s="7" t="s">
        <v>22</v>
      </c>
      <c r="E7425" t="s">
        <v>482</v>
      </c>
      <c r="F7425" t="s">
        <v>483</v>
      </c>
      <c r="G7425" s="7" t="s">
        <v>260</v>
      </c>
      <c r="H7425" t="s">
        <v>261</v>
      </c>
      <c r="I7425" s="7" t="s">
        <v>1035</v>
      </c>
      <c r="J7425" t="s">
        <v>1036</v>
      </c>
      <c r="K7425">
        <v>1200</v>
      </c>
      <c r="L7425" t="s">
        <v>1037</v>
      </c>
      <c r="M7425">
        <v>2034</v>
      </c>
      <c r="N7425" t="s">
        <v>225</v>
      </c>
      <c r="O7425" s="6" t="s">
        <v>1185</v>
      </c>
    </row>
    <row r="7426" spans="1:16" x14ac:dyDescent="0.3">
      <c r="A7426" t="str">
        <f t="shared" si="115"/>
        <v>12002043</v>
      </c>
      <c r="B7426" s="7" t="s">
        <v>1294</v>
      </c>
      <c r="C7426" s="7" t="s">
        <v>1316</v>
      </c>
      <c r="D7426" s="7" t="s">
        <v>22</v>
      </c>
      <c r="E7426" t="s">
        <v>482</v>
      </c>
      <c r="F7426" t="s">
        <v>483</v>
      </c>
      <c r="G7426" s="7" t="s">
        <v>260</v>
      </c>
      <c r="H7426" t="s">
        <v>261</v>
      </c>
      <c r="I7426" s="7" t="s">
        <v>1035</v>
      </c>
      <c r="J7426" t="s">
        <v>1036</v>
      </c>
      <c r="K7426">
        <v>1200</v>
      </c>
      <c r="L7426" t="s">
        <v>1037</v>
      </c>
      <c r="M7426">
        <v>2043</v>
      </c>
      <c r="N7426" t="s">
        <v>344</v>
      </c>
      <c r="O7426" s="6" t="s">
        <v>1185</v>
      </c>
    </row>
    <row r="7427" spans="1:16" x14ac:dyDescent="0.3">
      <c r="A7427" t="str">
        <f t="shared" ref="A7427:A7432" si="116">K7427&amp;M7427</f>
        <v>12002047</v>
      </c>
      <c r="B7427" s="7" t="s">
        <v>1294</v>
      </c>
      <c r="C7427" s="7" t="s">
        <v>1316</v>
      </c>
      <c r="D7427" s="7" t="s">
        <v>22</v>
      </c>
      <c r="E7427" t="s">
        <v>482</v>
      </c>
      <c r="F7427" t="s">
        <v>483</v>
      </c>
      <c r="G7427" s="7" t="s">
        <v>260</v>
      </c>
      <c r="H7427" t="s">
        <v>261</v>
      </c>
      <c r="I7427" s="7" t="s">
        <v>1035</v>
      </c>
      <c r="J7427" t="s">
        <v>1036</v>
      </c>
      <c r="K7427">
        <v>1200</v>
      </c>
      <c r="L7427" t="s">
        <v>1037</v>
      </c>
      <c r="M7427">
        <v>2047</v>
      </c>
      <c r="N7427" t="s">
        <v>299</v>
      </c>
      <c r="O7427" s="6" t="s">
        <v>1185</v>
      </c>
    </row>
    <row r="7428" spans="1:16" x14ac:dyDescent="0.3">
      <c r="A7428" t="str">
        <f t="shared" si="116"/>
        <v>12002052</v>
      </c>
      <c r="B7428" s="7" t="s">
        <v>1294</v>
      </c>
      <c r="C7428" s="7" t="s">
        <v>1316</v>
      </c>
      <c r="D7428" s="7" t="s">
        <v>22</v>
      </c>
      <c r="E7428" t="s">
        <v>482</v>
      </c>
      <c r="F7428" t="s">
        <v>483</v>
      </c>
      <c r="G7428" s="7" t="s">
        <v>260</v>
      </c>
      <c r="H7428" t="s">
        <v>261</v>
      </c>
      <c r="I7428" s="7" t="s">
        <v>1035</v>
      </c>
      <c r="J7428" t="s">
        <v>1036</v>
      </c>
      <c r="K7428">
        <v>1200</v>
      </c>
      <c r="L7428" t="s">
        <v>1037</v>
      </c>
      <c r="M7428">
        <v>2052</v>
      </c>
      <c r="N7428" t="s">
        <v>363</v>
      </c>
      <c r="O7428" s="6" t="s">
        <v>1185</v>
      </c>
    </row>
    <row r="7429" spans="1:16" x14ac:dyDescent="0.3">
      <c r="A7429" t="str">
        <f t="shared" si="116"/>
        <v>12002085</v>
      </c>
      <c r="B7429" s="7" t="s">
        <v>1294</v>
      </c>
      <c r="C7429" s="7" t="s">
        <v>1316</v>
      </c>
      <c r="D7429" s="7" t="s">
        <v>22</v>
      </c>
      <c r="E7429" t="s">
        <v>482</v>
      </c>
      <c r="F7429" t="s">
        <v>483</v>
      </c>
      <c r="G7429" s="7" t="s">
        <v>260</v>
      </c>
      <c r="H7429" t="s">
        <v>261</v>
      </c>
      <c r="I7429" s="7" t="s">
        <v>1035</v>
      </c>
      <c r="J7429" t="s">
        <v>1036</v>
      </c>
      <c r="K7429">
        <v>1200</v>
      </c>
      <c r="L7429" t="s">
        <v>1037</v>
      </c>
      <c r="M7429">
        <v>2085</v>
      </c>
      <c r="N7429" t="s">
        <v>280</v>
      </c>
      <c r="O7429" s="6" t="s">
        <v>1185</v>
      </c>
    </row>
    <row r="7430" spans="1:16" x14ac:dyDescent="0.3">
      <c r="A7430" t="str">
        <f t="shared" si="116"/>
        <v>12008500</v>
      </c>
      <c r="B7430" s="7" t="s">
        <v>1294</v>
      </c>
      <c r="C7430" s="7" t="s">
        <v>1316</v>
      </c>
      <c r="D7430" s="7" t="s">
        <v>22</v>
      </c>
      <c r="E7430" t="s">
        <v>482</v>
      </c>
      <c r="F7430" t="s">
        <v>483</v>
      </c>
      <c r="G7430" s="7" t="s">
        <v>260</v>
      </c>
      <c r="H7430" t="s">
        <v>261</v>
      </c>
      <c r="I7430" s="7" t="s">
        <v>1035</v>
      </c>
      <c r="J7430" t="s">
        <v>1036</v>
      </c>
      <c r="K7430">
        <v>1200</v>
      </c>
      <c r="M7430">
        <v>8500</v>
      </c>
      <c r="N7430" t="s">
        <v>362</v>
      </c>
      <c r="O7430" s="6" t="s">
        <v>1185</v>
      </c>
    </row>
    <row r="7431" spans="1:16" x14ac:dyDescent="0.3">
      <c r="A7431" t="str">
        <f t="shared" si="116"/>
        <v>23312306</v>
      </c>
      <c r="B7431" s="7" t="s">
        <v>1294</v>
      </c>
      <c r="E7431" t="s">
        <v>482</v>
      </c>
      <c r="F7431" t="s">
        <v>483</v>
      </c>
      <c r="G7431" s="7" t="s">
        <v>237</v>
      </c>
      <c r="H7431" t="s">
        <v>1220</v>
      </c>
      <c r="I7431" s="7" t="s">
        <v>518</v>
      </c>
      <c r="J7431" t="s">
        <v>519</v>
      </c>
      <c r="K7431">
        <v>2331</v>
      </c>
      <c r="L7431" t="s">
        <v>524</v>
      </c>
      <c r="M7431">
        <v>2306</v>
      </c>
      <c r="N7431" t="s">
        <v>522</v>
      </c>
      <c r="O7431" s="6" t="s">
        <v>1185</v>
      </c>
    </row>
    <row r="7432" spans="1:16" x14ac:dyDescent="0.3">
      <c r="A7432" t="str">
        <f t="shared" si="116"/>
        <v>8159tbc</v>
      </c>
      <c r="B7432" t="s">
        <v>1098</v>
      </c>
      <c r="E7432" t="e">
        <v>#N/A</v>
      </c>
      <c r="F7432" t="e">
        <v>#N/A</v>
      </c>
      <c r="G7432" t="e">
        <v>#N/A</v>
      </c>
      <c r="H7432" t="e">
        <v>#N/A</v>
      </c>
      <c r="I7432" t="e">
        <v>#N/A</v>
      </c>
      <c r="J7432" t="e">
        <v>#N/A</v>
      </c>
      <c r="K7432">
        <v>8159</v>
      </c>
      <c r="L7432" t="s">
        <v>77</v>
      </c>
      <c r="M7432" t="s">
        <v>2961</v>
      </c>
      <c r="N7432" t="s">
        <v>2969</v>
      </c>
      <c r="O7432" s="6" t="s">
        <v>1186</v>
      </c>
    </row>
    <row r="7433" spans="1:16" x14ac:dyDescent="0.3">
      <c r="A7433" t="str">
        <f>K7433&amp;M7433</f>
        <v>22481056</v>
      </c>
      <c r="B7433" s="7" t="s">
        <v>1294</v>
      </c>
      <c r="E7433" t="s">
        <v>482</v>
      </c>
      <c r="F7433" t="s">
        <v>483</v>
      </c>
      <c r="G7433" s="7" t="s">
        <v>247</v>
      </c>
      <c r="H7433" t="s">
        <v>1236</v>
      </c>
      <c r="I7433" t="s">
        <v>945</v>
      </c>
      <c r="J7433" t="s">
        <v>946</v>
      </c>
      <c r="K7433">
        <v>2248</v>
      </c>
      <c r="L7433" t="s">
        <v>952</v>
      </c>
      <c r="M7433">
        <v>1056</v>
      </c>
      <c r="N7433" t="s">
        <v>614</v>
      </c>
      <c r="O7433" s="6" t="s">
        <v>1185</v>
      </c>
    </row>
    <row r="7434" spans="1:16" x14ac:dyDescent="0.3">
      <c r="A7434" t="str">
        <f>K7434&amp;M7434</f>
        <v>tbc2079</v>
      </c>
      <c r="B7434" s="7" t="s">
        <v>1294</v>
      </c>
      <c r="E7434" t="s">
        <v>482</v>
      </c>
      <c r="F7434" t="s">
        <v>483</v>
      </c>
      <c r="G7434" s="7" t="s">
        <v>237</v>
      </c>
      <c r="H7434" t="s">
        <v>1220</v>
      </c>
      <c r="I7434" t="s">
        <v>2961</v>
      </c>
      <c r="J7434" t="s">
        <v>2978</v>
      </c>
      <c r="K7434" t="s">
        <v>2961</v>
      </c>
      <c r="L7434" t="s">
        <v>2978</v>
      </c>
      <c r="M7434">
        <v>2079</v>
      </c>
      <c r="N7434" t="s">
        <v>35</v>
      </c>
      <c r="O7434" s="6" t="s">
        <v>1185</v>
      </c>
    </row>
    <row r="7435" spans="1:16" x14ac:dyDescent="0.3">
      <c r="A7435" t="str">
        <f>K7435&amp;M7435</f>
        <v>tbc2045</v>
      </c>
      <c r="B7435" s="7" t="s">
        <v>1294</v>
      </c>
      <c r="E7435" t="s">
        <v>482</v>
      </c>
      <c r="F7435" t="s">
        <v>483</v>
      </c>
      <c r="G7435" t="s">
        <v>237</v>
      </c>
      <c r="H7435" t="s">
        <v>1220</v>
      </c>
      <c r="I7435" t="s">
        <v>488</v>
      </c>
      <c r="J7435" t="s">
        <v>489</v>
      </c>
      <c r="K7435" t="s">
        <v>2961</v>
      </c>
      <c r="L7435" t="s">
        <v>3190</v>
      </c>
      <c r="M7435">
        <v>2045</v>
      </c>
      <c r="N7435" t="s">
        <v>3191</v>
      </c>
      <c r="O7435" s="6" t="str">
        <f>IF(M7435&lt;5000,"Expenditure","Income")</f>
        <v>Expenditure</v>
      </c>
    </row>
    <row r="7436" spans="1:16" x14ac:dyDescent="0.3">
      <c r="A7436" t="str">
        <f>K7436&amp;M7436</f>
        <v>5102045</v>
      </c>
      <c r="B7436" s="7" t="s">
        <v>1294</v>
      </c>
      <c r="E7436" t="s">
        <v>482</v>
      </c>
      <c r="F7436" t="s">
        <v>483</v>
      </c>
      <c r="G7436" s="7" t="s">
        <v>247</v>
      </c>
      <c r="H7436" t="s">
        <v>1236</v>
      </c>
      <c r="I7436" s="7" t="s">
        <v>594</v>
      </c>
      <c r="J7436" t="s">
        <v>595</v>
      </c>
      <c r="K7436">
        <v>510</v>
      </c>
      <c r="L7436" t="s">
        <v>624</v>
      </c>
      <c r="M7436">
        <v>2045</v>
      </c>
      <c r="N7436" t="s">
        <v>3191</v>
      </c>
      <c r="O7436" s="6" t="str">
        <f t="shared" ref="O7436:O7437" si="117">IF(M7436&lt;5000,"Expenditure","Income")</f>
        <v>Expenditure</v>
      </c>
    </row>
    <row r="7437" spans="1:16" x14ac:dyDescent="0.3">
      <c r="A7437" t="str">
        <f>K7437&amp;M7437</f>
        <v>24192079</v>
      </c>
      <c r="B7437" s="7" t="s">
        <v>1294</v>
      </c>
      <c r="E7437" t="s">
        <v>482</v>
      </c>
      <c r="F7437" t="s">
        <v>483</v>
      </c>
      <c r="G7437" t="s">
        <v>247</v>
      </c>
      <c r="H7437" t="s">
        <v>1236</v>
      </c>
      <c r="I7437" t="s">
        <v>818</v>
      </c>
      <c r="J7437" t="s">
        <v>819</v>
      </c>
      <c r="K7437">
        <v>2419</v>
      </c>
      <c r="L7437" t="s">
        <v>820</v>
      </c>
      <c r="M7437">
        <v>2079</v>
      </c>
      <c r="N7437" t="s">
        <v>35</v>
      </c>
      <c r="O7437" s="6" t="str">
        <f t="shared" si="117"/>
        <v>Expenditure</v>
      </c>
      <c r="P7437" s="6" t="str">
        <f>IF(M7437&lt;5000,"Expenditure","Income")</f>
        <v>Expenditure</v>
      </c>
    </row>
  </sheetData>
  <autoFilter ref="A1:O743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3:B7"/>
  <sheetViews>
    <sheetView workbookViewId="0">
      <selection activeCell="A11" sqref="A11"/>
    </sheetView>
  </sheetViews>
  <sheetFormatPr defaultRowHeight="14.4" x14ac:dyDescent="0.3"/>
  <cols>
    <col min="1" max="1" width="29" customWidth="1"/>
    <col min="2" max="2" width="16.6640625" customWidth="1"/>
  </cols>
  <sheetData>
    <row r="3" spans="1:2" x14ac:dyDescent="0.3">
      <c r="A3" s="1"/>
      <c r="B3" s="1" t="s">
        <v>3331</v>
      </c>
    </row>
    <row r="4" spans="1:2" x14ac:dyDescent="0.3">
      <c r="A4" s="1" t="s">
        <v>1107</v>
      </c>
      <c r="B4" s="297">
        <v>20741</v>
      </c>
    </row>
    <row r="5" spans="1:2" x14ac:dyDescent="0.3">
      <c r="A5" s="1" t="s">
        <v>3332</v>
      </c>
      <c r="B5" s="297">
        <v>20741</v>
      </c>
    </row>
    <row r="6" spans="1:2" x14ac:dyDescent="0.3">
      <c r="A6" s="1" t="s">
        <v>3333</v>
      </c>
      <c r="B6" s="297">
        <v>20677</v>
      </c>
    </row>
    <row r="7" spans="1:2" x14ac:dyDescent="0.3">
      <c r="A7" s="1" t="s">
        <v>3334</v>
      </c>
      <c r="B7" s="297">
        <v>20832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B1:AY1536"/>
  <sheetViews>
    <sheetView topLeftCell="AN257" workbookViewId="0">
      <selection activeCell="AT1374" sqref="AT1374"/>
    </sheetView>
  </sheetViews>
  <sheetFormatPr defaultRowHeight="14.4" x14ac:dyDescent="0.3"/>
  <cols>
    <col min="2" max="2" width="2.6640625" customWidth="1"/>
    <col min="3" max="3" width="9.109375" customWidth="1"/>
    <col min="4" max="4" width="8.5546875" customWidth="1"/>
    <col min="5" max="5" width="84.5546875" customWidth="1"/>
    <col min="9" max="9" width="29.33203125" customWidth="1"/>
    <col min="13" max="13" width="22" customWidth="1"/>
    <col min="15" max="15" width="40" bestFit="1" customWidth="1"/>
    <col min="16" max="16" width="16.33203125" customWidth="1"/>
    <col min="17" max="18" width="12.77734375" style="246" bestFit="1" customWidth="1"/>
    <col min="19" max="19" width="12.88671875" style="244" bestFit="1" customWidth="1"/>
    <col min="20" max="21" width="11.33203125" style="244" bestFit="1" customWidth="1"/>
    <col min="22" max="22" width="13.88671875" style="259" bestFit="1" customWidth="1"/>
    <col min="23" max="35" width="12.88671875" style="245" customWidth="1"/>
    <col min="36" max="36" width="12.77734375" style="245" hidden="1" customWidth="1"/>
    <col min="37" max="37" width="12.88671875" style="251" bestFit="1" customWidth="1"/>
    <col min="38" max="38" width="12.77734375" style="251" customWidth="1"/>
    <col min="39" max="41" width="10.77734375" style="251" customWidth="1"/>
    <col min="42" max="42" width="11.21875" style="257" bestFit="1" customWidth="1"/>
    <col min="43" max="43" width="10.77734375" style="265" customWidth="1"/>
    <col min="44" max="44" width="12.21875" bestFit="1" customWidth="1"/>
    <col min="45" max="45" width="12.88671875" style="245" customWidth="1"/>
    <col min="46" max="46" width="48.21875" style="8" customWidth="1"/>
    <col min="47" max="47" width="44.109375" style="8" customWidth="1"/>
    <col min="49" max="49" width="10.77734375" style="251" customWidth="1"/>
    <col min="50" max="50" width="10.77734375" style="265" customWidth="1"/>
    <col min="51" max="51" width="48.21875" customWidth="1"/>
  </cols>
  <sheetData>
    <row r="1" spans="2:50" x14ac:dyDescent="0.3">
      <c r="Q1"/>
      <c r="R1"/>
      <c r="S1" s="239"/>
      <c r="T1" s="239"/>
      <c r="U1" s="239"/>
      <c r="V1" s="237"/>
      <c r="W1" s="6"/>
      <c r="X1" s="6"/>
      <c r="Y1" s="6"/>
      <c r="Z1" s="6"/>
      <c r="AA1" s="6"/>
      <c r="AB1" s="6"/>
      <c r="AC1" s="6"/>
      <c r="AD1" s="6"/>
      <c r="AE1" s="6"/>
      <c r="AF1" s="6"/>
      <c r="AG1" s="6"/>
      <c r="AH1" s="6"/>
      <c r="AI1" s="6"/>
      <c r="AJ1" s="6"/>
      <c r="AK1" s="250"/>
      <c r="AL1" s="250"/>
      <c r="AM1" s="250"/>
      <c r="AN1" s="250"/>
      <c r="AO1" s="250"/>
      <c r="AP1" s="256"/>
      <c r="AQ1" s="264"/>
      <c r="AS1" s="6"/>
      <c r="AV1" t="s">
        <v>3330</v>
      </c>
      <c r="AW1" s="250">
        <f>119+44</f>
        <v>163</v>
      </c>
      <c r="AX1" s="264"/>
    </row>
    <row r="2" spans="2:50" x14ac:dyDescent="0.3">
      <c r="Q2"/>
      <c r="R2" t="s">
        <v>3231</v>
      </c>
      <c r="S2" s="239"/>
      <c r="T2" s="239"/>
      <c r="U2" s="239"/>
      <c r="V2" s="259">
        <v>10231000</v>
      </c>
      <c r="W2" s="6">
        <v>200000</v>
      </c>
      <c r="X2" s="6">
        <v>150000</v>
      </c>
      <c r="Y2" s="6">
        <v>-404000</v>
      </c>
      <c r="Z2" s="6">
        <v>-61000</v>
      </c>
      <c r="AA2" s="6">
        <v>-500000</v>
      </c>
      <c r="AB2" s="6">
        <v>-200000</v>
      </c>
      <c r="AC2" s="6">
        <f>-53000-53000</f>
        <v>-106000</v>
      </c>
      <c r="AD2" s="6"/>
      <c r="AE2" s="6"/>
      <c r="AF2" s="6"/>
      <c r="AG2" s="6"/>
      <c r="AH2" s="6"/>
      <c r="AI2" s="6"/>
      <c r="AJ2" s="6"/>
      <c r="AK2" s="250"/>
      <c r="AL2" s="250"/>
      <c r="AM2" s="250"/>
      <c r="AN2" s="250"/>
      <c r="AO2" s="250"/>
      <c r="AP2" s="256"/>
      <c r="AQ2" s="264"/>
      <c r="AS2" s="6"/>
      <c r="AW2" s="250"/>
      <c r="AX2" s="264"/>
    </row>
    <row r="3" spans="2:50" ht="17.399999999999999" x14ac:dyDescent="0.3">
      <c r="F3" s="5" t="s">
        <v>14</v>
      </c>
      <c r="Q3"/>
      <c r="R3" t="s">
        <v>1058</v>
      </c>
      <c r="S3" s="244">
        <f>SUM(S6:S1048576)</f>
        <v>0</v>
      </c>
      <c r="T3" s="244">
        <f>SUM(T6:T1048576)</f>
        <v>0</v>
      </c>
      <c r="U3" s="244">
        <f>SUM(U6:U1048576)</f>
        <v>0</v>
      </c>
      <c r="V3" s="259">
        <f>SUM(V6:V1048576)</f>
        <v>0</v>
      </c>
      <c r="AJ3" s="247">
        <f>SUM(AJ6:AJ1048576)</f>
        <v>9975380</v>
      </c>
      <c r="AK3" s="251">
        <f>SUM(AK6:AK1048576)</f>
        <v>163033</v>
      </c>
      <c r="AL3" s="251">
        <f>SUM(AL6:AL1048576)</f>
        <v>0</v>
      </c>
      <c r="AO3" s="251">
        <f>SUM(AO6:AO1048576)</f>
        <v>-135415</v>
      </c>
      <c r="AQ3" s="265">
        <f>SUM(AQ6:AQ1048576)</f>
        <v>0</v>
      </c>
      <c r="AS3" s="245">
        <f>SUM(AS6:AS1048576)</f>
        <v>1627618</v>
      </c>
      <c r="AW3" s="251">
        <f>SUM(AW6:AW1048576)</f>
        <v>74540</v>
      </c>
    </row>
    <row r="4" spans="2:50" x14ac:dyDescent="0.3">
      <c r="Q4"/>
      <c r="R4" t="s">
        <v>1294</v>
      </c>
      <c r="S4" s="245">
        <f t="shared" ref="S4:V4" si="0">SUMIF($C6:$C1048576,"NCOS",S6:S1048576)</f>
        <v>9472645</v>
      </c>
      <c r="T4" s="245">
        <f t="shared" si="0"/>
        <v>500000</v>
      </c>
      <c r="U4" s="245">
        <f t="shared" si="0"/>
        <v>117500</v>
      </c>
      <c r="V4" s="245">
        <f t="shared" si="0"/>
        <v>10090145</v>
      </c>
      <c r="W4" s="245">
        <f t="shared" ref="W4:X4" si="1">SUMIF($C6:$C1048576,"NCOS",W6:W1048576)</f>
        <v>85474</v>
      </c>
      <c r="X4" s="245">
        <f t="shared" si="1"/>
        <v>152120</v>
      </c>
      <c r="Y4" s="245">
        <f t="shared" ref="Y4:AN4" si="2">SUMIF($C6:$C1048576,"NCOS",Y6:Y1048576)</f>
        <v>-243591</v>
      </c>
      <c r="Z4" s="245">
        <f t="shared" si="2"/>
        <v>-10520</v>
      </c>
      <c r="AA4" s="245">
        <f t="shared" si="2"/>
        <v>-500000</v>
      </c>
      <c r="AB4" s="245">
        <f t="shared" si="2"/>
        <v>-200000</v>
      </c>
      <c r="AC4" s="245">
        <f t="shared" si="2"/>
        <v>-57000</v>
      </c>
      <c r="AD4" s="245">
        <f t="shared" si="2"/>
        <v>958640</v>
      </c>
      <c r="AE4" s="245">
        <f t="shared" si="2"/>
        <v>-405641</v>
      </c>
      <c r="AF4" s="245">
        <f t="shared" si="2"/>
        <v>-136520</v>
      </c>
      <c r="AG4" s="245">
        <f t="shared" si="2"/>
        <v>65140</v>
      </c>
      <c r="AH4" s="245">
        <f t="shared" si="2"/>
        <v>-617040</v>
      </c>
      <c r="AI4" s="245">
        <f t="shared" si="2"/>
        <v>467836</v>
      </c>
      <c r="AJ4" s="245">
        <f t="shared" si="2"/>
        <v>9975380</v>
      </c>
      <c r="AK4" s="251">
        <f t="shared" si="2"/>
        <v>9649043</v>
      </c>
      <c r="AL4" s="251">
        <f t="shared" si="2"/>
        <v>1050000</v>
      </c>
      <c r="AM4" s="251">
        <f t="shared" si="2"/>
        <v>0</v>
      </c>
      <c r="AN4" s="251">
        <f t="shared" si="2"/>
        <v>1600000</v>
      </c>
      <c r="AO4" s="251">
        <f>SUMIF($C6:$C1048576,"NCOS",AO6:AO1048576)</f>
        <v>-135415</v>
      </c>
      <c r="AP4" s="251">
        <f>SUMIF($C6:$C1048576,"NCOS",AP6:AP1048576)</f>
        <v>12163628</v>
      </c>
      <c r="AQ4" s="265">
        <f>SUMIF($C6:$C1048576,"NCOS",AQ6:AQ1048576)</f>
        <v>1200000</v>
      </c>
      <c r="AS4" s="245">
        <f>SUMIF($C6:$C1048576,"NCOS",AS6:AS1048576)</f>
        <v>13363628</v>
      </c>
      <c r="AW4" s="251">
        <f>SUMIF($C6:$C1048576,"NCOS",AW6:AW1048576)</f>
        <v>74540</v>
      </c>
      <c r="AX4" s="265">
        <f>SUMIF($C6:$C1048576,"NCOS",AX6:AX1048576)</f>
        <v>191870</v>
      </c>
    </row>
    <row r="5" spans="2:50" ht="72" x14ac:dyDescent="0.3">
      <c r="B5" t="s">
        <v>15</v>
      </c>
      <c r="C5" t="s">
        <v>16</v>
      </c>
      <c r="D5" t="s">
        <v>17</v>
      </c>
      <c r="E5" t="s">
        <v>3218</v>
      </c>
      <c r="F5" t="s">
        <v>18</v>
      </c>
      <c r="G5" t="s">
        <v>19</v>
      </c>
      <c r="H5" t="s">
        <v>20</v>
      </c>
      <c r="I5" t="s">
        <v>21</v>
      </c>
      <c r="J5" t="s">
        <v>22</v>
      </c>
      <c r="K5" t="s">
        <v>23</v>
      </c>
      <c r="L5" t="s">
        <v>24</v>
      </c>
      <c r="M5" t="s">
        <v>25</v>
      </c>
      <c r="N5" t="s">
        <v>26</v>
      </c>
      <c r="O5" t="s">
        <v>27</v>
      </c>
      <c r="P5" s="218" t="s">
        <v>1287</v>
      </c>
      <c r="Q5" s="8" t="s">
        <v>1043</v>
      </c>
      <c r="R5" s="8" t="s">
        <v>1044</v>
      </c>
      <c r="S5" s="240" t="s">
        <v>1290</v>
      </c>
      <c r="T5" s="240" t="s">
        <v>1289</v>
      </c>
      <c r="U5" s="240" t="s">
        <v>1118</v>
      </c>
      <c r="V5" s="238" t="s">
        <v>1288</v>
      </c>
      <c r="W5" s="218" t="s">
        <v>1113</v>
      </c>
      <c r="X5" s="218" t="s">
        <v>1114</v>
      </c>
      <c r="Y5" s="218" t="s">
        <v>1184</v>
      </c>
      <c r="Z5" s="218" t="s">
        <v>519</v>
      </c>
      <c r="AA5" s="218" t="s">
        <v>3228</v>
      </c>
      <c r="AB5" s="218" t="s">
        <v>3232</v>
      </c>
      <c r="AC5" s="218" t="s">
        <v>3224</v>
      </c>
      <c r="AD5" s="218" t="s">
        <v>3219</v>
      </c>
      <c r="AE5" s="218" t="s">
        <v>3221</v>
      </c>
      <c r="AF5" s="218" t="s">
        <v>3225</v>
      </c>
      <c r="AG5" s="218" t="s">
        <v>624</v>
      </c>
      <c r="AH5" s="218" t="s">
        <v>3226</v>
      </c>
      <c r="AI5" s="218" t="s">
        <v>3227</v>
      </c>
      <c r="AJ5" s="218" t="s">
        <v>2966</v>
      </c>
      <c r="AK5" s="231" t="s">
        <v>2964</v>
      </c>
      <c r="AL5" s="231" t="s">
        <v>3206</v>
      </c>
      <c r="AM5" s="231" t="s">
        <v>2977</v>
      </c>
      <c r="AN5" s="231" t="s">
        <v>3255</v>
      </c>
      <c r="AO5" s="231" t="s">
        <v>3193</v>
      </c>
      <c r="AP5" s="258" t="s">
        <v>3281</v>
      </c>
      <c r="AQ5" s="266" t="s">
        <v>2976</v>
      </c>
      <c r="AR5" s="218" t="s">
        <v>3574</v>
      </c>
      <c r="AS5" s="218" t="s">
        <v>3217</v>
      </c>
      <c r="AT5" s="218" t="s">
        <v>2968</v>
      </c>
      <c r="AU5" s="231" t="s">
        <v>2982</v>
      </c>
      <c r="AW5" s="231" t="s">
        <v>2965</v>
      </c>
      <c r="AX5" s="266" t="s">
        <v>3280</v>
      </c>
    </row>
    <row r="6" spans="2:50" hidden="1" x14ac:dyDescent="0.3">
      <c r="B6" t="str">
        <f>VLOOKUP(D6,'[1]DOF080 Rev'!B:B,1,FALSE)</f>
        <v>15003702</v>
      </c>
      <c r="C6" t="str">
        <f>VLOOKUP(D6,Category!A:B,2,FALSE)</f>
        <v>NCOS</v>
      </c>
      <c r="D6" t="str">
        <f>L6&amp;N6</f>
        <v>15003702</v>
      </c>
      <c r="E6" t="str">
        <f>G6&amp;I6&amp;K6</f>
        <v>Corporate Services DirectorateAss Dir Customers &amp; PerformanceOne Eden Programme</v>
      </c>
      <c r="F6" t="s">
        <v>337</v>
      </c>
      <c r="G6" t="s">
        <v>338</v>
      </c>
      <c r="H6" t="s">
        <v>319</v>
      </c>
      <c r="I6" t="s">
        <v>1207</v>
      </c>
      <c r="J6" t="s">
        <v>335</v>
      </c>
      <c r="K6" t="s">
        <v>336</v>
      </c>
      <c r="L6">
        <v>1500</v>
      </c>
      <c r="M6" t="s">
        <v>28</v>
      </c>
      <c r="N6">
        <v>3702</v>
      </c>
      <c r="O6" s="7" t="s">
        <v>29</v>
      </c>
      <c r="P6" s="6" t="str">
        <f>IF(N6&lt;5000,"Expenditure","Income")</f>
        <v>Expenditure</v>
      </c>
      <c r="Q6" s="246">
        <v>-803640</v>
      </c>
      <c r="R6" s="246">
        <v>-803640</v>
      </c>
      <c r="S6" s="244">
        <v>-803640</v>
      </c>
      <c r="V6" s="259">
        <f>SUM(S6:U6)</f>
        <v>-803640</v>
      </c>
      <c r="AD6" s="245">
        <v>803640</v>
      </c>
      <c r="AJ6" s="245">
        <v>0</v>
      </c>
      <c r="AK6" s="251">
        <v>0</v>
      </c>
      <c r="AP6" s="257">
        <f t="shared" ref="AP6:AP69" si="3">SUM(AK6:AO6)</f>
        <v>0</v>
      </c>
      <c r="AS6" s="245">
        <f t="shared" ref="AS6:AS69" si="4">SUM(AP6:AR6)</f>
        <v>0</v>
      </c>
    </row>
    <row r="7" spans="2:50" hidden="1" x14ac:dyDescent="0.3">
      <c r="B7" t="str">
        <f>VLOOKUP(D7,'[1]DOF080 Rev'!B:B,1,FALSE)</f>
        <v>15003720</v>
      </c>
      <c r="C7" t="str">
        <f>VLOOKUP(D7,Category!A:B,2,FALSE)</f>
        <v>NCOS</v>
      </c>
      <c r="D7" t="str">
        <f t="shared" ref="D7:D71" si="5">L7&amp;N7</f>
        <v>15003720</v>
      </c>
      <c r="E7" t="str">
        <f t="shared" ref="E7:E70" si="6">G7&amp;I7&amp;K7</f>
        <v>Non Directorate SpecificNon Service SpecificNon Service Specific</v>
      </c>
      <c r="F7" t="s">
        <v>1280</v>
      </c>
      <c r="G7" t="s">
        <v>1272</v>
      </c>
      <c r="H7" t="s">
        <v>1281</v>
      </c>
      <c r="I7" t="s">
        <v>1273</v>
      </c>
      <c r="J7" t="s">
        <v>1281</v>
      </c>
      <c r="K7" t="s">
        <v>1273</v>
      </c>
      <c r="L7">
        <v>1500</v>
      </c>
      <c r="M7" t="s">
        <v>28</v>
      </c>
      <c r="N7">
        <v>3720</v>
      </c>
      <c r="O7" s="7" t="s">
        <v>30</v>
      </c>
      <c r="P7" s="6" t="str">
        <f t="shared" ref="P7:P70" si="7">IF(N7&lt;5000,"Expenditure","Income")</f>
        <v>Expenditure</v>
      </c>
      <c r="Q7" s="246">
        <v>100000</v>
      </c>
      <c r="R7" s="246">
        <v>100000</v>
      </c>
      <c r="S7" s="244">
        <v>100000</v>
      </c>
      <c r="V7" s="259">
        <f t="shared" ref="V7:V71" si="8">SUM(S7:U7)</f>
        <v>100000</v>
      </c>
      <c r="X7" s="245">
        <v>-100000</v>
      </c>
      <c r="AJ7" s="245">
        <v>0</v>
      </c>
      <c r="AK7" s="251">
        <v>0</v>
      </c>
      <c r="AP7" s="257">
        <f t="shared" si="3"/>
        <v>0</v>
      </c>
      <c r="AS7" s="245">
        <f t="shared" si="4"/>
        <v>0</v>
      </c>
    </row>
    <row r="8" spans="2:50" hidden="1" x14ac:dyDescent="0.3">
      <c r="B8" t="str">
        <f>VLOOKUP(D8,'[1]DOF080 Rev'!B:B,1,FALSE)</f>
        <v>15003730</v>
      </c>
      <c r="C8" t="str">
        <f>VLOOKUP(D8,Category!A:B,2,FALSE)</f>
        <v>NCOS</v>
      </c>
      <c r="D8" t="str">
        <f t="shared" si="5"/>
        <v>15003730</v>
      </c>
      <c r="E8" t="str">
        <f t="shared" si="6"/>
        <v>Non Directorate SpecificNon Service SpecificNon Service Specific</v>
      </c>
      <c r="F8" t="s">
        <v>1280</v>
      </c>
      <c r="G8" t="s">
        <v>1272</v>
      </c>
      <c r="H8" t="s">
        <v>1281</v>
      </c>
      <c r="I8" t="s">
        <v>1273</v>
      </c>
      <c r="J8" t="s">
        <v>1281</v>
      </c>
      <c r="K8" t="s">
        <v>1273</v>
      </c>
      <c r="L8">
        <v>1500</v>
      </c>
      <c r="M8" t="s">
        <v>28</v>
      </c>
      <c r="N8">
        <v>3730</v>
      </c>
      <c r="O8" s="7" t="s">
        <v>31</v>
      </c>
      <c r="P8" s="6" t="str">
        <f t="shared" si="7"/>
        <v>Expenditure</v>
      </c>
      <c r="Q8" s="246">
        <v>-125000</v>
      </c>
      <c r="R8" s="246">
        <v>-125000</v>
      </c>
      <c r="S8" s="244">
        <v>-125000</v>
      </c>
      <c r="V8" s="259">
        <f t="shared" si="8"/>
        <v>-125000</v>
      </c>
      <c r="AD8" s="245">
        <v>125000</v>
      </c>
      <c r="AJ8" s="245">
        <v>0</v>
      </c>
      <c r="AK8" s="251">
        <v>0</v>
      </c>
      <c r="AP8" s="257">
        <f t="shared" si="3"/>
        <v>0</v>
      </c>
      <c r="AS8" s="245">
        <f t="shared" si="4"/>
        <v>0</v>
      </c>
    </row>
    <row r="9" spans="2:50" ht="28.8" hidden="1" x14ac:dyDescent="0.3">
      <c r="B9" t="str">
        <f>VLOOKUP(D9,'[1]DOF080 Rev'!B:B,1,FALSE)</f>
        <v>15003780</v>
      </c>
      <c r="C9" t="str">
        <f>VLOOKUP(D9,Category!A:B,2,FALSE)</f>
        <v>NCOS</v>
      </c>
      <c r="D9" t="str">
        <f t="shared" si="5"/>
        <v>15003780</v>
      </c>
      <c r="E9" t="str">
        <f t="shared" si="6"/>
        <v>Non Directorate SpecificNon Service SpecificNon Service Specific</v>
      </c>
      <c r="F9" t="s">
        <v>1280</v>
      </c>
      <c r="G9" t="s">
        <v>1272</v>
      </c>
      <c r="H9" t="s">
        <v>1281</v>
      </c>
      <c r="I9" t="s">
        <v>1273</v>
      </c>
      <c r="J9" t="s">
        <v>1281</v>
      </c>
      <c r="K9" t="s">
        <v>1273</v>
      </c>
      <c r="L9">
        <v>1500</v>
      </c>
      <c r="M9" t="s">
        <v>28</v>
      </c>
      <c r="N9">
        <v>3780</v>
      </c>
      <c r="O9" s="7" t="s">
        <v>32</v>
      </c>
      <c r="P9" s="6" t="str">
        <f t="shared" si="7"/>
        <v>Expenditure</v>
      </c>
      <c r="Q9" s="246">
        <v>40000</v>
      </c>
      <c r="R9" s="246">
        <v>40000</v>
      </c>
      <c r="S9" s="244">
        <v>40000</v>
      </c>
      <c r="V9" s="259">
        <f t="shared" si="8"/>
        <v>40000</v>
      </c>
      <c r="AG9" s="245">
        <v>5000</v>
      </c>
      <c r="AJ9" s="245">
        <v>0</v>
      </c>
      <c r="AK9" s="260">
        <v>45000</v>
      </c>
      <c r="AP9" s="257">
        <f t="shared" si="3"/>
        <v>45000</v>
      </c>
      <c r="AS9" s="245">
        <f t="shared" si="4"/>
        <v>45000</v>
      </c>
      <c r="AT9" s="8" t="s">
        <v>3220</v>
      </c>
    </row>
    <row r="10" spans="2:50" hidden="1" x14ac:dyDescent="0.3">
      <c r="B10" t="str">
        <f>VLOOKUP(D10,'[1]DOF080 Rev'!B:B,1,FALSE)</f>
        <v>15003799</v>
      </c>
      <c r="C10" t="str">
        <f>VLOOKUP(D10,Category!A:B,2,FALSE)</f>
        <v>NCOS</v>
      </c>
      <c r="D10" t="str">
        <f t="shared" si="5"/>
        <v>15003799</v>
      </c>
      <c r="E10" t="str">
        <f t="shared" si="6"/>
        <v>Non Directorate SpecificNon Service SpecificNon Service Specific</v>
      </c>
      <c r="F10" t="s">
        <v>1280</v>
      </c>
      <c r="G10" t="s">
        <v>1272</v>
      </c>
      <c r="H10" t="s">
        <v>1281</v>
      </c>
      <c r="I10" t="s">
        <v>1273</v>
      </c>
      <c r="J10" t="s">
        <v>1281</v>
      </c>
      <c r="K10" t="s">
        <v>1273</v>
      </c>
      <c r="L10">
        <v>1500</v>
      </c>
      <c r="M10" t="s">
        <v>28</v>
      </c>
      <c r="N10">
        <v>3799</v>
      </c>
      <c r="O10" t="s">
        <v>33</v>
      </c>
      <c r="P10" s="6" t="str">
        <f t="shared" si="7"/>
        <v>Expenditure</v>
      </c>
      <c r="Q10" s="246">
        <v>-30000</v>
      </c>
      <c r="R10" s="246">
        <v>-30000</v>
      </c>
      <c r="S10" s="244">
        <v>-30000</v>
      </c>
      <c r="V10" s="259">
        <f t="shared" si="8"/>
        <v>-30000</v>
      </c>
      <c r="AD10" s="245">
        <v>30000</v>
      </c>
      <c r="AJ10" s="245">
        <v>0</v>
      </c>
      <c r="AK10" s="251">
        <v>0</v>
      </c>
      <c r="AP10" s="257">
        <f t="shared" si="3"/>
        <v>0</v>
      </c>
      <c r="AS10" s="245">
        <f t="shared" si="4"/>
        <v>0</v>
      </c>
    </row>
    <row r="11" spans="2:50" hidden="1" x14ac:dyDescent="0.3">
      <c r="B11" t="str">
        <f>VLOOKUP(D11,'[1]DOF080 Rev'!B:B,1,FALSE)</f>
        <v>19122079</v>
      </c>
      <c r="C11" t="str">
        <f>VLOOKUP(D11,Category!A:B,2,FALSE)</f>
        <v>NCOS</v>
      </c>
      <c r="D11" t="str">
        <f t="shared" si="5"/>
        <v>19122079</v>
      </c>
      <c r="E11" t="str">
        <f t="shared" si="6"/>
        <v>Corporate Services DirectorateDir of Corporate ServicesEmergency Planning and WorksCorporate Services DirectorateDir of Corporate Services</v>
      </c>
      <c r="F11" t="s">
        <v>1282</v>
      </c>
      <c r="G11" t="s">
        <v>1282</v>
      </c>
      <c r="H11" t="s">
        <v>337</v>
      </c>
      <c r="I11" t="s">
        <v>338</v>
      </c>
      <c r="J11" t="s">
        <v>256</v>
      </c>
      <c r="K11" t="s">
        <v>257</v>
      </c>
      <c r="L11">
        <v>1912</v>
      </c>
      <c r="M11" t="s">
        <v>34</v>
      </c>
      <c r="N11">
        <v>2079</v>
      </c>
      <c r="O11" t="s">
        <v>35</v>
      </c>
      <c r="P11" s="6" t="str">
        <f t="shared" si="7"/>
        <v>Expenditure</v>
      </c>
      <c r="Q11" s="246">
        <v>0</v>
      </c>
      <c r="R11" s="246">
        <v>0</v>
      </c>
      <c r="S11" s="244">
        <v>0</v>
      </c>
      <c r="V11" s="259">
        <f t="shared" si="8"/>
        <v>0</v>
      </c>
      <c r="AJ11" s="245">
        <v>0</v>
      </c>
      <c r="AK11" s="251">
        <v>0</v>
      </c>
      <c r="AP11" s="257">
        <f t="shared" si="3"/>
        <v>0</v>
      </c>
      <c r="AS11" s="245">
        <f t="shared" si="4"/>
        <v>0</v>
      </c>
    </row>
    <row r="12" spans="2:50" hidden="1" x14ac:dyDescent="0.3">
      <c r="B12" t="str">
        <f>VLOOKUP(D12,'[1]DOF080 Rev'!B:B,1,FALSE)</f>
        <v>19127103</v>
      </c>
      <c r="C12" t="str">
        <f>VLOOKUP(D12,Category!A:B,2,FALSE)</f>
        <v>NCOS</v>
      </c>
      <c r="D12" t="str">
        <f t="shared" si="5"/>
        <v>19127103</v>
      </c>
      <c r="E12" t="str">
        <f t="shared" si="6"/>
        <v>Corporate Services DirectorateDir of Corporate ServicesEmergency Planning and WorksCorporate Services DirectorateDir of Corporate Services</v>
      </c>
      <c r="F12" t="s">
        <v>1282</v>
      </c>
      <c r="G12" t="s">
        <v>1282</v>
      </c>
      <c r="H12" t="s">
        <v>337</v>
      </c>
      <c r="I12" t="s">
        <v>338</v>
      </c>
      <c r="J12" t="s">
        <v>256</v>
      </c>
      <c r="K12" t="s">
        <v>257</v>
      </c>
      <c r="L12">
        <v>1912</v>
      </c>
      <c r="M12" t="s">
        <v>34</v>
      </c>
      <c r="N12">
        <v>7103</v>
      </c>
      <c r="O12" t="s">
        <v>36</v>
      </c>
      <c r="P12" s="6" t="str">
        <f t="shared" si="7"/>
        <v>Income</v>
      </c>
      <c r="Q12" s="246">
        <v>0</v>
      </c>
      <c r="R12" s="246">
        <v>0</v>
      </c>
      <c r="S12" s="244">
        <v>0</v>
      </c>
      <c r="V12" s="259">
        <f t="shared" si="8"/>
        <v>0</v>
      </c>
      <c r="AJ12" s="245">
        <v>0</v>
      </c>
      <c r="AK12" s="251">
        <v>0</v>
      </c>
      <c r="AP12" s="257">
        <f t="shared" si="3"/>
        <v>0</v>
      </c>
      <c r="AS12" s="245">
        <f t="shared" si="4"/>
        <v>0</v>
      </c>
    </row>
    <row r="13" spans="2:50" hidden="1" x14ac:dyDescent="0.3">
      <c r="B13" t="str">
        <f>VLOOKUP(D13,'[1]DOF080 Rev'!B:B,1,FALSE)</f>
        <v>19132079</v>
      </c>
      <c r="C13" t="str">
        <f>VLOOKUP(D13,Category!A:B,2,FALSE)</f>
        <v>NCOS</v>
      </c>
      <c r="D13" t="str">
        <f t="shared" si="5"/>
        <v>19132079</v>
      </c>
      <c r="E13" t="str">
        <f t="shared" si="6"/>
        <v>Non Directorate SpecificNon Service SpecificNon Service Specific</v>
      </c>
      <c r="F13" t="s">
        <v>1280</v>
      </c>
      <c r="G13" t="s">
        <v>1272</v>
      </c>
      <c r="H13" t="s">
        <v>1281</v>
      </c>
      <c r="I13" t="s">
        <v>1273</v>
      </c>
      <c r="J13" t="s">
        <v>1281</v>
      </c>
      <c r="K13" t="s">
        <v>1273</v>
      </c>
      <c r="L13">
        <v>1913</v>
      </c>
      <c r="M13" t="s">
        <v>37</v>
      </c>
      <c r="N13">
        <v>2079</v>
      </c>
      <c r="O13" t="s">
        <v>35</v>
      </c>
      <c r="P13" s="6" t="str">
        <f t="shared" si="7"/>
        <v>Expenditure</v>
      </c>
      <c r="Q13" s="246">
        <v>0</v>
      </c>
      <c r="R13" s="246">
        <v>0</v>
      </c>
      <c r="S13" s="244">
        <v>0</v>
      </c>
      <c r="V13" s="259">
        <f t="shared" si="8"/>
        <v>0</v>
      </c>
      <c r="AJ13" s="245">
        <v>0</v>
      </c>
      <c r="AK13" s="251">
        <v>0</v>
      </c>
      <c r="AP13" s="257">
        <f t="shared" si="3"/>
        <v>0</v>
      </c>
      <c r="AS13" s="245">
        <f t="shared" si="4"/>
        <v>0</v>
      </c>
    </row>
    <row r="14" spans="2:50" hidden="1" x14ac:dyDescent="0.3">
      <c r="B14" t="str">
        <f>VLOOKUP(D14,'[1]DOF080 Rev'!B:B,1,FALSE)</f>
        <v>19142079</v>
      </c>
      <c r="C14" t="str">
        <f>VLOOKUP(D14,Category!A:B,2,FALSE)</f>
        <v>NCOS</v>
      </c>
      <c r="D14" t="str">
        <f t="shared" si="5"/>
        <v>19142079</v>
      </c>
      <c r="E14" t="str">
        <f t="shared" si="6"/>
        <v>Non Directorate SpecificNon Service SpecificNon Service Specific</v>
      </c>
      <c r="F14" t="s">
        <v>1280</v>
      </c>
      <c r="G14" t="s">
        <v>1272</v>
      </c>
      <c r="H14" t="s">
        <v>1281</v>
      </c>
      <c r="I14" t="s">
        <v>1273</v>
      </c>
      <c r="J14" t="s">
        <v>1281</v>
      </c>
      <c r="K14" t="s">
        <v>1273</v>
      </c>
      <c r="L14">
        <v>1914</v>
      </c>
      <c r="M14" t="s">
        <v>38</v>
      </c>
      <c r="N14">
        <v>2079</v>
      </c>
      <c r="O14" t="s">
        <v>35</v>
      </c>
      <c r="P14" s="6" t="str">
        <f t="shared" si="7"/>
        <v>Expenditure</v>
      </c>
      <c r="Q14" s="246">
        <v>0</v>
      </c>
      <c r="R14" s="246">
        <v>0</v>
      </c>
      <c r="S14" s="244">
        <v>0</v>
      </c>
      <c r="V14" s="259">
        <f t="shared" si="8"/>
        <v>0</v>
      </c>
      <c r="AJ14" s="245">
        <v>0</v>
      </c>
      <c r="AK14" s="251">
        <v>0</v>
      </c>
      <c r="AP14" s="257">
        <f t="shared" si="3"/>
        <v>0</v>
      </c>
      <c r="AS14" s="245">
        <f t="shared" si="4"/>
        <v>0</v>
      </c>
    </row>
    <row r="15" spans="2:50" hidden="1" x14ac:dyDescent="0.3">
      <c r="B15" t="str">
        <f>VLOOKUP(D15,'[1]DOF080 Rev'!B:B,1,FALSE)</f>
        <v>19172079</v>
      </c>
      <c r="C15" t="str">
        <f>VLOOKUP(D15,Category!A:B,2,FALSE)</f>
        <v>NCOS</v>
      </c>
      <c r="D15" t="str">
        <f t="shared" si="5"/>
        <v>19172079</v>
      </c>
      <c r="E15" t="str">
        <f t="shared" si="6"/>
        <v>Non Directorate SpecificNon Service SpecificNon Service Specific</v>
      </c>
      <c r="F15" t="s">
        <v>1280</v>
      </c>
      <c r="G15" t="s">
        <v>1272</v>
      </c>
      <c r="H15" t="s">
        <v>1281</v>
      </c>
      <c r="I15" t="s">
        <v>1273</v>
      </c>
      <c r="J15" t="s">
        <v>1281</v>
      </c>
      <c r="K15" t="s">
        <v>1273</v>
      </c>
      <c r="L15">
        <v>1917</v>
      </c>
      <c r="M15" t="s">
        <v>39</v>
      </c>
      <c r="N15">
        <v>2079</v>
      </c>
      <c r="O15" t="s">
        <v>35</v>
      </c>
      <c r="P15" s="6" t="str">
        <f t="shared" si="7"/>
        <v>Expenditure</v>
      </c>
      <c r="Q15" s="246">
        <v>0</v>
      </c>
      <c r="R15" s="246">
        <v>0</v>
      </c>
      <c r="S15" s="244">
        <v>0</v>
      </c>
      <c r="V15" s="259">
        <f t="shared" si="8"/>
        <v>0</v>
      </c>
      <c r="AJ15" s="245">
        <v>0</v>
      </c>
      <c r="AK15" s="251">
        <v>0</v>
      </c>
      <c r="AP15" s="257">
        <f t="shared" si="3"/>
        <v>0</v>
      </c>
      <c r="AS15" s="245">
        <f t="shared" si="4"/>
        <v>0</v>
      </c>
    </row>
    <row r="16" spans="2:50" hidden="1" x14ac:dyDescent="0.3">
      <c r="B16" t="str">
        <f>VLOOKUP(D16,'[1]DOF080 Rev'!B:B,1,FALSE)</f>
        <v>19212079</v>
      </c>
      <c r="C16" t="str">
        <f>VLOOKUP(D16,Category!A:B,2,FALSE)</f>
        <v>NCOS</v>
      </c>
      <c r="D16" t="str">
        <f t="shared" si="5"/>
        <v>19212079</v>
      </c>
      <c r="E16" t="str">
        <f t="shared" si="6"/>
        <v>Non Directorate SpecificNon Service SpecificNon Service Specific</v>
      </c>
      <c r="F16" t="s">
        <v>1280</v>
      </c>
      <c r="G16" t="s">
        <v>1272</v>
      </c>
      <c r="H16" t="s">
        <v>1281</v>
      </c>
      <c r="I16" t="s">
        <v>1273</v>
      </c>
      <c r="J16" t="s">
        <v>1281</v>
      </c>
      <c r="K16" t="s">
        <v>1273</v>
      </c>
      <c r="L16">
        <v>1921</v>
      </c>
      <c r="M16" t="s">
        <v>40</v>
      </c>
      <c r="N16">
        <v>2079</v>
      </c>
      <c r="O16" t="s">
        <v>35</v>
      </c>
      <c r="P16" s="6" t="str">
        <f t="shared" si="7"/>
        <v>Expenditure</v>
      </c>
      <c r="Q16" s="246">
        <v>0</v>
      </c>
      <c r="R16" s="246">
        <v>0</v>
      </c>
      <c r="S16" s="244">
        <v>0</v>
      </c>
      <c r="V16" s="259">
        <f t="shared" si="8"/>
        <v>0</v>
      </c>
      <c r="AJ16" s="245">
        <v>0</v>
      </c>
      <c r="AK16" s="251">
        <v>0</v>
      </c>
      <c r="AP16" s="257">
        <f t="shared" si="3"/>
        <v>0</v>
      </c>
      <c r="AS16" s="245">
        <f t="shared" si="4"/>
        <v>0</v>
      </c>
    </row>
    <row r="17" spans="2:50" hidden="1" x14ac:dyDescent="0.3">
      <c r="B17" t="str">
        <f>VLOOKUP(D17,'[1]DOF080 Rev'!B:B,1,FALSE)</f>
        <v>19222079</v>
      </c>
      <c r="C17" t="str">
        <f>VLOOKUP(D17,Category!A:B,2,FALSE)</f>
        <v>NCOS</v>
      </c>
      <c r="D17" t="str">
        <f t="shared" si="5"/>
        <v>19222079</v>
      </c>
      <c r="E17" t="str">
        <f t="shared" si="6"/>
        <v>Non Directorate SpecificNon Service SpecificNon Service Specific</v>
      </c>
      <c r="F17" t="s">
        <v>1280</v>
      </c>
      <c r="G17" t="s">
        <v>1272</v>
      </c>
      <c r="H17" t="s">
        <v>1281</v>
      </c>
      <c r="I17" t="s">
        <v>1273</v>
      </c>
      <c r="J17" t="s">
        <v>1281</v>
      </c>
      <c r="K17" t="s">
        <v>1273</v>
      </c>
      <c r="L17">
        <v>1922</v>
      </c>
      <c r="M17" t="s">
        <v>41</v>
      </c>
      <c r="N17">
        <v>2079</v>
      </c>
      <c r="O17" t="s">
        <v>35</v>
      </c>
      <c r="P17" s="6" t="str">
        <f t="shared" si="7"/>
        <v>Expenditure</v>
      </c>
      <c r="Q17" s="246">
        <v>0</v>
      </c>
      <c r="R17" s="246">
        <v>0</v>
      </c>
      <c r="S17" s="244">
        <v>0</v>
      </c>
      <c r="V17" s="259">
        <f t="shared" si="8"/>
        <v>0</v>
      </c>
      <c r="AJ17" s="245">
        <v>0</v>
      </c>
      <c r="AK17" s="251">
        <v>0</v>
      </c>
      <c r="AP17" s="257">
        <f t="shared" si="3"/>
        <v>0</v>
      </c>
      <c r="AS17" s="245">
        <f t="shared" si="4"/>
        <v>0</v>
      </c>
    </row>
    <row r="18" spans="2:50" hidden="1" x14ac:dyDescent="0.3">
      <c r="B18" t="str">
        <f>VLOOKUP(D18,'[1]DOF080 Rev'!B:B,1,FALSE)</f>
        <v>19232079</v>
      </c>
      <c r="C18" t="str">
        <f>VLOOKUP(D18,Category!A:B,2,FALSE)</f>
        <v>NCOS</v>
      </c>
      <c r="D18" t="str">
        <f t="shared" si="5"/>
        <v>19232079</v>
      </c>
      <c r="E18" t="str">
        <f t="shared" si="6"/>
        <v>Non Directorate SpecificNon Service SpecificNon Service Specific</v>
      </c>
      <c r="F18" t="s">
        <v>1280</v>
      </c>
      <c r="G18" t="s">
        <v>1272</v>
      </c>
      <c r="H18" t="s">
        <v>1281</v>
      </c>
      <c r="I18" t="s">
        <v>1273</v>
      </c>
      <c r="J18" t="s">
        <v>1281</v>
      </c>
      <c r="K18" t="s">
        <v>1273</v>
      </c>
      <c r="L18">
        <v>1923</v>
      </c>
      <c r="M18" t="s">
        <v>42</v>
      </c>
      <c r="N18">
        <v>2079</v>
      </c>
      <c r="O18" t="s">
        <v>35</v>
      </c>
      <c r="P18" s="6" t="str">
        <f t="shared" si="7"/>
        <v>Expenditure</v>
      </c>
      <c r="Q18" s="246">
        <v>0</v>
      </c>
      <c r="R18" s="246">
        <v>0</v>
      </c>
      <c r="S18" s="244">
        <v>0</v>
      </c>
      <c r="V18" s="259">
        <f t="shared" si="8"/>
        <v>0</v>
      </c>
      <c r="AJ18" s="245">
        <v>0</v>
      </c>
      <c r="AK18" s="251">
        <v>0</v>
      </c>
      <c r="AP18" s="257">
        <f t="shared" si="3"/>
        <v>0</v>
      </c>
      <c r="AS18" s="245">
        <f t="shared" si="4"/>
        <v>0</v>
      </c>
    </row>
    <row r="19" spans="2:50" hidden="1" x14ac:dyDescent="0.3">
      <c r="B19" t="str">
        <f>VLOOKUP(D19,'[1]DOF080 Rev'!B:B,1,FALSE)</f>
        <v>19252079</v>
      </c>
      <c r="C19" t="str">
        <f>VLOOKUP(D19,Category!A:B,2,FALSE)</f>
        <v>NCOS</v>
      </c>
      <c r="D19" t="str">
        <f t="shared" si="5"/>
        <v>19252079</v>
      </c>
      <c r="E19" t="str">
        <f t="shared" si="6"/>
        <v>Non Directorate SpecificNon Service SpecificNon Service Specific</v>
      </c>
      <c r="F19" t="s">
        <v>1280</v>
      </c>
      <c r="G19" t="s">
        <v>1272</v>
      </c>
      <c r="H19" t="s">
        <v>1281</v>
      </c>
      <c r="I19" t="s">
        <v>1273</v>
      </c>
      <c r="J19" t="s">
        <v>1281</v>
      </c>
      <c r="K19" t="s">
        <v>1273</v>
      </c>
      <c r="L19">
        <v>1925</v>
      </c>
      <c r="M19" t="s">
        <v>43</v>
      </c>
      <c r="N19">
        <v>2079</v>
      </c>
      <c r="O19" t="s">
        <v>35</v>
      </c>
      <c r="P19" s="6" t="str">
        <f t="shared" si="7"/>
        <v>Expenditure</v>
      </c>
      <c r="Q19" s="246">
        <v>0</v>
      </c>
      <c r="R19" s="246">
        <v>0</v>
      </c>
      <c r="S19" s="244">
        <v>0</v>
      </c>
      <c r="V19" s="259">
        <f t="shared" si="8"/>
        <v>0</v>
      </c>
      <c r="AJ19" s="245">
        <v>0</v>
      </c>
      <c r="AK19" s="251">
        <v>0</v>
      </c>
      <c r="AP19" s="257">
        <f t="shared" si="3"/>
        <v>0</v>
      </c>
      <c r="AS19" s="245">
        <f t="shared" si="4"/>
        <v>0</v>
      </c>
    </row>
    <row r="20" spans="2:50" hidden="1" x14ac:dyDescent="0.3">
      <c r="B20" t="str">
        <f>VLOOKUP(D20,'[1]DOF080 Rev'!B:B,1,FALSE)</f>
        <v>19257000</v>
      </c>
      <c r="C20" t="str">
        <f>VLOOKUP(D20,Category!A:B,2,FALSE)</f>
        <v>NCOS</v>
      </c>
      <c r="D20" t="str">
        <f t="shared" si="5"/>
        <v>19257000</v>
      </c>
      <c r="E20" t="str">
        <f t="shared" si="6"/>
        <v>Non Directorate SpecificNon Service SpecificNon Service Specific</v>
      </c>
      <c r="F20" t="s">
        <v>1280</v>
      </c>
      <c r="G20" t="s">
        <v>1272</v>
      </c>
      <c r="H20" t="s">
        <v>1281</v>
      </c>
      <c r="I20" t="s">
        <v>1273</v>
      </c>
      <c r="J20" t="s">
        <v>1281</v>
      </c>
      <c r="K20" t="s">
        <v>1273</v>
      </c>
      <c r="L20">
        <v>1925</v>
      </c>
      <c r="M20" t="s">
        <v>43</v>
      </c>
      <c r="N20">
        <v>7000</v>
      </c>
      <c r="O20" t="s">
        <v>44</v>
      </c>
      <c r="P20" s="6" t="str">
        <f t="shared" si="7"/>
        <v>Income</v>
      </c>
      <c r="Q20" s="246">
        <v>0</v>
      </c>
      <c r="R20" s="246">
        <v>0</v>
      </c>
      <c r="S20" s="244">
        <v>0</v>
      </c>
      <c r="V20" s="259">
        <f t="shared" si="8"/>
        <v>0</v>
      </c>
      <c r="AJ20" s="245">
        <v>0</v>
      </c>
      <c r="AK20" s="251">
        <v>0</v>
      </c>
      <c r="AP20" s="257">
        <f t="shared" si="3"/>
        <v>0</v>
      </c>
      <c r="AS20" s="245">
        <f t="shared" si="4"/>
        <v>0</v>
      </c>
    </row>
    <row r="21" spans="2:50" hidden="1" x14ac:dyDescent="0.3">
      <c r="B21" t="str">
        <f>VLOOKUP(D21,'[1]DOF080 Rev'!B:B,1,FALSE)</f>
        <v>19267101</v>
      </c>
      <c r="C21" t="str">
        <f>VLOOKUP(D21,Category!A:B,2,FALSE)</f>
        <v>NCOS</v>
      </c>
      <c r="D21" t="str">
        <f t="shared" si="5"/>
        <v>19267101</v>
      </c>
      <c r="E21" t="str">
        <f t="shared" si="6"/>
        <v>Non Directorate SpecificNon Service SpecificNon Service Specific</v>
      </c>
      <c r="F21" t="s">
        <v>1280</v>
      </c>
      <c r="G21" t="s">
        <v>1272</v>
      </c>
      <c r="H21" t="s">
        <v>1281</v>
      </c>
      <c r="I21" t="s">
        <v>1273</v>
      </c>
      <c r="J21" t="s">
        <v>1281</v>
      </c>
      <c r="K21" t="s">
        <v>1273</v>
      </c>
      <c r="L21">
        <v>1926</v>
      </c>
      <c r="M21" t="s">
        <v>45</v>
      </c>
      <c r="N21">
        <v>7101</v>
      </c>
      <c r="O21" t="s">
        <v>46</v>
      </c>
      <c r="P21" s="6" t="str">
        <f t="shared" si="7"/>
        <v>Income</v>
      </c>
      <c r="Q21" s="246">
        <v>0</v>
      </c>
      <c r="R21" s="246">
        <v>0</v>
      </c>
      <c r="S21" s="244">
        <v>0</v>
      </c>
      <c r="V21" s="259">
        <f t="shared" si="8"/>
        <v>0</v>
      </c>
      <c r="AJ21" s="245">
        <v>0</v>
      </c>
      <c r="AK21" s="251">
        <v>0</v>
      </c>
      <c r="AP21" s="257">
        <f t="shared" si="3"/>
        <v>0</v>
      </c>
      <c r="AS21" s="245">
        <f t="shared" si="4"/>
        <v>0</v>
      </c>
    </row>
    <row r="22" spans="2:50" hidden="1" x14ac:dyDescent="0.3">
      <c r="B22" t="e">
        <f>VLOOKUP(D22,'[1]DOF080 Rev'!B:B,1,FALSE)</f>
        <v>#N/A</v>
      </c>
      <c r="C22" t="str">
        <f>VLOOKUP(D22,Category!A:B,2,FALSE)</f>
        <v>BUDG ADJ</v>
      </c>
      <c r="D22" t="str">
        <f t="shared" si="5"/>
        <v>50028516</v>
      </c>
      <c r="E22" t="e">
        <f t="shared" si="6"/>
        <v>#N/A</v>
      </c>
      <c r="F22" t="e">
        <v>#N/A</v>
      </c>
      <c r="G22" t="e">
        <v>#N/A</v>
      </c>
      <c r="H22" t="e">
        <v>#N/A</v>
      </c>
      <c r="I22" t="e">
        <v>#N/A</v>
      </c>
      <c r="J22" t="e">
        <v>#N/A</v>
      </c>
      <c r="K22" t="e">
        <v>#N/A</v>
      </c>
      <c r="L22">
        <v>5002</v>
      </c>
      <c r="M22" t="s">
        <v>47</v>
      </c>
      <c r="N22">
        <v>8516</v>
      </c>
      <c r="O22" t="s">
        <v>48</v>
      </c>
      <c r="P22" s="6" t="str">
        <f t="shared" si="7"/>
        <v>Income</v>
      </c>
      <c r="Q22" s="246">
        <v>-507010</v>
      </c>
      <c r="R22" s="246">
        <v>-507010</v>
      </c>
      <c r="S22" s="248">
        <v>-507010</v>
      </c>
      <c r="V22" s="259">
        <f t="shared" si="8"/>
        <v>-507010</v>
      </c>
      <c r="AJ22" s="249">
        <v>0</v>
      </c>
      <c r="AK22" s="252">
        <v>-507010</v>
      </c>
      <c r="AL22" s="252"/>
      <c r="AP22" s="257">
        <f t="shared" si="3"/>
        <v>-507010</v>
      </c>
      <c r="AS22" s="245">
        <f t="shared" si="4"/>
        <v>-507010</v>
      </c>
    </row>
    <row r="23" spans="2:50" hidden="1" x14ac:dyDescent="0.3">
      <c r="B23" t="e">
        <f>VLOOKUP(D23,'[1]DOF080 Rev'!B:B,1,FALSE)</f>
        <v>#N/A</v>
      </c>
      <c r="C23" t="str">
        <f>VLOOKUP(D23,Category!A:B,2,FALSE)</f>
        <v>BUDG ADJ</v>
      </c>
      <c r="D23" t="str">
        <f t="shared" si="5"/>
        <v>50045020</v>
      </c>
      <c r="E23" t="e">
        <f t="shared" si="6"/>
        <v>#N/A</v>
      </c>
      <c r="F23" t="e">
        <v>#N/A</v>
      </c>
      <c r="G23" t="e">
        <v>#N/A</v>
      </c>
      <c r="H23" t="e">
        <v>#N/A</v>
      </c>
      <c r="I23" t="e">
        <v>#N/A</v>
      </c>
      <c r="J23" t="e">
        <v>#N/A</v>
      </c>
      <c r="K23" t="e">
        <v>#N/A</v>
      </c>
      <c r="L23">
        <v>5004</v>
      </c>
      <c r="M23" t="s">
        <v>49</v>
      </c>
      <c r="N23">
        <v>5020</v>
      </c>
      <c r="O23" t="s">
        <v>50</v>
      </c>
      <c r="P23" s="6" t="str">
        <f t="shared" si="7"/>
        <v>Income</v>
      </c>
      <c r="Q23" s="246">
        <v>2765000</v>
      </c>
      <c r="R23" s="246">
        <v>2765000</v>
      </c>
      <c r="S23" s="244">
        <v>2765000</v>
      </c>
      <c r="V23" s="259">
        <f t="shared" si="8"/>
        <v>2765000</v>
      </c>
      <c r="AJ23" s="245">
        <v>0</v>
      </c>
      <c r="AK23" s="251">
        <v>0</v>
      </c>
      <c r="AP23" s="257">
        <f t="shared" si="3"/>
        <v>0</v>
      </c>
      <c r="AS23" s="245">
        <f t="shared" si="4"/>
        <v>0</v>
      </c>
    </row>
    <row r="24" spans="2:50" hidden="1" x14ac:dyDescent="0.3">
      <c r="B24" t="e">
        <f>VLOOKUP(D24,'[1]DOF080 Rev'!B:B,1,FALSE)</f>
        <v>#N/A</v>
      </c>
      <c r="C24" t="str">
        <f>VLOOKUP(D24,Category!A:B,2,FALSE)</f>
        <v>BUDG ADJ</v>
      </c>
      <c r="D24" t="str">
        <f t="shared" si="5"/>
        <v>50107120</v>
      </c>
      <c r="E24" t="e">
        <f t="shared" si="6"/>
        <v>#N/A</v>
      </c>
      <c r="F24" t="e">
        <v>#N/A</v>
      </c>
      <c r="G24" t="e">
        <v>#N/A</v>
      </c>
      <c r="H24" t="e">
        <v>#N/A</v>
      </c>
      <c r="I24" t="e">
        <v>#N/A</v>
      </c>
      <c r="J24" t="e">
        <v>#N/A</v>
      </c>
      <c r="K24" t="e">
        <v>#N/A</v>
      </c>
      <c r="L24">
        <v>5010</v>
      </c>
      <c r="M24" t="s">
        <v>51</v>
      </c>
      <c r="N24">
        <v>7120</v>
      </c>
      <c r="O24" t="s">
        <v>52</v>
      </c>
      <c r="P24" s="6" t="str">
        <f t="shared" si="7"/>
        <v>Income</v>
      </c>
      <c r="Q24" s="246">
        <v>-2227000</v>
      </c>
      <c r="R24" s="246">
        <v>-2238725</v>
      </c>
      <c r="S24" s="244">
        <v>-2238725</v>
      </c>
      <c r="T24" s="244">
        <v>-500000</v>
      </c>
      <c r="U24" s="244">
        <v>-117500</v>
      </c>
      <c r="V24" s="259">
        <f t="shared" si="8"/>
        <v>-2856225</v>
      </c>
      <c r="AJ24" s="245">
        <v>0</v>
      </c>
      <c r="AK24" s="252">
        <v>0</v>
      </c>
      <c r="AL24" s="252">
        <v>-1050000</v>
      </c>
      <c r="AP24" s="257">
        <f t="shared" si="3"/>
        <v>-1050000</v>
      </c>
      <c r="AQ24" s="267">
        <f>-865000-335000</f>
        <v>-1200000</v>
      </c>
      <c r="AS24" s="245">
        <f t="shared" si="4"/>
        <v>-2250000</v>
      </c>
      <c r="AT24" s="8" t="s">
        <v>2963</v>
      </c>
      <c r="AX24" s="267"/>
    </row>
    <row r="25" spans="2:50" hidden="1" x14ac:dyDescent="0.3">
      <c r="B25" t="e">
        <f>VLOOKUP(D25,'[1]DOF080 Rev'!B:B,1,FALSE)</f>
        <v>#N/A</v>
      </c>
      <c r="C25" t="str">
        <f>VLOOKUP(D25,Category!A:B,2,FALSE)</f>
        <v>BUDG ADJ</v>
      </c>
      <c r="D25" t="str">
        <f t="shared" si="5"/>
        <v>50156005</v>
      </c>
      <c r="E25" t="e">
        <f t="shared" si="6"/>
        <v>#N/A</v>
      </c>
      <c r="F25" t="e">
        <v>#N/A</v>
      </c>
      <c r="G25" t="e">
        <v>#N/A</v>
      </c>
      <c r="H25" t="e">
        <v>#N/A</v>
      </c>
      <c r="I25" t="e">
        <v>#N/A</v>
      </c>
      <c r="J25" t="e">
        <v>#N/A</v>
      </c>
      <c r="K25" t="e">
        <v>#N/A</v>
      </c>
      <c r="L25">
        <v>5015</v>
      </c>
      <c r="M25" t="s">
        <v>53</v>
      </c>
      <c r="N25">
        <v>6005</v>
      </c>
      <c r="O25" t="s">
        <v>54</v>
      </c>
      <c r="P25" s="6" t="str">
        <f t="shared" si="7"/>
        <v>Income</v>
      </c>
      <c r="Q25" s="246">
        <v>0</v>
      </c>
      <c r="R25" s="246">
        <v>0</v>
      </c>
      <c r="V25" s="259">
        <f t="shared" si="8"/>
        <v>0</v>
      </c>
      <c r="AJ25" s="245">
        <v>0</v>
      </c>
      <c r="AK25" s="251">
        <v>0</v>
      </c>
      <c r="AP25" s="257">
        <f t="shared" si="3"/>
        <v>0</v>
      </c>
      <c r="AS25" s="245">
        <f t="shared" si="4"/>
        <v>0</v>
      </c>
    </row>
    <row r="26" spans="2:50" hidden="1" x14ac:dyDescent="0.3">
      <c r="B26" t="e">
        <f>VLOOKUP(D26,'[1]DOF080 Rev'!B:B,1,FALSE)</f>
        <v>#N/A</v>
      </c>
      <c r="C26" t="str">
        <f>VLOOKUP(D26,Category!A:B,2,FALSE)</f>
        <v>BUDG ADJ</v>
      </c>
      <c r="D26" t="str">
        <f t="shared" si="5"/>
        <v>50177102</v>
      </c>
      <c r="E26" t="e">
        <f t="shared" si="6"/>
        <v>#N/A</v>
      </c>
      <c r="F26" t="e">
        <v>#N/A</v>
      </c>
      <c r="G26" t="e">
        <v>#N/A</v>
      </c>
      <c r="H26" t="e">
        <v>#N/A</v>
      </c>
      <c r="I26" t="e">
        <v>#N/A</v>
      </c>
      <c r="J26" t="e">
        <v>#N/A</v>
      </c>
      <c r="K26" t="e">
        <v>#N/A</v>
      </c>
      <c r="L26">
        <v>5017</v>
      </c>
      <c r="M26" s="7" t="s">
        <v>55</v>
      </c>
      <c r="N26">
        <v>7102</v>
      </c>
      <c r="O26" t="s">
        <v>56</v>
      </c>
      <c r="P26" s="6" t="str">
        <f t="shared" si="7"/>
        <v>Income</v>
      </c>
      <c r="Q26" s="246">
        <v>-1176990</v>
      </c>
      <c r="R26" s="246">
        <v>-1176990</v>
      </c>
      <c r="S26" s="247">
        <f>-1176990-315920</f>
        <v>-1492910</v>
      </c>
      <c r="V26" s="259">
        <f t="shared" si="8"/>
        <v>-1492910</v>
      </c>
      <c r="AJ26" s="245">
        <v>0</v>
      </c>
      <c r="AK26" s="251">
        <v>0</v>
      </c>
      <c r="AP26" s="257">
        <f t="shared" si="3"/>
        <v>0</v>
      </c>
      <c r="AS26" s="245">
        <f t="shared" si="4"/>
        <v>0</v>
      </c>
      <c r="AT26" s="8" t="s">
        <v>2963</v>
      </c>
    </row>
    <row r="27" spans="2:50" hidden="1" x14ac:dyDescent="0.3">
      <c r="B27" t="e">
        <f>VLOOKUP(D27,'[1]DOF080 Rev'!B:B,1,FALSE)</f>
        <v>#N/A</v>
      </c>
      <c r="C27" t="str">
        <f>VLOOKUP(D27,Category!A:B,2,FALSE)</f>
        <v>BUDG ADJ</v>
      </c>
      <c r="D27" t="str">
        <f t="shared" si="5"/>
        <v>50278812</v>
      </c>
      <c r="E27" t="e">
        <f t="shared" si="6"/>
        <v>#N/A</v>
      </c>
      <c r="F27" t="e">
        <v>#N/A</v>
      </c>
      <c r="G27" t="e">
        <v>#N/A</v>
      </c>
      <c r="H27" t="e">
        <v>#N/A</v>
      </c>
      <c r="I27" t="e">
        <v>#N/A</v>
      </c>
      <c r="J27" t="e">
        <v>#N/A</v>
      </c>
      <c r="K27" t="e">
        <v>#N/A</v>
      </c>
      <c r="L27">
        <v>5027</v>
      </c>
      <c r="M27" s="7" t="s">
        <v>57</v>
      </c>
      <c r="N27">
        <v>8812</v>
      </c>
      <c r="O27" t="s">
        <v>58</v>
      </c>
      <c r="P27" s="6" t="str">
        <f t="shared" si="7"/>
        <v>Income</v>
      </c>
      <c r="Q27" s="246">
        <v>0</v>
      </c>
      <c r="R27" s="246">
        <v>0</v>
      </c>
      <c r="V27" s="259">
        <f t="shared" si="8"/>
        <v>0</v>
      </c>
      <c r="AJ27" s="245">
        <v>0</v>
      </c>
      <c r="AK27" s="251">
        <v>0</v>
      </c>
      <c r="AP27" s="257">
        <f t="shared" si="3"/>
        <v>0</v>
      </c>
      <c r="AS27" s="245">
        <f t="shared" si="4"/>
        <v>0</v>
      </c>
    </row>
    <row r="28" spans="2:50" hidden="1" x14ac:dyDescent="0.3">
      <c r="B28" t="e">
        <f>VLOOKUP(D28,'[1]DOF080 Rev'!B:B,1,FALSE)</f>
        <v>#N/A</v>
      </c>
      <c r="C28" t="str">
        <f>VLOOKUP(D28,Category!A:B,2,FALSE)</f>
        <v>BUDG ADJ</v>
      </c>
      <c r="D28" t="str">
        <f t="shared" si="5"/>
        <v>50308812</v>
      </c>
      <c r="E28" t="e">
        <f t="shared" si="6"/>
        <v>#N/A</v>
      </c>
      <c r="F28" t="e">
        <v>#N/A</v>
      </c>
      <c r="G28" t="e">
        <v>#N/A</v>
      </c>
      <c r="H28" t="e">
        <v>#N/A</v>
      </c>
      <c r="I28" t="e">
        <v>#N/A</v>
      </c>
      <c r="J28" t="e">
        <v>#N/A</v>
      </c>
      <c r="K28" t="e">
        <v>#N/A</v>
      </c>
      <c r="L28">
        <v>5030</v>
      </c>
      <c r="M28" s="7" t="s">
        <v>59</v>
      </c>
      <c r="N28">
        <v>8812</v>
      </c>
      <c r="O28" t="s">
        <v>58</v>
      </c>
      <c r="P28" s="6" t="str">
        <f t="shared" si="7"/>
        <v>Income</v>
      </c>
      <c r="Q28" s="246">
        <v>0</v>
      </c>
      <c r="R28" s="246">
        <v>0</v>
      </c>
      <c r="V28" s="259">
        <f t="shared" si="8"/>
        <v>0</v>
      </c>
      <c r="AJ28" s="245">
        <v>0</v>
      </c>
      <c r="AK28" s="251">
        <v>0</v>
      </c>
      <c r="AP28" s="257">
        <f t="shared" si="3"/>
        <v>0</v>
      </c>
      <c r="AS28" s="245">
        <f t="shared" si="4"/>
        <v>0</v>
      </c>
    </row>
    <row r="29" spans="2:50" hidden="1" x14ac:dyDescent="0.3">
      <c r="B29" t="e">
        <f>VLOOKUP(D29,'[1]DOF080 Rev'!B:B,1,FALSE)</f>
        <v>#N/A</v>
      </c>
      <c r="C29" t="str">
        <f>VLOOKUP(D29,Category!A:B,2,FALSE)</f>
        <v>SUSPENSE</v>
      </c>
      <c r="D29" t="str">
        <f t="shared" si="5"/>
        <v>60498701</v>
      </c>
      <c r="E29" t="e">
        <f t="shared" si="6"/>
        <v>#N/A</v>
      </c>
      <c r="F29" t="e">
        <v>#N/A</v>
      </c>
      <c r="G29" t="e">
        <v>#N/A</v>
      </c>
      <c r="H29" t="e">
        <v>#N/A</v>
      </c>
      <c r="I29" t="e">
        <v>#N/A</v>
      </c>
      <c r="J29" t="e">
        <v>#N/A</v>
      </c>
      <c r="K29" t="e">
        <v>#N/A</v>
      </c>
      <c r="L29">
        <v>6049</v>
      </c>
      <c r="M29" t="s">
        <v>60</v>
      </c>
      <c r="N29">
        <v>8701</v>
      </c>
      <c r="O29" t="s">
        <v>61</v>
      </c>
      <c r="P29" s="6" t="str">
        <f t="shared" si="7"/>
        <v>Income</v>
      </c>
      <c r="Q29" s="246">
        <v>0</v>
      </c>
      <c r="R29" s="246">
        <v>0</v>
      </c>
      <c r="V29" s="259">
        <f t="shared" si="8"/>
        <v>0</v>
      </c>
      <c r="AJ29" s="245">
        <v>0</v>
      </c>
      <c r="AK29" s="251">
        <v>0</v>
      </c>
      <c r="AP29" s="257">
        <f t="shared" si="3"/>
        <v>0</v>
      </c>
      <c r="AS29" s="245">
        <f t="shared" si="4"/>
        <v>0</v>
      </c>
    </row>
    <row r="30" spans="2:50" hidden="1" x14ac:dyDescent="0.3">
      <c r="B30" t="e">
        <f>VLOOKUP(D30,'[1]DOF080 Rev'!B:B,1,FALSE)</f>
        <v>#N/A</v>
      </c>
      <c r="C30" t="str">
        <f>VLOOKUP(D30,Category!A:B,2,FALSE)</f>
        <v>SUSPENSE</v>
      </c>
      <c r="D30" t="str">
        <f t="shared" si="5"/>
        <v>61475502</v>
      </c>
      <c r="E30" t="e">
        <f t="shared" si="6"/>
        <v>#N/A</v>
      </c>
      <c r="F30" t="e">
        <v>#N/A</v>
      </c>
      <c r="G30" t="e">
        <v>#N/A</v>
      </c>
      <c r="H30" t="e">
        <v>#N/A</v>
      </c>
      <c r="I30" t="e">
        <v>#N/A</v>
      </c>
      <c r="J30" t="e">
        <v>#N/A</v>
      </c>
      <c r="K30" t="e">
        <v>#N/A</v>
      </c>
      <c r="L30">
        <v>6147</v>
      </c>
      <c r="M30" t="s">
        <v>62</v>
      </c>
      <c r="N30">
        <v>5502</v>
      </c>
      <c r="O30" t="s">
        <v>63</v>
      </c>
      <c r="P30" s="6" t="str">
        <f t="shared" si="7"/>
        <v>Income</v>
      </c>
      <c r="Q30" s="246">
        <v>0</v>
      </c>
      <c r="R30" s="246">
        <v>0</v>
      </c>
      <c r="V30" s="259">
        <f t="shared" si="8"/>
        <v>0</v>
      </c>
      <c r="AJ30" s="245">
        <v>0</v>
      </c>
      <c r="AK30" s="251">
        <v>0</v>
      </c>
      <c r="AP30" s="257">
        <f t="shared" si="3"/>
        <v>0</v>
      </c>
      <c r="AS30" s="245">
        <f t="shared" si="4"/>
        <v>0</v>
      </c>
    </row>
    <row r="31" spans="2:50" hidden="1" x14ac:dyDescent="0.3">
      <c r="B31" t="e">
        <f>VLOOKUP(D31,'[1]DOF080 Rev'!B:B,1,FALSE)</f>
        <v>#N/A</v>
      </c>
      <c r="C31" t="str">
        <f>VLOOKUP(D31,Category!A:B,2,FALSE)</f>
        <v>SUSPENSE</v>
      </c>
      <c r="D31" t="str">
        <f t="shared" si="5"/>
        <v>61645500</v>
      </c>
      <c r="E31" t="e">
        <f t="shared" si="6"/>
        <v>#N/A</v>
      </c>
      <c r="F31" t="e">
        <v>#N/A</v>
      </c>
      <c r="G31" t="e">
        <v>#N/A</v>
      </c>
      <c r="H31" t="e">
        <v>#N/A</v>
      </c>
      <c r="I31" t="e">
        <v>#N/A</v>
      </c>
      <c r="J31" t="e">
        <v>#N/A</v>
      </c>
      <c r="K31" t="e">
        <v>#N/A</v>
      </c>
      <c r="L31">
        <v>6164</v>
      </c>
      <c r="M31" t="s">
        <v>64</v>
      </c>
      <c r="N31">
        <v>5500</v>
      </c>
      <c r="O31" t="s">
        <v>65</v>
      </c>
      <c r="P31" s="6" t="str">
        <f t="shared" si="7"/>
        <v>Income</v>
      </c>
      <c r="Q31" s="246">
        <v>650000</v>
      </c>
      <c r="R31" s="246">
        <v>650000</v>
      </c>
      <c r="S31" s="244">
        <v>650000</v>
      </c>
      <c r="V31" s="259">
        <f t="shared" si="8"/>
        <v>650000</v>
      </c>
      <c r="AJ31" s="245">
        <v>0</v>
      </c>
      <c r="AK31" s="251">
        <v>0</v>
      </c>
      <c r="AP31" s="257">
        <f t="shared" si="3"/>
        <v>0</v>
      </c>
      <c r="AS31" s="245">
        <f t="shared" si="4"/>
        <v>0</v>
      </c>
    </row>
    <row r="32" spans="2:50" hidden="1" x14ac:dyDescent="0.3">
      <c r="B32" t="e">
        <f>VLOOKUP(D32,'[1]DOF080 Rev'!B:B,1,FALSE)</f>
        <v>#N/A</v>
      </c>
      <c r="C32" t="str">
        <f>VLOOKUP(D32,Category!A:B,2,FALSE)</f>
        <v>SUSPENSE</v>
      </c>
      <c r="D32" t="str">
        <f t="shared" si="5"/>
        <v>61646004</v>
      </c>
      <c r="E32" t="e">
        <f t="shared" si="6"/>
        <v>#N/A</v>
      </c>
      <c r="F32" t="e">
        <v>#N/A</v>
      </c>
      <c r="G32" t="e">
        <v>#N/A</v>
      </c>
      <c r="H32" t="e">
        <v>#N/A</v>
      </c>
      <c r="I32" t="e">
        <v>#N/A</v>
      </c>
      <c r="J32" t="e">
        <v>#N/A</v>
      </c>
      <c r="K32" t="e">
        <v>#N/A</v>
      </c>
      <c r="L32">
        <v>6164</v>
      </c>
      <c r="M32" t="s">
        <v>64</v>
      </c>
      <c r="N32">
        <v>6004</v>
      </c>
      <c r="O32" t="s">
        <v>66</v>
      </c>
      <c r="P32" s="6" t="str">
        <f t="shared" si="7"/>
        <v>Income</v>
      </c>
      <c r="Q32" s="246">
        <v>-650000</v>
      </c>
      <c r="R32" s="246">
        <v>-650000</v>
      </c>
      <c r="S32" s="244">
        <v>-650000</v>
      </c>
      <c r="V32" s="259">
        <f t="shared" si="8"/>
        <v>-650000</v>
      </c>
      <c r="AJ32" s="245">
        <v>0</v>
      </c>
      <c r="AK32" s="251">
        <v>0</v>
      </c>
      <c r="AP32" s="257">
        <f t="shared" si="3"/>
        <v>0</v>
      </c>
      <c r="AS32" s="245">
        <f t="shared" si="4"/>
        <v>0</v>
      </c>
    </row>
    <row r="33" spans="2:46" hidden="1" x14ac:dyDescent="0.3">
      <c r="B33" t="e">
        <f>VLOOKUP(D33,'[1]DOF080 Rev'!B:B,1,FALSE)</f>
        <v>#N/A</v>
      </c>
      <c r="C33" t="str">
        <f>VLOOKUP(D33,Category!A:B,2,FALSE)</f>
        <v>SUSPENSE</v>
      </c>
      <c r="D33" t="str">
        <f t="shared" si="5"/>
        <v>70036006</v>
      </c>
      <c r="E33" t="e">
        <f t="shared" si="6"/>
        <v>#N/A</v>
      </c>
      <c r="F33" t="e">
        <v>#N/A</v>
      </c>
      <c r="G33" t="e">
        <v>#N/A</v>
      </c>
      <c r="H33" t="e">
        <v>#N/A</v>
      </c>
      <c r="I33" t="e">
        <v>#N/A</v>
      </c>
      <c r="J33" t="e">
        <v>#N/A</v>
      </c>
      <c r="K33" t="e">
        <v>#N/A</v>
      </c>
      <c r="L33">
        <v>7003</v>
      </c>
      <c r="M33" t="s">
        <v>67</v>
      </c>
      <c r="N33">
        <v>6006</v>
      </c>
      <c r="O33" t="s">
        <v>68</v>
      </c>
      <c r="P33" s="6" t="str">
        <f t="shared" si="7"/>
        <v>Income</v>
      </c>
      <c r="Q33" s="246">
        <v>0</v>
      </c>
      <c r="R33" s="246">
        <v>0</v>
      </c>
      <c r="V33" s="259">
        <f t="shared" si="8"/>
        <v>0</v>
      </c>
      <c r="AJ33" s="245">
        <v>0</v>
      </c>
      <c r="AK33" s="251">
        <v>0</v>
      </c>
      <c r="AP33" s="257">
        <f t="shared" si="3"/>
        <v>0</v>
      </c>
      <c r="AS33" s="245">
        <f t="shared" si="4"/>
        <v>0</v>
      </c>
    </row>
    <row r="34" spans="2:46" hidden="1" x14ac:dyDescent="0.3">
      <c r="B34" t="e">
        <f>VLOOKUP(D34,'[1]DOF080 Rev'!B:B,1,FALSE)</f>
        <v>#N/A</v>
      </c>
      <c r="C34" t="str">
        <f>VLOOKUP(D34,Category!A:B,2,FALSE)</f>
        <v>BALANCE SHEET</v>
      </c>
      <c r="D34" t="str">
        <f t="shared" si="5"/>
        <v>81082080</v>
      </c>
      <c r="E34" t="e">
        <f t="shared" si="6"/>
        <v>#N/A</v>
      </c>
      <c r="F34" t="e">
        <v>#N/A</v>
      </c>
      <c r="G34" t="e">
        <v>#N/A</v>
      </c>
      <c r="H34" t="e">
        <v>#N/A</v>
      </c>
      <c r="I34" t="e">
        <v>#N/A</v>
      </c>
      <c r="J34" t="e">
        <v>#N/A</v>
      </c>
      <c r="K34" t="e">
        <v>#N/A</v>
      </c>
      <c r="L34">
        <v>8108</v>
      </c>
      <c r="M34" t="s">
        <v>69</v>
      </c>
      <c r="N34">
        <v>2080</v>
      </c>
      <c r="O34" t="s">
        <v>70</v>
      </c>
      <c r="P34" s="6" t="str">
        <f t="shared" si="7"/>
        <v>Expenditure</v>
      </c>
      <c r="Q34" s="246">
        <v>0</v>
      </c>
      <c r="R34" s="246">
        <v>0</v>
      </c>
      <c r="V34" s="259">
        <f t="shared" si="8"/>
        <v>0</v>
      </c>
      <c r="AJ34" s="245">
        <v>0</v>
      </c>
      <c r="AK34" s="251">
        <v>0</v>
      </c>
      <c r="AP34" s="257">
        <f t="shared" si="3"/>
        <v>0</v>
      </c>
      <c r="AS34" s="245">
        <f t="shared" si="4"/>
        <v>0</v>
      </c>
    </row>
    <row r="35" spans="2:46" hidden="1" x14ac:dyDescent="0.3">
      <c r="B35" t="e">
        <f>VLOOKUP(D35,'[1]DOF080 Rev'!B:B,1,FALSE)</f>
        <v>#N/A</v>
      </c>
      <c r="C35" t="str">
        <f>VLOOKUP(D35,Category!A:B,2,FALSE)</f>
        <v>BALANCE SHEET</v>
      </c>
      <c r="D35" t="str">
        <f t="shared" si="5"/>
        <v>81086009</v>
      </c>
      <c r="E35" t="e">
        <f t="shared" si="6"/>
        <v>#N/A</v>
      </c>
      <c r="F35" t="e">
        <v>#N/A</v>
      </c>
      <c r="G35" t="e">
        <v>#N/A</v>
      </c>
      <c r="H35" t="e">
        <v>#N/A</v>
      </c>
      <c r="I35" t="e">
        <v>#N/A</v>
      </c>
      <c r="J35" t="e">
        <v>#N/A</v>
      </c>
      <c r="K35" t="e">
        <v>#N/A</v>
      </c>
      <c r="L35">
        <v>8108</v>
      </c>
      <c r="M35" t="s">
        <v>69</v>
      </c>
      <c r="N35">
        <v>6009</v>
      </c>
      <c r="O35" t="s">
        <v>71</v>
      </c>
      <c r="P35" s="6" t="str">
        <f t="shared" si="7"/>
        <v>Income</v>
      </c>
      <c r="Q35" s="246">
        <v>0</v>
      </c>
      <c r="R35" s="246">
        <v>0</v>
      </c>
      <c r="V35" s="259">
        <f t="shared" si="8"/>
        <v>0</v>
      </c>
      <c r="AJ35" s="245">
        <v>0</v>
      </c>
      <c r="AK35" s="251">
        <v>0</v>
      </c>
      <c r="AP35" s="257">
        <f t="shared" si="3"/>
        <v>0</v>
      </c>
      <c r="AS35" s="245">
        <f t="shared" si="4"/>
        <v>0</v>
      </c>
    </row>
    <row r="36" spans="2:46" hidden="1" x14ac:dyDescent="0.3">
      <c r="B36" t="e">
        <f>VLOOKUP(D36,'[1]DOF080 Rev'!B:B,1,FALSE)</f>
        <v>#N/A</v>
      </c>
      <c r="C36" t="str">
        <f>VLOOKUP(D36,Category!A:B,2,FALSE)</f>
        <v>SUSPENSE</v>
      </c>
      <c r="D36" t="str">
        <f t="shared" si="5"/>
        <v>81096009</v>
      </c>
      <c r="E36" t="e">
        <f t="shared" si="6"/>
        <v>#N/A</v>
      </c>
      <c r="F36" t="e">
        <v>#N/A</v>
      </c>
      <c r="G36" t="e">
        <v>#N/A</v>
      </c>
      <c r="H36" t="e">
        <v>#N/A</v>
      </c>
      <c r="I36" t="e">
        <v>#N/A</v>
      </c>
      <c r="J36" t="e">
        <v>#N/A</v>
      </c>
      <c r="K36" t="e">
        <v>#N/A</v>
      </c>
      <c r="L36">
        <v>8109</v>
      </c>
      <c r="M36" t="s">
        <v>72</v>
      </c>
      <c r="N36">
        <v>6009</v>
      </c>
      <c r="O36" t="s">
        <v>71</v>
      </c>
      <c r="P36" s="6" t="str">
        <f t="shared" si="7"/>
        <v>Income</v>
      </c>
      <c r="Q36" s="246">
        <v>0</v>
      </c>
      <c r="R36" s="246">
        <v>0</v>
      </c>
      <c r="V36" s="259">
        <f t="shared" si="8"/>
        <v>0</v>
      </c>
      <c r="AJ36" s="245">
        <v>0</v>
      </c>
      <c r="AK36" s="251">
        <v>0</v>
      </c>
      <c r="AP36" s="257">
        <f t="shared" si="3"/>
        <v>0</v>
      </c>
      <c r="AS36" s="245">
        <f t="shared" si="4"/>
        <v>0</v>
      </c>
    </row>
    <row r="37" spans="2:46" hidden="1" x14ac:dyDescent="0.3">
      <c r="B37" t="e">
        <f>VLOOKUP(D37,'[1]DOF080 Rev'!B:B,1,FALSE)</f>
        <v>#N/A</v>
      </c>
      <c r="C37" t="str">
        <f>VLOOKUP(D37,Category!A:B,2,FALSE)</f>
        <v>SUSPENSE</v>
      </c>
      <c r="D37" t="str">
        <f t="shared" si="5"/>
        <v>81106009</v>
      </c>
      <c r="E37" t="e">
        <f t="shared" si="6"/>
        <v>#N/A</v>
      </c>
      <c r="F37" t="e">
        <v>#N/A</v>
      </c>
      <c r="G37" t="e">
        <v>#N/A</v>
      </c>
      <c r="H37" t="e">
        <v>#N/A</v>
      </c>
      <c r="I37" t="e">
        <v>#N/A</v>
      </c>
      <c r="J37" t="e">
        <v>#N/A</v>
      </c>
      <c r="K37" t="e">
        <v>#N/A</v>
      </c>
      <c r="L37">
        <v>8110</v>
      </c>
      <c r="M37" t="s">
        <v>73</v>
      </c>
      <c r="N37">
        <v>6009</v>
      </c>
      <c r="O37" t="s">
        <v>71</v>
      </c>
      <c r="P37" s="6" t="str">
        <f t="shared" si="7"/>
        <v>Income</v>
      </c>
      <c r="Q37" s="246">
        <v>0</v>
      </c>
      <c r="R37" s="246">
        <v>0</v>
      </c>
      <c r="V37" s="259">
        <f t="shared" si="8"/>
        <v>0</v>
      </c>
      <c r="AJ37" s="245">
        <v>0</v>
      </c>
      <c r="AK37" s="251">
        <v>0</v>
      </c>
      <c r="AP37" s="257">
        <f t="shared" si="3"/>
        <v>0</v>
      </c>
      <c r="AS37" s="245">
        <f t="shared" si="4"/>
        <v>0</v>
      </c>
    </row>
    <row r="38" spans="2:46" hidden="1" x14ac:dyDescent="0.3">
      <c r="B38" t="e">
        <f>VLOOKUP(D38,'[1]DOF080 Rev'!B:B,1,FALSE)</f>
        <v>#N/A</v>
      </c>
      <c r="C38" t="str">
        <f>VLOOKUP(D38,Category!A:B,2,FALSE)</f>
        <v>FUNDING</v>
      </c>
      <c r="D38" t="str">
        <f t="shared" si="5"/>
        <v>81487000</v>
      </c>
      <c r="E38" t="e">
        <f t="shared" si="6"/>
        <v>#N/A</v>
      </c>
      <c r="F38" t="e">
        <v>#N/A</v>
      </c>
      <c r="G38" t="e">
        <v>#N/A</v>
      </c>
      <c r="H38" t="e">
        <v>#N/A</v>
      </c>
      <c r="I38" t="e">
        <v>#N/A</v>
      </c>
      <c r="J38" t="e">
        <v>#N/A</v>
      </c>
      <c r="K38" t="e">
        <v>#N/A</v>
      </c>
      <c r="L38">
        <v>8148</v>
      </c>
      <c r="M38" t="s">
        <v>9</v>
      </c>
      <c r="N38">
        <v>7000</v>
      </c>
      <c r="O38" t="s">
        <v>44</v>
      </c>
      <c r="P38" s="6" t="str">
        <f t="shared" si="7"/>
        <v>Income</v>
      </c>
      <c r="Q38" s="246">
        <v>0</v>
      </c>
      <c r="R38" s="246">
        <v>0</v>
      </c>
      <c r="V38" s="259">
        <f t="shared" si="8"/>
        <v>0</v>
      </c>
      <c r="AJ38" s="245">
        <v>0</v>
      </c>
      <c r="AK38" s="251">
        <v>0</v>
      </c>
      <c r="AP38" s="257">
        <f t="shared" si="3"/>
        <v>0</v>
      </c>
      <c r="AS38" s="245">
        <f t="shared" si="4"/>
        <v>0</v>
      </c>
    </row>
    <row r="39" spans="2:46" ht="28.8" hidden="1" x14ac:dyDescent="0.3">
      <c r="B39" t="e">
        <f>VLOOKUP(D39,'[1]DOF080 Rev'!B:B,1,FALSE)</f>
        <v>#N/A</v>
      </c>
      <c r="C39" t="str">
        <f>VLOOKUP(D39,Category!A:B,2,FALSE)</f>
        <v>FUNDING</v>
      </c>
      <c r="D39" t="str">
        <f t="shared" si="5"/>
        <v>81506008</v>
      </c>
      <c r="E39" t="e">
        <f t="shared" si="6"/>
        <v>#N/A</v>
      </c>
      <c r="F39" t="e">
        <v>#N/A</v>
      </c>
      <c r="G39" t="e">
        <v>#N/A</v>
      </c>
      <c r="H39" t="e">
        <v>#N/A</v>
      </c>
      <c r="I39" t="e">
        <v>#N/A</v>
      </c>
      <c r="J39" t="e">
        <v>#N/A</v>
      </c>
      <c r="K39" t="e">
        <v>#N/A</v>
      </c>
      <c r="L39">
        <v>8150</v>
      </c>
      <c r="M39" t="s">
        <v>74</v>
      </c>
      <c r="N39">
        <v>6008</v>
      </c>
      <c r="O39" t="s">
        <v>75</v>
      </c>
      <c r="P39" s="6" t="str">
        <f t="shared" si="7"/>
        <v>Income</v>
      </c>
      <c r="Q39" s="246">
        <v>-5371320</v>
      </c>
      <c r="R39" s="246">
        <v>-5371320</v>
      </c>
      <c r="S39" s="244">
        <v>-5371320</v>
      </c>
      <c r="V39" s="259">
        <f t="shared" si="8"/>
        <v>-5371320</v>
      </c>
      <c r="AJ39" s="245">
        <v>0</v>
      </c>
      <c r="AK39" s="252">
        <f>-4229000-24000</f>
        <v>-4253000</v>
      </c>
      <c r="AL39" s="252"/>
      <c r="AP39" s="257">
        <f t="shared" si="3"/>
        <v>-4253000</v>
      </c>
      <c r="AS39" s="245">
        <f t="shared" si="4"/>
        <v>-4253000</v>
      </c>
      <c r="AT39" s="8" t="s">
        <v>2970</v>
      </c>
    </row>
    <row r="40" spans="2:46" ht="28.8" hidden="1" x14ac:dyDescent="0.3">
      <c r="B40" t="e">
        <f>VLOOKUP(D40,'[1]DOF080 Rev'!B:B,1,FALSE)</f>
        <v>#N/A</v>
      </c>
      <c r="C40" t="str">
        <f>VLOOKUP(D40,Category!A:B,2,FALSE)</f>
        <v>FUNDING</v>
      </c>
      <c r="D40" t="str">
        <f t="shared" si="5"/>
        <v>81536008</v>
      </c>
      <c r="E40" t="e">
        <f t="shared" si="6"/>
        <v>#N/A</v>
      </c>
      <c r="F40" t="e">
        <v>#N/A</v>
      </c>
      <c r="G40" t="e">
        <v>#N/A</v>
      </c>
      <c r="H40" t="e">
        <v>#N/A</v>
      </c>
      <c r="I40" t="e">
        <v>#N/A</v>
      </c>
      <c r="J40" t="e">
        <v>#N/A</v>
      </c>
      <c r="K40" t="e">
        <v>#N/A</v>
      </c>
      <c r="L40">
        <v>8153</v>
      </c>
      <c r="M40" t="s">
        <v>76</v>
      </c>
      <c r="N40">
        <v>6008</v>
      </c>
      <c r="O40" t="s">
        <v>75</v>
      </c>
      <c r="P40" s="6" t="str">
        <f t="shared" si="7"/>
        <v>Income</v>
      </c>
      <c r="Q40" s="246">
        <v>1187320</v>
      </c>
      <c r="R40" s="246">
        <v>1187320</v>
      </c>
      <c r="S40" s="244">
        <v>1187320</v>
      </c>
      <c r="V40" s="259">
        <f t="shared" si="8"/>
        <v>1187320</v>
      </c>
      <c r="AJ40" s="245">
        <v>0</v>
      </c>
      <c r="AK40" s="251">
        <v>0</v>
      </c>
      <c r="AP40" s="257">
        <f t="shared" si="3"/>
        <v>0</v>
      </c>
      <c r="AS40" s="245">
        <f t="shared" si="4"/>
        <v>0</v>
      </c>
      <c r="AT40" s="8" t="s">
        <v>2970</v>
      </c>
    </row>
    <row r="41" spans="2:46" hidden="1" x14ac:dyDescent="0.3">
      <c r="B41" t="e">
        <f>VLOOKUP(D41,'[1]DOF080 Rev'!B:B,1,FALSE)</f>
        <v>#N/A</v>
      </c>
      <c r="C41" t="str">
        <f>VLOOKUP(D41,Category!A:B,2,FALSE)</f>
        <v>FUNDING</v>
      </c>
      <c r="D41" t="str">
        <f t="shared" si="5"/>
        <v>81597001</v>
      </c>
      <c r="E41" t="e">
        <f t="shared" si="6"/>
        <v>#N/A</v>
      </c>
      <c r="F41" t="e">
        <v>#N/A</v>
      </c>
      <c r="G41" t="e">
        <v>#N/A</v>
      </c>
      <c r="H41" t="e">
        <v>#N/A</v>
      </c>
      <c r="I41" t="e">
        <v>#N/A</v>
      </c>
      <c r="J41" t="e">
        <v>#N/A</v>
      </c>
      <c r="K41" t="e">
        <v>#N/A</v>
      </c>
      <c r="L41">
        <v>8159</v>
      </c>
      <c r="M41" t="s">
        <v>77</v>
      </c>
      <c r="N41">
        <v>7001</v>
      </c>
      <c r="O41" t="s">
        <v>8</v>
      </c>
      <c r="P41" s="6" t="str">
        <f t="shared" si="7"/>
        <v>Income</v>
      </c>
      <c r="Q41" s="246">
        <v>-711000</v>
      </c>
      <c r="R41" s="246">
        <v>-711000</v>
      </c>
      <c r="S41" s="244">
        <v>-711000</v>
      </c>
      <c r="V41" s="259">
        <f t="shared" si="8"/>
        <v>-711000</v>
      </c>
      <c r="AJ41" s="245">
        <v>0</v>
      </c>
      <c r="AK41" s="252">
        <v>-711000</v>
      </c>
      <c r="AL41" s="252"/>
      <c r="AP41" s="257">
        <f t="shared" si="3"/>
        <v>-711000</v>
      </c>
      <c r="AS41" s="245">
        <f t="shared" si="4"/>
        <v>-711000</v>
      </c>
      <c r="AT41" s="8" t="s">
        <v>2974</v>
      </c>
    </row>
    <row r="42" spans="2:46" hidden="1" x14ac:dyDescent="0.3">
      <c r="B42" t="e">
        <f>VLOOKUP(D42,'[1]DOF080 Rev'!B:B,1,FALSE)</f>
        <v>#N/A</v>
      </c>
      <c r="C42" t="str">
        <f>VLOOKUP(D42,Category!A:B,2,FALSE)</f>
        <v>FUNDING</v>
      </c>
      <c r="D42" t="str">
        <f t="shared" si="5"/>
        <v>81597002</v>
      </c>
      <c r="E42" t="e">
        <f t="shared" si="6"/>
        <v>#N/A</v>
      </c>
      <c r="F42" t="e">
        <v>#N/A</v>
      </c>
      <c r="G42" t="e">
        <v>#N/A</v>
      </c>
      <c r="H42" t="e">
        <v>#N/A</v>
      </c>
      <c r="I42" t="e">
        <v>#N/A</v>
      </c>
      <c r="J42" t="e">
        <v>#N/A</v>
      </c>
      <c r="K42" t="e">
        <v>#N/A</v>
      </c>
      <c r="L42">
        <v>8159</v>
      </c>
      <c r="M42" t="s">
        <v>77</v>
      </c>
      <c r="N42">
        <v>7002</v>
      </c>
      <c r="O42" t="s">
        <v>9</v>
      </c>
      <c r="P42" s="6" t="str">
        <f t="shared" si="7"/>
        <v>Income</v>
      </c>
      <c r="Q42" s="246">
        <v>-232000</v>
      </c>
      <c r="R42" s="246">
        <v>-232000</v>
      </c>
      <c r="S42" s="244">
        <v>-232000</v>
      </c>
      <c r="V42" s="259">
        <f t="shared" si="8"/>
        <v>-232000</v>
      </c>
      <c r="AJ42" s="245">
        <v>0</v>
      </c>
      <c r="AK42" s="252">
        <v>-386000</v>
      </c>
      <c r="AL42" s="252"/>
      <c r="AP42" s="257">
        <f t="shared" si="3"/>
        <v>-386000</v>
      </c>
      <c r="AS42" s="245">
        <f t="shared" si="4"/>
        <v>-386000</v>
      </c>
      <c r="AT42" s="8" t="s">
        <v>2974</v>
      </c>
    </row>
    <row r="43" spans="2:46" hidden="1" x14ac:dyDescent="0.3">
      <c r="B43" t="e">
        <f>VLOOKUP(D43,'[1]DOF080 Rev'!B:B,1,FALSE)</f>
        <v>#N/A</v>
      </c>
      <c r="C43" t="str">
        <f>VLOOKUP(D43,Category!A:B,2,FALSE)</f>
        <v>FUNDING</v>
      </c>
      <c r="D43" t="str">
        <f t="shared" si="5"/>
        <v>81597003</v>
      </c>
      <c r="E43" t="e">
        <f t="shared" si="6"/>
        <v>#N/A</v>
      </c>
      <c r="F43" t="e">
        <v>#N/A</v>
      </c>
      <c r="G43" t="e">
        <v>#N/A</v>
      </c>
      <c r="H43" t="e">
        <v>#N/A</v>
      </c>
      <c r="I43" t="e">
        <v>#N/A</v>
      </c>
      <c r="J43" t="e">
        <v>#N/A</v>
      </c>
      <c r="K43" t="e">
        <v>#N/A</v>
      </c>
      <c r="L43">
        <v>8159</v>
      </c>
      <c r="M43" t="s">
        <v>77</v>
      </c>
      <c r="N43">
        <v>7003</v>
      </c>
      <c r="O43" t="s">
        <v>78</v>
      </c>
      <c r="P43" s="6" t="str">
        <f t="shared" si="7"/>
        <v>Income</v>
      </c>
      <c r="Q43" s="246">
        <v>-263000</v>
      </c>
      <c r="R43" s="246">
        <v>-263000</v>
      </c>
      <c r="S43" s="244">
        <v>-263000</v>
      </c>
      <c r="V43" s="259">
        <f t="shared" si="8"/>
        <v>-263000</v>
      </c>
      <c r="AJ43" s="245">
        <v>0</v>
      </c>
      <c r="AK43" s="252">
        <v>-77000</v>
      </c>
      <c r="AL43" s="252"/>
      <c r="AP43" s="257">
        <f t="shared" si="3"/>
        <v>-77000</v>
      </c>
      <c r="AS43" s="245">
        <f t="shared" si="4"/>
        <v>-77000</v>
      </c>
      <c r="AT43" s="8" t="s">
        <v>2974</v>
      </c>
    </row>
    <row r="44" spans="2:46" hidden="1" x14ac:dyDescent="0.3">
      <c r="B44" t="e">
        <f>VLOOKUP(D44,'[1]DOF080 Rev'!B:B,1,FALSE)</f>
        <v>#N/A</v>
      </c>
      <c r="C44" t="str">
        <f>VLOOKUP(D44,Category!A:B,2,FALSE)</f>
        <v>FUNDING</v>
      </c>
      <c r="D44" t="str">
        <f>L44&amp;N44</f>
        <v>8159tbc</v>
      </c>
      <c r="E44" t="e">
        <f t="shared" si="6"/>
        <v>#N/A</v>
      </c>
      <c r="F44" t="e">
        <v>#N/A</v>
      </c>
      <c r="G44" t="e">
        <v>#N/A</v>
      </c>
      <c r="H44" t="e">
        <v>#N/A</v>
      </c>
      <c r="I44" t="e">
        <v>#N/A</v>
      </c>
      <c r="J44" t="e">
        <v>#N/A</v>
      </c>
      <c r="K44" t="e">
        <v>#N/A</v>
      </c>
      <c r="L44">
        <v>8159</v>
      </c>
      <c r="M44" t="s">
        <v>77</v>
      </c>
      <c r="N44" t="s">
        <v>2961</v>
      </c>
      <c r="O44" t="s">
        <v>2969</v>
      </c>
      <c r="P44" s="6" t="str">
        <f t="shared" si="7"/>
        <v>Income</v>
      </c>
      <c r="AJ44" s="245">
        <v>0</v>
      </c>
      <c r="AK44" s="252">
        <v>-12000</v>
      </c>
      <c r="AL44" s="252"/>
      <c r="AP44" s="257">
        <f t="shared" si="3"/>
        <v>-12000</v>
      </c>
      <c r="AS44" s="245">
        <f t="shared" si="4"/>
        <v>-12000</v>
      </c>
      <c r="AT44" s="8" t="s">
        <v>2974</v>
      </c>
    </row>
    <row r="45" spans="2:46" hidden="1" x14ac:dyDescent="0.3">
      <c r="B45" t="e">
        <f>VLOOKUP(D45,'[1]DOF080 Rev'!B:B,1,FALSE)</f>
        <v>#N/A</v>
      </c>
      <c r="C45" t="str">
        <f>VLOOKUP(D45,Category!A:B,2,FALSE)</f>
        <v>FUNDING</v>
      </c>
      <c r="D45" t="str">
        <f t="shared" si="5"/>
        <v>81597051</v>
      </c>
      <c r="E45" t="e">
        <f t="shared" si="6"/>
        <v>#N/A</v>
      </c>
      <c r="F45" t="e">
        <v>#N/A</v>
      </c>
      <c r="G45" t="e">
        <v>#N/A</v>
      </c>
      <c r="H45" t="e">
        <v>#N/A</v>
      </c>
      <c r="I45" t="e">
        <v>#N/A</v>
      </c>
      <c r="J45" t="e">
        <v>#N/A</v>
      </c>
      <c r="K45" t="e">
        <v>#N/A</v>
      </c>
      <c r="L45">
        <v>8159</v>
      </c>
      <c r="M45" t="s">
        <v>77</v>
      </c>
      <c r="N45">
        <v>7051</v>
      </c>
      <c r="O45" t="s">
        <v>79</v>
      </c>
      <c r="P45" s="6" t="str">
        <f t="shared" si="7"/>
        <v>Income</v>
      </c>
      <c r="Q45" s="246">
        <v>0</v>
      </c>
      <c r="R45" s="246">
        <v>0</v>
      </c>
      <c r="V45" s="259">
        <f t="shared" si="8"/>
        <v>0</v>
      </c>
      <c r="AJ45" s="245">
        <v>0</v>
      </c>
      <c r="AK45" s="251">
        <v>0</v>
      </c>
      <c r="AP45" s="257">
        <f t="shared" si="3"/>
        <v>0</v>
      </c>
      <c r="AS45" s="245">
        <f t="shared" si="4"/>
        <v>0</v>
      </c>
    </row>
    <row r="46" spans="2:46" hidden="1" x14ac:dyDescent="0.3">
      <c r="B46" t="e">
        <f>VLOOKUP(D46,'[1]DOF080 Rev'!B:B,1,FALSE)</f>
        <v>#N/A</v>
      </c>
      <c r="C46" t="str">
        <f>VLOOKUP(D46,Category!A:B,2,FALSE)</f>
        <v>FUNDING</v>
      </c>
      <c r="D46" t="str">
        <f t="shared" si="5"/>
        <v>81597052</v>
      </c>
      <c r="E46" t="e">
        <f t="shared" si="6"/>
        <v>#N/A</v>
      </c>
      <c r="F46" t="e">
        <v>#N/A</v>
      </c>
      <c r="G46" t="e">
        <v>#N/A</v>
      </c>
      <c r="H46" t="e">
        <v>#N/A</v>
      </c>
      <c r="I46" t="e">
        <v>#N/A</v>
      </c>
      <c r="J46" t="e">
        <v>#N/A</v>
      </c>
      <c r="K46" t="e">
        <v>#N/A</v>
      </c>
      <c r="L46">
        <v>8159</v>
      </c>
      <c r="M46" t="s">
        <v>77</v>
      </c>
      <c r="N46">
        <v>7052</v>
      </c>
      <c r="O46" t="s">
        <v>80</v>
      </c>
      <c r="P46" s="6" t="str">
        <f t="shared" si="7"/>
        <v>Income</v>
      </c>
      <c r="Q46" s="246">
        <v>-197000</v>
      </c>
      <c r="R46" s="246">
        <v>-197000</v>
      </c>
      <c r="S46" s="244">
        <v>-197000</v>
      </c>
      <c r="V46" s="259">
        <f t="shared" si="8"/>
        <v>-197000</v>
      </c>
      <c r="AK46" s="251">
        <v>0</v>
      </c>
      <c r="AP46" s="257">
        <f t="shared" si="3"/>
        <v>0</v>
      </c>
      <c r="AS46" s="245">
        <f t="shared" si="4"/>
        <v>0</v>
      </c>
      <c r="AT46" s="8" t="s">
        <v>2973</v>
      </c>
    </row>
    <row r="47" spans="2:46" ht="28.8" hidden="1" x14ac:dyDescent="0.3">
      <c r="B47" t="e">
        <f>VLOOKUP(D47,'[1]DOF080 Rev'!B:B,1,FALSE)</f>
        <v>#N/A</v>
      </c>
      <c r="C47" t="str">
        <f>VLOOKUP(D47,Category!A:B,2,FALSE)</f>
        <v>FUNDING</v>
      </c>
      <c r="D47" t="str">
        <f t="shared" si="5"/>
        <v>81597053</v>
      </c>
      <c r="E47" t="e">
        <f t="shared" si="6"/>
        <v>#N/A</v>
      </c>
      <c r="F47" t="e">
        <v>#N/A</v>
      </c>
      <c r="G47" t="e">
        <v>#N/A</v>
      </c>
      <c r="H47" t="e">
        <v>#N/A</v>
      </c>
      <c r="I47" t="e">
        <v>#N/A</v>
      </c>
      <c r="J47" t="e">
        <v>#N/A</v>
      </c>
      <c r="K47" t="e">
        <v>#N/A</v>
      </c>
      <c r="L47">
        <v>8159</v>
      </c>
      <c r="M47" t="s">
        <v>77</v>
      </c>
      <c r="N47">
        <v>7053</v>
      </c>
      <c r="O47" t="s">
        <v>81</v>
      </c>
      <c r="P47" s="6" t="str">
        <f t="shared" si="7"/>
        <v>Income</v>
      </c>
      <c r="Q47" s="246">
        <v>-261000</v>
      </c>
      <c r="R47" s="246">
        <v>-261000</v>
      </c>
      <c r="S47" s="244">
        <v>-261000</v>
      </c>
      <c r="V47" s="259">
        <f t="shared" si="8"/>
        <v>-261000</v>
      </c>
      <c r="AJ47" s="245">
        <v>0</v>
      </c>
      <c r="AK47" s="251">
        <v>0</v>
      </c>
      <c r="AP47" s="257">
        <f t="shared" si="3"/>
        <v>0</v>
      </c>
      <c r="AS47" s="245">
        <f t="shared" si="4"/>
        <v>0</v>
      </c>
      <c r="AT47" s="8" t="s">
        <v>2972</v>
      </c>
    </row>
    <row r="48" spans="2:46" hidden="1" x14ac:dyDescent="0.3">
      <c r="B48" t="e">
        <f>VLOOKUP(D48,'[1]DOF080 Rev'!B:B,1,FALSE)</f>
        <v>#N/A</v>
      </c>
      <c r="C48" t="str">
        <f>VLOOKUP(D48,Category!A:B,2,FALSE)</f>
        <v>FUNDING</v>
      </c>
      <c r="D48" t="str">
        <f t="shared" si="5"/>
        <v>81597090</v>
      </c>
      <c r="E48" t="e">
        <f t="shared" si="6"/>
        <v>#N/A</v>
      </c>
      <c r="F48" t="e">
        <v>#N/A</v>
      </c>
      <c r="G48" t="e">
        <v>#N/A</v>
      </c>
      <c r="H48" t="e">
        <v>#N/A</v>
      </c>
      <c r="I48" t="e">
        <v>#N/A</v>
      </c>
      <c r="J48" t="e">
        <v>#N/A</v>
      </c>
      <c r="K48" t="e">
        <v>#N/A</v>
      </c>
      <c r="L48">
        <v>8159</v>
      </c>
      <c r="M48" t="s">
        <v>77</v>
      </c>
      <c r="N48">
        <v>7090</v>
      </c>
      <c r="O48" t="s">
        <v>82</v>
      </c>
      <c r="P48" s="6" t="str">
        <f t="shared" si="7"/>
        <v>Income</v>
      </c>
      <c r="Q48" s="246">
        <v>15000</v>
      </c>
      <c r="R48" s="246">
        <v>15000</v>
      </c>
      <c r="S48" s="244">
        <v>15000</v>
      </c>
      <c r="V48" s="259">
        <f t="shared" si="8"/>
        <v>15000</v>
      </c>
      <c r="AJ48" s="245">
        <v>0</v>
      </c>
      <c r="AK48" s="252">
        <v>15000</v>
      </c>
      <c r="AL48" s="252"/>
      <c r="AP48" s="257">
        <f t="shared" si="3"/>
        <v>15000</v>
      </c>
      <c r="AS48" s="245">
        <f t="shared" si="4"/>
        <v>15000</v>
      </c>
    </row>
    <row r="49" spans="2:46" hidden="1" x14ac:dyDescent="0.3">
      <c r="B49" t="e">
        <f>VLOOKUP(D49,'[1]DOF080 Rev'!B:B,1,FALSE)</f>
        <v>#N/A</v>
      </c>
      <c r="C49" t="str">
        <f>VLOOKUP(D49,Category!A:B,2,FALSE)</f>
        <v>FUNDING</v>
      </c>
      <c r="D49" t="str">
        <f t="shared" si="5"/>
        <v>81607080</v>
      </c>
      <c r="E49" t="e">
        <f t="shared" si="6"/>
        <v>#N/A</v>
      </c>
      <c r="F49" t="e">
        <v>#N/A</v>
      </c>
      <c r="G49" t="e">
        <v>#N/A</v>
      </c>
      <c r="H49" t="e">
        <v>#N/A</v>
      </c>
      <c r="I49" t="e">
        <v>#N/A</v>
      </c>
      <c r="J49" t="e">
        <v>#N/A</v>
      </c>
      <c r="K49" t="e">
        <v>#N/A</v>
      </c>
      <c r="L49">
        <v>8160</v>
      </c>
      <c r="M49" t="s">
        <v>83</v>
      </c>
      <c r="N49">
        <v>7080</v>
      </c>
      <c r="O49" t="s">
        <v>84</v>
      </c>
      <c r="P49" s="6" t="str">
        <f t="shared" si="7"/>
        <v>Income</v>
      </c>
      <c r="Q49" s="246">
        <v>-8585670</v>
      </c>
      <c r="R49" s="246">
        <v>-8585670</v>
      </c>
      <c r="S49" s="244">
        <v>-8585670</v>
      </c>
      <c r="V49" s="259">
        <f t="shared" si="8"/>
        <v>-8585670</v>
      </c>
      <c r="AJ49" s="245">
        <v>0</v>
      </c>
      <c r="AK49" s="252">
        <v>-3555000</v>
      </c>
      <c r="AL49" s="252"/>
      <c r="AP49" s="257">
        <f t="shared" si="3"/>
        <v>-3555000</v>
      </c>
      <c r="AS49" s="245">
        <f t="shared" si="4"/>
        <v>-3555000</v>
      </c>
      <c r="AT49" s="8" t="s">
        <v>2971</v>
      </c>
    </row>
    <row r="50" spans="2:46" hidden="1" x14ac:dyDescent="0.3">
      <c r="B50" t="e">
        <f>VLOOKUP(D50,'[1]DOF080 Rev'!B:B,1,FALSE)</f>
        <v>#N/A</v>
      </c>
      <c r="C50" t="str">
        <f>VLOOKUP(D50,Category!A:B,2,FALSE)</f>
        <v>FUNDING</v>
      </c>
      <c r="D50" t="str">
        <f t="shared" si="5"/>
        <v>81607081</v>
      </c>
      <c r="E50" t="e">
        <f t="shared" si="6"/>
        <v>#N/A</v>
      </c>
      <c r="F50" t="e">
        <v>#N/A</v>
      </c>
      <c r="G50" t="e">
        <v>#N/A</v>
      </c>
      <c r="H50" t="e">
        <v>#N/A</v>
      </c>
      <c r="I50" t="e">
        <v>#N/A</v>
      </c>
      <c r="J50" t="e">
        <v>#N/A</v>
      </c>
      <c r="K50" t="e">
        <v>#N/A</v>
      </c>
      <c r="L50">
        <v>8160</v>
      </c>
      <c r="M50" t="s">
        <v>83</v>
      </c>
      <c r="N50">
        <v>7081</v>
      </c>
      <c r="O50" t="s">
        <v>85</v>
      </c>
      <c r="P50" s="6" t="str">
        <f t="shared" si="7"/>
        <v>Income</v>
      </c>
      <c r="Q50" s="246">
        <v>-800000</v>
      </c>
      <c r="R50" s="246">
        <v>-800000</v>
      </c>
      <c r="S50" s="244">
        <v>-800000</v>
      </c>
      <c r="V50" s="259">
        <f t="shared" si="8"/>
        <v>-800000</v>
      </c>
      <c r="AJ50" s="245">
        <v>0</v>
      </c>
      <c r="AK50" s="251">
        <v>0</v>
      </c>
      <c r="AP50" s="257">
        <f t="shared" si="3"/>
        <v>0</v>
      </c>
      <c r="AS50" s="245">
        <f t="shared" si="4"/>
        <v>0</v>
      </c>
      <c r="AT50" s="8" t="s">
        <v>2971</v>
      </c>
    </row>
    <row r="51" spans="2:46" hidden="1" x14ac:dyDescent="0.3">
      <c r="B51" t="e">
        <f>VLOOKUP(D51,'[1]DOF080 Rev'!B:B,1,FALSE)</f>
        <v>#N/A</v>
      </c>
      <c r="C51" t="str">
        <f>VLOOKUP(D51,Category!A:B,2,FALSE)</f>
        <v>FUNDING</v>
      </c>
      <c r="D51" t="str">
        <f t="shared" si="5"/>
        <v>81607082</v>
      </c>
      <c r="E51" t="e">
        <f t="shared" si="6"/>
        <v>#N/A</v>
      </c>
      <c r="F51" t="e">
        <v>#N/A</v>
      </c>
      <c r="G51" t="e">
        <v>#N/A</v>
      </c>
      <c r="H51" t="e">
        <v>#N/A</v>
      </c>
      <c r="I51" t="e">
        <v>#N/A</v>
      </c>
      <c r="J51" t="e">
        <v>#N/A</v>
      </c>
      <c r="K51" t="e">
        <v>#N/A</v>
      </c>
      <c r="L51">
        <v>8160</v>
      </c>
      <c r="M51" t="s">
        <v>83</v>
      </c>
      <c r="N51">
        <v>7082</v>
      </c>
      <c r="O51" t="s">
        <v>86</v>
      </c>
      <c r="P51" s="6" t="str">
        <f t="shared" si="7"/>
        <v>Income</v>
      </c>
      <c r="Q51" s="246">
        <v>350000</v>
      </c>
      <c r="R51" s="246">
        <v>350000</v>
      </c>
      <c r="S51" s="244">
        <v>350000</v>
      </c>
      <c r="V51" s="259">
        <f t="shared" si="8"/>
        <v>350000</v>
      </c>
      <c r="AK51" s="251">
        <v>0</v>
      </c>
      <c r="AP51" s="257">
        <f t="shared" si="3"/>
        <v>0</v>
      </c>
      <c r="AS51" s="245">
        <f t="shared" si="4"/>
        <v>0</v>
      </c>
      <c r="AT51" s="8" t="s">
        <v>2971</v>
      </c>
    </row>
    <row r="52" spans="2:46" hidden="1" x14ac:dyDescent="0.3">
      <c r="B52" t="e">
        <f>VLOOKUP(D52,'[1]DOF080 Rev'!B:B,1,FALSE)</f>
        <v>#N/A</v>
      </c>
      <c r="C52" t="str">
        <f>VLOOKUP(D52,Category!A:B,2,FALSE)</f>
        <v>FUNDING</v>
      </c>
      <c r="D52" t="str">
        <f t="shared" si="5"/>
        <v>81607083</v>
      </c>
      <c r="E52" t="e">
        <f t="shared" si="6"/>
        <v>#N/A</v>
      </c>
      <c r="F52" t="e">
        <v>#N/A</v>
      </c>
      <c r="G52" t="e">
        <v>#N/A</v>
      </c>
      <c r="H52" t="e">
        <v>#N/A</v>
      </c>
      <c r="I52" t="e">
        <v>#N/A</v>
      </c>
      <c r="J52" t="e">
        <v>#N/A</v>
      </c>
      <c r="K52" t="e">
        <v>#N/A</v>
      </c>
      <c r="L52">
        <v>8160</v>
      </c>
      <c r="M52" t="s">
        <v>83</v>
      </c>
      <c r="N52">
        <v>7083</v>
      </c>
      <c r="O52" t="s">
        <v>87</v>
      </c>
      <c r="P52" s="6" t="str">
        <f t="shared" si="7"/>
        <v>Income</v>
      </c>
      <c r="Q52" s="246">
        <v>6869670</v>
      </c>
      <c r="R52" s="246">
        <v>6869670</v>
      </c>
      <c r="S52" s="244">
        <v>6869670</v>
      </c>
      <c r="V52" s="259">
        <f t="shared" si="8"/>
        <v>6869670</v>
      </c>
      <c r="AJ52" s="245">
        <v>0</v>
      </c>
      <c r="AK52" s="251">
        <v>0</v>
      </c>
      <c r="AP52" s="257">
        <f t="shared" si="3"/>
        <v>0</v>
      </c>
      <c r="AS52" s="245">
        <f t="shared" si="4"/>
        <v>0</v>
      </c>
      <c r="AT52" s="8" t="s">
        <v>2971</v>
      </c>
    </row>
    <row r="53" spans="2:46" hidden="1" x14ac:dyDescent="0.3">
      <c r="B53" t="e">
        <f>VLOOKUP(D53,'[1]DOF080 Rev'!B:B,1,FALSE)</f>
        <v>#N/A</v>
      </c>
      <c r="C53" t="str">
        <f>VLOOKUP(D53,Category!A:B,2,FALSE)</f>
        <v>BALANCE SHEET</v>
      </c>
      <c r="D53" t="str">
        <f t="shared" si="5"/>
        <v>90156003</v>
      </c>
      <c r="E53" t="e">
        <f t="shared" si="6"/>
        <v>#N/A</v>
      </c>
      <c r="F53" t="e">
        <v>#N/A</v>
      </c>
      <c r="G53" t="e">
        <v>#N/A</v>
      </c>
      <c r="H53" t="e">
        <v>#N/A</v>
      </c>
      <c r="I53" t="e">
        <v>#N/A</v>
      </c>
      <c r="J53" t="e">
        <v>#N/A</v>
      </c>
      <c r="K53" t="e">
        <v>#N/A</v>
      </c>
      <c r="L53">
        <v>9015</v>
      </c>
      <c r="M53" t="s">
        <v>88</v>
      </c>
      <c r="N53">
        <v>6003</v>
      </c>
      <c r="O53" t="s">
        <v>89</v>
      </c>
      <c r="P53" s="6" t="str">
        <f t="shared" si="7"/>
        <v>Income</v>
      </c>
      <c r="Q53" s="246">
        <v>0</v>
      </c>
      <c r="R53" s="246">
        <v>0</v>
      </c>
      <c r="V53" s="259">
        <f t="shared" si="8"/>
        <v>0</v>
      </c>
      <c r="AJ53" s="245">
        <v>0</v>
      </c>
      <c r="AK53" s="251">
        <v>0</v>
      </c>
      <c r="AP53" s="257">
        <f t="shared" si="3"/>
        <v>0</v>
      </c>
      <c r="AS53" s="245">
        <f t="shared" si="4"/>
        <v>0</v>
      </c>
    </row>
    <row r="54" spans="2:46" hidden="1" x14ac:dyDescent="0.3">
      <c r="B54" t="e">
        <f>VLOOKUP(D54,'[1]DOF080 Rev'!B:B,1,FALSE)</f>
        <v>#N/A</v>
      </c>
      <c r="C54" t="str">
        <f>VLOOKUP(D54,Category!A:B,2,FALSE)</f>
        <v>FUNDING</v>
      </c>
      <c r="D54" t="str">
        <f t="shared" si="5"/>
        <v>91377000</v>
      </c>
      <c r="E54" t="e">
        <f t="shared" si="6"/>
        <v>#N/A</v>
      </c>
      <c r="F54" t="e">
        <v>#N/A</v>
      </c>
      <c r="G54" t="e">
        <v>#N/A</v>
      </c>
      <c r="H54" t="e">
        <v>#N/A</v>
      </c>
      <c r="I54" t="e">
        <v>#N/A</v>
      </c>
      <c r="J54" t="e">
        <v>#N/A</v>
      </c>
      <c r="K54" t="e">
        <v>#N/A</v>
      </c>
      <c r="L54">
        <v>9137</v>
      </c>
      <c r="M54" t="s">
        <v>8</v>
      </c>
      <c r="N54">
        <v>7000</v>
      </c>
      <c r="O54" t="s">
        <v>44</v>
      </c>
      <c r="P54" s="6" t="str">
        <f t="shared" si="7"/>
        <v>Income</v>
      </c>
      <c r="Q54" s="246">
        <v>0</v>
      </c>
      <c r="R54" s="246">
        <v>0</v>
      </c>
      <c r="V54" s="259">
        <f t="shared" si="8"/>
        <v>0</v>
      </c>
      <c r="AJ54" s="245">
        <v>0</v>
      </c>
      <c r="AK54" s="251">
        <v>0</v>
      </c>
      <c r="AP54" s="257">
        <f t="shared" si="3"/>
        <v>0</v>
      </c>
      <c r="AS54" s="245">
        <f t="shared" si="4"/>
        <v>0</v>
      </c>
    </row>
    <row r="55" spans="2:46" hidden="1" x14ac:dyDescent="0.3">
      <c r="B55" t="e">
        <f>VLOOKUP(D55,'[1]DOF080 Rev'!B:B,1,FALSE)</f>
        <v>#N/A</v>
      </c>
      <c r="C55" t="str">
        <f>VLOOKUP(D55,Category!A:B,2,FALSE)</f>
        <v>FUNDING</v>
      </c>
      <c r="D55" t="str">
        <f t="shared" si="5"/>
        <v>91446034</v>
      </c>
      <c r="E55" t="e">
        <f t="shared" si="6"/>
        <v>#N/A</v>
      </c>
      <c r="F55" t="e">
        <v>#N/A</v>
      </c>
      <c r="G55" t="e">
        <v>#N/A</v>
      </c>
      <c r="H55" t="e">
        <v>#N/A</v>
      </c>
      <c r="I55" t="e">
        <v>#N/A</v>
      </c>
      <c r="J55" t="e">
        <v>#N/A</v>
      </c>
      <c r="K55" t="e">
        <v>#N/A</v>
      </c>
      <c r="L55">
        <v>9144</v>
      </c>
      <c r="M55" s="7" t="s">
        <v>90</v>
      </c>
      <c r="N55">
        <v>6034</v>
      </c>
      <c r="O55" t="s">
        <v>91</v>
      </c>
      <c r="P55" s="6" t="str">
        <f t="shared" si="7"/>
        <v>Income</v>
      </c>
      <c r="Q55" s="246">
        <v>0</v>
      </c>
      <c r="R55" s="246">
        <v>0</v>
      </c>
      <c r="V55" s="259">
        <f t="shared" si="8"/>
        <v>0</v>
      </c>
      <c r="AJ55" s="245">
        <v>0</v>
      </c>
      <c r="AK55" s="251">
        <v>0</v>
      </c>
      <c r="AP55" s="257">
        <f t="shared" si="3"/>
        <v>0</v>
      </c>
      <c r="AS55" s="245">
        <f t="shared" si="4"/>
        <v>0</v>
      </c>
    </row>
    <row r="56" spans="2:46" hidden="1" x14ac:dyDescent="0.3">
      <c r="B56" t="e">
        <f>VLOOKUP(D56,'[1]DOF080 Rev'!B:B,1,FALSE)</f>
        <v>#N/A</v>
      </c>
      <c r="C56" t="str">
        <f>VLOOKUP(D56,Category!A:B,2,FALSE)</f>
        <v>FUNDING</v>
      </c>
      <c r="D56" t="str">
        <f t="shared" si="5"/>
        <v>91446035</v>
      </c>
      <c r="E56" t="e">
        <f t="shared" si="6"/>
        <v>#N/A</v>
      </c>
      <c r="F56" t="e">
        <v>#N/A</v>
      </c>
      <c r="G56" t="e">
        <v>#N/A</v>
      </c>
      <c r="H56" t="e">
        <v>#N/A</v>
      </c>
      <c r="I56" t="e">
        <v>#N/A</v>
      </c>
      <c r="J56" t="e">
        <v>#N/A</v>
      </c>
      <c r="K56" t="e">
        <v>#N/A</v>
      </c>
      <c r="L56">
        <v>9144</v>
      </c>
      <c r="M56" s="7" t="s">
        <v>90</v>
      </c>
      <c r="N56">
        <v>6035</v>
      </c>
      <c r="O56" t="s">
        <v>92</v>
      </c>
      <c r="P56" s="6" t="str">
        <f t="shared" si="7"/>
        <v>Income</v>
      </c>
      <c r="Q56" s="246">
        <v>0</v>
      </c>
      <c r="R56" s="246">
        <v>0</v>
      </c>
      <c r="V56" s="259">
        <f t="shared" si="8"/>
        <v>0</v>
      </c>
      <c r="AJ56" s="245">
        <v>0</v>
      </c>
      <c r="AK56" s="251">
        <v>0</v>
      </c>
      <c r="AP56" s="257">
        <f t="shared" si="3"/>
        <v>0</v>
      </c>
      <c r="AS56" s="245">
        <f t="shared" si="4"/>
        <v>0</v>
      </c>
    </row>
    <row r="57" spans="2:46" hidden="1" x14ac:dyDescent="0.3">
      <c r="B57" t="e">
        <f>VLOOKUP(D57,'[1]DOF080 Rev'!B:B,1,FALSE)</f>
        <v>#N/A</v>
      </c>
      <c r="C57" t="str">
        <f>VLOOKUP(D57,Category!A:B,2,FALSE)</f>
        <v>FUNDING</v>
      </c>
      <c r="D57" t="str">
        <f t="shared" si="5"/>
        <v>91446039</v>
      </c>
      <c r="E57" t="e">
        <f t="shared" si="6"/>
        <v>#N/A</v>
      </c>
      <c r="F57" t="e">
        <v>#N/A</v>
      </c>
      <c r="G57" t="e">
        <v>#N/A</v>
      </c>
      <c r="H57" t="e">
        <v>#N/A</v>
      </c>
      <c r="I57" t="e">
        <v>#N/A</v>
      </c>
      <c r="J57" t="e">
        <v>#N/A</v>
      </c>
      <c r="K57" t="e">
        <v>#N/A</v>
      </c>
      <c r="L57">
        <v>9144</v>
      </c>
      <c r="M57" s="7" t="s">
        <v>90</v>
      </c>
      <c r="N57">
        <v>6039</v>
      </c>
      <c r="O57" t="s">
        <v>93</v>
      </c>
      <c r="P57" s="6" t="str">
        <f t="shared" si="7"/>
        <v>Income</v>
      </c>
      <c r="Q57" s="246">
        <v>0</v>
      </c>
      <c r="R57" s="246">
        <v>0</v>
      </c>
      <c r="V57" s="259">
        <f t="shared" si="8"/>
        <v>0</v>
      </c>
      <c r="AJ57" s="245">
        <v>0</v>
      </c>
      <c r="AK57" s="251">
        <v>0</v>
      </c>
      <c r="AP57" s="257">
        <f t="shared" si="3"/>
        <v>0</v>
      </c>
      <c r="AS57" s="245">
        <f t="shared" si="4"/>
        <v>0</v>
      </c>
    </row>
    <row r="58" spans="2:46" hidden="1" x14ac:dyDescent="0.3">
      <c r="B58" t="e">
        <f>VLOOKUP(D58,'[1]DOF080 Rev'!B:B,1,FALSE)</f>
        <v>#N/A</v>
      </c>
      <c r="C58" t="str">
        <f>VLOOKUP(D58,Category!A:B,2,FALSE)</f>
        <v>BALANCE SHEET</v>
      </c>
      <c r="D58" t="str">
        <f t="shared" si="5"/>
        <v>91546008</v>
      </c>
      <c r="E58" t="e">
        <f t="shared" si="6"/>
        <v>#N/A</v>
      </c>
      <c r="F58" t="e">
        <v>#N/A</v>
      </c>
      <c r="G58" t="e">
        <v>#N/A</v>
      </c>
      <c r="H58" t="e">
        <v>#N/A</v>
      </c>
      <c r="I58" t="e">
        <v>#N/A</v>
      </c>
      <c r="J58" t="e">
        <v>#N/A</v>
      </c>
      <c r="K58" t="e">
        <v>#N/A</v>
      </c>
      <c r="L58">
        <v>9154</v>
      </c>
      <c r="M58" t="s">
        <v>94</v>
      </c>
      <c r="N58">
        <v>6008</v>
      </c>
      <c r="O58" t="s">
        <v>75</v>
      </c>
      <c r="P58" s="6" t="str">
        <f t="shared" si="7"/>
        <v>Income</v>
      </c>
      <c r="Q58" s="246">
        <v>0</v>
      </c>
      <c r="R58" s="246">
        <v>0</v>
      </c>
      <c r="V58" s="259">
        <f t="shared" si="8"/>
        <v>0</v>
      </c>
      <c r="AJ58" s="245">
        <v>0</v>
      </c>
      <c r="AK58" s="251">
        <v>0</v>
      </c>
      <c r="AP58" s="257">
        <f t="shared" si="3"/>
        <v>0</v>
      </c>
      <c r="AS58" s="245">
        <f t="shared" si="4"/>
        <v>0</v>
      </c>
    </row>
    <row r="59" spans="2:46" hidden="1" x14ac:dyDescent="0.3">
      <c r="B59" t="e">
        <f>VLOOKUP(D59,'[1]DOF080 Rev'!B:B,1,FALSE)</f>
        <v>#N/A</v>
      </c>
      <c r="C59" t="str">
        <f>VLOOKUP(D59,Category!A:B,2,FALSE)</f>
        <v>BALANCE SHEET</v>
      </c>
      <c r="D59" t="str">
        <f t="shared" si="5"/>
        <v>91586006</v>
      </c>
      <c r="E59" t="e">
        <f t="shared" si="6"/>
        <v>#N/A</v>
      </c>
      <c r="F59" t="e">
        <v>#N/A</v>
      </c>
      <c r="G59" t="e">
        <v>#N/A</v>
      </c>
      <c r="H59" t="e">
        <v>#N/A</v>
      </c>
      <c r="I59" t="e">
        <v>#N/A</v>
      </c>
      <c r="J59" t="e">
        <v>#N/A</v>
      </c>
      <c r="K59" t="e">
        <v>#N/A</v>
      </c>
      <c r="L59">
        <v>9158</v>
      </c>
      <c r="M59" t="s">
        <v>95</v>
      </c>
      <c r="N59">
        <v>6006</v>
      </c>
      <c r="O59" t="s">
        <v>68</v>
      </c>
      <c r="P59" s="6" t="str">
        <f t="shared" si="7"/>
        <v>Income</v>
      </c>
      <c r="Q59" s="246">
        <v>0</v>
      </c>
      <c r="R59" s="246">
        <v>0</v>
      </c>
      <c r="V59" s="259">
        <f t="shared" si="8"/>
        <v>0</v>
      </c>
      <c r="AJ59" s="245">
        <v>0</v>
      </c>
      <c r="AK59" s="251">
        <v>0</v>
      </c>
      <c r="AP59" s="257">
        <f t="shared" si="3"/>
        <v>0</v>
      </c>
      <c r="AS59" s="245">
        <f t="shared" si="4"/>
        <v>0</v>
      </c>
    </row>
    <row r="60" spans="2:46" hidden="1" x14ac:dyDescent="0.3">
      <c r="B60" t="e">
        <f>VLOOKUP(D60,'[1]DOF080 Rev'!B:B,1,FALSE)</f>
        <v>#N/A</v>
      </c>
      <c r="C60" t="str">
        <f>VLOOKUP(D60,Category!A:B,2,FALSE)</f>
        <v>BALANCE SHEET</v>
      </c>
      <c r="D60" t="str">
        <f t="shared" si="5"/>
        <v>91586008</v>
      </c>
      <c r="E60" t="e">
        <f t="shared" si="6"/>
        <v>#N/A</v>
      </c>
      <c r="F60" t="e">
        <v>#N/A</v>
      </c>
      <c r="G60" t="e">
        <v>#N/A</v>
      </c>
      <c r="H60" t="e">
        <v>#N/A</v>
      </c>
      <c r="I60" t="e">
        <v>#N/A</v>
      </c>
      <c r="J60" t="e">
        <v>#N/A</v>
      </c>
      <c r="K60" t="e">
        <v>#N/A</v>
      </c>
      <c r="L60">
        <v>9158</v>
      </c>
      <c r="M60" t="s">
        <v>95</v>
      </c>
      <c r="N60">
        <v>6008</v>
      </c>
      <c r="O60" t="s">
        <v>75</v>
      </c>
      <c r="P60" s="6" t="str">
        <f t="shared" si="7"/>
        <v>Income</v>
      </c>
      <c r="Q60" s="246">
        <v>0</v>
      </c>
      <c r="R60" s="246">
        <v>0</v>
      </c>
      <c r="V60" s="259">
        <f t="shared" si="8"/>
        <v>0</v>
      </c>
      <c r="AJ60" s="245">
        <v>0</v>
      </c>
      <c r="AK60" s="251">
        <v>0</v>
      </c>
      <c r="AP60" s="257">
        <f t="shared" si="3"/>
        <v>0</v>
      </c>
      <c r="AS60" s="245">
        <f t="shared" si="4"/>
        <v>0</v>
      </c>
    </row>
    <row r="61" spans="2:46" hidden="1" x14ac:dyDescent="0.3">
      <c r="B61" t="e">
        <f>VLOOKUP(D61,'[1]DOF080 Rev'!B:B,1,FALSE)</f>
        <v>#N/A</v>
      </c>
      <c r="C61" t="str">
        <f>VLOOKUP(D61,Category!A:B,2,FALSE)</f>
        <v>BALANCE SHEET</v>
      </c>
      <c r="D61" t="str">
        <f t="shared" si="5"/>
        <v>93212079</v>
      </c>
      <c r="E61" t="e">
        <f t="shared" si="6"/>
        <v>#N/A</v>
      </c>
      <c r="F61" t="e">
        <v>#N/A</v>
      </c>
      <c r="G61" t="e">
        <v>#N/A</v>
      </c>
      <c r="H61" t="e">
        <v>#N/A</v>
      </c>
      <c r="I61" t="e">
        <v>#N/A</v>
      </c>
      <c r="J61" t="e">
        <v>#N/A</v>
      </c>
      <c r="K61" t="e">
        <v>#N/A</v>
      </c>
      <c r="L61">
        <v>9321</v>
      </c>
      <c r="M61" t="s">
        <v>96</v>
      </c>
      <c r="N61">
        <v>2079</v>
      </c>
      <c r="O61" t="s">
        <v>35</v>
      </c>
      <c r="P61" s="6" t="str">
        <f t="shared" si="7"/>
        <v>Expenditure</v>
      </c>
      <c r="Q61" s="246">
        <v>0</v>
      </c>
      <c r="R61" s="246">
        <v>0</v>
      </c>
      <c r="V61" s="259">
        <f t="shared" si="8"/>
        <v>0</v>
      </c>
      <c r="AJ61" s="245">
        <v>0</v>
      </c>
      <c r="AK61" s="251">
        <v>0</v>
      </c>
      <c r="AP61" s="257">
        <f t="shared" si="3"/>
        <v>0</v>
      </c>
      <c r="AS61" s="245">
        <f t="shared" si="4"/>
        <v>0</v>
      </c>
    </row>
    <row r="62" spans="2:46" hidden="1" x14ac:dyDescent="0.3">
      <c r="B62" t="e">
        <f>VLOOKUP(D62,'[1]DOF080 Rev'!B:B,1,FALSE)</f>
        <v>#N/A</v>
      </c>
      <c r="C62" t="str">
        <f>VLOOKUP(D62,Category!A:B,2,FALSE)</f>
        <v>BALANCE SHEET</v>
      </c>
      <c r="D62" t="str">
        <f t="shared" si="5"/>
        <v>93216003</v>
      </c>
      <c r="E62" t="e">
        <f t="shared" si="6"/>
        <v>#N/A</v>
      </c>
      <c r="F62" t="e">
        <v>#N/A</v>
      </c>
      <c r="G62" t="e">
        <v>#N/A</v>
      </c>
      <c r="H62" t="e">
        <v>#N/A</v>
      </c>
      <c r="I62" t="e">
        <v>#N/A</v>
      </c>
      <c r="J62" t="e">
        <v>#N/A</v>
      </c>
      <c r="K62" t="e">
        <v>#N/A</v>
      </c>
      <c r="L62">
        <v>9321</v>
      </c>
      <c r="M62" t="s">
        <v>96</v>
      </c>
      <c r="N62">
        <v>6003</v>
      </c>
      <c r="O62" t="s">
        <v>89</v>
      </c>
      <c r="P62" s="6" t="str">
        <f t="shared" si="7"/>
        <v>Income</v>
      </c>
      <c r="Q62" s="246">
        <v>0</v>
      </c>
      <c r="R62" s="246">
        <v>0</v>
      </c>
      <c r="V62" s="259">
        <f t="shared" si="8"/>
        <v>0</v>
      </c>
      <c r="AJ62" s="245">
        <v>0</v>
      </c>
      <c r="AK62" s="251">
        <v>0</v>
      </c>
      <c r="AP62" s="257">
        <f t="shared" si="3"/>
        <v>0</v>
      </c>
      <c r="AS62" s="245">
        <f t="shared" si="4"/>
        <v>0</v>
      </c>
    </row>
    <row r="63" spans="2:46" hidden="1" x14ac:dyDescent="0.3">
      <c r="B63" t="e">
        <f>VLOOKUP(D63,'[1]DOF080 Rev'!B:B,1,FALSE)</f>
        <v>#N/A</v>
      </c>
      <c r="C63" t="str">
        <f>VLOOKUP(D63,Category!A:B,2,FALSE)</f>
        <v>BALANCE SHEET</v>
      </c>
      <c r="D63" t="str">
        <f t="shared" si="5"/>
        <v>100086003</v>
      </c>
      <c r="E63" t="e">
        <f t="shared" si="6"/>
        <v>#N/A</v>
      </c>
      <c r="F63" t="e">
        <v>#N/A</v>
      </c>
      <c r="G63" t="e">
        <v>#N/A</v>
      </c>
      <c r="H63" t="e">
        <v>#N/A</v>
      </c>
      <c r="I63" t="e">
        <v>#N/A</v>
      </c>
      <c r="J63" t="e">
        <v>#N/A</v>
      </c>
      <c r="K63" t="e">
        <v>#N/A</v>
      </c>
      <c r="L63">
        <v>10008</v>
      </c>
      <c r="M63" t="s">
        <v>97</v>
      </c>
      <c r="N63">
        <v>6003</v>
      </c>
      <c r="O63" t="s">
        <v>89</v>
      </c>
      <c r="P63" s="6" t="str">
        <f t="shared" si="7"/>
        <v>Income</v>
      </c>
      <c r="Q63" s="246">
        <v>0</v>
      </c>
      <c r="R63" s="246">
        <v>0</v>
      </c>
      <c r="V63" s="259">
        <f t="shared" si="8"/>
        <v>0</v>
      </c>
      <c r="AJ63" s="245">
        <v>0</v>
      </c>
      <c r="AK63" s="251">
        <v>0</v>
      </c>
      <c r="AP63" s="257">
        <f t="shared" si="3"/>
        <v>0</v>
      </c>
      <c r="AS63" s="245">
        <f t="shared" si="4"/>
        <v>0</v>
      </c>
    </row>
    <row r="64" spans="2:46" hidden="1" x14ac:dyDescent="0.3">
      <c r="B64" t="e">
        <f>VLOOKUP(D64,'[1]DOF080 Rev'!B:B,1,FALSE)</f>
        <v>#N/A</v>
      </c>
      <c r="C64" t="str">
        <f>VLOOKUP(D64,Category!A:B,2,FALSE)</f>
        <v>BALANCE SHEET</v>
      </c>
      <c r="D64" t="str">
        <f t="shared" si="5"/>
        <v>101366003</v>
      </c>
      <c r="E64" t="e">
        <f t="shared" si="6"/>
        <v>#N/A</v>
      </c>
      <c r="F64" t="e">
        <v>#N/A</v>
      </c>
      <c r="G64" t="e">
        <v>#N/A</v>
      </c>
      <c r="H64" t="e">
        <v>#N/A</v>
      </c>
      <c r="I64" t="e">
        <v>#N/A</v>
      </c>
      <c r="J64" t="e">
        <v>#N/A</v>
      </c>
      <c r="K64" t="e">
        <v>#N/A</v>
      </c>
      <c r="L64">
        <v>10136</v>
      </c>
      <c r="M64" t="s">
        <v>98</v>
      </c>
      <c r="N64">
        <v>6003</v>
      </c>
      <c r="O64" t="s">
        <v>89</v>
      </c>
      <c r="P64" s="6" t="str">
        <f t="shared" si="7"/>
        <v>Income</v>
      </c>
      <c r="Q64" s="246">
        <v>0</v>
      </c>
      <c r="R64" s="246">
        <v>0</v>
      </c>
      <c r="V64" s="259">
        <f t="shared" si="8"/>
        <v>0</v>
      </c>
      <c r="AJ64" s="245">
        <v>0</v>
      </c>
      <c r="AK64" s="251">
        <v>0</v>
      </c>
      <c r="AP64" s="257">
        <f t="shared" si="3"/>
        <v>0</v>
      </c>
      <c r="AS64" s="245">
        <f t="shared" si="4"/>
        <v>0</v>
      </c>
    </row>
    <row r="65" spans="2:45" hidden="1" x14ac:dyDescent="0.3">
      <c r="B65" t="e">
        <f>VLOOKUP(D65,'[1]DOF080 Rev'!B:B,1,FALSE)</f>
        <v>#N/A</v>
      </c>
      <c r="C65" t="str">
        <f>VLOOKUP(D65,Category!A:B,2,FALSE)</f>
        <v>BALANCE SHEET</v>
      </c>
      <c r="D65" t="str">
        <f t="shared" si="5"/>
        <v>101376101</v>
      </c>
      <c r="E65" t="e">
        <f t="shared" si="6"/>
        <v>#N/A</v>
      </c>
      <c r="F65" t="e">
        <v>#N/A</v>
      </c>
      <c r="G65" t="e">
        <v>#N/A</v>
      </c>
      <c r="H65" t="e">
        <v>#N/A</v>
      </c>
      <c r="I65" t="e">
        <v>#N/A</v>
      </c>
      <c r="J65" t="e">
        <v>#N/A</v>
      </c>
      <c r="K65" t="e">
        <v>#N/A</v>
      </c>
      <c r="L65">
        <v>10137</v>
      </c>
      <c r="M65" t="s">
        <v>99</v>
      </c>
      <c r="N65">
        <v>6101</v>
      </c>
      <c r="O65" t="s">
        <v>100</v>
      </c>
      <c r="P65" s="6" t="str">
        <f t="shared" si="7"/>
        <v>Income</v>
      </c>
      <c r="Q65" s="246">
        <v>0</v>
      </c>
      <c r="R65" s="246">
        <v>0</v>
      </c>
      <c r="V65" s="259">
        <f t="shared" si="8"/>
        <v>0</v>
      </c>
      <c r="AJ65" s="245">
        <v>0</v>
      </c>
      <c r="AK65" s="251">
        <v>0</v>
      </c>
      <c r="AP65" s="257">
        <f t="shared" si="3"/>
        <v>0</v>
      </c>
      <c r="AS65" s="245">
        <f t="shared" si="4"/>
        <v>0</v>
      </c>
    </row>
    <row r="66" spans="2:45" hidden="1" x14ac:dyDescent="0.3">
      <c r="B66" t="e">
        <f>VLOOKUP(D66,'[1]DOF080 Rev'!B:B,1,FALSE)</f>
        <v>#N/A</v>
      </c>
      <c r="C66" t="str">
        <f>VLOOKUP(D66,Category!A:B,2,FALSE)</f>
        <v>BALANCE SHEET</v>
      </c>
      <c r="D66" t="str">
        <f t="shared" si="5"/>
        <v>101456003</v>
      </c>
      <c r="E66" t="e">
        <f t="shared" si="6"/>
        <v>#N/A</v>
      </c>
      <c r="F66" t="e">
        <v>#N/A</v>
      </c>
      <c r="G66" t="e">
        <v>#N/A</v>
      </c>
      <c r="H66" t="e">
        <v>#N/A</v>
      </c>
      <c r="I66" t="e">
        <v>#N/A</v>
      </c>
      <c r="J66" t="e">
        <v>#N/A</v>
      </c>
      <c r="K66" t="e">
        <v>#N/A</v>
      </c>
      <c r="L66">
        <v>10145</v>
      </c>
      <c r="M66" t="s">
        <v>101</v>
      </c>
      <c r="N66">
        <v>6003</v>
      </c>
      <c r="O66" t="s">
        <v>89</v>
      </c>
      <c r="P66" s="6" t="str">
        <f t="shared" si="7"/>
        <v>Income</v>
      </c>
      <c r="Q66" s="246">
        <v>0</v>
      </c>
      <c r="R66" s="246">
        <v>0</v>
      </c>
      <c r="V66" s="259">
        <f t="shared" si="8"/>
        <v>0</v>
      </c>
      <c r="AJ66" s="245">
        <v>0</v>
      </c>
      <c r="AK66" s="251">
        <v>0</v>
      </c>
      <c r="AP66" s="257">
        <f t="shared" si="3"/>
        <v>0</v>
      </c>
      <c r="AS66" s="245">
        <f t="shared" si="4"/>
        <v>0</v>
      </c>
    </row>
    <row r="67" spans="2:45" hidden="1" x14ac:dyDescent="0.3">
      <c r="B67" t="e">
        <f>VLOOKUP(D67,'[1]DOF080 Rev'!B:B,1,FALSE)</f>
        <v>#N/A</v>
      </c>
      <c r="C67" t="str">
        <f>VLOOKUP(D67,Category!A:B,2,FALSE)</f>
        <v>BALANCE SHEET</v>
      </c>
      <c r="D67" t="str">
        <f t="shared" si="5"/>
        <v>101456009</v>
      </c>
      <c r="E67" t="e">
        <f t="shared" si="6"/>
        <v>#N/A</v>
      </c>
      <c r="F67" t="e">
        <v>#N/A</v>
      </c>
      <c r="G67" t="e">
        <v>#N/A</v>
      </c>
      <c r="H67" t="e">
        <v>#N/A</v>
      </c>
      <c r="I67" t="e">
        <v>#N/A</v>
      </c>
      <c r="J67" t="e">
        <v>#N/A</v>
      </c>
      <c r="K67" t="e">
        <v>#N/A</v>
      </c>
      <c r="L67">
        <v>10145</v>
      </c>
      <c r="M67" t="s">
        <v>101</v>
      </c>
      <c r="N67">
        <v>6009</v>
      </c>
      <c r="O67" t="s">
        <v>71</v>
      </c>
      <c r="P67" s="6" t="str">
        <f t="shared" si="7"/>
        <v>Income</v>
      </c>
      <c r="Q67" s="246">
        <v>0</v>
      </c>
      <c r="R67" s="246">
        <v>0</v>
      </c>
      <c r="V67" s="259">
        <f t="shared" si="8"/>
        <v>0</v>
      </c>
      <c r="AJ67" s="245">
        <v>0</v>
      </c>
      <c r="AK67" s="251">
        <v>0</v>
      </c>
      <c r="AP67" s="257">
        <f t="shared" si="3"/>
        <v>0</v>
      </c>
      <c r="AS67" s="245">
        <f t="shared" si="4"/>
        <v>0</v>
      </c>
    </row>
    <row r="68" spans="2:45" hidden="1" x14ac:dyDescent="0.3">
      <c r="B68" t="e">
        <f>VLOOKUP(D68,'[1]DOF080 Rev'!B:B,1,FALSE)</f>
        <v>#N/A</v>
      </c>
      <c r="C68" t="str">
        <f>VLOOKUP(D68,Category!A:B,2,FALSE)</f>
        <v>BALANCE SHEET</v>
      </c>
      <c r="D68" t="str">
        <f t="shared" si="5"/>
        <v>101456010</v>
      </c>
      <c r="E68" t="e">
        <f t="shared" si="6"/>
        <v>#N/A</v>
      </c>
      <c r="F68" t="e">
        <v>#N/A</v>
      </c>
      <c r="G68" t="e">
        <v>#N/A</v>
      </c>
      <c r="H68" t="e">
        <v>#N/A</v>
      </c>
      <c r="I68" t="e">
        <v>#N/A</v>
      </c>
      <c r="J68" t="e">
        <v>#N/A</v>
      </c>
      <c r="K68" t="e">
        <v>#N/A</v>
      </c>
      <c r="L68">
        <v>10145</v>
      </c>
      <c r="M68" t="s">
        <v>101</v>
      </c>
      <c r="N68">
        <v>6010</v>
      </c>
      <c r="O68" t="s">
        <v>102</v>
      </c>
      <c r="P68" s="6" t="str">
        <f t="shared" si="7"/>
        <v>Income</v>
      </c>
      <c r="Q68" s="246">
        <v>0</v>
      </c>
      <c r="R68" s="246">
        <v>0</v>
      </c>
      <c r="V68" s="259">
        <f t="shared" si="8"/>
        <v>0</v>
      </c>
      <c r="AJ68" s="245">
        <v>0</v>
      </c>
      <c r="AK68" s="251">
        <v>0</v>
      </c>
      <c r="AP68" s="257">
        <f t="shared" si="3"/>
        <v>0</v>
      </c>
      <c r="AS68" s="245">
        <f t="shared" si="4"/>
        <v>0</v>
      </c>
    </row>
    <row r="69" spans="2:45" hidden="1" x14ac:dyDescent="0.3">
      <c r="B69" t="e">
        <f>VLOOKUP(D69,'[1]DOF080 Rev'!B:B,1,FALSE)</f>
        <v>#N/A</v>
      </c>
      <c r="C69" t="str">
        <f>VLOOKUP(D69,Category!A:B,2,FALSE)</f>
        <v>BALANCE SHEET</v>
      </c>
      <c r="D69" t="str">
        <f t="shared" si="5"/>
        <v>101816003</v>
      </c>
      <c r="E69" t="e">
        <f t="shared" si="6"/>
        <v>#N/A</v>
      </c>
      <c r="F69" t="e">
        <v>#N/A</v>
      </c>
      <c r="G69" t="e">
        <v>#N/A</v>
      </c>
      <c r="H69" t="e">
        <v>#N/A</v>
      </c>
      <c r="I69" t="e">
        <v>#N/A</v>
      </c>
      <c r="J69" t="e">
        <v>#N/A</v>
      </c>
      <c r="K69" t="e">
        <v>#N/A</v>
      </c>
      <c r="L69">
        <v>10181</v>
      </c>
      <c r="M69" t="s">
        <v>103</v>
      </c>
      <c r="N69">
        <v>6003</v>
      </c>
      <c r="O69" t="s">
        <v>89</v>
      </c>
      <c r="P69" s="6" t="str">
        <f t="shared" si="7"/>
        <v>Income</v>
      </c>
      <c r="Q69" s="246">
        <v>0</v>
      </c>
      <c r="R69" s="246">
        <v>0</v>
      </c>
      <c r="V69" s="259">
        <f t="shared" si="8"/>
        <v>0</v>
      </c>
      <c r="AJ69" s="245">
        <v>0</v>
      </c>
      <c r="AK69" s="251">
        <v>0</v>
      </c>
      <c r="AP69" s="257">
        <f t="shared" si="3"/>
        <v>0</v>
      </c>
      <c r="AS69" s="245">
        <f t="shared" si="4"/>
        <v>0</v>
      </c>
    </row>
    <row r="70" spans="2:45" hidden="1" x14ac:dyDescent="0.3">
      <c r="B70" t="e">
        <f>VLOOKUP(D70,'[1]DOF080 Rev'!B:B,1,FALSE)</f>
        <v>#N/A</v>
      </c>
      <c r="C70" t="str">
        <f>VLOOKUP(D70,Category!A:B,2,FALSE)</f>
        <v>BALANCE SHEET</v>
      </c>
      <c r="D70" t="str">
        <f t="shared" si="5"/>
        <v>102606009</v>
      </c>
      <c r="E70" t="e">
        <f t="shared" si="6"/>
        <v>#N/A</v>
      </c>
      <c r="F70" t="e">
        <v>#N/A</v>
      </c>
      <c r="G70" t="e">
        <v>#N/A</v>
      </c>
      <c r="H70" t="e">
        <v>#N/A</v>
      </c>
      <c r="I70" t="e">
        <v>#N/A</v>
      </c>
      <c r="J70" t="e">
        <v>#N/A</v>
      </c>
      <c r="K70" t="e">
        <v>#N/A</v>
      </c>
      <c r="L70">
        <v>10260</v>
      </c>
      <c r="M70" s="7" t="s">
        <v>104</v>
      </c>
      <c r="N70">
        <v>6009</v>
      </c>
      <c r="O70" t="s">
        <v>71</v>
      </c>
      <c r="P70" s="6" t="str">
        <f t="shared" si="7"/>
        <v>Income</v>
      </c>
      <c r="Q70" s="246">
        <v>0</v>
      </c>
      <c r="R70" s="246">
        <v>0</v>
      </c>
      <c r="V70" s="259">
        <f t="shared" si="8"/>
        <v>0</v>
      </c>
      <c r="AJ70" s="245">
        <v>0</v>
      </c>
      <c r="AK70" s="251">
        <v>0</v>
      </c>
      <c r="AP70" s="257">
        <f t="shared" ref="AP70:AP133" si="9">SUM(AK70:AO70)</f>
        <v>0</v>
      </c>
      <c r="AS70" s="245">
        <f t="shared" ref="AS70:AS133" si="10">SUM(AP70:AR70)</f>
        <v>0</v>
      </c>
    </row>
    <row r="71" spans="2:45" hidden="1" x14ac:dyDescent="0.3">
      <c r="B71" t="e">
        <f>VLOOKUP(D71,'[1]DOF080 Rev'!B:B,1,FALSE)</f>
        <v>#N/A</v>
      </c>
      <c r="C71" t="str">
        <f>VLOOKUP(D71,Category!A:B,2,FALSE)</f>
        <v>BALANCE SHEET</v>
      </c>
      <c r="D71" t="str">
        <f t="shared" si="5"/>
        <v>102606015</v>
      </c>
      <c r="E71" t="e">
        <f t="shared" ref="E71:E134" si="11">G71&amp;I71&amp;K71</f>
        <v>#N/A</v>
      </c>
      <c r="F71" t="e">
        <v>#N/A</v>
      </c>
      <c r="G71" t="e">
        <v>#N/A</v>
      </c>
      <c r="H71" t="e">
        <v>#N/A</v>
      </c>
      <c r="I71" t="e">
        <v>#N/A</v>
      </c>
      <c r="J71" t="e">
        <v>#N/A</v>
      </c>
      <c r="K71" t="e">
        <v>#N/A</v>
      </c>
      <c r="L71">
        <v>10260</v>
      </c>
      <c r="M71" s="7" t="s">
        <v>104</v>
      </c>
      <c r="N71">
        <v>6015</v>
      </c>
      <c r="O71" t="s">
        <v>105</v>
      </c>
      <c r="P71" s="6" t="str">
        <f t="shared" ref="P71:P134" si="12">IF(N71&lt;5000,"Expenditure","Income")</f>
        <v>Income</v>
      </c>
      <c r="Q71" s="246">
        <v>0</v>
      </c>
      <c r="R71" s="246">
        <v>0</v>
      </c>
      <c r="V71" s="259">
        <f t="shared" si="8"/>
        <v>0</v>
      </c>
      <c r="AJ71" s="245">
        <v>0</v>
      </c>
      <c r="AK71" s="251">
        <v>0</v>
      </c>
      <c r="AP71" s="257">
        <f t="shared" si="9"/>
        <v>0</v>
      </c>
      <c r="AS71" s="245">
        <f t="shared" si="10"/>
        <v>0</v>
      </c>
    </row>
    <row r="72" spans="2:45" hidden="1" x14ac:dyDescent="0.3">
      <c r="B72" t="e">
        <f>VLOOKUP(D72,'[1]DOF080 Rev'!B:B,1,FALSE)</f>
        <v>#N/A</v>
      </c>
      <c r="C72" t="str">
        <f>VLOOKUP(D72,Category!A:B,2,FALSE)</f>
        <v>BALANCE SHEET</v>
      </c>
      <c r="D72" t="str">
        <f t="shared" ref="D72:D135" si="13">L72&amp;N72</f>
        <v>102636000</v>
      </c>
      <c r="E72" t="e">
        <f t="shared" si="11"/>
        <v>#N/A</v>
      </c>
      <c r="F72" t="e">
        <v>#N/A</v>
      </c>
      <c r="G72" t="e">
        <v>#N/A</v>
      </c>
      <c r="H72" t="e">
        <v>#N/A</v>
      </c>
      <c r="I72" t="e">
        <v>#N/A</v>
      </c>
      <c r="J72" t="e">
        <v>#N/A</v>
      </c>
      <c r="K72" t="e">
        <v>#N/A</v>
      </c>
      <c r="L72">
        <v>10263</v>
      </c>
      <c r="M72" t="s">
        <v>106</v>
      </c>
      <c r="N72">
        <v>6000</v>
      </c>
      <c r="O72" t="s">
        <v>107</v>
      </c>
      <c r="P72" s="6" t="str">
        <f t="shared" si="12"/>
        <v>Income</v>
      </c>
      <c r="Q72" s="246">
        <v>0</v>
      </c>
      <c r="R72" s="246">
        <v>0</v>
      </c>
      <c r="V72" s="259">
        <f t="shared" ref="V72:V135" si="14">SUM(S72:U72)</f>
        <v>0</v>
      </c>
      <c r="AJ72" s="245">
        <v>0</v>
      </c>
      <c r="AK72" s="251">
        <v>0</v>
      </c>
      <c r="AP72" s="257">
        <f t="shared" si="9"/>
        <v>0</v>
      </c>
      <c r="AS72" s="245">
        <f t="shared" si="10"/>
        <v>0</v>
      </c>
    </row>
    <row r="73" spans="2:45" hidden="1" x14ac:dyDescent="0.3">
      <c r="B73" t="e">
        <f>VLOOKUP(D73,'[1]DOF080 Rev'!B:B,1,FALSE)</f>
        <v>#N/A</v>
      </c>
      <c r="C73" t="str">
        <f>VLOOKUP(D73,Category!A:B,2,FALSE)</f>
        <v>BALANCE SHEET</v>
      </c>
      <c r="D73" t="str">
        <f t="shared" si="13"/>
        <v>103006000</v>
      </c>
      <c r="E73" t="e">
        <f t="shared" si="11"/>
        <v>#N/A</v>
      </c>
      <c r="F73" t="e">
        <v>#N/A</v>
      </c>
      <c r="G73" t="e">
        <v>#N/A</v>
      </c>
      <c r="H73" t="e">
        <v>#N/A</v>
      </c>
      <c r="I73" t="e">
        <v>#N/A</v>
      </c>
      <c r="J73" t="e">
        <v>#N/A</v>
      </c>
      <c r="K73" t="e">
        <v>#N/A</v>
      </c>
      <c r="L73">
        <v>10300</v>
      </c>
      <c r="M73" t="s">
        <v>108</v>
      </c>
      <c r="N73">
        <v>6000</v>
      </c>
      <c r="O73" t="s">
        <v>107</v>
      </c>
      <c r="P73" s="6" t="str">
        <f t="shared" si="12"/>
        <v>Income</v>
      </c>
      <c r="Q73" s="246">
        <v>0</v>
      </c>
      <c r="R73" s="246">
        <v>0</v>
      </c>
      <c r="V73" s="259">
        <f t="shared" si="14"/>
        <v>0</v>
      </c>
      <c r="AJ73" s="245">
        <v>0</v>
      </c>
      <c r="AK73" s="251">
        <v>0</v>
      </c>
      <c r="AP73" s="257">
        <f t="shared" si="9"/>
        <v>0</v>
      </c>
      <c r="AS73" s="245">
        <f t="shared" si="10"/>
        <v>0</v>
      </c>
    </row>
    <row r="74" spans="2:45" hidden="1" x14ac:dyDescent="0.3">
      <c r="B74" t="e">
        <f>VLOOKUP(D74,'[1]DOF080 Rev'!B:B,1,FALSE)</f>
        <v>#N/A</v>
      </c>
      <c r="C74" t="str">
        <f>VLOOKUP(D74,Category!A:B,2,FALSE)</f>
        <v>BALANCE SHEET</v>
      </c>
      <c r="D74" t="str">
        <f t="shared" si="13"/>
        <v>103426003</v>
      </c>
      <c r="E74" t="e">
        <f t="shared" si="11"/>
        <v>#N/A</v>
      </c>
      <c r="F74" t="e">
        <v>#N/A</v>
      </c>
      <c r="G74" t="e">
        <v>#N/A</v>
      </c>
      <c r="H74" t="e">
        <v>#N/A</v>
      </c>
      <c r="I74" t="e">
        <v>#N/A</v>
      </c>
      <c r="J74" t="e">
        <v>#N/A</v>
      </c>
      <c r="K74" t="e">
        <v>#N/A</v>
      </c>
      <c r="L74">
        <v>10342</v>
      </c>
      <c r="M74" t="s">
        <v>109</v>
      </c>
      <c r="N74">
        <v>6003</v>
      </c>
      <c r="O74" t="s">
        <v>89</v>
      </c>
      <c r="P74" s="6" t="str">
        <f t="shared" si="12"/>
        <v>Income</v>
      </c>
      <c r="Q74" s="246">
        <v>0</v>
      </c>
      <c r="R74" s="246">
        <v>0</v>
      </c>
      <c r="V74" s="259">
        <f t="shared" si="14"/>
        <v>0</v>
      </c>
      <c r="AJ74" s="245">
        <v>0</v>
      </c>
      <c r="AK74" s="251">
        <v>0</v>
      </c>
      <c r="AP74" s="257">
        <f t="shared" si="9"/>
        <v>0</v>
      </c>
      <c r="AS74" s="245">
        <f t="shared" si="10"/>
        <v>0</v>
      </c>
    </row>
    <row r="75" spans="2:45" hidden="1" x14ac:dyDescent="0.3">
      <c r="B75" t="e">
        <f>VLOOKUP(D75,'[1]DOF080 Rev'!B:B,1,FALSE)</f>
        <v>#N/A</v>
      </c>
      <c r="C75" t="str">
        <f>VLOOKUP(D75,Category!A:B,2,FALSE)</f>
        <v>BALANCE SHEET</v>
      </c>
      <c r="D75" t="str">
        <f t="shared" si="13"/>
        <v>103588830</v>
      </c>
      <c r="E75" t="e">
        <f t="shared" si="11"/>
        <v>#N/A</v>
      </c>
      <c r="F75" t="e">
        <v>#N/A</v>
      </c>
      <c r="G75" t="e">
        <v>#N/A</v>
      </c>
      <c r="H75" t="e">
        <v>#N/A</v>
      </c>
      <c r="I75" t="e">
        <v>#N/A</v>
      </c>
      <c r="J75" t="e">
        <v>#N/A</v>
      </c>
      <c r="K75" t="e">
        <v>#N/A</v>
      </c>
      <c r="L75">
        <v>10358</v>
      </c>
      <c r="M75" t="s">
        <v>110</v>
      </c>
      <c r="N75">
        <v>8830</v>
      </c>
      <c r="O75" t="s">
        <v>111</v>
      </c>
      <c r="P75" s="6" t="str">
        <f t="shared" si="12"/>
        <v>Income</v>
      </c>
      <c r="Q75" s="246">
        <v>0</v>
      </c>
      <c r="R75" s="246">
        <v>0</v>
      </c>
      <c r="V75" s="259">
        <f t="shared" si="14"/>
        <v>0</v>
      </c>
      <c r="AJ75" s="245">
        <v>0</v>
      </c>
      <c r="AK75" s="251">
        <v>0</v>
      </c>
      <c r="AP75" s="257">
        <f t="shared" si="9"/>
        <v>0</v>
      </c>
      <c r="AS75" s="245">
        <f t="shared" si="10"/>
        <v>0</v>
      </c>
    </row>
    <row r="76" spans="2:45" hidden="1" x14ac:dyDescent="0.3">
      <c r="B76" t="e">
        <f>VLOOKUP(D76,'[1]DOF080 Rev'!B:B,1,FALSE)</f>
        <v>#N/A</v>
      </c>
      <c r="C76" t="str">
        <f>VLOOKUP(D76,Category!A:B,2,FALSE)</f>
        <v>BALANCE SHEET</v>
      </c>
      <c r="D76" t="str">
        <f t="shared" si="13"/>
        <v>103706003</v>
      </c>
      <c r="E76" t="e">
        <f t="shared" si="11"/>
        <v>#N/A</v>
      </c>
      <c r="F76" t="e">
        <v>#N/A</v>
      </c>
      <c r="G76" t="e">
        <v>#N/A</v>
      </c>
      <c r="H76" t="e">
        <v>#N/A</v>
      </c>
      <c r="I76" t="e">
        <v>#N/A</v>
      </c>
      <c r="J76" t="e">
        <v>#N/A</v>
      </c>
      <c r="K76" t="e">
        <v>#N/A</v>
      </c>
      <c r="L76">
        <v>10370</v>
      </c>
      <c r="M76" t="s">
        <v>112</v>
      </c>
      <c r="N76">
        <v>6003</v>
      </c>
      <c r="O76" t="s">
        <v>89</v>
      </c>
      <c r="P76" s="6" t="str">
        <f t="shared" si="12"/>
        <v>Income</v>
      </c>
      <c r="Q76" s="246">
        <v>0</v>
      </c>
      <c r="R76" s="246">
        <v>0</v>
      </c>
      <c r="V76" s="259">
        <f t="shared" si="14"/>
        <v>0</v>
      </c>
      <c r="AJ76" s="245">
        <v>0</v>
      </c>
      <c r="AK76" s="251">
        <v>0</v>
      </c>
      <c r="AP76" s="257">
        <f t="shared" si="9"/>
        <v>0</v>
      </c>
      <c r="AS76" s="245">
        <f t="shared" si="10"/>
        <v>0</v>
      </c>
    </row>
    <row r="77" spans="2:45" hidden="1" x14ac:dyDescent="0.3">
      <c r="B77" t="e">
        <f>VLOOKUP(D77,'[1]DOF080 Rev'!B:B,1,FALSE)</f>
        <v>#N/A</v>
      </c>
      <c r="C77" t="str">
        <f>VLOOKUP(D77,Category!A:B,2,FALSE)</f>
        <v>BALANCE SHEET</v>
      </c>
      <c r="D77" t="str">
        <f t="shared" si="13"/>
        <v>103986003</v>
      </c>
      <c r="E77" t="e">
        <f t="shared" si="11"/>
        <v>#N/A</v>
      </c>
      <c r="F77" t="e">
        <v>#N/A</v>
      </c>
      <c r="G77" t="e">
        <v>#N/A</v>
      </c>
      <c r="H77" t="e">
        <v>#N/A</v>
      </c>
      <c r="I77" t="e">
        <v>#N/A</v>
      </c>
      <c r="J77" t="e">
        <v>#N/A</v>
      </c>
      <c r="K77" t="e">
        <v>#N/A</v>
      </c>
      <c r="L77">
        <v>10398</v>
      </c>
      <c r="M77" t="s">
        <v>113</v>
      </c>
      <c r="N77">
        <v>6003</v>
      </c>
      <c r="O77" t="s">
        <v>89</v>
      </c>
      <c r="P77" s="6" t="str">
        <f t="shared" si="12"/>
        <v>Income</v>
      </c>
      <c r="Q77" s="246">
        <v>0</v>
      </c>
      <c r="R77" s="246">
        <v>0</v>
      </c>
      <c r="V77" s="259">
        <f t="shared" si="14"/>
        <v>0</v>
      </c>
      <c r="AJ77" s="245">
        <v>0</v>
      </c>
      <c r="AK77" s="251">
        <v>0</v>
      </c>
      <c r="AP77" s="257">
        <f t="shared" si="9"/>
        <v>0</v>
      </c>
      <c r="AS77" s="245">
        <f t="shared" si="10"/>
        <v>0</v>
      </c>
    </row>
    <row r="78" spans="2:45" hidden="1" x14ac:dyDescent="0.3">
      <c r="B78" t="e">
        <f>VLOOKUP(D78,'[1]DOF080 Rev'!B:B,1,FALSE)</f>
        <v>#N/A</v>
      </c>
      <c r="C78" t="str">
        <f>VLOOKUP(D78,Category!A:B,2,FALSE)</f>
        <v>BALANCE SHEET</v>
      </c>
      <c r="D78" t="str">
        <f t="shared" si="13"/>
        <v>104146003</v>
      </c>
      <c r="E78" t="e">
        <f t="shared" si="11"/>
        <v>#N/A</v>
      </c>
      <c r="F78" t="e">
        <v>#N/A</v>
      </c>
      <c r="G78" t="e">
        <v>#N/A</v>
      </c>
      <c r="H78" t="e">
        <v>#N/A</v>
      </c>
      <c r="I78" t="e">
        <v>#N/A</v>
      </c>
      <c r="J78" t="e">
        <v>#N/A</v>
      </c>
      <c r="K78" t="e">
        <v>#N/A</v>
      </c>
      <c r="L78">
        <v>10414</v>
      </c>
      <c r="M78" t="s">
        <v>114</v>
      </c>
      <c r="N78">
        <v>6003</v>
      </c>
      <c r="O78" t="s">
        <v>89</v>
      </c>
      <c r="P78" s="6" t="str">
        <f t="shared" si="12"/>
        <v>Income</v>
      </c>
      <c r="Q78" s="246">
        <v>0</v>
      </c>
      <c r="R78" s="246">
        <v>0</v>
      </c>
      <c r="V78" s="259">
        <f t="shared" si="14"/>
        <v>0</v>
      </c>
      <c r="AJ78" s="245">
        <v>0</v>
      </c>
      <c r="AK78" s="251">
        <v>0</v>
      </c>
      <c r="AP78" s="257">
        <f t="shared" si="9"/>
        <v>0</v>
      </c>
      <c r="AS78" s="245">
        <f t="shared" si="10"/>
        <v>0</v>
      </c>
    </row>
    <row r="79" spans="2:45" hidden="1" x14ac:dyDescent="0.3">
      <c r="B79" t="e">
        <f>VLOOKUP(D79,'[1]DOF080 Rev'!B:B,1,FALSE)</f>
        <v>#N/A</v>
      </c>
      <c r="C79" t="str">
        <f>VLOOKUP(D79,Category!A:B,2,FALSE)</f>
        <v>BALANCE SHEET</v>
      </c>
      <c r="D79" t="str">
        <f t="shared" si="13"/>
        <v>104176003</v>
      </c>
      <c r="E79" t="e">
        <f t="shared" si="11"/>
        <v>#N/A</v>
      </c>
      <c r="F79" t="e">
        <v>#N/A</v>
      </c>
      <c r="G79" t="e">
        <v>#N/A</v>
      </c>
      <c r="H79" t="e">
        <v>#N/A</v>
      </c>
      <c r="I79" t="e">
        <v>#N/A</v>
      </c>
      <c r="J79" t="e">
        <v>#N/A</v>
      </c>
      <c r="K79" t="e">
        <v>#N/A</v>
      </c>
      <c r="L79">
        <v>10417</v>
      </c>
      <c r="M79" t="s">
        <v>115</v>
      </c>
      <c r="N79">
        <v>6003</v>
      </c>
      <c r="O79" t="s">
        <v>89</v>
      </c>
      <c r="P79" s="6" t="str">
        <f t="shared" si="12"/>
        <v>Income</v>
      </c>
      <c r="Q79" s="246">
        <v>0</v>
      </c>
      <c r="R79" s="246">
        <v>0</v>
      </c>
      <c r="V79" s="259">
        <f t="shared" si="14"/>
        <v>0</v>
      </c>
      <c r="AJ79" s="245">
        <v>0</v>
      </c>
      <c r="AK79" s="251">
        <v>0</v>
      </c>
      <c r="AP79" s="257">
        <f t="shared" si="9"/>
        <v>0</v>
      </c>
      <c r="AS79" s="245">
        <f t="shared" si="10"/>
        <v>0</v>
      </c>
    </row>
    <row r="80" spans="2:45" hidden="1" x14ac:dyDescent="0.3">
      <c r="B80" t="e">
        <f>VLOOKUP(D80,'[1]DOF080 Rev'!B:B,1,FALSE)</f>
        <v>#N/A</v>
      </c>
      <c r="C80" t="str">
        <f>VLOOKUP(D80,Category!A:B,2,FALSE)</f>
        <v>BALANCE SHEET</v>
      </c>
      <c r="D80" t="str">
        <f t="shared" si="13"/>
        <v>104186003</v>
      </c>
      <c r="E80" t="e">
        <f t="shared" si="11"/>
        <v>#N/A</v>
      </c>
      <c r="F80" t="e">
        <v>#N/A</v>
      </c>
      <c r="G80" t="e">
        <v>#N/A</v>
      </c>
      <c r="H80" t="e">
        <v>#N/A</v>
      </c>
      <c r="I80" t="e">
        <v>#N/A</v>
      </c>
      <c r="J80" t="e">
        <v>#N/A</v>
      </c>
      <c r="K80" t="e">
        <v>#N/A</v>
      </c>
      <c r="L80">
        <v>10418</v>
      </c>
      <c r="M80" t="s">
        <v>116</v>
      </c>
      <c r="N80">
        <v>6003</v>
      </c>
      <c r="O80" t="s">
        <v>89</v>
      </c>
      <c r="P80" s="6" t="str">
        <f t="shared" si="12"/>
        <v>Income</v>
      </c>
      <c r="Q80" s="246">
        <v>0</v>
      </c>
      <c r="R80" s="246">
        <v>0</v>
      </c>
      <c r="V80" s="259">
        <f t="shared" si="14"/>
        <v>0</v>
      </c>
      <c r="AJ80" s="245">
        <v>0</v>
      </c>
      <c r="AK80" s="251">
        <v>0</v>
      </c>
      <c r="AP80" s="257">
        <f t="shared" si="9"/>
        <v>0</v>
      </c>
      <c r="AS80" s="245">
        <f t="shared" si="10"/>
        <v>0</v>
      </c>
    </row>
    <row r="81" spans="2:47" hidden="1" x14ac:dyDescent="0.3">
      <c r="B81" t="e">
        <f>VLOOKUP(D81,'[1]DOF080 Rev'!B:B,1,FALSE)</f>
        <v>#N/A</v>
      </c>
      <c r="C81" t="str">
        <f>VLOOKUP(D81,Category!A:B,2,FALSE)</f>
        <v>BALANCE SHEET</v>
      </c>
      <c r="D81" t="str">
        <f t="shared" si="13"/>
        <v>104196302</v>
      </c>
      <c r="E81" t="e">
        <f t="shared" si="11"/>
        <v>#N/A</v>
      </c>
      <c r="F81" t="e">
        <v>#N/A</v>
      </c>
      <c r="G81" t="e">
        <v>#N/A</v>
      </c>
      <c r="H81" t="e">
        <v>#N/A</v>
      </c>
      <c r="I81" t="e">
        <v>#N/A</v>
      </c>
      <c r="J81" t="e">
        <v>#N/A</v>
      </c>
      <c r="K81" t="e">
        <v>#N/A</v>
      </c>
      <c r="L81">
        <v>10419</v>
      </c>
      <c r="M81" t="s">
        <v>117</v>
      </c>
      <c r="N81">
        <v>6302</v>
      </c>
      <c r="O81" t="s">
        <v>118</v>
      </c>
      <c r="P81" s="6" t="str">
        <f t="shared" si="12"/>
        <v>Income</v>
      </c>
      <c r="Q81" s="246">
        <v>0</v>
      </c>
      <c r="R81" s="246">
        <v>0</v>
      </c>
      <c r="V81" s="259">
        <f t="shared" si="14"/>
        <v>0</v>
      </c>
      <c r="AJ81" s="245">
        <v>0</v>
      </c>
      <c r="AK81" s="251">
        <v>0</v>
      </c>
      <c r="AP81" s="257">
        <f t="shared" si="9"/>
        <v>0</v>
      </c>
      <c r="AS81" s="245">
        <f t="shared" si="10"/>
        <v>0</v>
      </c>
    </row>
    <row r="82" spans="2:47" hidden="1" x14ac:dyDescent="0.3">
      <c r="B82" t="e">
        <f>VLOOKUP(D82,'[1]DOF080 Rev'!B:B,1,FALSE)</f>
        <v>#N/A</v>
      </c>
      <c r="C82" t="str">
        <f>VLOOKUP(D82,Category!A:B,2,FALSE)</f>
        <v>BALANCE SHEET</v>
      </c>
      <c r="D82" t="str">
        <f t="shared" si="13"/>
        <v>104196305</v>
      </c>
      <c r="E82" t="e">
        <f t="shared" si="11"/>
        <v>#N/A</v>
      </c>
      <c r="F82" t="e">
        <v>#N/A</v>
      </c>
      <c r="G82" t="e">
        <v>#N/A</v>
      </c>
      <c r="H82" t="e">
        <v>#N/A</v>
      </c>
      <c r="I82" t="e">
        <v>#N/A</v>
      </c>
      <c r="J82" t="e">
        <v>#N/A</v>
      </c>
      <c r="K82" t="e">
        <v>#N/A</v>
      </c>
      <c r="L82">
        <v>10419</v>
      </c>
      <c r="M82" t="s">
        <v>117</v>
      </c>
      <c r="N82">
        <v>6305</v>
      </c>
      <c r="O82" t="s">
        <v>119</v>
      </c>
      <c r="P82" s="6" t="str">
        <f t="shared" si="12"/>
        <v>Income</v>
      </c>
      <c r="Q82" s="246">
        <v>0</v>
      </c>
      <c r="R82" s="246">
        <v>0</v>
      </c>
      <c r="V82" s="259">
        <f t="shared" si="14"/>
        <v>0</v>
      </c>
      <c r="AJ82" s="245">
        <v>0</v>
      </c>
      <c r="AK82" s="251">
        <v>0</v>
      </c>
      <c r="AP82" s="257">
        <f t="shared" si="9"/>
        <v>0</v>
      </c>
      <c r="AS82" s="245">
        <f t="shared" si="10"/>
        <v>0</v>
      </c>
    </row>
    <row r="83" spans="2:47" hidden="1" x14ac:dyDescent="0.3">
      <c r="B83" t="e">
        <f>VLOOKUP(D83,'[1]DOF080 Rev'!B:B,1,FALSE)</f>
        <v>#N/A</v>
      </c>
      <c r="C83" t="str">
        <f>VLOOKUP(D83,Category!A:B,2,FALSE)</f>
        <v>BALANCE SHEET</v>
      </c>
      <c r="D83" t="str">
        <f t="shared" si="13"/>
        <v>104708832</v>
      </c>
      <c r="E83" t="e">
        <f t="shared" si="11"/>
        <v>#N/A</v>
      </c>
      <c r="F83" t="e">
        <v>#N/A</v>
      </c>
      <c r="G83" t="e">
        <v>#N/A</v>
      </c>
      <c r="H83" t="e">
        <v>#N/A</v>
      </c>
      <c r="I83" t="e">
        <v>#N/A</v>
      </c>
      <c r="J83" t="e">
        <v>#N/A</v>
      </c>
      <c r="K83" t="e">
        <v>#N/A</v>
      </c>
      <c r="L83">
        <v>10470</v>
      </c>
      <c r="M83" t="s">
        <v>120</v>
      </c>
      <c r="N83">
        <v>8832</v>
      </c>
      <c r="O83" t="s">
        <v>121</v>
      </c>
      <c r="P83" s="6" t="str">
        <f t="shared" si="12"/>
        <v>Income</v>
      </c>
      <c r="Q83" s="246">
        <v>0</v>
      </c>
      <c r="R83" s="246">
        <v>0</v>
      </c>
      <c r="V83" s="259">
        <f t="shared" si="14"/>
        <v>0</v>
      </c>
      <c r="AJ83" s="245">
        <v>0</v>
      </c>
      <c r="AK83" s="251">
        <v>0</v>
      </c>
      <c r="AP83" s="257">
        <f t="shared" si="9"/>
        <v>0</v>
      </c>
      <c r="AS83" s="245">
        <f t="shared" si="10"/>
        <v>0</v>
      </c>
    </row>
    <row r="84" spans="2:47" hidden="1" x14ac:dyDescent="0.3">
      <c r="B84" t="e">
        <f>VLOOKUP(D84,'[1]DOF080 Rev'!B:B,1,FALSE)</f>
        <v>#N/A</v>
      </c>
      <c r="C84" t="str">
        <f>VLOOKUP(D84,Category!A:B,2,FALSE)</f>
        <v>BALANCE SHEET</v>
      </c>
      <c r="D84" t="str">
        <f t="shared" si="13"/>
        <v>104708833</v>
      </c>
      <c r="E84" t="e">
        <f t="shared" si="11"/>
        <v>#N/A</v>
      </c>
      <c r="F84" t="e">
        <v>#N/A</v>
      </c>
      <c r="G84" t="e">
        <v>#N/A</v>
      </c>
      <c r="H84" t="e">
        <v>#N/A</v>
      </c>
      <c r="I84" t="e">
        <v>#N/A</v>
      </c>
      <c r="J84" t="e">
        <v>#N/A</v>
      </c>
      <c r="K84" t="e">
        <v>#N/A</v>
      </c>
      <c r="L84">
        <v>10470</v>
      </c>
      <c r="M84" t="s">
        <v>120</v>
      </c>
      <c r="N84">
        <v>8833</v>
      </c>
      <c r="O84" t="s">
        <v>122</v>
      </c>
      <c r="P84" s="6" t="str">
        <f t="shared" si="12"/>
        <v>Income</v>
      </c>
      <c r="Q84" s="246">
        <v>0</v>
      </c>
      <c r="R84" s="246">
        <v>0</v>
      </c>
      <c r="V84" s="259">
        <f t="shared" si="14"/>
        <v>0</v>
      </c>
      <c r="AJ84" s="245">
        <v>0</v>
      </c>
      <c r="AK84" s="251">
        <v>0</v>
      </c>
      <c r="AP84" s="257">
        <f t="shared" si="9"/>
        <v>0</v>
      </c>
      <c r="AS84" s="245">
        <f t="shared" si="10"/>
        <v>0</v>
      </c>
    </row>
    <row r="85" spans="2:47" hidden="1" x14ac:dyDescent="0.3">
      <c r="B85" t="e">
        <f>VLOOKUP(D85,'[1]DOF080 Rev'!B:B,1,FALSE)</f>
        <v>#N/A</v>
      </c>
      <c r="C85" t="str">
        <f>VLOOKUP(D85,Category!A:B,2,FALSE)</f>
        <v>BALANCE SHEET</v>
      </c>
      <c r="D85" t="str">
        <f t="shared" si="13"/>
        <v>104708834</v>
      </c>
      <c r="E85" t="e">
        <f t="shared" si="11"/>
        <v>#N/A</v>
      </c>
      <c r="F85" t="e">
        <v>#N/A</v>
      </c>
      <c r="G85" t="e">
        <v>#N/A</v>
      </c>
      <c r="H85" t="e">
        <v>#N/A</v>
      </c>
      <c r="I85" t="e">
        <v>#N/A</v>
      </c>
      <c r="J85" t="e">
        <v>#N/A</v>
      </c>
      <c r="K85" t="e">
        <v>#N/A</v>
      </c>
      <c r="L85">
        <v>10470</v>
      </c>
      <c r="M85" t="s">
        <v>120</v>
      </c>
      <c r="N85">
        <v>8834</v>
      </c>
      <c r="O85" t="s">
        <v>123</v>
      </c>
      <c r="P85" s="6" t="str">
        <f t="shared" si="12"/>
        <v>Income</v>
      </c>
      <c r="Q85" s="246">
        <v>0</v>
      </c>
      <c r="R85" s="246">
        <v>0</v>
      </c>
      <c r="V85" s="259">
        <f t="shared" si="14"/>
        <v>0</v>
      </c>
      <c r="AJ85" s="245">
        <v>0</v>
      </c>
      <c r="AK85" s="251">
        <v>0</v>
      </c>
      <c r="AP85" s="257">
        <f t="shared" si="9"/>
        <v>0</v>
      </c>
      <c r="AS85" s="245">
        <f t="shared" si="10"/>
        <v>0</v>
      </c>
    </row>
    <row r="86" spans="2:47" hidden="1" x14ac:dyDescent="0.3">
      <c r="B86" t="e">
        <f>VLOOKUP(D86,'[1]DOF080 Rev'!B:B,1,FALSE)</f>
        <v>#N/A</v>
      </c>
      <c r="C86" t="str">
        <f>VLOOKUP(D86,Category!A:B,2,FALSE)</f>
        <v>SUSPENSE</v>
      </c>
      <c r="D86" t="str">
        <f t="shared" si="13"/>
        <v>70026006</v>
      </c>
      <c r="E86" t="e">
        <f t="shared" si="11"/>
        <v>#N/A</v>
      </c>
      <c r="F86" t="e">
        <v>#N/A</v>
      </c>
      <c r="G86" t="e">
        <v>#N/A</v>
      </c>
      <c r="H86" t="e">
        <v>#N/A</v>
      </c>
      <c r="I86" t="e">
        <v>#N/A</v>
      </c>
      <c r="J86" t="s">
        <v>124</v>
      </c>
      <c r="K86" t="s">
        <v>125</v>
      </c>
      <c r="L86">
        <v>7002</v>
      </c>
      <c r="M86" t="s">
        <v>126</v>
      </c>
      <c r="N86">
        <v>6006</v>
      </c>
      <c r="O86" t="s">
        <v>68</v>
      </c>
      <c r="P86" s="6" t="str">
        <f t="shared" si="12"/>
        <v>Income</v>
      </c>
      <c r="Q86" s="246">
        <v>0</v>
      </c>
      <c r="R86" s="246">
        <v>0</v>
      </c>
      <c r="V86" s="259">
        <f t="shared" si="14"/>
        <v>0</v>
      </c>
      <c r="AJ86" s="245">
        <v>0</v>
      </c>
      <c r="AK86" s="251">
        <v>0</v>
      </c>
      <c r="AP86" s="257">
        <f t="shared" si="9"/>
        <v>0</v>
      </c>
      <c r="AS86" s="245">
        <f t="shared" si="10"/>
        <v>0</v>
      </c>
    </row>
    <row r="87" spans="2:47" hidden="1" x14ac:dyDescent="0.3">
      <c r="B87" t="e">
        <f>VLOOKUP(D87,'[1]DOF080 Rev'!B:B,1,FALSE)</f>
        <v>#N/A</v>
      </c>
      <c r="C87" t="str">
        <f>VLOOKUP(D87,Category!A:B,2,FALSE)</f>
        <v>SUSPENSE</v>
      </c>
      <c r="D87" t="str">
        <f t="shared" si="13"/>
        <v>72206520</v>
      </c>
      <c r="E87" t="e">
        <f t="shared" si="11"/>
        <v>#N/A</v>
      </c>
      <c r="F87" t="e">
        <v>#N/A</v>
      </c>
      <c r="G87" t="e">
        <v>#N/A</v>
      </c>
      <c r="H87" t="e">
        <v>#N/A</v>
      </c>
      <c r="I87" t="e">
        <v>#N/A</v>
      </c>
      <c r="J87" t="s">
        <v>127</v>
      </c>
      <c r="K87" t="s">
        <v>128</v>
      </c>
      <c r="L87">
        <v>7220</v>
      </c>
      <c r="M87" t="s">
        <v>129</v>
      </c>
      <c r="N87">
        <v>6520</v>
      </c>
      <c r="O87" t="s">
        <v>130</v>
      </c>
      <c r="P87" s="6" t="str">
        <f t="shared" si="12"/>
        <v>Income</v>
      </c>
      <c r="Q87" s="246">
        <v>0</v>
      </c>
      <c r="R87" s="246">
        <v>0</v>
      </c>
      <c r="V87" s="259">
        <f t="shared" si="14"/>
        <v>0</v>
      </c>
      <c r="AJ87" s="245">
        <v>0</v>
      </c>
      <c r="AK87" s="251">
        <v>0</v>
      </c>
      <c r="AP87" s="257">
        <f t="shared" si="9"/>
        <v>0</v>
      </c>
      <c r="AS87" s="245">
        <f t="shared" si="10"/>
        <v>0</v>
      </c>
    </row>
    <row r="88" spans="2:47" hidden="1" x14ac:dyDescent="0.3">
      <c r="B88" t="e">
        <f>VLOOKUP(D88,'[1]DOF080 Rev'!B:B,1,FALSE)</f>
        <v>#N/A</v>
      </c>
      <c r="C88" t="str">
        <f>VLOOKUP(D88,Category!A:B,2,FALSE)</f>
        <v>SUSPENSE</v>
      </c>
      <c r="D88" t="str">
        <f t="shared" si="13"/>
        <v>72206521</v>
      </c>
      <c r="E88" t="e">
        <f t="shared" si="11"/>
        <v>#N/A</v>
      </c>
      <c r="F88" t="e">
        <v>#N/A</v>
      </c>
      <c r="G88" t="e">
        <v>#N/A</v>
      </c>
      <c r="H88" t="e">
        <v>#N/A</v>
      </c>
      <c r="I88" t="e">
        <v>#N/A</v>
      </c>
      <c r="J88" t="s">
        <v>127</v>
      </c>
      <c r="K88" t="s">
        <v>128</v>
      </c>
      <c r="L88">
        <v>7220</v>
      </c>
      <c r="M88" t="s">
        <v>129</v>
      </c>
      <c r="N88">
        <v>6521</v>
      </c>
      <c r="O88" t="s">
        <v>131</v>
      </c>
      <c r="P88" s="6" t="str">
        <f t="shared" si="12"/>
        <v>Income</v>
      </c>
      <c r="Q88" s="246">
        <v>0</v>
      </c>
      <c r="R88" s="246">
        <v>0</v>
      </c>
      <c r="V88" s="259">
        <f t="shared" si="14"/>
        <v>0</v>
      </c>
      <c r="AJ88" s="245">
        <v>0</v>
      </c>
      <c r="AK88" s="251">
        <v>0</v>
      </c>
      <c r="AP88" s="257">
        <f t="shared" si="9"/>
        <v>0</v>
      </c>
      <c r="AS88" s="245">
        <f t="shared" si="10"/>
        <v>0</v>
      </c>
    </row>
    <row r="89" spans="2:47" hidden="1" x14ac:dyDescent="0.3">
      <c r="B89" t="e">
        <f>VLOOKUP(D89,'[1]DOF080 Rev'!B:B,1,FALSE)</f>
        <v>#N/A</v>
      </c>
      <c r="C89" t="str">
        <f>VLOOKUP(D89,Category!A:B,2,FALSE)</f>
        <v>SUSPENSE</v>
      </c>
      <c r="D89" t="str">
        <f t="shared" si="13"/>
        <v>72256031</v>
      </c>
      <c r="E89" t="e">
        <f t="shared" si="11"/>
        <v>#N/A</v>
      </c>
      <c r="F89" t="e">
        <v>#N/A</v>
      </c>
      <c r="G89" t="e">
        <v>#N/A</v>
      </c>
      <c r="H89" t="e">
        <v>#N/A</v>
      </c>
      <c r="I89" t="e">
        <v>#N/A</v>
      </c>
      <c r="J89" t="s">
        <v>127</v>
      </c>
      <c r="K89" t="s">
        <v>128</v>
      </c>
      <c r="L89">
        <v>7225</v>
      </c>
      <c r="M89" t="s">
        <v>132</v>
      </c>
      <c r="N89">
        <v>6031</v>
      </c>
      <c r="O89" t="s">
        <v>133</v>
      </c>
      <c r="P89" s="6" t="str">
        <f t="shared" si="12"/>
        <v>Income</v>
      </c>
      <c r="Q89" s="246">
        <v>0</v>
      </c>
      <c r="R89" s="246">
        <v>0</v>
      </c>
      <c r="V89" s="259">
        <f t="shared" si="14"/>
        <v>0</v>
      </c>
      <c r="AJ89" s="245">
        <v>0</v>
      </c>
      <c r="AK89" s="251">
        <v>0</v>
      </c>
      <c r="AP89" s="257">
        <f t="shared" si="9"/>
        <v>0</v>
      </c>
      <c r="AS89" s="245">
        <f t="shared" si="10"/>
        <v>0</v>
      </c>
    </row>
    <row r="90" spans="2:47" hidden="1" x14ac:dyDescent="0.3">
      <c r="B90" t="e">
        <f>VLOOKUP(D90,'[1]DOF080 Rev'!B:B,1,FALSE)</f>
        <v>#N/A</v>
      </c>
      <c r="C90" t="str">
        <f>VLOOKUP(D90,Category!A:B,2,FALSE)</f>
        <v>BALANCE SHEET</v>
      </c>
      <c r="D90" t="str">
        <f t="shared" si="13"/>
        <v>90912079</v>
      </c>
      <c r="E90" t="e">
        <f t="shared" si="11"/>
        <v>#N/A</v>
      </c>
      <c r="F90" t="e">
        <v>#N/A</v>
      </c>
      <c r="G90" t="e">
        <v>#N/A</v>
      </c>
      <c r="H90" t="e">
        <v>#N/A</v>
      </c>
      <c r="I90" t="e">
        <v>#N/A</v>
      </c>
      <c r="J90" t="s">
        <v>134</v>
      </c>
      <c r="K90" t="s">
        <v>135</v>
      </c>
      <c r="L90">
        <v>9091</v>
      </c>
      <c r="M90" t="s">
        <v>136</v>
      </c>
      <c r="N90">
        <v>2079</v>
      </c>
      <c r="O90" t="s">
        <v>35</v>
      </c>
      <c r="P90" s="6" t="str">
        <f t="shared" si="12"/>
        <v>Expenditure</v>
      </c>
      <c r="Q90" s="246">
        <v>0</v>
      </c>
      <c r="R90" s="246">
        <v>0</v>
      </c>
      <c r="V90" s="259">
        <f t="shared" si="14"/>
        <v>0</v>
      </c>
      <c r="AJ90" s="245">
        <v>0</v>
      </c>
      <c r="AK90" s="251">
        <v>0</v>
      </c>
      <c r="AP90" s="257">
        <f t="shared" si="9"/>
        <v>0</v>
      </c>
      <c r="AS90" s="245">
        <f t="shared" si="10"/>
        <v>0</v>
      </c>
    </row>
    <row r="91" spans="2:47" hidden="1" x14ac:dyDescent="0.3">
      <c r="B91" t="e">
        <f>VLOOKUP(D91,'[1]DOF080 Rev'!B:B,1,FALSE)</f>
        <v>#N/A</v>
      </c>
      <c r="C91" t="str">
        <f>VLOOKUP(D91,Category!A:B,2,FALSE)</f>
        <v>BALANCE SHEET</v>
      </c>
      <c r="D91" t="str">
        <f t="shared" si="13"/>
        <v>80066000</v>
      </c>
      <c r="E91" t="e">
        <f t="shared" si="11"/>
        <v>#N/A</v>
      </c>
      <c r="F91" t="e">
        <v>#N/A</v>
      </c>
      <c r="G91" t="e">
        <v>#N/A</v>
      </c>
      <c r="H91" t="e">
        <v>#N/A</v>
      </c>
      <c r="I91" t="e">
        <v>#N/A</v>
      </c>
      <c r="J91" t="s">
        <v>137</v>
      </c>
      <c r="K91" t="s">
        <v>138</v>
      </c>
      <c r="L91">
        <v>8006</v>
      </c>
      <c r="M91" t="s">
        <v>139</v>
      </c>
      <c r="N91">
        <v>6000</v>
      </c>
      <c r="O91" t="s">
        <v>107</v>
      </c>
      <c r="P91" s="6" t="str">
        <f t="shared" si="12"/>
        <v>Income</v>
      </c>
      <c r="Q91" s="246">
        <v>0</v>
      </c>
      <c r="R91" s="246">
        <v>0</v>
      </c>
      <c r="V91" s="259">
        <f t="shared" si="14"/>
        <v>0</v>
      </c>
      <c r="AJ91" s="245">
        <v>0</v>
      </c>
      <c r="AK91" s="251">
        <v>0</v>
      </c>
      <c r="AP91" s="257">
        <f t="shared" si="9"/>
        <v>0</v>
      </c>
      <c r="AS91" s="245">
        <f t="shared" si="10"/>
        <v>0</v>
      </c>
    </row>
    <row r="92" spans="2:47" hidden="1" x14ac:dyDescent="0.3">
      <c r="B92" t="e">
        <f>VLOOKUP(D92,'[1]DOF080 Rev'!B:B,1,FALSE)</f>
        <v>#N/A</v>
      </c>
      <c r="C92" t="str">
        <f>VLOOKUP(D92,Category!A:B,2,FALSE)</f>
        <v>BALANCE SHEET</v>
      </c>
      <c r="D92" t="str">
        <f t="shared" si="13"/>
        <v>90502092</v>
      </c>
      <c r="E92" t="e">
        <f t="shared" si="11"/>
        <v>#N/A</v>
      </c>
      <c r="F92" t="e">
        <v>#N/A</v>
      </c>
      <c r="G92" t="e">
        <v>#N/A</v>
      </c>
      <c r="H92" t="e">
        <v>#N/A</v>
      </c>
      <c r="I92" t="e">
        <v>#N/A</v>
      </c>
      <c r="J92" t="s">
        <v>137</v>
      </c>
      <c r="K92" t="s">
        <v>138</v>
      </c>
      <c r="L92">
        <v>9050</v>
      </c>
      <c r="M92" t="s">
        <v>140</v>
      </c>
      <c r="N92">
        <v>2092</v>
      </c>
      <c r="O92" t="s">
        <v>141</v>
      </c>
      <c r="P92" s="6" t="str">
        <f t="shared" si="12"/>
        <v>Expenditure</v>
      </c>
      <c r="Q92" s="246">
        <v>0</v>
      </c>
      <c r="R92" s="246">
        <v>0</v>
      </c>
      <c r="V92" s="259">
        <f t="shared" si="14"/>
        <v>0</v>
      </c>
      <c r="AJ92" s="245">
        <v>0</v>
      </c>
      <c r="AK92" s="251">
        <v>0</v>
      </c>
      <c r="AP92" s="257">
        <f t="shared" si="9"/>
        <v>0</v>
      </c>
      <c r="AS92" s="245">
        <f t="shared" si="10"/>
        <v>0</v>
      </c>
    </row>
    <row r="93" spans="2:47" hidden="1" x14ac:dyDescent="0.3">
      <c r="B93" t="e">
        <f>VLOOKUP(D93,'[1]DOF080 Rev'!B:B,1,FALSE)</f>
        <v>#N/A</v>
      </c>
      <c r="C93" t="str">
        <f>VLOOKUP(D93,Category!A:B,2,FALSE)</f>
        <v>BALANCE SHEET</v>
      </c>
      <c r="D93" t="str">
        <f t="shared" si="13"/>
        <v>101166003</v>
      </c>
      <c r="E93" t="e">
        <f t="shared" si="11"/>
        <v>#N/A</v>
      </c>
      <c r="F93" t="e">
        <v>#N/A</v>
      </c>
      <c r="G93" t="e">
        <v>#N/A</v>
      </c>
      <c r="H93" t="e">
        <v>#N/A</v>
      </c>
      <c r="I93" t="e">
        <v>#N/A</v>
      </c>
      <c r="J93" t="s">
        <v>137</v>
      </c>
      <c r="K93" t="s">
        <v>138</v>
      </c>
      <c r="L93">
        <v>10116</v>
      </c>
      <c r="M93" s="7" t="s">
        <v>142</v>
      </c>
      <c r="N93">
        <v>6003</v>
      </c>
      <c r="O93" t="s">
        <v>89</v>
      </c>
      <c r="P93" s="6" t="str">
        <f t="shared" si="12"/>
        <v>Income</v>
      </c>
      <c r="Q93" s="246">
        <v>0</v>
      </c>
      <c r="R93" s="246">
        <v>0</v>
      </c>
      <c r="V93" s="259">
        <f t="shared" si="14"/>
        <v>0</v>
      </c>
      <c r="AJ93" s="245">
        <v>0</v>
      </c>
      <c r="AK93" s="251">
        <v>0</v>
      </c>
      <c r="AP93" s="257">
        <f t="shared" si="9"/>
        <v>0</v>
      </c>
      <c r="AS93" s="245">
        <f t="shared" si="10"/>
        <v>0</v>
      </c>
    </row>
    <row r="94" spans="2:47" hidden="1" x14ac:dyDescent="0.3">
      <c r="B94" t="e">
        <f>VLOOKUP(D94,'[1]DOF080 Rev'!B:B,1,FALSE)</f>
        <v>#N/A</v>
      </c>
      <c r="C94" t="str">
        <f>VLOOKUP(D94,Category!A:B,2,FALSE)</f>
        <v>BALANCE SHEET</v>
      </c>
      <c r="D94" t="str">
        <f t="shared" si="13"/>
        <v>101166009</v>
      </c>
      <c r="E94" t="e">
        <f t="shared" si="11"/>
        <v>#N/A</v>
      </c>
      <c r="F94" t="e">
        <v>#N/A</v>
      </c>
      <c r="G94" t="e">
        <v>#N/A</v>
      </c>
      <c r="H94" t="e">
        <v>#N/A</v>
      </c>
      <c r="I94" t="e">
        <v>#N/A</v>
      </c>
      <c r="J94" t="s">
        <v>137</v>
      </c>
      <c r="K94" t="s">
        <v>138</v>
      </c>
      <c r="L94">
        <v>10116</v>
      </c>
      <c r="M94" s="7" t="s">
        <v>142</v>
      </c>
      <c r="N94">
        <v>6009</v>
      </c>
      <c r="O94" t="s">
        <v>71</v>
      </c>
      <c r="P94" s="6" t="str">
        <f t="shared" si="12"/>
        <v>Income</v>
      </c>
      <c r="Q94" s="246">
        <v>0</v>
      </c>
      <c r="R94" s="246">
        <v>0</v>
      </c>
      <c r="V94" s="259">
        <f t="shared" si="14"/>
        <v>0</v>
      </c>
      <c r="AJ94" s="245">
        <v>0</v>
      </c>
      <c r="AK94" s="251">
        <v>0</v>
      </c>
      <c r="AP94" s="257">
        <f t="shared" si="9"/>
        <v>0</v>
      </c>
      <c r="AS94" s="245">
        <f t="shared" si="10"/>
        <v>0</v>
      </c>
    </row>
    <row r="95" spans="2:47" hidden="1" x14ac:dyDescent="0.3">
      <c r="B95" t="e">
        <f>VLOOKUP(D95,'[1]DOF080 Rev'!B:B,1,FALSE)</f>
        <v>#N/A</v>
      </c>
      <c r="C95" t="str">
        <f>VLOOKUP(D95,Category!A:B,2,FALSE)</f>
        <v>BALANCE SHEET</v>
      </c>
      <c r="D95" t="str">
        <f t="shared" si="13"/>
        <v>101356003</v>
      </c>
      <c r="E95" t="e">
        <f t="shared" si="11"/>
        <v>#N/A</v>
      </c>
      <c r="F95" t="e">
        <v>#N/A</v>
      </c>
      <c r="G95" t="e">
        <v>#N/A</v>
      </c>
      <c r="H95" t="e">
        <v>#N/A</v>
      </c>
      <c r="I95" t="e">
        <v>#N/A</v>
      </c>
      <c r="J95" t="s">
        <v>137</v>
      </c>
      <c r="K95" t="s">
        <v>138</v>
      </c>
      <c r="L95">
        <v>10135</v>
      </c>
      <c r="M95" t="s">
        <v>143</v>
      </c>
      <c r="N95">
        <v>6003</v>
      </c>
      <c r="O95" t="s">
        <v>89</v>
      </c>
      <c r="P95" s="6" t="str">
        <f t="shared" si="12"/>
        <v>Income</v>
      </c>
      <c r="Q95" s="246">
        <v>0</v>
      </c>
      <c r="R95" s="246">
        <v>0</v>
      </c>
      <c r="V95" s="259">
        <f t="shared" si="14"/>
        <v>0</v>
      </c>
      <c r="AJ95" s="245">
        <v>0</v>
      </c>
      <c r="AK95" s="251">
        <v>0</v>
      </c>
      <c r="AP95" s="257">
        <f t="shared" si="9"/>
        <v>0</v>
      </c>
      <c r="AS95" s="245">
        <f t="shared" si="10"/>
        <v>0</v>
      </c>
    </row>
    <row r="96" spans="2:47" hidden="1" x14ac:dyDescent="0.3">
      <c r="B96" t="str">
        <f>VLOOKUP(D96,'[1]DOF080 Rev'!B:B,1,FALSE)</f>
        <v>23982079</v>
      </c>
      <c r="C96" t="str">
        <f>VLOOKUP(D96,Category!A:B,2,FALSE)</f>
        <v>NCOS</v>
      </c>
      <c r="D96" t="str">
        <f t="shared" si="13"/>
        <v>23982079</v>
      </c>
      <c r="E96" t="str">
        <f t="shared" si="11"/>
        <v>People &amp; Place DirectorateAss Dir DevelopmentEconomic Development and Promotion</v>
      </c>
      <c r="F96" t="s">
        <v>482</v>
      </c>
      <c r="G96" t="s">
        <v>483</v>
      </c>
      <c r="H96" t="s">
        <v>955</v>
      </c>
      <c r="I96" t="s">
        <v>1258</v>
      </c>
      <c r="J96" t="s">
        <v>144</v>
      </c>
      <c r="K96" t="s">
        <v>145</v>
      </c>
      <c r="L96">
        <v>2398</v>
      </c>
      <c r="M96" t="s">
        <v>146</v>
      </c>
      <c r="N96">
        <v>2079</v>
      </c>
      <c r="O96" t="s">
        <v>35</v>
      </c>
      <c r="P96" s="6" t="str">
        <f t="shared" si="12"/>
        <v>Expenditure</v>
      </c>
      <c r="Q96" s="246">
        <v>0</v>
      </c>
      <c r="R96" s="246">
        <v>40000</v>
      </c>
      <c r="S96" s="244">
        <v>40000</v>
      </c>
      <c r="V96" s="259">
        <f t="shared" si="14"/>
        <v>40000</v>
      </c>
      <c r="AH96" s="245">
        <v>-40000</v>
      </c>
      <c r="AJ96" s="245">
        <v>40000</v>
      </c>
      <c r="AK96" s="251">
        <v>0</v>
      </c>
      <c r="AP96" s="257">
        <f t="shared" si="9"/>
        <v>0</v>
      </c>
      <c r="AS96" s="245">
        <f t="shared" si="10"/>
        <v>0</v>
      </c>
      <c r="AU96" s="8" t="s">
        <v>1286</v>
      </c>
    </row>
    <row r="97" spans="2:47" hidden="1" x14ac:dyDescent="0.3">
      <c r="B97" t="str">
        <f>VLOOKUP(D97,'[1]DOF080 Rev'!B:B,1,FALSE)</f>
        <v>11552</v>
      </c>
      <c r="C97" t="str">
        <f>VLOOKUP(D97,Category!A:B,2,FALSE)</f>
        <v>NCOS</v>
      </c>
      <c r="D97" t="str">
        <f t="shared" si="13"/>
        <v>11552</v>
      </c>
      <c r="E97" t="str">
        <f t="shared" si="11"/>
        <v>Corporate Services DirectorateAss Dir Legal &amp; Democratic ServicesElectionsCorporate Services DirectorateElections</v>
      </c>
      <c r="F97" t="s">
        <v>1283</v>
      </c>
      <c r="G97" t="s">
        <v>1283</v>
      </c>
      <c r="H97" t="s">
        <v>337</v>
      </c>
      <c r="I97" t="s">
        <v>338</v>
      </c>
      <c r="J97" t="s">
        <v>147</v>
      </c>
      <c r="K97" t="s">
        <v>148</v>
      </c>
      <c r="L97">
        <v>1155</v>
      </c>
      <c r="M97" t="s">
        <v>149</v>
      </c>
      <c r="N97">
        <v>2</v>
      </c>
      <c r="O97" t="s">
        <v>150</v>
      </c>
      <c r="P97" s="6" t="str">
        <f t="shared" si="12"/>
        <v>Expenditure</v>
      </c>
      <c r="Q97" s="246">
        <v>0</v>
      </c>
      <c r="R97" s="246">
        <v>0</v>
      </c>
      <c r="S97" s="244">
        <v>0</v>
      </c>
      <c r="V97" s="259">
        <f t="shared" si="14"/>
        <v>0</v>
      </c>
      <c r="AJ97" s="245">
        <v>0</v>
      </c>
      <c r="AK97" s="251">
        <v>0</v>
      </c>
      <c r="AP97" s="257">
        <f t="shared" si="9"/>
        <v>0</v>
      </c>
      <c r="AS97" s="245">
        <f t="shared" si="10"/>
        <v>0</v>
      </c>
      <c r="AU97" s="8" t="s">
        <v>1286</v>
      </c>
    </row>
    <row r="98" spans="2:47" hidden="1" x14ac:dyDescent="0.3">
      <c r="B98" t="str">
        <f>VLOOKUP(D98,'[1]DOF080 Rev'!B:B,1,FALSE)</f>
        <v>11551029</v>
      </c>
      <c r="C98" t="str">
        <f>VLOOKUP(D98,Category!A:B,2,FALSE)</f>
        <v>NCOS</v>
      </c>
      <c r="D98" t="str">
        <f t="shared" si="13"/>
        <v>11551029</v>
      </c>
      <c r="E98" t="str">
        <f t="shared" si="11"/>
        <v>Corporate Services DirectorateAss Dir Legal &amp; Democratic ServicesElectionsCorporate Services DirectorateElections</v>
      </c>
      <c r="F98" t="s">
        <v>1283</v>
      </c>
      <c r="G98" t="s">
        <v>1283</v>
      </c>
      <c r="H98" t="s">
        <v>337</v>
      </c>
      <c r="I98" t="s">
        <v>338</v>
      </c>
      <c r="J98" t="s">
        <v>147</v>
      </c>
      <c r="K98" t="s">
        <v>148</v>
      </c>
      <c r="L98">
        <v>1155</v>
      </c>
      <c r="M98" t="s">
        <v>149</v>
      </c>
      <c r="N98">
        <v>1029</v>
      </c>
      <c r="O98" t="s">
        <v>151</v>
      </c>
      <c r="P98" s="6" t="str">
        <f t="shared" si="12"/>
        <v>Expenditure</v>
      </c>
      <c r="Q98" s="246">
        <v>0</v>
      </c>
      <c r="R98" s="246">
        <v>0</v>
      </c>
      <c r="S98" s="244">
        <v>0</v>
      </c>
      <c r="V98" s="259">
        <f t="shared" si="14"/>
        <v>0</v>
      </c>
      <c r="AJ98" s="245">
        <v>0</v>
      </c>
      <c r="AK98" s="251">
        <v>0</v>
      </c>
      <c r="AP98" s="257">
        <f t="shared" si="9"/>
        <v>0</v>
      </c>
      <c r="AS98" s="245">
        <f t="shared" si="10"/>
        <v>0</v>
      </c>
      <c r="AU98" s="8" t="s">
        <v>1286</v>
      </c>
    </row>
    <row r="99" spans="2:47" hidden="1" x14ac:dyDescent="0.3">
      <c r="B99" t="str">
        <f>VLOOKUP(D99,'[1]DOF080 Rev'!B:B,1,FALSE)</f>
        <v>11552818</v>
      </c>
      <c r="C99" t="str">
        <f>VLOOKUP(D99,Category!A:B,2,FALSE)</f>
        <v>NCOS</v>
      </c>
      <c r="D99" t="str">
        <f t="shared" si="13"/>
        <v>11552818</v>
      </c>
      <c r="E99" t="str">
        <f t="shared" si="11"/>
        <v>Corporate Services DirectorateAss Dir Legal &amp; Democratic ServicesElectionsCorporate Services DirectorateElections</v>
      </c>
      <c r="F99" t="s">
        <v>1283</v>
      </c>
      <c r="G99" t="s">
        <v>1283</v>
      </c>
      <c r="H99" t="s">
        <v>337</v>
      </c>
      <c r="I99" t="s">
        <v>338</v>
      </c>
      <c r="J99" t="s">
        <v>147</v>
      </c>
      <c r="K99" t="s">
        <v>148</v>
      </c>
      <c r="L99">
        <v>1155</v>
      </c>
      <c r="M99" t="s">
        <v>149</v>
      </c>
      <c r="N99">
        <v>2818</v>
      </c>
      <c r="O99" t="s">
        <v>152</v>
      </c>
      <c r="P99" s="6" t="str">
        <f t="shared" si="12"/>
        <v>Expenditure</v>
      </c>
      <c r="Q99" s="246">
        <v>0</v>
      </c>
      <c r="R99" s="246">
        <v>0</v>
      </c>
      <c r="S99" s="244">
        <v>0</v>
      </c>
      <c r="V99" s="259">
        <f t="shared" si="14"/>
        <v>0</v>
      </c>
      <c r="AJ99" s="245">
        <v>0</v>
      </c>
      <c r="AK99" s="251">
        <v>0</v>
      </c>
      <c r="AP99" s="257">
        <f t="shared" si="9"/>
        <v>0</v>
      </c>
      <c r="AS99" s="245">
        <f t="shared" si="10"/>
        <v>0</v>
      </c>
      <c r="AU99" s="8" t="s">
        <v>1286</v>
      </c>
    </row>
    <row r="100" spans="2:47" hidden="1" x14ac:dyDescent="0.3">
      <c r="B100" t="str">
        <f>VLOOKUP(D100,'[1]DOF080 Rev'!B:B,1,FALSE)</f>
        <v>11552822</v>
      </c>
      <c r="C100" t="str">
        <f>VLOOKUP(D100,Category!A:B,2,FALSE)</f>
        <v>NCOS</v>
      </c>
      <c r="D100" t="str">
        <f t="shared" si="13"/>
        <v>11552822</v>
      </c>
      <c r="E100" t="str">
        <f t="shared" si="11"/>
        <v>Corporate Services DirectorateAss Dir Legal &amp; Democratic ServicesElectionsCorporate Services DirectorateElections</v>
      </c>
      <c r="F100" t="s">
        <v>1283</v>
      </c>
      <c r="G100" t="s">
        <v>1283</v>
      </c>
      <c r="H100" t="s">
        <v>337</v>
      </c>
      <c r="I100" t="s">
        <v>338</v>
      </c>
      <c r="J100" t="s">
        <v>147</v>
      </c>
      <c r="K100" t="s">
        <v>148</v>
      </c>
      <c r="L100">
        <v>1155</v>
      </c>
      <c r="M100" t="s">
        <v>149</v>
      </c>
      <c r="N100">
        <v>2822</v>
      </c>
      <c r="O100" t="s">
        <v>153</v>
      </c>
      <c r="P100" s="6" t="str">
        <f t="shared" si="12"/>
        <v>Expenditure</v>
      </c>
      <c r="Q100" s="246">
        <v>0</v>
      </c>
      <c r="R100" s="246">
        <v>0</v>
      </c>
      <c r="S100" s="244">
        <v>0</v>
      </c>
      <c r="V100" s="259">
        <f t="shared" si="14"/>
        <v>0</v>
      </c>
      <c r="AJ100" s="245">
        <v>0</v>
      </c>
      <c r="AK100" s="251">
        <v>0</v>
      </c>
      <c r="AP100" s="257">
        <f t="shared" si="9"/>
        <v>0</v>
      </c>
      <c r="AS100" s="245">
        <f t="shared" si="10"/>
        <v>0</v>
      </c>
      <c r="AU100" s="8" t="s">
        <v>1286</v>
      </c>
    </row>
    <row r="101" spans="2:47" hidden="1" x14ac:dyDescent="0.3">
      <c r="B101" t="str">
        <f>VLOOKUP(D101,'[1]DOF080 Rev'!B:B,1,FALSE)</f>
        <v>11552832</v>
      </c>
      <c r="C101" t="str">
        <f>VLOOKUP(D101,Category!A:B,2,FALSE)</f>
        <v>NCOS</v>
      </c>
      <c r="D101" t="str">
        <f t="shared" si="13"/>
        <v>11552832</v>
      </c>
      <c r="E101" t="str">
        <f t="shared" si="11"/>
        <v>Corporate Services DirectorateAss Dir Legal &amp; Democratic ServicesElectionsCorporate Services DirectorateElections</v>
      </c>
      <c r="F101" t="s">
        <v>1283</v>
      </c>
      <c r="G101" t="s">
        <v>1283</v>
      </c>
      <c r="H101" t="s">
        <v>337</v>
      </c>
      <c r="I101" t="s">
        <v>338</v>
      </c>
      <c r="J101" t="s">
        <v>147</v>
      </c>
      <c r="K101" t="s">
        <v>148</v>
      </c>
      <c r="L101">
        <v>1155</v>
      </c>
      <c r="M101" t="s">
        <v>149</v>
      </c>
      <c r="N101">
        <v>2832</v>
      </c>
      <c r="O101" t="s">
        <v>154</v>
      </c>
      <c r="P101" s="6" t="str">
        <f t="shared" si="12"/>
        <v>Expenditure</v>
      </c>
      <c r="Q101" s="246">
        <v>0</v>
      </c>
      <c r="R101" s="246">
        <v>0</v>
      </c>
      <c r="S101" s="244">
        <v>0</v>
      </c>
      <c r="V101" s="259">
        <f t="shared" si="14"/>
        <v>0</v>
      </c>
      <c r="AJ101" s="245">
        <v>0</v>
      </c>
      <c r="AK101" s="251">
        <v>0</v>
      </c>
      <c r="AP101" s="257">
        <f t="shared" si="9"/>
        <v>0</v>
      </c>
      <c r="AS101" s="245">
        <f t="shared" si="10"/>
        <v>0</v>
      </c>
      <c r="AU101" s="8" t="s">
        <v>1286</v>
      </c>
    </row>
    <row r="102" spans="2:47" hidden="1" x14ac:dyDescent="0.3">
      <c r="B102" t="str">
        <f>VLOOKUP(D102,'[1]DOF080 Rev'!B:B,1,FALSE)</f>
        <v>11557000</v>
      </c>
      <c r="C102" t="str">
        <f>VLOOKUP(D102,Category!A:B,2,FALSE)</f>
        <v>NCOS</v>
      </c>
      <c r="D102" t="str">
        <f t="shared" si="13"/>
        <v>11557000</v>
      </c>
      <c r="E102" t="str">
        <f t="shared" si="11"/>
        <v>Corporate Services DirectorateAss Dir Legal &amp; Democratic ServicesElectionsCorporate Services DirectorateElections</v>
      </c>
      <c r="F102" t="s">
        <v>1283</v>
      </c>
      <c r="G102" t="s">
        <v>1283</v>
      </c>
      <c r="H102" t="s">
        <v>337</v>
      </c>
      <c r="I102" t="s">
        <v>338</v>
      </c>
      <c r="J102" t="s">
        <v>147</v>
      </c>
      <c r="K102" t="s">
        <v>148</v>
      </c>
      <c r="L102">
        <v>1155</v>
      </c>
      <c r="M102" t="s">
        <v>149</v>
      </c>
      <c r="N102">
        <v>7000</v>
      </c>
      <c r="O102" t="s">
        <v>44</v>
      </c>
      <c r="P102" s="6" t="str">
        <f t="shared" si="12"/>
        <v>Income</v>
      </c>
      <c r="Q102" s="246">
        <v>0</v>
      </c>
      <c r="R102" s="246">
        <v>0</v>
      </c>
      <c r="S102" s="244">
        <v>0</v>
      </c>
      <c r="V102" s="259">
        <f t="shared" si="14"/>
        <v>0</v>
      </c>
      <c r="AJ102" s="245">
        <v>0</v>
      </c>
      <c r="AK102" s="251">
        <v>0</v>
      </c>
      <c r="AP102" s="257">
        <f t="shared" si="9"/>
        <v>0</v>
      </c>
      <c r="AS102" s="245">
        <f t="shared" si="10"/>
        <v>0</v>
      </c>
      <c r="AU102" s="8" t="s">
        <v>1286</v>
      </c>
    </row>
    <row r="103" spans="2:47" ht="28.8" x14ac:dyDescent="0.3">
      <c r="B103" t="str">
        <f>VLOOKUP(D103,'[1]DOF080 Rev'!B:B,1,FALSE)</f>
        <v>25001</v>
      </c>
      <c r="C103" t="str">
        <f>VLOOKUP(D103,Category!A:B,2,FALSE)</f>
        <v>NCOS</v>
      </c>
      <c r="D103" t="str">
        <f t="shared" si="13"/>
        <v>25001</v>
      </c>
      <c r="E103" t="str">
        <f t="shared" si="11"/>
        <v>People &amp; Place DirectorateAss Dir CommunitiesHome Improvement Agency</v>
      </c>
      <c r="F103" t="s">
        <v>1284</v>
      </c>
      <c r="G103" t="s">
        <v>483</v>
      </c>
      <c r="H103" t="s">
        <v>482</v>
      </c>
      <c r="I103" t="s">
        <v>1220</v>
      </c>
      <c r="J103" t="s">
        <v>155</v>
      </c>
      <c r="K103" t="s">
        <v>156</v>
      </c>
      <c r="L103">
        <v>2500</v>
      </c>
      <c r="M103" t="s">
        <v>157</v>
      </c>
      <c r="N103">
        <v>1</v>
      </c>
      <c r="O103" t="s">
        <v>158</v>
      </c>
      <c r="P103" s="6" t="str">
        <f t="shared" si="12"/>
        <v>Expenditure</v>
      </c>
      <c r="Q103" s="246">
        <v>115570</v>
      </c>
      <c r="R103" s="246">
        <v>115570</v>
      </c>
      <c r="S103" s="244">
        <v>115570</v>
      </c>
      <c r="V103" s="259">
        <f t="shared" si="14"/>
        <v>115570</v>
      </c>
      <c r="W103" s="245">
        <v>96620</v>
      </c>
      <c r="AD103" s="259"/>
      <c r="AJ103" s="245">
        <v>115570</v>
      </c>
      <c r="AK103" s="255">
        <v>212190</v>
      </c>
      <c r="AP103" s="257">
        <f t="shared" si="9"/>
        <v>212190</v>
      </c>
      <c r="AS103" s="245">
        <f t="shared" si="10"/>
        <v>212190</v>
      </c>
      <c r="AT103" s="8" t="s">
        <v>3586</v>
      </c>
      <c r="AU103" s="8" t="s">
        <v>2983</v>
      </c>
    </row>
    <row r="104" spans="2:47" hidden="1" x14ac:dyDescent="0.3">
      <c r="B104" t="str">
        <f>VLOOKUP(D104,'[1]DOF080 Rev'!B:B,1,FALSE)</f>
        <v>25008</v>
      </c>
      <c r="C104" t="str">
        <f>VLOOKUP(D104,Category!A:B,2,FALSE)</f>
        <v>NCOS</v>
      </c>
      <c r="D104" t="str">
        <f t="shared" si="13"/>
        <v>25008</v>
      </c>
      <c r="E104" t="str">
        <f t="shared" si="11"/>
        <v>People &amp; Place DirectorateAss Dir CommunitiesHome Improvement Agency</v>
      </c>
      <c r="F104" t="s">
        <v>1284</v>
      </c>
      <c r="G104" t="s">
        <v>483</v>
      </c>
      <c r="H104" t="s">
        <v>482</v>
      </c>
      <c r="I104" t="s">
        <v>1220</v>
      </c>
      <c r="J104" t="s">
        <v>155</v>
      </c>
      <c r="K104" t="s">
        <v>156</v>
      </c>
      <c r="L104">
        <v>2500</v>
      </c>
      <c r="M104" t="s">
        <v>157</v>
      </c>
      <c r="N104">
        <v>8</v>
      </c>
      <c r="O104" t="s">
        <v>159</v>
      </c>
      <c r="P104" s="6" t="str">
        <f t="shared" si="12"/>
        <v>Expenditure</v>
      </c>
      <c r="Q104" s="246">
        <v>0</v>
      </c>
      <c r="R104" s="246">
        <v>0</v>
      </c>
      <c r="S104" s="244">
        <v>0</v>
      </c>
      <c r="V104" s="259">
        <f t="shared" si="14"/>
        <v>0</v>
      </c>
      <c r="AJ104" s="245">
        <v>0</v>
      </c>
      <c r="AK104" s="251">
        <v>0</v>
      </c>
      <c r="AP104" s="257">
        <f t="shared" si="9"/>
        <v>0</v>
      </c>
      <c r="AS104" s="245">
        <f t="shared" si="10"/>
        <v>0</v>
      </c>
      <c r="AU104" s="8" t="s">
        <v>1286</v>
      </c>
    </row>
    <row r="105" spans="2:47" hidden="1" x14ac:dyDescent="0.3">
      <c r="B105" t="str">
        <f>VLOOKUP(D105,'[1]DOF080 Rev'!B:B,1,FALSE)</f>
        <v>250063</v>
      </c>
      <c r="C105" t="str">
        <f>VLOOKUP(D105,Category!A:B,2,FALSE)</f>
        <v>NCOS</v>
      </c>
      <c r="D105" t="str">
        <f t="shared" si="13"/>
        <v>250063</v>
      </c>
      <c r="E105" t="str">
        <f t="shared" si="11"/>
        <v>People &amp; Place DirectorateAss Dir CommunitiesHome Improvement Agency</v>
      </c>
      <c r="F105" t="s">
        <v>1284</v>
      </c>
      <c r="G105" t="s">
        <v>483</v>
      </c>
      <c r="H105" t="s">
        <v>482</v>
      </c>
      <c r="I105" t="s">
        <v>1220</v>
      </c>
      <c r="J105" t="s">
        <v>155</v>
      </c>
      <c r="K105" t="s">
        <v>156</v>
      </c>
      <c r="L105">
        <v>2500</v>
      </c>
      <c r="M105" t="s">
        <v>157</v>
      </c>
      <c r="N105">
        <v>63</v>
      </c>
      <c r="O105" t="s">
        <v>160</v>
      </c>
      <c r="P105" s="6" t="str">
        <f t="shared" si="12"/>
        <v>Expenditure</v>
      </c>
      <c r="Q105" s="246">
        <v>0</v>
      </c>
      <c r="R105" s="246">
        <v>0</v>
      </c>
      <c r="S105" s="244">
        <v>0</v>
      </c>
      <c r="V105" s="259">
        <f t="shared" si="14"/>
        <v>0</v>
      </c>
      <c r="AJ105" s="245">
        <v>0</v>
      </c>
      <c r="AK105" s="251">
        <v>0</v>
      </c>
      <c r="AP105" s="257">
        <f t="shared" si="9"/>
        <v>0</v>
      </c>
      <c r="AS105" s="245">
        <f t="shared" si="10"/>
        <v>0</v>
      </c>
      <c r="AU105" s="8" t="s">
        <v>1286</v>
      </c>
    </row>
    <row r="106" spans="2:47" hidden="1" x14ac:dyDescent="0.3">
      <c r="B106" t="str">
        <f>VLOOKUP(D106,'[1]DOF080 Rev'!B:B,1,FALSE)</f>
        <v>25001504</v>
      </c>
      <c r="C106" t="str">
        <f>VLOOKUP(D106,Category!A:B,2,FALSE)</f>
        <v>NCOS</v>
      </c>
      <c r="D106" t="str">
        <f t="shared" si="13"/>
        <v>25001504</v>
      </c>
      <c r="E106" t="str">
        <f t="shared" si="11"/>
        <v>People &amp; Place DirectorateAss Dir CommunitiesHome Improvement Agency</v>
      </c>
      <c r="F106" t="s">
        <v>1284</v>
      </c>
      <c r="G106" t="s">
        <v>483</v>
      </c>
      <c r="H106" t="s">
        <v>482</v>
      </c>
      <c r="I106" t="s">
        <v>1220</v>
      </c>
      <c r="J106" t="s">
        <v>155</v>
      </c>
      <c r="K106" t="s">
        <v>156</v>
      </c>
      <c r="L106">
        <v>2500</v>
      </c>
      <c r="M106" t="s">
        <v>157</v>
      </c>
      <c r="N106">
        <v>1504</v>
      </c>
      <c r="O106" t="s">
        <v>161</v>
      </c>
      <c r="P106" s="6" t="str">
        <f t="shared" si="12"/>
        <v>Expenditure</v>
      </c>
      <c r="Q106" s="246">
        <v>1000</v>
      </c>
      <c r="R106" s="246">
        <v>1000</v>
      </c>
      <c r="S106" s="244">
        <v>1000</v>
      </c>
      <c r="V106" s="259">
        <f t="shared" si="14"/>
        <v>1000</v>
      </c>
      <c r="AJ106" s="245">
        <v>1000</v>
      </c>
      <c r="AK106" s="251">
        <v>1000</v>
      </c>
      <c r="AP106" s="257">
        <f t="shared" si="9"/>
        <v>1000</v>
      </c>
      <c r="AS106" s="245">
        <f t="shared" si="10"/>
        <v>1000</v>
      </c>
      <c r="AU106" s="8" t="s">
        <v>1286</v>
      </c>
    </row>
    <row r="107" spans="2:47" hidden="1" x14ac:dyDescent="0.3">
      <c r="B107" t="str">
        <f>VLOOKUP(D107,'[1]DOF080 Rev'!B:B,1,FALSE)</f>
        <v>25002067</v>
      </c>
      <c r="C107" t="str">
        <f>VLOOKUP(D107,Category!A:B,2,FALSE)</f>
        <v>NCOS</v>
      </c>
      <c r="D107" t="str">
        <f t="shared" si="13"/>
        <v>25002067</v>
      </c>
      <c r="E107" t="str">
        <f t="shared" si="11"/>
        <v>People &amp; Place DirectorateAss Dir CommunitiesHome Improvement Agency</v>
      </c>
      <c r="F107" t="s">
        <v>1284</v>
      </c>
      <c r="G107" t="s">
        <v>483</v>
      </c>
      <c r="H107" t="s">
        <v>482</v>
      </c>
      <c r="I107" t="s">
        <v>1220</v>
      </c>
      <c r="J107" t="s">
        <v>155</v>
      </c>
      <c r="K107" t="s">
        <v>156</v>
      </c>
      <c r="L107">
        <v>2500</v>
      </c>
      <c r="M107" t="s">
        <v>157</v>
      </c>
      <c r="N107">
        <v>2067</v>
      </c>
      <c r="O107" t="s">
        <v>162</v>
      </c>
      <c r="P107" s="6" t="str">
        <f t="shared" si="12"/>
        <v>Expenditure</v>
      </c>
      <c r="Q107" s="246">
        <v>0</v>
      </c>
      <c r="R107" s="246">
        <v>0</v>
      </c>
      <c r="S107" s="244">
        <v>0</v>
      </c>
      <c r="V107" s="259">
        <f t="shared" si="14"/>
        <v>0</v>
      </c>
      <c r="AJ107" s="245">
        <v>0</v>
      </c>
      <c r="AK107" s="251">
        <v>0</v>
      </c>
      <c r="AP107" s="257">
        <f t="shared" si="9"/>
        <v>0</v>
      </c>
      <c r="AS107" s="245">
        <f t="shared" si="10"/>
        <v>0</v>
      </c>
      <c r="AU107" s="8" t="s">
        <v>1286</v>
      </c>
    </row>
    <row r="108" spans="2:47" hidden="1" x14ac:dyDescent="0.3">
      <c r="B108" t="str">
        <f>VLOOKUP(D108,'[1]DOF080 Rev'!B:B,1,FALSE)</f>
        <v>25008000</v>
      </c>
      <c r="C108" t="str">
        <f>VLOOKUP(D108,Category!A:B,2,FALSE)</f>
        <v>NCOS</v>
      </c>
      <c r="D108" t="str">
        <f t="shared" si="13"/>
        <v>25008000</v>
      </c>
      <c r="E108" t="str">
        <f t="shared" si="11"/>
        <v>People &amp; Place DirectorateAss Dir CommunitiesHome Improvement Agency</v>
      </c>
      <c r="F108" t="s">
        <v>1284</v>
      </c>
      <c r="G108" t="s">
        <v>483</v>
      </c>
      <c r="H108" t="s">
        <v>482</v>
      </c>
      <c r="I108" t="s">
        <v>1220</v>
      </c>
      <c r="J108" t="s">
        <v>155</v>
      </c>
      <c r="K108" t="s">
        <v>156</v>
      </c>
      <c r="L108">
        <v>2500</v>
      </c>
      <c r="M108" t="s">
        <v>157</v>
      </c>
      <c r="N108">
        <v>8000</v>
      </c>
      <c r="O108" t="s">
        <v>163</v>
      </c>
      <c r="P108" s="6" t="str">
        <f t="shared" si="12"/>
        <v>Income</v>
      </c>
      <c r="Q108" s="246">
        <v>-116570</v>
      </c>
      <c r="R108" s="246">
        <v>-116570</v>
      </c>
      <c r="S108" s="244">
        <v>-116570</v>
      </c>
      <c r="V108" s="259">
        <f t="shared" si="14"/>
        <v>-116570</v>
      </c>
      <c r="W108" s="245">
        <v>-96620</v>
      </c>
      <c r="AJ108" s="245">
        <v>-116570</v>
      </c>
      <c r="AK108" s="251">
        <v>-213190</v>
      </c>
      <c r="AP108" s="257">
        <f t="shared" si="9"/>
        <v>-213190</v>
      </c>
      <c r="AS108" s="245">
        <f t="shared" si="10"/>
        <v>-213190</v>
      </c>
      <c r="AU108" s="8" t="s">
        <v>1286</v>
      </c>
    </row>
    <row r="109" spans="2:47" hidden="1" x14ac:dyDescent="0.3">
      <c r="B109" t="str">
        <f>VLOOKUP(D109,'[1]DOF080 Rev'!B:B,1,FALSE)</f>
        <v>25102320</v>
      </c>
      <c r="C109" t="str">
        <f>VLOOKUP(D109,Category!A:B,2,FALSE)</f>
        <v>NCOS</v>
      </c>
      <c r="D109" t="str">
        <f t="shared" si="13"/>
        <v>25102320</v>
      </c>
      <c r="E109" t="str">
        <f t="shared" si="11"/>
        <v>People &amp; Place DirectorateAss Dir CommunitiesHome Improvement Agency</v>
      </c>
      <c r="F109" t="s">
        <v>1284</v>
      </c>
      <c r="G109" t="s">
        <v>483</v>
      </c>
      <c r="H109" t="s">
        <v>482</v>
      </c>
      <c r="I109" t="s">
        <v>1220</v>
      </c>
      <c r="J109" t="s">
        <v>155</v>
      </c>
      <c r="K109" t="s">
        <v>156</v>
      </c>
      <c r="L109">
        <v>2510</v>
      </c>
      <c r="M109" t="s">
        <v>164</v>
      </c>
      <c r="N109">
        <v>2320</v>
      </c>
      <c r="O109" t="s">
        <v>165</v>
      </c>
      <c r="P109" s="6" t="str">
        <f t="shared" si="12"/>
        <v>Expenditure</v>
      </c>
      <c r="Q109" s="246">
        <v>0</v>
      </c>
      <c r="R109" s="246">
        <v>0</v>
      </c>
      <c r="S109" s="244">
        <v>0</v>
      </c>
      <c r="V109" s="259">
        <f t="shared" si="14"/>
        <v>0</v>
      </c>
      <c r="AJ109" s="245">
        <v>0</v>
      </c>
      <c r="AK109" s="251">
        <v>0</v>
      </c>
      <c r="AP109" s="257">
        <f t="shared" si="9"/>
        <v>0</v>
      </c>
      <c r="AS109" s="245">
        <f t="shared" si="10"/>
        <v>0</v>
      </c>
      <c r="AU109" s="8" t="s">
        <v>1286</v>
      </c>
    </row>
    <row r="110" spans="2:47" hidden="1" x14ac:dyDescent="0.3">
      <c r="B110" t="str">
        <f>VLOOKUP(D110,'[1]DOF080 Rev'!B:B,1,FALSE)</f>
        <v>25112054</v>
      </c>
      <c r="C110" t="str">
        <f>VLOOKUP(D110,Category!A:B,2,FALSE)</f>
        <v>NCOS</v>
      </c>
      <c r="D110" t="str">
        <f t="shared" si="13"/>
        <v>25112054</v>
      </c>
      <c r="E110" t="str">
        <f t="shared" si="11"/>
        <v>People &amp; Place DirectorateAss Dir CommunitiesHome Improvement Agency</v>
      </c>
      <c r="F110" t="s">
        <v>1284</v>
      </c>
      <c r="G110" t="s">
        <v>483</v>
      </c>
      <c r="H110" t="s">
        <v>482</v>
      </c>
      <c r="I110" t="s">
        <v>1220</v>
      </c>
      <c r="J110" t="s">
        <v>155</v>
      </c>
      <c r="K110" t="s">
        <v>156</v>
      </c>
      <c r="L110">
        <v>2511</v>
      </c>
      <c r="M110" t="s">
        <v>166</v>
      </c>
      <c r="N110">
        <v>2054</v>
      </c>
      <c r="O110" t="s">
        <v>167</v>
      </c>
      <c r="P110" s="6" t="str">
        <f t="shared" si="12"/>
        <v>Expenditure</v>
      </c>
      <c r="Q110" s="246">
        <v>0</v>
      </c>
      <c r="R110" s="246">
        <v>0</v>
      </c>
      <c r="S110" s="244">
        <v>0</v>
      </c>
      <c r="V110" s="259">
        <f t="shared" si="14"/>
        <v>0</v>
      </c>
      <c r="AJ110" s="245">
        <v>0</v>
      </c>
      <c r="AK110" s="251">
        <v>0</v>
      </c>
      <c r="AP110" s="257">
        <f t="shared" si="9"/>
        <v>0</v>
      </c>
      <c r="AS110" s="245">
        <f t="shared" si="10"/>
        <v>0</v>
      </c>
      <c r="AU110" s="8" t="s">
        <v>1286</v>
      </c>
    </row>
    <row r="111" spans="2:47" hidden="1" x14ac:dyDescent="0.3">
      <c r="B111" t="str">
        <f>VLOOKUP(D111,'[1]DOF080 Rev'!B:B,1,FALSE)</f>
        <v>25122016</v>
      </c>
      <c r="C111" t="str">
        <f>VLOOKUP(D111,Category!A:B,2,FALSE)</f>
        <v>NCOS</v>
      </c>
      <c r="D111" t="str">
        <f t="shared" si="13"/>
        <v>25122016</v>
      </c>
      <c r="E111" t="str">
        <f t="shared" si="11"/>
        <v>People &amp; Place DirectorateAss Dir CommunitiesHome Improvement Agency</v>
      </c>
      <c r="F111" t="s">
        <v>1284</v>
      </c>
      <c r="G111" t="s">
        <v>483</v>
      </c>
      <c r="H111" t="s">
        <v>482</v>
      </c>
      <c r="I111" t="s">
        <v>1220</v>
      </c>
      <c r="J111" t="s">
        <v>155</v>
      </c>
      <c r="K111" t="s">
        <v>156</v>
      </c>
      <c r="L111">
        <v>2512</v>
      </c>
      <c r="M111" t="s">
        <v>168</v>
      </c>
      <c r="N111">
        <v>2016</v>
      </c>
      <c r="O111" t="s">
        <v>169</v>
      </c>
      <c r="P111" s="6" t="str">
        <f t="shared" si="12"/>
        <v>Expenditure</v>
      </c>
      <c r="Q111" s="246">
        <v>0</v>
      </c>
      <c r="R111" s="246">
        <v>0</v>
      </c>
      <c r="S111" s="244">
        <v>0</v>
      </c>
      <c r="V111" s="259">
        <f t="shared" si="14"/>
        <v>0</v>
      </c>
      <c r="AJ111" s="245">
        <v>0</v>
      </c>
      <c r="AK111" s="251">
        <v>0</v>
      </c>
      <c r="AP111" s="257">
        <f t="shared" si="9"/>
        <v>0</v>
      </c>
      <c r="AS111" s="245">
        <f t="shared" si="10"/>
        <v>0</v>
      </c>
    </row>
    <row r="112" spans="2:47" hidden="1" x14ac:dyDescent="0.3">
      <c r="B112" t="str">
        <f>VLOOKUP(D112,'[1]DOF080 Rev'!B:B,1,FALSE)</f>
        <v>25122045</v>
      </c>
      <c r="C112" t="str">
        <f>VLOOKUP(D112,Category!A:B,2,FALSE)</f>
        <v>NCOS</v>
      </c>
      <c r="D112" t="str">
        <f t="shared" si="13"/>
        <v>25122045</v>
      </c>
      <c r="E112" t="str">
        <f t="shared" si="11"/>
        <v>People &amp; Place DirectorateAss Dir CommunitiesHome Improvement Agency</v>
      </c>
      <c r="F112" t="s">
        <v>1284</v>
      </c>
      <c r="G112" t="s">
        <v>483</v>
      </c>
      <c r="H112" t="s">
        <v>482</v>
      </c>
      <c r="I112" t="s">
        <v>1220</v>
      </c>
      <c r="J112" t="s">
        <v>155</v>
      </c>
      <c r="K112" t="s">
        <v>156</v>
      </c>
      <c r="L112">
        <v>2512</v>
      </c>
      <c r="M112" t="s">
        <v>168</v>
      </c>
      <c r="N112">
        <v>2045</v>
      </c>
      <c r="O112" t="s">
        <v>170</v>
      </c>
      <c r="P112" s="6" t="str">
        <f t="shared" si="12"/>
        <v>Expenditure</v>
      </c>
      <c r="Q112" s="246">
        <v>0</v>
      </c>
      <c r="R112" s="246">
        <v>0</v>
      </c>
      <c r="S112" s="244">
        <v>0</v>
      </c>
      <c r="V112" s="259">
        <f t="shared" si="14"/>
        <v>0</v>
      </c>
      <c r="AJ112" s="245">
        <v>0</v>
      </c>
      <c r="AK112" s="251">
        <v>0</v>
      </c>
      <c r="AP112" s="257">
        <f t="shared" si="9"/>
        <v>0</v>
      </c>
      <c r="AS112" s="245">
        <f t="shared" si="10"/>
        <v>0</v>
      </c>
    </row>
    <row r="113" spans="2:47" hidden="1" x14ac:dyDescent="0.3">
      <c r="B113" t="e">
        <f>VLOOKUP(D113,'[1]DOF080 Rev'!B:B,1,FALSE)</f>
        <v>#N/A</v>
      </c>
      <c r="C113" t="str">
        <f>VLOOKUP(D113,Category!A:B,2,FALSE)</f>
        <v>BALANCE SHEET</v>
      </c>
      <c r="D113" t="str">
        <f t="shared" si="13"/>
        <v>103046003</v>
      </c>
      <c r="E113" t="e">
        <f t="shared" si="11"/>
        <v>#N/A</v>
      </c>
      <c r="F113" t="e">
        <v>#N/A</v>
      </c>
      <c r="G113" t="e">
        <v>#N/A</v>
      </c>
      <c r="H113" t="e">
        <v>#N/A</v>
      </c>
      <c r="I113" t="e">
        <v>#N/A</v>
      </c>
      <c r="J113" s="7" t="s">
        <v>171</v>
      </c>
      <c r="K113" t="s">
        <v>172</v>
      </c>
      <c r="L113">
        <v>10304</v>
      </c>
      <c r="M113" t="s">
        <v>173</v>
      </c>
      <c r="N113">
        <v>6003</v>
      </c>
      <c r="O113" t="s">
        <v>89</v>
      </c>
      <c r="P113" s="6" t="str">
        <f t="shared" si="12"/>
        <v>Income</v>
      </c>
      <c r="Q113" s="246">
        <v>0</v>
      </c>
      <c r="R113" s="246">
        <v>0</v>
      </c>
      <c r="V113" s="259">
        <f t="shared" si="14"/>
        <v>0</v>
      </c>
      <c r="AJ113" s="245">
        <v>0</v>
      </c>
      <c r="AK113" s="251">
        <v>0</v>
      </c>
      <c r="AP113" s="257">
        <f t="shared" si="9"/>
        <v>0</v>
      </c>
      <c r="AS113" s="245">
        <f t="shared" si="10"/>
        <v>0</v>
      </c>
    </row>
    <row r="114" spans="2:47" hidden="1" x14ac:dyDescent="0.3">
      <c r="B114" t="e">
        <f>VLOOKUP(D114,'[1]DOF080 Rev'!B:B,1,FALSE)</f>
        <v>#N/A</v>
      </c>
      <c r="C114" t="str">
        <f>VLOOKUP(D114,Category!A:B,2,FALSE)</f>
        <v>BALANCE SHEET</v>
      </c>
      <c r="D114" t="str">
        <f t="shared" si="13"/>
        <v>91596008</v>
      </c>
      <c r="E114" t="e">
        <f t="shared" si="11"/>
        <v>#N/A</v>
      </c>
      <c r="F114" t="e">
        <v>#N/A</v>
      </c>
      <c r="G114" t="e">
        <v>#N/A</v>
      </c>
      <c r="H114" t="e">
        <v>#N/A</v>
      </c>
      <c r="I114" t="e">
        <v>#N/A</v>
      </c>
      <c r="J114" t="s">
        <v>174</v>
      </c>
      <c r="K114" t="s">
        <v>175</v>
      </c>
      <c r="L114">
        <v>9159</v>
      </c>
      <c r="M114" t="s">
        <v>176</v>
      </c>
      <c r="N114">
        <v>6008</v>
      </c>
      <c r="O114" t="s">
        <v>75</v>
      </c>
      <c r="P114" s="6" t="str">
        <f t="shared" si="12"/>
        <v>Income</v>
      </c>
      <c r="Q114" s="246">
        <v>0</v>
      </c>
      <c r="R114" s="246">
        <v>0</v>
      </c>
      <c r="V114" s="259">
        <f t="shared" si="14"/>
        <v>0</v>
      </c>
      <c r="AJ114" s="245">
        <v>0</v>
      </c>
      <c r="AK114" s="251">
        <v>0</v>
      </c>
      <c r="AP114" s="257">
        <f t="shared" si="9"/>
        <v>0</v>
      </c>
      <c r="AS114" s="245">
        <f t="shared" si="10"/>
        <v>0</v>
      </c>
    </row>
    <row r="115" spans="2:47" hidden="1" x14ac:dyDescent="0.3">
      <c r="B115" t="str">
        <f>VLOOKUP(D115,'[1]DOF080 Rev'!B:B,1,FALSE)</f>
        <v>11131042</v>
      </c>
      <c r="C115" t="str">
        <f>VLOOKUP(D115,Category!A:B,2,FALSE)</f>
        <v>NCOS</v>
      </c>
      <c r="D115" t="str">
        <f t="shared" si="13"/>
        <v>11131042</v>
      </c>
      <c r="E115" t="str">
        <f t="shared" si="11"/>
        <v>People &amp; Place DirectorateAss Dir DeliveryLand ManagementPeople &amp; Place DirectorateLand Management</v>
      </c>
      <c r="F115" t="s">
        <v>1285</v>
      </c>
      <c r="G115" t="s">
        <v>1285</v>
      </c>
      <c r="H115" t="s">
        <v>482</v>
      </c>
      <c r="I115" t="s">
        <v>483</v>
      </c>
      <c r="J115" t="s">
        <v>177</v>
      </c>
      <c r="K115" t="s">
        <v>178</v>
      </c>
      <c r="L115">
        <v>1113</v>
      </c>
      <c r="M115" t="s">
        <v>179</v>
      </c>
      <c r="N115">
        <v>1042</v>
      </c>
      <c r="O115" t="s">
        <v>180</v>
      </c>
      <c r="P115" s="6" t="str">
        <f t="shared" si="12"/>
        <v>Expenditure</v>
      </c>
      <c r="Q115" s="246">
        <v>0</v>
      </c>
      <c r="R115" s="246">
        <v>0</v>
      </c>
      <c r="S115" s="244">
        <v>0</v>
      </c>
      <c r="V115" s="259">
        <f t="shared" si="14"/>
        <v>0</v>
      </c>
      <c r="AJ115" s="245">
        <v>0</v>
      </c>
      <c r="AK115" s="251">
        <v>0</v>
      </c>
      <c r="AP115" s="257">
        <f t="shared" si="9"/>
        <v>0</v>
      </c>
      <c r="AS115" s="245">
        <f t="shared" si="10"/>
        <v>0</v>
      </c>
      <c r="AU115" s="8" t="s">
        <v>1286</v>
      </c>
    </row>
    <row r="116" spans="2:47" hidden="1" x14ac:dyDescent="0.3">
      <c r="B116" t="e">
        <f>VLOOKUP(D116,'[1]DOF080 Rev'!B:B,1,FALSE)</f>
        <v>#N/A</v>
      </c>
      <c r="C116" t="str">
        <f>VLOOKUP(D116,Category!A:B,2,FALSE)</f>
        <v>SUSPENSE</v>
      </c>
      <c r="D116" t="str">
        <f t="shared" si="13"/>
        <v>80106009</v>
      </c>
      <c r="E116" t="e">
        <f t="shared" si="11"/>
        <v>#N/A</v>
      </c>
      <c r="F116" t="e">
        <v>#N/A</v>
      </c>
      <c r="G116" t="e">
        <v>#N/A</v>
      </c>
      <c r="H116" t="e">
        <v>#N/A</v>
      </c>
      <c r="I116" t="e">
        <v>#N/A</v>
      </c>
      <c r="J116" t="s">
        <v>181</v>
      </c>
      <c r="K116" t="s">
        <v>182</v>
      </c>
      <c r="L116">
        <v>8010</v>
      </c>
      <c r="M116" t="s">
        <v>183</v>
      </c>
      <c r="N116">
        <v>6009</v>
      </c>
      <c r="O116" t="s">
        <v>71</v>
      </c>
      <c r="P116" s="6" t="str">
        <f t="shared" si="12"/>
        <v>Income</v>
      </c>
      <c r="Q116" s="246">
        <v>0</v>
      </c>
      <c r="R116" s="246">
        <v>0</v>
      </c>
      <c r="V116" s="259">
        <f t="shared" si="14"/>
        <v>0</v>
      </c>
      <c r="AJ116" s="245">
        <v>0</v>
      </c>
      <c r="AK116" s="251">
        <v>0</v>
      </c>
      <c r="AP116" s="257">
        <f t="shared" si="9"/>
        <v>0</v>
      </c>
      <c r="AS116" s="245">
        <f t="shared" si="10"/>
        <v>0</v>
      </c>
    </row>
    <row r="117" spans="2:47" hidden="1" x14ac:dyDescent="0.3">
      <c r="B117" t="e">
        <f>VLOOKUP(D117,'[1]DOF080 Rev'!B:B,1,FALSE)</f>
        <v>#N/A</v>
      </c>
      <c r="C117" t="str">
        <f>VLOOKUP(D117,Category!A:B,2,FALSE)</f>
        <v>SUSPENSE</v>
      </c>
      <c r="D117" t="str">
        <f t="shared" si="13"/>
        <v>80706009</v>
      </c>
      <c r="E117" t="e">
        <f t="shared" si="11"/>
        <v>#N/A</v>
      </c>
      <c r="F117" t="e">
        <v>#N/A</v>
      </c>
      <c r="G117" t="e">
        <v>#N/A</v>
      </c>
      <c r="H117" t="e">
        <v>#N/A</v>
      </c>
      <c r="I117" t="e">
        <v>#N/A</v>
      </c>
      <c r="J117" t="s">
        <v>181</v>
      </c>
      <c r="K117" t="s">
        <v>182</v>
      </c>
      <c r="L117">
        <v>8070</v>
      </c>
      <c r="M117" t="s">
        <v>184</v>
      </c>
      <c r="N117">
        <v>6009</v>
      </c>
      <c r="O117" t="s">
        <v>71</v>
      </c>
      <c r="P117" s="6" t="str">
        <f t="shared" si="12"/>
        <v>Income</v>
      </c>
      <c r="Q117" s="246">
        <v>0</v>
      </c>
      <c r="R117" s="246">
        <v>0</v>
      </c>
      <c r="V117" s="259">
        <f t="shared" si="14"/>
        <v>0</v>
      </c>
      <c r="AJ117" s="245">
        <v>0</v>
      </c>
      <c r="AK117" s="251">
        <v>0</v>
      </c>
      <c r="AP117" s="257">
        <f t="shared" si="9"/>
        <v>0</v>
      </c>
      <c r="AS117" s="245">
        <f t="shared" si="10"/>
        <v>0</v>
      </c>
    </row>
    <row r="118" spans="2:47" hidden="1" x14ac:dyDescent="0.3">
      <c r="B118" t="e">
        <f>VLOOKUP(D118,'[1]DOF080 Rev'!B:B,1,FALSE)</f>
        <v>#N/A</v>
      </c>
      <c r="C118" t="str">
        <f>VLOOKUP(D118,Category!A:B,2,FALSE)</f>
        <v>SUSPENSE</v>
      </c>
      <c r="D118" t="str">
        <f t="shared" si="13"/>
        <v>60318702</v>
      </c>
      <c r="E118" t="e">
        <f t="shared" si="11"/>
        <v>#N/A</v>
      </c>
      <c r="F118" t="e">
        <v>#N/A</v>
      </c>
      <c r="G118" t="e">
        <v>#N/A</v>
      </c>
      <c r="H118" t="e">
        <v>#N/A</v>
      </c>
      <c r="I118" t="e">
        <v>#N/A</v>
      </c>
      <c r="J118" t="s">
        <v>185</v>
      </c>
      <c r="K118" t="s">
        <v>186</v>
      </c>
      <c r="L118">
        <v>6031</v>
      </c>
      <c r="M118" t="s">
        <v>103</v>
      </c>
      <c r="N118">
        <v>8702</v>
      </c>
      <c r="O118" t="s">
        <v>187</v>
      </c>
      <c r="P118" s="6" t="str">
        <f t="shared" si="12"/>
        <v>Income</v>
      </c>
      <c r="Q118" s="246">
        <v>0</v>
      </c>
      <c r="R118" s="246">
        <v>0</v>
      </c>
      <c r="V118" s="259">
        <f t="shared" si="14"/>
        <v>0</v>
      </c>
      <c r="AJ118" s="245">
        <v>0</v>
      </c>
      <c r="AK118" s="251">
        <v>0</v>
      </c>
      <c r="AP118" s="257">
        <f t="shared" si="9"/>
        <v>0</v>
      </c>
      <c r="AS118" s="245">
        <f t="shared" si="10"/>
        <v>0</v>
      </c>
    </row>
    <row r="119" spans="2:47" hidden="1" x14ac:dyDescent="0.3">
      <c r="B119" t="e">
        <f>VLOOKUP(D119,'[1]DOF080 Rev'!B:B,1,FALSE)</f>
        <v>#N/A</v>
      </c>
      <c r="C119" t="str">
        <f>VLOOKUP(D119,Category!A:B,2,FALSE)</f>
        <v>BALANCE SHEET</v>
      </c>
      <c r="D119" t="str">
        <f t="shared" si="13"/>
        <v>103736007</v>
      </c>
      <c r="E119" t="e">
        <f t="shared" si="11"/>
        <v>#N/A</v>
      </c>
      <c r="F119" t="e">
        <v>#N/A</v>
      </c>
      <c r="G119" t="e">
        <v>#N/A</v>
      </c>
      <c r="H119" t="e">
        <v>#N/A</v>
      </c>
      <c r="I119" t="e">
        <v>#N/A</v>
      </c>
      <c r="J119" t="s">
        <v>188</v>
      </c>
      <c r="K119" s="7" t="s">
        <v>189</v>
      </c>
      <c r="L119">
        <v>10373</v>
      </c>
      <c r="M119" t="s">
        <v>190</v>
      </c>
      <c r="N119">
        <v>6007</v>
      </c>
      <c r="O119" t="s">
        <v>191</v>
      </c>
      <c r="P119" s="6" t="str">
        <f t="shared" si="12"/>
        <v>Income</v>
      </c>
      <c r="Q119" s="246">
        <v>0</v>
      </c>
      <c r="R119" s="246">
        <v>0</v>
      </c>
      <c r="V119" s="259">
        <f t="shared" si="14"/>
        <v>0</v>
      </c>
      <c r="AJ119" s="245">
        <v>0</v>
      </c>
      <c r="AK119" s="251">
        <v>0</v>
      </c>
      <c r="AP119" s="257">
        <f t="shared" si="9"/>
        <v>0</v>
      </c>
      <c r="AS119" s="245">
        <f t="shared" si="10"/>
        <v>0</v>
      </c>
    </row>
    <row r="120" spans="2:47" hidden="1" x14ac:dyDescent="0.3">
      <c r="B120" t="e">
        <f>VLOOKUP(D120,'[1]DOF080 Rev'!B:B,1,FALSE)</f>
        <v>#N/A</v>
      </c>
      <c r="C120" t="str">
        <f>VLOOKUP(D120,Category!A:B,2,FALSE)</f>
        <v>BALANCE SHEET</v>
      </c>
      <c r="D120" t="str">
        <f t="shared" si="13"/>
        <v>103738601</v>
      </c>
      <c r="E120" t="e">
        <f t="shared" si="11"/>
        <v>#N/A</v>
      </c>
      <c r="F120" t="e">
        <v>#N/A</v>
      </c>
      <c r="G120" t="e">
        <v>#N/A</v>
      </c>
      <c r="H120" t="e">
        <v>#N/A</v>
      </c>
      <c r="I120" t="e">
        <v>#N/A</v>
      </c>
      <c r="J120" t="s">
        <v>188</v>
      </c>
      <c r="K120" s="7" t="s">
        <v>189</v>
      </c>
      <c r="L120">
        <v>10373</v>
      </c>
      <c r="M120" t="s">
        <v>190</v>
      </c>
      <c r="N120">
        <v>8601</v>
      </c>
      <c r="O120" t="s">
        <v>192</v>
      </c>
      <c r="P120" s="6" t="str">
        <f t="shared" si="12"/>
        <v>Income</v>
      </c>
      <c r="Q120" s="246">
        <v>0</v>
      </c>
      <c r="R120" s="246">
        <v>0</v>
      </c>
      <c r="V120" s="259">
        <f t="shared" si="14"/>
        <v>0</v>
      </c>
      <c r="AJ120" s="245">
        <v>0</v>
      </c>
      <c r="AK120" s="251">
        <v>0</v>
      </c>
      <c r="AP120" s="257">
        <f t="shared" si="9"/>
        <v>0</v>
      </c>
      <c r="AS120" s="245">
        <f t="shared" si="10"/>
        <v>0</v>
      </c>
    </row>
    <row r="121" spans="2:47" hidden="1" x14ac:dyDescent="0.3">
      <c r="B121" t="e">
        <f>VLOOKUP(D121,'[1]DOF080 Rev'!B:B,1,FALSE)</f>
        <v>#N/A</v>
      </c>
      <c r="C121" t="str">
        <f>VLOOKUP(D121,Category!A:B,2,FALSE)</f>
        <v>BALANCE SHEET</v>
      </c>
      <c r="D121" t="str">
        <f t="shared" si="13"/>
        <v>103746007</v>
      </c>
      <c r="E121" t="e">
        <f t="shared" si="11"/>
        <v>#N/A</v>
      </c>
      <c r="F121" t="e">
        <v>#N/A</v>
      </c>
      <c r="G121" t="e">
        <v>#N/A</v>
      </c>
      <c r="H121" t="e">
        <v>#N/A</v>
      </c>
      <c r="I121" t="e">
        <v>#N/A</v>
      </c>
      <c r="J121" t="s">
        <v>188</v>
      </c>
      <c r="K121" s="7" t="s">
        <v>189</v>
      </c>
      <c r="L121">
        <v>10374</v>
      </c>
      <c r="M121" t="s">
        <v>193</v>
      </c>
      <c r="N121">
        <v>6007</v>
      </c>
      <c r="O121" t="s">
        <v>191</v>
      </c>
      <c r="P121" s="6" t="str">
        <f t="shared" si="12"/>
        <v>Income</v>
      </c>
      <c r="Q121" s="246">
        <v>0</v>
      </c>
      <c r="R121" s="246">
        <v>0</v>
      </c>
      <c r="V121" s="259">
        <f t="shared" si="14"/>
        <v>0</v>
      </c>
      <c r="AJ121" s="245">
        <v>0</v>
      </c>
      <c r="AK121" s="251">
        <v>0</v>
      </c>
      <c r="AP121" s="257">
        <f t="shared" si="9"/>
        <v>0</v>
      </c>
      <c r="AS121" s="245">
        <f t="shared" si="10"/>
        <v>0</v>
      </c>
    </row>
    <row r="122" spans="2:47" hidden="1" x14ac:dyDescent="0.3">
      <c r="B122" t="e">
        <f>VLOOKUP(D122,'[1]DOF080 Rev'!B:B,1,FALSE)</f>
        <v>#N/A</v>
      </c>
      <c r="C122" t="str">
        <f>VLOOKUP(D122,Category!A:B,2,FALSE)</f>
        <v>BALANCE SHEET</v>
      </c>
      <c r="D122" t="str">
        <f t="shared" si="13"/>
        <v>103748601</v>
      </c>
      <c r="E122" t="e">
        <f t="shared" si="11"/>
        <v>#N/A</v>
      </c>
      <c r="F122" t="e">
        <v>#N/A</v>
      </c>
      <c r="G122" t="e">
        <v>#N/A</v>
      </c>
      <c r="H122" t="e">
        <v>#N/A</v>
      </c>
      <c r="I122" t="e">
        <v>#N/A</v>
      </c>
      <c r="J122" t="s">
        <v>188</v>
      </c>
      <c r="K122" s="7" t="s">
        <v>189</v>
      </c>
      <c r="L122">
        <v>10374</v>
      </c>
      <c r="M122" t="s">
        <v>193</v>
      </c>
      <c r="N122">
        <v>8601</v>
      </c>
      <c r="O122" t="s">
        <v>192</v>
      </c>
      <c r="P122" s="6" t="str">
        <f t="shared" si="12"/>
        <v>Income</v>
      </c>
      <c r="Q122" s="246">
        <v>0</v>
      </c>
      <c r="R122" s="246">
        <v>0</v>
      </c>
      <c r="V122" s="259">
        <f t="shared" si="14"/>
        <v>0</v>
      </c>
      <c r="AJ122" s="245">
        <v>0</v>
      </c>
      <c r="AK122" s="251">
        <v>0</v>
      </c>
      <c r="AP122" s="257">
        <f t="shared" si="9"/>
        <v>0</v>
      </c>
      <c r="AS122" s="245">
        <f t="shared" si="10"/>
        <v>0</v>
      </c>
    </row>
    <row r="123" spans="2:47" hidden="1" x14ac:dyDescent="0.3">
      <c r="B123" t="e">
        <f>VLOOKUP(D123,'[1]DOF080 Rev'!B:B,1,FALSE)</f>
        <v>#N/A</v>
      </c>
      <c r="C123" t="str">
        <f>VLOOKUP(D123,Category!A:B,2,FALSE)</f>
        <v>BALANCE SHEET</v>
      </c>
      <c r="D123" t="str">
        <f t="shared" si="13"/>
        <v>103766007</v>
      </c>
      <c r="E123" t="e">
        <f t="shared" si="11"/>
        <v>#N/A</v>
      </c>
      <c r="F123" t="e">
        <v>#N/A</v>
      </c>
      <c r="G123" t="e">
        <v>#N/A</v>
      </c>
      <c r="H123" t="e">
        <v>#N/A</v>
      </c>
      <c r="I123" t="e">
        <v>#N/A</v>
      </c>
      <c r="J123" t="s">
        <v>188</v>
      </c>
      <c r="K123" s="7" t="s">
        <v>189</v>
      </c>
      <c r="L123">
        <v>10376</v>
      </c>
      <c r="M123" t="s">
        <v>194</v>
      </c>
      <c r="N123">
        <v>6007</v>
      </c>
      <c r="O123" t="s">
        <v>191</v>
      </c>
      <c r="P123" s="6" t="str">
        <f t="shared" si="12"/>
        <v>Income</v>
      </c>
      <c r="Q123" s="246">
        <v>0</v>
      </c>
      <c r="R123" s="246">
        <v>0</v>
      </c>
      <c r="V123" s="259">
        <f t="shared" si="14"/>
        <v>0</v>
      </c>
      <c r="AJ123" s="245">
        <v>0</v>
      </c>
      <c r="AK123" s="251">
        <v>0</v>
      </c>
      <c r="AP123" s="257">
        <f t="shared" si="9"/>
        <v>0</v>
      </c>
      <c r="AS123" s="245">
        <f t="shared" si="10"/>
        <v>0</v>
      </c>
    </row>
    <row r="124" spans="2:47" hidden="1" x14ac:dyDescent="0.3">
      <c r="B124" t="e">
        <f>VLOOKUP(D124,'[1]DOF080 Rev'!B:B,1,FALSE)</f>
        <v>#N/A</v>
      </c>
      <c r="C124" t="str">
        <f>VLOOKUP(D124,Category!A:B,2,FALSE)</f>
        <v>BALANCE SHEET</v>
      </c>
      <c r="D124" t="str">
        <f t="shared" si="13"/>
        <v>103768601</v>
      </c>
      <c r="E124" t="e">
        <f t="shared" si="11"/>
        <v>#N/A</v>
      </c>
      <c r="F124" t="e">
        <v>#N/A</v>
      </c>
      <c r="G124" t="e">
        <v>#N/A</v>
      </c>
      <c r="H124" t="e">
        <v>#N/A</v>
      </c>
      <c r="I124" t="e">
        <v>#N/A</v>
      </c>
      <c r="J124" t="s">
        <v>188</v>
      </c>
      <c r="K124" s="7" t="s">
        <v>189</v>
      </c>
      <c r="L124">
        <v>10376</v>
      </c>
      <c r="M124" t="s">
        <v>194</v>
      </c>
      <c r="N124">
        <v>8601</v>
      </c>
      <c r="O124" t="s">
        <v>192</v>
      </c>
      <c r="P124" s="6" t="str">
        <f t="shared" si="12"/>
        <v>Income</v>
      </c>
      <c r="Q124" s="246">
        <v>0</v>
      </c>
      <c r="R124" s="246">
        <v>0</v>
      </c>
      <c r="V124" s="259">
        <f t="shared" si="14"/>
        <v>0</v>
      </c>
      <c r="AJ124" s="245">
        <v>0</v>
      </c>
      <c r="AK124" s="251">
        <v>0</v>
      </c>
      <c r="AP124" s="257">
        <f t="shared" si="9"/>
        <v>0</v>
      </c>
      <c r="AS124" s="245">
        <f t="shared" si="10"/>
        <v>0</v>
      </c>
    </row>
    <row r="125" spans="2:47" hidden="1" x14ac:dyDescent="0.3">
      <c r="B125" t="e">
        <f>VLOOKUP(D125,'[1]DOF080 Rev'!B:B,1,FALSE)</f>
        <v>#N/A</v>
      </c>
      <c r="C125" t="str">
        <f>VLOOKUP(D125,Category!A:B,2,FALSE)</f>
        <v>BALANCE SHEET</v>
      </c>
      <c r="D125" t="str">
        <f t="shared" si="13"/>
        <v>103776007</v>
      </c>
      <c r="E125" t="e">
        <f t="shared" si="11"/>
        <v>#N/A</v>
      </c>
      <c r="F125" t="e">
        <v>#N/A</v>
      </c>
      <c r="G125" t="e">
        <v>#N/A</v>
      </c>
      <c r="H125" t="e">
        <v>#N/A</v>
      </c>
      <c r="I125" t="e">
        <v>#N/A</v>
      </c>
      <c r="J125" t="s">
        <v>188</v>
      </c>
      <c r="K125" s="7" t="s">
        <v>189</v>
      </c>
      <c r="L125">
        <v>10377</v>
      </c>
      <c r="M125" t="s">
        <v>195</v>
      </c>
      <c r="N125">
        <v>6007</v>
      </c>
      <c r="O125" t="s">
        <v>191</v>
      </c>
      <c r="P125" s="6" t="str">
        <f t="shared" si="12"/>
        <v>Income</v>
      </c>
      <c r="Q125" s="246">
        <v>0</v>
      </c>
      <c r="R125" s="246">
        <v>0</v>
      </c>
      <c r="V125" s="259">
        <f t="shared" si="14"/>
        <v>0</v>
      </c>
      <c r="AJ125" s="245">
        <v>0</v>
      </c>
      <c r="AK125" s="251">
        <v>0</v>
      </c>
      <c r="AP125" s="257">
        <f t="shared" si="9"/>
        <v>0</v>
      </c>
      <c r="AS125" s="245">
        <f t="shared" si="10"/>
        <v>0</v>
      </c>
    </row>
    <row r="126" spans="2:47" hidden="1" x14ac:dyDescent="0.3">
      <c r="B126" t="e">
        <f>VLOOKUP(D126,'[1]DOF080 Rev'!B:B,1,FALSE)</f>
        <v>#N/A</v>
      </c>
      <c r="C126" t="str">
        <f>VLOOKUP(D126,Category!A:B,2,FALSE)</f>
        <v>BALANCE SHEET</v>
      </c>
      <c r="D126" t="str">
        <f t="shared" si="13"/>
        <v>103778601</v>
      </c>
      <c r="E126" t="e">
        <f t="shared" si="11"/>
        <v>#N/A</v>
      </c>
      <c r="F126" t="e">
        <v>#N/A</v>
      </c>
      <c r="G126" t="e">
        <v>#N/A</v>
      </c>
      <c r="H126" t="e">
        <v>#N/A</v>
      </c>
      <c r="I126" t="e">
        <v>#N/A</v>
      </c>
      <c r="J126" t="s">
        <v>188</v>
      </c>
      <c r="K126" s="7" t="s">
        <v>189</v>
      </c>
      <c r="L126">
        <v>10377</v>
      </c>
      <c r="M126" t="s">
        <v>195</v>
      </c>
      <c r="N126">
        <v>8601</v>
      </c>
      <c r="O126" t="s">
        <v>192</v>
      </c>
      <c r="P126" s="6" t="str">
        <f t="shared" si="12"/>
        <v>Income</v>
      </c>
      <c r="Q126" s="246">
        <v>0</v>
      </c>
      <c r="R126" s="246">
        <v>0</v>
      </c>
      <c r="V126" s="259">
        <f t="shared" si="14"/>
        <v>0</v>
      </c>
      <c r="AJ126" s="245">
        <v>0</v>
      </c>
      <c r="AK126" s="251">
        <v>0</v>
      </c>
      <c r="AP126" s="257">
        <f t="shared" si="9"/>
        <v>0</v>
      </c>
      <c r="AS126" s="245">
        <f t="shared" si="10"/>
        <v>0</v>
      </c>
    </row>
    <row r="127" spans="2:47" hidden="1" x14ac:dyDescent="0.3">
      <c r="B127" t="e">
        <f>VLOOKUP(D127,'[1]DOF080 Rev'!B:B,1,FALSE)</f>
        <v>#N/A</v>
      </c>
      <c r="C127" t="str">
        <f>VLOOKUP(D127,Category!A:B,2,FALSE)</f>
        <v>BALANCE SHEET</v>
      </c>
      <c r="D127" t="str">
        <f t="shared" si="13"/>
        <v>103786007</v>
      </c>
      <c r="E127" t="e">
        <f t="shared" si="11"/>
        <v>#N/A</v>
      </c>
      <c r="F127" t="e">
        <v>#N/A</v>
      </c>
      <c r="G127" t="e">
        <v>#N/A</v>
      </c>
      <c r="H127" t="e">
        <v>#N/A</v>
      </c>
      <c r="I127" t="e">
        <v>#N/A</v>
      </c>
      <c r="J127" t="s">
        <v>188</v>
      </c>
      <c r="K127" s="7" t="s">
        <v>189</v>
      </c>
      <c r="L127">
        <v>10378</v>
      </c>
      <c r="M127" t="s">
        <v>196</v>
      </c>
      <c r="N127">
        <v>6007</v>
      </c>
      <c r="O127" t="s">
        <v>191</v>
      </c>
      <c r="P127" s="6" t="str">
        <f t="shared" si="12"/>
        <v>Income</v>
      </c>
      <c r="Q127" s="246">
        <v>0</v>
      </c>
      <c r="R127" s="246">
        <v>0</v>
      </c>
      <c r="V127" s="259">
        <f t="shared" si="14"/>
        <v>0</v>
      </c>
      <c r="AJ127" s="245">
        <v>0</v>
      </c>
      <c r="AK127" s="251">
        <v>0</v>
      </c>
      <c r="AP127" s="257">
        <f t="shared" si="9"/>
        <v>0</v>
      </c>
      <c r="AS127" s="245">
        <f t="shared" si="10"/>
        <v>0</v>
      </c>
    </row>
    <row r="128" spans="2:47" hidden="1" x14ac:dyDescent="0.3">
      <c r="B128" t="e">
        <f>VLOOKUP(D128,'[1]DOF080 Rev'!B:B,1,FALSE)</f>
        <v>#N/A</v>
      </c>
      <c r="C128" t="str">
        <f>VLOOKUP(D128,Category!A:B,2,FALSE)</f>
        <v>BALANCE SHEET</v>
      </c>
      <c r="D128" t="str">
        <f t="shared" si="13"/>
        <v>103788601</v>
      </c>
      <c r="E128" t="e">
        <f t="shared" si="11"/>
        <v>#N/A</v>
      </c>
      <c r="F128" t="e">
        <v>#N/A</v>
      </c>
      <c r="G128" t="e">
        <v>#N/A</v>
      </c>
      <c r="H128" t="e">
        <v>#N/A</v>
      </c>
      <c r="I128" t="e">
        <v>#N/A</v>
      </c>
      <c r="J128" t="s">
        <v>188</v>
      </c>
      <c r="K128" s="7" t="s">
        <v>189</v>
      </c>
      <c r="L128">
        <v>10378</v>
      </c>
      <c r="M128" t="s">
        <v>196</v>
      </c>
      <c r="N128">
        <v>8601</v>
      </c>
      <c r="O128" t="s">
        <v>192</v>
      </c>
      <c r="P128" s="6" t="str">
        <f t="shared" si="12"/>
        <v>Income</v>
      </c>
      <c r="Q128" s="246">
        <v>0</v>
      </c>
      <c r="R128" s="246">
        <v>0</v>
      </c>
      <c r="V128" s="259">
        <f t="shared" si="14"/>
        <v>0</v>
      </c>
      <c r="AJ128" s="245">
        <v>0</v>
      </c>
      <c r="AK128" s="251">
        <v>0</v>
      </c>
      <c r="AP128" s="257">
        <f t="shared" si="9"/>
        <v>0</v>
      </c>
      <c r="AS128" s="245">
        <f t="shared" si="10"/>
        <v>0</v>
      </c>
    </row>
    <row r="129" spans="2:45" hidden="1" x14ac:dyDescent="0.3">
      <c r="B129" t="e">
        <f>VLOOKUP(D129,'[1]DOF080 Rev'!B:B,1,FALSE)</f>
        <v>#N/A</v>
      </c>
      <c r="C129" t="str">
        <f>VLOOKUP(D129,Category!A:B,2,FALSE)</f>
        <v>BALANCE SHEET</v>
      </c>
      <c r="D129" t="str">
        <f t="shared" si="13"/>
        <v>103796007</v>
      </c>
      <c r="E129" t="e">
        <f t="shared" si="11"/>
        <v>#N/A</v>
      </c>
      <c r="F129" t="e">
        <v>#N/A</v>
      </c>
      <c r="G129" t="e">
        <v>#N/A</v>
      </c>
      <c r="H129" t="e">
        <v>#N/A</v>
      </c>
      <c r="I129" t="e">
        <v>#N/A</v>
      </c>
      <c r="J129" t="s">
        <v>188</v>
      </c>
      <c r="K129" s="7" t="s">
        <v>189</v>
      </c>
      <c r="L129">
        <v>10379</v>
      </c>
      <c r="M129" t="s">
        <v>197</v>
      </c>
      <c r="N129">
        <v>6007</v>
      </c>
      <c r="O129" t="s">
        <v>191</v>
      </c>
      <c r="P129" s="6" t="str">
        <f t="shared" si="12"/>
        <v>Income</v>
      </c>
      <c r="Q129" s="246">
        <v>0</v>
      </c>
      <c r="R129" s="246">
        <v>0</v>
      </c>
      <c r="V129" s="259">
        <f t="shared" si="14"/>
        <v>0</v>
      </c>
      <c r="AJ129" s="245">
        <v>0</v>
      </c>
      <c r="AK129" s="251">
        <v>0</v>
      </c>
      <c r="AP129" s="257">
        <f t="shared" si="9"/>
        <v>0</v>
      </c>
      <c r="AS129" s="245">
        <f t="shared" si="10"/>
        <v>0</v>
      </c>
    </row>
    <row r="130" spans="2:45" hidden="1" x14ac:dyDescent="0.3">
      <c r="B130" t="e">
        <f>VLOOKUP(D130,'[1]DOF080 Rev'!B:B,1,FALSE)</f>
        <v>#N/A</v>
      </c>
      <c r="C130" t="str">
        <f>VLOOKUP(D130,Category!A:B,2,FALSE)</f>
        <v>BALANCE SHEET</v>
      </c>
      <c r="D130" t="str">
        <f t="shared" si="13"/>
        <v>103798601</v>
      </c>
      <c r="E130" t="e">
        <f t="shared" si="11"/>
        <v>#N/A</v>
      </c>
      <c r="F130" t="e">
        <v>#N/A</v>
      </c>
      <c r="G130" t="e">
        <v>#N/A</v>
      </c>
      <c r="H130" t="e">
        <v>#N/A</v>
      </c>
      <c r="I130" t="e">
        <v>#N/A</v>
      </c>
      <c r="J130" t="s">
        <v>188</v>
      </c>
      <c r="K130" s="7" t="s">
        <v>189</v>
      </c>
      <c r="L130">
        <v>10379</v>
      </c>
      <c r="M130" t="s">
        <v>197</v>
      </c>
      <c r="N130">
        <v>8601</v>
      </c>
      <c r="O130" t="s">
        <v>192</v>
      </c>
      <c r="P130" s="6" t="str">
        <f t="shared" si="12"/>
        <v>Income</v>
      </c>
      <c r="Q130" s="246">
        <v>0</v>
      </c>
      <c r="R130" s="246">
        <v>0</v>
      </c>
      <c r="V130" s="259">
        <f t="shared" si="14"/>
        <v>0</v>
      </c>
      <c r="AJ130" s="245">
        <v>0</v>
      </c>
      <c r="AK130" s="251">
        <v>0</v>
      </c>
      <c r="AP130" s="257">
        <f t="shared" si="9"/>
        <v>0</v>
      </c>
      <c r="AS130" s="245">
        <f t="shared" si="10"/>
        <v>0</v>
      </c>
    </row>
    <row r="131" spans="2:45" hidden="1" x14ac:dyDescent="0.3">
      <c r="B131" t="e">
        <f>VLOOKUP(D131,'[1]DOF080 Rev'!B:B,1,FALSE)</f>
        <v>#N/A</v>
      </c>
      <c r="C131" t="str">
        <f>VLOOKUP(D131,Category!A:B,2,FALSE)</f>
        <v>BALANCE SHEET</v>
      </c>
      <c r="D131" t="str">
        <f t="shared" si="13"/>
        <v>103806007</v>
      </c>
      <c r="E131" t="e">
        <f t="shared" si="11"/>
        <v>#N/A</v>
      </c>
      <c r="F131" t="e">
        <v>#N/A</v>
      </c>
      <c r="G131" t="e">
        <v>#N/A</v>
      </c>
      <c r="H131" t="e">
        <v>#N/A</v>
      </c>
      <c r="I131" t="e">
        <v>#N/A</v>
      </c>
      <c r="J131" t="s">
        <v>188</v>
      </c>
      <c r="K131" s="7" t="s">
        <v>189</v>
      </c>
      <c r="L131">
        <v>10380</v>
      </c>
      <c r="M131" t="s">
        <v>198</v>
      </c>
      <c r="N131">
        <v>6007</v>
      </c>
      <c r="O131" t="s">
        <v>191</v>
      </c>
      <c r="P131" s="6" t="str">
        <f t="shared" si="12"/>
        <v>Income</v>
      </c>
      <c r="Q131" s="246">
        <v>0</v>
      </c>
      <c r="R131" s="246">
        <v>0</v>
      </c>
      <c r="V131" s="259">
        <f t="shared" si="14"/>
        <v>0</v>
      </c>
      <c r="AJ131" s="245">
        <v>0</v>
      </c>
      <c r="AK131" s="251">
        <v>0</v>
      </c>
      <c r="AP131" s="257">
        <f t="shared" si="9"/>
        <v>0</v>
      </c>
      <c r="AS131" s="245">
        <f t="shared" si="10"/>
        <v>0</v>
      </c>
    </row>
    <row r="132" spans="2:45" hidden="1" x14ac:dyDescent="0.3">
      <c r="B132" t="e">
        <f>VLOOKUP(D132,'[1]DOF080 Rev'!B:B,1,FALSE)</f>
        <v>#N/A</v>
      </c>
      <c r="C132" t="str">
        <f>VLOOKUP(D132,Category!A:B,2,FALSE)</f>
        <v>BALANCE SHEET</v>
      </c>
      <c r="D132" t="str">
        <f t="shared" si="13"/>
        <v>103808601</v>
      </c>
      <c r="E132" t="e">
        <f t="shared" si="11"/>
        <v>#N/A</v>
      </c>
      <c r="F132" t="e">
        <v>#N/A</v>
      </c>
      <c r="G132" t="e">
        <v>#N/A</v>
      </c>
      <c r="H132" t="e">
        <v>#N/A</v>
      </c>
      <c r="I132" t="e">
        <v>#N/A</v>
      </c>
      <c r="J132" t="s">
        <v>188</v>
      </c>
      <c r="K132" s="7" t="s">
        <v>189</v>
      </c>
      <c r="L132">
        <v>10380</v>
      </c>
      <c r="M132" t="s">
        <v>198</v>
      </c>
      <c r="N132">
        <v>8601</v>
      </c>
      <c r="O132" t="s">
        <v>192</v>
      </c>
      <c r="P132" s="6" t="str">
        <f t="shared" si="12"/>
        <v>Income</v>
      </c>
      <c r="Q132" s="246">
        <v>0</v>
      </c>
      <c r="R132" s="246">
        <v>0</v>
      </c>
      <c r="V132" s="259">
        <f t="shared" si="14"/>
        <v>0</v>
      </c>
      <c r="AJ132" s="245">
        <v>0</v>
      </c>
      <c r="AK132" s="251">
        <v>0</v>
      </c>
      <c r="AP132" s="257">
        <f t="shared" si="9"/>
        <v>0</v>
      </c>
      <c r="AS132" s="245">
        <f t="shared" si="10"/>
        <v>0</v>
      </c>
    </row>
    <row r="133" spans="2:45" hidden="1" x14ac:dyDescent="0.3">
      <c r="B133" t="e">
        <f>VLOOKUP(D133,'[1]DOF080 Rev'!B:B,1,FALSE)</f>
        <v>#N/A</v>
      </c>
      <c r="C133" t="str">
        <f>VLOOKUP(D133,Category!A:B,2,FALSE)</f>
        <v>BALANCE SHEET</v>
      </c>
      <c r="D133" t="str">
        <f t="shared" si="13"/>
        <v>103816007</v>
      </c>
      <c r="E133" t="e">
        <f t="shared" si="11"/>
        <v>#N/A</v>
      </c>
      <c r="F133" t="e">
        <v>#N/A</v>
      </c>
      <c r="G133" t="e">
        <v>#N/A</v>
      </c>
      <c r="H133" t="e">
        <v>#N/A</v>
      </c>
      <c r="I133" t="e">
        <v>#N/A</v>
      </c>
      <c r="J133" t="s">
        <v>188</v>
      </c>
      <c r="K133" s="7" t="s">
        <v>189</v>
      </c>
      <c r="L133">
        <v>10381</v>
      </c>
      <c r="M133" t="s">
        <v>199</v>
      </c>
      <c r="N133">
        <v>6007</v>
      </c>
      <c r="O133" t="s">
        <v>191</v>
      </c>
      <c r="P133" s="6" t="str">
        <f t="shared" si="12"/>
        <v>Income</v>
      </c>
      <c r="Q133" s="246">
        <v>0</v>
      </c>
      <c r="R133" s="246">
        <v>0</v>
      </c>
      <c r="V133" s="259">
        <f t="shared" si="14"/>
        <v>0</v>
      </c>
      <c r="AJ133" s="245">
        <v>0</v>
      </c>
      <c r="AK133" s="251">
        <v>0</v>
      </c>
      <c r="AP133" s="257">
        <f t="shared" si="9"/>
        <v>0</v>
      </c>
      <c r="AS133" s="245">
        <f t="shared" si="10"/>
        <v>0</v>
      </c>
    </row>
    <row r="134" spans="2:45" hidden="1" x14ac:dyDescent="0.3">
      <c r="B134" t="e">
        <f>VLOOKUP(D134,'[1]DOF080 Rev'!B:B,1,FALSE)</f>
        <v>#N/A</v>
      </c>
      <c r="C134" t="str">
        <f>VLOOKUP(D134,Category!A:B,2,FALSE)</f>
        <v>BALANCE SHEET</v>
      </c>
      <c r="D134" t="str">
        <f t="shared" si="13"/>
        <v>103818601</v>
      </c>
      <c r="E134" t="e">
        <f t="shared" si="11"/>
        <v>#N/A</v>
      </c>
      <c r="F134" t="e">
        <v>#N/A</v>
      </c>
      <c r="G134" t="e">
        <v>#N/A</v>
      </c>
      <c r="H134" t="e">
        <v>#N/A</v>
      </c>
      <c r="I134" t="e">
        <v>#N/A</v>
      </c>
      <c r="J134" t="s">
        <v>188</v>
      </c>
      <c r="K134" s="7" t="s">
        <v>189</v>
      </c>
      <c r="L134">
        <v>10381</v>
      </c>
      <c r="M134" t="s">
        <v>199</v>
      </c>
      <c r="N134">
        <v>8601</v>
      </c>
      <c r="O134" t="s">
        <v>192</v>
      </c>
      <c r="P134" s="6" t="str">
        <f t="shared" si="12"/>
        <v>Income</v>
      </c>
      <c r="Q134" s="246">
        <v>0</v>
      </c>
      <c r="R134" s="246">
        <v>0</v>
      </c>
      <c r="V134" s="259">
        <f t="shared" si="14"/>
        <v>0</v>
      </c>
      <c r="AJ134" s="245">
        <v>0</v>
      </c>
      <c r="AK134" s="251">
        <v>0</v>
      </c>
      <c r="AP134" s="257">
        <f t="shared" ref="AP134:AP197" si="15">SUM(AK134:AO134)</f>
        <v>0</v>
      </c>
      <c r="AS134" s="245">
        <f t="shared" ref="AS134:AS197" si="16">SUM(AP134:AR134)</f>
        <v>0</v>
      </c>
    </row>
    <row r="135" spans="2:45" hidden="1" x14ac:dyDescent="0.3">
      <c r="B135" t="e">
        <f>VLOOKUP(D135,'[1]DOF080 Rev'!B:B,1,FALSE)</f>
        <v>#N/A</v>
      </c>
      <c r="C135" t="str">
        <f>VLOOKUP(D135,Category!A:B,2,FALSE)</f>
        <v>BALANCE SHEET</v>
      </c>
      <c r="D135" t="str">
        <f t="shared" si="13"/>
        <v>103826007</v>
      </c>
      <c r="E135" t="e">
        <f t="shared" ref="E135:E198" si="17">G135&amp;I135&amp;K135</f>
        <v>#N/A</v>
      </c>
      <c r="F135" t="e">
        <v>#N/A</v>
      </c>
      <c r="G135" t="e">
        <v>#N/A</v>
      </c>
      <c r="H135" t="e">
        <v>#N/A</v>
      </c>
      <c r="I135" t="e">
        <v>#N/A</v>
      </c>
      <c r="J135" t="s">
        <v>188</v>
      </c>
      <c r="K135" s="7" t="s">
        <v>189</v>
      </c>
      <c r="L135">
        <v>10382</v>
      </c>
      <c r="M135" t="s">
        <v>200</v>
      </c>
      <c r="N135">
        <v>6007</v>
      </c>
      <c r="O135" t="s">
        <v>191</v>
      </c>
      <c r="P135" s="6" t="str">
        <f t="shared" ref="P135:P198" si="18">IF(N135&lt;5000,"Expenditure","Income")</f>
        <v>Income</v>
      </c>
      <c r="Q135" s="246">
        <v>0</v>
      </c>
      <c r="R135" s="246">
        <v>0</v>
      </c>
      <c r="V135" s="259">
        <f t="shared" si="14"/>
        <v>0</v>
      </c>
      <c r="AJ135" s="245">
        <v>0</v>
      </c>
      <c r="AK135" s="251">
        <v>0</v>
      </c>
      <c r="AP135" s="257">
        <f t="shared" si="15"/>
        <v>0</v>
      </c>
      <c r="AS135" s="245">
        <f t="shared" si="16"/>
        <v>0</v>
      </c>
    </row>
    <row r="136" spans="2:45" hidden="1" x14ac:dyDescent="0.3">
      <c r="B136" t="e">
        <f>VLOOKUP(D136,'[1]DOF080 Rev'!B:B,1,FALSE)</f>
        <v>#N/A</v>
      </c>
      <c r="C136" t="str">
        <f>VLOOKUP(D136,Category!A:B,2,FALSE)</f>
        <v>BALANCE SHEET</v>
      </c>
      <c r="D136" t="str">
        <f t="shared" ref="D136:D199" si="19">L136&amp;N136</f>
        <v>103828601</v>
      </c>
      <c r="E136" t="e">
        <f t="shared" si="17"/>
        <v>#N/A</v>
      </c>
      <c r="F136" t="e">
        <v>#N/A</v>
      </c>
      <c r="G136" t="e">
        <v>#N/A</v>
      </c>
      <c r="H136" t="e">
        <v>#N/A</v>
      </c>
      <c r="I136" t="e">
        <v>#N/A</v>
      </c>
      <c r="J136" t="s">
        <v>188</v>
      </c>
      <c r="K136" s="7" t="s">
        <v>189</v>
      </c>
      <c r="L136">
        <v>10382</v>
      </c>
      <c r="M136" t="s">
        <v>200</v>
      </c>
      <c r="N136">
        <v>8601</v>
      </c>
      <c r="O136" t="s">
        <v>192</v>
      </c>
      <c r="P136" s="6" t="str">
        <f t="shared" si="18"/>
        <v>Income</v>
      </c>
      <c r="Q136" s="246">
        <v>0</v>
      </c>
      <c r="R136" s="246">
        <v>0</v>
      </c>
      <c r="V136" s="259">
        <f t="shared" ref="V136:V199" si="20">SUM(S136:U136)</f>
        <v>0</v>
      </c>
      <c r="AJ136" s="245">
        <v>0</v>
      </c>
      <c r="AK136" s="251">
        <v>0</v>
      </c>
      <c r="AP136" s="257">
        <f t="shared" si="15"/>
        <v>0</v>
      </c>
      <c r="AS136" s="245">
        <f t="shared" si="16"/>
        <v>0</v>
      </c>
    </row>
    <row r="137" spans="2:45" hidden="1" x14ac:dyDescent="0.3">
      <c r="B137" t="e">
        <f>VLOOKUP(D137,'[1]DOF080 Rev'!B:B,1,FALSE)</f>
        <v>#N/A</v>
      </c>
      <c r="C137" t="str">
        <f>VLOOKUP(D137,Category!A:B,2,FALSE)</f>
        <v>BALANCE SHEET</v>
      </c>
      <c r="D137" t="str">
        <f t="shared" si="19"/>
        <v>103836007</v>
      </c>
      <c r="E137" t="e">
        <f t="shared" si="17"/>
        <v>#N/A</v>
      </c>
      <c r="F137" t="e">
        <v>#N/A</v>
      </c>
      <c r="G137" t="e">
        <v>#N/A</v>
      </c>
      <c r="H137" t="e">
        <v>#N/A</v>
      </c>
      <c r="I137" t="e">
        <v>#N/A</v>
      </c>
      <c r="J137" t="s">
        <v>188</v>
      </c>
      <c r="K137" s="7" t="s">
        <v>189</v>
      </c>
      <c r="L137">
        <v>10383</v>
      </c>
      <c r="M137" t="s">
        <v>201</v>
      </c>
      <c r="N137">
        <v>6007</v>
      </c>
      <c r="O137" t="s">
        <v>191</v>
      </c>
      <c r="P137" s="6" t="str">
        <f t="shared" si="18"/>
        <v>Income</v>
      </c>
      <c r="Q137" s="246">
        <v>0</v>
      </c>
      <c r="R137" s="246">
        <v>0</v>
      </c>
      <c r="V137" s="259">
        <f t="shared" si="20"/>
        <v>0</v>
      </c>
      <c r="AJ137" s="245">
        <v>0</v>
      </c>
      <c r="AK137" s="251">
        <v>0</v>
      </c>
      <c r="AP137" s="257">
        <f t="shared" si="15"/>
        <v>0</v>
      </c>
      <c r="AS137" s="245">
        <f t="shared" si="16"/>
        <v>0</v>
      </c>
    </row>
    <row r="138" spans="2:45" hidden="1" x14ac:dyDescent="0.3">
      <c r="B138" t="e">
        <f>VLOOKUP(D138,'[1]DOF080 Rev'!B:B,1,FALSE)</f>
        <v>#N/A</v>
      </c>
      <c r="C138" t="str">
        <f>VLOOKUP(D138,Category!A:B,2,FALSE)</f>
        <v>BALANCE SHEET</v>
      </c>
      <c r="D138" t="str">
        <f t="shared" si="19"/>
        <v>103838601</v>
      </c>
      <c r="E138" t="e">
        <f t="shared" si="17"/>
        <v>#N/A</v>
      </c>
      <c r="F138" t="e">
        <v>#N/A</v>
      </c>
      <c r="G138" t="e">
        <v>#N/A</v>
      </c>
      <c r="H138" t="e">
        <v>#N/A</v>
      </c>
      <c r="I138" t="e">
        <v>#N/A</v>
      </c>
      <c r="J138" t="s">
        <v>188</v>
      </c>
      <c r="K138" s="7" t="s">
        <v>189</v>
      </c>
      <c r="L138">
        <v>10383</v>
      </c>
      <c r="M138" t="s">
        <v>201</v>
      </c>
      <c r="N138">
        <v>8601</v>
      </c>
      <c r="O138" t="s">
        <v>192</v>
      </c>
      <c r="P138" s="6" t="str">
        <f t="shared" si="18"/>
        <v>Income</v>
      </c>
      <c r="Q138" s="246">
        <v>0</v>
      </c>
      <c r="R138" s="246">
        <v>0</v>
      </c>
      <c r="V138" s="259">
        <f t="shared" si="20"/>
        <v>0</v>
      </c>
      <c r="AJ138" s="245">
        <v>0</v>
      </c>
      <c r="AK138" s="251">
        <v>0</v>
      </c>
      <c r="AP138" s="257">
        <f t="shared" si="15"/>
        <v>0</v>
      </c>
      <c r="AS138" s="245">
        <f t="shared" si="16"/>
        <v>0</v>
      </c>
    </row>
    <row r="139" spans="2:45" hidden="1" x14ac:dyDescent="0.3">
      <c r="B139" t="e">
        <f>VLOOKUP(D139,'[1]DOF080 Rev'!B:B,1,FALSE)</f>
        <v>#N/A</v>
      </c>
      <c r="C139" t="str">
        <f>VLOOKUP(D139,Category!A:B,2,FALSE)</f>
        <v>BALANCE SHEET</v>
      </c>
      <c r="D139" t="str">
        <f t="shared" si="19"/>
        <v>103846007</v>
      </c>
      <c r="E139" t="e">
        <f t="shared" si="17"/>
        <v>#N/A</v>
      </c>
      <c r="F139" t="e">
        <v>#N/A</v>
      </c>
      <c r="G139" t="e">
        <v>#N/A</v>
      </c>
      <c r="H139" t="e">
        <v>#N/A</v>
      </c>
      <c r="I139" t="e">
        <v>#N/A</v>
      </c>
      <c r="J139" t="s">
        <v>188</v>
      </c>
      <c r="K139" s="7" t="s">
        <v>189</v>
      </c>
      <c r="L139">
        <v>10384</v>
      </c>
      <c r="M139" t="s">
        <v>202</v>
      </c>
      <c r="N139">
        <v>6007</v>
      </c>
      <c r="O139" t="s">
        <v>191</v>
      </c>
      <c r="P139" s="6" t="str">
        <f t="shared" si="18"/>
        <v>Income</v>
      </c>
      <c r="Q139" s="246">
        <v>0</v>
      </c>
      <c r="R139" s="246">
        <v>0</v>
      </c>
      <c r="V139" s="259">
        <f t="shared" si="20"/>
        <v>0</v>
      </c>
      <c r="AJ139" s="245">
        <v>0</v>
      </c>
      <c r="AK139" s="251">
        <v>0</v>
      </c>
      <c r="AP139" s="257">
        <f t="shared" si="15"/>
        <v>0</v>
      </c>
      <c r="AS139" s="245">
        <f t="shared" si="16"/>
        <v>0</v>
      </c>
    </row>
    <row r="140" spans="2:45" hidden="1" x14ac:dyDescent="0.3">
      <c r="B140" t="e">
        <f>VLOOKUP(D140,'[1]DOF080 Rev'!B:B,1,FALSE)</f>
        <v>#N/A</v>
      </c>
      <c r="C140" t="str">
        <f>VLOOKUP(D140,Category!A:B,2,FALSE)</f>
        <v>BALANCE SHEET</v>
      </c>
      <c r="D140" t="str">
        <f t="shared" si="19"/>
        <v>103848601</v>
      </c>
      <c r="E140" t="e">
        <f t="shared" si="17"/>
        <v>#N/A</v>
      </c>
      <c r="F140" t="e">
        <v>#N/A</v>
      </c>
      <c r="G140" t="e">
        <v>#N/A</v>
      </c>
      <c r="H140" t="e">
        <v>#N/A</v>
      </c>
      <c r="I140" t="e">
        <v>#N/A</v>
      </c>
      <c r="J140" t="s">
        <v>188</v>
      </c>
      <c r="K140" s="7" t="s">
        <v>189</v>
      </c>
      <c r="L140">
        <v>10384</v>
      </c>
      <c r="M140" t="s">
        <v>202</v>
      </c>
      <c r="N140">
        <v>8601</v>
      </c>
      <c r="O140" t="s">
        <v>192</v>
      </c>
      <c r="P140" s="6" t="str">
        <f t="shared" si="18"/>
        <v>Income</v>
      </c>
      <c r="Q140" s="246">
        <v>0</v>
      </c>
      <c r="R140" s="246">
        <v>0</v>
      </c>
      <c r="V140" s="259">
        <f t="shared" si="20"/>
        <v>0</v>
      </c>
      <c r="AJ140" s="245">
        <v>0</v>
      </c>
      <c r="AK140" s="251">
        <v>0</v>
      </c>
      <c r="AP140" s="257">
        <f t="shared" si="15"/>
        <v>0</v>
      </c>
      <c r="AS140" s="245">
        <f t="shared" si="16"/>
        <v>0</v>
      </c>
    </row>
    <row r="141" spans="2:45" hidden="1" x14ac:dyDescent="0.3">
      <c r="B141" t="e">
        <f>VLOOKUP(D141,'[1]DOF080 Rev'!B:B,1,FALSE)</f>
        <v>#N/A</v>
      </c>
      <c r="C141" t="str">
        <f>VLOOKUP(D141,Category!A:B,2,FALSE)</f>
        <v>BALANCE SHEET</v>
      </c>
      <c r="D141" t="str">
        <f t="shared" si="19"/>
        <v>103856007</v>
      </c>
      <c r="E141" t="e">
        <f t="shared" si="17"/>
        <v>#N/A</v>
      </c>
      <c r="F141" t="e">
        <v>#N/A</v>
      </c>
      <c r="G141" t="e">
        <v>#N/A</v>
      </c>
      <c r="H141" t="e">
        <v>#N/A</v>
      </c>
      <c r="I141" t="e">
        <v>#N/A</v>
      </c>
      <c r="J141" t="s">
        <v>188</v>
      </c>
      <c r="K141" s="7" t="s">
        <v>189</v>
      </c>
      <c r="L141">
        <v>10385</v>
      </c>
      <c r="M141" t="s">
        <v>203</v>
      </c>
      <c r="N141">
        <v>6007</v>
      </c>
      <c r="O141" t="s">
        <v>191</v>
      </c>
      <c r="P141" s="6" t="str">
        <f t="shared" si="18"/>
        <v>Income</v>
      </c>
      <c r="Q141" s="246">
        <v>0</v>
      </c>
      <c r="R141" s="246">
        <v>0</v>
      </c>
      <c r="V141" s="259">
        <f t="shared" si="20"/>
        <v>0</v>
      </c>
      <c r="AJ141" s="245">
        <v>0</v>
      </c>
      <c r="AK141" s="251">
        <v>0</v>
      </c>
      <c r="AP141" s="257">
        <f t="shared" si="15"/>
        <v>0</v>
      </c>
      <c r="AS141" s="245">
        <f t="shared" si="16"/>
        <v>0</v>
      </c>
    </row>
    <row r="142" spans="2:45" hidden="1" x14ac:dyDescent="0.3">
      <c r="B142" t="e">
        <f>VLOOKUP(D142,'[1]DOF080 Rev'!B:B,1,FALSE)</f>
        <v>#N/A</v>
      </c>
      <c r="C142" t="str">
        <f>VLOOKUP(D142,Category!A:B,2,FALSE)</f>
        <v>BALANCE SHEET</v>
      </c>
      <c r="D142" t="str">
        <f t="shared" si="19"/>
        <v>103858601</v>
      </c>
      <c r="E142" t="e">
        <f t="shared" si="17"/>
        <v>#N/A</v>
      </c>
      <c r="F142" t="e">
        <v>#N/A</v>
      </c>
      <c r="G142" t="e">
        <v>#N/A</v>
      </c>
      <c r="H142" t="e">
        <v>#N/A</v>
      </c>
      <c r="I142" t="e">
        <v>#N/A</v>
      </c>
      <c r="J142" t="s">
        <v>188</v>
      </c>
      <c r="K142" s="7" t="s">
        <v>189</v>
      </c>
      <c r="L142">
        <v>10385</v>
      </c>
      <c r="M142" t="s">
        <v>203</v>
      </c>
      <c r="N142">
        <v>8601</v>
      </c>
      <c r="O142" t="s">
        <v>192</v>
      </c>
      <c r="P142" s="6" t="str">
        <f t="shared" si="18"/>
        <v>Income</v>
      </c>
      <c r="Q142" s="246">
        <v>0</v>
      </c>
      <c r="R142" s="246">
        <v>0</v>
      </c>
      <c r="V142" s="259">
        <f t="shared" si="20"/>
        <v>0</v>
      </c>
      <c r="AJ142" s="245">
        <v>0</v>
      </c>
      <c r="AK142" s="251">
        <v>0</v>
      </c>
      <c r="AP142" s="257">
        <f t="shared" si="15"/>
        <v>0</v>
      </c>
      <c r="AS142" s="245">
        <f t="shared" si="16"/>
        <v>0</v>
      </c>
    </row>
    <row r="143" spans="2:45" hidden="1" x14ac:dyDescent="0.3">
      <c r="B143" t="e">
        <f>VLOOKUP(D143,'[1]DOF080 Rev'!B:B,1,FALSE)</f>
        <v>#N/A</v>
      </c>
      <c r="C143" t="str">
        <f>VLOOKUP(D143,Category!A:B,2,FALSE)</f>
        <v>BALANCE SHEET</v>
      </c>
      <c r="D143" t="str">
        <f t="shared" si="19"/>
        <v>103866007</v>
      </c>
      <c r="E143" t="e">
        <f t="shared" si="17"/>
        <v>#N/A</v>
      </c>
      <c r="F143" t="e">
        <v>#N/A</v>
      </c>
      <c r="G143" t="e">
        <v>#N/A</v>
      </c>
      <c r="H143" t="e">
        <v>#N/A</v>
      </c>
      <c r="I143" t="e">
        <v>#N/A</v>
      </c>
      <c r="J143" t="s">
        <v>188</v>
      </c>
      <c r="K143" s="7" t="s">
        <v>189</v>
      </c>
      <c r="L143">
        <v>10386</v>
      </c>
      <c r="M143" t="s">
        <v>204</v>
      </c>
      <c r="N143">
        <v>6007</v>
      </c>
      <c r="O143" t="s">
        <v>191</v>
      </c>
      <c r="P143" s="6" t="str">
        <f t="shared" si="18"/>
        <v>Income</v>
      </c>
      <c r="Q143" s="246">
        <v>0</v>
      </c>
      <c r="R143" s="246">
        <v>0</v>
      </c>
      <c r="V143" s="259">
        <f t="shared" si="20"/>
        <v>0</v>
      </c>
      <c r="AJ143" s="245">
        <v>0</v>
      </c>
      <c r="AK143" s="251">
        <v>0</v>
      </c>
      <c r="AP143" s="257">
        <f t="shared" si="15"/>
        <v>0</v>
      </c>
      <c r="AS143" s="245">
        <f t="shared" si="16"/>
        <v>0</v>
      </c>
    </row>
    <row r="144" spans="2:45" hidden="1" x14ac:dyDescent="0.3">
      <c r="B144" t="e">
        <f>VLOOKUP(D144,'[1]DOF080 Rev'!B:B,1,FALSE)</f>
        <v>#N/A</v>
      </c>
      <c r="C144" t="str">
        <f>VLOOKUP(D144,Category!A:B,2,FALSE)</f>
        <v>BALANCE SHEET</v>
      </c>
      <c r="D144" t="str">
        <f t="shared" si="19"/>
        <v>103868601</v>
      </c>
      <c r="E144" t="e">
        <f t="shared" si="17"/>
        <v>#N/A</v>
      </c>
      <c r="F144" t="e">
        <v>#N/A</v>
      </c>
      <c r="G144" t="e">
        <v>#N/A</v>
      </c>
      <c r="H144" t="e">
        <v>#N/A</v>
      </c>
      <c r="I144" t="e">
        <v>#N/A</v>
      </c>
      <c r="J144" t="s">
        <v>188</v>
      </c>
      <c r="K144" s="7" t="s">
        <v>189</v>
      </c>
      <c r="L144">
        <v>10386</v>
      </c>
      <c r="M144" t="s">
        <v>204</v>
      </c>
      <c r="N144">
        <v>8601</v>
      </c>
      <c r="O144" t="s">
        <v>192</v>
      </c>
      <c r="P144" s="6" t="str">
        <f t="shared" si="18"/>
        <v>Income</v>
      </c>
      <c r="Q144" s="246">
        <v>0</v>
      </c>
      <c r="R144" s="246">
        <v>0</v>
      </c>
      <c r="V144" s="259">
        <f t="shared" si="20"/>
        <v>0</v>
      </c>
      <c r="AJ144" s="245">
        <v>0</v>
      </c>
      <c r="AK144" s="251">
        <v>0</v>
      </c>
      <c r="AP144" s="257">
        <f t="shared" si="15"/>
        <v>0</v>
      </c>
      <c r="AS144" s="245">
        <f t="shared" si="16"/>
        <v>0</v>
      </c>
    </row>
    <row r="145" spans="2:45" hidden="1" x14ac:dyDescent="0.3">
      <c r="B145" t="e">
        <f>VLOOKUP(D145,'[1]DOF080 Rev'!B:B,1,FALSE)</f>
        <v>#N/A</v>
      </c>
      <c r="C145" t="str">
        <f>VLOOKUP(D145,Category!A:B,2,FALSE)</f>
        <v>SUSPENSE</v>
      </c>
      <c r="D145" t="str">
        <f t="shared" si="19"/>
        <v>80186003</v>
      </c>
      <c r="E145" t="e">
        <f t="shared" si="17"/>
        <v>#N/A</v>
      </c>
      <c r="F145" t="e">
        <v>#N/A</v>
      </c>
      <c r="G145" t="e">
        <v>#N/A</v>
      </c>
      <c r="H145" t="e">
        <v>#N/A</v>
      </c>
      <c r="I145" t="e">
        <v>#N/A</v>
      </c>
      <c r="J145" t="s">
        <v>205</v>
      </c>
      <c r="K145" t="s">
        <v>206</v>
      </c>
      <c r="L145">
        <v>8018</v>
      </c>
      <c r="M145" t="s">
        <v>207</v>
      </c>
      <c r="N145">
        <v>6003</v>
      </c>
      <c r="O145" t="s">
        <v>89</v>
      </c>
      <c r="P145" s="6" t="str">
        <f t="shared" si="18"/>
        <v>Income</v>
      </c>
      <c r="Q145" s="246">
        <v>0</v>
      </c>
      <c r="R145" s="246">
        <v>0</v>
      </c>
      <c r="V145" s="259">
        <f t="shared" si="20"/>
        <v>0</v>
      </c>
      <c r="AJ145" s="245">
        <v>0</v>
      </c>
      <c r="AK145" s="251">
        <v>0</v>
      </c>
      <c r="AP145" s="257">
        <f t="shared" si="15"/>
        <v>0</v>
      </c>
      <c r="AS145" s="245">
        <f t="shared" si="16"/>
        <v>0</v>
      </c>
    </row>
    <row r="146" spans="2:45" hidden="1" x14ac:dyDescent="0.3">
      <c r="B146" t="e">
        <f>VLOOKUP(D146,'[1]DOF080 Rev'!B:B,1,FALSE)</f>
        <v>#N/A</v>
      </c>
      <c r="C146" t="str">
        <f>VLOOKUP(D146,Category!A:B,2,FALSE)</f>
        <v>SUSPENSE</v>
      </c>
      <c r="D146" t="str">
        <f t="shared" si="19"/>
        <v>90516003</v>
      </c>
      <c r="E146" t="e">
        <f t="shared" si="17"/>
        <v>#N/A</v>
      </c>
      <c r="F146" t="e">
        <v>#N/A</v>
      </c>
      <c r="G146" t="e">
        <v>#N/A</v>
      </c>
      <c r="H146" t="e">
        <v>#N/A</v>
      </c>
      <c r="I146" t="e">
        <v>#N/A</v>
      </c>
      <c r="J146" t="s">
        <v>205</v>
      </c>
      <c r="K146" t="s">
        <v>206</v>
      </c>
      <c r="L146">
        <v>9051</v>
      </c>
      <c r="M146" t="s">
        <v>208</v>
      </c>
      <c r="N146">
        <v>6003</v>
      </c>
      <c r="O146" t="s">
        <v>89</v>
      </c>
      <c r="P146" s="6" t="str">
        <f t="shared" si="18"/>
        <v>Income</v>
      </c>
      <c r="Q146" s="246">
        <v>0</v>
      </c>
      <c r="R146" s="246">
        <v>0</v>
      </c>
      <c r="V146" s="259">
        <f t="shared" si="20"/>
        <v>0</v>
      </c>
      <c r="AJ146" s="245">
        <v>0</v>
      </c>
      <c r="AK146" s="251">
        <v>0</v>
      </c>
      <c r="AP146" s="257">
        <f t="shared" si="15"/>
        <v>0</v>
      </c>
      <c r="AS146" s="245">
        <f t="shared" si="16"/>
        <v>0</v>
      </c>
    </row>
    <row r="147" spans="2:45" hidden="1" x14ac:dyDescent="0.3">
      <c r="B147" t="e">
        <f>VLOOKUP(D147,'[1]DOF080 Rev'!B:B,1,FALSE)</f>
        <v>#N/A</v>
      </c>
      <c r="C147" t="str">
        <f>VLOOKUP(D147,Category!A:B,2,FALSE)</f>
        <v>BALANCE SHEET</v>
      </c>
      <c r="D147" t="str">
        <f t="shared" si="19"/>
        <v>91356003</v>
      </c>
      <c r="E147" t="e">
        <f t="shared" si="17"/>
        <v>#N/A</v>
      </c>
      <c r="F147" t="e">
        <v>#N/A</v>
      </c>
      <c r="G147" t="e">
        <v>#N/A</v>
      </c>
      <c r="H147" t="e">
        <v>#N/A</v>
      </c>
      <c r="I147" t="e">
        <v>#N/A</v>
      </c>
      <c r="J147" t="s">
        <v>205</v>
      </c>
      <c r="K147" t="s">
        <v>206</v>
      </c>
      <c r="L147">
        <v>9135</v>
      </c>
      <c r="M147" t="s">
        <v>209</v>
      </c>
      <c r="N147">
        <v>6003</v>
      </c>
      <c r="O147" t="s">
        <v>89</v>
      </c>
      <c r="P147" s="6" t="str">
        <f t="shared" si="18"/>
        <v>Income</v>
      </c>
      <c r="Q147" s="246">
        <v>0</v>
      </c>
      <c r="R147" s="246">
        <v>0</v>
      </c>
      <c r="V147" s="259">
        <f t="shared" si="20"/>
        <v>0</v>
      </c>
      <c r="AJ147" s="245">
        <v>0</v>
      </c>
      <c r="AK147" s="251">
        <v>0</v>
      </c>
      <c r="AP147" s="257">
        <f t="shared" si="15"/>
        <v>0</v>
      </c>
      <c r="AS147" s="245">
        <f t="shared" si="16"/>
        <v>0</v>
      </c>
    </row>
    <row r="148" spans="2:45" hidden="1" x14ac:dyDescent="0.3">
      <c r="B148" t="e">
        <f>VLOOKUP(D148,'[1]DOF080 Rev'!B:B,1,FALSE)</f>
        <v>#N/A</v>
      </c>
      <c r="C148" t="str">
        <f>VLOOKUP(D148,Category!A:B,2,FALSE)</f>
        <v>SUSPENSE</v>
      </c>
      <c r="D148" t="str">
        <f t="shared" si="19"/>
        <v>91817500</v>
      </c>
      <c r="E148" t="e">
        <f t="shared" si="17"/>
        <v>#N/A</v>
      </c>
      <c r="F148" t="e">
        <v>#N/A</v>
      </c>
      <c r="G148" t="e">
        <v>#N/A</v>
      </c>
      <c r="H148" t="e">
        <v>#N/A</v>
      </c>
      <c r="I148" t="e">
        <v>#N/A</v>
      </c>
      <c r="J148" t="s">
        <v>210</v>
      </c>
      <c r="K148" s="7" t="s">
        <v>211</v>
      </c>
      <c r="L148">
        <v>9181</v>
      </c>
      <c r="M148" t="s">
        <v>212</v>
      </c>
      <c r="N148">
        <v>7500</v>
      </c>
      <c r="O148" t="s">
        <v>213</v>
      </c>
      <c r="P148" s="6" t="str">
        <f t="shared" si="18"/>
        <v>Income</v>
      </c>
      <c r="Q148" s="246">
        <v>0</v>
      </c>
      <c r="R148" s="246">
        <v>0</v>
      </c>
      <c r="V148" s="259">
        <f t="shared" si="20"/>
        <v>0</v>
      </c>
      <c r="AJ148" s="245">
        <v>0</v>
      </c>
      <c r="AK148" s="251">
        <v>0</v>
      </c>
      <c r="AP148" s="257">
        <f t="shared" si="15"/>
        <v>0</v>
      </c>
      <c r="AS148" s="245">
        <f t="shared" si="16"/>
        <v>0</v>
      </c>
    </row>
    <row r="149" spans="2:45" hidden="1" x14ac:dyDescent="0.3">
      <c r="B149" t="e">
        <f>VLOOKUP(D149,'[1]DOF080 Rev'!B:B,1,FALSE)</f>
        <v>#N/A</v>
      </c>
      <c r="C149" t="str">
        <f>VLOOKUP(D149,Category!A:B,2,FALSE)</f>
        <v>SUSPENSE</v>
      </c>
      <c r="D149" t="str">
        <f t="shared" si="19"/>
        <v>91817501</v>
      </c>
      <c r="E149" t="e">
        <f t="shared" si="17"/>
        <v>#N/A</v>
      </c>
      <c r="F149" t="e">
        <v>#N/A</v>
      </c>
      <c r="G149" t="e">
        <v>#N/A</v>
      </c>
      <c r="H149" t="e">
        <v>#N/A</v>
      </c>
      <c r="I149" t="e">
        <v>#N/A</v>
      </c>
      <c r="J149" t="s">
        <v>210</v>
      </c>
      <c r="K149" s="7" t="s">
        <v>211</v>
      </c>
      <c r="L149">
        <v>9181</v>
      </c>
      <c r="M149" t="s">
        <v>212</v>
      </c>
      <c r="N149">
        <v>7501</v>
      </c>
      <c r="O149" t="s">
        <v>214</v>
      </c>
      <c r="P149" s="6" t="str">
        <f t="shared" si="18"/>
        <v>Income</v>
      </c>
      <c r="Q149" s="246">
        <v>0</v>
      </c>
      <c r="R149" s="246">
        <v>0</v>
      </c>
      <c r="V149" s="259">
        <f t="shared" si="20"/>
        <v>0</v>
      </c>
      <c r="AJ149" s="245">
        <v>0</v>
      </c>
      <c r="AK149" s="251">
        <v>0</v>
      </c>
      <c r="AP149" s="257">
        <f t="shared" si="15"/>
        <v>0</v>
      </c>
      <c r="AS149" s="245">
        <f t="shared" si="16"/>
        <v>0</v>
      </c>
    </row>
    <row r="150" spans="2:45" hidden="1" x14ac:dyDescent="0.3">
      <c r="B150" t="e">
        <f>VLOOKUP(D150,'[1]DOF080 Rev'!B:B,1,FALSE)</f>
        <v>#N/A</v>
      </c>
      <c r="C150" t="str">
        <f>VLOOKUP(D150,Category!A:B,2,FALSE)</f>
        <v>SUSPENSE</v>
      </c>
      <c r="D150" t="str">
        <f t="shared" si="19"/>
        <v>91886008</v>
      </c>
      <c r="E150" t="e">
        <f t="shared" si="17"/>
        <v>#N/A</v>
      </c>
      <c r="F150" t="e">
        <v>#N/A</v>
      </c>
      <c r="G150" t="e">
        <v>#N/A</v>
      </c>
      <c r="H150" t="e">
        <v>#N/A</v>
      </c>
      <c r="I150" t="e">
        <v>#N/A</v>
      </c>
      <c r="J150" t="s">
        <v>210</v>
      </c>
      <c r="K150" s="7" t="s">
        <v>211</v>
      </c>
      <c r="L150">
        <v>9188</v>
      </c>
      <c r="M150" t="s">
        <v>215</v>
      </c>
      <c r="N150">
        <v>6008</v>
      </c>
      <c r="O150" t="s">
        <v>75</v>
      </c>
      <c r="P150" s="6" t="str">
        <f t="shared" si="18"/>
        <v>Income</v>
      </c>
      <c r="Q150" s="246">
        <v>0</v>
      </c>
      <c r="R150" s="246">
        <v>0</v>
      </c>
      <c r="V150" s="259">
        <f t="shared" si="20"/>
        <v>0</v>
      </c>
      <c r="AJ150" s="245">
        <v>0</v>
      </c>
      <c r="AK150" s="251">
        <v>0</v>
      </c>
      <c r="AP150" s="257">
        <f t="shared" si="15"/>
        <v>0</v>
      </c>
      <c r="AS150" s="245">
        <f t="shared" si="16"/>
        <v>0</v>
      </c>
    </row>
    <row r="151" spans="2:45" hidden="1" x14ac:dyDescent="0.3">
      <c r="B151" t="e">
        <f>VLOOKUP(D151,'[1]DOF080 Rev'!B:B,1,FALSE)</f>
        <v>#N/A</v>
      </c>
      <c r="C151" t="str">
        <f>VLOOKUP(D151,Category!A:B,2,FALSE)</f>
        <v>SUSPENSE</v>
      </c>
      <c r="D151" t="str">
        <f t="shared" si="19"/>
        <v>92586008</v>
      </c>
      <c r="E151" t="e">
        <f t="shared" si="17"/>
        <v>#N/A</v>
      </c>
      <c r="F151" t="e">
        <v>#N/A</v>
      </c>
      <c r="G151" t="e">
        <v>#N/A</v>
      </c>
      <c r="H151" t="e">
        <v>#N/A</v>
      </c>
      <c r="I151" t="e">
        <v>#N/A</v>
      </c>
      <c r="J151" t="s">
        <v>210</v>
      </c>
      <c r="K151" s="7" t="s">
        <v>211</v>
      </c>
      <c r="L151">
        <v>9258</v>
      </c>
      <c r="M151" t="s">
        <v>216</v>
      </c>
      <c r="N151">
        <v>6008</v>
      </c>
      <c r="O151" t="s">
        <v>75</v>
      </c>
      <c r="P151" s="6" t="str">
        <f t="shared" si="18"/>
        <v>Income</v>
      </c>
      <c r="Q151" s="246">
        <v>0</v>
      </c>
      <c r="R151" s="246">
        <v>0</v>
      </c>
      <c r="V151" s="259">
        <f t="shared" si="20"/>
        <v>0</v>
      </c>
      <c r="AJ151" s="245">
        <v>0</v>
      </c>
      <c r="AK151" s="251">
        <v>0</v>
      </c>
      <c r="AP151" s="257">
        <f t="shared" si="15"/>
        <v>0</v>
      </c>
      <c r="AS151" s="245">
        <f t="shared" si="16"/>
        <v>0</v>
      </c>
    </row>
    <row r="152" spans="2:45" hidden="1" x14ac:dyDescent="0.3">
      <c r="B152" t="e">
        <f>VLOOKUP(D152,'[1]DOF080 Rev'!B:B,1,FALSE)</f>
        <v>#N/A</v>
      </c>
      <c r="C152" t="str">
        <f>VLOOKUP(D152,Category!A:B,2,FALSE)</f>
        <v>SUSPENSE</v>
      </c>
      <c r="D152" t="str">
        <f t="shared" si="19"/>
        <v>91607500</v>
      </c>
      <c r="E152" t="e">
        <f t="shared" si="17"/>
        <v>#N/A</v>
      </c>
      <c r="F152" t="e">
        <v>#N/A</v>
      </c>
      <c r="G152" t="e">
        <v>#N/A</v>
      </c>
      <c r="H152" t="e">
        <v>#N/A</v>
      </c>
      <c r="I152" t="e">
        <v>#N/A</v>
      </c>
      <c r="J152" t="s">
        <v>217</v>
      </c>
      <c r="K152" t="s">
        <v>218</v>
      </c>
      <c r="L152">
        <v>9160</v>
      </c>
      <c r="M152" t="s">
        <v>219</v>
      </c>
      <c r="N152">
        <v>7500</v>
      </c>
      <c r="O152" t="s">
        <v>213</v>
      </c>
      <c r="P152" s="6" t="str">
        <f t="shared" si="18"/>
        <v>Income</v>
      </c>
      <c r="Q152" s="246">
        <v>0</v>
      </c>
      <c r="R152" s="246">
        <v>0</v>
      </c>
      <c r="V152" s="259">
        <f t="shared" si="20"/>
        <v>0</v>
      </c>
      <c r="AJ152" s="245">
        <v>0</v>
      </c>
      <c r="AK152" s="251">
        <v>0</v>
      </c>
      <c r="AP152" s="257">
        <f t="shared" si="15"/>
        <v>0</v>
      </c>
      <c r="AS152" s="245">
        <f t="shared" si="16"/>
        <v>0</v>
      </c>
    </row>
    <row r="153" spans="2:45" hidden="1" x14ac:dyDescent="0.3">
      <c r="B153" t="e">
        <f>VLOOKUP(D153,'[1]DOF080 Rev'!B:B,1,FALSE)</f>
        <v>#N/A</v>
      </c>
      <c r="C153" t="str">
        <f>VLOOKUP(D153,Category!A:B,2,FALSE)</f>
        <v>SUSPENSE</v>
      </c>
      <c r="D153" t="str">
        <f t="shared" si="19"/>
        <v>91607501</v>
      </c>
      <c r="E153" t="e">
        <f t="shared" si="17"/>
        <v>#N/A</v>
      </c>
      <c r="F153" t="e">
        <v>#N/A</v>
      </c>
      <c r="G153" t="e">
        <v>#N/A</v>
      </c>
      <c r="H153" t="e">
        <v>#N/A</v>
      </c>
      <c r="I153" t="e">
        <v>#N/A</v>
      </c>
      <c r="J153" t="s">
        <v>217</v>
      </c>
      <c r="K153" t="s">
        <v>218</v>
      </c>
      <c r="L153">
        <v>9160</v>
      </c>
      <c r="M153" t="s">
        <v>219</v>
      </c>
      <c r="N153">
        <v>7501</v>
      </c>
      <c r="O153" t="s">
        <v>214</v>
      </c>
      <c r="P153" s="6" t="str">
        <f t="shared" si="18"/>
        <v>Income</v>
      </c>
      <c r="Q153" s="246">
        <v>0</v>
      </c>
      <c r="R153" s="246">
        <v>0</v>
      </c>
      <c r="V153" s="259">
        <f t="shared" si="20"/>
        <v>0</v>
      </c>
      <c r="AJ153" s="245">
        <v>0</v>
      </c>
      <c r="AK153" s="251">
        <v>0</v>
      </c>
      <c r="AP153" s="257">
        <f t="shared" si="15"/>
        <v>0</v>
      </c>
      <c r="AS153" s="245">
        <f t="shared" si="16"/>
        <v>0</v>
      </c>
    </row>
    <row r="154" spans="2:45" hidden="1" x14ac:dyDescent="0.3">
      <c r="B154" t="e">
        <f>VLOOKUP(D154,'[1]DOF080 Rev'!B:B,1,FALSE)</f>
        <v>#N/A</v>
      </c>
      <c r="C154" t="str">
        <f>VLOOKUP(D154,Category!A:B,2,FALSE)</f>
        <v>SUSPENSE</v>
      </c>
      <c r="D154" t="str">
        <f t="shared" si="19"/>
        <v>91636006</v>
      </c>
      <c r="E154" t="e">
        <f t="shared" si="17"/>
        <v>#N/A</v>
      </c>
      <c r="F154" t="e">
        <v>#N/A</v>
      </c>
      <c r="G154" t="e">
        <v>#N/A</v>
      </c>
      <c r="H154" t="e">
        <v>#N/A</v>
      </c>
      <c r="I154" t="e">
        <v>#N/A</v>
      </c>
      <c r="J154" t="s">
        <v>217</v>
      </c>
      <c r="K154" t="s">
        <v>218</v>
      </c>
      <c r="L154">
        <v>9163</v>
      </c>
      <c r="M154" t="s">
        <v>220</v>
      </c>
      <c r="N154">
        <v>6006</v>
      </c>
      <c r="O154" t="s">
        <v>68</v>
      </c>
      <c r="P154" s="6" t="str">
        <f t="shared" si="18"/>
        <v>Income</v>
      </c>
      <c r="Q154" s="246">
        <v>0</v>
      </c>
      <c r="R154" s="246">
        <v>0</v>
      </c>
      <c r="V154" s="259">
        <f t="shared" si="20"/>
        <v>0</v>
      </c>
      <c r="AJ154" s="245">
        <v>0</v>
      </c>
      <c r="AK154" s="251">
        <v>0</v>
      </c>
      <c r="AP154" s="257">
        <f t="shared" si="15"/>
        <v>0</v>
      </c>
      <c r="AS154" s="245">
        <f t="shared" si="16"/>
        <v>0</v>
      </c>
    </row>
    <row r="155" spans="2:45" hidden="1" x14ac:dyDescent="0.3">
      <c r="B155" t="e">
        <f>VLOOKUP(D155,'[1]DOF080 Rev'!B:B,1,FALSE)</f>
        <v>#N/A</v>
      </c>
      <c r="C155" t="str">
        <f>VLOOKUP(D155,Category!A:B,2,FALSE)</f>
        <v>SUSPENSE</v>
      </c>
      <c r="D155" t="str">
        <f t="shared" si="19"/>
        <v>91636008</v>
      </c>
      <c r="E155" t="e">
        <f t="shared" si="17"/>
        <v>#N/A</v>
      </c>
      <c r="F155" t="e">
        <v>#N/A</v>
      </c>
      <c r="G155" t="e">
        <v>#N/A</v>
      </c>
      <c r="H155" t="e">
        <v>#N/A</v>
      </c>
      <c r="I155" t="e">
        <v>#N/A</v>
      </c>
      <c r="J155" t="s">
        <v>217</v>
      </c>
      <c r="K155" t="s">
        <v>218</v>
      </c>
      <c r="L155">
        <v>9163</v>
      </c>
      <c r="M155" t="s">
        <v>220</v>
      </c>
      <c r="N155">
        <v>6008</v>
      </c>
      <c r="O155" t="s">
        <v>75</v>
      </c>
      <c r="P155" s="6" t="str">
        <f t="shared" si="18"/>
        <v>Income</v>
      </c>
      <c r="Q155" s="246">
        <v>0</v>
      </c>
      <c r="R155" s="246">
        <v>0</v>
      </c>
      <c r="V155" s="259">
        <f t="shared" si="20"/>
        <v>0</v>
      </c>
      <c r="AJ155" s="245">
        <v>0</v>
      </c>
      <c r="AK155" s="251">
        <v>0</v>
      </c>
      <c r="AP155" s="257">
        <f t="shared" si="15"/>
        <v>0</v>
      </c>
      <c r="AS155" s="245">
        <f t="shared" si="16"/>
        <v>0</v>
      </c>
    </row>
    <row r="156" spans="2:45" hidden="1" x14ac:dyDescent="0.3">
      <c r="B156" t="e">
        <f>VLOOKUP(D156,'[1]DOF080 Rev'!B:B,1,FALSE)</f>
        <v>#N/A</v>
      </c>
      <c r="C156" t="str">
        <f>VLOOKUP(D156,Category!A:B,2,FALSE)</f>
        <v>SUSPENSE</v>
      </c>
      <c r="D156" t="str">
        <f t="shared" si="19"/>
        <v>91646008</v>
      </c>
      <c r="E156" t="e">
        <f t="shared" si="17"/>
        <v>#N/A</v>
      </c>
      <c r="F156" t="e">
        <v>#N/A</v>
      </c>
      <c r="G156" t="e">
        <v>#N/A</v>
      </c>
      <c r="H156" t="e">
        <v>#N/A</v>
      </c>
      <c r="I156" t="e">
        <v>#N/A</v>
      </c>
      <c r="J156" t="s">
        <v>217</v>
      </c>
      <c r="K156" t="s">
        <v>218</v>
      </c>
      <c r="L156">
        <v>9164</v>
      </c>
      <c r="M156" t="s">
        <v>221</v>
      </c>
      <c r="N156">
        <v>6008</v>
      </c>
      <c r="O156" t="s">
        <v>75</v>
      </c>
      <c r="P156" s="6" t="str">
        <f t="shared" si="18"/>
        <v>Income</v>
      </c>
      <c r="Q156" s="246">
        <v>0</v>
      </c>
      <c r="R156" s="246">
        <v>0</v>
      </c>
      <c r="V156" s="259">
        <f t="shared" si="20"/>
        <v>0</v>
      </c>
      <c r="AJ156" s="245">
        <v>0</v>
      </c>
      <c r="AK156" s="251">
        <v>0</v>
      </c>
      <c r="AP156" s="257">
        <f t="shared" si="15"/>
        <v>0</v>
      </c>
      <c r="AS156" s="245">
        <f t="shared" si="16"/>
        <v>0</v>
      </c>
    </row>
    <row r="157" spans="2:45" hidden="1" x14ac:dyDescent="0.3">
      <c r="B157" t="e">
        <f>VLOOKUP(D157,'[1]DOF080 Rev'!B:B,1,FALSE)</f>
        <v>#N/A</v>
      </c>
      <c r="C157" t="str">
        <f>VLOOKUP(D157,Category!A:B,2,FALSE)</f>
        <v>SUSPENSE</v>
      </c>
      <c r="D157" t="str">
        <f t="shared" si="19"/>
        <v>91657501</v>
      </c>
      <c r="E157" t="e">
        <f t="shared" si="17"/>
        <v>#N/A</v>
      </c>
      <c r="F157" t="e">
        <v>#N/A</v>
      </c>
      <c r="G157" t="e">
        <v>#N/A</v>
      </c>
      <c r="H157" t="e">
        <v>#N/A</v>
      </c>
      <c r="I157" t="e">
        <v>#N/A</v>
      </c>
      <c r="J157" t="s">
        <v>217</v>
      </c>
      <c r="K157" t="s">
        <v>218</v>
      </c>
      <c r="L157">
        <v>9165</v>
      </c>
      <c r="M157" t="s">
        <v>222</v>
      </c>
      <c r="N157">
        <v>7501</v>
      </c>
      <c r="O157" t="s">
        <v>214</v>
      </c>
      <c r="P157" s="6" t="str">
        <f t="shared" si="18"/>
        <v>Income</v>
      </c>
      <c r="Q157" s="246">
        <v>0</v>
      </c>
      <c r="R157" s="246">
        <v>0</v>
      </c>
      <c r="V157" s="259">
        <f t="shared" si="20"/>
        <v>0</v>
      </c>
      <c r="AJ157" s="245">
        <v>0</v>
      </c>
      <c r="AK157" s="251">
        <v>0</v>
      </c>
      <c r="AP157" s="257">
        <f t="shared" si="15"/>
        <v>0</v>
      </c>
      <c r="AS157" s="245">
        <f t="shared" si="16"/>
        <v>0</v>
      </c>
    </row>
    <row r="158" spans="2:45" hidden="1" x14ac:dyDescent="0.3">
      <c r="B158" t="e">
        <f>VLOOKUP(D158,'[1]DOF080 Rev'!B:B,1,FALSE)</f>
        <v>#N/A</v>
      </c>
      <c r="C158" t="str">
        <f>VLOOKUP(D158,Category!A:B,2,FALSE)</f>
        <v>SUSPENSE</v>
      </c>
      <c r="D158" t="str">
        <f t="shared" si="19"/>
        <v>92206008</v>
      </c>
      <c r="E158" t="e">
        <f t="shared" si="17"/>
        <v>#N/A</v>
      </c>
      <c r="F158" t="e">
        <v>#N/A</v>
      </c>
      <c r="G158" t="e">
        <v>#N/A</v>
      </c>
      <c r="H158" t="e">
        <v>#N/A</v>
      </c>
      <c r="I158" t="e">
        <v>#N/A</v>
      </c>
      <c r="J158" t="s">
        <v>217</v>
      </c>
      <c r="K158" t="s">
        <v>218</v>
      </c>
      <c r="L158">
        <v>9220</v>
      </c>
      <c r="M158" t="s">
        <v>223</v>
      </c>
      <c r="N158">
        <v>6008</v>
      </c>
      <c r="O158" t="s">
        <v>75</v>
      </c>
      <c r="P158" s="6" t="str">
        <f t="shared" si="18"/>
        <v>Income</v>
      </c>
      <c r="Q158" s="246">
        <v>0</v>
      </c>
      <c r="R158" s="246">
        <v>0</v>
      </c>
      <c r="V158" s="259">
        <f t="shared" si="20"/>
        <v>0</v>
      </c>
      <c r="AJ158" s="245">
        <v>0</v>
      </c>
      <c r="AK158" s="251">
        <v>0</v>
      </c>
      <c r="AP158" s="257">
        <f t="shared" si="15"/>
        <v>0</v>
      </c>
      <c r="AS158" s="245">
        <f t="shared" si="16"/>
        <v>0</v>
      </c>
    </row>
    <row r="159" spans="2:45" hidden="1" x14ac:dyDescent="0.3">
      <c r="B159" t="e">
        <f>VLOOKUP(D159,'[1]DOF080 Rev'!B:B,1,FALSE)</f>
        <v>#N/A</v>
      </c>
      <c r="C159" t="str">
        <f>VLOOKUP(D159,Category!A:B,2,FALSE)</f>
        <v>SUSPENSE</v>
      </c>
      <c r="D159" t="str">
        <f t="shared" si="19"/>
        <v>92256006</v>
      </c>
      <c r="E159" t="e">
        <f t="shared" si="17"/>
        <v>#N/A</v>
      </c>
      <c r="F159" t="e">
        <v>#N/A</v>
      </c>
      <c r="G159" t="e">
        <v>#N/A</v>
      </c>
      <c r="H159" t="e">
        <v>#N/A</v>
      </c>
      <c r="I159" t="e">
        <v>#N/A</v>
      </c>
      <c r="J159" t="s">
        <v>217</v>
      </c>
      <c r="K159" t="s">
        <v>218</v>
      </c>
      <c r="L159">
        <v>9225</v>
      </c>
      <c r="M159" t="s">
        <v>224</v>
      </c>
      <c r="N159">
        <v>6006</v>
      </c>
      <c r="O159" t="s">
        <v>68</v>
      </c>
      <c r="P159" s="6" t="str">
        <f t="shared" si="18"/>
        <v>Income</v>
      </c>
      <c r="Q159" s="246">
        <v>0</v>
      </c>
      <c r="R159" s="246">
        <v>0</v>
      </c>
      <c r="V159" s="259">
        <f t="shared" si="20"/>
        <v>0</v>
      </c>
      <c r="AJ159" s="245">
        <v>0</v>
      </c>
      <c r="AK159" s="251">
        <v>0</v>
      </c>
      <c r="AP159" s="257">
        <f t="shared" si="15"/>
        <v>0</v>
      </c>
      <c r="AS159" s="245">
        <f t="shared" si="16"/>
        <v>0</v>
      </c>
    </row>
    <row r="160" spans="2:45" hidden="1" x14ac:dyDescent="0.3">
      <c r="B160" t="e">
        <f>VLOOKUP(D160,'[1]DOF080 Rev'!B:B,1,FALSE)</f>
        <v>#N/A</v>
      </c>
      <c r="C160" t="str">
        <f>VLOOKUP(D160,Category!A:B,2,FALSE)</f>
        <v>SUSPENSE</v>
      </c>
      <c r="D160" t="str">
        <f t="shared" si="19"/>
        <v>92256008</v>
      </c>
      <c r="E160" t="e">
        <f t="shared" si="17"/>
        <v>#N/A</v>
      </c>
      <c r="F160" t="e">
        <v>#N/A</v>
      </c>
      <c r="G160" t="e">
        <v>#N/A</v>
      </c>
      <c r="H160" t="e">
        <v>#N/A</v>
      </c>
      <c r="I160" t="e">
        <v>#N/A</v>
      </c>
      <c r="J160" t="s">
        <v>217</v>
      </c>
      <c r="K160" t="s">
        <v>218</v>
      </c>
      <c r="L160">
        <v>9225</v>
      </c>
      <c r="M160" t="s">
        <v>224</v>
      </c>
      <c r="N160">
        <v>6008</v>
      </c>
      <c r="O160" t="s">
        <v>75</v>
      </c>
      <c r="P160" s="6" t="str">
        <f t="shared" si="18"/>
        <v>Income</v>
      </c>
      <c r="Q160" s="246">
        <v>0</v>
      </c>
      <c r="R160" s="246">
        <v>0</v>
      </c>
      <c r="V160" s="259">
        <f t="shared" si="20"/>
        <v>0</v>
      </c>
      <c r="AJ160" s="245">
        <v>0</v>
      </c>
      <c r="AK160" s="251">
        <v>0</v>
      </c>
      <c r="AP160" s="257">
        <f t="shared" si="15"/>
        <v>0</v>
      </c>
      <c r="AS160" s="245">
        <f t="shared" si="16"/>
        <v>0</v>
      </c>
    </row>
    <row r="161" spans="2:45" hidden="1" x14ac:dyDescent="0.3">
      <c r="B161" t="e">
        <f>VLOOKUP(D161,'[1]DOF080 Rev'!B:B,1,FALSE)</f>
        <v>#N/A</v>
      </c>
      <c r="C161" t="str">
        <f>VLOOKUP(D161,Category!A:B,2,FALSE)</f>
        <v>SUSPENSE</v>
      </c>
      <c r="D161" t="str">
        <f t="shared" si="19"/>
        <v>92257504</v>
      </c>
      <c r="E161" t="e">
        <f t="shared" si="17"/>
        <v>#N/A</v>
      </c>
      <c r="F161" t="e">
        <v>#N/A</v>
      </c>
      <c r="G161" t="e">
        <v>#N/A</v>
      </c>
      <c r="H161" t="e">
        <v>#N/A</v>
      </c>
      <c r="I161" t="e">
        <v>#N/A</v>
      </c>
      <c r="J161" t="s">
        <v>217</v>
      </c>
      <c r="K161" t="s">
        <v>218</v>
      </c>
      <c r="L161">
        <v>9225</v>
      </c>
      <c r="M161" t="s">
        <v>224</v>
      </c>
      <c r="N161">
        <v>7504</v>
      </c>
      <c r="O161" t="s">
        <v>225</v>
      </c>
      <c r="P161" s="6" t="str">
        <f t="shared" si="18"/>
        <v>Income</v>
      </c>
      <c r="Q161" s="246">
        <v>0</v>
      </c>
      <c r="R161" s="246">
        <v>0</v>
      </c>
      <c r="V161" s="259">
        <f t="shared" si="20"/>
        <v>0</v>
      </c>
      <c r="AJ161" s="245">
        <v>0</v>
      </c>
      <c r="AK161" s="251">
        <v>0</v>
      </c>
      <c r="AP161" s="257">
        <f t="shared" si="15"/>
        <v>0</v>
      </c>
      <c r="AS161" s="245">
        <f t="shared" si="16"/>
        <v>0</v>
      </c>
    </row>
    <row r="162" spans="2:45" hidden="1" x14ac:dyDescent="0.3">
      <c r="B162" t="e">
        <f>VLOOKUP(D162,'[1]DOF080 Rev'!B:B,1,FALSE)</f>
        <v>#N/A</v>
      </c>
      <c r="C162" t="str">
        <f>VLOOKUP(D162,Category!A:B,2,FALSE)</f>
        <v>SUSPENSE</v>
      </c>
      <c r="D162" t="str">
        <f t="shared" si="19"/>
        <v>92756006</v>
      </c>
      <c r="E162" t="e">
        <f t="shared" si="17"/>
        <v>#N/A</v>
      </c>
      <c r="F162" t="e">
        <v>#N/A</v>
      </c>
      <c r="G162" t="e">
        <v>#N/A</v>
      </c>
      <c r="H162" t="e">
        <v>#N/A</v>
      </c>
      <c r="I162" t="e">
        <v>#N/A</v>
      </c>
      <c r="J162" t="s">
        <v>217</v>
      </c>
      <c r="K162" t="s">
        <v>218</v>
      </c>
      <c r="L162">
        <v>9275</v>
      </c>
      <c r="M162" t="s">
        <v>226</v>
      </c>
      <c r="N162">
        <v>6006</v>
      </c>
      <c r="O162" t="s">
        <v>68</v>
      </c>
      <c r="P162" s="6" t="str">
        <f t="shared" si="18"/>
        <v>Income</v>
      </c>
      <c r="Q162" s="246">
        <v>0</v>
      </c>
      <c r="R162" s="246">
        <v>0</v>
      </c>
      <c r="V162" s="259">
        <f t="shared" si="20"/>
        <v>0</v>
      </c>
      <c r="AJ162" s="245">
        <v>0</v>
      </c>
      <c r="AK162" s="251">
        <v>0</v>
      </c>
      <c r="AP162" s="257">
        <f t="shared" si="15"/>
        <v>0</v>
      </c>
      <c r="AS162" s="245">
        <f t="shared" si="16"/>
        <v>0</v>
      </c>
    </row>
    <row r="163" spans="2:45" hidden="1" x14ac:dyDescent="0.3">
      <c r="B163" t="e">
        <f>VLOOKUP(D163,'[1]DOF080 Rev'!B:B,1,FALSE)</f>
        <v>#N/A</v>
      </c>
      <c r="C163" t="str">
        <f>VLOOKUP(D163,Category!A:B,2,FALSE)</f>
        <v>SUSPENSE</v>
      </c>
      <c r="D163" t="str">
        <f t="shared" si="19"/>
        <v>92756008</v>
      </c>
      <c r="E163" t="e">
        <f t="shared" si="17"/>
        <v>#N/A</v>
      </c>
      <c r="F163" t="e">
        <v>#N/A</v>
      </c>
      <c r="G163" t="e">
        <v>#N/A</v>
      </c>
      <c r="H163" t="e">
        <v>#N/A</v>
      </c>
      <c r="I163" t="e">
        <v>#N/A</v>
      </c>
      <c r="J163" t="s">
        <v>217</v>
      </c>
      <c r="K163" t="s">
        <v>218</v>
      </c>
      <c r="L163">
        <v>9275</v>
      </c>
      <c r="M163" t="s">
        <v>226</v>
      </c>
      <c r="N163">
        <v>6008</v>
      </c>
      <c r="O163" t="s">
        <v>75</v>
      </c>
      <c r="P163" s="6" t="str">
        <f t="shared" si="18"/>
        <v>Income</v>
      </c>
      <c r="Q163" s="246">
        <v>0</v>
      </c>
      <c r="R163" s="246">
        <v>0</v>
      </c>
      <c r="V163" s="259">
        <f t="shared" si="20"/>
        <v>0</v>
      </c>
      <c r="AJ163" s="245">
        <v>0</v>
      </c>
      <c r="AK163" s="251">
        <v>0</v>
      </c>
      <c r="AP163" s="257">
        <f t="shared" si="15"/>
        <v>0</v>
      </c>
      <c r="AS163" s="245">
        <f t="shared" si="16"/>
        <v>0</v>
      </c>
    </row>
    <row r="164" spans="2:45" hidden="1" x14ac:dyDescent="0.3">
      <c r="B164" t="e">
        <f>VLOOKUP(D164,'[1]DOF080 Rev'!B:B,1,FALSE)</f>
        <v>#N/A</v>
      </c>
      <c r="C164" t="str">
        <f>VLOOKUP(D164,Category!A:B,2,FALSE)</f>
        <v>SUSPENSE</v>
      </c>
      <c r="D164" t="str">
        <f t="shared" si="19"/>
        <v>92757504</v>
      </c>
      <c r="E164" t="e">
        <f t="shared" si="17"/>
        <v>#N/A</v>
      </c>
      <c r="F164" t="e">
        <v>#N/A</v>
      </c>
      <c r="G164" t="e">
        <v>#N/A</v>
      </c>
      <c r="H164" t="e">
        <v>#N/A</v>
      </c>
      <c r="I164" t="e">
        <v>#N/A</v>
      </c>
      <c r="J164" t="s">
        <v>217</v>
      </c>
      <c r="K164" t="s">
        <v>218</v>
      </c>
      <c r="L164">
        <v>9275</v>
      </c>
      <c r="M164" t="s">
        <v>226</v>
      </c>
      <c r="N164">
        <v>7504</v>
      </c>
      <c r="O164" t="s">
        <v>225</v>
      </c>
      <c r="P164" s="6" t="str">
        <f t="shared" si="18"/>
        <v>Income</v>
      </c>
      <c r="Q164" s="246">
        <v>0</v>
      </c>
      <c r="R164" s="246">
        <v>0</v>
      </c>
      <c r="V164" s="259">
        <f t="shared" si="20"/>
        <v>0</v>
      </c>
      <c r="AJ164" s="245">
        <v>0</v>
      </c>
      <c r="AK164" s="251">
        <v>0</v>
      </c>
      <c r="AP164" s="257">
        <f t="shared" si="15"/>
        <v>0</v>
      </c>
      <c r="AS164" s="245">
        <f t="shared" si="16"/>
        <v>0</v>
      </c>
    </row>
    <row r="165" spans="2:45" hidden="1" x14ac:dyDescent="0.3">
      <c r="B165" t="e">
        <f>VLOOKUP(D165,'[1]DOF080 Rev'!B:B,1,FALSE)</f>
        <v>#N/A</v>
      </c>
      <c r="C165" t="str">
        <f>VLOOKUP(D165,Category!A:B,2,FALSE)</f>
        <v>BALANCE SHEET</v>
      </c>
      <c r="D165" t="str">
        <f t="shared" si="19"/>
        <v>102556003</v>
      </c>
      <c r="E165" t="e">
        <f t="shared" si="17"/>
        <v>#N/A</v>
      </c>
      <c r="F165" t="e">
        <v>#N/A</v>
      </c>
      <c r="G165" t="e">
        <v>#N/A</v>
      </c>
      <c r="H165" t="e">
        <v>#N/A</v>
      </c>
      <c r="I165" t="e">
        <v>#N/A</v>
      </c>
      <c r="J165" t="s">
        <v>227</v>
      </c>
      <c r="K165" t="s">
        <v>228</v>
      </c>
      <c r="L165">
        <v>10255</v>
      </c>
      <c r="M165" t="s">
        <v>229</v>
      </c>
      <c r="N165">
        <v>6003</v>
      </c>
      <c r="O165" t="s">
        <v>89</v>
      </c>
      <c r="P165" s="6" t="str">
        <f t="shared" si="18"/>
        <v>Income</v>
      </c>
      <c r="Q165" s="246">
        <v>0</v>
      </c>
      <c r="R165" s="246">
        <v>0</v>
      </c>
      <c r="V165" s="259">
        <f t="shared" si="20"/>
        <v>0</v>
      </c>
      <c r="AJ165" s="245">
        <v>0</v>
      </c>
      <c r="AK165" s="251">
        <v>0</v>
      </c>
      <c r="AP165" s="257">
        <f t="shared" si="15"/>
        <v>0</v>
      </c>
      <c r="AS165" s="245">
        <f t="shared" si="16"/>
        <v>0</v>
      </c>
    </row>
    <row r="166" spans="2:45" hidden="1" x14ac:dyDescent="0.3">
      <c r="B166" t="e">
        <f>VLOOKUP(D166,'[1]DOF080 Rev'!B:B,1,FALSE)</f>
        <v>#N/A</v>
      </c>
      <c r="C166" t="str">
        <f>VLOOKUP(D166,Category!A:B,2,FALSE)</f>
        <v>BALANCE SHEET</v>
      </c>
      <c r="D166" t="str">
        <f t="shared" si="19"/>
        <v>102566003</v>
      </c>
      <c r="E166" t="e">
        <f t="shared" si="17"/>
        <v>#N/A</v>
      </c>
      <c r="F166" t="e">
        <v>#N/A</v>
      </c>
      <c r="G166" t="e">
        <v>#N/A</v>
      </c>
      <c r="H166" t="e">
        <v>#N/A</v>
      </c>
      <c r="I166" t="e">
        <v>#N/A</v>
      </c>
      <c r="J166" t="s">
        <v>227</v>
      </c>
      <c r="K166" t="s">
        <v>228</v>
      </c>
      <c r="L166">
        <v>10256</v>
      </c>
      <c r="M166" t="s">
        <v>230</v>
      </c>
      <c r="N166">
        <v>6003</v>
      </c>
      <c r="O166" t="s">
        <v>89</v>
      </c>
      <c r="P166" s="6" t="str">
        <f t="shared" si="18"/>
        <v>Income</v>
      </c>
      <c r="Q166" s="246">
        <v>0</v>
      </c>
      <c r="R166" s="246">
        <v>0</v>
      </c>
      <c r="V166" s="259">
        <f t="shared" si="20"/>
        <v>0</v>
      </c>
      <c r="AJ166" s="245">
        <v>0</v>
      </c>
      <c r="AK166" s="251">
        <v>0</v>
      </c>
      <c r="AP166" s="257">
        <f t="shared" si="15"/>
        <v>0</v>
      </c>
      <c r="AS166" s="245">
        <f t="shared" si="16"/>
        <v>0</v>
      </c>
    </row>
    <row r="167" spans="2:45" hidden="1" x14ac:dyDescent="0.3">
      <c r="B167" t="e">
        <f>VLOOKUP(D167,'[1]DOF080 Rev'!B:B,1,FALSE)</f>
        <v>#N/A</v>
      </c>
      <c r="C167" t="str">
        <f>VLOOKUP(D167,Category!A:B,2,FALSE)</f>
        <v>BALANCE SHEET</v>
      </c>
      <c r="D167" t="str">
        <f t="shared" si="19"/>
        <v>102576003</v>
      </c>
      <c r="E167" t="e">
        <f t="shared" si="17"/>
        <v>#N/A</v>
      </c>
      <c r="F167" t="e">
        <v>#N/A</v>
      </c>
      <c r="G167" t="e">
        <v>#N/A</v>
      </c>
      <c r="H167" t="e">
        <v>#N/A</v>
      </c>
      <c r="I167" t="e">
        <v>#N/A</v>
      </c>
      <c r="J167" t="s">
        <v>227</v>
      </c>
      <c r="K167" t="s">
        <v>228</v>
      </c>
      <c r="L167">
        <v>10257</v>
      </c>
      <c r="M167" t="s">
        <v>231</v>
      </c>
      <c r="N167">
        <v>6003</v>
      </c>
      <c r="O167" t="s">
        <v>89</v>
      </c>
      <c r="P167" s="6" t="str">
        <f t="shared" si="18"/>
        <v>Income</v>
      </c>
      <c r="Q167" s="246">
        <v>0</v>
      </c>
      <c r="R167" s="246">
        <v>0</v>
      </c>
      <c r="V167" s="259">
        <f t="shared" si="20"/>
        <v>0</v>
      </c>
      <c r="AJ167" s="245">
        <v>0</v>
      </c>
      <c r="AK167" s="251">
        <v>0</v>
      </c>
      <c r="AP167" s="257">
        <f t="shared" si="15"/>
        <v>0</v>
      </c>
      <c r="AS167" s="245">
        <f t="shared" si="16"/>
        <v>0</v>
      </c>
    </row>
    <row r="168" spans="2:45" hidden="1" x14ac:dyDescent="0.3">
      <c r="B168" t="e">
        <f>VLOOKUP(D168,'[1]DOF080 Rev'!B:B,1,FALSE)</f>
        <v>#N/A</v>
      </c>
      <c r="C168" t="str">
        <f>VLOOKUP(D168,Category!A:B,2,FALSE)</f>
        <v>BALANCE SHEET</v>
      </c>
      <c r="D168" t="str">
        <f t="shared" si="19"/>
        <v>102586003</v>
      </c>
      <c r="E168" t="e">
        <f t="shared" si="17"/>
        <v>#N/A</v>
      </c>
      <c r="F168" t="e">
        <v>#N/A</v>
      </c>
      <c r="G168" t="e">
        <v>#N/A</v>
      </c>
      <c r="H168" t="e">
        <v>#N/A</v>
      </c>
      <c r="I168" t="e">
        <v>#N/A</v>
      </c>
      <c r="J168" t="s">
        <v>227</v>
      </c>
      <c r="K168" t="s">
        <v>228</v>
      </c>
      <c r="L168">
        <v>10258</v>
      </c>
      <c r="M168" t="s">
        <v>232</v>
      </c>
      <c r="N168">
        <v>6003</v>
      </c>
      <c r="O168" t="s">
        <v>89</v>
      </c>
      <c r="P168" s="6" t="str">
        <f t="shared" si="18"/>
        <v>Income</v>
      </c>
      <c r="Q168" s="246">
        <v>0</v>
      </c>
      <c r="R168" s="246">
        <v>0</v>
      </c>
      <c r="V168" s="259">
        <f t="shared" si="20"/>
        <v>0</v>
      </c>
      <c r="AJ168" s="245">
        <v>0</v>
      </c>
      <c r="AK168" s="251">
        <v>0</v>
      </c>
      <c r="AP168" s="257">
        <f t="shared" si="15"/>
        <v>0</v>
      </c>
      <c r="AS168" s="245">
        <f t="shared" si="16"/>
        <v>0</v>
      </c>
    </row>
    <row r="169" spans="2:45" hidden="1" x14ac:dyDescent="0.3">
      <c r="B169" t="e">
        <f>VLOOKUP(D169,'[1]DOF080 Rev'!B:B,1,FALSE)</f>
        <v>#N/A</v>
      </c>
      <c r="C169" t="str">
        <f>VLOOKUP(D169,Category!A:B,2,FALSE)</f>
        <v>BALANCE SHEET</v>
      </c>
      <c r="D169" t="str">
        <f t="shared" si="19"/>
        <v>91476006</v>
      </c>
      <c r="E169" t="e">
        <f t="shared" si="17"/>
        <v>#N/A</v>
      </c>
      <c r="F169" t="e">
        <v>#N/A</v>
      </c>
      <c r="G169" t="e">
        <v>#N/A</v>
      </c>
      <c r="H169" t="e">
        <v>#N/A</v>
      </c>
      <c r="I169" t="e">
        <v>#N/A</v>
      </c>
      <c r="J169" t="s">
        <v>233</v>
      </c>
      <c r="K169" t="s">
        <v>234</v>
      </c>
      <c r="L169">
        <v>9147</v>
      </c>
      <c r="M169" t="s">
        <v>235</v>
      </c>
      <c r="N169">
        <v>6006</v>
      </c>
      <c r="O169" t="s">
        <v>68</v>
      </c>
      <c r="P169" s="6" t="str">
        <f t="shared" si="18"/>
        <v>Income</v>
      </c>
      <c r="Q169" s="246">
        <v>0</v>
      </c>
      <c r="R169" s="246">
        <v>0</v>
      </c>
      <c r="V169" s="259">
        <f t="shared" si="20"/>
        <v>0</v>
      </c>
      <c r="AJ169" s="245">
        <v>0</v>
      </c>
      <c r="AK169" s="251">
        <v>0</v>
      </c>
      <c r="AP169" s="257">
        <f t="shared" si="15"/>
        <v>0</v>
      </c>
      <c r="AS169" s="245">
        <f t="shared" si="16"/>
        <v>0</v>
      </c>
    </row>
    <row r="170" spans="2:45" hidden="1" x14ac:dyDescent="0.3">
      <c r="B170" t="e">
        <f>VLOOKUP(D170,'[1]DOF080 Rev'!B:B,1,FALSE)</f>
        <v>#N/A</v>
      </c>
      <c r="C170" t="str">
        <f>VLOOKUP(D170,Category!A:B,2,FALSE)</f>
        <v>BALANCE SHEET</v>
      </c>
      <c r="D170" t="str">
        <f t="shared" si="19"/>
        <v>91486008</v>
      </c>
      <c r="E170" t="e">
        <f t="shared" si="17"/>
        <v>#N/A</v>
      </c>
      <c r="F170" t="e">
        <v>#N/A</v>
      </c>
      <c r="G170" t="e">
        <v>#N/A</v>
      </c>
      <c r="H170" t="e">
        <v>#N/A</v>
      </c>
      <c r="I170" t="e">
        <v>#N/A</v>
      </c>
      <c r="J170" t="s">
        <v>233</v>
      </c>
      <c r="K170" t="s">
        <v>234</v>
      </c>
      <c r="L170">
        <v>9148</v>
      </c>
      <c r="M170" t="s">
        <v>236</v>
      </c>
      <c r="N170">
        <v>6008</v>
      </c>
      <c r="O170" t="s">
        <v>75</v>
      </c>
      <c r="P170" s="6" t="str">
        <f t="shared" si="18"/>
        <v>Income</v>
      </c>
      <c r="Q170" s="246">
        <v>0</v>
      </c>
      <c r="R170" s="246">
        <v>0</v>
      </c>
      <c r="V170" s="259">
        <f t="shared" si="20"/>
        <v>0</v>
      </c>
      <c r="AJ170" s="245">
        <v>0</v>
      </c>
      <c r="AK170" s="251">
        <v>0</v>
      </c>
      <c r="AP170" s="257">
        <f t="shared" si="15"/>
        <v>0</v>
      </c>
      <c r="AS170" s="245">
        <f t="shared" si="16"/>
        <v>0</v>
      </c>
    </row>
    <row r="171" spans="2:45" hidden="1" x14ac:dyDescent="0.3">
      <c r="B171" t="e">
        <f>VLOOKUP(D171,'[1]DOF080 Rev'!B:B,1,FALSE)</f>
        <v>#N/A</v>
      </c>
      <c r="C171" t="str">
        <f>VLOOKUP(D171,Category!A:B,2,FALSE)</f>
        <v>SUSPENSE</v>
      </c>
      <c r="D171" t="str">
        <f t="shared" si="19"/>
        <v>60345534</v>
      </c>
      <c r="E171" t="str">
        <f t="shared" si="17"/>
        <v>People &amp; Place DirectorateAss Dir Communities1996 Discretionary Renovation Grants</v>
      </c>
      <c r="F171" t="s">
        <v>482</v>
      </c>
      <c r="G171" t="s">
        <v>483</v>
      </c>
      <c r="H171" t="s">
        <v>237</v>
      </c>
      <c r="I171" t="s">
        <v>1220</v>
      </c>
      <c r="J171" t="s">
        <v>239</v>
      </c>
      <c r="K171" t="s">
        <v>240</v>
      </c>
      <c r="L171">
        <v>6034</v>
      </c>
      <c r="M171" t="s">
        <v>240</v>
      </c>
      <c r="N171">
        <v>5534</v>
      </c>
      <c r="O171" t="s">
        <v>241</v>
      </c>
      <c r="P171" s="6" t="str">
        <f t="shared" si="18"/>
        <v>Income</v>
      </c>
      <c r="Q171" s="246">
        <v>0</v>
      </c>
      <c r="R171" s="246">
        <v>0</v>
      </c>
      <c r="V171" s="259">
        <f t="shared" si="20"/>
        <v>0</v>
      </c>
      <c r="AJ171" s="245">
        <v>0</v>
      </c>
      <c r="AK171" s="251">
        <v>0</v>
      </c>
      <c r="AP171" s="257">
        <f t="shared" si="15"/>
        <v>0</v>
      </c>
      <c r="AS171" s="245">
        <f t="shared" si="16"/>
        <v>0</v>
      </c>
    </row>
    <row r="172" spans="2:45" hidden="1" x14ac:dyDescent="0.3">
      <c r="B172" t="e">
        <f>VLOOKUP(D172,'[1]DOF080 Rev'!B:B,1,FALSE)</f>
        <v>#N/A</v>
      </c>
      <c r="C172" t="str">
        <f>VLOOKUP(D172,Category!A:B,2,FALSE)</f>
        <v>BALANCE SHEET</v>
      </c>
      <c r="D172" t="str">
        <f t="shared" si="19"/>
        <v>103092079</v>
      </c>
      <c r="E172" t="str">
        <f t="shared" si="17"/>
        <v>People &amp; Place DirectorateAss Dir CommunitiesHolding Accounts</v>
      </c>
      <c r="F172" t="s">
        <v>482</v>
      </c>
      <c r="G172" t="s">
        <v>483</v>
      </c>
      <c r="H172" t="s">
        <v>237</v>
      </c>
      <c r="I172" t="s">
        <v>1220</v>
      </c>
      <c r="J172" s="7" t="s">
        <v>171</v>
      </c>
      <c r="K172" t="s">
        <v>172</v>
      </c>
      <c r="L172">
        <v>10309</v>
      </c>
      <c r="M172" t="s">
        <v>242</v>
      </c>
      <c r="N172">
        <v>2079</v>
      </c>
      <c r="O172" t="s">
        <v>35</v>
      </c>
      <c r="P172" s="6" t="str">
        <f t="shared" si="18"/>
        <v>Expenditure</v>
      </c>
      <c r="Q172" s="246">
        <v>0</v>
      </c>
      <c r="R172" s="246">
        <v>0</v>
      </c>
      <c r="V172" s="259">
        <f t="shared" si="20"/>
        <v>0</v>
      </c>
      <c r="AJ172" s="245">
        <v>0</v>
      </c>
      <c r="AK172" s="251">
        <v>0</v>
      </c>
      <c r="AP172" s="257">
        <f t="shared" si="15"/>
        <v>0</v>
      </c>
      <c r="AS172" s="245">
        <f t="shared" si="16"/>
        <v>0</v>
      </c>
    </row>
    <row r="173" spans="2:45" hidden="1" x14ac:dyDescent="0.3">
      <c r="B173" t="e">
        <f>VLOOKUP(D173,'[1]DOF080 Rev'!B:B,1,FALSE)</f>
        <v>#N/A</v>
      </c>
      <c r="C173" t="str">
        <f>VLOOKUP(D173,Category!A:B,2,FALSE)</f>
        <v>SUSPENSE</v>
      </c>
      <c r="D173" t="str">
        <f t="shared" si="19"/>
        <v>60355505</v>
      </c>
      <c r="E173" t="str">
        <f t="shared" si="17"/>
        <v>People &amp; Place DirectorateAss Dir Communities1996 Mandatory Renovation Grants</v>
      </c>
      <c r="F173" t="s">
        <v>482</v>
      </c>
      <c r="G173" t="s">
        <v>483</v>
      </c>
      <c r="H173" t="s">
        <v>237</v>
      </c>
      <c r="I173" t="s">
        <v>1220</v>
      </c>
      <c r="J173" t="s">
        <v>243</v>
      </c>
      <c r="K173" t="s">
        <v>244</v>
      </c>
      <c r="L173">
        <v>6035</v>
      </c>
      <c r="M173" t="s">
        <v>245</v>
      </c>
      <c r="N173">
        <v>5505</v>
      </c>
      <c r="O173" t="s">
        <v>61</v>
      </c>
      <c r="P173" s="6" t="str">
        <f t="shared" si="18"/>
        <v>Income</v>
      </c>
      <c r="Q173" s="246">
        <v>0</v>
      </c>
      <c r="R173" s="246">
        <v>0</v>
      </c>
      <c r="V173" s="259">
        <f t="shared" si="20"/>
        <v>0</v>
      </c>
      <c r="AJ173" s="245">
        <v>0</v>
      </c>
      <c r="AK173" s="251">
        <v>0</v>
      </c>
      <c r="AP173" s="257">
        <f t="shared" si="15"/>
        <v>0</v>
      </c>
      <c r="AS173" s="245">
        <f t="shared" si="16"/>
        <v>0</v>
      </c>
    </row>
    <row r="174" spans="2:45" hidden="1" x14ac:dyDescent="0.3">
      <c r="B174" t="e">
        <f>VLOOKUP(D174,'[1]DOF080 Rev'!B:B,1,FALSE)</f>
        <v>#N/A</v>
      </c>
      <c r="C174" t="str">
        <f>VLOOKUP(D174,Category!A:B,2,FALSE)</f>
        <v>SUSPENSE</v>
      </c>
      <c r="D174" t="str">
        <f t="shared" si="19"/>
        <v>60355533</v>
      </c>
      <c r="E174" t="str">
        <f t="shared" si="17"/>
        <v>People &amp; Place DirectorateAss Dir Communities1996 Mandatory Renovation Grants</v>
      </c>
      <c r="F174" t="s">
        <v>482</v>
      </c>
      <c r="G174" t="s">
        <v>483</v>
      </c>
      <c r="H174" t="s">
        <v>237</v>
      </c>
      <c r="I174" t="s">
        <v>1220</v>
      </c>
      <c r="J174" t="s">
        <v>243</v>
      </c>
      <c r="K174" t="s">
        <v>244</v>
      </c>
      <c r="L174">
        <v>6035</v>
      </c>
      <c r="M174" t="s">
        <v>245</v>
      </c>
      <c r="N174">
        <v>5533</v>
      </c>
      <c r="O174" t="s">
        <v>246</v>
      </c>
      <c r="P174" s="6" t="str">
        <f t="shared" si="18"/>
        <v>Income</v>
      </c>
      <c r="Q174" s="246">
        <v>440000</v>
      </c>
      <c r="R174" s="246">
        <v>440000</v>
      </c>
      <c r="S174" s="244">
        <v>440000</v>
      </c>
      <c r="V174" s="259">
        <f t="shared" si="20"/>
        <v>440000</v>
      </c>
      <c r="AJ174" s="245">
        <v>0</v>
      </c>
      <c r="AK174" s="251">
        <v>0</v>
      </c>
      <c r="AP174" s="257">
        <f t="shared" si="15"/>
        <v>0</v>
      </c>
      <c r="AS174" s="245">
        <f t="shared" si="16"/>
        <v>0</v>
      </c>
    </row>
    <row r="175" spans="2:45" hidden="1" x14ac:dyDescent="0.3">
      <c r="B175" t="e">
        <f>VLOOKUP(D175,'[1]DOF080 Rev'!B:B,1,FALSE)</f>
        <v>#N/A</v>
      </c>
      <c r="C175" t="str">
        <f>VLOOKUP(D175,Category!A:B,2,FALSE)</f>
        <v>SUSPENSE</v>
      </c>
      <c r="D175" t="str">
        <f t="shared" si="19"/>
        <v>60356004</v>
      </c>
      <c r="E175" t="str">
        <f t="shared" si="17"/>
        <v>People &amp; Place DirectorateAss Dir Communities1996 Mandatory Renovation Grants</v>
      </c>
      <c r="F175" t="s">
        <v>482</v>
      </c>
      <c r="G175" t="s">
        <v>483</v>
      </c>
      <c r="H175" t="s">
        <v>237</v>
      </c>
      <c r="I175" t="s">
        <v>1220</v>
      </c>
      <c r="J175" t="s">
        <v>243</v>
      </c>
      <c r="K175" t="s">
        <v>244</v>
      </c>
      <c r="L175">
        <v>6035</v>
      </c>
      <c r="M175" t="s">
        <v>245</v>
      </c>
      <c r="N175">
        <v>6004</v>
      </c>
      <c r="O175" t="s">
        <v>66</v>
      </c>
      <c r="P175" s="6" t="str">
        <f t="shared" si="18"/>
        <v>Income</v>
      </c>
      <c r="Q175" s="246">
        <v>-440000</v>
      </c>
      <c r="R175" s="246">
        <v>-440000</v>
      </c>
      <c r="S175" s="244">
        <v>-440000</v>
      </c>
      <c r="V175" s="259">
        <f t="shared" si="20"/>
        <v>-440000</v>
      </c>
      <c r="AJ175" s="245">
        <v>0</v>
      </c>
      <c r="AK175" s="251">
        <v>0</v>
      </c>
      <c r="AP175" s="257">
        <f t="shared" si="15"/>
        <v>0</v>
      </c>
      <c r="AS175" s="245">
        <f t="shared" si="16"/>
        <v>0</v>
      </c>
    </row>
    <row r="176" spans="2:45" hidden="1" x14ac:dyDescent="0.3">
      <c r="B176" t="e">
        <f>VLOOKUP(D176,'[1]DOF080 Rev'!B:B,1,FALSE)</f>
        <v>#N/A</v>
      </c>
      <c r="C176" t="str">
        <f>VLOOKUP(D176,Category!A:B,2,FALSE)</f>
        <v>SUSPENSE</v>
      </c>
      <c r="D176" t="str">
        <f t="shared" si="19"/>
        <v>60565505</v>
      </c>
      <c r="E176" t="str">
        <f t="shared" si="17"/>
        <v>People &amp; Place DirectorateAss Dir Delivery</v>
      </c>
      <c r="F176" t="s">
        <v>482</v>
      </c>
      <c r="G176" t="s">
        <v>483</v>
      </c>
      <c r="H176" t="s">
        <v>247</v>
      </c>
      <c r="I176" t="s">
        <v>1236</v>
      </c>
      <c r="L176">
        <v>6056</v>
      </c>
      <c r="M176" t="s">
        <v>249</v>
      </c>
      <c r="N176">
        <v>5505</v>
      </c>
      <c r="O176" t="s">
        <v>61</v>
      </c>
      <c r="P176" s="6" t="str">
        <f t="shared" si="18"/>
        <v>Income</v>
      </c>
      <c r="Q176" s="246">
        <v>2000</v>
      </c>
      <c r="R176" s="246">
        <v>2000</v>
      </c>
      <c r="S176" s="244">
        <v>2000</v>
      </c>
      <c r="V176" s="259">
        <f t="shared" si="20"/>
        <v>2000</v>
      </c>
      <c r="AJ176" s="245">
        <v>0</v>
      </c>
      <c r="AK176" s="251">
        <v>0</v>
      </c>
      <c r="AP176" s="257">
        <f t="shared" si="15"/>
        <v>0</v>
      </c>
      <c r="AS176" s="245">
        <f t="shared" si="16"/>
        <v>0</v>
      </c>
    </row>
    <row r="177" spans="2:47" hidden="1" x14ac:dyDescent="0.3">
      <c r="B177" t="e">
        <f>VLOOKUP(D177,'[1]DOF080 Rev'!B:B,1,FALSE)</f>
        <v>#N/A</v>
      </c>
      <c r="C177" t="str">
        <f>VLOOKUP(D177,Category!A:B,2,FALSE)</f>
        <v>SUSPENSE</v>
      </c>
      <c r="D177" t="str">
        <f t="shared" si="19"/>
        <v>60565540</v>
      </c>
      <c r="E177" t="str">
        <f t="shared" si="17"/>
        <v>People &amp; Place DirectorateAss Dir Delivery</v>
      </c>
      <c r="F177" t="s">
        <v>482</v>
      </c>
      <c r="G177" t="s">
        <v>483</v>
      </c>
      <c r="H177" t="s">
        <v>247</v>
      </c>
      <c r="I177" t="s">
        <v>1236</v>
      </c>
      <c r="L177">
        <v>6056</v>
      </c>
      <c r="M177" t="s">
        <v>249</v>
      </c>
      <c r="N177">
        <v>5540</v>
      </c>
      <c r="O177" t="s">
        <v>250</v>
      </c>
      <c r="P177" s="6" t="str">
        <f t="shared" si="18"/>
        <v>Income</v>
      </c>
      <c r="Q177" s="246">
        <v>0</v>
      </c>
      <c r="R177" s="246">
        <v>0</v>
      </c>
      <c r="V177" s="259">
        <f t="shared" si="20"/>
        <v>0</v>
      </c>
      <c r="AJ177" s="245">
        <v>0</v>
      </c>
      <c r="AK177" s="251">
        <v>0</v>
      </c>
      <c r="AP177" s="257">
        <f t="shared" si="15"/>
        <v>0</v>
      </c>
      <c r="AS177" s="245">
        <f t="shared" si="16"/>
        <v>0</v>
      </c>
    </row>
    <row r="178" spans="2:47" hidden="1" x14ac:dyDescent="0.3">
      <c r="B178" t="e">
        <f>VLOOKUP(D178,'[1]DOF080 Rev'!B:B,1,FALSE)</f>
        <v>#N/A</v>
      </c>
      <c r="C178" t="str">
        <f>VLOOKUP(D178,Category!A:B,2,FALSE)</f>
        <v>SUSPENSE</v>
      </c>
      <c r="D178" t="str">
        <f t="shared" si="19"/>
        <v>60566004</v>
      </c>
      <c r="E178" t="str">
        <f t="shared" si="17"/>
        <v>People &amp; Place DirectorateAss Dir Delivery</v>
      </c>
      <c r="F178" t="s">
        <v>482</v>
      </c>
      <c r="G178" t="s">
        <v>483</v>
      </c>
      <c r="H178" t="s">
        <v>247</v>
      </c>
      <c r="I178" t="s">
        <v>1236</v>
      </c>
      <c r="L178">
        <v>6056</v>
      </c>
      <c r="M178" t="s">
        <v>249</v>
      </c>
      <c r="N178">
        <v>6004</v>
      </c>
      <c r="O178" t="s">
        <v>66</v>
      </c>
      <c r="P178" s="6" t="str">
        <f t="shared" si="18"/>
        <v>Income</v>
      </c>
      <c r="Q178" s="246">
        <v>-2000</v>
      </c>
      <c r="R178" s="246">
        <v>-2000</v>
      </c>
      <c r="S178" s="244">
        <v>-2000</v>
      </c>
      <c r="V178" s="259">
        <f t="shared" si="20"/>
        <v>-2000</v>
      </c>
      <c r="AJ178" s="245">
        <v>0</v>
      </c>
      <c r="AK178" s="251">
        <v>0</v>
      </c>
      <c r="AP178" s="257">
        <f t="shared" si="15"/>
        <v>0</v>
      </c>
      <c r="AS178" s="245">
        <f t="shared" si="16"/>
        <v>0</v>
      </c>
    </row>
    <row r="179" spans="2:47" hidden="1" x14ac:dyDescent="0.3">
      <c r="B179" t="e">
        <f>VLOOKUP(D179,'[1]DOF080 Rev'!B:B,1,FALSE)</f>
        <v>#N/A</v>
      </c>
      <c r="C179" t="str">
        <f>VLOOKUP(D179,Category!A:B,2,FALSE)</f>
        <v>SUSPENSE</v>
      </c>
      <c r="D179" t="str">
        <f t="shared" si="19"/>
        <v>61495502</v>
      </c>
      <c r="E179" t="str">
        <f t="shared" si="17"/>
        <v>People &amp; Place DirectorateAss Dir Delivery</v>
      </c>
      <c r="F179" t="s">
        <v>482</v>
      </c>
      <c r="G179" t="s">
        <v>483</v>
      </c>
      <c r="H179" t="s">
        <v>247</v>
      </c>
      <c r="I179" t="s">
        <v>1236</v>
      </c>
      <c r="L179">
        <v>6149</v>
      </c>
      <c r="M179" t="s">
        <v>251</v>
      </c>
      <c r="N179">
        <v>5502</v>
      </c>
      <c r="O179" t="s">
        <v>63</v>
      </c>
      <c r="P179" s="6" t="str">
        <f t="shared" si="18"/>
        <v>Income</v>
      </c>
      <c r="Q179" s="246">
        <v>0</v>
      </c>
      <c r="R179" s="246">
        <v>0</v>
      </c>
      <c r="V179" s="259">
        <f t="shared" si="20"/>
        <v>0</v>
      </c>
      <c r="AJ179" s="245">
        <v>0</v>
      </c>
      <c r="AK179" s="251">
        <v>0</v>
      </c>
      <c r="AP179" s="257">
        <f t="shared" si="15"/>
        <v>0</v>
      </c>
      <c r="AS179" s="245">
        <f t="shared" si="16"/>
        <v>0</v>
      </c>
    </row>
    <row r="180" spans="2:47" hidden="1" x14ac:dyDescent="0.3">
      <c r="B180" t="str">
        <f>VLOOKUP(D180,'[1]DOF080 Rev'!B:B,1,FALSE)</f>
        <v>26322045</v>
      </c>
      <c r="C180" t="str">
        <f>VLOOKUP(D180,Category!A:B,2,FALSE)</f>
        <v>NCOS</v>
      </c>
      <c r="D180" t="str">
        <f t="shared" si="19"/>
        <v>26322045</v>
      </c>
      <c r="E180" t="str">
        <f t="shared" si="17"/>
        <v>People &amp; Place DirectorateAss Dir CommunitiesArts and Leisure</v>
      </c>
      <c r="F180" t="s">
        <v>482</v>
      </c>
      <c r="G180" t="s">
        <v>483</v>
      </c>
      <c r="H180" t="s">
        <v>247</v>
      </c>
      <c r="I180" t="s">
        <v>1220</v>
      </c>
      <c r="J180" t="s">
        <v>252</v>
      </c>
      <c r="K180" t="s">
        <v>253</v>
      </c>
      <c r="L180">
        <v>2632</v>
      </c>
      <c r="M180" t="s">
        <v>254</v>
      </c>
      <c r="N180">
        <v>2045</v>
      </c>
      <c r="O180" t="s">
        <v>170</v>
      </c>
      <c r="P180" s="6" t="str">
        <f t="shared" si="18"/>
        <v>Expenditure</v>
      </c>
      <c r="Q180" s="246">
        <v>0</v>
      </c>
      <c r="R180" s="246">
        <v>11990</v>
      </c>
      <c r="S180" s="244">
        <v>11990</v>
      </c>
      <c r="V180" s="259">
        <f t="shared" si="20"/>
        <v>11990</v>
      </c>
      <c r="AH180" s="245">
        <v>-11990</v>
      </c>
      <c r="AJ180" s="245">
        <v>11990</v>
      </c>
      <c r="AK180" s="251">
        <v>0</v>
      </c>
      <c r="AP180" s="257">
        <f t="shared" si="15"/>
        <v>0</v>
      </c>
      <c r="AS180" s="245">
        <f t="shared" si="16"/>
        <v>0</v>
      </c>
      <c r="AU180" s="8" t="s">
        <v>1286</v>
      </c>
    </row>
    <row r="181" spans="2:47" hidden="1" x14ac:dyDescent="0.3">
      <c r="B181" t="str">
        <f>VLOOKUP(D181,'[1]DOF080 Rev'!B:B,1,FALSE)</f>
        <v>26327200</v>
      </c>
      <c r="C181" t="str">
        <f>VLOOKUP(D181,Category!A:B,2,FALSE)</f>
        <v>NCOS</v>
      </c>
      <c r="D181" t="str">
        <f t="shared" si="19"/>
        <v>26327200</v>
      </c>
      <c r="E181" t="str">
        <f t="shared" si="17"/>
        <v>People &amp; Place DirectorateAss Dir CommunitiesArts and Leisure</v>
      </c>
      <c r="F181" t="s">
        <v>482</v>
      </c>
      <c r="G181" t="s">
        <v>483</v>
      </c>
      <c r="H181" t="s">
        <v>247</v>
      </c>
      <c r="I181" t="s">
        <v>1220</v>
      </c>
      <c r="J181" t="s">
        <v>252</v>
      </c>
      <c r="K181" t="s">
        <v>253</v>
      </c>
      <c r="L181">
        <v>2632</v>
      </c>
      <c r="M181" t="s">
        <v>254</v>
      </c>
      <c r="N181">
        <v>7200</v>
      </c>
      <c r="O181" t="s">
        <v>255</v>
      </c>
      <c r="P181" s="6" t="str">
        <f t="shared" si="18"/>
        <v>Income</v>
      </c>
      <c r="Q181" s="246">
        <v>0</v>
      </c>
      <c r="R181" s="246">
        <v>-11700</v>
      </c>
      <c r="S181" s="244">
        <v>-11700</v>
      </c>
      <c r="V181" s="259">
        <f t="shared" si="20"/>
        <v>-11700</v>
      </c>
      <c r="AH181" s="245">
        <v>11700</v>
      </c>
      <c r="AJ181" s="245">
        <v>-11700</v>
      </c>
      <c r="AK181" s="251">
        <v>0</v>
      </c>
      <c r="AP181" s="257">
        <f t="shared" si="15"/>
        <v>0</v>
      </c>
      <c r="AS181" s="245">
        <f t="shared" si="16"/>
        <v>0</v>
      </c>
      <c r="AU181" s="8" t="s">
        <v>1286</v>
      </c>
    </row>
    <row r="182" spans="2:47" hidden="1" x14ac:dyDescent="0.3">
      <c r="B182" t="e">
        <f>VLOOKUP(D182,'[1]DOF080 Rev'!B:B,1,FALSE)</f>
        <v>#N/A</v>
      </c>
      <c r="C182" t="str">
        <f>VLOOKUP(D182,Category!A:B,2,FALSE)</f>
        <v>SUSPENSE</v>
      </c>
      <c r="D182" t="str">
        <f t="shared" si="19"/>
        <v>61595505</v>
      </c>
      <c r="E182" t="str">
        <f t="shared" si="17"/>
        <v>Dir of Corporate Services</v>
      </c>
      <c r="H182" t="s">
        <v>256</v>
      </c>
      <c r="I182" t="s">
        <v>257</v>
      </c>
      <c r="L182">
        <v>6159</v>
      </c>
      <c r="M182" t="s">
        <v>258</v>
      </c>
      <c r="N182">
        <v>5505</v>
      </c>
      <c r="O182" t="s">
        <v>61</v>
      </c>
      <c r="P182" s="6" t="str">
        <f t="shared" si="18"/>
        <v>Income</v>
      </c>
      <c r="Q182" s="246">
        <v>1296000</v>
      </c>
      <c r="R182" s="246">
        <v>1296000</v>
      </c>
      <c r="S182" s="244">
        <v>1296000</v>
      </c>
      <c r="V182" s="259">
        <f t="shared" si="20"/>
        <v>1296000</v>
      </c>
      <c r="AJ182" s="245">
        <v>0</v>
      </c>
      <c r="AK182" s="251">
        <v>0</v>
      </c>
      <c r="AP182" s="257">
        <f t="shared" si="15"/>
        <v>0</v>
      </c>
      <c r="AS182" s="245">
        <f t="shared" si="16"/>
        <v>0</v>
      </c>
    </row>
    <row r="183" spans="2:47" hidden="1" x14ac:dyDescent="0.3">
      <c r="B183" t="e">
        <f>VLOOKUP(D183,'[1]DOF080 Rev'!B:B,1,FALSE)</f>
        <v>#N/A</v>
      </c>
      <c r="C183" t="str">
        <f>VLOOKUP(D183,Category!A:B,2,FALSE)</f>
        <v>SUSPENSE</v>
      </c>
      <c r="D183" t="str">
        <f t="shared" si="19"/>
        <v>61595550</v>
      </c>
      <c r="E183" t="str">
        <f t="shared" si="17"/>
        <v>Dir of Corporate Services</v>
      </c>
      <c r="H183" t="s">
        <v>256</v>
      </c>
      <c r="I183" t="s">
        <v>257</v>
      </c>
      <c r="L183">
        <v>6159</v>
      </c>
      <c r="M183" t="s">
        <v>258</v>
      </c>
      <c r="N183">
        <v>5550</v>
      </c>
      <c r="O183" t="s">
        <v>259</v>
      </c>
      <c r="P183" s="6" t="str">
        <f t="shared" si="18"/>
        <v>Income</v>
      </c>
      <c r="Q183" s="246">
        <v>0</v>
      </c>
      <c r="R183" s="246">
        <v>0</v>
      </c>
      <c r="V183" s="259">
        <f t="shared" si="20"/>
        <v>0</v>
      </c>
      <c r="AJ183" s="245">
        <v>0</v>
      </c>
      <c r="AK183" s="251">
        <v>0</v>
      </c>
      <c r="AP183" s="257">
        <f t="shared" si="15"/>
        <v>0</v>
      </c>
      <c r="AS183" s="245">
        <f t="shared" si="16"/>
        <v>0</v>
      </c>
    </row>
    <row r="184" spans="2:47" hidden="1" x14ac:dyDescent="0.3">
      <c r="B184" t="e">
        <f>VLOOKUP(D184,'[1]DOF080 Rev'!B:B,1,FALSE)</f>
        <v>#N/A</v>
      </c>
      <c r="C184" t="str">
        <f>VLOOKUP(D184,Category!A:B,2,FALSE)</f>
        <v>SUSPENSE</v>
      </c>
      <c r="D184" t="str">
        <f t="shared" si="19"/>
        <v>61596004</v>
      </c>
      <c r="E184" t="str">
        <f t="shared" si="17"/>
        <v>Dir of Corporate Services</v>
      </c>
      <c r="H184" t="s">
        <v>256</v>
      </c>
      <c r="I184" t="s">
        <v>257</v>
      </c>
      <c r="L184">
        <v>6159</v>
      </c>
      <c r="M184" t="s">
        <v>258</v>
      </c>
      <c r="N184">
        <v>6004</v>
      </c>
      <c r="O184" t="s">
        <v>66</v>
      </c>
      <c r="P184" s="6" t="str">
        <f t="shared" si="18"/>
        <v>Income</v>
      </c>
      <c r="Q184" s="246">
        <v>-1296000</v>
      </c>
      <c r="R184" s="246">
        <v>-1296000</v>
      </c>
      <c r="S184" s="244">
        <v>-1296000</v>
      </c>
      <c r="V184" s="259">
        <f t="shared" si="20"/>
        <v>-1296000</v>
      </c>
      <c r="AJ184" s="245">
        <v>0</v>
      </c>
      <c r="AK184" s="251">
        <v>0</v>
      </c>
      <c r="AP184" s="257">
        <f t="shared" si="15"/>
        <v>0</v>
      </c>
      <c r="AS184" s="245">
        <f t="shared" si="16"/>
        <v>0</v>
      </c>
    </row>
    <row r="185" spans="2:47" hidden="1" x14ac:dyDescent="0.3">
      <c r="B185" t="e">
        <f>VLOOKUP(D185,'[1]DOF080 Rev'!B:B,1,FALSE)</f>
        <v>#N/A</v>
      </c>
      <c r="C185" t="str">
        <f>VLOOKUP(D185,Category!A:B,2,FALSE)</f>
        <v>SUSPENSE</v>
      </c>
      <c r="D185" t="str">
        <f t="shared" si="19"/>
        <v>66375505</v>
      </c>
      <c r="E185" t="str">
        <f t="shared" si="17"/>
        <v>Dir of People &amp; Place</v>
      </c>
      <c r="H185" t="s">
        <v>260</v>
      </c>
      <c r="I185" t="s">
        <v>261</v>
      </c>
      <c r="L185">
        <v>6637</v>
      </c>
      <c r="M185" t="s">
        <v>262</v>
      </c>
      <c r="N185">
        <v>5505</v>
      </c>
      <c r="O185" t="s">
        <v>61</v>
      </c>
      <c r="P185" s="6" t="str">
        <f t="shared" si="18"/>
        <v>Income</v>
      </c>
      <c r="Q185" s="246">
        <v>100000</v>
      </c>
      <c r="R185" s="246">
        <v>100000</v>
      </c>
      <c r="S185" s="244">
        <v>100000</v>
      </c>
      <c r="V185" s="259">
        <f t="shared" si="20"/>
        <v>100000</v>
      </c>
      <c r="AJ185" s="245">
        <v>0</v>
      </c>
      <c r="AK185" s="251">
        <v>0</v>
      </c>
      <c r="AP185" s="257">
        <f t="shared" si="15"/>
        <v>0</v>
      </c>
      <c r="AS185" s="245">
        <f t="shared" si="16"/>
        <v>0</v>
      </c>
    </row>
    <row r="186" spans="2:47" hidden="1" x14ac:dyDescent="0.3">
      <c r="B186" t="e">
        <f>VLOOKUP(D186,'[1]DOF080 Rev'!B:B,1,FALSE)</f>
        <v>#N/A</v>
      </c>
      <c r="C186" t="str">
        <f>VLOOKUP(D186,Category!A:B,2,FALSE)</f>
        <v>SUSPENSE</v>
      </c>
      <c r="D186" t="str">
        <f t="shared" si="19"/>
        <v>66376004</v>
      </c>
      <c r="E186" t="str">
        <f t="shared" si="17"/>
        <v>Dir of People &amp; Place</v>
      </c>
      <c r="H186" t="s">
        <v>260</v>
      </c>
      <c r="I186" t="s">
        <v>261</v>
      </c>
      <c r="L186">
        <v>6637</v>
      </c>
      <c r="M186" t="s">
        <v>262</v>
      </c>
      <c r="N186">
        <v>6004</v>
      </c>
      <c r="O186" t="s">
        <v>66</v>
      </c>
      <c r="P186" s="6" t="str">
        <f t="shared" si="18"/>
        <v>Income</v>
      </c>
      <c r="Q186" s="246">
        <v>-100000</v>
      </c>
      <c r="R186" s="246">
        <v>-100000</v>
      </c>
      <c r="S186" s="244">
        <v>-100000</v>
      </c>
      <c r="V186" s="259">
        <f t="shared" si="20"/>
        <v>-100000</v>
      </c>
      <c r="AJ186" s="245">
        <v>0</v>
      </c>
      <c r="AK186" s="251">
        <v>0</v>
      </c>
      <c r="AP186" s="257">
        <f t="shared" si="15"/>
        <v>0</v>
      </c>
      <c r="AS186" s="245">
        <f t="shared" si="16"/>
        <v>0</v>
      </c>
    </row>
    <row r="187" spans="2:47" hidden="1" x14ac:dyDescent="0.3">
      <c r="B187" t="e">
        <f>VLOOKUP(D187,'[1]DOF080 Rev'!B:B,1,FALSE)</f>
        <v>#N/A</v>
      </c>
      <c r="C187" t="str">
        <f>VLOOKUP(D187,Category!A:B,2,FALSE)</f>
        <v>SUSPENSE</v>
      </c>
      <c r="D187" t="str">
        <f t="shared" si="19"/>
        <v>61445502</v>
      </c>
      <c r="E187" t="str">
        <f t="shared" si="17"/>
        <v>Dir of People &amp; PlaceLand Management</v>
      </c>
      <c r="H187" t="s">
        <v>260</v>
      </c>
      <c r="I187" t="s">
        <v>261</v>
      </c>
      <c r="J187" t="s">
        <v>177</v>
      </c>
      <c r="K187" t="s">
        <v>178</v>
      </c>
      <c r="L187">
        <v>6144</v>
      </c>
      <c r="M187" t="s">
        <v>263</v>
      </c>
      <c r="N187">
        <v>5502</v>
      </c>
      <c r="O187" t="s">
        <v>63</v>
      </c>
      <c r="P187" s="6" t="str">
        <f t="shared" si="18"/>
        <v>Income</v>
      </c>
      <c r="Q187" s="246">
        <v>0</v>
      </c>
      <c r="R187" s="246">
        <v>0</v>
      </c>
      <c r="V187" s="259">
        <f t="shared" si="20"/>
        <v>0</v>
      </c>
      <c r="AJ187" s="245">
        <v>0</v>
      </c>
      <c r="AK187" s="251">
        <v>0</v>
      </c>
      <c r="AP187" s="257">
        <f t="shared" si="15"/>
        <v>0</v>
      </c>
      <c r="AS187" s="245">
        <f t="shared" si="16"/>
        <v>0</v>
      </c>
      <c r="AU187" s="8" t="s">
        <v>1286</v>
      </c>
    </row>
    <row r="188" spans="2:47" hidden="1" x14ac:dyDescent="0.3">
      <c r="B188" t="e">
        <f>VLOOKUP(D188,'[1]DOF080 Rev'!B:B,1,FALSE)</f>
        <v>#N/A</v>
      </c>
      <c r="C188" t="str">
        <f>VLOOKUP(D188,Category!A:B,2,FALSE)</f>
        <v>SUSPENSE</v>
      </c>
      <c r="D188" t="str">
        <f t="shared" si="19"/>
        <v>61445504</v>
      </c>
      <c r="E188" t="str">
        <f t="shared" si="17"/>
        <v>Dir of People &amp; PlaceLand Management</v>
      </c>
      <c r="H188" t="s">
        <v>260</v>
      </c>
      <c r="I188" t="s">
        <v>261</v>
      </c>
      <c r="J188" t="s">
        <v>177</v>
      </c>
      <c r="K188" t="s">
        <v>178</v>
      </c>
      <c r="L188">
        <v>6144</v>
      </c>
      <c r="M188" t="s">
        <v>263</v>
      </c>
      <c r="N188">
        <v>5504</v>
      </c>
      <c r="O188" t="s">
        <v>264</v>
      </c>
      <c r="P188" s="6" t="str">
        <f t="shared" si="18"/>
        <v>Income</v>
      </c>
      <c r="Q188" s="246">
        <v>0</v>
      </c>
      <c r="R188" s="246">
        <v>0</v>
      </c>
      <c r="V188" s="259">
        <f t="shared" si="20"/>
        <v>0</v>
      </c>
      <c r="AJ188" s="245">
        <v>0</v>
      </c>
      <c r="AK188" s="251">
        <v>0</v>
      </c>
      <c r="AP188" s="257">
        <f t="shared" si="15"/>
        <v>0</v>
      </c>
      <c r="AS188" s="245">
        <f t="shared" si="16"/>
        <v>0</v>
      </c>
      <c r="AU188" s="8" t="s">
        <v>1286</v>
      </c>
    </row>
    <row r="189" spans="2:47" hidden="1" x14ac:dyDescent="0.3">
      <c r="B189" t="e">
        <f>VLOOKUP(D189,'[1]DOF080 Rev'!B:B,1,FALSE)</f>
        <v>#N/A</v>
      </c>
      <c r="C189" t="str">
        <f>VLOOKUP(D189,Category!A:B,2,FALSE)</f>
        <v>SUSPENSE</v>
      </c>
      <c r="D189" t="str">
        <f t="shared" si="19"/>
        <v>61445509</v>
      </c>
      <c r="E189" t="str">
        <f t="shared" si="17"/>
        <v>Dir of People &amp; PlaceLand Management</v>
      </c>
      <c r="H189" t="s">
        <v>260</v>
      </c>
      <c r="I189" t="s">
        <v>261</v>
      </c>
      <c r="J189" t="s">
        <v>177</v>
      </c>
      <c r="K189" t="s">
        <v>178</v>
      </c>
      <c r="L189">
        <v>6144</v>
      </c>
      <c r="M189" t="s">
        <v>263</v>
      </c>
      <c r="N189">
        <v>5509</v>
      </c>
      <c r="O189" s="7" t="s">
        <v>265</v>
      </c>
      <c r="P189" s="6" t="str">
        <f t="shared" si="18"/>
        <v>Income</v>
      </c>
      <c r="Q189" s="246">
        <v>0</v>
      </c>
      <c r="R189" s="246">
        <v>0</v>
      </c>
      <c r="V189" s="259">
        <f t="shared" si="20"/>
        <v>0</v>
      </c>
      <c r="AJ189" s="245">
        <v>0</v>
      </c>
      <c r="AK189" s="251">
        <v>0</v>
      </c>
      <c r="AP189" s="257">
        <f t="shared" si="15"/>
        <v>0</v>
      </c>
      <c r="AS189" s="245">
        <f t="shared" si="16"/>
        <v>0</v>
      </c>
      <c r="AU189" s="8" t="s">
        <v>1286</v>
      </c>
    </row>
    <row r="190" spans="2:47" hidden="1" x14ac:dyDescent="0.3">
      <c r="B190" t="e">
        <f>VLOOKUP(D190,'[1]DOF080 Rev'!B:B,1,FALSE)</f>
        <v>#N/A</v>
      </c>
      <c r="C190" t="str">
        <f>VLOOKUP(D190,Category!A:B,2,FALSE)</f>
        <v>SUSPENSE</v>
      </c>
      <c r="D190" t="str">
        <f t="shared" si="19"/>
        <v>66022000</v>
      </c>
      <c r="E190" t="str">
        <f t="shared" si="17"/>
        <v>I T ServicesRepairs &amp; Renewals Fund</v>
      </c>
      <c r="H190" t="s">
        <v>266</v>
      </c>
      <c r="I190" t="s">
        <v>267</v>
      </c>
      <c r="J190" t="s">
        <v>268</v>
      </c>
      <c r="K190" t="s">
        <v>269</v>
      </c>
      <c r="L190">
        <v>6602</v>
      </c>
      <c r="M190" t="s">
        <v>270</v>
      </c>
      <c r="N190">
        <v>2000</v>
      </c>
      <c r="O190" t="s">
        <v>271</v>
      </c>
      <c r="P190" s="6" t="str">
        <f t="shared" si="18"/>
        <v>Expenditure</v>
      </c>
      <c r="Q190" s="246">
        <v>0</v>
      </c>
      <c r="R190" s="246">
        <v>0</v>
      </c>
      <c r="V190" s="259">
        <f t="shared" si="20"/>
        <v>0</v>
      </c>
      <c r="AJ190" s="245">
        <v>0</v>
      </c>
      <c r="AK190" s="251">
        <v>0</v>
      </c>
      <c r="AP190" s="257">
        <f t="shared" si="15"/>
        <v>0</v>
      </c>
      <c r="AS190" s="245">
        <f t="shared" si="16"/>
        <v>0</v>
      </c>
    </row>
    <row r="191" spans="2:47" hidden="1" x14ac:dyDescent="0.3">
      <c r="B191" t="e">
        <f>VLOOKUP(D191,'[1]DOF080 Rev'!B:B,1,FALSE)</f>
        <v>#N/A</v>
      </c>
      <c r="C191" t="str">
        <f>VLOOKUP(D191,Category!A:B,2,FALSE)</f>
        <v>SUSPENSE</v>
      </c>
      <c r="D191" t="str">
        <f t="shared" si="19"/>
        <v>66022001</v>
      </c>
      <c r="E191" t="str">
        <f t="shared" si="17"/>
        <v>I T ServicesRepairs &amp; Renewals Fund</v>
      </c>
      <c r="H191" t="s">
        <v>266</v>
      </c>
      <c r="I191" t="s">
        <v>267</v>
      </c>
      <c r="J191" t="s">
        <v>268</v>
      </c>
      <c r="K191" t="s">
        <v>269</v>
      </c>
      <c r="L191">
        <v>6602</v>
      </c>
      <c r="M191" t="s">
        <v>270</v>
      </c>
      <c r="N191">
        <v>2001</v>
      </c>
      <c r="O191" t="s">
        <v>272</v>
      </c>
      <c r="P191" s="6" t="str">
        <f t="shared" si="18"/>
        <v>Expenditure</v>
      </c>
      <c r="Q191" s="246">
        <v>70000</v>
      </c>
      <c r="R191" s="246">
        <v>70000</v>
      </c>
      <c r="S191" s="244">
        <v>70000</v>
      </c>
      <c r="V191" s="259">
        <f t="shared" si="20"/>
        <v>70000</v>
      </c>
      <c r="AJ191" s="245">
        <v>0</v>
      </c>
      <c r="AK191" s="251">
        <v>0</v>
      </c>
      <c r="AP191" s="257">
        <f t="shared" si="15"/>
        <v>0</v>
      </c>
      <c r="AS191" s="245">
        <f t="shared" si="16"/>
        <v>0</v>
      </c>
    </row>
    <row r="192" spans="2:47" hidden="1" x14ac:dyDescent="0.3">
      <c r="B192" t="e">
        <f>VLOOKUP(D192,'[1]DOF080 Rev'!B:B,1,FALSE)</f>
        <v>#N/A</v>
      </c>
      <c r="C192" t="str">
        <f>VLOOKUP(D192,Category!A:B,2,FALSE)</f>
        <v>SUSPENSE</v>
      </c>
      <c r="D192" t="str">
        <f t="shared" si="19"/>
        <v>66026004</v>
      </c>
      <c r="E192" t="str">
        <f t="shared" si="17"/>
        <v>I T ServicesRepairs &amp; Renewals Fund</v>
      </c>
      <c r="H192" t="s">
        <v>266</v>
      </c>
      <c r="I192" t="s">
        <v>267</v>
      </c>
      <c r="J192" t="s">
        <v>268</v>
      </c>
      <c r="K192" t="s">
        <v>269</v>
      </c>
      <c r="L192">
        <v>6602</v>
      </c>
      <c r="M192" t="s">
        <v>270</v>
      </c>
      <c r="N192">
        <v>6004</v>
      </c>
      <c r="O192" t="s">
        <v>66</v>
      </c>
      <c r="P192" s="6" t="str">
        <f t="shared" si="18"/>
        <v>Income</v>
      </c>
      <c r="Q192" s="246">
        <v>-70000</v>
      </c>
      <c r="R192" s="246">
        <v>-70000</v>
      </c>
      <c r="S192" s="244">
        <v>-70000</v>
      </c>
      <c r="V192" s="259">
        <f t="shared" si="20"/>
        <v>-70000</v>
      </c>
      <c r="AJ192" s="245">
        <v>0</v>
      </c>
      <c r="AK192" s="251">
        <v>0</v>
      </c>
      <c r="AP192" s="257">
        <f t="shared" si="15"/>
        <v>0</v>
      </c>
      <c r="AS192" s="245">
        <f t="shared" si="16"/>
        <v>0</v>
      </c>
    </row>
    <row r="193" spans="2:47" x14ac:dyDescent="0.3">
      <c r="B193" t="str">
        <f>VLOOKUP(D193,'[1]DOF080 Rev'!B:B,1,FALSE)</f>
        <v>501</v>
      </c>
      <c r="C193" t="str">
        <f>VLOOKUP(D193,Category!A:B,2,FALSE)</f>
        <v>NCOS</v>
      </c>
      <c r="D193" t="str">
        <f t="shared" si="19"/>
        <v>501</v>
      </c>
      <c r="E193" t="str">
        <f t="shared" si="17"/>
        <v>Chief Executive DirectorateChief ExecutiveChief Executive</v>
      </c>
      <c r="F193" t="s">
        <v>273</v>
      </c>
      <c r="G193" t="s">
        <v>274</v>
      </c>
      <c r="H193" t="s">
        <v>273</v>
      </c>
      <c r="I193" t="s">
        <v>275</v>
      </c>
      <c r="J193" t="s">
        <v>276</v>
      </c>
      <c r="K193" t="s">
        <v>275</v>
      </c>
      <c r="L193">
        <v>50</v>
      </c>
      <c r="M193" t="s">
        <v>275</v>
      </c>
      <c r="N193">
        <v>1</v>
      </c>
      <c r="O193" t="s">
        <v>158</v>
      </c>
      <c r="P193" s="6" t="str">
        <f t="shared" si="18"/>
        <v>Expenditure</v>
      </c>
      <c r="Q193" s="246">
        <v>179850</v>
      </c>
      <c r="R193" s="246">
        <v>179850</v>
      </c>
      <c r="S193" s="244">
        <f>179850-32081</f>
        <v>147769</v>
      </c>
      <c r="V193" s="259">
        <f t="shared" si="20"/>
        <v>147769</v>
      </c>
      <c r="W193" s="245">
        <v>1</v>
      </c>
      <c r="AD193" s="259"/>
      <c r="AJ193" s="245">
        <v>179850</v>
      </c>
      <c r="AK193" s="255">
        <v>147770</v>
      </c>
      <c r="AP193" s="352">
        <f t="shared" si="15"/>
        <v>147770</v>
      </c>
      <c r="AS193" s="352">
        <f t="shared" si="16"/>
        <v>147770</v>
      </c>
      <c r="AU193" s="8" t="s">
        <v>2983</v>
      </c>
    </row>
    <row r="194" spans="2:47" ht="43.2" hidden="1" x14ac:dyDescent="0.3">
      <c r="B194" t="str">
        <f>VLOOKUP(D194,'[1]DOF080 Rev'!B:B,1,FALSE)</f>
        <v>503</v>
      </c>
      <c r="C194" t="str">
        <f>VLOOKUP(D194,Category!A:B,2,FALSE)</f>
        <v>NCOS</v>
      </c>
      <c r="D194" t="str">
        <f t="shared" si="19"/>
        <v>503</v>
      </c>
      <c r="E194" t="str">
        <f t="shared" si="17"/>
        <v>Chief Executive DirectorateChief ExecutiveChief Executive</v>
      </c>
      <c r="F194" t="s">
        <v>273</v>
      </c>
      <c r="G194" t="s">
        <v>274</v>
      </c>
      <c r="H194" t="s">
        <v>273</v>
      </c>
      <c r="I194" t="s">
        <v>275</v>
      </c>
      <c r="J194" t="s">
        <v>276</v>
      </c>
      <c r="K194" t="s">
        <v>275</v>
      </c>
      <c r="L194">
        <v>50</v>
      </c>
      <c r="M194" t="s">
        <v>275</v>
      </c>
      <c r="N194">
        <v>3</v>
      </c>
      <c r="O194" t="s">
        <v>277</v>
      </c>
      <c r="P194" s="6" t="str">
        <f t="shared" si="18"/>
        <v>Expenditure</v>
      </c>
      <c r="Q194" s="246">
        <v>0</v>
      </c>
      <c r="R194" s="246">
        <v>9225</v>
      </c>
      <c r="S194" s="244">
        <f>52645+9225</f>
        <v>61870</v>
      </c>
      <c r="V194" s="259">
        <f t="shared" si="20"/>
        <v>61870</v>
      </c>
      <c r="W194" s="245">
        <f>105289-61870</f>
        <v>43419</v>
      </c>
      <c r="AJ194" s="245">
        <v>9230</v>
      </c>
      <c r="AK194" s="260">
        <v>105289</v>
      </c>
      <c r="AP194" s="257">
        <f t="shared" si="15"/>
        <v>105289</v>
      </c>
      <c r="AS194" s="245">
        <f t="shared" si="16"/>
        <v>105289</v>
      </c>
      <c r="AU194" s="8" t="s">
        <v>3222</v>
      </c>
    </row>
    <row r="195" spans="2:47" hidden="1" x14ac:dyDescent="0.3">
      <c r="B195" t="str">
        <f>VLOOKUP(D195,'[1]DOF080 Rev'!B:B,1,FALSE)</f>
        <v>508</v>
      </c>
      <c r="C195" t="str">
        <f>VLOOKUP(D195,Category!A:B,2,FALSE)</f>
        <v>NCOS</v>
      </c>
      <c r="D195" t="str">
        <f t="shared" si="19"/>
        <v>508</v>
      </c>
      <c r="E195" t="str">
        <f t="shared" si="17"/>
        <v>Chief Executive DirectorateChief ExecutiveChief Executive</v>
      </c>
      <c r="F195" t="s">
        <v>273</v>
      </c>
      <c r="G195" t="s">
        <v>274</v>
      </c>
      <c r="H195" t="s">
        <v>273</v>
      </c>
      <c r="I195" t="s">
        <v>275</v>
      </c>
      <c r="J195" t="s">
        <v>276</v>
      </c>
      <c r="K195" t="s">
        <v>275</v>
      </c>
      <c r="L195">
        <v>50</v>
      </c>
      <c r="M195" t="s">
        <v>275</v>
      </c>
      <c r="N195">
        <v>8</v>
      </c>
      <c r="O195" t="s">
        <v>159</v>
      </c>
      <c r="P195" s="6" t="str">
        <f t="shared" si="18"/>
        <v>Expenditure</v>
      </c>
      <c r="Q195" s="246">
        <v>0</v>
      </c>
      <c r="R195" s="246">
        <v>0</v>
      </c>
      <c r="S195" s="244">
        <v>0</v>
      </c>
      <c r="V195" s="259">
        <f t="shared" si="20"/>
        <v>0</v>
      </c>
      <c r="AJ195" s="245">
        <v>0</v>
      </c>
      <c r="AK195" s="251">
        <v>0</v>
      </c>
      <c r="AP195" s="257">
        <f t="shared" si="15"/>
        <v>0</v>
      </c>
      <c r="AS195" s="245">
        <f t="shared" si="16"/>
        <v>0</v>
      </c>
      <c r="AU195" s="8" t="s">
        <v>1286</v>
      </c>
    </row>
    <row r="196" spans="2:47" hidden="1" x14ac:dyDescent="0.3">
      <c r="B196" t="str">
        <f>VLOOKUP(D196,'[1]DOF080 Rev'!B:B,1,FALSE)</f>
        <v>501504</v>
      </c>
      <c r="C196" t="str">
        <f>VLOOKUP(D196,Category!A:B,2,FALSE)</f>
        <v>NCOS</v>
      </c>
      <c r="D196" t="str">
        <f t="shared" si="19"/>
        <v>501504</v>
      </c>
      <c r="E196" t="str">
        <f t="shared" si="17"/>
        <v>Chief Executive DirectorateChief ExecutiveChief Executive</v>
      </c>
      <c r="F196" t="s">
        <v>273</v>
      </c>
      <c r="G196" t="s">
        <v>274</v>
      </c>
      <c r="H196" t="s">
        <v>273</v>
      </c>
      <c r="I196" t="s">
        <v>275</v>
      </c>
      <c r="J196" t="s">
        <v>276</v>
      </c>
      <c r="K196" t="s">
        <v>275</v>
      </c>
      <c r="L196">
        <v>50</v>
      </c>
      <c r="M196" t="s">
        <v>275</v>
      </c>
      <c r="N196">
        <v>1504</v>
      </c>
      <c r="O196" t="s">
        <v>161</v>
      </c>
      <c r="P196" s="6" t="str">
        <f t="shared" si="18"/>
        <v>Expenditure</v>
      </c>
      <c r="Q196" s="246">
        <v>700</v>
      </c>
      <c r="R196" s="246">
        <v>700</v>
      </c>
      <c r="S196" s="244">
        <v>700</v>
      </c>
      <c r="V196" s="259">
        <f t="shared" si="20"/>
        <v>700</v>
      </c>
      <c r="AH196" s="245">
        <v>-600</v>
      </c>
      <c r="AJ196" s="245">
        <v>700</v>
      </c>
      <c r="AK196" s="251">
        <v>100</v>
      </c>
      <c r="AP196" s="257">
        <f t="shared" si="15"/>
        <v>100</v>
      </c>
      <c r="AS196" s="245">
        <f t="shared" si="16"/>
        <v>100</v>
      </c>
      <c r="AU196" s="8" t="s">
        <v>1286</v>
      </c>
    </row>
    <row r="197" spans="2:47" hidden="1" x14ac:dyDescent="0.3">
      <c r="B197" t="str">
        <f>VLOOKUP(D197,'[1]DOF080 Rev'!B:B,1,FALSE)</f>
        <v>502015</v>
      </c>
      <c r="C197" t="str">
        <f>VLOOKUP(D197,Category!A:B,2,FALSE)</f>
        <v>NCOS</v>
      </c>
      <c r="D197" t="str">
        <f t="shared" si="19"/>
        <v>502015</v>
      </c>
      <c r="E197" t="str">
        <f t="shared" si="17"/>
        <v>Chief Executive DirectorateChief ExecutiveChief Executive</v>
      </c>
      <c r="F197" t="s">
        <v>273</v>
      </c>
      <c r="G197" t="s">
        <v>274</v>
      </c>
      <c r="H197" t="s">
        <v>273</v>
      </c>
      <c r="I197" t="s">
        <v>275</v>
      </c>
      <c r="J197" t="s">
        <v>276</v>
      </c>
      <c r="K197" t="s">
        <v>275</v>
      </c>
      <c r="L197">
        <v>50</v>
      </c>
      <c r="M197" t="s">
        <v>275</v>
      </c>
      <c r="N197">
        <v>2015</v>
      </c>
      <c r="O197" t="s">
        <v>278</v>
      </c>
      <c r="P197" s="6" t="str">
        <f t="shared" si="18"/>
        <v>Expenditure</v>
      </c>
      <c r="Q197" s="246">
        <v>120</v>
      </c>
      <c r="R197" s="246">
        <v>120</v>
      </c>
      <c r="S197" s="244">
        <v>120</v>
      </c>
      <c r="V197" s="259">
        <f t="shared" si="20"/>
        <v>120</v>
      </c>
      <c r="AH197" s="245">
        <v>-70</v>
      </c>
      <c r="AJ197" s="245">
        <v>120</v>
      </c>
      <c r="AK197" s="251">
        <v>50</v>
      </c>
      <c r="AP197" s="257">
        <f t="shared" si="15"/>
        <v>50</v>
      </c>
      <c r="AS197" s="245">
        <f t="shared" si="16"/>
        <v>50</v>
      </c>
      <c r="AU197" s="8" t="s">
        <v>1286</v>
      </c>
    </row>
    <row r="198" spans="2:47" hidden="1" x14ac:dyDescent="0.3">
      <c r="B198" t="str">
        <f>VLOOKUP(D198,'[1]DOF080 Rev'!B:B,1,FALSE)</f>
        <v>502016</v>
      </c>
      <c r="C198" t="str">
        <f>VLOOKUP(D198,Category!A:B,2,FALSE)</f>
        <v>NCOS</v>
      </c>
      <c r="D198" t="str">
        <f t="shared" si="19"/>
        <v>502016</v>
      </c>
      <c r="E198" t="str">
        <f t="shared" si="17"/>
        <v>Chief Executive DirectorateChief ExecutiveChief Executive</v>
      </c>
      <c r="F198" t="s">
        <v>273</v>
      </c>
      <c r="G198" t="s">
        <v>274</v>
      </c>
      <c r="H198" t="s">
        <v>273</v>
      </c>
      <c r="I198" t="s">
        <v>275</v>
      </c>
      <c r="J198" t="s">
        <v>276</v>
      </c>
      <c r="K198" t="s">
        <v>275</v>
      </c>
      <c r="L198">
        <v>50</v>
      </c>
      <c r="M198" t="s">
        <v>275</v>
      </c>
      <c r="N198">
        <v>2016</v>
      </c>
      <c r="O198" t="s">
        <v>169</v>
      </c>
      <c r="P198" s="6" t="str">
        <f t="shared" si="18"/>
        <v>Expenditure</v>
      </c>
      <c r="Q198" s="246">
        <v>20</v>
      </c>
      <c r="R198" s="246">
        <v>20</v>
      </c>
      <c r="S198" s="244">
        <v>20</v>
      </c>
      <c r="V198" s="259">
        <f t="shared" si="20"/>
        <v>20</v>
      </c>
      <c r="AJ198" s="245">
        <v>20</v>
      </c>
      <c r="AK198" s="251">
        <v>20</v>
      </c>
      <c r="AP198" s="257">
        <f t="shared" ref="AP198:AP261" si="21">SUM(AK198:AO198)</f>
        <v>20</v>
      </c>
      <c r="AS198" s="245">
        <f t="shared" ref="AS198:AS261" si="22">SUM(AP198:AR198)</f>
        <v>20</v>
      </c>
      <c r="AU198" s="8" t="s">
        <v>1286</v>
      </c>
    </row>
    <row r="199" spans="2:47" hidden="1" x14ac:dyDescent="0.3">
      <c r="B199" t="str">
        <f>VLOOKUP(D199,'[1]DOF080 Rev'!B:B,1,FALSE)</f>
        <v>502045</v>
      </c>
      <c r="C199" t="str">
        <f>VLOOKUP(D199,Category!A:B,2,FALSE)</f>
        <v>NCOS</v>
      </c>
      <c r="D199" t="str">
        <f t="shared" si="19"/>
        <v>502045</v>
      </c>
      <c r="E199" t="str">
        <f t="shared" ref="E199:E262" si="23">G199&amp;I199&amp;K199</f>
        <v>Chief Executive DirectorateChief ExecutiveChief Executive</v>
      </c>
      <c r="F199" t="s">
        <v>273</v>
      </c>
      <c r="G199" t="s">
        <v>274</v>
      </c>
      <c r="H199" t="s">
        <v>273</v>
      </c>
      <c r="I199" t="s">
        <v>275</v>
      </c>
      <c r="J199" t="s">
        <v>276</v>
      </c>
      <c r="K199" t="s">
        <v>275</v>
      </c>
      <c r="L199">
        <v>50</v>
      </c>
      <c r="M199" t="s">
        <v>275</v>
      </c>
      <c r="N199">
        <v>2045</v>
      </c>
      <c r="O199" t="s">
        <v>170</v>
      </c>
      <c r="P199" s="6" t="str">
        <f t="shared" ref="P199:P262" si="24">IF(N199&lt;5000,"Expenditure","Income")</f>
        <v>Expenditure</v>
      </c>
      <c r="Q199" s="246">
        <v>0</v>
      </c>
      <c r="R199" s="246">
        <v>0</v>
      </c>
      <c r="S199" s="244">
        <v>0</v>
      </c>
      <c r="V199" s="259">
        <f t="shared" si="20"/>
        <v>0</v>
      </c>
      <c r="AJ199" s="245">
        <v>0</v>
      </c>
      <c r="AK199" s="251">
        <v>0</v>
      </c>
      <c r="AP199" s="257">
        <f t="shared" si="21"/>
        <v>0</v>
      </c>
      <c r="AS199" s="245">
        <f t="shared" si="22"/>
        <v>0</v>
      </c>
      <c r="AU199" s="8" t="s">
        <v>1286</v>
      </c>
    </row>
    <row r="200" spans="2:47" hidden="1" x14ac:dyDescent="0.3">
      <c r="B200" t="str">
        <f>VLOOKUP(D200,'[1]DOF080 Rev'!B:B,1,FALSE)</f>
        <v>502070</v>
      </c>
      <c r="C200" t="str">
        <f>VLOOKUP(D200,Category!A:B,2,FALSE)</f>
        <v>NCOS</v>
      </c>
      <c r="D200" t="str">
        <f t="shared" ref="D200:D263" si="25">L200&amp;N200</f>
        <v>502070</v>
      </c>
      <c r="E200" t="str">
        <f t="shared" si="23"/>
        <v>Chief Executive DirectorateChief ExecutiveChief Executive</v>
      </c>
      <c r="F200" t="s">
        <v>273</v>
      </c>
      <c r="G200" t="s">
        <v>274</v>
      </c>
      <c r="H200" t="s">
        <v>273</v>
      </c>
      <c r="I200" t="s">
        <v>275</v>
      </c>
      <c r="J200" t="s">
        <v>276</v>
      </c>
      <c r="K200" t="s">
        <v>275</v>
      </c>
      <c r="L200">
        <v>50</v>
      </c>
      <c r="M200" t="s">
        <v>275</v>
      </c>
      <c r="N200">
        <v>2070</v>
      </c>
      <c r="O200" t="s">
        <v>279</v>
      </c>
      <c r="P200" s="6" t="str">
        <f t="shared" si="24"/>
        <v>Expenditure</v>
      </c>
      <c r="Q200" s="246">
        <v>100</v>
      </c>
      <c r="R200" s="246">
        <v>100</v>
      </c>
      <c r="S200" s="244">
        <v>100</v>
      </c>
      <c r="V200" s="259">
        <f t="shared" ref="V200:V263" si="26">SUM(S200:U200)</f>
        <v>100</v>
      </c>
      <c r="AJ200" s="245">
        <v>100</v>
      </c>
      <c r="AK200" s="251">
        <v>100</v>
      </c>
      <c r="AP200" s="257">
        <f t="shared" si="21"/>
        <v>100</v>
      </c>
      <c r="AS200" s="245">
        <f t="shared" si="22"/>
        <v>100</v>
      </c>
      <c r="AU200" s="8" t="s">
        <v>1286</v>
      </c>
    </row>
    <row r="201" spans="2:47" hidden="1" x14ac:dyDescent="0.3">
      <c r="B201" t="str">
        <f>VLOOKUP(D201,'[1]DOF080 Rev'!B:B,1,FALSE)</f>
        <v>502085</v>
      </c>
      <c r="C201" t="str">
        <f>VLOOKUP(D201,Category!A:B,2,FALSE)</f>
        <v>NCOS</v>
      </c>
      <c r="D201" t="str">
        <f t="shared" si="25"/>
        <v>502085</v>
      </c>
      <c r="E201" t="str">
        <f t="shared" si="23"/>
        <v>Chief Executive DirectorateChief ExecutiveChief Executive</v>
      </c>
      <c r="F201" t="s">
        <v>273</v>
      </c>
      <c r="G201" t="s">
        <v>274</v>
      </c>
      <c r="H201" t="s">
        <v>273</v>
      </c>
      <c r="I201" t="s">
        <v>275</v>
      </c>
      <c r="J201" t="s">
        <v>276</v>
      </c>
      <c r="K201" t="s">
        <v>275</v>
      </c>
      <c r="L201">
        <v>50</v>
      </c>
      <c r="M201" t="s">
        <v>275</v>
      </c>
      <c r="N201">
        <v>2085</v>
      </c>
      <c r="O201" t="s">
        <v>280</v>
      </c>
      <c r="P201" s="6" t="str">
        <f t="shared" si="24"/>
        <v>Expenditure</v>
      </c>
      <c r="Q201" s="246">
        <v>1300</v>
      </c>
      <c r="R201" s="246">
        <v>1300</v>
      </c>
      <c r="S201" s="244">
        <v>1300</v>
      </c>
      <c r="V201" s="259">
        <f t="shared" si="26"/>
        <v>1300</v>
      </c>
      <c r="X201" s="245">
        <v>310</v>
      </c>
      <c r="AJ201" s="245">
        <v>1300</v>
      </c>
      <c r="AK201" s="251">
        <v>1610</v>
      </c>
      <c r="AP201" s="257">
        <f t="shared" si="21"/>
        <v>1610</v>
      </c>
      <c r="AS201" s="245">
        <f t="shared" si="22"/>
        <v>1610</v>
      </c>
      <c r="AU201" s="8" t="s">
        <v>1286</v>
      </c>
    </row>
    <row r="202" spans="2:47" hidden="1" x14ac:dyDescent="0.3">
      <c r="B202" t="str">
        <f>VLOOKUP(D202,'[1]DOF080 Rev'!B:B,1,FALSE)</f>
        <v>10832078</v>
      </c>
      <c r="C202" t="str">
        <f>VLOOKUP(D202,Category!A:B,2,FALSE)</f>
        <v>NCOS</v>
      </c>
      <c r="D202" t="str">
        <f t="shared" si="25"/>
        <v>10832078</v>
      </c>
      <c r="E202" t="str">
        <f t="shared" si="23"/>
        <v>Chief Executive DirectorateChief ExecutiveCorporate Costs</v>
      </c>
      <c r="F202" t="s">
        <v>273</v>
      </c>
      <c r="G202" t="s">
        <v>274</v>
      </c>
      <c r="H202" t="s">
        <v>273</v>
      </c>
      <c r="I202" t="s">
        <v>275</v>
      </c>
      <c r="J202" t="s">
        <v>281</v>
      </c>
      <c r="K202" t="s">
        <v>282</v>
      </c>
      <c r="L202">
        <v>1083</v>
      </c>
      <c r="M202" t="s">
        <v>283</v>
      </c>
      <c r="N202">
        <v>2078</v>
      </c>
      <c r="O202" t="s">
        <v>284</v>
      </c>
      <c r="P202" s="6" t="str">
        <f t="shared" si="24"/>
        <v>Expenditure</v>
      </c>
      <c r="Q202" s="246">
        <v>5340</v>
      </c>
      <c r="R202" s="246">
        <v>5340</v>
      </c>
      <c r="S202" s="244">
        <v>5340</v>
      </c>
      <c r="V202" s="259">
        <f t="shared" si="26"/>
        <v>5340</v>
      </c>
      <c r="X202" s="245">
        <v>90</v>
      </c>
      <c r="AJ202" s="245">
        <v>5340</v>
      </c>
      <c r="AK202" s="251">
        <v>5430</v>
      </c>
      <c r="AP202" s="257">
        <f t="shared" si="21"/>
        <v>5430</v>
      </c>
      <c r="AS202" s="245">
        <f t="shared" si="22"/>
        <v>5430</v>
      </c>
      <c r="AU202" s="8" t="s">
        <v>1286</v>
      </c>
    </row>
    <row r="203" spans="2:47" hidden="1" x14ac:dyDescent="0.3">
      <c r="B203" t="str">
        <f>VLOOKUP(D203,'[1]DOF080 Rev'!B:B,1,FALSE)</f>
        <v>11452078</v>
      </c>
      <c r="C203" t="str">
        <f>VLOOKUP(D203,Category!A:B,2,FALSE)</f>
        <v>NCOS</v>
      </c>
      <c r="D203" t="str">
        <f t="shared" si="25"/>
        <v>11452078</v>
      </c>
      <c r="E203" t="str">
        <f t="shared" si="23"/>
        <v>Chief Executive DirectorateChief ExecutiveCorporate Costs</v>
      </c>
      <c r="F203" t="s">
        <v>273</v>
      </c>
      <c r="G203" t="s">
        <v>274</v>
      </c>
      <c r="H203" t="s">
        <v>273</v>
      </c>
      <c r="I203" t="s">
        <v>275</v>
      </c>
      <c r="J203" t="s">
        <v>281</v>
      </c>
      <c r="K203" t="s">
        <v>282</v>
      </c>
      <c r="L203">
        <v>1145</v>
      </c>
      <c r="M203" t="s">
        <v>285</v>
      </c>
      <c r="N203">
        <v>2078</v>
      </c>
      <c r="O203" t="s">
        <v>284</v>
      </c>
      <c r="P203" s="6" t="str">
        <f t="shared" si="24"/>
        <v>Expenditure</v>
      </c>
      <c r="Q203" s="246">
        <v>510</v>
      </c>
      <c r="R203" s="246">
        <v>510</v>
      </c>
      <c r="S203" s="244">
        <v>510</v>
      </c>
      <c r="V203" s="259">
        <f t="shared" si="26"/>
        <v>510</v>
      </c>
      <c r="X203" s="245">
        <v>290</v>
      </c>
      <c r="AJ203" s="245">
        <v>510</v>
      </c>
      <c r="AK203" s="251">
        <v>800</v>
      </c>
      <c r="AP203" s="257">
        <f t="shared" si="21"/>
        <v>800</v>
      </c>
      <c r="AS203" s="245">
        <f t="shared" si="22"/>
        <v>800</v>
      </c>
      <c r="AU203" s="8" t="s">
        <v>1286</v>
      </c>
    </row>
    <row r="204" spans="2:47" hidden="1" x14ac:dyDescent="0.3">
      <c r="B204" t="str">
        <f>VLOOKUP(D204,'[1]DOF080 Rev'!B:B,1,FALSE)</f>
        <v>20850</v>
      </c>
      <c r="C204" t="str">
        <f>VLOOKUP(D204,Category!A:B,2,FALSE)</f>
        <v>NCOS</v>
      </c>
      <c r="D204" t="str">
        <f t="shared" si="25"/>
        <v>20850</v>
      </c>
      <c r="E204" t="str">
        <f t="shared" si="23"/>
        <v>Corporate Services DirectorateAss Dir Finance &amp; HRCentral Expenses</v>
      </c>
      <c r="F204" t="s">
        <v>337</v>
      </c>
      <c r="G204" t="s">
        <v>338</v>
      </c>
      <c r="H204" t="s">
        <v>339</v>
      </c>
      <c r="I204" t="s">
        <v>1192</v>
      </c>
      <c r="J204" t="s">
        <v>288</v>
      </c>
      <c r="K204" t="s">
        <v>289</v>
      </c>
      <c r="L204">
        <v>208</v>
      </c>
      <c r="M204" t="s">
        <v>290</v>
      </c>
      <c r="N204">
        <v>50</v>
      </c>
      <c r="O204" t="s">
        <v>291</v>
      </c>
      <c r="P204" s="6" t="str">
        <f t="shared" si="24"/>
        <v>Expenditure</v>
      </c>
      <c r="Q204" s="246">
        <v>25000</v>
      </c>
      <c r="R204" s="246">
        <v>25000</v>
      </c>
      <c r="S204" s="244">
        <v>25000</v>
      </c>
      <c r="V204" s="259">
        <f t="shared" si="26"/>
        <v>25000</v>
      </c>
      <c r="AJ204" s="245">
        <v>25000</v>
      </c>
      <c r="AK204" s="251">
        <v>25000</v>
      </c>
      <c r="AP204" s="257">
        <f t="shared" si="21"/>
        <v>25000</v>
      </c>
      <c r="AS204" s="245">
        <f t="shared" si="22"/>
        <v>25000</v>
      </c>
      <c r="AU204" s="8" t="s">
        <v>2984</v>
      </c>
    </row>
    <row r="205" spans="2:47" hidden="1" x14ac:dyDescent="0.3">
      <c r="B205" t="str">
        <f>VLOOKUP(D205,'[1]DOF080 Rev'!B:B,1,FALSE)</f>
        <v>20851</v>
      </c>
      <c r="C205" t="str">
        <f>VLOOKUP(D205,Category!A:B,2,FALSE)</f>
        <v>NCOS</v>
      </c>
      <c r="D205" t="str">
        <f t="shared" si="25"/>
        <v>20851</v>
      </c>
      <c r="E205" t="str">
        <f t="shared" si="23"/>
        <v>Corporate Services DirectorateAss Dir Finance &amp; HRCentral Expenses</v>
      </c>
      <c r="F205" t="s">
        <v>337</v>
      </c>
      <c r="G205" t="s">
        <v>338</v>
      </c>
      <c r="H205" t="s">
        <v>339</v>
      </c>
      <c r="I205" t="s">
        <v>1192</v>
      </c>
      <c r="J205" t="s">
        <v>288</v>
      </c>
      <c r="K205" t="s">
        <v>289</v>
      </c>
      <c r="L205">
        <v>208</v>
      </c>
      <c r="M205" t="s">
        <v>290</v>
      </c>
      <c r="N205">
        <v>51</v>
      </c>
      <c r="O205" t="s">
        <v>292</v>
      </c>
      <c r="P205" s="6" t="str">
        <f t="shared" si="24"/>
        <v>Expenditure</v>
      </c>
      <c r="Q205" s="246">
        <v>500</v>
      </c>
      <c r="R205" s="246">
        <v>500</v>
      </c>
      <c r="S205" s="244">
        <v>500</v>
      </c>
      <c r="V205" s="259">
        <f t="shared" si="26"/>
        <v>500</v>
      </c>
      <c r="AJ205" s="245">
        <v>500</v>
      </c>
      <c r="AK205" s="251">
        <v>500</v>
      </c>
      <c r="AP205" s="257">
        <f t="shared" si="21"/>
        <v>500</v>
      </c>
      <c r="AS205" s="245">
        <f t="shared" si="22"/>
        <v>500</v>
      </c>
      <c r="AU205" s="8" t="s">
        <v>1286</v>
      </c>
    </row>
    <row r="206" spans="2:47" hidden="1" x14ac:dyDescent="0.3">
      <c r="B206" t="str">
        <f>VLOOKUP(D206,'[1]DOF080 Rev'!B:B,1,FALSE)</f>
        <v>20854</v>
      </c>
      <c r="C206" t="str">
        <f>VLOOKUP(D206,Category!A:B,2,FALSE)</f>
        <v>NCOS</v>
      </c>
      <c r="D206" t="str">
        <f t="shared" si="25"/>
        <v>20854</v>
      </c>
      <c r="E206" t="str">
        <f t="shared" si="23"/>
        <v>Corporate Services DirectorateAss Dir Finance &amp; HRCentral Expenses</v>
      </c>
      <c r="F206" t="s">
        <v>337</v>
      </c>
      <c r="G206" t="s">
        <v>338</v>
      </c>
      <c r="H206" t="s">
        <v>339</v>
      </c>
      <c r="I206" t="s">
        <v>1192</v>
      </c>
      <c r="J206" t="s">
        <v>288</v>
      </c>
      <c r="K206" t="s">
        <v>289</v>
      </c>
      <c r="L206">
        <v>208</v>
      </c>
      <c r="M206" t="s">
        <v>290</v>
      </c>
      <c r="N206">
        <v>54</v>
      </c>
      <c r="O206" t="s">
        <v>293</v>
      </c>
      <c r="P206" s="6" t="str">
        <f t="shared" si="24"/>
        <v>Expenditure</v>
      </c>
      <c r="Q206" s="246">
        <v>5270</v>
      </c>
      <c r="R206" s="246">
        <v>5270</v>
      </c>
      <c r="S206" s="244">
        <v>5270</v>
      </c>
      <c r="V206" s="259">
        <f t="shared" si="26"/>
        <v>5270</v>
      </c>
      <c r="AJ206" s="245">
        <v>5270</v>
      </c>
      <c r="AK206" s="251">
        <v>5270</v>
      </c>
      <c r="AP206" s="257">
        <f t="shared" si="21"/>
        <v>5270</v>
      </c>
      <c r="AS206" s="245">
        <f t="shared" si="22"/>
        <v>5270</v>
      </c>
      <c r="AU206" s="8" t="s">
        <v>1286</v>
      </c>
    </row>
    <row r="207" spans="2:47" hidden="1" x14ac:dyDescent="0.3">
      <c r="B207" t="str">
        <f>VLOOKUP(D207,'[1]DOF080 Rev'!B:B,1,FALSE)</f>
        <v>2082037</v>
      </c>
      <c r="C207" t="str">
        <f>VLOOKUP(D207,Category!A:B,2,FALSE)</f>
        <v>NCOS</v>
      </c>
      <c r="D207" t="str">
        <f t="shared" si="25"/>
        <v>2082037</v>
      </c>
      <c r="E207" t="str">
        <f t="shared" si="23"/>
        <v>Corporate Services DirectorateAss Dir Finance &amp; HRCentral Expenses</v>
      </c>
      <c r="F207" t="s">
        <v>337</v>
      </c>
      <c r="G207" t="s">
        <v>338</v>
      </c>
      <c r="H207" t="s">
        <v>339</v>
      </c>
      <c r="I207" t="s">
        <v>1192</v>
      </c>
      <c r="J207" t="s">
        <v>288</v>
      </c>
      <c r="K207" t="s">
        <v>289</v>
      </c>
      <c r="L207">
        <v>208</v>
      </c>
      <c r="M207" t="s">
        <v>290</v>
      </c>
      <c r="N207">
        <v>2037</v>
      </c>
      <c r="O207" t="s">
        <v>294</v>
      </c>
      <c r="P207" s="6" t="str">
        <f t="shared" si="24"/>
        <v>Expenditure</v>
      </c>
      <c r="Q207" s="246">
        <v>250</v>
      </c>
      <c r="R207" s="246">
        <v>250</v>
      </c>
      <c r="S207" s="244">
        <v>250</v>
      </c>
      <c r="V207" s="259">
        <f t="shared" si="26"/>
        <v>250</v>
      </c>
      <c r="AJ207" s="245">
        <v>250</v>
      </c>
      <c r="AK207" s="251">
        <v>250</v>
      </c>
      <c r="AP207" s="257">
        <f t="shared" si="21"/>
        <v>250</v>
      </c>
      <c r="AS207" s="245">
        <f t="shared" si="22"/>
        <v>250</v>
      </c>
      <c r="AU207" s="8" t="s">
        <v>1286</v>
      </c>
    </row>
    <row r="208" spans="2:47" hidden="1" x14ac:dyDescent="0.3">
      <c r="B208" t="str">
        <f>VLOOKUP(D208,'[1]DOF080 Rev'!B:B,1,FALSE)</f>
        <v>20941</v>
      </c>
      <c r="C208" t="str">
        <f>VLOOKUP(D208,Category!A:B,2,FALSE)</f>
        <v>NCOS</v>
      </c>
      <c r="D208" t="str">
        <f t="shared" si="25"/>
        <v>20941</v>
      </c>
      <c r="E208" t="str">
        <f t="shared" si="23"/>
        <v>Corporate Services DirectorateAss Dir Finance &amp; HRCentral Expenses</v>
      </c>
      <c r="F208" t="s">
        <v>337</v>
      </c>
      <c r="G208" t="s">
        <v>338</v>
      </c>
      <c r="H208" t="s">
        <v>339</v>
      </c>
      <c r="I208" t="s">
        <v>1192</v>
      </c>
      <c r="J208" t="s">
        <v>288</v>
      </c>
      <c r="K208" t="s">
        <v>289</v>
      </c>
      <c r="L208">
        <v>209</v>
      </c>
      <c r="M208" t="s">
        <v>295</v>
      </c>
      <c r="N208">
        <v>41</v>
      </c>
      <c r="O208" t="s">
        <v>296</v>
      </c>
      <c r="P208" s="6" t="str">
        <f t="shared" si="24"/>
        <v>Expenditure</v>
      </c>
      <c r="Q208" s="246">
        <v>2000</v>
      </c>
      <c r="R208" s="246">
        <v>2000</v>
      </c>
      <c r="S208" s="244">
        <v>2000</v>
      </c>
      <c r="V208" s="259">
        <f t="shared" si="26"/>
        <v>2000</v>
      </c>
      <c r="AJ208" s="245">
        <v>2000</v>
      </c>
      <c r="AK208" s="251">
        <v>2000</v>
      </c>
      <c r="AP208" s="257">
        <f t="shared" si="21"/>
        <v>2000</v>
      </c>
      <c r="AS208" s="245">
        <f t="shared" si="22"/>
        <v>2000</v>
      </c>
      <c r="AU208" s="8" t="s">
        <v>1286</v>
      </c>
    </row>
    <row r="209" spans="2:50" hidden="1" x14ac:dyDescent="0.3">
      <c r="B209" t="str">
        <f>VLOOKUP(D209,'[1]DOF080 Rev'!B:B,1,FALSE)</f>
        <v>20975</v>
      </c>
      <c r="C209" t="str">
        <f>VLOOKUP(D209,Category!A:B,2,FALSE)</f>
        <v>NCOS</v>
      </c>
      <c r="D209" t="str">
        <f t="shared" si="25"/>
        <v>20975</v>
      </c>
      <c r="E209" t="str">
        <f t="shared" si="23"/>
        <v>Corporate Services DirectorateAss Dir Finance &amp; HRCentral Expenses</v>
      </c>
      <c r="F209" t="s">
        <v>337</v>
      </c>
      <c r="G209" t="s">
        <v>338</v>
      </c>
      <c r="H209" t="s">
        <v>339</v>
      </c>
      <c r="I209" t="s">
        <v>1192</v>
      </c>
      <c r="J209" t="s">
        <v>288</v>
      </c>
      <c r="K209" t="s">
        <v>289</v>
      </c>
      <c r="L209">
        <v>209</v>
      </c>
      <c r="M209" t="s">
        <v>295</v>
      </c>
      <c r="N209">
        <v>75</v>
      </c>
      <c r="O209" t="s">
        <v>297</v>
      </c>
      <c r="P209" s="6" t="str">
        <f t="shared" si="24"/>
        <v>Expenditure</v>
      </c>
      <c r="Q209" s="246">
        <v>600</v>
      </c>
      <c r="R209" s="246">
        <v>600</v>
      </c>
      <c r="S209" s="244">
        <v>600</v>
      </c>
      <c r="V209" s="259">
        <f t="shared" si="26"/>
        <v>600</v>
      </c>
      <c r="AJ209" s="245">
        <v>600</v>
      </c>
      <c r="AK209" s="251">
        <v>600</v>
      </c>
      <c r="AP209" s="257">
        <f t="shared" si="21"/>
        <v>600</v>
      </c>
      <c r="AS209" s="245">
        <f t="shared" si="22"/>
        <v>600</v>
      </c>
      <c r="AU209" s="8" t="s">
        <v>1286</v>
      </c>
    </row>
    <row r="210" spans="2:50" hidden="1" x14ac:dyDescent="0.3">
      <c r="B210" t="str">
        <f>VLOOKUP(D210,'[1]DOF080 Rev'!B:B,1,FALSE)</f>
        <v>20976</v>
      </c>
      <c r="C210" t="str">
        <f>VLOOKUP(D210,Category!A:B,2,FALSE)</f>
        <v>NCOS</v>
      </c>
      <c r="D210" t="str">
        <f t="shared" si="25"/>
        <v>20976</v>
      </c>
      <c r="E210" t="str">
        <f t="shared" si="23"/>
        <v>Corporate Services DirectorateAss Dir Finance &amp; HRCentral Expenses</v>
      </c>
      <c r="F210" t="s">
        <v>337</v>
      </c>
      <c r="G210" t="s">
        <v>338</v>
      </c>
      <c r="H210" t="s">
        <v>339</v>
      </c>
      <c r="I210" t="s">
        <v>1192</v>
      </c>
      <c r="J210" t="s">
        <v>288</v>
      </c>
      <c r="K210" t="s">
        <v>289</v>
      </c>
      <c r="L210">
        <v>209</v>
      </c>
      <c r="M210" t="s">
        <v>295</v>
      </c>
      <c r="N210">
        <v>76</v>
      </c>
      <c r="O210" t="s">
        <v>298</v>
      </c>
      <c r="P210" s="6" t="str">
        <f t="shared" si="24"/>
        <v>Expenditure</v>
      </c>
      <c r="Q210" s="246">
        <v>500</v>
      </c>
      <c r="R210" s="246">
        <v>500</v>
      </c>
      <c r="S210" s="244">
        <v>500</v>
      </c>
      <c r="V210" s="259">
        <f t="shared" si="26"/>
        <v>500</v>
      </c>
      <c r="AJ210" s="245">
        <v>500</v>
      </c>
      <c r="AK210" s="251">
        <v>500</v>
      </c>
      <c r="AP210" s="257">
        <f t="shared" si="21"/>
        <v>500</v>
      </c>
      <c r="AS210" s="245">
        <f t="shared" si="22"/>
        <v>500</v>
      </c>
      <c r="AU210" s="8" t="s">
        <v>1286</v>
      </c>
    </row>
    <row r="211" spans="2:50" hidden="1" x14ac:dyDescent="0.3">
      <c r="B211" t="str">
        <f>VLOOKUP(D211,'[1]DOF080 Rev'!B:B,1,FALSE)</f>
        <v>20980</v>
      </c>
      <c r="C211" t="str">
        <f>VLOOKUP(D211,Category!A:B,2,FALSE)</f>
        <v>NCOS</v>
      </c>
      <c r="D211" t="str">
        <f t="shared" si="25"/>
        <v>20980</v>
      </c>
      <c r="E211" t="str">
        <f t="shared" si="23"/>
        <v>Corporate Services DirectorateAss Dir Finance &amp; HRCentral Expenses</v>
      </c>
      <c r="F211" t="s">
        <v>337</v>
      </c>
      <c r="G211" t="s">
        <v>338</v>
      </c>
      <c r="H211" t="s">
        <v>339</v>
      </c>
      <c r="I211" t="s">
        <v>1192</v>
      </c>
      <c r="J211" t="s">
        <v>288</v>
      </c>
      <c r="K211" t="s">
        <v>289</v>
      </c>
      <c r="L211">
        <v>209</v>
      </c>
      <c r="M211" t="s">
        <v>295</v>
      </c>
      <c r="N211">
        <v>80</v>
      </c>
      <c r="O211" t="s">
        <v>295</v>
      </c>
      <c r="P211" s="6" t="str">
        <f t="shared" si="24"/>
        <v>Expenditure</v>
      </c>
      <c r="Q211" s="246">
        <v>12000</v>
      </c>
      <c r="R211" s="246">
        <v>12000</v>
      </c>
      <c r="S211" s="244">
        <v>12000</v>
      </c>
      <c r="V211" s="259">
        <f t="shared" si="26"/>
        <v>12000</v>
      </c>
      <c r="AJ211" s="245">
        <v>12000</v>
      </c>
      <c r="AK211" s="251">
        <v>12000</v>
      </c>
      <c r="AP211" s="257">
        <f t="shared" si="21"/>
        <v>12000</v>
      </c>
      <c r="AS211" s="245">
        <f t="shared" si="22"/>
        <v>12000</v>
      </c>
      <c r="AU211" s="8" t="s">
        <v>1286</v>
      </c>
    </row>
    <row r="212" spans="2:50" hidden="1" x14ac:dyDescent="0.3">
      <c r="B212" t="str">
        <f>VLOOKUP(D212,'[1]DOF080 Rev'!B:B,1,FALSE)</f>
        <v>2092047</v>
      </c>
      <c r="C212" t="str">
        <f>VLOOKUP(D212,Category!A:B,2,FALSE)</f>
        <v>NCOS</v>
      </c>
      <c r="D212" t="str">
        <f t="shared" si="25"/>
        <v>2092047</v>
      </c>
      <c r="E212" t="str">
        <f t="shared" si="23"/>
        <v>Corporate Services DirectorateAss Dir Finance &amp; HRCentral Expenses</v>
      </c>
      <c r="F212" t="s">
        <v>337</v>
      </c>
      <c r="G212" t="s">
        <v>338</v>
      </c>
      <c r="H212" t="s">
        <v>339</v>
      </c>
      <c r="I212" t="s">
        <v>1192</v>
      </c>
      <c r="J212" t="s">
        <v>288</v>
      </c>
      <c r="K212" t="s">
        <v>289</v>
      </c>
      <c r="L212">
        <v>209</v>
      </c>
      <c r="M212" t="s">
        <v>295</v>
      </c>
      <c r="N212">
        <v>2047</v>
      </c>
      <c r="O212" t="s">
        <v>299</v>
      </c>
      <c r="P212" s="6" t="str">
        <f t="shared" si="24"/>
        <v>Expenditure</v>
      </c>
      <c r="Q212" s="246">
        <v>2500</v>
      </c>
      <c r="R212" s="246">
        <v>2500</v>
      </c>
      <c r="S212" s="244">
        <v>2500</v>
      </c>
      <c r="V212" s="259">
        <f t="shared" si="26"/>
        <v>2500</v>
      </c>
      <c r="AJ212" s="245">
        <v>2500</v>
      </c>
      <c r="AK212" s="251">
        <v>2500</v>
      </c>
      <c r="AP212" s="257">
        <f t="shared" si="21"/>
        <v>2500</v>
      </c>
      <c r="AS212" s="245">
        <f t="shared" si="22"/>
        <v>2500</v>
      </c>
      <c r="AU212" s="8" t="s">
        <v>1286</v>
      </c>
    </row>
    <row r="213" spans="2:50" hidden="1" x14ac:dyDescent="0.3">
      <c r="B213" t="str">
        <f>VLOOKUP(D213,'[1]DOF080 Rev'!B:B,1,FALSE)</f>
        <v>2102078</v>
      </c>
      <c r="C213" t="str">
        <f>VLOOKUP(D213,Category!A:B,2,FALSE)</f>
        <v>NCOS</v>
      </c>
      <c r="D213" t="str">
        <f t="shared" si="25"/>
        <v>2102078</v>
      </c>
      <c r="E213" t="str">
        <f t="shared" si="23"/>
        <v>Corporate Services DirectorateAss Dir Finance &amp; HRCentral Expenses</v>
      </c>
      <c r="F213" t="s">
        <v>337</v>
      </c>
      <c r="G213" t="s">
        <v>338</v>
      </c>
      <c r="H213" t="s">
        <v>339</v>
      </c>
      <c r="I213" t="s">
        <v>1192</v>
      </c>
      <c r="J213" t="s">
        <v>288</v>
      </c>
      <c r="K213" t="s">
        <v>289</v>
      </c>
      <c r="L213">
        <v>210</v>
      </c>
      <c r="M213" t="s">
        <v>300</v>
      </c>
      <c r="N213">
        <v>2078</v>
      </c>
      <c r="O213" t="s">
        <v>284</v>
      </c>
      <c r="P213" s="6" t="str">
        <f t="shared" si="24"/>
        <v>Expenditure</v>
      </c>
      <c r="Q213" s="246">
        <v>3400</v>
      </c>
      <c r="R213" s="246">
        <v>3400</v>
      </c>
      <c r="S213" s="244">
        <v>3400</v>
      </c>
      <c r="V213" s="259">
        <f t="shared" si="26"/>
        <v>3400</v>
      </c>
      <c r="AJ213" s="245">
        <v>3400</v>
      </c>
      <c r="AK213" s="251">
        <v>3400</v>
      </c>
      <c r="AP213" s="257">
        <f t="shared" si="21"/>
        <v>3400</v>
      </c>
      <c r="AS213" s="245">
        <f t="shared" si="22"/>
        <v>3400</v>
      </c>
      <c r="AU213" s="8" t="s">
        <v>1286</v>
      </c>
    </row>
    <row r="214" spans="2:50" hidden="1" x14ac:dyDescent="0.3">
      <c r="B214" t="str">
        <f>VLOOKUP(D214,'[1]DOF080 Rev'!B:B,1,FALSE)</f>
        <v>2132105</v>
      </c>
      <c r="C214" t="str">
        <f>VLOOKUP(D214,Category!A:B,2,FALSE)</f>
        <v>NCOS</v>
      </c>
      <c r="D214" t="str">
        <f t="shared" si="25"/>
        <v>2132105</v>
      </c>
      <c r="E214" t="str">
        <f t="shared" si="23"/>
        <v>Corporate Services DirectorateAss Dir Finance &amp; HRCentral Expenses</v>
      </c>
      <c r="F214" t="s">
        <v>337</v>
      </c>
      <c r="G214" t="s">
        <v>338</v>
      </c>
      <c r="H214" t="s">
        <v>339</v>
      </c>
      <c r="I214" t="s">
        <v>1192</v>
      </c>
      <c r="J214" t="s">
        <v>288</v>
      </c>
      <c r="K214" t="s">
        <v>289</v>
      </c>
      <c r="L214">
        <v>213</v>
      </c>
      <c r="M214" t="s">
        <v>301</v>
      </c>
      <c r="N214">
        <v>2105</v>
      </c>
      <c r="O214" t="s">
        <v>302</v>
      </c>
      <c r="P214" s="6" t="str">
        <f t="shared" si="24"/>
        <v>Expenditure</v>
      </c>
      <c r="Q214" s="246">
        <v>600</v>
      </c>
      <c r="R214" s="246">
        <v>600</v>
      </c>
      <c r="S214" s="244">
        <v>600</v>
      </c>
      <c r="V214" s="259">
        <f t="shared" si="26"/>
        <v>600</v>
      </c>
      <c r="AJ214" s="245">
        <v>600</v>
      </c>
      <c r="AK214" s="251">
        <v>600</v>
      </c>
      <c r="AP214" s="257">
        <f t="shared" si="21"/>
        <v>600</v>
      </c>
      <c r="AS214" s="245">
        <f t="shared" si="22"/>
        <v>600</v>
      </c>
      <c r="AU214" s="8" t="s">
        <v>1286</v>
      </c>
    </row>
    <row r="215" spans="2:50" hidden="1" x14ac:dyDescent="0.3">
      <c r="B215" t="str">
        <f>VLOOKUP(D215,'[1]DOF080 Rev'!B:B,1,FALSE)</f>
        <v>119933</v>
      </c>
      <c r="C215" t="str">
        <f>VLOOKUP(D215,Category!A:B,2,FALSE)</f>
        <v>NCOS</v>
      </c>
      <c r="D215" t="str">
        <f t="shared" si="25"/>
        <v>119933</v>
      </c>
      <c r="E215" t="str">
        <f t="shared" si="23"/>
        <v>Corporate Services DirectorateAss Dir Finance &amp; HRCorporate Costs</v>
      </c>
      <c r="F215" t="s">
        <v>337</v>
      </c>
      <c r="G215" t="s">
        <v>338</v>
      </c>
      <c r="H215" t="s">
        <v>339</v>
      </c>
      <c r="I215" t="s">
        <v>1192</v>
      </c>
      <c r="J215" t="s">
        <v>281</v>
      </c>
      <c r="K215" t="s">
        <v>282</v>
      </c>
      <c r="L215">
        <v>1199</v>
      </c>
      <c r="M215" t="s">
        <v>303</v>
      </c>
      <c r="N215">
        <v>33</v>
      </c>
      <c r="O215" t="s">
        <v>303</v>
      </c>
      <c r="P215" s="6" t="str">
        <f t="shared" si="24"/>
        <v>Expenditure</v>
      </c>
      <c r="Q215" s="246">
        <v>7860</v>
      </c>
      <c r="R215" s="246">
        <v>7860</v>
      </c>
      <c r="S215" s="244">
        <v>7860</v>
      </c>
      <c r="V215" s="259">
        <f t="shared" si="26"/>
        <v>7860</v>
      </c>
      <c r="X215" s="245">
        <v>1840</v>
      </c>
      <c r="AJ215" s="245">
        <v>7860</v>
      </c>
      <c r="AK215" s="251">
        <v>9700</v>
      </c>
      <c r="AP215" s="257">
        <f t="shared" si="21"/>
        <v>9700</v>
      </c>
      <c r="AS215" s="245">
        <f t="shared" si="22"/>
        <v>9700</v>
      </c>
      <c r="AU215" s="8" t="s">
        <v>1286</v>
      </c>
    </row>
    <row r="216" spans="2:50" x14ac:dyDescent="0.3">
      <c r="B216" t="str">
        <f>VLOOKUP(D216,'[1]DOF080 Rev'!B:B,1,FALSE)</f>
        <v>2071</v>
      </c>
      <c r="C216" t="str">
        <f>VLOOKUP(D216,Category!A:B,2,FALSE)</f>
        <v>NCOS</v>
      </c>
      <c r="D216" t="str">
        <f t="shared" si="25"/>
        <v>2071</v>
      </c>
      <c r="E216" t="str">
        <f t="shared" si="23"/>
        <v>Corporate Services DirectorateAss Dir Finance &amp; HRHuman Resources</v>
      </c>
      <c r="F216" t="s">
        <v>337</v>
      </c>
      <c r="G216" t="s">
        <v>338</v>
      </c>
      <c r="H216" t="s">
        <v>339</v>
      </c>
      <c r="I216" t="s">
        <v>1192</v>
      </c>
      <c r="J216" t="s">
        <v>304</v>
      </c>
      <c r="K216" t="s">
        <v>305</v>
      </c>
      <c r="L216">
        <v>207</v>
      </c>
      <c r="M216" t="s">
        <v>306</v>
      </c>
      <c r="N216">
        <v>1</v>
      </c>
      <c r="O216" t="s">
        <v>158</v>
      </c>
      <c r="P216" s="6" t="str">
        <f t="shared" si="24"/>
        <v>Expenditure</v>
      </c>
      <c r="Q216" s="246">
        <v>159490</v>
      </c>
      <c r="R216" s="246">
        <v>159490</v>
      </c>
      <c r="S216" s="244">
        <f>159490+20801</f>
        <v>180291</v>
      </c>
      <c r="V216" s="259">
        <f t="shared" si="26"/>
        <v>180291</v>
      </c>
      <c r="W216" s="245">
        <v>-1</v>
      </c>
      <c r="AD216" s="259"/>
      <c r="AJ216" s="245">
        <v>159490</v>
      </c>
      <c r="AK216" s="255">
        <v>180290</v>
      </c>
      <c r="AP216" s="352">
        <f t="shared" si="21"/>
        <v>180290</v>
      </c>
      <c r="AS216" s="352">
        <f t="shared" si="22"/>
        <v>180290</v>
      </c>
      <c r="AU216" s="8" t="s">
        <v>2983</v>
      </c>
    </row>
    <row r="217" spans="2:50" hidden="1" x14ac:dyDescent="0.3">
      <c r="B217" t="str">
        <f>VLOOKUP(D217,'[1]DOF080 Rev'!B:B,1,FALSE)</f>
        <v>2078</v>
      </c>
      <c r="C217" t="str">
        <f>VLOOKUP(D217,Category!A:B,2,FALSE)</f>
        <v>NCOS</v>
      </c>
      <c r="D217" t="str">
        <f t="shared" si="25"/>
        <v>2078</v>
      </c>
      <c r="E217" t="str">
        <f t="shared" si="23"/>
        <v>Corporate Services DirectorateAss Dir Finance &amp; HRHuman Resources</v>
      </c>
      <c r="F217" t="s">
        <v>337</v>
      </c>
      <c r="G217" t="s">
        <v>338</v>
      </c>
      <c r="H217" t="s">
        <v>339</v>
      </c>
      <c r="I217" t="s">
        <v>1192</v>
      </c>
      <c r="J217" t="s">
        <v>304</v>
      </c>
      <c r="K217" t="s">
        <v>305</v>
      </c>
      <c r="L217">
        <v>207</v>
      </c>
      <c r="M217" t="s">
        <v>306</v>
      </c>
      <c r="N217">
        <v>8</v>
      </c>
      <c r="O217" t="s">
        <v>159</v>
      </c>
      <c r="P217" s="6" t="str">
        <f t="shared" si="24"/>
        <v>Expenditure</v>
      </c>
      <c r="Q217" s="246">
        <v>0</v>
      </c>
      <c r="R217" s="246">
        <v>0</v>
      </c>
      <c r="S217" s="244">
        <v>0</v>
      </c>
      <c r="V217" s="259">
        <f t="shared" si="26"/>
        <v>0</v>
      </c>
      <c r="AJ217" s="245">
        <v>0</v>
      </c>
      <c r="AK217" s="251">
        <v>0</v>
      </c>
      <c r="AP217" s="257">
        <f t="shared" si="21"/>
        <v>0</v>
      </c>
      <c r="AS217" s="245">
        <f t="shared" si="22"/>
        <v>0</v>
      </c>
      <c r="AU217" s="8" t="s">
        <v>1286</v>
      </c>
    </row>
    <row r="218" spans="2:50" hidden="1" x14ac:dyDescent="0.3">
      <c r="B218" t="str">
        <f>VLOOKUP(D218,'[1]DOF080 Rev'!B:B,1,FALSE)</f>
        <v>2071052</v>
      </c>
      <c r="C218" t="str">
        <f>VLOOKUP(D218,Category!A:B,2,FALSE)</f>
        <v>NCOS</v>
      </c>
      <c r="D218" t="str">
        <f t="shared" si="25"/>
        <v>2071052</v>
      </c>
      <c r="E218" t="str">
        <f t="shared" si="23"/>
        <v>Corporate Services DirectorateAss Dir Finance &amp; HRHuman Resources</v>
      </c>
      <c r="F218" t="s">
        <v>337</v>
      </c>
      <c r="G218" t="s">
        <v>338</v>
      </c>
      <c r="H218" t="s">
        <v>339</v>
      </c>
      <c r="I218" t="s">
        <v>1192</v>
      </c>
      <c r="J218" t="s">
        <v>304</v>
      </c>
      <c r="K218" t="s">
        <v>305</v>
      </c>
      <c r="L218">
        <v>207</v>
      </c>
      <c r="M218" t="s">
        <v>306</v>
      </c>
      <c r="N218">
        <v>1052</v>
      </c>
      <c r="O218" s="7" t="s">
        <v>307</v>
      </c>
      <c r="P218" s="6" t="str">
        <f t="shared" si="24"/>
        <v>Expenditure</v>
      </c>
      <c r="Q218" s="246">
        <v>1700</v>
      </c>
      <c r="R218" s="246">
        <v>1700</v>
      </c>
      <c r="S218" s="244">
        <v>1700</v>
      </c>
      <c r="V218" s="259">
        <f t="shared" si="26"/>
        <v>1700</v>
      </c>
      <c r="X218" s="245">
        <v>80</v>
      </c>
      <c r="AJ218" s="245">
        <v>1700</v>
      </c>
      <c r="AK218" s="251">
        <v>1780</v>
      </c>
      <c r="AP218" s="257">
        <f t="shared" si="21"/>
        <v>1780</v>
      </c>
      <c r="AS218" s="245">
        <f t="shared" si="22"/>
        <v>1780</v>
      </c>
      <c r="AU218" s="8" t="s">
        <v>1286</v>
      </c>
    </row>
    <row r="219" spans="2:50" hidden="1" x14ac:dyDescent="0.3">
      <c r="B219" t="str">
        <f>VLOOKUP(D219,'[1]DOF080 Rev'!B:B,1,FALSE)</f>
        <v>2072016</v>
      </c>
      <c r="C219" t="str">
        <f>VLOOKUP(D219,Category!A:B,2,FALSE)</f>
        <v>NCOS</v>
      </c>
      <c r="D219" t="str">
        <f t="shared" si="25"/>
        <v>2072016</v>
      </c>
      <c r="E219" t="str">
        <f t="shared" si="23"/>
        <v>Corporate Services DirectorateAss Dir Finance &amp; HRHuman Resources</v>
      </c>
      <c r="F219" t="s">
        <v>337</v>
      </c>
      <c r="G219" t="s">
        <v>338</v>
      </c>
      <c r="H219" t="s">
        <v>339</v>
      </c>
      <c r="I219" t="s">
        <v>1192</v>
      </c>
      <c r="J219" t="s">
        <v>304</v>
      </c>
      <c r="K219" t="s">
        <v>305</v>
      </c>
      <c r="L219">
        <v>207</v>
      </c>
      <c r="M219" t="s">
        <v>306</v>
      </c>
      <c r="N219">
        <v>2016</v>
      </c>
      <c r="O219" t="s">
        <v>169</v>
      </c>
      <c r="P219" s="6" t="str">
        <f t="shared" si="24"/>
        <v>Expenditure</v>
      </c>
      <c r="Q219" s="246">
        <v>1000</v>
      </c>
      <c r="R219" s="246">
        <v>1000</v>
      </c>
      <c r="S219" s="244">
        <v>1000</v>
      </c>
      <c r="V219" s="259">
        <f t="shared" si="26"/>
        <v>1000</v>
      </c>
      <c r="AJ219" s="245">
        <v>1000</v>
      </c>
      <c r="AK219" s="251">
        <v>1000</v>
      </c>
      <c r="AP219" s="257">
        <f t="shared" si="21"/>
        <v>1000</v>
      </c>
      <c r="AS219" s="245">
        <f t="shared" si="22"/>
        <v>1000</v>
      </c>
      <c r="AU219" s="8" t="s">
        <v>1286</v>
      </c>
    </row>
    <row r="220" spans="2:50" ht="57.6" hidden="1" x14ac:dyDescent="0.3">
      <c r="B220" t="str">
        <f>VLOOKUP(D220,'[1]DOF080 Rev'!B:B,1,FALSE)</f>
        <v>2072045</v>
      </c>
      <c r="C220" t="str">
        <f>VLOOKUP(D220,Category!A:B,2,FALSE)</f>
        <v>NCOS</v>
      </c>
      <c r="D220" t="str">
        <f t="shared" si="25"/>
        <v>2072045</v>
      </c>
      <c r="E220" t="str">
        <f t="shared" si="23"/>
        <v>Corporate Services DirectorateAss Dir Finance &amp; HRHuman Resources</v>
      </c>
      <c r="F220" t="s">
        <v>337</v>
      </c>
      <c r="G220" t="s">
        <v>338</v>
      </c>
      <c r="H220" t="s">
        <v>339</v>
      </c>
      <c r="I220" t="s">
        <v>1192</v>
      </c>
      <c r="J220" t="s">
        <v>304</v>
      </c>
      <c r="K220" t="s">
        <v>305</v>
      </c>
      <c r="L220">
        <v>207</v>
      </c>
      <c r="M220" t="s">
        <v>306</v>
      </c>
      <c r="N220">
        <v>2045</v>
      </c>
      <c r="O220" t="s">
        <v>170</v>
      </c>
      <c r="P220" s="6" t="str">
        <f t="shared" si="24"/>
        <v>Expenditure</v>
      </c>
      <c r="Q220" s="246">
        <v>5000</v>
      </c>
      <c r="R220" s="246">
        <v>5000</v>
      </c>
      <c r="S220" s="244">
        <v>5000</v>
      </c>
      <c r="V220" s="259">
        <f t="shared" si="26"/>
        <v>5000</v>
      </c>
      <c r="AJ220" s="245">
        <v>5000</v>
      </c>
      <c r="AK220" s="251">
        <v>5000</v>
      </c>
      <c r="AP220" s="257">
        <f t="shared" si="21"/>
        <v>5000</v>
      </c>
      <c r="AS220" s="245">
        <f t="shared" si="22"/>
        <v>5000</v>
      </c>
      <c r="AT220" s="8" t="s">
        <v>3185</v>
      </c>
      <c r="AU220" s="8" t="s">
        <v>1286</v>
      </c>
      <c r="AW220" s="263"/>
      <c r="AX220" s="265">
        <v>10000</v>
      </c>
    </row>
    <row r="221" spans="2:50" hidden="1" x14ac:dyDescent="0.3">
      <c r="B221" t="str">
        <f>VLOOKUP(D221,'[1]DOF080 Rev'!B:B,1,FALSE)</f>
        <v>2072070</v>
      </c>
      <c r="C221" t="str">
        <f>VLOOKUP(D221,Category!A:B,2,FALSE)</f>
        <v>NCOS</v>
      </c>
      <c r="D221" t="str">
        <f t="shared" si="25"/>
        <v>2072070</v>
      </c>
      <c r="E221" t="str">
        <f t="shared" si="23"/>
        <v>Corporate Services DirectorateAss Dir Finance &amp; HRHuman Resources</v>
      </c>
      <c r="F221" t="s">
        <v>337</v>
      </c>
      <c r="G221" t="s">
        <v>338</v>
      </c>
      <c r="H221" t="s">
        <v>339</v>
      </c>
      <c r="I221" t="s">
        <v>1192</v>
      </c>
      <c r="J221" t="s">
        <v>304</v>
      </c>
      <c r="K221" t="s">
        <v>305</v>
      </c>
      <c r="L221">
        <v>207</v>
      </c>
      <c r="M221" t="s">
        <v>306</v>
      </c>
      <c r="N221">
        <v>2070</v>
      </c>
      <c r="O221" t="s">
        <v>279</v>
      </c>
      <c r="P221" s="6" t="str">
        <f t="shared" si="24"/>
        <v>Expenditure</v>
      </c>
      <c r="Q221" s="246">
        <v>10</v>
      </c>
      <c r="R221" s="246">
        <v>10</v>
      </c>
      <c r="S221" s="244">
        <v>10</v>
      </c>
      <c r="V221" s="259">
        <f t="shared" si="26"/>
        <v>10</v>
      </c>
      <c r="AJ221" s="245">
        <v>10</v>
      </c>
      <c r="AK221" s="251">
        <v>10</v>
      </c>
      <c r="AP221" s="257">
        <f t="shared" si="21"/>
        <v>10</v>
      </c>
      <c r="AS221" s="245">
        <f t="shared" si="22"/>
        <v>10</v>
      </c>
      <c r="AU221" s="8" t="s">
        <v>1286</v>
      </c>
    </row>
    <row r="222" spans="2:50" hidden="1" x14ac:dyDescent="0.3">
      <c r="B222" t="str">
        <f>VLOOKUP(D222,'[1]DOF080 Rev'!B:B,1,FALSE)</f>
        <v>2072085</v>
      </c>
      <c r="C222" t="str">
        <f>VLOOKUP(D222,Category!A:B,2,FALSE)</f>
        <v>NCOS</v>
      </c>
      <c r="D222" t="str">
        <f t="shared" si="25"/>
        <v>2072085</v>
      </c>
      <c r="E222" t="str">
        <f t="shared" si="23"/>
        <v>Corporate Services DirectorateAss Dir Finance &amp; HRHuman Resources</v>
      </c>
      <c r="F222" t="s">
        <v>337</v>
      </c>
      <c r="G222" t="s">
        <v>338</v>
      </c>
      <c r="H222" t="s">
        <v>339</v>
      </c>
      <c r="I222" t="s">
        <v>1192</v>
      </c>
      <c r="J222" t="s">
        <v>304</v>
      </c>
      <c r="K222" t="s">
        <v>305</v>
      </c>
      <c r="L222">
        <v>207</v>
      </c>
      <c r="M222" t="s">
        <v>306</v>
      </c>
      <c r="N222">
        <v>2085</v>
      </c>
      <c r="O222" t="s">
        <v>280</v>
      </c>
      <c r="P222" s="6" t="str">
        <f t="shared" si="24"/>
        <v>Expenditure</v>
      </c>
      <c r="Q222" s="246">
        <v>1450</v>
      </c>
      <c r="R222" s="246">
        <v>1450</v>
      </c>
      <c r="S222" s="244">
        <v>1450</v>
      </c>
      <c r="V222" s="259">
        <f t="shared" si="26"/>
        <v>1450</v>
      </c>
      <c r="AH222" s="245">
        <v>-30</v>
      </c>
      <c r="AJ222" s="245">
        <v>1450</v>
      </c>
      <c r="AK222" s="251">
        <v>1420</v>
      </c>
      <c r="AP222" s="257">
        <f t="shared" si="21"/>
        <v>1420</v>
      </c>
      <c r="AS222" s="245">
        <f t="shared" si="22"/>
        <v>1420</v>
      </c>
      <c r="AU222" s="8" t="s">
        <v>1286</v>
      </c>
    </row>
    <row r="223" spans="2:50" hidden="1" x14ac:dyDescent="0.3">
      <c r="B223" t="str">
        <f>VLOOKUP(D223,'[1]DOF080 Rev'!B:B,1,FALSE)</f>
        <v>2075002</v>
      </c>
      <c r="C223" t="s">
        <v>1294</v>
      </c>
      <c r="D223" t="str">
        <f t="shared" si="25"/>
        <v>2075002</v>
      </c>
      <c r="E223" t="str">
        <f t="shared" si="23"/>
        <v>Corporate Services DirectorateAss Dir Finance &amp; HRHuman Resources</v>
      </c>
      <c r="F223" t="s">
        <v>337</v>
      </c>
      <c r="G223" t="s">
        <v>338</v>
      </c>
      <c r="H223" t="s">
        <v>339</v>
      </c>
      <c r="I223" t="s">
        <v>1192</v>
      </c>
      <c r="J223" t="s">
        <v>304</v>
      </c>
      <c r="K223" t="s">
        <v>305</v>
      </c>
      <c r="L223">
        <v>207</v>
      </c>
      <c r="M223" t="s">
        <v>306</v>
      </c>
      <c r="N223">
        <v>5002</v>
      </c>
      <c r="O223" t="s">
        <v>308</v>
      </c>
      <c r="P223" s="6" t="s">
        <v>1185</v>
      </c>
      <c r="Q223" s="246">
        <v>4420</v>
      </c>
      <c r="R223" s="246">
        <v>4420</v>
      </c>
      <c r="S223" s="244">
        <v>4420</v>
      </c>
      <c r="V223" s="259">
        <f t="shared" si="26"/>
        <v>4420</v>
      </c>
      <c r="AJ223" s="245">
        <v>4420</v>
      </c>
      <c r="AK223" s="251">
        <v>4420</v>
      </c>
      <c r="AP223" s="257">
        <f t="shared" si="21"/>
        <v>4420</v>
      </c>
      <c r="AS223" s="245">
        <f t="shared" si="22"/>
        <v>4420</v>
      </c>
      <c r="AU223" s="8" t="s">
        <v>1286</v>
      </c>
    </row>
    <row r="224" spans="2:50" hidden="1" x14ac:dyDescent="0.3">
      <c r="B224" t="str">
        <f>VLOOKUP(D224,'[1]DOF080 Rev'!B:B,1,FALSE)</f>
        <v>2142075</v>
      </c>
      <c r="C224" t="str">
        <f>VLOOKUP(D224,Category!A:B,2,FALSE)</f>
        <v>NCOS</v>
      </c>
      <c r="D224" t="str">
        <f t="shared" si="25"/>
        <v>2142075</v>
      </c>
      <c r="E224" t="str">
        <f t="shared" si="23"/>
        <v>Corporate Services DirectorateAss Dir Finance &amp; HRStaff Development</v>
      </c>
      <c r="F224" t="s">
        <v>337</v>
      </c>
      <c r="G224" t="s">
        <v>338</v>
      </c>
      <c r="H224" t="s">
        <v>339</v>
      </c>
      <c r="I224" t="s">
        <v>1192</v>
      </c>
      <c r="J224" t="s">
        <v>309</v>
      </c>
      <c r="K224" t="s">
        <v>310</v>
      </c>
      <c r="L224">
        <v>214</v>
      </c>
      <c r="M224" t="s">
        <v>311</v>
      </c>
      <c r="N224">
        <v>2075</v>
      </c>
      <c r="O224" t="s">
        <v>312</v>
      </c>
      <c r="P224" s="6" t="str">
        <f t="shared" si="24"/>
        <v>Expenditure</v>
      </c>
      <c r="Q224" s="246">
        <v>1000</v>
      </c>
      <c r="R224" s="246">
        <v>1000</v>
      </c>
      <c r="S224" s="244">
        <v>1000</v>
      </c>
      <c r="V224" s="259">
        <f t="shared" si="26"/>
        <v>1000</v>
      </c>
      <c r="AJ224" s="245">
        <v>1000</v>
      </c>
      <c r="AK224" s="251">
        <v>1000</v>
      </c>
      <c r="AP224" s="257">
        <f t="shared" si="21"/>
        <v>1000</v>
      </c>
      <c r="AS224" s="245">
        <f t="shared" si="22"/>
        <v>1000</v>
      </c>
      <c r="AU224" s="8" t="s">
        <v>1286</v>
      </c>
    </row>
    <row r="225" spans="2:50" hidden="1" x14ac:dyDescent="0.3">
      <c r="B225" t="str">
        <f>VLOOKUP(D225,'[1]DOF080 Rev'!B:B,1,FALSE)</f>
        <v>22261</v>
      </c>
      <c r="C225" t="str">
        <f>VLOOKUP(D225,Category!A:B,2,FALSE)</f>
        <v>NCOS</v>
      </c>
      <c r="D225" t="str">
        <f t="shared" si="25"/>
        <v>22261</v>
      </c>
      <c r="E225" t="str">
        <f t="shared" si="23"/>
        <v>Corporate Services DirectorateAss Dir Finance &amp; HRStaff Development</v>
      </c>
      <c r="F225" t="s">
        <v>337</v>
      </c>
      <c r="G225" t="s">
        <v>338</v>
      </c>
      <c r="H225" t="s">
        <v>339</v>
      </c>
      <c r="I225" t="s">
        <v>1192</v>
      </c>
      <c r="J225" t="s">
        <v>309</v>
      </c>
      <c r="K225" t="s">
        <v>310</v>
      </c>
      <c r="L225">
        <v>222</v>
      </c>
      <c r="M225" t="s">
        <v>313</v>
      </c>
      <c r="N225">
        <v>61</v>
      </c>
      <c r="O225" t="s">
        <v>314</v>
      </c>
      <c r="P225" s="6" t="str">
        <f t="shared" si="24"/>
        <v>Expenditure</v>
      </c>
      <c r="Q225" s="246">
        <v>25000</v>
      </c>
      <c r="R225" s="246">
        <v>25000</v>
      </c>
      <c r="S225" s="244">
        <v>25000</v>
      </c>
      <c r="V225" s="259">
        <f t="shared" si="26"/>
        <v>25000</v>
      </c>
      <c r="AJ225" s="245">
        <v>25000</v>
      </c>
      <c r="AK225" s="251">
        <v>25000</v>
      </c>
      <c r="AP225" s="257">
        <f t="shared" si="21"/>
        <v>25000</v>
      </c>
      <c r="AS225" s="245">
        <f t="shared" si="22"/>
        <v>25000</v>
      </c>
      <c r="AU225" s="8" t="s">
        <v>1286</v>
      </c>
    </row>
    <row r="226" spans="2:50" hidden="1" x14ac:dyDescent="0.3">
      <c r="B226" t="str">
        <f>VLOOKUP(D226,'[1]DOF080 Rev'!B:B,1,FALSE)</f>
        <v>22360</v>
      </c>
      <c r="C226" t="str">
        <f>VLOOKUP(D226,Category!A:B,2,FALSE)</f>
        <v>NCOS</v>
      </c>
      <c r="D226" t="str">
        <f t="shared" si="25"/>
        <v>22360</v>
      </c>
      <c r="E226" t="str">
        <f t="shared" si="23"/>
        <v>Corporate Services DirectorateAss Dir Finance &amp; HRStaff Development</v>
      </c>
      <c r="F226" t="s">
        <v>337</v>
      </c>
      <c r="G226" t="s">
        <v>338</v>
      </c>
      <c r="H226" t="s">
        <v>339</v>
      </c>
      <c r="I226" t="s">
        <v>1192</v>
      </c>
      <c r="J226" t="s">
        <v>309</v>
      </c>
      <c r="K226" t="s">
        <v>310</v>
      </c>
      <c r="L226">
        <v>223</v>
      </c>
      <c r="M226" t="s">
        <v>315</v>
      </c>
      <c r="N226">
        <v>60</v>
      </c>
      <c r="O226" t="s">
        <v>311</v>
      </c>
      <c r="P226" s="6" t="str">
        <f t="shared" si="24"/>
        <v>Expenditure</v>
      </c>
      <c r="Q226" s="246">
        <v>10000</v>
      </c>
      <c r="R226" s="246">
        <v>10000</v>
      </c>
      <c r="S226" s="244">
        <v>10000</v>
      </c>
      <c r="V226" s="259">
        <f t="shared" si="26"/>
        <v>10000</v>
      </c>
      <c r="AJ226" s="245">
        <v>10000</v>
      </c>
      <c r="AK226" s="251">
        <v>10000</v>
      </c>
      <c r="AP226" s="257">
        <f t="shared" si="21"/>
        <v>10000</v>
      </c>
      <c r="AQ226" s="265">
        <v>50000</v>
      </c>
      <c r="AS226" s="245">
        <f t="shared" si="22"/>
        <v>60000</v>
      </c>
      <c r="AU226" s="8" t="s">
        <v>1286</v>
      </c>
    </row>
    <row r="227" spans="2:50" hidden="1" x14ac:dyDescent="0.3">
      <c r="B227" t="str">
        <f>VLOOKUP(D227,'[1]DOF080 Rev'!B:B,1,FALSE)</f>
        <v>22460</v>
      </c>
      <c r="C227" t="str">
        <f>VLOOKUP(D227,Category!A:B,2,FALSE)</f>
        <v>NCOS</v>
      </c>
      <c r="D227" t="str">
        <f t="shared" si="25"/>
        <v>22460</v>
      </c>
      <c r="E227" t="str">
        <f t="shared" si="23"/>
        <v>Corporate Services DirectorateAss Dir Finance &amp; HRStaff Development</v>
      </c>
      <c r="F227" t="s">
        <v>337</v>
      </c>
      <c r="G227" t="s">
        <v>338</v>
      </c>
      <c r="H227" t="s">
        <v>339</v>
      </c>
      <c r="I227" t="s">
        <v>1192</v>
      </c>
      <c r="J227" t="s">
        <v>309</v>
      </c>
      <c r="K227" t="s">
        <v>310</v>
      </c>
      <c r="L227">
        <v>224</v>
      </c>
      <c r="M227" t="s">
        <v>316</v>
      </c>
      <c r="N227">
        <v>60</v>
      </c>
      <c r="O227" t="s">
        <v>311</v>
      </c>
      <c r="P227" s="6" t="str">
        <f t="shared" si="24"/>
        <v>Expenditure</v>
      </c>
      <c r="Q227" s="246">
        <v>0</v>
      </c>
      <c r="R227" s="246">
        <v>0</v>
      </c>
      <c r="S227" s="244">
        <v>0</v>
      </c>
      <c r="V227" s="259">
        <f t="shared" si="26"/>
        <v>0</v>
      </c>
      <c r="AJ227" s="245">
        <v>0</v>
      </c>
      <c r="AK227" s="251">
        <v>0</v>
      </c>
      <c r="AP227" s="257">
        <f t="shared" si="21"/>
        <v>0</v>
      </c>
      <c r="AS227" s="245">
        <f t="shared" si="22"/>
        <v>0</v>
      </c>
      <c r="AU227" s="8" t="s">
        <v>1286</v>
      </c>
    </row>
    <row r="228" spans="2:50" hidden="1" x14ac:dyDescent="0.3">
      <c r="B228" t="str">
        <f>VLOOKUP(D228,'[1]DOF080 Rev'!B:B,1,FALSE)</f>
        <v>22560</v>
      </c>
      <c r="C228" t="str">
        <f>VLOOKUP(D228,Category!A:B,2,FALSE)</f>
        <v>NCOS</v>
      </c>
      <c r="D228" t="str">
        <f t="shared" si="25"/>
        <v>22560</v>
      </c>
      <c r="E228" t="str">
        <f t="shared" si="23"/>
        <v>Corporate Services DirectorateAss Dir Finance &amp; HRStaff Development</v>
      </c>
      <c r="F228" t="s">
        <v>337</v>
      </c>
      <c r="G228" t="s">
        <v>338</v>
      </c>
      <c r="H228" t="s">
        <v>339</v>
      </c>
      <c r="I228" t="s">
        <v>1192</v>
      </c>
      <c r="J228" t="s">
        <v>309</v>
      </c>
      <c r="K228" t="s">
        <v>310</v>
      </c>
      <c r="L228">
        <v>225</v>
      </c>
      <c r="M228" t="s">
        <v>317</v>
      </c>
      <c r="N228">
        <v>60</v>
      </c>
      <c r="O228" t="s">
        <v>311</v>
      </c>
      <c r="P228" s="6" t="str">
        <f t="shared" si="24"/>
        <v>Expenditure</v>
      </c>
      <c r="Q228" s="246">
        <v>15000</v>
      </c>
      <c r="R228" s="246">
        <v>15000</v>
      </c>
      <c r="S228" s="244">
        <v>15000</v>
      </c>
      <c r="V228" s="259">
        <f t="shared" si="26"/>
        <v>15000</v>
      </c>
      <c r="AJ228" s="245">
        <v>15000</v>
      </c>
      <c r="AK228" s="251">
        <v>15000</v>
      </c>
      <c r="AP228" s="257">
        <f t="shared" si="21"/>
        <v>15000</v>
      </c>
      <c r="AS228" s="245">
        <f t="shared" si="22"/>
        <v>15000</v>
      </c>
      <c r="AU228" s="8" t="s">
        <v>1286</v>
      </c>
    </row>
    <row r="229" spans="2:50" hidden="1" x14ac:dyDescent="0.3">
      <c r="B229" t="str">
        <f>VLOOKUP(D229,'[1]DOF080 Rev'!B:B,1,FALSE)</f>
        <v>22760</v>
      </c>
      <c r="C229" t="str">
        <f>VLOOKUP(D229,Category!A:B,2,FALSE)</f>
        <v>NCOS</v>
      </c>
      <c r="D229" t="str">
        <f t="shared" si="25"/>
        <v>22760</v>
      </c>
      <c r="E229" t="str">
        <f t="shared" si="23"/>
        <v>Corporate Services DirectorateAss Dir Finance &amp; HRStaff Development</v>
      </c>
      <c r="F229" t="s">
        <v>337</v>
      </c>
      <c r="G229" t="s">
        <v>338</v>
      </c>
      <c r="H229" t="s">
        <v>339</v>
      </c>
      <c r="I229" t="s">
        <v>1192</v>
      </c>
      <c r="J229" t="s">
        <v>309</v>
      </c>
      <c r="K229" t="s">
        <v>310</v>
      </c>
      <c r="L229">
        <v>227</v>
      </c>
      <c r="M229" t="s">
        <v>318</v>
      </c>
      <c r="N229">
        <v>60</v>
      </c>
      <c r="O229" t="s">
        <v>311</v>
      </c>
      <c r="P229" s="6" t="str">
        <f t="shared" si="24"/>
        <v>Expenditure</v>
      </c>
      <c r="Q229" s="246">
        <v>3000</v>
      </c>
      <c r="R229" s="246">
        <v>3000</v>
      </c>
      <c r="S229" s="244">
        <v>3000</v>
      </c>
      <c r="V229" s="259">
        <f t="shared" si="26"/>
        <v>3000</v>
      </c>
      <c r="AJ229" s="245">
        <v>3000</v>
      </c>
      <c r="AK229" s="251">
        <v>3000</v>
      </c>
      <c r="AP229" s="257">
        <f t="shared" si="21"/>
        <v>3000</v>
      </c>
      <c r="AS229" s="245">
        <f t="shared" si="22"/>
        <v>3000</v>
      </c>
      <c r="AU229" s="8" t="s">
        <v>1286</v>
      </c>
    </row>
    <row r="230" spans="2:50" hidden="1" x14ac:dyDescent="0.3">
      <c r="B230" t="str">
        <f>VLOOKUP(D230,'[1]DOF080 Rev'!B:B,1,FALSE)</f>
        <v>10552090</v>
      </c>
      <c r="C230" t="str">
        <f>VLOOKUP(D230,Category!A:B,2,FALSE)</f>
        <v>NCOS</v>
      </c>
      <c r="D230" t="str">
        <f t="shared" si="25"/>
        <v>10552090</v>
      </c>
      <c r="E230" t="str">
        <f t="shared" si="23"/>
        <v>Corporate Services DirectorateAss Dir Customers &amp; PerformanceCommunications Services</v>
      </c>
      <c r="F230" t="s">
        <v>337</v>
      </c>
      <c r="G230" t="s">
        <v>338</v>
      </c>
      <c r="H230" t="s">
        <v>319</v>
      </c>
      <c r="I230" t="s">
        <v>1207</v>
      </c>
      <c r="J230" t="s">
        <v>321</v>
      </c>
      <c r="K230" t="s">
        <v>322</v>
      </c>
      <c r="L230">
        <v>1055</v>
      </c>
      <c r="M230" t="s">
        <v>323</v>
      </c>
      <c r="N230">
        <v>2090</v>
      </c>
      <c r="O230" t="s">
        <v>324</v>
      </c>
      <c r="P230" s="6" t="str">
        <f t="shared" si="24"/>
        <v>Expenditure</v>
      </c>
      <c r="Q230" s="246">
        <v>80</v>
      </c>
      <c r="R230" s="246">
        <v>80</v>
      </c>
      <c r="S230" s="244">
        <v>80</v>
      </c>
      <c r="V230" s="259">
        <f t="shared" si="26"/>
        <v>80</v>
      </c>
      <c r="AJ230" s="245">
        <v>80</v>
      </c>
      <c r="AK230" s="251">
        <v>80</v>
      </c>
      <c r="AP230" s="257">
        <f t="shared" si="21"/>
        <v>80</v>
      </c>
      <c r="AS230" s="245">
        <f t="shared" si="22"/>
        <v>80</v>
      </c>
      <c r="AU230" s="8" t="s">
        <v>1286</v>
      </c>
    </row>
    <row r="231" spans="2:50" ht="28.8" hidden="1" x14ac:dyDescent="0.3">
      <c r="B231" t="str">
        <f>VLOOKUP(D231,'[1]DOF080 Rev'!B:B,1,FALSE)</f>
        <v>10552246</v>
      </c>
      <c r="C231" t="str">
        <f>VLOOKUP(D231,Category!A:B,2,FALSE)</f>
        <v>NCOS</v>
      </c>
      <c r="D231" t="str">
        <f t="shared" si="25"/>
        <v>10552246</v>
      </c>
      <c r="E231" t="str">
        <f t="shared" si="23"/>
        <v>Corporate Services DirectorateAss Dir Customers &amp; PerformanceCommunications Services</v>
      </c>
      <c r="F231" t="s">
        <v>337</v>
      </c>
      <c r="G231" t="s">
        <v>338</v>
      </c>
      <c r="H231" t="s">
        <v>319</v>
      </c>
      <c r="I231" t="s">
        <v>1207</v>
      </c>
      <c r="J231" t="s">
        <v>321</v>
      </c>
      <c r="K231" t="s">
        <v>322</v>
      </c>
      <c r="L231">
        <v>1055</v>
      </c>
      <c r="M231" t="s">
        <v>323</v>
      </c>
      <c r="N231">
        <v>2246</v>
      </c>
      <c r="O231" t="s">
        <v>325</v>
      </c>
      <c r="P231" s="6" t="str">
        <f t="shared" si="24"/>
        <v>Expenditure</v>
      </c>
      <c r="Q231" s="246">
        <v>10000</v>
      </c>
      <c r="R231" s="246">
        <v>10000</v>
      </c>
      <c r="S231" s="244">
        <v>10000</v>
      </c>
      <c r="V231" s="259">
        <f t="shared" si="26"/>
        <v>10000</v>
      </c>
      <c r="AJ231" s="245">
        <v>10000</v>
      </c>
      <c r="AK231" s="251">
        <v>10000</v>
      </c>
      <c r="AP231" s="257">
        <f t="shared" si="21"/>
        <v>10000</v>
      </c>
      <c r="AS231" s="245">
        <f t="shared" si="22"/>
        <v>10000</v>
      </c>
      <c r="AT231" s="8" t="s">
        <v>2985</v>
      </c>
      <c r="AW231" s="263"/>
      <c r="AX231" s="265">
        <v>10000</v>
      </c>
    </row>
    <row r="232" spans="2:50" hidden="1" x14ac:dyDescent="0.3">
      <c r="B232" t="str">
        <f>VLOOKUP(D232,'[1]DOF080 Rev'!B:B,1,FALSE)</f>
        <v>11082015</v>
      </c>
      <c r="C232" t="str">
        <f>VLOOKUP(D232,Category!A:B,2,FALSE)</f>
        <v>NCOS</v>
      </c>
      <c r="D232" t="str">
        <f t="shared" si="25"/>
        <v>11082015</v>
      </c>
      <c r="E232" t="str">
        <f t="shared" si="23"/>
        <v>Corporate Services DirectorateAss Dir Customers &amp; PerformanceCommunications Services</v>
      </c>
      <c r="F232" t="s">
        <v>337</v>
      </c>
      <c r="G232" t="s">
        <v>338</v>
      </c>
      <c r="H232" t="s">
        <v>319</v>
      </c>
      <c r="I232" t="s">
        <v>1207</v>
      </c>
      <c r="J232" t="s">
        <v>321</v>
      </c>
      <c r="K232" t="s">
        <v>322</v>
      </c>
      <c r="L232">
        <v>1108</v>
      </c>
      <c r="M232" t="s">
        <v>326</v>
      </c>
      <c r="N232">
        <v>2015</v>
      </c>
      <c r="O232" t="s">
        <v>278</v>
      </c>
      <c r="P232" s="6" t="str">
        <f t="shared" si="24"/>
        <v>Expenditure</v>
      </c>
      <c r="Q232" s="246">
        <v>710</v>
      </c>
      <c r="R232" s="246">
        <v>710</v>
      </c>
      <c r="S232" s="244">
        <v>710</v>
      </c>
      <c r="V232" s="259">
        <f t="shared" si="26"/>
        <v>710</v>
      </c>
      <c r="AH232" s="245">
        <v>-510</v>
      </c>
      <c r="AJ232" s="245">
        <v>710</v>
      </c>
      <c r="AK232" s="251">
        <v>200</v>
      </c>
      <c r="AP232" s="257">
        <f t="shared" si="21"/>
        <v>200</v>
      </c>
      <c r="AS232" s="245">
        <f t="shared" si="22"/>
        <v>200</v>
      </c>
      <c r="AU232" s="8" t="s">
        <v>2986</v>
      </c>
    </row>
    <row r="233" spans="2:50" hidden="1" x14ac:dyDescent="0.3">
      <c r="B233" t="str">
        <f>VLOOKUP(D233,'[1]DOF080 Rev'!B:B,1,FALSE)</f>
        <v>11272086</v>
      </c>
      <c r="C233" t="str">
        <f>VLOOKUP(D233,Category!A:B,2,FALSE)</f>
        <v>NCOS</v>
      </c>
      <c r="D233" t="str">
        <f t="shared" si="25"/>
        <v>11272086</v>
      </c>
      <c r="E233" t="str">
        <f t="shared" si="23"/>
        <v>Corporate Services DirectorateAss Dir Customers &amp; PerformanceCommunications Services</v>
      </c>
      <c r="F233" t="s">
        <v>337</v>
      </c>
      <c r="G233" t="s">
        <v>338</v>
      </c>
      <c r="H233" t="s">
        <v>319</v>
      </c>
      <c r="I233" t="s">
        <v>1207</v>
      </c>
      <c r="J233" t="s">
        <v>321</v>
      </c>
      <c r="K233" t="s">
        <v>322</v>
      </c>
      <c r="L233">
        <v>1127</v>
      </c>
      <c r="M233" t="s">
        <v>327</v>
      </c>
      <c r="N233">
        <v>2086</v>
      </c>
      <c r="O233" t="s">
        <v>291</v>
      </c>
      <c r="P233" s="6" t="str">
        <f t="shared" si="24"/>
        <v>Expenditure</v>
      </c>
      <c r="Q233" s="246">
        <v>1500</v>
      </c>
      <c r="R233" s="246">
        <v>1500</v>
      </c>
      <c r="S233" s="244">
        <v>1500</v>
      </c>
      <c r="V233" s="259">
        <f t="shared" si="26"/>
        <v>1500</v>
      </c>
      <c r="AH233" s="245">
        <v>-1000</v>
      </c>
      <c r="AJ233" s="245">
        <v>1500</v>
      </c>
      <c r="AK233" s="251">
        <v>500</v>
      </c>
      <c r="AP233" s="257">
        <f t="shared" si="21"/>
        <v>500</v>
      </c>
      <c r="AS233" s="245">
        <f t="shared" si="22"/>
        <v>500</v>
      </c>
      <c r="AU233" s="8" t="s">
        <v>1103</v>
      </c>
    </row>
    <row r="234" spans="2:50" hidden="1" x14ac:dyDescent="0.3">
      <c r="B234" t="str">
        <f>VLOOKUP(D234,'[1]DOF080 Rev'!B:B,1,FALSE)</f>
        <v>11382015</v>
      </c>
      <c r="C234" t="str">
        <f>VLOOKUP(D234,Category!A:B,2,FALSE)</f>
        <v>NCOS</v>
      </c>
      <c r="D234" t="str">
        <f t="shared" si="25"/>
        <v>11382015</v>
      </c>
      <c r="E234" t="str">
        <f t="shared" si="23"/>
        <v>Corporate Services DirectorateAss Dir Customers &amp; PerformanceCommunications Services</v>
      </c>
      <c r="F234" t="s">
        <v>337</v>
      </c>
      <c r="G234" t="s">
        <v>338</v>
      </c>
      <c r="H234" t="s">
        <v>319</v>
      </c>
      <c r="I234" t="s">
        <v>1207</v>
      </c>
      <c r="J234" t="s">
        <v>321</v>
      </c>
      <c r="K234" t="s">
        <v>322</v>
      </c>
      <c r="L234">
        <v>1138</v>
      </c>
      <c r="M234" t="s">
        <v>328</v>
      </c>
      <c r="N234">
        <v>2015</v>
      </c>
      <c r="O234" t="s">
        <v>278</v>
      </c>
      <c r="P234" s="6" t="str">
        <f t="shared" si="24"/>
        <v>Expenditure</v>
      </c>
      <c r="Q234" s="246">
        <v>0</v>
      </c>
      <c r="R234" s="246">
        <v>0</v>
      </c>
      <c r="S234" s="244">
        <v>0</v>
      </c>
      <c r="V234" s="259">
        <f t="shared" si="26"/>
        <v>0</v>
      </c>
      <c r="AJ234" s="245">
        <v>0</v>
      </c>
      <c r="AK234" s="251">
        <v>0</v>
      </c>
      <c r="AP234" s="257">
        <f t="shared" si="21"/>
        <v>0</v>
      </c>
      <c r="AS234" s="245">
        <f t="shared" si="22"/>
        <v>0</v>
      </c>
      <c r="AU234" s="8" t="s">
        <v>1286</v>
      </c>
    </row>
    <row r="235" spans="2:50" ht="86.4" x14ac:dyDescent="0.3">
      <c r="B235" t="str">
        <f>VLOOKUP(D235,'[1]DOF080 Rev'!B:B,1,FALSE)</f>
        <v>2021</v>
      </c>
      <c r="C235" t="str">
        <f>VLOOKUP(D235,Category!A:B,2,FALSE)</f>
        <v>NCOS</v>
      </c>
      <c r="D235" t="str">
        <f t="shared" si="25"/>
        <v>2021</v>
      </c>
      <c r="E235" t="str">
        <f t="shared" si="23"/>
        <v>Corporate Services DirectorateAss Dir Customers &amp; PerformanceCorporate Services</v>
      </c>
      <c r="F235" t="s">
        <v>337</v>
      </c>
      <c r="G235" t="s">
        <v>338</v>
      </c>
      <c r="H235" t="s">
        <v>319</v>
      </c>
      <c r="I235" t="s">
        <v>1207</v>
      </c>
      <c r="J235" t="s">
        <v>329</v>
      </c>
      <c r="K235" t="s">
        <v>330</v>
      </c>
      <c r="L235">
        <v>202</v>
      </c>
      <c r="M235" t="s">
        <v>331</v>
      </c>
      <c r="N235">
        <v>1</v>
      </c>
      <c r="O235" t="s">
        <v>158</v>
      </c>
      <c r="P235" s="6" t="str">
        <f t="shared" si="24"/>
        <v>Expenditure</v>
      </c>
      <c r="Q235" s="246">
        <v>478270</v>
      </c>
      <c r="R235" s="246">
        <v>517270</v>
      </c>
      <c r="S235" s="244">
        <f>517270+125704</f>
        <v>642974</v>
      </c>
      <c r="V235" s="259">
        <f t="shared" si="26"/>
        <v>642974</v>
      </c>
      <c r="AD235" s="259"/>
      <c r="AJ235" s="245">
        <v>517270</v>
      </c>
      <c r="AK235" s="262">
        <f>657880-14906</f>
        <v>642974</v>
      </c>
      <c r="AP235" s="352">
        <f t="shared" si="21"/>
        <v>642974</v>
      </c>
      <c r="AS235" s="352">
        <f t="shared" si="22"/>
        <v>642974</v>
      </c>
      <c r="AT235" s="8" t="s">
        <v>3510</v>
      </c>
      <c r="AU235" s="8" t="s">
        <v>2987</v>
      </c>
    </row>
    <row r="236" spans="2:50" hidden="1" x14ac:dyDescent="0.3">
      <c r="B236" t="str">
        <f>VLOOKUP(D236,'[1]DOF080 Rev'!B:B,1,FALSE)</f>
        <v>2028</v>
      </c>
      <c r="C236" t="str">
        <f>VLOOKUP(D236,Category!A:B,2,FALSE)</f>
        <v>NCOS</v>
      </c>
      <c r="D236" t="str">
        <f t="shared" si="25"/>
        <v>2028</v>
      </c>
      <c r="E236" t="str">
        <f t="shared" si="23"/>
        <v>Corporate Services DirectorateAss Dir Customers &amp; PerformanceCorporate Services</v>
      </c>
      <c r="F236" t="s">
        <v>337</v>
      </c>
      <c r="G236" t="s">
        <v>338</v>
      </c>
      <c r="H236" t="s">
        <v>319</v>
      </c>
      <c r="I236" t="s">
        <v>1207</v>
      </c>
      <c r="J236" t="s">
        <v>329</v>
      </c>
      <c r="K236" t="s">
        <v>330</v>
      </c>
      <c r="L236">
        <v>202</v>
      </c>
      <c r="M236" t="s">
        <v>331</v>
      </c>
      <c r="N236">
        <v>8</v>
      </c>
      <c r="O236" t="s">
        <v>159</v>
      </c>
      <c r="P236" s="6" t="str">
        <f t="shared" si="24"/>
        <v>Expenditure</v>
      </c>
      <c r="Q236" s="246">
        <v>0</v>
      </c>
      <c r="R236" s="246">
        <v>0</v>
      </c>
      <c r="S236" s="244">
        <v>0</v>
      </c>
      <c r="V236" s="259">
        <f t="shared" si="26"/>
        <v>0</v>
      </c>
      <c r="AJ236" s="245">
        <v>0</v>
      </c>
      <c r="AK236" s="251">
        <v>0</v>
      </c>
      <c r="AP236" s="257">
        <f t="shared" si="21"/>
        <v>0</v>
      </c>
      <c r="AS236" s="245">
        <f t="shared" si="22"/>
        <v>0</v>
      </c>
      <c r="AU236" s="8" t="s">
        <v>2988</v>
      </c>
    </row>
    <row r="237" spans="2:50" hidden="1" x14ac:dyDescent="0.3">
      <c r="B237" t="str">
        <f>VLOOKUP(D237,'[1]DOF080 Rev'!B:B,1,FALSE)</f>
        <v>2021504</v>
      </c>
      <c r="C237" t="str">
        <f>VLOOKUP(D237,Category!A:B,2,FALSE)</f>
        <v>NCOS</v>
      </c>
      <c r="D237" t="str">
        <f t="shared" si="25"/>
        <v>2021504</v>
      </c>
      <c r="E237" t="str">
        <f t="shared" si="23"/>
        <v>Corporate Services DirectorateAss Dir Customers &amp; PerformanceCorporate Services</v>
      </c>
      <c r="F237" t="s">
        <v>337</v>
      </c>
      <c r="G237" t="s">
        <v>338</v>
      </c>
      <c r="H237" t="s">
        <v>319</v>
      </c>
      <c r="I237" t="s">
        <v>1207</v>
      </c>
      <c r="J237" t="s">
        <v>329</v>
      </c>
      <c r="K237" t="s">
        <v>330</v>
      </c>
      <c r="L237">
        <v>202</v>
      </c>
      <c r="M237" t="s">
        <v>331</v>
      </c>
      <c r="N237">
        <v>1504</v>
      </c>
      <c r="O237" t="s">
        <v>161</v>
      </c>
      <c r="P237" s="6" t="str">
        <f t="shared" si="24"/>
        <v>Expenditure</v>
      </c>
      <c r="Q237" s="246">
        <v>450</v>
      </c>
      <c r="R237" s="246">
        <v>450</v>
      </c>
      <c r="S237" s="244">
        <v>450</v>
      </c>
      <c r="V237" s="259">
        <f t="shared" si="26"/>
        <v>450</v>
      </c>
      <c r="AJ237" s="245">
        <v>450</v>
      </c>
      <c r="AK237" s="251">
        <v>450</v>
      </c>
      <c r="AP237" s="257">
        <f t="shared" si="21"/>
        <v>450</v>
      </c>
      <c r="AS237" s="245">
        <f t="shared" si="22"/>
        <v>450</v>
      </c>
      <c r="AU237" s="8" t="s">
        <v>1286</v>
      </c>
    </row>
    <row r="238" spans="2:50" hidden="1" x14ac:dyDescent="0.3">
      <c r="B238" t="str">
        <f>VLOOKUP(D238,'[1]DOF080 Rev'!B:B,1,FALSE)</f>
        <v>2022000</v>
      </c>
      <c r="C238" t="str">
        <f>VLOOKUP(D238,Category!A:B,2,FALSE)</f>
        <v>NCOS</v>
      </c>
      <c r="D238" t="str">
        <f t="shared" si="25"/>
        <v>2022000</v>
      </c>
      <c r="E238" t="str">
        <f t="shared" si="23"/>
        <v>Corporate Services DirectorateAss Dir Customers &amp; PerformanceCorporate Services</v>
      </c>
      <c r="F238" t="s">
        <v>337</v>
      </c>
      <c r="G238" t="s">
        <v>338</v>
      </c>
      <c r="H238" t="s">
        <v>319</v>
      </c>
      <c r="I238" t="s">
        <v>1207</v>
      </c>
      <c r="J238" t="s">
        <v>329</v>
      </c>
      <c r="K238" t="s">
        <v>330</v>
      </c>
      <c r="L238">
        <v>202</v>
      </c>
      <c r="M238" t="s">
        <v>331</v>
      </c>
      <c r="N238">
        <v>2000</v>
      </c>
      <c r="O238" t="s">
        <v>271</v>
      </c>
      <c r="P238" s="6" t="str">
        <f t="shared" si="24"/>
        <v>Expenditure</v>
      </c>
      <c r="Q238" s="246">
        <v>1000</v>
      </c>
      <c r="R238" s="246">
        <v>1000</v>
      </c>
      <c r="S238" s="244">
        <v>1000</v>
      </c>
      <c r="V238" s="259">
        <f t="shared" si="26"/>
        <v>1000</v>
      </c>
      <c r="X238" s="245">
        <v>3000</v>
      </c>
      <c r="AJ238" s="245">
        <v>1000</v>
      </c>
      <c r="AK238" s="251">
        <v>4000</v>
      </c>
      <c r="AP238" s="257">
        <f t="shared" si="21"/>
        <v>4000</v>
      </c>
      <c r="AS238" s="245">
        <f t="shared" si="22"/>
        <v>4000</v>
      </c>
      <c r="AU238" s="8" t="s">
        <v>2989</v>
      </c>
    </row>
    <row r="239" spans="2:50" hidden="1" x14ac:dyDescent="0.3">
      <c r="B239" t="str">
        <f>VLOOKUP(D239,'[1]DOF080 Rev'!B:B,1,FALSE)</f>
        <v>2022001</v>
      </c>
      <c r="C239" t="str">
        <f>VLOOKUP(D239,Category!A:B,2,FALSE)</f>
        <v>NCOS</v>
      </c>
      <c r="D239" t="str">
        <f t="shared" si="25"/>
        <v>2022001</v>
      </c>
      <c r="E239" t="str">
        <f t="shared" si="23"/>
        <v>Corporate Services DirectorateAss Dir Customers &amp; PerformanceCorporate Services</v>
      </c>
      <c r="F239" t="s">
        <v>337</v>
      </c>
      <c r="G239" t="s">
        <v>338</v>
      </c>
      <c r="H239" t="s">
        <v>319</v>
      </c>
      <c r="I239" t="s">
        <v>1207</v>
      </c>
      <c r="J239" t="s">
        <v>329</v>
      </c>
      <c r="K239" t="s">
        <v>330</v>
      </c>
      <c r="L239">
        <v>202</v>
      </c>
      <c r="M239" t="s">
        <v>331</v>
      </c>
      <c r="N239">
        <v>2001</v>
      </c>
      <c r="O239" t="s">
        <v>272</v>
      </c>
      <c r="P239" s="6" t="str">
        <f t="shared" si="24"/>
        <v>Expenditure</v>
      </c>
      <c r="Q239" s="246">
        <v>1950</v>
      </c>
      <c r="R239" s="246">
        <v>1950</v>
      </c>
      <c r="S239" s="244">
        <v>1950</v>
      </c>
      <c r="V239" s="259">
        <f t="shared" si="26"/>
        <v>1950</v>
      </c>
      <c r="AJ239" s="245">
        <v>1950</v>
      </c>
      <c r="AK239" s="251">
        <v>1950</v>
      </c>
      <c r="AP239" s="257">
        <f t="shared" si="21"/>
        <v>1950</v>
      </c>
      <c r="AS239" s="245">
        <f t="shared" si="22"/>
        <v>1950</v>
      </c>
      <c r="AU239" s="8" t="s">
        <v>1286</v>
      </c>
    </row>
    <row r="240" spans="2:50" hidden="1" x14ac:dyDescent="0.3">
      <c r="B240" t="str">
        <f>VLOOKUP(D240,'[1]DOF080 Rev'!B:B,1,FALSE)</f>
        <v>2022016</v>
      </c>
      <c r="C240" t="str">
        <f>VLOOKUP(D240,Category!A:B,2,FALSE)</f>
        <v>NCOS</v>
      </c>
      <c r="D240" t="str">
        <f t="shared" si="25"/>
        <v>2022016</v>
      </c>
      <c r="E240" t="str">
        <f t="shared" si="23"/>
        <v>Corporate Services DirectorateAss Dir Customers &amp; PerformanceCorporate Services</v>
      </c>
      <c r="F240" t="s">
        <v>337</v>
      </c>
      <c r="G240" t="s">
        <v>338</v>
      </c>
      <c r="H240" t="s">
        <v>319</v>
      </c>
      <c r="I240" t="s">
        <v>1207</v>
      </c>
      <c r="J240" t="s">
        <v>329</v>
      </c>
      <c r="K240" t="s">
        <v>330</v>
      </c>
      <c r="L240">
        <v>202</v>
      </c>
      <c r="M240" t="s">
        <v>331</v>
      </c>
      <c r="N240">
        <v>2016</v>
      </c>
      <c r="O240" t="s">
        <v>169</v>
      </c>
      <c r="P240" s="6" t="str">
        <f t="shared" si="24"/>
        <v>Expenditure</v>
      </c>
      <c r="Q240" s="246">
        <v>0</v>
      </c>
      <c r="R240" s="246">
        <v>0</v>
      </c>
      <c r="S240" s="244">
        <v>0</v>
      </c>
      <c r="V240" s="259">
        <f t="shared" si="26"/>
        <v>0</v>
      </c>
      <c r="AJ240" s="245">
        <v>0</v>
      </c>
      <c r="AK240" s="251">
        <v>0</v>
      </c>
      <c r="AP240" s="257">
        <f t="shared" si="21"/>
        <v>0</v>
      </c>
      <c r="AS240" s="245">
        <f t="shared" si="22"/>
        <v>0</v>
      </c>
      <c r="AU240" s="8" t="s">
        <v>1286</v>
      </c>
    </row>
    <row r="241" spans="2:47" hidden="1" x14ac:dyDescent="0.3">
      <c r="B241" t="str">
        <f>VLOOKUP(D241,'[1]DOF080 Rev'!B:B,1,FALSE)</f>
        <v>2022065</v>
      </c>
      <c r="C241" t="str">
        <f>VLOOKUP(D241,Category!A:B,2,FALSE)</f>
        <v>NCOS</v>
      </c>
      <c r="D241" t="str">
        <f t="shared" si="25"/>
        <v>2022065</v>
      </c>
      <c r="E241" t="str">
        <f t="shared" si="23"/>
        <v>Corporate Services DirectorateAss Dir Customers &amp; PerformanceCorporate Services</v>
      </c>
      <c r="F241" t="s">
        <v>337</v>
      </c>
      <c r="G241" t="s">
        <v>338</v>
      </c>
      <c r="H241" t="s">
        <v>319</v>
      </c>
      <c r="I241" t="s">
        <v>1207</v>
      </c>
      <c r="J241" t="s">
        <v>329</v>
      </c>
      <c r="K241" t="s">
        <v>330</v>
      </c>
      <c r="L241">
        <v>202</v>
      </c>
      <c r="M241" t="s">
        <v>331</v>
      </c>
      <c r="N241">
        <v>2065</v>
      </c>
      <c r="O241" t="s">
        <v>332</v>
      </c>
      <c r="P241" s="6" t="str">
        <f t="shared" si="24"/>
        <v>Expenditure</v>
      </c>
      <c r="Q241" s="246">
        <v>2050</v>
      </c>
      <c r="R241" s="246">
        <v>2050</v>
      </c>
      <c r="S241" s="244">
        <v>2050</v>
      </c>
      <c r="V241" s="259">
        <f t="shared" si="26"/>
        <v>2050</v>
      </c>
      <c r="X241" s="245">
        <v>50</v>
      </c>
      <c r="AJ241" s="245">
        <v>2050</v>
      </c>
      <c r="AK241" s="251">
        <v>2100</v>
      </c>
      <c r="AP241" s="257">
        <f t="shared" si="21"/>
        <v>2100</v>
      </c>
      <c r="AS241" s="245">
        <f t="shared" si="22"/>
        <v>2100</v>
      </c>
      <c r="AU241" s="8" t="s">
        <v>1286</v>
      </c>
    </row>
    <row r="242" spans="2:47" hidden="1" x14ac:dyDescent="0.3">
      <c r="B242" t="str">
        <f>VLOOKUP(D242,'[1]DOF080 Rev'!B:B,1,FALSE)</f>
        <v>2022067</v>
      </c>
      <c r="C242" t="str">
        <f>VLOOKUP(D242,Category!A:B,2,FALSE)</f>
        <v>NCOS</v>
      </c>
      <c r="D242" t="str">
        <f t="shared" si="25"/>
        <v>2022067</v>
      </c>
      <c r="E242" t="str">
        <f t="shared" si="23"/>
        <v>Corporate Services DirectorateAss Dir Customers &amp; PerformanceCorporate Services</v>
      </c>
      <c r="F242" t="s">
        <v>337</v>
      </c>
      <c r="G242" t="s">
        <v>338</v>
      </c>
      <c r="H242" t="s">
        <v>319</v>
      </c>
      <c r="I242" t="s">
        <v>1207</v>
      </c>
      <c r="J242" t="s">
        <v>329</v>
      </c>
      <c r="K242" t="s">
        <v>330</v>
      </c>
      <c r="L242">
        <v>202</v>
      </c>
      <c r="M242" t="s">
        <v>331</v>
      </c>
      <c r="N242">
        <v>2067</v>
      </c>
      <c r="O242" t="s">
        <v>162</v>
      </c>
      <c r="P242" s="6" t="str">
        <f t="shared" si="24"/>
        <v>Expenditure</v>
      </c>
      <c r="Q242" s="246">
        <v>13990</v>
      </c>
      <c r="R242" s="246">
        <v>13990</v>
      </c>
      <c r="S242" s="244">
        <v>13990</v>
      </c>
      <c r="V242" s="259">
        <f t="shared" si="26"/>
        <v>13990</v>
      </c>
      <c r="AJ242" s="245">
        <v>13990</v>
      </c>
      <c r="AK242" s="251">
        <v>13990</v>
      </c>
      <c r="AP242" s="257">
        <f t="shared" si="21"/>
        <v>13990</v>
      </c>
      <c r="AS242" s="245">
        <f t="shared" si="22"/>
        <v>13990</v>
      </c>
      <c r="AU242" s="8" t="s">
        <v>2990</v>
      </c>
    </row>
    <row r="243" spans="2:47" hidden="1" x14ac:dyDescent="0.3">
      <c r="B243" t="str">
        <f>VLOOKUP(D243,'[1]DOF080 Rev'!B:B,1,FALSE)</f>
        <v>2022070</v>
      </c>
      <c r="C243" t="str">
        <f>VLOOKUP(D243,Category!A:B,2,FALSE)</f>
        <v>NCOS</v>
      </c>
      <c r="D243" t="str">
        <f t="shared" si="25"/>
        <v>2022070</v>
      </c>
      <c r="E243" t="str">
        <f t="shared" si="23"/>
        <v>Corporate Services DirectorateAss Dir Customers &amp; PerformanceCorporate Services</v>
      </c>
      <c r="F243" t="s">
        <v>337</v>
      </c>
      <c r="G243" t="s">
        <v>338</v>
      </c>
      <c r="H243" t="s">
        <v>319</v>
      </c>
      <c r="I243" t="s">
        <v>1207</v>
      </c>
      <c r="J243" t="s">
        <v>329</v>
      </c>
      <c r="K243" t="s">
        <v>330</v>
      </c>
      <c r="L243">
        <v>202</v>
      </c>
      <c r="M243" t="s">
        <v>331</v>
      </c>
      <c r="N243">
        <v>2070</v>
      </c>
      <c r="O243" t="s">
        <v>279</v>
      </c>
      <c r="P243" s="6" t="str">
        <f t="shared" si="24"/>
        <v>Expenditure</v>
      </c>
      <c r="Q243" s="246">
        <v>70</v>
      </c>
      <c r="R243" s="246">
        <v>70</v>
      </c>
      <c r="S243" s="244">
        <v>70</v>
      </c>
      <c r="V243" s="259">
        <f t="shared" si="26"/>
        <v>70</v>
      </c>
      <c r="AJ243" s="245">
        <v>70</v>
      </c>
      <c r="AK243" s="251">
        <v>70</v>
      </c>
      <c r="AP243" s="257">
        <f t="shared" si="21"/>
        <v>70</v>
      </c>
      <c r="AS243" s="245">
        <f t="shared" si="22"/>
        <v>70</v>
      </c>
      <c r="AU243" s="8" t="s">
        <v>1286</v>
      </c>
    </row>
    <row r="244" spans="2:47" hidden="1" x14ac:dyDescent="0.3">
      <c r="B244" t="str">
        <f>VLOOKUP(D244,'[1]DOF080 Rev'!B:B,1,FALSE)</f>
        <v>2022085</v>
      </c>
      <c r="C244" t="str">
        <f>VLOOKUP(D244,Category!A:B,2,FALSE)</f>
        <v>NCOS</v>
      </c>
      <c r="D244" t="str">
        <f t="shared" si="25"/>
        <v>2022085</v>
      </c>
      <c r="E244" t="str">
        <f t="shared" si="23"/>
        <v>Corporate Services DirectorateAss Dir Customers &amp; PerformanceCorporate Services</v>
      </c>
      <c r="F244" t="s">
        <v>337</v>
      </c>
      <c r="G244" t="s">
        <v>338</v>
      </c>
      <c r="H244" t="s">
        <v>319</v>
      </c>
      <c r="I244" t="s">
        <v>1207</v>
      </c>
      <c r="J244" t="s">
        <v>329</v>
      </c>
      <c r="K244" t="s">
        <v>330</v>
      </c>
      <c r="L244">
        <v>202</v>
      </c>
      <c r="M244" t="s">
        <v>331</v>
      </c>
      <c r="N244">
        <v>2085</v>
      </c>
      <c r="O244" t="s">
        <v>280</v>
      </c>
      <c r="P244" s="6" t="str">
        <f t="shared" si="24"/>
        <v>Expenditure</v>
      </c>
      <c r="Q244" s="246">
        <v>3600</v>
      </c>
      <c r="R244" s="246">
        <v>3600</v>
      </c>
      <c r="S244" s="244">
        <v>3600</v>
      </c>
      <c r="V244" s="259">
        <f t="shared" si="26"/>
        <v>3600</v>
      </c>
      <c r="X244" s="245">
        <v>750</v>
      </c>
      <c r="AJ244" s="245">
        <v>3600</v>
      </c>
      <c r="AK244" s="251">
        <v>4350</v>
      </c>
      <c r="AP244" s="257">
        <f t="shared" si="21"/>
        <v>4350</v>
      </c>
      <c r="AS244" s="245">
        <f t="shared" si="22"/>
        <v>4350</v>
      </c>
      <c r="AU244" s="8" t="s">
        <v>1286</v>
      </c>
    </row>
    <row r="245" spans="2:47" hidden="1" x14ac:dyDescent="0.3">
      <c r="B245" t="str">
        <f>VLOOKUP(D245,'[1]DOF080 Rev'!B:B,1,FALSE)</f>
        <v>2022087</v>
      </c>
      <c r="C245" t="str">
        <f>VLOOKUP(D245,Category!A:B,2,FALSE)</f>
        <v>NCOS</v>
      </c>
      <c r="D245" t="str">
        <f t="shared" si="25"/>
        <v>2022087</v>
      </c>
      <c r="E245" t="str">
        <f t="shared" si="23"/>
        <v>Corporate Services DirectorateAss Dir Customers &amp; PerformanceCorporate Services</v>
      </c>
      <c r="F245" t="s">
        <v>337</v>
      </c>
      <c r="G245" t="s">
        <v>338</v>
      </c>
      <c r="H245" t="s">
        <v>319</v>
      </c>
      <c r="I245" t="s">
        <v>1207</v>
      </c>
      <c r="J245" t="s">
        <v>329</v>
      </c>
      <c r="K245" t="s">
        <v>330</v>
      </c>
      <c r="L245">
        <v>202</v>
      </c>
      <c r="M245" t="s">
        <v>331</v>
      </c>
      <c r="N245">
        <v>2087</v>
      </c>
      <c r="O245" t="s">
        <v>333</v>
      </c>
      <c r="P245" s="6" t="str">
        <f t="shared" si="24"/>
        <v>Expenditure</v>
      </c>
      <c r="Q245" s="246">
        <v>600</v>
      </c>
      <c r="R245" s="246">
        <v>600</v>
      </c>
      <c r="S245" s="244">
        <v>600</v>
      </c>
      <c r="V245" s="259">
        <f t="shared" si="26"/>
        <v>600</v>
      </c>
      <c r="AJ245" s="245">
        <v>600</v>
      </c>
      <c r="AK245" s="251">
        <v>600</v>
      </c>
      <c r="AP245" s="257">
        <f t="shared" si="21"/>
        <v>600</v>
      </c>
      <c r="AS245" s="245">
        <f t="shared" si="22"/>
        <v>600</v>
      </c>
      <c r="AU245" s="8" t="s">
        <v>1286</v>
      </c>
    </row>
    <row r="246" spans="2:47" ht="28.8" hidden="1" x14ac:dyDescent="0.3">
      <c r="B246" t="str">
        <f>VLOOKUP(D246,'[1]DOF080 Rev'!B:B,1,FALSE)</f>
        <v>2028090</v>
      </c>
      <c r="C246" t="str">
        <f>VLOOKUP(D246,Category!A:B,2,FALSE)</f>
        <v>NCOS</v>
      </c>
      <c r="D246" t="str">
        <f t="shared" si="25"/>
        <v>2028090</v>
      </c>
      <c r="E246" t="str">
        <f t="shared" si="23"/>
        <v>Corporate Services DirectorateAss Dir Customers &amp; PerformanceCorporate Services</v>
      </c>
      <c r="F246" t="s">
        <v>337</v>
      </c>
      <c r="G246" t="s">
        <v>338</v>
      </c>
      <c r="H246" t="s">
        <v>319</v>
      </c>
      <c r="I246" t="s">
        <v>1207</v>
      </c>
      <c r="J246" t="s">
        <v>329</v>
      </c>
      <c r="K246" t="s">
        <v>330</v>
      </c>
      <c r="L246">
        <v>202</v>
      </c>
      <c r="M246" t="s">
        <v>331</v>
      </c>
      <c r="N246">
        <v>8090</v>
      </c>
      <c r="O246" t="s">
        <v>334</v>
      </c>
      <c r="P246" s="6" t="str">
        <f t="shared" si="24"/>
        <v>Income</v>
      </c>
      <c r="Q246" s="246">
        <v>-22000</v>
      </c>
      <c r="R246" s="246">
        <v>-22000</v>
      </c>
      <c r="S246" s="244">
        <v>-22000</v>
      </c>
      <c r="V246" s="259">
        <f t="shared" si="26"/>
        <v>-22000</v>
      </c>
      <c r="AH246" s="245">
        <v>-680</v>
      </c>
      <c r="AJ246" s="245">
        <v>-22000</v>
      </c>
      <c r="AK246" s="251">
        <v>-22680</v>
      </c>
      <c r="AP246" s="257">
        <f t="shared" si="21"/>
        <v>-22680</v>
      </c>
      <c r="AS246" s="245">
        <f t="shared" si="22"/>
        <v>-22680</v>
      </c>
      <c r="AU246" s="8" t="s">
        <v>2991</v>
      </c>
    </row>
    <row r="247" spans="2:47" x14ac:dyDescent="0.3">
      <c r="B247" t="str">
        <f>VLOOKUP(D247,'[1]DOF080 Rev'!B:B,1,FALSE)</f>
        <v>13001</v>
      </c>
      <c r="C247" t="str">
        <f>VLOOKUP(D247,Category!A:B,2,FALSE)</f>
        <v>NCOS</v>
      </c>
      <c r="D247" t="str">
        <f t="shared" si="25"/>
        <v>13001</v>
      </c>
      <c r="E247" t="str">
        <f t="shared" si="23"/>
        <v>Corporate Services DirectorateAss Dir Customers &amp; PerformanceOne Eden Programme</v>
      </c>
      <c r="F247" t="s">
        <v>337</v>
      </c>
      <c r="G247" t="s">
        <v>338</v>
      </c>
      <c r="H247" t="s">
        <v>319</v>
      </c>
      <c r="I247" t="s">
        <v>1207</v>
      </c>
      <c r="J247" t="s">
        <v>335</v>
      </c>
      <c r="K247" t="s">
        <v>336</v>
      </c>
      <c r="L247">
        <v>1300</v>
      </c>
      <c r="M247" t="s">
        <v>336</v>
      </c>
      <c r="N247">
        <v>1</v>
      </c>
      <c r="O247" t="s">
        <v>158</v>
      </c>
      <c r="P247" s="6" t="str">
        <f t="shared" si="24"/>
        <v>Expenditure</v>
      </c>
      <c r="Q247" s="246">
        <v>10510</v>
      </c>
      <c r="R247" s="246">
        <v>10510</v>
      </c>
      <c r="S247" s="244">
        <v>10510</v>
      </c>
      <c r="V247" s="259">
        <f t="shared" si="26"/>
        <v>10510</v>
      </c>
      <c r="W247" s="245">
        <v>-10510</v>
      </c>
      <c r="AD247" s="259"/>
      <c r="AJ247" s="245">
        <v>10510</v>
      </c>
      <c r="AK247" s="255">
        <v>0</v>
      </c>
      <c r="AP247" s="257">
        <f t="shared" si="21"/>
        <v>0</v>
      </c>
      <c r="AS247" s="245">
        <f t="shared" si="22"/>
        <v>0</v>
      </c>
      <c r="AU247" s="8" t="s">
        <v>2992</v>
      </c>
    </row>
    <row r="248" spans="2:47" hidden="1" x14ac:dyDescent="0.3">
      <c r="B248" t="str">
        <f>VLOOKUP(D248,'[1]DOF080 Rev'!B:B,1,FALSE)</f>
        <v>13003</v>
      </c>
      <c r="C248" t="str">
        <f>VLOOKUP(D248,Category!A:B,2,FALSE)</f>
        <v>NCOS</v>
      </c>
      <c r="D248" t="str">
        <f t="shared" si="25"/>
        <v>13003</v>
      </c>
      <c r="E248" t="str">
        <f t="shared" si="23"/>
        <v>Corporate Services DirectorateAss Dir Customers &amp; PerformanceOne Eden Programme</v>
      </c>
      <c r="F248" t="s">
        <v>337</v>
      </c>
      <c r="G248" t="s">
        <v>338</v>
      </c>
      <c r="H248" t="s">
        <v>319</v>
      </c>
      <c r="I248" t="s">
        <v>1207</v>
      </c>
      <c r="J248" t="s">
        <v>335</v>
      </c>
      <c r="K248" t="s">
        <v>336</v>
      </c>
      <c r="L248">
        <v>1300</v>
      </c>
      <c r="M248" t="s">
        <v>336</v>
      </c>
      <c r="N248">
        <v>3</v>
      </c>
      <c r="O248" t="s">
        <v>277</v>
      </c>
      <c r="P248" s="6" t="str">
        <f t="shared" si="24"/>
        <v>Expenditure</v>
      </c>
      <c r="Q248" s="246">
        <v>0</v>
      </c>
      <c r="R248" s="246">
        <v>0</v>
      </c>
      <c r="S248" s="244">
        <v>0</v>
      </c>
      <c r="V248" s="259">
        <f t="shared" si="26"/>
        <v>0</v>
      </c>
      <c r="AJ248" s="245">
        <v>0</v>
      </c>
      <c r="AK248" s="251">
        <v>0</v>
      </c>
      <c r="AP248" s="257">
        <f t="shared" si="21"/>
        <v>0</v>
      </c>
      <c r="AS248" s="245">
        <f t="shared" si="22"/>
        <v>0</v>
      </c>
      <c r="AU248" s="8" t="s">
        <v>1286</v>
      </c>
    </row>
    <row r="249" spans="2:47" hidden="1" x14ac:dyDescent="0.3">
      <c r="B249" t="str">
        <f>VLOOKUP(D249,'[1]DOF080 Rev'!B:B,1,FALSE)</f>
        <v>13008</v>
      </c>
      <c r="C249" t="str">
        <f>VLOOKUP(D249,Category!A:B,2,FALSE)</f>
        <v>NCOS</v>
      </c>
      <c r="D249" t="str">
        <f t="shared" si="25"/>
        <v>13008</v>
      </c>
      <c r="E249" t="str">
        <f t="shared" si="23"/>
        <v>Corporate Services DirectorateAss Dir Customers &amp; PerformanceOne Eden Programme</v>
      </c>
      <c r="F249" t="s">
        <v>337</v>
      </c>
      <c r="G249" t="s">
        <v>338</v>
      </c>
      <c r="H249" t="s">
        <v>319</v>
      </c>
      <c r="I249" t="s">
        <v>1207</v>
      </c>
      <c r="J249" t="s">
        <v>335</v>
      </c>
      <c r="K249" t="s">
        <v>336</v>
      </c>
      <c r="L249">
        <v>1300</v>
      </c>
      <c r="M249" t="s">
        <v>336</v>
      </c>
      <c r="N249">
        <v>8</v>
      </c>
      <c r="O249" t="s">
        <v>159</v>
      </c>
      <c r="P249" s="6" t="str">
        <f t="shared" si="24"/>
        <v>Expenditure</v>
      </c>
      <c r="Q249" s="246">
        <v>0</v>
      </c>
      <c r="R249" s="246">
        <v>0</v>
      </c>
      <c r="S249" s="244">
        <v>0</v>
      </c>
      <c r="V249" s="259">
        <f t="shared" si="26"/>
        <v>0</v>
      </c>
      <c r="AJ249" s="245">
        <v>0</v>
      </c>
      <c r="AK249" s="251">
        <v>0</v>
      </c>
      <c r="AP249" s="257">
        <f t="shared" si="21"/>
        <v>0</v>
      </c>
      <c r="AS249" s="245">
        <f t="shared" si="22"/>
        <v>0</v>
      </c>
      <c r="AU249" s="8" t="s">
        <v>1286</v>
      </c>
    </row>
    <row r="250" spans="2:47" ht="43.2" hidden="1" x14ac:dyDescent="0.3">
      <c r="B250" t="str">
        <f>VLOOKUP(D250,'[1]DOF080 Rev'!B:B,1,FALSE)</f>
        <v>13002045</v>
      </c>
      <c r="C250" t="str">
        <f>VLOOKUP(D250,Category!A:B,2,FALSE)</f>
        <v>NCOS</v>
      </c>
      <c r="D250" t="str">
        <f t="shared" si="25"/>
        <v>13002045</v>
      </c>
      <c r="E250" t="str">
        <f t="shared" si="23"/>
        <v>Corporate Services DirectorateAss Dir Customers &amp; PerformanceOne Eden Programme</v>
      </c>
      <c r="F250" t="s">
        <v>337</v>
      </c>
      <c r="G250" t="s">
        <v>338</v>
      </c>
      <c r="H250" t="s">
        <v>319</v>
      </c>
      <c r="I250" t="s">
        <v>1207</v>
      </c>
      <c r="J250" t="s">
        <v>335</v>
      </c>
      <c r="K250" t="s">
        <v>336</v>
      </c>
      <c r="L250">
        <v>1300</v>
      </c>
      <c r="M250" t="s">
        <v>336</v>
      </c>
      <c r="N250">
        <v>2045</v>
      </c>
      <c r="O250" t="s">
        <v>170</v>
      </c>
      <c r="P250" s="6" t="str">
        <f t="shared" si="24"/>
        <v>Expenditure</v>
      </c>
      <c r="Q250" s="246">
        <v>200000</v>
      </c>
      <c r="R250" s="246">
        <v>200000</v>
      </c>
      <c r="S250" s="244">
        <f>200000-156000</f>
        <v>44000</v>
      </c>
      <c r="V250" s="259">
        <f t="shared" si="26"/>
        <v>44000</v>
      </c>
      <c r="AC250" s="245">
        <v>-44000</v>
      </c>
      <c r="AJ250" s="245">
        <v>200000</v>
      </c>
      <c r="AK250" s="260">
        <v>0</v>
      </c>
      <c r="AP250" s="257">
        <f t="shared" si="21"/>
        <v>0</v>
      </c>
      <c r="AS250" s="245">
        <f t="shared" si="22"/>
        <v>0</v>
      </c>
      <c r="AT250" s="8" t="s">
        <v>3223</v>
      </c>
      <c r="AU250" s="8" t="s">
        <v>2993</v>
      </c>
    </row>
    <row r="251" spans="2:47" hidden="1" x14ac:dyDescent="0.3">
      <c r="B251" t="str">
        <f>VLOOKUP(D251,'[1]DOF080 Rev'!B:B,1,FALSE)</f>
        <v>13002086</v>
      </c>
      <c r="C251" t="str">
        <f>VLOOKUP(D251,Category!A:B,2,FALSE)</f>
        <v>NCOS</v>
      </c>
      <c r="D251" t="str">
        <f t="shared" si="25"/>
        <v>13002086</v>
      </c>
      <c r="E251" t="str">
        <f t="shared" si="23"/>
        <v>Corporate Services DirectorateAss Dir Customers &amp; PerformanceOne Eden Programme</v>
      </c>
      <c r="F251" t="s">
        <v>337</v>
      </c>
      <c r="G251" t="s">
        <v>338</v>
      </c>
      <c r="H251" t="s">
        <v>319</v>
      </c>
      <c r="I251" t="s">
        <v>1207</v>
      </c>
      <c r="J251" t="s">
        <v>335</v>
      </c>
      <c r="K251" t="s">
        <v>336</v>
      </c>
      <c r="L251">
        <v>1300</v>
      </c>
      <c r="M251" t="s">
        <v>336</v>
      </c>
      <c r="N251">
        <v>2086</v>
      </c>
      <c r="O251" t="s">
        <v>291</v>
      </c>
      <c r="P251" s="6" t="str">
        <f t="shared" si="24"/>
        <v>Expenditure</v>
      </c>
      <c r="Q251" s="246">
        <v>0</v>
      </c>
      <c r="R251" s="246">
        <v>0</v>
      </c>
      <c r="S251" s="244">
        <v>0</v>
      </c>
      <c r="V251" s="259">
        <f t="shared" si="26"/>
        <v>0</v>
      </c>
      <c r="AJ251" s="245">
        <v>0</v>
      </c>
      <c r="AK251" s="251">
        <v>0</v>
      </c>
      <c r="AP251" s="257">
        <f t="shared" si="21"/>
        <v>0</v>
      </c>
      <c r="AS251" s="245">
        <f t="shared" si="22"/>
        <v>0</v>
      </c>
      <c r="AU251" s="8" t="s">
        <v>1286</v>
      </c>
    </row>
    <row r="252" spans="2:47" ht="43.2" hidden="1" x14ac:dyDescent="0.3">
      <c r="B252" t="str">
        <f>VLOOKUP(D252,'[1]DOF080 Rev'!B:B,1,FALSE)</f>
        <v>10642088</v>
      </c>
      <c r="C252" t="str">
        <f>VLOOKUP(D252,Category!A:B,2,FALSE)</f>
        <v>NCOS</v>
      </c>
      <c r="D252" t="str">
        <f t="shared" si="25"/>
        <v>10642088</v>
      </c>
      <c r="E252" t="str">
        <f t="shared" si="23"/>
        <v>Corporate Services DirectorateAss Dir Finance &amp; HRCorporate Costs</v>
      </c>
      <c r="F252" t="s">
        <v>337</v>
      </c>
      <c r="G252" t="s">
        <v>338</v>
      </c>
      <c r="H252" t="s">
        <v>339</v>
      </c>
      <c r="I252" t="s">
        <v>1192</v>
      </c>
      <c r="J252" t="s">
        <v>281</v>
      </c>
      <c r="K252" t="s">
        <v>282</v>
      </c>
      <c r="L252">
        <v>1064</v>
      </c>
      <c r="M252" t="s">
        <v>341</v>
      </c>
      <c r="N252">
        <v>2088</v>
      </c>
      <c r="O252" t="s">
        <v>342</v>
      </c>
      <c r="P252" s="6" t="str">
        <f t="shared" si="24"/>
        <v>Expenditure</v>
      </c>
      <c r="Q252" s="246">
        <v>37540</v>
      </c>
      <c r="R252" s="246">
        <v>37540</v>
      </c>
      <c r="S252" s="244">
        <v>37540</v>
      </c>
      <c r="V252" s="259">
        <f t="shared" si="26"/>
        <v>37540</v>
      </c>
      <c r="X252" s="245">
        <v>7460</v>
      </c>
      <c r="AJ252" s="245">
        <v>37540</v>
      </c>
      <c r="AK252" s="251">
        <v>45000</v>
      </c>
      <c r="AO252" s="251">
        <v>2500</v>
      </c>
      <c r="AP252" s="257">
        <f t="shared" si="21"/>
        <v>47500</v>
      </c>
      <c r="AS252" s="245">
        <f t="shared" si="22"/>
        <v>47500</v>
      </c>
      <c r="AT252" s="8" t="s">
        <v>3197</v>
      </c>
      <c r="AU252" s="8" t="s">
        <v>2994</v>
      </c>
    </row>
    <row r="253" spans="2:47" hidden="1" x14ac:dyDescent="0.3">
      <c r="B253" t="str">
        <f>VLOOKUP(D253,'[1]DOF080 Rev'!B:B,1,FALSE)</f>
        <v>10652043</v>
      </c>
      <c r="C253" t="str">
        <f>VLOOKUP(D253,Category!A:B,2,FALSE)</f>
        <v>NCOS</v>
      </c>
      <c r="D253" t="str">
        <f t="shared" si="25"/>
        <v>10652043</v>
      </c>
      <c r="E253" t="str">
        <f t="shared" si="23"/>
        <v>Corporate Services DirectorateAss Dir Finance &amp; HRCorporate Costs</v>
      </c>
      <c r="F253" t="s">
        <v>337</v>
      </c>
      <c r="G253" t="s">
        <v>338</v>
      </c>
      <c r="H253" t="s">
        <v>339</v>
      </c>
      <c r="I253" t="s">
        <v>1192</v>
      </c>
      <c r="J253" t="s">
        <v>281</v>
      </c>
      <c r="K253" t="s">
        <v>282</v>
      </c>
      <c r="L253">
        <v>1065</v>
      </c>
      <c r="M253" t="s">
        <v>343</v>
      </c>
      <c r="N253">
        <v>2043</v>
      </c>
      <c r="O253" t="s">
        <v>344</v>
      </c>
      <c r="P253" s="6" t="str">
        <f t="shared" si="24"/>
        <v>Expenditure</v>
      </c>
      <c r="Q253" s="246">
        <v>45300</v>
      </c>
      <c r="R253" s="246">
        <v>45300</v>
      </c>
      <c r="S253" s="244">
        <v>45300</v>
      </c>
      <c r="V253" s="259">
        <f t="shared" si="26"/>
        <v>45300</v>
      </c>
      <c r="X253" s="245">
        <v>19700</v>
      </c>
      <c r="AJ253" s="245">
        <v>45300</v>
      </c>
      <c r="AK253" s="251">
        <v>65000</v>
      </c>
      <c r="AP253" s="257">
        <f t="shared" si="21"/>
        <v>65000</v>
      </c>
      <c r="AS253" s="245">
        <f t="shared" si="22"/>
        <v>65000</v>
      </c>
      <c r="AU253" s="8" t="s">
        <v>2995</v>
      </c>
    </row>
    <row r="254" spans="2:47" hidden="1" x14ac:dyDescent="0.3">
      <c r="B254" t="str">
        <f>VLOOKUP(D254,'[1]DOF080 Rev'!B:B,1,FALSE)</f>
        <v>10652045</v>
      </c>
      <c r="C254" t="str">
        <f>VLOOKUP(D254,Category!A:B,2,FALSE)</f>
        <v>NCOS</v>
      </c>
      <c r="D254" t="str">
        <f t="shared" si="25"/>
        <v>10652045</v>
      </c>
      <c r="E254" t="str">
        <f t="shared" si="23"/>
        <v>Corporate Services DirectorateAss Dir Finance &amp; HRCorporate Costs</v>
      </c>
      <c r="F254" t="s">
        <v>337</v>
      </c>
      <c r="G254" t="s">
        <v>338</v>
      </c>
      <c r="H254" t="s">
        <v>339</v>
      </c>
      <c r="I254" t="s">
        <v>1192</v>
      </c>
      <c r="J254" t="s">
        <v>281</v>
      </c>
      <c r="K254" t="s">
        <v>282</v>
      </c>
      <c r="L254">
        <v>1065</v>
      </c>
      <c r="M254" t="s">
        <v>343</v>
      </c>
      <c r="N254">
        <v>2045</v>
      </c>
      <c r="O254" t="s">
        <v>170</v>
      </c>
      <c r="P254" s="6" t="str">
        <f t="shared" si="24"/>
        <v>Expenditure</v>
      </c>
      <c r="Q254" s="246">
        <v>8160</v>
      </c>
      <c r="R254" s="246">
        <v>8160</v>
      </c>
      <c r="S254" s="244">
        <v>8160</v>
      </c>
      <c r="V254" s="259">
        <f t="shared" si="26"/>
        <v>8160</v>
      </c>
      <c r="X254" s="245">
        <v>1380</v>
      </c>
      <c r="AJ254" s="245">
        <v>8160</v>
      </c>
      <c r="AK254" s="251">
        <v>9540</v>
      </c>
      <c r="AP254" s="257">
        <f t="shared" si="21"/>
        <v>9540</v>
      </c>
      <c r="AS254" s="245">
        <f t="shared" si="22"/>
        <v>9540</v>
      </c>
      <c r="AU254" s="8" t="s">
        <v>2996</v>
      </c>
    </row>
    <row r="255" spans="2:47" hidden="1" x14ac:dyDescent="0.3">
      <c r="B255" t="str">
        <f>VLOOKUP(D255,'[1]DOF080 Rev'!B:B,1,FALSE)</f>
        <v>10652185</v>
      </c>
      <c r="C255" t="str">
        <f>VLOOKUP(D255,Category!A:B,2,FALSE)</f>
        <v>NCOS</v>
      </c>
      <c r="D255" t="str">
        <f t="shared" si="25"/>
        <v>10652185</v>
      </c>
      <c r="E255" t="str">
        <f t="shared" si="23"/>
        <v>Corporate Services DirectorateAss Dir Finance &amp; HRCorporate Costs</v>
      </c>
      <c r="F255" t="s">
        <v>337</v>
      </c>
      <c r="G255" t="s">
        <v>338</v>
      </c>
      <c r="H255" t="s">
        <v>339</v>
      </c>
      <c r="I255" t="s">
        <v>1192</v>
      </c>
      <c r="J255" t="s">
        <v>281</v>
      </c>
      <c r="K255" t="s">
        <v>282</v>
      </c>
      <c r="L255">
        <v>1065</v>
      </c>
      <c r="M255" t="s">
        <v>343</v>
      </c>
      <c r="N255">
        <v>2185</v>
      </c>
      <c r="O255" t="s">
        <v>345</v>
      </c>
      <c r="P255" s="6" t="str">
        <f t="shared" si="24"/>
        <v>Expenditure</v>
      </c>
      <c r="Q255" s="246">
        <v>2140</v>
      </c>
      <c r="R255" s="246">
        <v>2140</v>
      </c>
      <c r="S255" s="244">
        <v>2140</v>
      </c>
      <c r="V255" s="259">
        <f t="shared" si="26"/>
        <v>2140</v>
      </c>
      <c r="X255" s="245">
        <v>360</v>
      </c>
      <c r="AJ255" s="245">
        <v>2140</v>
      </c>
      <c r="AK255" s="251">
        <v>2500</v>
      </c>
      <c r="AP255" s="257">
        <f t="shared" si="21"/>
        <v>2500</v>
      </c>
      <c r="AS255" s="245">
        <f t="shared" si="22"/>
        <v>2500</v>
      </c>
      <c r="AU255" s="8" t="s">
        <v>2997</v>
      </c>
    </row>
    <row r="256" spans="2:47" hidden="1" x14ac:dyDescent="0.3">
      <c r="B256" t="str">
        <f>VLOOKUP(D256,'[1]DOF080 Rev'!B:B,1,FALSE)</f>
        <v>117930</v>
      </c>
      <c r="C256" t="str">
        <f>VLOOKUP(D256,Category!A:B,2,FALSE)</f>
        <v>NCOS</v>
      </c>
      <c r="D256" t="str">
        <f t="shared" si="25"/>
        <v>117930</v>
      </c>
      <c r="E256" t="str">
        <f t="shared" si="23"/>
        <v>Corporate Services DirectorateAss Dir Finance &amp; HRCorporate Costs</v>
      </c>
      <c r="F256" t="s">
        <v>337</v>
      </c>
      <c r="G256" t="s">
        <v>338</v>
      </c>
      <c r="H256" t="s">
        <v>339</v>
      </c>
      <c r="I256" t="s">
        <v>1192</v>
      </c>
      <c r="J256" t="s">
        <v>281</v>
      </c>
      <c r="K256" t="s">
        <v>282</v>
      </c>
      <c r="L256">
        <v>1179</v>
      </c>
      <c r="M256" t="s">
        <v>346</v>
      </c>
      <c r="N256">
        <v>30</v>
      </c>
      <c r="O256" t="s">
        <v>347</v>
      </c>
      <c r="P256" s="6" t="str">
        <f t="shared" si="24"/>
        <v>Expenditure</v>
      </c>
      <c r="Q256" s="246">
        <v>0</v>
      </c>
      <c r="R256" s="246">
        <v>0</v>
      </c>
      <c r="S256" s="244">
        <v>0</v>
      </c>
      <c r="V256" s="259">
        <f t="shared" si="26"/>
        <v>0</v>
      </c>
      <c r="AJ256" s="245">
        <v>0</v>
      </c>
      <c r="AK256" s="251">
        <v>0</v>
      </c>
      <c r="AP256" s="257">
        <f t="shared" si="21"/>
        <v>0</v>
      </c>
      <c r="AS256" s="245">
        <f t="shared" si="22"/>
        <v>0</v>
      </c>
      <c r="AU256" s="8" t="s">
        <v>1286</v>
      </c>
    </row>
    <row r="257" spans="2:47" x14ac:dyDescent="0.3">
      <c r="B257" t="str">
        <f>VLOOKUP(D257,'[1]DOF080 Rev'!B:B,1,FALSE)</f>
        <v>1011</v>
      </c>
      <c r="C257" t="str">
        <f>VLOOKUP(D257,Category!A:B,2,FALSE)</f>
        <v>NCOS</v>
      </c>
      <c r="D257" t="str">
        <f t="shared" si="25"/>
        <v>1011</v>
      </c>
      <c r="E257" t="str">
        <f t="shared" si="23"/>
        <v>Corporate Services DirectorateAss Dir Finance &amp; HRFinancial Services</v>
      </c>
      <c r="F257" t="s">
        <v>337</v>
      </c>
      <c r="G257" t="s">
        <v>338</v>
      </c>
      <c r="H257" t="s">
        <v>339</v>
      </c>
      <c r="I257" t="s">
        <v>1192</v>
      </c>
      <c r="J257" t="s">
        <v>348</v>
      </c>
      <c r="K257" t="s">
        <v>349</v>
      </c>
      <c r="L257">
        <v>101</v>
      </c>
      <c r="M257" t="s">
        <v>350</v>
      </c>
      <c r="N257">
        <v>1</v>
      </c>
      <c r="O257" t="s">
        <v>158</v>
      </c>
      <c r="P257" s="6" t="str">
        <f t="shared" si="24"/>
        <v>Expenditure</v>
      </c>
      <c r="Q257" s="246">
        <v>308190</v>
      </c>
      <c r="R257" s="246">
        <v>308190</v>
      </c>
      <c r="S257" s="244">
        <f>308190+51812</f>
        <v>360002</v>
      </c>
      <c r="V257" s="259">
        <f t="shared" si="26"/>
        <v>360002</v>
      </c>
      <c r="W257" s="245">
        <v>-2</v>
      </c>
      <c r="AD257" s="259"/>
      <c r="AJ257" s="245">
        <v>308190</v>
      </c>
      <c r="AK257" s="255">
        <v>360000</v>
      </c>
      <c r="AP257" s="352">
        <f t="shared" si="21"/>
        <v>360000</v>
      </c>
      <c r="AS257" s="352">
        <f t="shared" si="22"/>
        <v>360000</v>
      </c>
      <c r="AU257" s="8" t="s">
        <v>2983</v>
      </c>
    </row>
    <row r="258" spans="2:47" hidden="1" x14ac:dyDescent="0.3">
      <c r="B258" t="str">
        <f>VLOOKUP(D258,'[1]DOF080 Rev'!B:B,1,FALSE)</f>
        <v>1013</v>
      </c>
      <c r="C258" t="str">
        <f>VLOOKUP(D258,Category!A:B,2,FALSE)</f>
        <v>NCOS</v>
      </c>
      <c r="D258" t="str">
        <f t="shared" si="25"/>
        <v>1013</v>
      </c>
      <c r="E258" t="str">
        <f t="shared" si="23"/>
        <v>Corporate Services DirectorateAss Dir Finance &amp; HRFinancial Services</v>
      </c>
      <c r="F258" t="s">
        <v>337</v>
      </c>
      <c r="G258" t="s">
        <v>338</v>
      </c>
      <c r="H258" t="s">
        <v>339</v>
      </c>
      <c r="I258" t="s">
        <v>1192</v>
      </c>
      <c r="J258" t="s">
        <v>348</v>
      </c>
      <c r="K258" t="s">
        <v>349</v>
      </c>
      <c r="L258">
        <v>101</v>
      </c>
      <c r="M258" t="s">
        <v>350</v>
      </c>
      <c r="N258">
        <v>3</v>
      </c>
      <c r="O258" t="s">
        <v>277</v>
      </c>
      <c r="P258" s="6" t="str">
        <f t="shared" si="24"/>
        <v>Expenditure</v>
      </c>
      <c r="Q258" s="246">
        <v>0</v>
      </c>
      <c r="R258" s="246">
        <v>0</v>
      </c>
      <c r="S258" s="244">
        <v>43739</v>
      </c>
      <c r="V258" s="259">
        <f t="shared" si="26"/>
        <v>43739</v>
      </c>
      <c r="AE258" s="245">
        <v>-43739</v>
      </c>
      <c r="AJ258" s="245">
        <v>0</v>
      </c>
      <c r="AK258" s="251">
        <v>0</v>
      </c>
      <c r="AP258" s="257">
        <f t="shared" si="21"/>
        <v>0</v>
      </c>
      <c r="AQ258" s="265">
        <v>83000</v>
      </c>
      <c r="AS258" s="245">
        <f t="shared" si="22"/>
        <v>83000</v>
      </c>
      <c r="AU258" s="8" t="s">
        <v>1286</v>
      </c>
    </row>
    <row r="259" spans="2:47" hidden="1" x14ac:dyDescent="0.3">
      <c r="B259" t="str">
        <f>VLOOKUP(D259,'[1]DOF080 Rev'!B:B,1,FALSE)</f>
        <v>1018</v>
      </c>
      <c r="C259" t="str">
        <f>VLOOKUP(D259,Category!A:B,2,FALSE)</f>
        <v>NCOS</v>
      </c>
      <c r="D259" t="str">
        <f t="shared" si="25"/>
        <v>1018</v>
      </c>
      <c r="E259" t="str">
        <f t="shared" si="23"/>
        <v>Corporate Services DirectorateAss Dir Finance &amp; HRFinancial Services</v>
      </c>
      <c r="F259" t="s">
        <v>337</v>
      </c>
      <c r="G259" t="s">
        <v>338</v>
      </c>
      <c r="H259" t="s">
        <v>339</v>
      </c>
      <c r="I259" t="s">
        <v>1192</v>
      </c>
      <c r="J259" t="s">
        <v>348</v>
      </c>
      <c r="K259" t="s">
        <v>349</v>
      </c>
      <c r="L259">
        <v>101</v>
      </c>
      <c r="M259" t="s">
        <v>350</v>
      </c>
      <c r="N259">
        <v>8</v>
      </c>
      <c r="O259" t="s">
        <v>159</v>
      </c>
      <c r="P259" s="6" t="str">
        <f t="shared" si="24"/>
        <v>Expenditure</v>
      </c>
      <c r="Q259" s="246">
        <v>0</v>
      </c>
      <c r="R259" s="246">
        <v>0</v>
      </c>
      <c r="S259" s="244">
        <v>0</v>
      </c>
      <c r="V259" s="259">
        <f t="shared" si="26"/>
        <v>0</v>
      </c>
      <c r="AJ259" s="245">
        <v>0</v>
      </c>
      <c r="AK259" s="251">
        <v>0</v>
      </c>
      <c r="AP259" s="257">
        <f t="shared" si="21"/>
        <v>0</v>
      </c>
      <c r="AS259" s="245">
        <f t="shared" si="22"/>
        <v>0</v>
      </c>
      <c r="AU259" s="8" t="s">
        <v>1286</v>
      </c>
    </row>
    <row r="260" spans="2:47" hidden="1" x14ac:dyDescent="0.3">
      <c r="B260" t="str">
        <f>VLOOKUP(D260,'[1]DOF080 Rev'!B:B,1,FALSE)</f>
        <v>1011503</v>
      </c>
      <c r="C260" t="str">
        <f>VLOOKUP(D260,Category!A:B,2,FALSE)</f>
        <v>NCOS</v>
      </c>
      <c r="D260" t="str">
        <f t="shared" si="25"/>
        <v>1011503</v>
      </c>
      <c r="E260" t="str">
        <f t="shared" si="23"/>
        <v>Corporate Services DirectorateAss Dir Finance &amp; HRFinancial Services</v>
      </c>
      <c r="F260" t="s">
        <v>337</v>
      </c>
      <c r="G260" t="s">
        <v>338</v>
      </c>
      <c r="H260" t="s">
        <v>339</v>
      </c>
      <c r="I260" t="s">
        <v>1192</v>
      </c>
      <c r="J260" t="s">
        <v>348</v>
      </c>
      <c r="K260" t="s">
        <v>349</v>
      </c>
      <c r="L260">
        <v>101</v>
      </c>
      <c r="M260" t="s">
        <v>350</v>
      </c>
      <c r="N260">
        <v>1503</v>
      </c>
      <c r="O260" t="s">
        <v>351</v>
      </c>
      <c r="P260" s="6" t="str">
        <f t="shared" si="24"/>
        <v>Expenditure</v>
      </c>
      <c r="Q260" s="246">
        <v>4350</v>
      </c>
      <c r="R260" s="246">
        <v>4350</v>
      </c>
      <c r="S260" s="244">
        <v>4350</v>
      </c>
      <c r="V260" s="259">
        <f t="shared" si="26"/>
        <v>4350</v>
      </c>
      <c r="AH260" s="245">
        <v>-2350</v>
      </c>
      <c r="AJ260" s="245">
        <v>4350</v>
      </c>
      <c r="AK260" s="251">
        <v>2000</v>
      </c>
      <c r="AP260" s="257">
        <f t="shared" si="21"/>
        <v>2000</v>
      </c>
      <c r="AS260" s="245">
        <f t="shared" si="22"/>
        <v>2000</v>
      </c>
      <c r="AU260" s="8" t="s">
        <v>1286</v>
      </c>
    </row>
    <row r="261" spans="2:47" hidden="1" x14ac:dyDescent="0.3">
      <c r="B261" t="str">
        <f>VLOOKUP(D261,'[1]DOF080 Rev'!B:B,1,FALSE)</f>
        <v>1011504</v>
      </c>
      <c r="C261" t="str">
        <f>VLOOKUP(D261,Category!A:B,2,FALSE)</f>
        <v>NCOS</v>
      </c>
      <c r="D261" t="str">
        <f t="shared" si="25"/>
        <v>1011504</v>
      </c>
      <c r="E261" t="str">
        <f t="shared" si="23"/>
        <v>Corporate Services DirectorateAss Dir Finance &amp; HRFinancial Services</v>
      </c>
      <c r="F261" t="s">
        <v>337</v>
      </c>
      <c r="G261" t="s">
        <v>338</v>
      </c>
      <c r="H261" t="s">
        <v>339</v>
      </c>
      <c r="I261" t="s">
        <v>1192</v>
      </c>
      <c r="J261" t="s">
        <v>348</v>
      </c>
      <c r="K261" t="s">
        <v>349</v>
      </c>
      <c r="L261">
        <v>101</v>
      </c>
      <c r="M261" t="s">
        <v>350</v>
      </c>
      <c r="N261">
        <v>1504</v>
      </c>
      <c r="O261" t="s">
        <v>161</v>
      </c>
      <c r="P261" s="6" t="str">
        <f t="shared" si="24"/>
        <v>Expenditure</v>
      </c>
      <c r="Q261" s="246">
        <v>100</v>
      </c>
      <c r="R261" s="246">
        <v>100</v>
      </c>
      <c r="S261" s="244">
        <v>100</v>
      </c>
      <c r="V261" s="259">
        <f t="shared" si="26"/>
        <v>100</v>
      </c>
      <c r="AJ261" s="245">
        <v>100</v>
      </c>
      <c r="AK261" s="251">
        <v>100</v>
      </c>
      <c r="AP261" s="257">
        <f t="shared" si="21"/>
        <v>100</v>
      </c>
      <c r="AS261" s="245">
        <f t="shared" si="22"/>
        <v>100</v>
      </c>
      <c r="AU261" s="8" t="s">
        <v>1286</v>
      </c>
    </row>
    <row r="262" spans="2:47" ht="28.8" hidden="1" x14ac:dyDescent="0.3">
      <c r="B262" t="str">
        <f>VLOOKUP(D262,'[1]DOF080 Rev'!B:B,1,FALSE)</f>
        <v>1012001</v>
      </c>
      <c r="C262" t="str">
        <f>VLOOKUP(D262,Category!A:B,2,FALSE)</f>
        <v>NCOS</v>
      </c>
      <c r="D262" t="str">
        <f t="shared" si="25"/>
        <v>1012001</v>
      </c>
      <c r="E262" t="str">
        <f t="shared" si="23"/>
        <v>Corporate Services DirectorateAss Dir Finance &amp; HRFinancial Services</v>
      </c>
      <c r="F262" t="s">
        <v>337</v>
      </c>
      <c r="G262" t="s">
        <v>338</v>
      </c>
      <c r="H262" t="s">
        <v>339</v>
      </c>
      <c r="I262" t="s">
        <v>1192</v>
      </c>
      <c r="J262" t="s">
        <v>348</v>
      </c>
      <c r="K262" t="s">
        <v>349</v>
      </c>
      <c r="L262">
        <v>101</v>
      </c>
      <c r="M262" t="s">
        <v>350</v>
      </c>
      <c r="N262">
        <v>2001</v>
      </c>
      <c r="O262" t="s">
        <v>272</v>
      </c>
      <c r="P262" s="6" t="str">
        <f t="shared" si="24"/>
        <v>Expenditure</v>
      </c>
      <c r="Q262" s="246">
        <v>1070</v>
      </c>
      <c r="R262" s="246">
        <v>1070</v>
      </c>
      <c r="S262" s="244">
        <v>1070</v>
      </c>
      <c r="V262" s="259">
        <f t="shared" si="26"/>
        <v>1070</v>
      </c>
      <c r="X262" s="245">
        <v>180</v>
      </c>
      <c r="AJ262" s="245">
        <v>1070</v>
      </c>
      <c r="AK262" s="251">
        <v>1250</v>
      </c>
      <c r="AP262" s="257">
        <f t="shared" ref="AP262:AP325" si="27">SUM(AK262:AO262)</f>
        <v>1250</v>
      </c>
      <c r="AS262" s="245">
        <f t="shared" ref="AS262:AS325" si="28">SUM(AP262:AR262)</f>
        <v>1250</v>
      </c>
      <c r="AU262" s="8" t="s">
        <v>2998</v>
      </c>
    </row>
    <row r="263" spans="2:47" hidden="1" x14ac:dyDescent="0.3">
      <c r="B263" t="str">
        <f>VLOOKUP(D263,'[1]DOF080 Rev'!B:B,1,FALSE)</f>
        <v>1012005</v>
      </c>
      <c r="C263" t="str">
        <f>VLOOKUP(D263,Category!A:B,2,FALSE)</f>
        <v>NCOS</v>
      </c>
      <c r="D263" t="str">
        <f t="shared" si="25"/>
        <v>1012005</v>
      </c>
      <c r="E263" t="str">
        <f t="shared" ref="E263:E326" si="29">G263&amp;I263&amp;K263</f>
        <v>Corporate Services DirectorateAss Dir Finance &amp; HRFinancial Services</v>
      </c>
      <c r="F263" t="s">
        <v>337</v>
      </c>
      <c r="G263" t="s">
        <v>338</v>
      </c>
      <c r="H263" t="s">
        <v>339</v>
      </c>
      <c r="I263" t="s">
        <v>1192</v>
      </c>
      <c r="J263" t="s">
        <v>348</v>
      </c>
      <c r="K263" t="s">
        <v>349</v>
      </c>
      <c r="L263">
        <v>101</v>
      </c>
      <c r="M263" t="s">
        <v>350</v>
      </c>
      <c r="N263">
        <v>2005</v>
      </c>
      <c r="O263" t="s">
        <v>352</v>
      </c>
      <c r="P263" s="6" t="str">
        <f t="shared" ref="P263:P326" si="30">IF(N263&lt;5000,"Expenditure","Income")</f>
        <v>Expenditure</v>
      </c>
      <c r="Q263" s="246">
        <v>3870</v>
      </c>
      <c r="R263" s="246">
        <v>3870</v>
      </c>
      <c r="S263" s="244">
        <v>3870</v>
      </c>
      <c r="V263" s="259">
        <f t="shared" si="26"/>
        <v>3870</v>
      </c>
      <c r="AH263" s="245">
        <v>-2870</v>
      </c>
      <c r="AJ263" s="245">
        <v>3870</v>
      </c>
      <c r="AK263" s="251">
        <v>1000</v>
      </c>
      <c r="AP263" s="257">
        <f t="shared" si="27"/>
        <v>1000</v>
      </c>
      <c r="AS263" s="245">
        <f t="shared" si="28"/>
        <v>1000</v>
      </c>
      <c r="AU263" s="8" t="s">
        <v>2999</v>
      </c>
    </row>
    <row r="264" spans="2:47" hidden="1" x14ac:dyDescent="0.3">
      <c r="B264" t="str">
        <f>VLOOKUP(D264,'[1]DOF080 Rev'!B:B,1,FALSE)</f>
        <v>1012016</v>
      </c>
      <c r="C264" t="str">
        <f>VLOOKUP(D264,Category!A:B,2,FALSE)</f>
        <v>NCOS</v>
      </c>
      <c r="D264" t="str">
        <f t="shared" ref="D264:D327" si="31">L264&amp;N264</f>
        <v>1012016</v>
      </c>
      <c r="E264" t="str">
        <f t="shared" si="29"/>
        <v>Corporate Services DirectorateAss Dir Finance &amp; HRFinancial Services</v>
      </c>
      <c r="F264" t="s">
        <v>337</v>
      </c>
      <c r="G264" t="s">
        <v>338</v>
      </c>
      <c r="H264" t="s">
        <v>339</v>
      </c>
      <c r="I264" t="s">
        <v>1192</v>
      </c>
      <c r="J264" t="s">
        <v>348</v>
      </c>
      <c r="K264" t="s">
        <v>349</v>
      </c>
      <c r="L264">
        <v>101</v>
      </c>
      <c r="M264" t="s">
        <v>350</v>
      </c>
      <c r="N264">
        <v>2016</v>
      </c>
      <c r="O264" t="s">
        <v>169</v>
      </c>
      <c r="P264" s="6" t="str">
        <f t="shared" si="30"/>
        <v>Expenditure</v>
      </c>
      <c r="Q264" s="246">
        <v>5050</v>
      </c>
      <c r="R264" s="246">
        <v>5050</v>
      </c>
      <c r="S264" s="244">
        <v>5050</v>
      </c>
      <c r="V264" s="259">
        <f t="shared" ref="V264:V327" si="32">SUM(S264:U264)</f>
        <v>5050</v>
      </c>
      <c r="AH264" s="245">
        <v>-1290</v>
      </c>
      <c r="AJ264" s="245">
        <v>5050</v>
      </c>
      <c r="AK264" s="251">
        <v>3760</v>
      </c>
      <c r="AP264" s="257">
        <f t="shared" si="27"/>
        <v>3760</v>
      </c>
      <c r="AS264" s="245">
        <f t="shared" si="28"/>
        <v>3760</v>
      </c>
      <c r="AU264" s="8" t="s">
        <v>3000</v>
      </c>
    </row>
    <row r="265" spans="2:47" hidden="1" x14ac:dyDescent="0.3">
      <c r="B265" t="str">
        <f>VLOOKUP(D265,'[1]DOF080 Rev'!B:B,1,FALSE)</f>
        <v>1012037</v>
      </c>
      <c r="C265" t="str">
        <f>VLOOKUP(D265,Category!A:B,2,FALSE)</f>
        <v>NCOS</v>
      </c>
      <c r="D265" t="str">
        <f t="shared" si="31"/>
        <v>1012037</v>
      </c>
      <c r="E265" t="str">
        <f t="shared" si="29"/>
        <v>Corporate Services DirectorateAss Dir Finance &amp; HRFinancial Services</v>
      </c>
      <c r="F265" t="s">
        <v>337</v>
      </c>
      <c r="G265" t="s">
        <v>338</v>
      </c>
      <c r="H265" t="s">
        <v>339</v>
      </c>
      <c r="I265" t="s">
        <v>1192</v>
      </c>
      <c r="J265" t="s">
        <v>348</v>
      </c>
      <c r="K265" t="s">
        <v>349</v>
      </c>
      <c r="L265">
        <v>101</v>
      </c>
      <c r="M265" t="s">
        <v>350</v>
      </c>
      <c r="N265">
        <v>2037</v>
      </c>
      <c r="O265" t="s">
        <v>294</v>
      </c>
      <c r="P265" s="6" t="str">
        <f t="shared" si="30"/>
        <v>Expenditure</v>
      </c>
      <c r="Q265" s="246">
        <v>8160</v>
      </c>
      <c r="R265" s="246">
        <v>8160</v>
      </c>
      <c r="S265" s="244">
        <v>8160</v>
      </c>
      <c r="V265" s="259">
        <f t="shared" si="32"/>
        <v>8160</v>
      </c>
      <c r="AH265" s="245">
        <v>-160</v>
      </c>
      <c r="AJ265" s="245">
        <v>8160</v>
      </c>
      <c r="AK265" s="251">
        <v>8000</v>
      </c>
      <c r="AP265" s="257">
        <f t="shared" si="27"/>
        <v>8000</v>
      </c>
      <c r="AS265" s="245">
        <f t="shared" si="28"/>
        <v>8000</v>
      </c>
      <c r="AU265" s="8" t="s">
        <v>3001</v>
      </c>
    </row>
    <row r="266" spans="2:47" hidden="1" x14ac:dyDescent="0.3">
      <c r="B266" t="str">
        <f>VLOOKUP(D266,'[1]DOF080 Rev'!B:B,1,FALSE)</f>
        <v>1012039</v>
      </c>
      <c r="C266" t="str">
        <f>VLOOKUP(D266,Category!A:B,2,FALSE)</f>
        <v>NCOS</v>
      </c>
      <c r="D266" t="str">
        <f t="shared" si="31"/>
        <v>1012039</v>
      </c>
      <c r="E266" t="str">
        <f t="shared" si="29"/>
        <v>Corporate Services DirectorateAss Dir Finance &amp; HRFinancial Services</v>
      </c>
      <c r="F266" t="s">
        <v>337</v>
      </c>
      <c r="G266" t="s">
        <v>338</v>
      </c>
      <c r="H266" t="s">
        <v>339</v>
      </c>
      <c r="I266" t="s">
        <v>1192</v>
      </c>
      <c r="J266" t="s">
        <v>348</v>
      </c>
      <c r="K266" t="s">
        <v>349</v>
      </c>
      <c r="L266">
        <v>101</v>
      </c>
      <c r="M266" t="s">
        <v>350</v>
      </c>
      <c r="N266">
        <v>2039</v>
      </c>
      <c r="O266" t="s">
        <v>353</v>
      </c>
      <c r="P266" s="6" t="str">
        <f t="shared" si="30"/>
        <v>Expenditure</v>
      </c>
      <c r="Q266" s="246">
        <v>280</v>
      </c>
      <c r="R266" s="246">
        <v>280</v>
      </c>
      <c r="S266" s="244">
        <v>280</v>
      </c>
      <c r="V266" s="259">
        <f t="shared" si="32"/>
        <v>280</v>
      </c>
      <c r="AH266" s="245">
        <v>-80</v>
      </c>
      <c r="AJ266" s="245">
        <v>280</v>
      </c>
      <c r="AK266" s="251">
        <v>200</v>
      </c>
      <c r="AP266" s="257">
        <f t="shared" si="27"/>
        <v>200</v>
      </c>
      <c r="AS266" s="245">
        <f t="shared" si="28"/>
        <v>200</v>
      </c>
      <c r="AU266" s="8" t="s">
        <v>1286</v>
      </c>
    </row>
    <row r="267" spans="2:47" hidden="1" x14ac:dyDescent="0.3">
      <c r="B267" t="str">
        <f>VLOOKUP(D267,'[1]DOF080 Rev'!B:B,1,FALSE)</f>
        <v>1012044</v>
      </c>
      <c r="C267" t="str">
        <f>VLOOKUP(D267,Category!A:B,2,FALSE)</f>
        <v>NCOS</v>
      </c>
      <c r="D267" t="str">
        <f t="shared" si="31"/>
        <v>1012044</v>
      </c>
      <c r="E267" t="str">
        <f t="shared" si="29"/>
        <v>Corporate Services DirectorateAss Dir Finance &amp; HRFinancial Services</v>
      </c>
      <c r="F267" t="s">
        <v>337</v>
      </c>
      <c r="G267" t="s">
        <v>338</v>
      </c>
      <c r="H267" t="s">
        <v>339</v>
      </c>
      <c r="I267" t="s">
        <v>1192</v>
      </c>
      <c r="J267" t="s">
        <v>348</v>
      </c>
      <c r="K267" t="s">
        <v>349</v>
      </c>
      <c r="L267">
        <v>101</v>
      </c>
      <c r="M267" t="s">
        <v>350</v>
      </c>
      <c r="N267">
        <v>2044</v>
      </c>
      <c r="O267" t="s">
        <v>354</v>
      </c>
      <c r="P267" s="6" t="str">
        <f t="shared" si="30"/>
        <v>Expenditure</v>
      </c>
      <c r="Q267" s="246">
        <v>52000</v>
      </c>
      <c r="R267" s="246">
        <v>52000</v>
      </c>
      <c r="S267" s="244">
        <v>52000</v>
      </c>
      <c r="V267" s="259">
        <f t="shared" si="32"/>
        <v>52000</v>
      </c>
      <c r="AJ267" s="245">
        <v>52000</v>
      </c>
      <c r="AK267" s="251">
        <v>52000</v>
      </c>
      <c r="AP267" s="257">
        <f t="shared" si="27"/>
        <v>52000</v>
      </c>
      <c r="AS267" s="245">
        <f t="shared" si="28"/>
        <v>52000</v>
      </c>
      <c r="AU267" s="8" t="s">
        <v>1286</v>
      </c>
    </row>
    <row r="268" spans="2:47" ht="28.8" hidden="1" x14ac:dyDescent="0.3">
      <c r="B268" t="str">
        <f>VLOOKUP(D268,'[1]DOF080 Rev'!B:B,1,FALSE)</f>
        <v>1012045</v>
      </c>
      <c r="C268" t="str">
        <f>VLOOKUP(D268,Category!A:B,2,FALSE)</f>
        <v>NCOS</v>
      </c>
      <c r="D268" t="str">
        <f t="shared" si="31"/>
        <v>1012045</v>
      </c>
      <c r="E268" t="str">
        <f t="shared" si="29"/>
        <v>Corporate Services DirectorateAss Dir Finance &amp; HRFinancial Services</v>
      </c>
      <c r="F268" t="s">
        <v>337</v>
      </c>
      <c r="G268" t="s">
        <v>338</v>
      </c>
      <c r="H268" t="s">
        <v>339</v>
      </c>
      <c r="I268" t="s">
        <v>1192</v>
      </c>
      <c r="J268" t="s">
        <v>348</v>
      </c>
      <c r="K268" t="s">
        <v>349</v>
      </c>
      <c r="L268">
        <v>101</v>
      </c>
      <c r="M268" t="s">
        <v>350</v>
      </c>
      <c r="N268">
        <v>2045</v>
      </c>
      <c r="O268" t="s">
        <v>170</v>
      </c>
      <c r="P268" s="6" t="str">
        <f t="shared" si="30"/>
        <v>Expenditure</v>
      </c>
      <c r="Q268" s="246">
        <v>7650</v>
      </c>
      <c r="R268" s="246">
        <v>7650</v>
      </c>
      <c r="S268" s="244">
        <v>7650</v>
      </c>
      <c r="V268" s="259">
        <f t="shared" si="32"/>
        <v>7650</v>
      </c>
      <c r="X268" s="245">
        <v>6500</v>
      </c>
      <c r="AJ268" s="245">
        <v>7650</v>
      </c>
      <c r="AK268" s="251">
        <v>14150</v>
      </c>
      <c r="AP268" s="257">
        <f t="shared" si="27"/>
        <v>14150</v>
      </c>
      <c r="AS268" s="245">
        <f t="shared" si="28"/>
        <v>14150</v>
      </c>
      <c r="AU268" s="8" t="s">
        <v>3002</v>
      </c>
    </row>
    <row r="269" spans="2:47" hidden="1" x14ac:dyDescent="0.3">
      <c r="B269" t="str">
        <f>VLOOKUP(D269,'[1]DOF080 Rev'!B:B,1,FALSE)</f>
        <v>1012067</v>
      </c>
      <c r="C269" t="str">
        <f>VLOOKUP(D269,Category!A:B,2,FALSE)</f>
        <v>NCOS</v>
      </c>
      <c r="D269" t="str">
        <f t="shared" si="31"/>
        <v>1012067</v>
      </c>
      <c r="E269" t="str">
        <f t="shared" si="29"/>
        <v>Corporate Services DirectorateAss Dir Finance &amp; HRFinancial Services</v>
      </c>
      <c r="F269" t="s">
        <v>337</v>
      </c>
      <c r="G269" t="s">
        <v>338</v>
      </c>
      <c r="H269" t="s">
        <v>339</v>
      </c>
      <c r="I269" t="s">
        <v>1192</v>
      </c>
      <c r="J269" t="s">
        <v>348</v>
      </c>
      <c r="K269" t="s">
        <v>349</v>
      </c>
      <c r="L269">
        <v>101</v>
      </c>
      <c r="M269" t="s">
        <v>350</v>
      </c>
      <c r="N269">
        <v>2067</v>
      </c>
      <c r="O269" t="s">
        <v>162</v>
      </c>
      <c r="P269" s="6" t="str">
        <f t="shared" si="30"/>
        <v>Expenditure</v>
      </c>
      <c r="Q269" s="246">
        <v>42770</v>
      </c>
      <c r="R269" s="246">
        <v>42770</v>
      </c>
      <c r="S269" s="244">
        <v>42770</v>
      </c>
      <c r="V269" s="259">
        <f t="shared" si="32"/>
        <v>42770</v>
      </c>
      <c r="X269" s="245">
        <v>400</v>
      </c>
      <c r="AJ269" s="245">
        <v>42770</v>
      </c>
      <c r="AK269" s="251">
        <v>43170</v>
      </c>
      <c r="AP269" s="257">
        <f t="shared" si="27"/>
        <v>43170</v>
      </c>
      <c r="AS269" s="245">
        <f t="shared" si="28"/>
        <v>43170</v>
      </c>
      <c r="AU269" s="8" t="s">
        <v>3003</v>
      </c>
    </row>
    <row r="270" spans="2:47" hidden="1" x14ac:dyDescent="0.3">
      <c r="B270" t="str">
        <f>VLOOKUP(D270,'[1]DOF080 Rev'!B:B,1,FALSE)</f>
        <v>1012070</v>
      </c>
      <c r="C270" t="str">
        <f>VLOOKUP(D270,Category!A:B,2,FALSE)</f>
        <v>NCOS</v>
      </c>
      <c r="D270" t="str">
        <f t="shared" si="31"/>
        <v>1012070</v>
      </c>
      <c r="E270" t="str">
        <f t="shared" si="29"/>
        <v>Corporate Services DirectorateAss Dir Finance &amp; HRFinancial Services</v>
      </c>
      <c r="F270" t="s">
        <v>337</v>
      </c>
      <c r="G270" t="s">
        <v>338</v>
      </c>
      <c r="H270" t="s">
        <v>339</v>
      </c>
      <c r="I270" t="s">
        <v>1192</v>
      </c>
      <c r="J270" t="s">
        <v>348</v>
      </c>
      <c r="K270" t="s">
        <v>349</v>
      </c>
      <c r="L270">
        <v>101</v>
      </c>
      <c r="M270" t="s">
        <v>350</v>
      </c>
      <c r="N270">
        <v>2070</v>
      </c>
      <c r="O270" t="s">
        <v>279</v>
      </c>
      <c r="P270" s="6" t="str">
        <f t="shared" si="30"/>
        <v>Expenditure</v>
      </c>
      <c r="Q270" s="246">
        <v>90</v>
      </c>
      <c r="R270" s="246">
        <v>90</v>
      </c>
      <c r="S270" s="244">
        <v>90</v>
      </c>
      <c r="V270" s="259">
        <f t="shared" si="32"/>
        <v>90</v>
      </c>
      <c r="AH270" s="245">
        <v>-40</v>
      </c>
      <c r="AJ270" s="245">
        <v>90</v>
      </c>
      <c r="AK270" s="251">
        <v>50</v>
      </c>
      <c r="AP270" s="257">
        <f t="shared" si="27"/>
        <v>50</v>
      </c>
      <c r="AS270" s="245">
        <f t="shared" si="28"/>
        <v>50</v>
      </c>
      <c r="AU270" s="8" t="s">
        <v>1286</v>
      </c>
    </row>
    <row r="271" spans="2:47" ht="28.8" hidden="1" x14ac:dyDescent="0.3">
      <c r="B271" t="str">
        <f>VLOOKUP(D271,'[1]DOF080 Rev'!B:B,1,FALSE)</f>
        <v>1012078</v>
      </c>
      <c r="C271" t="str">
        <f>VLOOKUP(D271,Category!A:B,2,FALSE)</f>
        <v>NCOS</v>
      </c>
      <c r="D271" t="str">
        <f t="shared" si="31"/>
        <v>1012078</v>
      </c>
      <c r="E271" t="str">
        <f t="shared" si="29"/>
        <v>Corporate Services DirectorateAss Dir Finance &amp; HRFinancial Services</v>
      </c>
      <c r="F271" t="s">
        <v>337</v>
      </c>
      <c r="G271" t="s">
        <v>338</v>
      </c>
      <c r="H271" t="s">
        <v>339</v>
      </c>
      <c r="I271" t="s">
        <v>1192</v>
      </c>
      <c r="J271" t="s">
        <v>348</v>
      </c>
      <c r="K271" t="s">
        <v>349</v>
      </c>
      <c r="L271">
        <v>101</v>
      </c>
      <c r="M271" t="s">
        <v>350</v>
      </c>
      <c r="N271">
        <v>2078</v>
      </c>
      <c r="O271" t="s">
        <v>284</v>
      </c>
      <c r="P271" s="6" t="str">
        <f t="shared" si="30"/>
        <v>Expenditure</v>
      </c>
      <c r="Q271" s="246">
        <v>3870</v>
      </c>
      <c r="R271" s="246">
        <v>3870</v>
      </c>
      <c r="S271" s="244">
        <v>3870</v>
      </c>
      <c r="V271" s="259">
        <f t="shared" si="32"/>
        <v>3870</v>
      </c>
      <c r="X271" s="245">
        <v>500</v>
      </c>
      <c r="AJ271" s="245">
        <v>3870</v>
      </c>
      <c r="AK271" s="251">
        <v>4370</v>
      </c>
      <c r="AP271" s="257">
        <f t="shared" si="27"/>
        <v>4370</v>
      </c>
      <c r="AS271" s="245">
        <f t="shared" si="28"/>
        <v>4370</v>
      </c>
      <c r="AU271" s="8" t="s">
        <v>3004</v>
      </c>
    </row>
    <row r="272" spans="2:47" hidden="1" x14ac:dyDescent="0.3">
      <c r="B272" t="str">
        <f>VLOOKUP(D272,'[1]DOF080 Rev'!B:B,1,FALSE)</f>
        <v>1012085</v>
      </c>
      <c r="C272" t="str">
        <f>VLOOKUP(D272,Category!A:B,2,FALSE)</f>
        <v>NCOS</v>
      </c>
      <c r="D272" t="str">
        <f t="shared" si="31"/>
        <v>1012085</v>
      </c>
      <c r="E272" t="str">
        <f t="shared" si="29"/>
        <v>Corporate Services DirectorateAss Dir Finance &amp; HRFinancial Services</v>
      </c>
      <c r="F272" t="s">
        <v>337</v>
      </c>
      <c r="G272" t="s">
        <v>338</v>
      </c>
      <c r="H272" t="s">
        <v>339</v>
      </c>
      <c r="I272" t="s">
        <v>1192</v>
      </c>
      <c r="J272" t="s">
        <v>348</v>
      </c>
      <c r="K272" t="s">
        <v>349</v>
      </c>
      <c r="L272">
        <v>101</v>
      </c>
      <c r="M272" t="s">
        <v>350</v>
      </c>
      <c r="N272">
        <v>2085</v>
      </c>
      <c r="O272" t="s">
        <v>280</v>
      </c>
      <c r="P272" s="6" t="str">
        <f t="shared" si="30"/>
        <v>Expenditure</v>
      </c>
      <c r="Q272" s="246">
        <v>2550</v>
      </c>
      <c r="R272" s="246">
        <v>2550</v>
      </c>
      <c r="S272" s="244">
        <v>2550</v>
      </c>
      <c r="V272" s="259">
        <f t="shared" si="32"/>
        <v>2550</v>
      </c>
      <c r="X272" s="245">
        <v>200</v>
      </c>
      <c r="AJ272" s="245">
        <v>2550</v>
      </c>
      <c r="AK272" s="251">
        <v>2750</v>
      </c>
      <c r="AP272" s="257">
        <f t="shared" si="27"/>
        <v>2750</v>
      </c>
      <c r="AS272" s="245">
        <f t="shared" si="28"/>
        <v>2750</v>
      </c>
      <c r="AU272" s="8" t="s">
        <v>1286</v>
      </c>
    </row>
    <row r="273" spans="2:47" hidden="1" x14ac:dyDescent="0.3">
      <c r="B273" t="str">
        <f>VLOOKUP(D273,'[1]DOF080 Rev'!B:B,1,FALSE)</f>
        <v>1012087</v>
      </c>
      <c r="C273" t="str">
        <f>VLOOKUP(D273,Category!A:B,2,FALSE)</f>
        <v>NCOS</v>
      </c>
      <c r="D273" t="str">
        <f t="shared" si="31"/>
        <v>1012087</v>
      </c>
      <c r="E273" t="str">
        <f t="shared" si="29"/>
        <v>Corporate Services DirectorateAss Dir Finance &amp; HRFinancial Services</v>
      </c>
      <c r="F273" t="s">
        <v>337</v>
      </c>
      <c r="G273" t="s">
        <v>338</v>
      </c>
      <c r="H273" t="s">
        <v>339</v>
      </c>
      <c r="I273" t="s">
        <v>1192</v>
      </c>
      <c r="J273" t="s">
        <v>348</v>
      </c>
      <c r="K273" t="s">
        <v>349</v>
      </c>
      <c r="L273">
        <v>101</v>
      </c>
      <c r="M273" t="s">
        <v>350</v>
      </c>
      <c r="N273">
        <v>2087</v>
      </c>
      <c r="O273" t="s">
        <v>333</v>
      </c>
      <c r="P273" s="6" t="str">
        <f t="shared" si="30"/>
        <v>Expenditure</v>
      </c>
      <c r="Q273" s="246">
        <v>80</v>
      </c>
      <c r="R273" s="246">
        <v>80</v>
      </c>
      <c r="S273" s="244">
        <v>80</v>
      </c>
      <c r="V273" s="259">
        <f t="shared" si="32"/>
        <v>80</v>
      </c>
      <c r="AJ273" s="245">
        <v>80</v>
      </c>
      <c r="AK273" s="251">
        <v>80</v>
      </c>
      <c r="AP273" s="257">
        <f t="shared" si="27"/>
        <v>80</v>
      </c>
      <c r="AS273" s="245">
        <f t="shared" si="28"/>
        <v>80</v>
      </c>
      <c r="AU273" s="8" t="s">
        <v>1286</v>
      </c>
    </row>
    <row r="274" spans="2:47" hidden="1" x14ac:dyDescent="0.3">
      <c r="B274" t="str">
        <f>VLOOKUP(D274,'[1]DOF080 Rev'!B:B,1,FALSE)</f>
        <v>1012180</v>
      </c>
      <c r="C274" t="str">
        <f>VLOOKUP(D274,Category!A:B,2,FALSE)</f>
        <v>NCOS</v>
      </c>
      <c r="D274" t="str">
        <f t="shared" si="31"/>
        <v>1012180</v>
      </c>
      <c r="E274" t="str">
        <f t="shared" si="29"/>
        <v>Corporate Services DirectorateAss Dir Finance &amp; HRFinancial Services</v>
      </c>
      <c r="F274" t="s">
        <v>337</v>
      </c>
      <c r="G274" t="s">
        <v>338</v>
      </c>
      <c r="H274" t="s">
        <v>339</v>
      </c>
      <c r="I274" t="s">
        <v>1192</v>
      </c>
      <c r="J274" t="s">
        <v>348</v>
      </c>
      <c r="K274" t="s">
        <v>349</v>
      </c>
      <c r="L274">
        <v>101</v>
      </c>
      <c r="M274" t="s">
        <v>350</v>
      </c>
      <c r="N274">
        <v>2180</v>
      </c>
      <c r="O274" t="s">
        <v>355</v>
      </c>
      <c r="P274" s="6" t="str">
        <f t="shared" si="30"/>
        <v>Expenditure</v>
      </c>
      <c r="Q274" s="246">
        <v>2080</v>
      </c>
      <c r="R274" s="246">
        <v>2080</v>
      </c>
      <c r="S274" s="244">
        <v>2080</v>
      </c>
      <c r="V274" s="259">
        <f t="shared" si="32"/>
        <v>2080</v>
      </c>
      <c r="AJ274" s="245">
        <v>2080</v>
      </c>
      <c r="AK274" s="251">
        <v>2080</v>
      </c>
      <c r="AP274" s="257">
        <f t="shared" si="27"/>
        <v>2080</v>
      </c>
      <c r="AS274" s="245">
        <f t="shared" si="28"/>
        <v>2080</v>
      </c>
      <c r="AU274" s="8" t="s">
        <v>1286</v>
      </c>
    </row>
    <row r="275" spans="2:47" hidden="1" x14ac:dyDescent="0.3">
      <c r="B275" t="str">
        <f>VLOOKUP(D275,'[1]DOF080 Rev'!B:B,1,FALSE)</f>
        <v>1015002</v>
      </c>
      <c r="C275" t="s">
        <v>1294</v>
      </c>
      <c r="D275" t="str">
        <f t="shared" si="31"/>
        <v>1015002</v>
      </c>
      <c r="E275" t="str">
        <f t="shared" si="29"/>
        <v>Corporate Services DirectorateAss Dir Finance &amp; HRFinancial Services</v>
      </c>
      <c r="F275" t="s">
        <v>337</v>
      </c>
      <c r="G275" t="s">
        <v>338</v>
      </c>
      <c r="H275" t="s">
        <v>339</v>
      </c>
      <c r="I275" t="s">
        <v>1192</v>
      </c>
      <c r="J275" t="s">
        <v>348</v>
      </c>
      <c r="K275" t="s">
        <v>349</v>
      </c>
      <c r="L275">
        <v>101</v>
      </c>
      <c r="M275" t="s">
        <v>350</v>
      </c>
      <c r="N275">
        <v>5002</v>
      </c>
      <c r="O275" t="s">
        <v>308</v>
      </c>
      <c r="P275" s="6" t="s">
        <v>1185</v>
      </c>
      <c r="Q275" s="246">
        <v>5600</v>
      </c>
      <c r="R275" s="246">
        <v>5600</v>
      </c>
      <c r="S275" s="244">
        <v>5600</v>
      </c>
      <c r="V275" s="259">
        <f t="shared" si="32"/>
        <v>5600</v>
      </c>
      <c r="AJ275" s="245">
        <v>5600</v>
      </c>
      <c r="AK275" s="251">
        <v>5600</v>
      </c>
      <c r="AP275" s="257">
        <f t="shared" si="27"/>
        <v>5600</v>
      </c>
      <c r="AS275" s="245">
        <f t="shared" si="28"/>
        <v>5600</v>
      </c>
      <c r="AU275" s="8" t="s">
        <v>1286</v>
      </c>
    </row>
    <row r="276" spans="2:47" hidden="1" x14ac:dyDescent="0.3">
      <c r="B276" t="str">
        <f>VLOOKUP(D276,'[1]DOF080 Rev'!B:B,1,FALSE)</f>
        <v>1018000</v>
      </c>
      <c r="C276" t="str">
        <f>VLOOKUP(D276,Category!A:B,2,FALSE)</f>
        <v>NCOS</v>
      </c>
      <c r="D276" t="str">
        <f t="shared" si="31"/>
        <v>1018000</v>
      </c>
      <c r="E276" t="str">
        <f t="shared" si="29"/>
        <v>Corporate Services DirectorateAss Dir Finance &amp; HRFinancial Services</v>
      </c>
      <c r="F276" t="s">
        <v>337</v>
      </c>
      <c r="G276" t="s">
        <v>338</v>
      </c>
      <c r="H276" t="s">
        <v>339</v>
      </c>
      <c r="I276" t="s">
        <v>1192</v>
      </c>
      <c r="J276" t="s">
        <v>348</v>
      </c>
      <c r="K276" t="s">
        <v>349</v>
      </c>
      <c r="L276">
        <v>101</v>
      </c>
      <c r="M276" t="s">
        <v>350</v>
      </c>
      <c r="N276">
        <v>8000</v>
      </c>
      <c r="O276" t="s">
        <v>163</v>
      </c>
      <c r="P276" s="6" t="str">
        <f t="shared" si="30"/>
        <v>Income</v>
      </c>
      <c r="Q276" s="246">
        <v>-100</v>
      </c>
      <c r="R276" s="246">
        <v>-100</v>
      </c>
      <c r="S276" s="244">
        <v>-100</v>
      </c>
      <c r="V276" s="259">
        <f t="shared" si="32"/>
        <v>-100</v>
      </c>
      <c r="AJ276" s="245">
        <v>-100</v>
      </c>
      <c r="AK276" s="251">
        <v>-100</v>
      </c>
      <c r="AP276" s="257">
        <f t="shared" si="27"/>
        <v>-100</v>
      </c>
      <c r="AS276" s="245">
        <f t="shared" si="28"/>
        <v>-100</v>
      </c>
      <c r="AU276" s="8" t="s">
        <v>1286</v>
      </c>
    </row>
    <row r="277" spans="2:47" hidden="1" x14ac:dyDescent="0.3">
      <c r="B277" t="str">
        <f>VLOOKUP(D277,'[1]DOF080 Rev'!B:B,1,FALSE)</f>
        <v>10982045</v>
      </c>
      <c r="C277" t="str">
        <f>VLOOKUP(D277,Category!A:B,2,FALSE)</f>
        <v>NCOS</v>
      </c>
      <c r="D277" t="str">
        <f t="shared" si="31"/>
        <v>10982045</v>
      </c>
      <c r="E277" t="str">
        <f t="shared" si="29"/>
        <v>Corporate Services DirectorateAss Dir Finance &amp; HRInsurance</v>
      </c>
      <c r="F277" t="s">
        <v>337</v>
      </c>
      <c r="G277" t="s">
        <v>338</v>
      </c>
      <c r="H277" t="s">
        <v>339</v>
      </c>
      <c r="I277" t="s">
        <v>1192</v>
      </c>
      <c r="J277" t="s">
        <v>356</v>
      </c>
      <c r="K277" t="s">
        <v>280</v>
      </c>
      <c r="L277">
        <v>1098</v>
      </c>
      <c r="M277" t="s">
        <v>280</v>
      </c>
      <c r="N277">
        <v>2045</v>
      </c>
      <c r="O277" t="s">
        <v>170</v>
      </c>
      <c r="P277" s="6" t="str">
        <f t="shared" si="30"/>
        <v>Expenditure</v>
      </c>
      <c r="Q277" s="246">
        <v>0</v>
      </c>
      <c r="R277" s="246">
        <v>0</v>
      </c>
      <c r="S277" s="244">
        <v>0</v>
      </c>
      <c r="V277" s="259">
        <f t="shared" si="32"/>
        <v>0</v>
      </c>
      <c r="AJ277" s="245">
        <v>0</v>
      </c>
      <c r="AK277" s="251">
        <v>0</v>
      </c>
      <c r="AP277" s="257">
        <f t="shared" si="27"/>
        <v>0</v>
      </c>
      <c r="AS277" s="245">
        <f t="shared" si="28"/>
        <v>0</v>
      </c>
      <c r="AU277" s="8" t="s">
        <v>1286</v>
      </c>
    </row>
    <row r="278" spans="2:47" hidden="1" x14ac:dyDescent="0.3">
      <c r="B278" t="str">
        <f>VLOOKUP(D278,'[1]DOF080 Rev'!B:B,1,FALSE)</f>
        <v>10982085</v>
      </c>
      <c r="C278" t="str">
        <f>VLOOKUP(D278,Category!A:B,2,FALSE)</f>
        <v>NCOS</v>
      </c>
      <c r="D278" t="str">
        <f t="shared" si="31"/>
        <v>10982085</v>
      </c>
      <c r="E278" t="str">
        <f t="shared" si="29"/>
        <v>Corporate Services DirectorateAss Dir Finance &amp; HRInsurance</v>
      </c>
      <c r="F278" t="s">
        <v>337</v>
      </c>
      <c r="G278" t="s">
        <v>338</v>
      </c>
      <c r="H278" t="s">
        <v>339</v>
      </c>
      <c r="I278" t="s">
        <v>1192</v>
      </c>
      <c r="J278" t="s">
        <v>356</v>
      </c>
      <c r="K278" t="s">
        <v>280</v>
      </c>
      <c r="L278">
        <v>1098</v>
      </c>
      <c r="M278" t="s">
        <v>280</v>
      </c>
      <c r="N278">
        <v>2085</v>
      </c>
      <c r="O278" t="s">
        <v>280</v>
      </c>
      <c r="P278" s="6" t="str">
        <f t="shared" si="30"/>
        <v>Expenditure</v>
      </c>
      <c r="Q278" s="246">
        <v>0</v>
      </c>
      <c r="R278" s="246">
        <v>0</v>
      </c>
      <c r="S278" s="244">
        <v>0</v>
      </c>
      <c r="V278" s="259">
        <f t="shared" si="32"/>
        <v>0</v>
      </c>
      <c r="AJ278" s="245">
        <v>0</v>
      </c>
      <c r="AK278" s="251">
        <v>0</v>
      </c>
      <c r="AP278" s="257">
        <f t="shared" si="27"/>
        <v>0</v>
      </c>
      <c r="AS278" s="245">
        <f t="shared" si="28"/>
        <v>0</v>
      </c>
      <c r="AU278" s="8" t="s">
        <v>1286</v>
      </c>
    </row>
    <row r="279" spans="2:47" hidden="1" x14ac:dyDescent="0.3">
      <c r="B279" t="str">
        <f>VLOOKUP(D279,'[1]DOF080 Rev'!B:B,1,FALSE)</f>
        <v>10984010</v>
      </c>
      <c r="C279" t="str">
        <f>VLOOKUP(D279,Category!A:B,2,FALSE)</f>
        <v>NCOS</v>
      </c>
      <c r="D279" t="str">
        <f t="shared" si="31"/>
        <v>10984010</v>
      </c>
      <c r="E279" t="str">
        <f t="shared" si="29"/>
        <v>Corporate Services DirectorateAss Dir Finance &amp; HRInsurance</v>
      </c>
      <c r="F279" t="s">
        <v>337</v>
      </c>
      <c r="G279" t="s">
        <v>338</v>
      </c>
      <c r="H279" t="s">
        <v>339</v>
      </c>
      <c r="I279" t="s">
        <v>1192</v>
      </c>
      <c r="J279" t="s">
        <v>356</v>
      </c>
      <c r="K279" t="s">
        <v>280</v>
      </c>
      <c r="L279">
        <v>1098</v>
      </c>
      <c r="M279" t="s">
        <v>280</v>
      </c>
      <c r="N279">
        <v>4010</v>
      </c>
      <c r="O279" t="s">
        <v>357</v>
      </c>
      <c r="P279" s="6" t="str">
        <f t="shared" si="30"/>
        <v>Expenditure</v>
      </c>
      <c r="Q279" s="246">
        <v>0</v>
      </c>
      <c r="R279" s="246">
        <v>0</v>
      </c>
      <c r="S279" s="244">
        <v>0</v>
      </c>
      <c r="V279" s="259">
        <f t="shared" si="32"/>
        <v>0</v>
      </c>
      <c r="AJ279" s="245">
        <v>0</v>
      </c>
      <c r="AK279" s="251">
        <v>0</v>
      </c>
      <c r="AP279" s="257">
        <f t="shared" si="27"/>
        <v>0</v>
      </c>
      <c r="AS279" s="245">
        <f t="shared" si="28"/>
        <v>0</v>
      </c>
      <c r="AU279" s="8" t="s">
        <v>1286</v>
      </c>
    </row>
    <row r="280" spans="2:47" hidden="1" x14ac:dyDescent="0.3">
      <c r="B280" t="str">
        <f>VLOOKUP(D280,'[1]DOF080 Rev'!B:B,1,FALSE)</f>
        <v>10988000</v>
      </c>
      <c r="C280" t="str">
        <f>VLOOKUP(D280,Category!A:B,2,FALSE)</f>
        <v>NCOS</v>
      </c>
      <c r="D280" t="str">
        <f t="shared" si="31"/>
        <v>10988000</v>
      </c>
      <c r="E280" t="str">
        <f t="shared" si="29"/>
        <v>Corporate Services DirectorateAss Dir Finance &amp; HRInsurance</v>
      </c>
      <c r="F280" t="s">
        <v>337</v>
      </c>
      <c r="G280" t="s">
        <v>338</v>
      </c>
      <c r="H280" t="s">
        <v>339</v>
      </c>
      <c r="I280" t="s">
        <v>1192</v>
      </c>
      <c r="J280" t="s">
        <v>356</v>
      </c>
      <c r="K280" t="s">
        <v>280</v>
      </c>
      <c r="L280">
        <v>1098</v>
      </c>
      <c r="M280" t="s">
        <v>280</v>
      </c>
      <c r="N280">
        <v>8000</v>
      </c>
      <c r="O280" t="s">
        <v>163</v>
      </c>
      <c r="P280" s="6" t="str">
        <f t="shared" si="30"/>
        <v>Income</v>
      </c>
      <c r="Q280" s="246">
        <v>0</v>
      </c>
      <c r="R280" s="246">
        <v>0</v>
      </c>
      <c r="S280" s="244">
        <v>0</v>
      </c>
      <c r="V280" s="259">
        <f t="shared" si="32"/>
        <v>0</v>
      </c>
      <c r="AJ280" s="245">
        <v>0</v>
      </c>
      <c r="AK280" s="251">
        <v>0</v>
      </c>
      <c r="AP280" s="257">
        <f t="shared" si="27"/>
        <v>0</v>
      </c>
      <c r="AS280" s="245">
        <f t="shared" si="28"/>
        <v>0</v>
      </c>
      <c r="AU280" s="8" t="s">
        <v>1286</v>
      </c>
    </row>
    <row r="281" spans="2:47" hidden="1" x14ac:dyDescent="0.3">
      <c r="B281" t="e">
        <f>VLOOKUP(D281,'[1]DOF080 Rev'!B:B,1,FALSE)</f>
        <v>#N/A</v>
      </c>
      <c r="C281" t="str">
        <f>VLOOKUP(D281,Category!A:B,2,FALSE)</f>
        <v>SUSPENSE</v>
      </c>
      <c r="D281" t="str">
        <f t="shared" si="31"/>
        <v>90526003</v>
      </c>
      <c r="E281" t="str">
        <f t="shared" si="29"/>
        <v>Corporate Services DirectorateAss Dir Finance &amp; HRSuspense Account</v>
      </c>
      <c r="F281" t="s">
        <v>337</v>
      </c>
      <c r="G281" t="s">
        <v>338</v>
      </c>
      <c r="H281" t="s">
        <v>339</v>
      </c>
      <c r="I281" t="s">
        <v>1192</v>
      </c>
      <c r="J281" t="s">
        <v>205</v>
      </c>
      <c r="K281" t="s">
        <v>206</v>
      </c>
      <c r="L281">
        <v>9052</v>
      </c>
      <c r="M281" t="s">
        <v>358</v>
      </c>
      <c r="N281">
        <v>6003</v>
      </c>
      <c r="O281" t="s">
        <v>89</v>
      </c>
      <c r="P281" s="6" t="str">
        <f t="shared" si="30"/>
        <v>Income</v>
      </c>
      <c r="Q281" s="246">
        <v>0</v>
      </c>
      <c r="R281" s="246">
        <v>0</v>
      </c>
      <c r="V281" s="259">
        <f t="shared" si="32"/>
        <v>0</v>
      </c>
      <c r="AJ281" s="245">
        <v>0</v>
      </c>
      <c r="AK281" s="251">
        <v>0</v>
      </c>
      <c r="AP281" s="257">
        <f t="shared" si="27"/>
        <v>0</v>
      </c>
      <c r="AS281" s="245">
        <f t="shared" si="28"/>
        <v>0</v>
      </c>
    </row>
    <row r="282" spans="2:47" hidden="1" x14ac:dyDescent="0.3">
      <c r="B282" t="str">
        <f>VLOOKUP(D282,'[1]DOF080 Rev'!B:B,1,FALSE)</f>
        <v>10428500</v>
      </c>
      <c r="C282" t="str">
        <f>VLOOKUP(D282,Category!A:B,2,FALSE)</f>
        <v>NCOS</v>
      </c>
      <c r="D282" t="str">
        <f t="shared" si="31"/>
        <v>10428500</v>
      </c>
      <c r="E282" t="str">
        <f t="shared" si="29"/>
        <v>Corporate Services DirectorateAss Dir Finance &amp; HRTreasury Management</v>
      </c>
      <c r="F282" t="s">
        <v>337</v>
      </c>
      <c r="G282" t="s">
        <v>338</v>
      </c>
      <c r="H282" t="s">
        <v>339</v>
      </c>
      <c r="I282" t="s">
        <v>1192</v>
      </c>
      <c r="J282" t="s">
        <v>359</v>
      </c>
      <c r="K282" t="s">
        <v>360</v>
      </c>
      <c r="L282">
        <v>1042</v>
      </c>
      <c r="M282" t="s">
        <v>361</v>
      </c>
      <c r="N282">
        <v>8500</v>
      </c>
      <c r="O282" t="s">
        <v>362</v>
      </c>
      <c r="P282" s="6" t="str">
        <f t="shared" si="30"/>
        <v>Income</v>
      </c>
      <c r="Q282" s="246">
        <v>-21000</v>
      </c>
      <c r="R282" s="246">
        <v>-21000</v>
      </c>
      <c r="S282" s="244">
        <v>-21000</v>
      </c>
      <c r="V282" s="259">
        <f t="shared" si="32"/>
        <v>-21000</v>
      </c>
      <c r="AJ282" s="245">
        <v>-21000</v>
      </c>
      <c r="AK282" s="251">
        <v>-21000</v>
      </c>
      <c r="AO282" s="260">
        <v>21000</v>
      </c>
      <c r="AP282" s="257">
        <f t="shared" si="27"/>
        <v>0</v>
      </c>
      <c r="AS282" s="245">
        <f t="shared" si="28"/>
        <v>0</v>
      </c>
      <c r="AT282" s="8" t="s">
        <v>3579</v>
      </c>
      <c r="AU282" s="8" t="s">
        <v>1286</v>
      </c>
    </row>
    <row r="283" spans="2:47" hidden="1" x14ac:dyDescent="0.3">
      <c r="B283" t="str">
        <f>VLOOKUP(D283,'[1]DOF080 Rev'!B:B,1,FALSE)</f>
        <v>10962015</v>
      </c>
      <c r="C283" t="str">
        <f>VLOOKUP(D283,Category!A:B,2,FALSE)</f>
        <v>NCOS</v>
      </c>
      <c r="D283" t="str">
        <f t="shared" si="31"/>
        <v>10962015</v>
      </c>
      <c r="E283" t="str">
        <f t="shared" si="29"/>
        <v>Corporate Services DirectorateAss Dir Finance &amp; HRTreasury Management</v>
      </c>
      <c r="F283" t="s">
        <v>337</v>
      </c>
      <c r="G283" t="s">
        <v>338</v>
      </c>
      <c r="H283" t="s">
        <v>339</v>
      </c>
      <c r="I283" t="s">
        <v>1192</v>
      </c>
      <c r="J283" t="s">
        <v>359</v>
      </c>
      <c r="K283" t="s">
        <v>360</v>
      </c>
      <c r="L283">
        <v>1096</v>
      </c>
      <c r="M283" t="s">
        <v>360</v>
      </c>
      <c r="N283">
        <v>2015</v>
      </c>
      <c r="O283" t="s">
        <v>278</v>
      </c>
      <c r="P283" s="6" t="str">
        <f t="shared" si="30"/>
        <v>Expenditure</v>
      </c>
      <c r="Q283" s="246">
        <v>27860</v>
      </c>
      <c r="R283" s="246">
        <v>27860</v>
      </c>
      <c r="S283" s="244">
        <v>27860</v>
      </c>
      <c r="V283" s="259">
        <f t="shared" si="32"/>
        <v>27860</v>
      </c>
      <c r="AJ283" s="245">
        <v>27860</v>
      </c>
      <c r="AK283" s="251">
        <v>27860</v>
      </c>
      <c r="AP283" s="257">
        <f t="shared" si="27"/>
        <v>27860</v>
      </c>
      <c r="AS283" s="245">
        <f t="shared" si="28"/>
        <v>27860</v>
      </c>
      <c r="AU283" s="8" t="s">
        <v>1286</v>
      </c>
    </row>
    <row r="284" spans="2:47" hidden="1" x14ac:dyDescent="0.3">
      <c r="B284" t="str">
        <f>VLOOKUP(D284,'[1]DOF080 Rev'!B:B,1,FALSE)</f>
        <v>10962045</v>
      </c>
      <c r="C284" t="str">
        <f>VLOOKUP(D284,Category!A:B,2,FALSE)</f>
        <v>NCOS</v>
      </c>
      <c r="D284" t="str">
        <f t="shared" si="31"/>
        <v>10962045</v>
      </c>
      <c r="E284" t="str">
        <f t="shared" si="29"/>
        <v>Corporate Services DirectorateAss Dir Finance &amp; HRTreasury Management</v>
      </c>
      <c r="F284" t="s">
        <v>337</v>
      </c>
      <c r="G284" t="s">
        <v>338</v>
      </c>
      <c r="H284" t="s">
        <v>339</v>
      </c>
      <c r="I284" t="s">
        <v>1192</v>
      </c>
      <c r="J284" t="s">
        <v>359</v>
      </c>
      <c r="K284" t="s">
        <v>360</v>
      </c>
      <c r="L284">
        <v>1096</v>
      </c>
      <c r="M284" t="s">
        <v>360</v>
      </c>
      <c r="N284">
        <v>2045</v>
      </c>
      <c r="O284" t="s">
        <v>170</v>
      </c>
      <c r="P284" s="6" t="str">
        <f t="shared" si="30"/>
        <v>Expenditure</v>
      </c>
      <c r="Q284" s="246">
        <v>10780</v>
      </c>
      <c r="R284" s="246">
        <v>10780</v>
      </c>
      <c r="S284" s="244">
        <v>10780</v>
      </c>
      <c r="V284" s="259">
        <f t="shared" si="32"/>
        <v>10780</v>
      </c>
      <c r="AJ284" s="245">
        <v>10780</v>
      </c>
      <c r="AK284" s="251">
        <v>10780</v>
      </c>
      <c r="AP284" s="257">
        <f t="shared" si="27"/>
        <v>10780</v>
      </c>
      <c r="AS284" s="245">
        <f t="shared" si="28"/>
        <v>10780</v>
      </c>
      <c r="AU284" s="8" t="s">
        <v>1286</v>
      </c>
    </row>
    <row r="285" spans="2:47" hidden="1" x14ac:dyDescent="0.3">
      <c r="B285" t="str">
        <f>VLOOKUP(D285,'[1]DOF080 Rev'!B:B,1,FALSE)</f>
        <v>10962052</v>
      </c>
      <c r="C285" t="str">
        <f>VLOOKUP(D285,Category!A:B,2,FALSE)</f>
        <v>NCOS</v>
      </c>
      <c r="D285" t="str">
        <f t="shared" si="31"/>
        <v>10962052</v>
      </c>
      <c r="E285" t="str">
        <f t="shared" si="29"/>
        <v>Corporate Services DirectorateAss Dir Finance &amp; HRTreasury Management</v>
      </c>
      <c r="F285" t="s">
        <v>337</v>
      </c>
      <c r="G285" t="s">
        <v>338</v>
      </c>
      <c r="H285" t="s">
        <v>339</v>
      </c>
      <c r="I285" t="s">
        <v>1192</v>
      </c>
      <c r="J285" t="s">
        <v>359</v>
      </c>
      <c r="K285" t="s">
        <v>360</v>
      </c>
      <c r="L285">
        <v>1096</v>
      </c>
      <c r="M285" t="s">
        <v>360</v>
      </c>
      <c r="N285">
        <v>2052</v>
      </c>
      <c r="O285" t="s">
        <v>363</v>
      </c>
      <c r="P285" s="6" t="str">
        <f t="shared" si="30"/>
        <v>Expenditure</v>
      </c>
      <c r="Q285" s="246">
        <v>1020</v>
      </c>
      <c r="R285" s="246">
        <v>1020</v>
      </c>
      <c r="S285" s="244">
        <v>1020</v>
      </c>
      <c r="V285" s="259">
        <f t="shared" si="32"/>
        <v>1020</v>
      </c>
      <c r="AJ285" s="245">
        <v>1020</v>
      </c>
      <c r="AK285" s="251">
        <v>1020</v>
      </c>
      <c r="AP285" s="257">
        <f t="shared" si="27"/>
        <v>1020</v>
      </c>
      <c r="AS285" s="245">
        <f t="shared" si="28"/>
        <v>1020</v>
      </c>
      <c r="AU285" s="8" t="s">
        <v>1286</v>
      </c>
    </row>
    <row r="286" spans="2:47" hidden="1" x14ac:dyDescent="0.3">
      <c r="B286" t="str">
        <f>VLOOKUP(D286,'[1]DOF080 Rev'!B:B,1,FALSE)</f>
        <v>10962078</v>
      </c>
      <c r="C286" t="str">
        <f>VLOOKUP(D286,Category!A:B,2,FALSE)</f>
        <v>NCOS</v>
      </c>
      <c r="D286" t="str">
        <f t="shared" si="31"/>
        <v>10962078</v>
      </c>
      <c r="E286" t="str">
        <f t="shared" si="29"/>
        <v>Corporate Services DirectorateAss Dir Finance &amp; HRTreasury Management</v>
      </c>
      <c r="F286" t="s">
        <v>337</v>
      </c>
      <c r="G286" t="s">
        <v>338</v>
      </c>
      <c r="H286" t="s">
        <v>339</v>
      </c>
      <c r="I286" t="s">
        <v>1192</v>
      </c>
      <c r="J286" t="s">
        <v>359</v>
      </c>
      <c r="K286" t="s">
        <v>360</v>
      </c>
      <c r="L286">
        <v>1096</v>
      </c>
      <c r="M286" t="s">
        <v>360</v>
      </c>
      <c r="N286">
        <v>2078</v>
      </c>
      <c r="O286" t="s">
        <v>284</v>
      </c>
      <c r="P286" s="6" t="str">
        <f t="shared" si="30"/>
        <v>Expenditure</v>
      </c>
      <c r="Q286" s="246">
        <v>70</v>
      </c>
      <c r="R286" s="246">
        <v>70</v>
      </c>
      <c r="S286" s="244">
        <v>70</v>
      </c>
      <c r="V286" s="259">
        <f t="shared" si="32"/>
        <v>70</v>
      </c>
      <c r="AJ286" s="245">
        <v>70</v>
      </c>
      <c r="AK286" s="251">
        <v>70</v>
      </c>
      <c r="AP286" s="257">
        <f t="shared" si="27"/>
        <v>70</v>
      </c>
      <c r="AS286" s="245">
        <f t="shared" si="28"/>
        <v>70</v>
      </c>
      <c r="AU286" s="8" t="s">
        <v>1286</v>
      </c>
    </row>
    <row r="287" spans="2:47" ht="43.2" hidden="1" x14ac:dyDescent="0.3">
      <c r="B287" t="str">
        <f>VLOOKUP(D287,'[1]DOF080 Rev'!B:B,1,FALSE)</f>
        <v>10978602</v>
      </c>
      <c r="C287" t="str">
        <f>VLOOKUP(D287,Category!A:B,2,FALSE)</f>
        <v>NCOS</v>
      </c>
      <c r="D287" t="str">
        <f t="shared" si="31"/>
        <v>10978602</v>
      </c>
      <c r="E287" t="str">
        <f t="shared" si="29"/>
        <v>Corporate Services DirectorateAss Dir Finance &amp; HRTreasury Management</v>
      </c>
      <c r="F287" t="s">
        <v>337</v>
      </c>
      <c r="G287" t="s">
        <v>338</v>
      </c>
      <c r="H287" t="s">
        <v>339</v>
      </c>
      <c r="I287" t="s">
        <v>1192</v>
      </c>
      <c r="J287" t="s">
        <v>359</v>
      </c>
      <c r="K287" t="s">
        <v>360</v>
      </c>
      <c r="L287">
        <v>1097</v>
      </c>
      <c r="M287" t="s">
        <v>364</v>
      </c>
      <c r="N287">
        <v>8602</v>
      </c>
      <c r="O287" t="s">
        <v>365</v>
      </c>
      <c r="P287" s="6" t="str">
        <f t="shared" si="30"/>
        <v>Income</v>
      </c>
      <c r="Q287" s="246">
        <v>-37000</v>
      </c>
      <c r="R287" s="246">
        <v>-37000</v>
      </c>
      <c r="S287" s="244">
        <v>-37000</v>
      </c>
      <c r="V287" s="259">
        <f t="shared" si="32"/>
        <v>-37000</v>
      </c>
      <c r="AJ287" s="245">
        <v>-37000</v>
      </c>
      <c r="AK287" s="251">
        <v>-37000</v>
      </c>
      <c r="AO287" s="260">
        <f>-23000-21000</f>
        <v>-44000</v>
      </c>
      <c r="AP287" s="257">
        <f t="shared" si="27"/>
        <v>-81000</v>
      </c>
      <c r="AS287" s="245">
        <f t="shared" si="28"/>
        <v>-81000</v>
      </c>
      <c r="AT287" s="8" t="s">
        <v>3580</v>
      </c>
    </row>
    <row r="288" spans="2:47" hidden="1" x14ac:dyDescent="0.3">
      <c r="B288" t="str">
        <f>VLOOKUP(D288,'[1]DOF080 Rev'!B:B,1,FALSE)</f>
        <v>10978603</v>
      </c>
      <c r="C288" t="str">
        <f>VLOOKUP(D288,Category!A:B,2,FALSE)</f>
        <v>NCOS</v>
      </c>
      <c r="D288" t="str">
        <f t="shared" si="31"/>
        <v>10978603</v>
      </c>
      <c r="E288" t="str">
        <f t="shared" si="29"/>
        <v>Corporate Services DirectorateAss Dir Finance &amp; HRTreasury Management</v>
      </c>
      <c r="F288" t="s">
        <v>337</v>
      </c>
      <c r="G288" t="s">
        <v>338</v>
      </c>
      <c r="H288" t="s">
        <v>339</v>
      </c>
      <c r="I288" t="s">
        <v>1192</v>
      </c>
      <c r="J288" t="s">
        <v>359</v>
      </c>
      <c r="K288" t="s">
        <v>360</v>
      </c>
      <c r="L288">
        <v>1097</v>
      </c>
      <c r="M288" t="s">
        <v>364</v>
      </c>
      <c r="N288">
        <v>8603</v>
      </c>
      <c r="O288" t="s">
        <v>366</v>
      </c>
      <c r="P288" s="6" t="str">
        <f t="shared" si="30"/>
        <v>Income</v>
      </c>
      <c r="Q288" s="246">
        <v>1700</v>
      </c>
      <c r="R288" s="246">
        <v>1700</v>
      </c>
      <c r="S288" s="244">
        <v>1700</v>
      </c>
      <c r="V288" s="259">
        <f t="shared" si="32"/>
        <v>1700</v>
      </c>
      <c r="AJ288" s="245">
        <v>1700</v>
      </c>
      <c r="AK288" s="251">
        <v>1700</v>
      </c>
      <c r="AP288" s="257">
        <f t="shared" si="27"/>
        <v>1700</v>
      </c>
      <c r="AS288" s="245">
        <f t="shared" si="28"/>
        <v>1700</v>
      </c>
      <c r="AU288" s="8" t="s">
        <v>1286</v>
      </c>
    </row>
    <row r="289" spans="2:47" hidden="1" x14ac:dyDescent="0.3">
      <c r="B289" t="str">
        <f>VLOOKUP(D289,'[1]DOF080 Rev'!B:B,1,FALSE)</f>
        <v>10978605</v>
      </c>
      <c r="C289" t="str">
        <f>VLOOKUP(D289,Category!A:B,2,FALSE)</f>
        <v>NCOS</v>
      </c>
      <c r="D289" t="str">
        <f t="shared" si="31"/>
        <v>10978605</v>
      </c>
      <c r="E289" t="str">
        <f t="shared" si="29"/>
        <v>Corporate Services DirectorateAss Dir Finance &amp; HRTreasury Management</v>
      </c>
      <c r="F289" t="s">
        <v>337</v>
      </c>
      <c r="G289" t="s">
        <v>338</v>
      </c>
      <c r="H289" t="s">
        <v>339</v>
      </c>
      <c r="I289" t="s">
        <v>1192</v>
      </c>
      <c r="J289" t="s">
        <v>359</v>
      </c>
      <c r="K289" t="s">
        <v>360</v>
      </c>
      <c r="L289">
        <v>1097</v>
      </c>
      <c r="M289" t="s">
        <v>364</v>
      </c>
      <c r="N289">
        <v>8605</v>
      </c>
      <c r="O289" t="s">
        <v>367</v>
      </c>
      <c r="P289" s="6" t="str">
        <f t="shared" si="30"/>
        <v>Income</v>
      </c>
      <c r="Q289" s="246">
        <v>-6370</v>
      </c>
      <c r="R289" s="246">
        <v>-6370</v>
      </c>
      <c r="S289" s="244">
        <v>-6370</v>
      </c>
      <c r="V289" s="259">
        <f t="shared" si="32"/>
        <v>-6370</v>
      </c>
      <c r="AJ289" s="245">
        <v>-6370</v>
      </c>
      <c r="AK289" s="251">
        <v>-6370</v>
      </c>
      <c r="AP289" s="257">
        <f t="shared" si="27"/>
        <v>-6370</v>
      </c>
      <c r="AS289" s="245">
        <f t="shared" si="28"/>
        <v>-6370</v>
      </c>
      <c r="AU289" s="8" t="s">
        <v>1286</v>
      </c>
    </row>
    <row r="290" spans="2:47" hidden="1" x14ac:dyDescent="0.3">
      <c r="B290" t="str">
        <f>VLOOKUP(D290,'[1]DOF080 Rev'!B:B,1,FALSE)</f>
        <v>10978606</v>
      </c>
      <c r="C290" t="str">
        <f>VLOOKUP(D290,Category!A:B,2,FALSE)</f>
        <v>NCOS</v>
      </c>
      <c r="D290" t="str">
        <f t="shared" si="31"/>
        <v>10978606</v>
      </c>
      <c r="E290" t="str">
        <f t="shared" si="29"/>
        <v>Corporate Services DirectorateAss Dir Finance &amp; HRTreasury Management</v>
      </c>
      <c r="F290" t="s">
        <v>337</v>
      </c>
      <c r="G290" t="s">
        <v>338</v>
      </c>
      <c r="H290" t="s">
        <v>339</v>
      </c>
      <c r="I290" t="s">
        <v>1192</v>
      </c>
      <c r="J290" t="s">
        <v>359</v>
      </c>
      <c r="K290" t="s">
        <v>360</v>
      </c>
      <c r="L290">
        <v>1097</v>
      </c>
      <c r="M290" t="s">
        <v>364</v>
      </c>
      <c r="N290">
        <v>8606</v>
      </c>
      <c r="O290" t="s">
        <v>368</v>
      </c>
      <c r="P290" s="6" t="str">
        <f t="shared" si="30"/>
        <v>Income</v>
      </c>
      <c r="Q290" s="246">
        <v>-11000</v>
      </c>
      <c r="R290" s="246">
        <v>-11000</v>
      </c>
      <c r="S290" s="244">
        <v>-11000</v>
      </c>
      <c r="V290" s="259">
        <f t="shared" si="32"/>
        <v>-11000</v>
      </c>
      <c r="AJ290" s="245">
        <v>-11000</v>
      </c>
      <c r="AK290" s="251">
        <v>-11000</v>
      </c>
      <c r="AP290" s="257">
        <f t="shared" si="27"/>
        <v>-11000</v>
      </c>
      <c r="AS290" s="245">
        <f t="shared" si="28"/>
        <v>-11000</v>
      </c>
      <c r="AU290" s="8" t="s">
        <v>1286</v>
      </c>
    </row>
    <row r="291" spans="2:47" hidden="1" x14ac:dyDescent="0.3">
      <c r="B291" t="str">
        <f>VLOOKUP(D291,'[1]DOF080 Rev'!B:B,1,FALSE)</f>
        <v>10978607</v>
      </c>
      <c r="C291" t="str">
        <f>VLOOKUP(D291,Category!A:B,2,FALSE)</f>
        <v>NCOS</v>
      </c>
      <c r="D291" t="str">
        <f t="shared" si="31"/>
        <v>10978607</v>
      </c>
      <c r="E291" t="str">
        <f t="shared" si="29"/>
        <v>Corporate Services DirectorateAss Dir Finance &amp; HRTreasury Management</v>
      </c>
      <c r="F291" t="s">
        <v>337</v>
      </c>
      <c r="G291" t="s">
        <v>338</v>
      </c>
      <c r="H291" t="s">
        <v>339</v>
      </c>
      <c r="I291" t="s">
        <v>1192</v>
      </c>
      <c r="J291" t="s">
        <v>359</v>
      </c>
      <c r="K291" t="s">
        <v>360</v>
      </c>
      <c r="L291">
        <v>1097</v>
      </c>
      <c r="M291" t="s">
        <v>364</v>
      </c>
      <c r="N291">
        <v>8607</v>
      </c>
      <c r="O291" t="s">
        <v>369</v>
      </c>
      <c r="P291" s="6" t="str">
        <f t="shared" si="30"/>
        <v>Income</v>
      </c>
      <c r="Q291" s="246">
        <v>-184000</v>
      </c>
      <c r="R291" s="246">
        <v>-184000</v>
      </c>
      <c r="S291" s="244">
        <v>-184000</v>
      </c>
      <c r="V291" s="259">
        <f t="shared" si="32"/>
        <v>-184000</v>
      </c>
      <c r="AJ291" s="245">
        <v>-184000</v>
      </c>
      <c r="AK291" s="251">
        <v>-184000</v>
      </c>
      <c r="AP291" s="257">
        <f t="shared" si="27"/>
        <v>-184000</v>
      </c>
      <c r="AS291" s="245">
        <f t="shared" si="28"/>
        <v>-184000</v>
      </c>
      <c r="AT291" s="8" t="s">
        <v>3497</v>
      </c>
      <c r="AU291" s="8" t="s">
        <v>1286</v>
      </c>
    </row>
    <row r="292" spans="2:47" hidden="1" x14ac:dyDescent="0.3">
      <c r="B292" t="str">
        <f>VLOOKUP(D292,'[1]DOF080 Rev'!B:B,1,FALSE)</f>
        <v>10978608</v>
      </c>
      <c r="C292" t="str">
        <f>VLOOKUP(D292,Category!A:B,2,FALSE)</f>
        <v>NCOS</v>
      </c>
      <c r="D292" t="str">
        <f t="shared" si="31"/>
        <v>10978608</v>
      </c>
      <c r="E292" t="str">
        <f t="shared" si="29"/>
        <v>Corporate Services DirectorateAss Dir Finance &amp; HRTreasury Management</v>
      </c>
      <c r="F292" t="s">
        <v>337</v>
      </c>
      <c r="G292" t="s">
        <v>338</v>
      </c>
      <c r="H292" t="s">
        <v>339</v>
      </c>
      <c r="I292" t="s">
        <v>1192</v>
      </c>
      <c r="J292" t="s">
        <v>359</v>
      </c>
      <c r="K292" t="s">
        <v>360</v>
      </c>
      <c r="L292">
        <v>1097</v>
      </c>
      <c r="M292" t="s">
        <v>364</v>
      </c>
      <c r="N292">
        <v>8608</v>
      </c>
      <c r="O292" t="s">
        <v>370</v>
      </c>
      <c r="P292" s="6" t="str">
        <f t="shared" si="30"/>
        <v>Income</v>
      </c>
      <c r="Q292" s="246">
        <v>-84710</v>
      </c>
      <c r="R292" s="246">
        <v>-84710</v>
      </c>
      <c r="S292" s="244">
        <v>-84710</v>
      </c>
      <c r="V292" s="259">
        <f t="shared" si="32"/>
        <v>-84710</v>
      </c>
      <c r="AF292" s="245">
        <v>84710</v>
      </c>
      <c r="AJ292" s="245">
        <v>-84710</v>
      </c>
      <c r="AK292" s="251">
        <v>0</v>
      </c>
      <c r="AP292" s="257">
        <f t="shared" si="27"/>
        <v>0</v>
      </c>
      <c r="AS292" s="245">
        <f t="shared" si="28"/>
        <v>0</v>
      </c>
      <c r="AU292" s="8" t="s">
        <v>3005</v>
      </c>
    </row>
    <row r="293" spans="2:47" hidden="1" x14ac:dyDescent="0.3">
      <c r="B293" t="str">
        <f>VLOOKUP(D293,'[1]DOF080 Rev'!B:B,1,FALSE)</f>
        <v>10632087</v>
      </c>
      <c r="C293" t="str">
        <f>VLOOKUP(D293,Category!A:B,2,FALSE)</f>
        <v>NCOS</v>
      </c>
      <c r="D293" t="str">
        <f t="shared" si="31"/>
        <v>10632087</v>
      </c>
      <c r="E293" t="str">
        <f t="shared" si="29"/>
        <v>Corporate Services DirectorateAss Dir Legal &amp; Democratic ServicesCivic Duties</v>
      </c>
      <c r="F293" t="s">
        <v>337</v>
      </c>
      <c r="G293" t="s">
        <v>338</v>
      </c>
      <c r="H293" t="s">
        <v>371</v>
      </c>
      <c r="I293" t="s">
        <v>1200</v>
      </c>
      <c r="J293" t="s">
        <v>373</v>
      </c>
      <c r="K293" t="s">
        <v>374</v>
      </c>
      <c r="L293">
        <v>1063</v>
      </c>
      <c r="M293" t="s">
        <v>375</v>
      </c>
      <c r="N293">
        <v>2087</v>
      </c>
      <c r="O293" t="s">
        <v>333</v>
      </c>
      <c r="P293" s="6" t="str">
        <f t="shared" si="30"/>
        <v>Expenditure</v>
      </c>
      <c r="Q293" s="246">
        <v>2080</v>
      </c>
      <c r="R293" s="246">
        <v>2080</v>
      </c>
      <c r="S293" s="244">
        <v>2080</v>
      </c>
      <c r="V293" s="259">
        <f t="shared" si="32"/>
        <v>2080</v>
      </c>
      <c r="AJ293" s="245">
        <v>2080</v>
      </c>
      <c r="AK293" s="251">
        <v>2080</v>
      </c>
      <c r="AP293" s="257">
        <f t="shared" si="27"/>
        <v>2080</v>
      </c>
      <c r="AS293" s="245">
        <f t="shared" si="28"/>
        <v>2080</v>
      </c>
      <c r="AU293" s="8" t="s">
        <v>1286</v>
      </c>
    </row>
    <row r="294" spans="2:47" hidden="1" x14ac:dyDescent="0.3">
      <c r="B294" t="str">
        <f>VLOOKUP(D294,'[1]DOF080 Rev'!B:B,1,FALSE)</f>
        <v>10742073</v>
      </c>
      <c r="C294" t="str">
        <f>VLOOKUP(D294,Category!A:B,2,FALSE)</f>
        <v>NCOS</v>
      </c>
      <c r="D294" t="str">
        <f t="shared" si="31"/>
        <v>10742073</v>
      </c>
      <c r="E294" t="str">
        <f t="shared" si="29"/>
        <v>Corporate Services DirectorateAss Dir Legal &amp; Democratic ServicesCivic Duties</v>
      </c>
      <c r="F294" t="s">
        <v>337</v>
      </c>
      <c r="G294" t="s">
        <v>338</v>
      </c>
      <c r="H294" t="s">
        <v>371</v>
      </c>
      <c r="I294" t="s">
        <v>1200</v>
      </c>
      <c r="J294" t="s">
        <v>373</v>
      </c>
      <c r="K294" t="s">
        <v>374</v>
      </c>
      <c r="L294">
        <v>1074</v>
      </c>
      <c r="M294" t="s">
        <v>376</v>
      </c>
      <c r="N294">
        <v>2073</v>
      </c>
      <c r="O294" t="s">
        <v>377</v>
      </c>
      <c r="P294" s="6" t="str">
        <f t="shared" si="30"/>
        <v>Expenditure</v>
      </c>
      <c r="Q294" s="246">
        <v>2190</v>
      </c>
      <c r="R294" s="246">
        <v>2190</v>
      </c>
      <c r="S294" s="244">
        <v>2190</v>
      </c>
      <c r="V294" s="259">
        <f t="shared" si="32"/>
        <v>2190</v>
      </c>
      <c r="AJ294" s="245">
        <v>2190</v>
      </c>
      <c r="AK294" s="251">
        <v>2190</v>
      </c>
      <c r="AP294" s="257">
        <f t="shared" si="27"/>
        <v>2190</v>
      </c>
      <c r="AS294" s="245">
        <f t="shared" si="28"/>
        <v>2190</v>
      </c>
      <c r="AU294" s="8" t="s">
        <v>1286</v>
      </c>
    </row>
    <row r="295" spans="2:47" hidden="1" x14ac:dyDescent="0.3">
      <c r="B295" t="str">
        <f>VLOOKUP(D295,'[1]DOF080 Rev'!B:B,1,FALSE)</f>
        <v>10742079</v>
      </c>
      <c r="C295" t="str">
        <f>VLOOKUP(D295,Category!A:B,2,FALSE)</f>
        <v>NCOS</v>
      </c>
      <c r="D295" t="str">
        <f t="shared" si="31"/>
        <v>10742079</v>
      </c>
      <c r="E295" t="str">
        <f t="shared" si="29"/>
        <v>Corporate Services DirectorateAss Dir Legal &amp; Democratic ServicesCivic Duties</v>
      </c>
      <c r="F295" t="s">
        <v>337</v>
      </c>
      <c r="G295" t="s">
        <v>338</v>
      </c>
      <c r="H295" t="s">
        <v>371</v>
      </c>
      <c r="I295" t="s">
        <v>1200</v>
      </c>
      <c r="J295" t="s">
        <v>373</v>
      </c>
      <c r="K295" t="s">
        <v>374</v>
      </c>
      <c r="L295">
        <v>1074</v>
      </c>
      <c r="M295" t="s">
        <v>376</v>
      </c>
      <c r="N295">
        <v>2079</v>
      </c>
      <c r="O295" t="s">
        <v>35</v>
      </c>
      <c r="P295" s="6" t="str">
        <f t="shared" si="30"/>
        <v>Expenditure</v>
      </c>
      <c r="Q295" s="246">
        <v>100</v>
      </c>
      <c r="R295" s="246">
        <v>100</v>
      </c>
      <c r="S295" s="244">
        <v>100</v>
      </c>
      <c r="V295" s="259">
        <f t="shared" si="32"/>
        <v>100</v>
      </c>
      <c r="AJ295" s="245">
        <v>100</v>
      </c>
      <c r="AK295" s="251">
        <v>100</v>
      </c>
      <c r="AP295" s="257">
        <f t="shared" si="27"/>
        <v>100</v>
      </c>
      <c r="AS295" s="245">
        <f t="shared" si="28"/>
        <v>100</v>
      </c>
      <c r="AU295" s="8" t="s">
        <v>1286</v>
      </c>
    </row>
    <row r="296" spans="2:47" hidden="1" x14ac:dyDescent="0.3">
      <c r="B296" t="str">
        <f>VLOOKUP(D296,'[1]DOF080 Rev'!B:B,1,FALSE)</f>
        <v>10752015</v>
      </c>
      <c r="C296" t="str">
        <f>VLOOKUP(D296,Category!A:B,2,FALSE)</f>
        <v>NCOS</v>
      </c>
      <c r="D296" t="str">
        <f t="shared" si="31"/>
        <v>10752015</v>
      </c>
      <c r="E296" t="str">
        <f t="shared" si="29"/>
        <v>Corporate Services DirectorateAss Dir Legal &amp; Democratic ServicesCommittee and Member Costs</v>
      </c>
      <c r="F296" t="s">
        <v>337</v>
      </c>
      <c r="G296" t="s">
        <v>338</v>
      </c>
      <c r="H296" t="s">
        <v>371</v>
      </c>
      <c r="I296" t="s">
        <v>1200</v>
      </c>
      <c r="J296" t="s">
        <v>378</v>
      </c>
      <c r="K296" t="s">
        <v>379</v>
      </c>
      <c r="L296">
        <v>1075</v>
      </c>
      <c r="M296" t="s">
        <v>380</v>
      </c>
      <c r="N296">
        <v>2015</v>
      </c>
      <c r="O296" t="s">
        <v>278</v>
      </c>
      <c r="P296" s="6" t="str">
        <f t="shared" si="30"/>
        <v>Expenditure</v>
      </c>
      <c r="Q296" s="246">
        <v>3250</v>
      </c>
      <c r="R296" s="246">
        <v>3250</v>
      </c>
      <c r="S296" s="244">
        <v>3250</v>
      </c>
      <c r="V296" s="259">
        <f t="shared" si="32"/>
        <v>3250</v>
      </c>
      <c r="AH296" s="245">
        <v>-1250</v>
      </c>
      <c r="AJ296" s="245">
        <v>3250</v>
      </c>
      <c r="AK296" s="251">
        <v>2000</v>
      </c>
      <c r="AP296" s="257">
        <f t="shared" si="27"/>
        <v>2000</v>
      </c>
      <c r="AS296" s="245">
        <f t="shared" si="28"/>
        <v>2000</v>
      </c>
      <c r="AU296" s="8" t="s">
        <v>3006</v>
      </c>
    </row>
    <row r="297" spans="2:47" hidden="1" x14ac:dyDescent="0.3">
      <c r="B297" t="str">
        <f>VLOOKUP(D297,'[1]DOF080 Rev'!B:B,1,FALSE)</f>
        <v>10762073</v>
      </c>
      <c r="C297" t="str">
        <f>VLOOKUP(D297,Category!A:B,2,FALSE)</f>
        <v>NCOS</v>
      </c>
      <c r="D297" t="str">
        <f t="shared" si="31"/>
        <v>10762073</v>
      </c>
      <c r="E297" t="str">
        <f t="shared" si="29"/>
        <v>Corporate Services DirectorateAss Dir Legal &amp; Democratic ServicesCommittee and Member Costs</v>
      </c>
      <c r="F297" t="s">
        <v>337</v>
      </c>
      <c r="G297" t="s">
        <v>338</v>
      </c>
      <c r="H297" t="s">
        <v>371</v>
      </c>
      <c r="I297" t="s">
        <v>1200</v>
      </c>
      <c r="J297" t="s">
        <v>378</v>
      </c>
      <c r="K297" t="s">
        <v>379</v>
      </c>
      <c r="L297">
        <v>1076</v>
      </c>
      <c r="M297" t="s">
        <v>381</v>
      </c>
      <c r="N297">
        <v>2073</v>
      </c>
      <c r="O297" t="s">
        <v>377</v>
      </c>
      <c r="P297" s="6" t="str">
        <f t="shared" si="30"/>
        <v>Expenditure</v>
      </c>
      <c r="Q297" s="246">
        <v>153960</v>
      </c>
      <c r="R297" s="246">
        <v>153960</v>
      </c>
      <c r="S297" s="244">
        <v>153960</v>
      </c>
      <c r="V297" s="259">
        <f t="shared" si="32"/>
        <v>153960</v>
      </c>
      <c r="AJ297" s="245">
        <v>153960</v>
      </c>
      <c r="AK297" s="251">
        <v>153960</v>
      </c>
      <c r="AO297" s="260">
        <f>-153960+150936</f>
        <v>-3024</v>
      </c>
      <c r="AP297" s="257">
        <f t="shared" si="27"/>
        <v>150936</v>
      </c>
      <c r="AS297" s="245">
        <f t="shared" si="28"/>
        <v>150936</v>
      </c>
      <c r="AT297" s="8" t="s">
        <v>3582</v>
      </c>
      <c r="AU297" s="8" t="s">
        <v>1286</v>
      </c>
    </row>
    <row r="298" spans="2:47" hidden="1" x14ac:dyDescent="0.3">
      <c r="B298" t="str">
        <f>VLOOKUP(D298,'[1]DOF080 Rev'!B:B,1,FALSE)</f>
        <v>10772073</v>
      </c>
      <c r="C298" t="str">
        <f>VLOOKUP(D298,Category!A:B,2,FALSE)</f>
        <v>NCOS</v>
      </c>
      <c r="D298" t="str">
        <f t="shared" si="31"/>
        <v>10772073</v>
      </c>
      <c r="E298" t="str">
        <f t="shared" si="29"/>
        <v>Corporate Services DirectorateAss Dir Legal &amp; Democratic ServicesCommittee and Member Costs</v>
      </c>
      <c r="F298" t="s">
        <v>337</v>
      </c>
      <c r="G298" t="s">
        <v>338</v>
      </c>
      <c r="H298" t="s">
        <v>371</v>
      </c>
      <c r="I298" t="s">
        <v>1200</v>
      </c>
      <c r="J298" t="s">
        <v>378</v>
      </c>
      <c r="K298" t="s">
        <v>379</v>
      </c>
      <c r="L298">
        <v>1077</v>
      </c>
      <c r="M298" t="s">
        <v>382</v>
      </c>
      <c r="N298">
        <v>2073</v>
      </c>
      <c r="O298" t="s">
        <v>377</v>
      </c>
      <c r="P298" s="6" t="str">
        <f t="shared" si="30"/>
        <v>Expenditure</v>
      </c>
      <c r="Q298" s="246">
        <v>54530</v>
      </c>
      <c r="R298" s="246">
        <v>54530</v>
      </c>
      <c r="S298" s="244">
        <v>54530</v>
      </c>
      <c r="V298" s="259">
        <f t="shared" si="32"/>
        <v>54530</v>
      </c>
      <c r="AJ298" s="245">
        <v>54530</v>
      </c>
      <c r="AK298" s="251">
        <v>54530</v>
      </c>
      <c r="AO298" s="260">
        <f>53628-54530</f>
        <v>-902</v>
      </c>
      <c r="AP298" s="257">
        <f t="shared" si="27"/>
        <v>53628</v>
      </c>
      <c r="AS298" s="245">
        <f t="shared" si="28"/>
        <v>53628</v>
      </c>
      <c r="AT298" s="8" t="s">
        <v>3583</v>
      </c>
      <c r="AU298" s="8" t="s">
        <v>1286</v>
      </c>
    </row>
    <row r="299" spans="2:47" ht="28.8" hidden="1" x14ac:dyDescent="0.3">
      <c r="B299" t="str">
        <f>VLOOKUP(D299,'[1]DOF080 Rev'!B:B,1,FALSE)</f>
        <v>10781003</v>
      </c>
      <c r="C299" t="str">
        <f>VLOOKUP(D299,Category!A:B,2,FALSE)</f>
        <v>NCOS</v>
      </c>
      <c r="D299" t="str">
        <f t="shared" si="31"/>
        <v>10781003</v>
      </c>
      <c r="E299" t="str">
        <f t="shared" si="29"/>
        <v>Corporate Services DirectorateAss Dir Legal &amp; Democratic ServicesCommittee and Member Costs</v>
      </c>
      <c r="F299" t="s">
        <v>337</v>
      </c>
      <c r="G299" t="s">
        <v>338</v>
      </c>
      <c r="H299" t="s">
        <v>371</v>
      </c>
      <c r="I299" t="s">
        <v>1200</v>
      </c>
      <c r="J299" t="s">
        <v>378</v>
      </c>
      <c r="K299" t="s">
        <v>379</v>
      </c>
      <c r="L299">
        <v>1078</v>
      </c>
      <c r="M299" t="s">
        <v>383</v>
      </c>
      <c r="N299">
        <v>1003</v>
      </c>
      <c r="O299" s="7" t="s">
        <v>384</v>
      </c>
      <c r="P299" s="6" t="str">
        <f t="shared" si="30"/>
        <v>Expenditure</v>
      </c>
      <c r="Q299" s="246">
        <v>6220</v>
      </c>
      <c r="R299" s="246">
        <v>6220</v>
      </c>
      <c r="S299" s="244">
        <v>6220</v>
      </c>
      <c r="V299" s="259">
        <f t="shared" si="32"/>
        <v>6220</v>
      </c>
      <c r="AH299" s="245">
        <v>-3160</v>
      </c>
      <c r="AJ299" s="245">
        <v>6220</v>
      </c>
      <c r="AK299" s="251">
        <v>3060</v>
      </c>
      <c r="AP299" s="257">
        <f t="shared" si="27"/>
        <v>3060</v>
      </c>
      <c r="AS299" s="245">
        <f t="shared" si="28"/>
        <v>3060</v>
      </c>
      <c r="AU299" s="8" t="s">
        <v>3007</v>
      </c>
    </row>
    <row r="300" spans="2:47" hidden="1" x14ac:dyDescent="0.3">
      <c r="B300" t="str">
        <f>VLOOKUP(D300,'[1]DOF080 Rev'!B:B,1,FALSE)</f>
        <v>10781029</v>
      </c>
      <c r="C300" t="str">
        <f>VLOOKUP(D300,Category!A:B,2,FALSE)</f>
        <v>NCOS</v>
      </c>
      <c r="D300" t="str">
        <f t="shared" si="31"/>
        <v>10781029</v>
      </c>
      <c r="E300" t="str">
        <f t="shared" si="29"/>
        <v>Corporate Services DirectorateAss Dir Legal &amp; Democratic ServicesCommittee and Member Costs</v>
      </c>
      <c r="F300" t="s">
        <v>337</v>
      </c>
      <c r="G300" t="s">
        <v>338</v>
      </c>
      <c r="H300" t="s">
        <v>371</v>
      </c>
      <c r="I300" t="s">
        <v>1200</v>
      </c>
      <c r="J300" t="s">
        <v>378</v>
      </c>
      <c r="K300" t="s">
        <v>379</v>
      </c>
      <c r="L300">
        <v>1078</v>
      </c>
      <c r="M300" t="s">
        <v>383</v>
      </c>
      <c r="N300">
        <v>1029</v>
      </c>
      <c r="O300" t="s">
        <v>151</v>
      </c>
      <c r="P300" s="6" t="str">
        <f t="shared" si="30"/>
        <v>Expenditure</v>
      </c>
      <c r="Q300" s="246">
        <v>2580</v>
      </c>
      <c r="R300" s="246">
        <v>2580</v>
      </c>
      <c r="S300" s="244">
        <v>2580</v>
      </c>
      <c r="V300" s="259">
        <f t="shared" si="32"/>
        <v>2580</v>
      </c>
      <c r="AJ300" s="245">
        <v>2580</v>
      </c>
      <c r="AK300" s="251">
        <v>2580</v>
      </c>
      <c r="AP300" s="257">
        <f t="shared" si="27"/>
        <v>2580</v>
      </c>
      <c r="AS300" s="245">
        <f t="shared" si="28"/>
        <v>2580</v>
      </c>
      <c r="AU300" s="8" t="s">
        <v>1286</v>
      </c>
    </row>
    <row r="301" spans="2:47" hidden="1" x14ac:dyDescent="0.3">
      <c r="B301" t="str">
        <f>VLOOKUP(D301,'[1]DOF080 Rev'!B:B,1,FALSE)</f>
        <v>10782001</v>
      </c>
      <c r="C301" t="str">
        <f>VLOOKUP(D301,Category!A:B,2,FALSE)</f>
        <v>NCOS</v>
      </c>
      <c r="D301" t="str">
        <f t="shared" si="31"/>
        <v>10782001</v>
      </c>
      <c r="E301" t="str">
        <f t="shared" si="29"/>
        <v>Corporate Services DirectorateAss Dir Legal &amp; Democratic ServicesCommittee and Member Costs</v>
      </c>
      <c r="F301" t="s">
        <v>337</v>
      </c>
      <c r="G301" t="s">
        <v>338</v>
      </c>
      <c r="H301" t="s">
        <v>371</v>
      </c>
      <c r="I301" t="s">
        <v>1200</v>
      </c>
      <c r="J301" t="s">
        <v>378</v>
      </c>
      <c r="K301" t="s">
        <v>379</v>
      </c>
      <c r="L301">
        <v>1078</v>
      </c>
      <c r="M301" t="s">
        <v>383</v>
      </c>
      <c r="N301">
        <v>2001</v>
      </c>
      <c r="O301" t="s">
        <v>272</v>
      </c>
      <c r="P301" s="6" t="str">
        <f t="shared" si="30"/>
        <v>Expenditure</v>
      </c>
      <c r="Q301" s="246">
        <v>1000</v>
      </c>
      <c r="R301" s="246">
        <v>1000</v>
      </c>
      <c r="S301" s="244">
        <v>1000</v>
      </c>
      <c r="V301" s="259">
        <f t="shared" si="32"/>
        <v>1000</v>
      </c>
      <c r="AJ301" s="245">
        <v>1000</v>
      </c>
      <c r="AK301" s="251">
        <v>1000</v>
      </c>
      <c r="AP301" s="257">
        <f t="shared" si="27"/>
        <v>1000</v>
      </c>
      <c r="AS301" s="245">
        <f t="shared" si="28"/>
        <v>1000</v>
      </c>
      <c r="AU301" s="8" t="s">
        <v>1286</v>
      </c>
    </row>
    <row r="302" spans="2:47" ht="28.8" hidden="1" x14ac:dyDescent="0.3">
      <c r="B302" t="str">
        <f>VLOOKUP(D302,'[1]DOF080 Rev'!B:B,1,FALSE)</f>
        <v>10782003</v>
      </c>
      <c r="C302" t="str">
        <f>VLOOKUP(D302,Category!A:B,2,FALSE)</f>
        <v>NCOS</v>
      </c>
      <c r="D302" t="str">
        <f t="shared" si="31"/>
        <v>10782003</v>
      </c>
      <c r="E302" t="str">
        <f t="shared" si="29"/>
        <v>Corporate Services DirectorateAss Dir Legal &amp; Democratic ServicesCommittee and Member Costs</v>
      </c>
      <c r="F302" t="s">
        <v>337</v>
      </c>
      <c r="G302" t="s">
        <v>338</v>
      </c>
      <c r="H302" t="s">
        <v>371</v>
      </c>
      <c r="I302" t="s">
        <v>1200</v>
      </c>
      <c r="J302" t="s">
        <v>378</v>
      </c>
      <c r="K302" t="s">
        <v>379</v>
      </c>
      <c r="L302">
        <v>1078</v>
      </c>
      <c r="M302" t="s">
        <v>383</v>
      </c>
      <c r="N302">
        <v>2003</v>
      </c>
      <c r="O302" t="s">
        <v>385</v>
      </c>
      <c r="P302" s="6" t="str">
        <f t="shared" si="30"/>
        <v>Expenditure</v>
      </c>
      <c r="Q302" s="246">
        <v>0</v>
      </c>
      <c r="R302" s="246">
        <v>0</v>
      </c>
      <c r="S302" s="244">
        <v>0</v>
      </c>
      <c r="V302" s="259">
        <f t="shared" si="32"/>
        <v>0</v>
      </c>
      <c r="AJ302" s="245">
        <v>0</v>
      </c>
      <c r="AK302" s="251">
        <v>0</v>
      </c>
      <c r="AP302" s="257">
        <f t="shared" si="27"/>
        <v>0</v>
      </c>
      <c r="AS302" s="245">
        <f t="shared" si="28"/>
        <v>0</v>
      </c>
      <c r="AU302" s="8" t="s">
        <v>3008</v>
      </c>
    </row>
    <row r="303" spans="2:47" hidden="1" x14ac:dyDescent="0.3">
      <c r="B303" t="str">
        <f>VLOOKUP(D303,'[1]DOF080 Rev'!B:B,1,FALSE)</f>
        <v>10782067</v>
      </c>
      <c r="C303" t="str">
        <f>VLOOKUP(D303,Category!A:B,2,FALSE)</f>
        <v>NCOS</v>
      </c>
      <c r="D303" t="str">
        <f t="shared" si="31"/>
        <v>10782067</v>
      </c>
      <c r="E303" t="str">
        <f t="shared" si="29"/>
        <v>Corporate Services DirectorateAss Dir Legal &amp; Democratic ServicesCommittee and Member Costs</v>
      </c>
      <c r="F303" t="s">
        <v>337</v>
      </c>
      <c r="G303" t="s">
        <v>338</v>
      </c>
      <c r="H303" t="s">
        <v>371</v>
      </c>
      <c r="I303" t="s">
        <v>1200</v>
      </c>
      <c r="J303" t="s">
        <v>378</v>
      </c>
      <c r="K303" t="s">
        <v>379</v>
      </c>
      <c r="L303">
        <v>1078</v>
      </c>
      <c r="M303" t="s">
        <v>383</v>
      </c>
      <c r="N303">
        <v>2067</v>
      </c>
      <c r="O303" t="s">
        <v>162</v>
      </c>
      <c r="P303" s="6" t="str">
        <f t="shared" si="30"/>
        <v>Expenditure</v>
      </c>
      <c r="Q303" s="246">
        <v>10300</v>
      </c>
      <c r="R303" s="246">
        <v>10300</v>
      </c>
      <c r="S303" s="244">
        <v>10300</v>
      </c>
      <c r="V303" s="259">
        <f t="shared" si="32"/>
        <v>10300</v>
      </c>
      <c r="X303" s="245">
        <v>360</v>
      </c>
      <c r="AJ303" s="245">
        <v>10300</v>
      </c>
      <c r="AK303" s="251">
        <v>10660</v>
      </c>
      <c r="AP303" s="257">
        <f t="shared" si="27"/>
        <v>10660</v>
      </c>
      <c r="AS303" s="245">
        <f t="shared" si="28"/>
        <v>10660</v>
      </c>
      <c r="AU303" s="8" t="s">
        <v>1286</v>
      </c>
    </row>
    <row r="304" spans="2:47" hidden="1" x14ac:dyDescent="0.3">
      <c r="B304" t="str">
        <f>VLOOKUP(D304,'[1]DOF080 Rev'!B:B,1,FALSE)</f>
        <v>10792073</v>
      </c>
      <c r="C304" t="str">
        <f>VLOOKUP(D304,Category!A:B,2,FALSE)</f>
        <v>NCOS</v>
      </c>
      <c r="D304" t="str">
        <f t="shared" si="31"/>
        <v>10792073</v>
      </c>
      <c r="E304" t="str">
        <f t="shared" si="29"/>
        <v>Corporate Services DirectorateAss Dir Legal &amp; Democratic ServicesCommittee and Member Costs</v>
      </c>
      <c r="F304" t="s">
        <v>337</v>
      </c>
      <c r="G304" t="s">
        <v>338</v>
      </c>
      <c r="H304" t="s">
        <v>371</v>
      </c>
      <c r="I304" t="s">
        <v>1200</v>
      </c>
      <c r="J304" t="s">
        <v>378</v>
      </c>
      <c r="K304" t="s">
        <v>379</v>
      </c>
      <c r="L304">
        <v>1079</v>
      </c>
      <c r="M304" t="s">
        <v>386</v>
      </c>
      <c r="N304">
        <v>2073</v>
      </c>
      <c r="O304" t="s">
        <v>377</v>
      </c>
      <c r="P304" s="6" t="str">
        <f t="shared" si="30"/>
        <v>Expenditure</v>
      </c>
      <c r="Q304" s="246">
        <v>8770</v>
      </c>
      <c r="R304" s="246">
        <v>8770</v>
      </c>
      <c r="S304" s="244">
        <v>8770</v>
      </c>
      <c r="V304" s="259">
        <f t="shared" si="32"/>
        <v>8770</v>
      </c>
      <c r="AJ304" s="245">
        <v>8770</v>
      </c>
      <c r="AK304" s="251">
        <v>8770</v>
      </c>
      <c r="AP304" s="257">
        <f t="shared" si="27"/>
        <v>8770</v>
      </c>
      <c r="AS304" s="245">
        <f t="shared" si="28"/>
        <v>8770</v>
      </c>
      <c r="AU304" s="8" t="s">
        <v>1286</v>
      </c>
    </row>
    <row r="305" spans="2:47" hidden="1" x14ac:dyDescent="0.3">
      <c r="B305" t="str">
        <f>VLOOKUP(D305,'[1]DOF080 Rev'!B:B,1,FALSE)</f>
        <v>108062</v>
      </c>
      <c r="C305" t="str">
        <f>VLOOKUP(D305,Category!A:B,2,FALSE)</f>
        <v>NCOS</v>
      </c>
      <c r="D305" t="str">
        <f t="shared" si="31"/>
        <v>108062</v>
      </c>
      <c r="E305" t="str">
        <f t="shared" si="29"/>
        <v>Corporate Services DirectorateAss Dir Legal &amp; Democratic ServicesCommittee and Member Costs</v>
      </c>
      <c r="F305" t="s">
        <v>337</v>
      </c>
      <c r="G305" t="s">
        <v>338</v>
      </c>
      <c r="H305" t="s">
        <v>371</v>
      </c>
      <c r="I305" t="s">
        <v>1200</v>
      </c>
      <c r="J305" t="s">
        <v>378</v>
      </c>
      <c r="K305" t="s">
        <v>379</v>
      </c>
      <c r="L305">
        <v>1080</v>
      </c>
      <c r="M305" t="s">
        <v>387</v>
      </c>
      <c r="N305">
        <v>62</v>
      </c>
      <c r="O305" t="s">
        <v>388</v>
      </c>
      <c r="P305" s="6" t="str">
        <f t="shared" si="30"/>
        <v>Expenditure</v>
      </c>
      <c r="Q305" s="246">
        <v>2040</v>
      </c>
      <c r="R305" s="246">
        <v>2040</v>
      </c>
      <c r="S305" s="244">
        <v>2040</v>
      </c>
      <c r="V305" s="259">
        <f t="shared" si="32"/>
        <v>2040</v>
      </c>
      <c r="AJ305" s="245">
        <v>2040</v>
      </c>
      <c r="AK305" s="251">
        <v>2040</v>
      </c>
      <c r="AP305" s="257">
        <f t="shared" si="27"/>
        <v>2040</v>
      </c>
      <c r="AS305" s="245">
        <f t="shared" si="28"/>
        <v>2040</v>
      </c>
      <c r="AU305" s="8" t="s">
        <v>1286</v>
      </c>
    </row>
    <row r="306" spans="2:47" hidden="1" x14ac:dyDescent="0.3">
      <c r="B306" t="str">
        <f>VLOOKUP(D306,'[1]DOF080 Rev'!B:B,1,FALSE)</f>
        <v>10802071</v>
      </c>
      <c r="C306" t="str">
        <f>VLOOKUP(D306,Category!A:B,2,FALSE)</f>
        <v>NCOS</v>
      </c>
      <c r="D306" t="str">
        <f t="shared" si="31"/>
        <v>10802071</v>
      </c>
      <c r="E306" t="str">
        <f t="shared" si="29"/>
        <v>Corporate Services DirectorateAss Dir Legal &amp; Democratic ServicesCommittee and Member Costs</v>
      </c>
      <c r="F306" t="s">
        <v>337</v>
      </c>
      <c r="G306" t="s">
        <v>338</v>
      </c>
      <c r="H306" t="s">
        <v>371</v>
      </c>
      <c r="I306" t="s">
        <v>1200</v>
      </c>
      <c r="J306" t="s">
        <v>378</v>
      </c>
      <c r="K306" t="s">
        <v>379</v>
      </c>
      <c r="L306">
        <v>1080</v>
      </c>
      <c r="M306" t="s">
        <v>387</v>
      </c>
      <c r="N306">
        <v>2071</v>
      </c>
      <c r="O306" t="s">
        <v>389</v>
      </c>
      <c r="P306" s="6" t="str">
        <f t="shared" si="30"/>
        <v>Expenditure</v>
      </c>
      <c r="Q306" s="246">
        <v>1040</v>
      </c>
      <c r="R306" s="246">
        <v>1040</v>
      </c>
      <c r="S306" s="244">
        <v>1040</v>
      </c>
      <c r="V306" s="259">
        <f t="shared" si="32"/>
        <v>1040</v>
      </c>
      <c r="AJ306" s="245">
        <v>1040</v>
      </c>
      <c r="AK306" s="251">
        <v>1040</v>
      </c>
      <c r="AP306" s="257">
        <f t="shared" si="27"/>
        <v>1040</v>
      </c>
      <c r="AS306" s="245">
        <f t="shared" si="28"/>
        <v>1040</v>
      </c>
      <c r="AU306" s="8" t="s">
        <v>1286</v>
      </c>
    </row>
    <row r="307" spans="2:47" hidden="1" x14ac:dyDescent="0.3">
      <c r="B307" t="str">
        <f>VLOOKUP(D307,'[1]DOF080 Rev'!B:B,1,FALSE)</f>
        <v>10802072</v>
      </c>
      <c r="C307" t="str">
        <f>VLOOKUP(D307,Category!A:B,2,FALSE)</f>
        <v>NCOS</v>
      </c>
      <c r="D307" t="str">
        <f t="shared" si="31"/>
        <v>10802072</v>
      </c>
      <c r="E307" t="str">
        <f t="shared" si="29"/>
        <v>Corporate Services DirectorateAss Dir Legal &amp; Democratic ServicesCommittee and Member Costs</v>
      </c>
      <c r="F307" t="s">
        <v>337</v>
      </c>
      <c r="G307" t="s">
        <v>338</v>
      </c>
      <c r="H307" t="s">
        <v>371</v>
      </c>
      <c r="I307" t="s">
        <v>1200</v>
      </c>
      <c r="J307" t="s">
        <v>378</v>
      </c>
      <c r="K307" t="s">
        <v>379</v>
      </c>
      <c r="L307">
        <v>1080</v>
      </c>
      <c r="M307" t="s">
        <v>387</v>
      </c>
      <c r="N307">
        <v>2072</v>
      </c>
      <c r="O307" t="s">
        <v>390</v>
      </c>
      <c r="P307" s="6" t="str">
        <f t="shared" si="30"/>
        <v>Expenditure</v>
      </c>
      <c r="Q307" s="246">
        <v>550</v>
      </c>
      <c r="R307" s="246">
        <v>550</v>
      </c>
      <c r="S307" s="244">
        <v>550</v>
      </c>
      <c r="V307" s="259">
        <f t="shared" si="32"/>
        <v>550</v>
      </c>
      <c r="AJ307" s="245">
        <v>550</v>
      </c>
      <c r="AK307" s="251">
        <v>550</v>
      </c>
      <c r="AP307" s="257">
        <f t="shared" si="27"/>
        <v>550</v>
      </c>
      <c r="AS307" s="245">
        <f t="shared" si="28"/>
        <v>550</v>
      </c>
      <c r="AU307" s="8" t="s">
        <v>1286</v>
      </c>
    </row>
    <row r="308" spans="2:47" hidden="1" x14ac:dyDescent="0.3">
      <c r="B308" t="str">
        <f>VLOOKUP(D308,'[1]DOF080 Rev'!B:B,1,FALSE)</f>
        <v>10802085</v>
      </c>
      <c r="C308" t="str">
        <f>VLOOKUP(D308,Category!A:B,2,FALSE)</f>
        <v>NCOS</v>
      </c>
      <c r="D308" t="str">
        <f t="shared" si="31"/>
        <v>10802085</v>
      </c>
      <c r="E308" t="str">
        <f t="shared" si="29"/>
        <v>Corporate Services DirectorateAss Dir Legal &amp; Democratic ServicesCommittee and Member Costs</v>
      </c>
      <c r="F308" t="s">
        <v>337</v>
      </c>
      <c r="G308" t="s">
        <v>338</v>
      </c>
      <c r="H308" t="s">
        <v>371</v>
      </c>
      <c r="I308" t="s">
        <v>1200</v>
      </c>
      <c r="J308" t="s">
        <v>378</v>
      </c>
      <c r="K308" t="s">
        <v>379</v>
      </c>
      <c r="L308">
        <v>1080</v>
      </c>
      <c r="M308" t="s">
        <v>387</v>
      </c>
      <c r="N308">
        <v>2085</v>
      </c>
      <c r="O308" t="s">
        <v>280</v>
      </c>
      <c r="P308" s="6" t="str">
        <f t="shared" si="30"/>
        <v>Expenditure</v>
      </c>
      <c r="Q308" s="246">
        <v>240</v>
      </c>
      <c r="R308" s="246">
        <v>240</v>
      </c>
      <c r="S308" s="244">
        <v>240</v>
      </c>
      <c r="V308" s="259">
        <f t="shared" si="32"/>
        <v>240</v>
      </c>
      <c r="X308" s="245">
        <v>30</v>
      </c>
      <c r="AJ308" s="245">
        <v>240</v>
      </c>
      <c r="AK308" s="251">
        <v>270</v>
      </c>
      <c r="AP308" s="257">
        <f t="shared" si="27"/>
        <v>270</v>
      </c>
      <c r="AS308" s="245">
        <f t="shared" si="28"/>
        <v>270</v>
      </c>
      <c r="AU308" s="8" t="s">
        <v>1286</v>
      </c>
    </row>
    <row r="309" spans="2:47" hidden="1" x14ac:dyDescent="0.3">
      <c r="B309" t="str">
        <f>VLOOKUP(D309,'[1]DOF080 Rev'!B:B,1,FALSE)</f>
        <v>10802086</v>
      </c>
      <c r="C309" t="str">
        <f>VLOOKUP(D309,Category!A:B,2,FALSE)</f>
        <v>NCOS</v>
      </c>
      <c r="D309" t="str">
        <f t="shared" si="31"/>
        <v>10802086</v>
      </c>
      <c r="E309" t="str">
        <f t="shared" si="29"/>
        <v>Corporate Services DirectorateAss Dir Legal &amp; Democratic ServicesCommittee and Member Costs</v>
      </c>
      <c r="F309" t="s">
        <v>337</v>
      </c>
      <c r="G309" t="s">
        <v>338</v>
      </c>
      <c r="H309" t="s">
        <v>371</v>
      </c>
      <c r="I309" t="s">
        <v>1200</v>
      </c>
      <c r="J309" t="s">
        <v>378</v>
      </c>
      <c r="K309" t="s">
        <v>379</v>
      </c>
      <c r="L309">
        <v>1080</v>
      </c>
      <c r="M309" t="s">
        <v>387</v>
      </c>
      <c r="N309">
        <v>2086</v>
      </c>
      <c r="O309" t="s">
        <v>291</v>
      </c>
      <c r="P309" s="6" t="str">
        <f t="shared" si="30"/>
        <v>Expenditure</v>
      </c>
      <c r="Q309" s="246">
        <v>300</v>
      </c>
      <c r="R309" s="246">
        <v>300</v>
      </c>
      <c r="S309" s="244">
        <v>300</v>
      </c>
      <c r="V309" s="259">
        <f t="shared" si="32"/>
        <v>300</v>
      </c>
      <c r="AJ309" s="245">
        <v>300</v>
      </c>
      <c r="AK309" s="251">
        <v>300</v>
      </c>
      <c r="AP309" s="257">
        <f t="shared" si="27"/>
        <v>300</v>
      </c>
      <c r="AS309" s="245">
        <f t="shared" si="28"/>
        <v>300</v>
      </c>
      <c r="AU309" s="8" t="s">
        <v>1286</v>
      </c>
    </row>
    <row r="310" spans="2:47" hidden="1" x14ac:dyDescent="0.3">
      <c r="B310" t="str">
        <f>VLOOKUP(D310,'[1]DOF080 Rev'!B:B,1,FALSE)</f>
        <v>10802092</v>
      </c>
      <c r="C310" t="str">
        <f>VLOOKUP(D310,Category!A:B,2,FALSE)</f>
        <v>NCOS</v>
      </c>
      <c r="D310" t="str">
        <f t="shared" si="31"/>
        <v>10802092</v>
      </c>
      <c r="E310" t="str">
        <f t="shared" si="29"/>
        <v>Corporate Services DirectorateAss Dir Legal &amp; Democratic ServicesCommittee and Member Costs</v>
      </c>
      <c r="F310" t="s">
        <v>337</v>
      </c>
      <c r="G310" t="s">
        <v>338</v>
      </c>
      <c r="H310" t="s">
        <v>371</v>
      </c>
      <c r="I310" t="s">
        <v>1200</v>
      </c>
      <c r="J310" t="s">
        <v>378</v>
      </c>
      <c r="K310" t="s">
        <v>379</v>
      </c>
      <c r="L310">
        <v>1080</v>
      </c>
      <c r="M310" t="s">
        <v>387</v>
      </c>
      <c r="N310">
        <v>2092</v>
      </c>
      <c r="O310" t="s">
        <v>141</v>
      </c>
      <c r="P310" s="6" t="str">
        <f t="shared" si="30"/>
        <v>Expenditure</v>
      </c>
      <c r="Q310" s="246">
        <v>330</v>
      </c>
      <c r="R310" s="246">
        <v>330</v>
      </c>
      <c r="S310" s="244">
        <v>330</v>
      </c>
      <c r="V310" s="259">
        <f t="shared" si="32"/>
        <v>330</v>
      </c>
      <c r="AJ310" s="245">
        <v>330</v>
      </c>
      <c r="AK310" s="251">
        <v>330</v>
      </c>
      <c r="AP310" s="257">
        <f t="shared" si="27"/>
        <v>330</v>
      </c>
      <c r="AS310" s="245">
        <f t="shared" si="28"/>
        <v>330</v>
      </c>
      <c r="AU310" s="8" t="s">
        <v>1286</v>
      </c>
    </row>
    <row r="311" spans="2:47" hidden="1" x14ac:dyDescent="0.3">
      <c r="B311" t="str">
        <f>VLOOKUP(D311,'[1]DOF080 Rev'!B:B,1,FALSE)</f>
        <v>10812015</v>
      </c>
      <c r="C311" t="str">
        <f>VLOOKUP(D311,Category!A:B,2,FALSE)</f>
        <v>NCOS</v>
      </c>
      <c r="D311" t="str">
        <f t="shared" si="31"/>
        <v>10812015</v>
      </c>
      <c r="E311" t="str">
        <f t="shared" si="29"/>
        <v>Corporate Services DirectorateAss Dir Legal &amp; Democratic ServicesCommittee and Member Costs</v>
      </c>
      <c r="F311" t="s">
        <v>337</v>
      </c>
      <c r="G311" t="s">
        <v>338</v>
      </c>
      <c r="H311" t="s">
        <v>371</v>
      </c>
      <c r="I311" t="s">
        <v>1200</v>
      </c>
      <c r="J311" t="s">
        <v>378</v>
      </c>
      <c r="K311" t="s">
        <v>379</v>
      </c>
      <c r="L311">
        <v>1081</v>
      </c>
      <c r="M311" t="s">
        <v>391</v>
      </c>
      <c r="N311">
        <v>2015</v>
      </c>
      <c r="O311" t="s">
        <v>278</v>
      </c>
      <c r="P311" s="6" t="str">
        <f t="shared" si="30"/>
        <v>Expenditure</v>
      </c>
      <c r="Q311" s="246">
        <v>11480</v>
      </c>
      <c r="R311" s="246">
        <v>11480</v>
      </c>
      <c r="S311" s="244">
        <v>11480</v>
      </c>
      <c r="V311" s="259">
        <f t="shared" si="32"/>
        <v>11480</v>
      </c>
      <c r="AH311" s="245">
        <v>-2980</v>
      </c>
      <c r="AJ311" s="245">
        <v>11480</v>
      </c>
      <c r="AK311" s="251">
        <v>8500</v>
      </c>
      <c r="AP311" s="257">
        <f t="shared" si="27"/>
        <v>8500</v>
      </c>
      <c r="AS311" s="245">
        <f t="shared" si="28"/>
        <v>8500</v>
      </c>
      <c r="AU311" s="8" t="s">
        <v>3006</v>
      </c>
    </row>
    <row r="312" spans="2:47" hidden="1" x14ac:dyDescent="0.3">
      <c r="B312" t="str">
        <f>VLOOKUP(D312,'[1]DOF080 Rev'!B:B,1,FALSE)</f>
        <v>10822</v>
      </c>
      <c r="C312" t="str">
        <f>VLOOKUP(D312,Category!A:B,2,FALSE)</f>
        <v>NCOS</v>
      </c>
      <c r="D312" t="str">
        <f t="shared" si="31"/>
        <v>10822</v>
      </c>
      <c r="E312" t="str">
        <f t="shared" si="29"/>
        <v>Corporate Services DirectorateAss Dir Legal &amp; Democratic ServicesCommittee and Member Costs</v>
      </c>
      <c r="F312" t="s">
        <v>337</v>
      </c>
      <c r="G312" t="s">
        <v>338</v>
      </c>
      <c r="H312" t="s">
        <v>371</v>
      </c>
      <c r="I312" t="s">
        <v>1200</v>
      </c>
      <c r="J312" t="s">
        <v>378</v>
      </c>
      <c r="K312" t="s">
        <v>379</v>
      </c>
      <c r="L312">
        <v>1082</v>
      </c>
      <c r="M312" t="s">
        <v>392</v>
      </c>
      <c r="N312">
        <v>2</v>
      </c>
      <c r="O312" t="s">
        <v>150</v>
      </c>
      <c r="P312" s="6" t="str">
        <f t="shared" si="30"/>
        <v>Expenditure</v>
      </c>
      <c r="Q312" s="246">
        <v>950</v>
      </c>
      <c r="R312" s="246">
        <v>950</v>
      </c>
      <c r="S312" s="244">
        <v>950</v>
      </c>
      <c r="V312" s="259">
        <f t="shared" si="32"/>
        <v>950</v>
      </c>
      <c r="AJ312" s="245">
        <v>950</v>
      </c>
      <c r="AK312" s="251">
        <v>950</v>
      </c>
      <c r="AP312" s="257">
        <f t="shared" si="27"/>
        <v>950</v>
      </c>
      <c r="AS312" s="245">
        <f t="shared" si="28"/>
        <v>950</v>
      </c>
      <c r="AU312" s="8" t="s">
        <v>1286</v>
      </c>
    </row>
    <row r="313" spans="2:47" hidden="1" x14ac:dyDescent="0.3">
      <c r="B313" t="str">
        <f>VLOOKUP(D313,'[1]DOF080 Rev'!B:B,1,FALSE)</f>
        <v>10622078</v>
      </c>
      <c r="C313" t="str">
        <f>VLOOKUP(D313,Category!A:B,2,FALSE)</f>
        <v>NCOS</v>
      </c>
      <c r="D313" t="str">
        <f t="shared" si="31"/>
        <v>10622078</v>
      </c>
      <c r="E313" t="str">
        <f t="shared" si="29"/>
        <v>Corporate Services DirectorateAss Dir Legal &amp; Democratic ServicesCorporate Costs</v>
      </c>
      <c r="F313" t="s">
        <v>337</v>
      </c>
      <c r="G313" t="s">
        <v>338</v>
      </c>
      <c r="H313" t="s">
        <v>371</v>
      </c>
      <c r="I313" t="s">
        <v>1200</v>
      </c>
      <c r="J313" t="s">
        <v>281</v>
      </c>
      <c r="K313" t="s">
        <v>282</v>
      </c>
      <c r="L313">
        <v>1062</v>
      </c>
      <c r="M313" t="s">
        <v>393</v>
      </c>
      <c r="N313">
        <v>2078</v>
      </c>
      <c r="O313" t="s">
        <v>284</v>
      </c>
      <c r="P313" s="6" t="str">
        <f t="shared" si="30"/>
        <v>Expenditure</v>
      </c>
      <c r="Q313" s="246">
        <v>310</v>
      </c>
      <c r="R313" s="246">
        <v>310</v>
      </c>
      <c r="S313" s="244">
        <v>310</v>
      </c>
      <c r="V313" s="259">
        <f t="shared" si="32"/>
        <v>310</v>
      </c>
      <c r="X313" s="245">
        <v>20</v>
      </c>
      <c r="AJ313" s="245">
        <v>310</v>
      </c>
      <c r="AK313" s="251">
        <v>330</v>
      </c>
      <c r="AP313" s="257">
        <f t="shared" si="27"/>
        <v>330</v>
      </c>
      <c r="AS313" s="245">
        <f t="shared" si="28"/>
        <v>330</v>
      </c>
      <c r="AU313" s="8" t="s">
        <v>1286</v>
      </c>
    </row>
    <row r="314" spans="2:47" hidden="1" x14ac:dyDescent="0.3">
      <c r="B314" t="str">
        <f>VLOOKUP(D314,'[1]DOF080 Rev'!B:B,1,FALSE)</f>
        <v>10622087</v>
      </c>
      <c r="C314" t="str">
        <f>VLOOKUP(D314,Category!A:B,2,FALSE)</f>
        <v>NCOS</v>
      </c>
      <c r="D314" t="str">
        <f t="shared" si="31"/>
        <v>10622087</v>
      </c>
      <c r="E314" t="str">
        <f t="shared" si="29"/>
        <v>Corporate Services DirectorateAss Dir Legal &amp; Democratic ServicesCorporate Costs</v>
      </c>
      <c r="F314" t="s">
        <v>337</v>
      </c>
      <c r="G314" t="s">
        <v>338</v>
      </c>
      <c r="H314" t="s">
        <v>371</v>
      </c>
      <c r="I314" t="s">
        <v>1200</v>
      </c>
      <c r="J314" t="s">
        <v>281</v>
      </c>
      <c r="K314" t="s">
        <v>282</v>
      </c>
      <c r="L314">
        <v>1062</v>
      </c>
      <c r="M314" t="s">
        <v>393</v>
      </c>
      <c r="N314">
        <v>2087</v>
      </c>
      <c r="O314" t="s">
        <v>333</v>
      </c>
      <c r="P314" s="6" t="str">
        <f t="shared" si="30"/>
        <v>Expenditure</v>
      </c>
      <c r="Q314" s="246">
        <v>530</v>
      </c>
      <c r="R314" s="246">
        <v>530</v>
      </c>
      <c r="S314" s="244">
        <v>530</v>
      </c>
      <c r="V314" s="259">
        <f t="shared" si="32"/>
        <v>530</v>
      </c>
      <c r="AJ314" s="245">
        <v>530</v>
      </c>
      <c r="AK314" s="251">
        <v>530</v>
      </c>
      <c r="AP314" s="257">
        <f t="shared" si="27"/>
        <v>530</v>
      </c>
      <c r="AS314" s="245">
        <f t="shared" si="28"/>
        <v>530</v>
      </c>
      <c r="AU314" s="8" t="s">
        <v>1286</v>
      </c>
    </row>
    <row r="315" spans="2:47" hidden="1" x14ac:dyDescent="0.3">
      <c r="B315" t="str">
        <f>VLOOKUP(D315,'[1]DOF080 Rev'!B:B,1,FALSE)</f>
        <v>10622153</v>
      </c>
      <c r="C315" t="str">
        <f>VLOOKUP(D315,Category!A:B,2,FALSE)</f>
        <v>NCOS</v>
      </c>
      <c r="D315" t="str">
        <f t="shared" si="31"/>
        <v>10622153</v>
      </c>
      <c r="E315" t="str">
        <f t="shared" si="29"/>
        <v>Corporate Services DirectorateAss Dir Legal &amp; Democratic ServicesCorporate Costs</v>
      </c>
      <c r="F315" t="s">
        <v>337</v>
      </c>
      <c r="G315" t="s">
        <v>338</v>
      </c>
      <c r="H315" t="s">
        <v>371</v>
      </c>
      <c r="I315" t="s">
        <v>1200</v>
      </c>
      <c r="J315" t="s">
        <v>281</v>
      </c>
      <c r="K315" t="s">
        <v>282</v>
      </c>
      <c r="L315">
        <v>1062</v>
      </c>
      <c r="M315" t="s">
        <v>393</v>
      </c>
      <c r="N315">
        <v>2153</v>
      </c>
      <c r="O315" t="s">
        <v>394</v>
      </c>
      <c r="P315" s="6" t="str">
        <f t="shared" si="30"/>
        <v>Expenditure</v>
      </c>
      <c r="Q315" s="246">
        <v>12040</v>
      </c>
      <c r="R315" s="246">
        <v>12040</v>
      </c>
      <c r="S315" s="244">
        <v>12040</v>
      </c>
      <c r="V315" s="259">
        <f t="shared" si="32"/>
        <v>12040</v>
      </c>
      <c r="AJ315" s="245">
        <v>12040</v>
      </c>
      <c r="AK315" s="251">
        <v>12040</v>
      </c>
      <c r="AP315" s="257">
        <f t="shared" si="27"/>
        <v>12040</v>
      </c>
      <c r="AS315" s="245">
        <f t="shared" si="28"/>
        <v>12040</v>
      </c>
      <c r="AU315" s="8" t="s">
        <v>1286</v>
      </c>
    </row>
    <row r="316" spans="2:47" hidden="1" x14ac:dyDescent="0.3">
      <c r="B316" t="str">
        <f>VLOOKUP(D316,'[1]DOF080 Rev'!B:B,1,FALSE)</f>
        <v>10682000</v>
      </c>
      <c r="C316" t="str">
        <f>VLOOKUP(D316,Category!A:B,2,FALSE)</f>
        <v>NCOS</v>
      </c>
      <c r="D316" t="str">
        <f t="shared" si="31"/>
        <v>10682000</v>
      </c>
      <c r="E316" t="str">
        <f t="shared" si="29"/>
        <v>Corporate Services DirectorateAss Dir Legal &amp; Democratic ServicesElections</v>
      </c>
      <c r="F316" t="s">
        <v>337</v>
      </c>
      <c r="G316" t="s">
        <v>338</v>
      </c>
      <c r="H316" t="s">
        <v>371</v>
      </c>
      <c r="I316" t="s">
        <v>1200</v>
      </c>
      <c r="J316" t="s">
        <v>147</v>
      </c>
      <c r="K316" t="s">
        <v>148</v>
      </c>
      <c r="L316">
        <v>1068</v>
      </c>
      <c r="M316" t="s">
        <v>148</v>
      </c>
      <c r="N316">
        <v>2000</v>
      </c>
      <c r="O316" t="s">
        <v>271</v>
      </c>
      <c r="P316" s="6" t="str">
        <f t="shared" si="30"/>
        <v>Expenditure</v>
      </c>
      <c r="Q316" s="246">
        <v>410</v>
      </c>
      <c r="R316" s="246">
        <v>410</v>
      </c>
      <c r="S316" s="244">
        <v>410</v>
      </c>
      <c r="V316" s="259">
        <f t="shared" si="32"/>
        <v>410</v>
      </c>
      <c r="AJ316" s="245">
        <v>410</v>
      </c>
      <c r="AK316" s="251">
        <v>410</v>
      </c>
      <c r="AP316" s="257">
        <f t="shared" si="27"/>
        <v>410</v>
      </c>
      <c r="AS316" s="245">
        <f t="shared" si="28"/>
        <v>410</v>
      </c>
      <c r="AU316" s="8" t="s">
        <v>1286</v>
      </c>
    </row>
    <row r="317" spans="2:47" hidden="1" x14ac:dyDescent="0.3">
      <c r="B317" t="str">
        <f>VLOOKUP(D317,'[1]DOF080 Rev'!B:B,1,FALSE)</f>
        <v>10682016</v>
      </c>
      <c r="C317" t="str">
        <f>VLOOKUP(D317,Category!A:B,2,FALSE)</f>
        <v>NCOS</v>
      </c>
      <c r="D317" t="str">
        <f t="shared" si="31"/>
        <v>10682016</v>
      </c>
      <c r="E317" t="str">
        <f t="shared" si="29"/>
        <v>Corporate Services DirectorateAss Dir Legal &amp; Democratic ServicesElections</v>
      </c>
      <c r="F317" t="s">
        <v>337</v>
      </c>
      <c r="G317" t="s">
        <v>338</v>
      </c>
      <c r="H317" t="s">
        <v>371</v>
      </c>
      <c r="I317" t="s">
        <v>1200</v>
      </c>
      <c r="J317" t="s">
        <v>147</v>
      </c>
      <c r="K317" t="s">
        <v>148</v>
      </c>
      <c r="L317">
        <v>1068</v>
      </c>
      <c r="M317" t="s">
        <v>148</v>
      </c>
      <c r="N317">
        <v>2016</v>
      </c>
      <c r="O317" t="s">
        <v>169</v>
      </c>
      <c r="P317" s="6" t="str">
        <f t="shared" si="30"/>
        <v>Expenditure</v>
      </c>
      <c r="Q317" s="246">
        <v>750</v>
      </c>
      <c r="R317" s="246">
        <v>750</v>
      </c>
      <c r="S317" s="244">
        <v>750</v>
      </c>
      <c r="V317" s="259">
        <f t="shared" si="32"/>
        <v>750</v>
      </c>
      <c r="AJ317" s="245">
        <v>750</v>
      </c>
      <c r="AK317" s="251">
        <v>750</v>
      </c>
      <c r="AP317" s="257">
        <f t="shared" si="27"/>
        <v>750</v>
      </c>
      <c r="AS317" s="245">
        <f t="shared" si="28"/>
        <v>750</v>
      </c>
      <c r="AU317" s="8" t="s">
        <v>1286</v>
      </c>
    </row>
    <row r="318" spans="2:47" hidden="1" x14ac:dyDescent="0.3">
      <c r="B318" t="str">
        <f>VLOOKUP(D318,'[1]DOF080 Rev'!B:B,1,FALSE)</f>
        <v>10682067</v>
      </c>
      <c r="C318" t="str">
        <f>VLOOKUP(D318,Category!A:B,2,FALSE)</f>
        <v>NCOS</v>
      </c>
      <c r="D318" t="str">
        <f t="shared" si="31"/>
        <v>10682067</v>
      </c>
      <c r="E318" t="str">
        <f t="shared" si="29"/>
        <v>Corporate Services DirectorateAss Dir Legal &amp; Democratic ServicesElections</v>
      </c>
      <c r="F318" t="s">
        <v>337</v>
      </c>
      <c r="G318" t="s">
        <v>338</v>
      </c>
      <c r="H318" t="s">
        <v>371</v>
      </c>
      <c r="I318" t="s">
        <v>1200</v>
      </c>
      <c r="J318" t="s">
        <v>147</v>
      </c>
      <c r="K318" t="s">
        <v>148</v>
      </c>
      <c r="L318">
        <v>1068</v>
      </c>
      <c r="M318" t="s">
        <v>148</v>
      </c>
      <c r="N318">
        <v>2067</v>
      </c>
      <c r="O318" t="s">
        <v>162</v>
      </c>
      <c r="P318" s="6" t="str">
        <f t="shared" si="30"/>
        <v>Expenditure</v>
      </c>
      <c r="Q318" s="246">
        <v>8110</v>
      </c>
      <c r="R318" s="246">
        <v>8110</v>
      </c>
      <c r="S318" s="244">
        <v>8110</v>
      </c>
      <c r="V318" s="259">
        <f t="shared" si="32"/>
        <v>8110</v>
      </c>
      <c r="X318" s="245">
        <v>1370</v>
      </c>
      <c r="AJ318" s="245">
        <v>8110</v>
      </c>
      <c r="AK318" s="251">
        <v>9480</v>
      </c>
      <c r="AP318" s="257">
        <f t="shared" si="27"/>
        <v>9480</v>
      </c>
      <c r="AS318" s="245">
        <f t="shared" si="28"/>
        <v>9480</v>
      </c>
      <c r="AU318" s="8" t="s">
        <v>1286</v>
      </c>
    </row>
    <row r="319" spans="2:47" hidden="1" x14ac:dyDescent="0.3">
      <c r="B319" t="str">
        <f>VLOOKUP(D319,'[1]DOF080 Rev'!B:B,1,FALSE)</f>
        <v>10692</v>
      </c>
      <c r="C319" t="str">
        <f>VLOOKUP(D319,Category!A:B,2,FALSE)</f>
        <v>NCOS</v>
      </c>
      <c r="D319" t="str">
        <f t="shared" si="31"/>
        <v>10692</v>
      </c>
      <c r="E319" t="str">
        <f t="shared" si="29"/>
        <v>Corporate Services DirectorateAss Dir Legal &amp; Democratic ServicesElections</v>
      </c>
      <c r="F319" t="s">
        <v>337</v>
      </c>
      <c r="G319" t="s">
        <v>338</v>
      </c>
      <c r="H319" t="s">
        <v>371</v>
      </c>
      <c r="I319" t="s">
        <v>1200</v>
      </c>
      <c r="J319" t="s">
        <v>147</v>
      </c>
      <c r="K319" t="s">
        <v>148</v>
      </c>
      <c r="L319">
        <v>1069</v>
      </c>
      <c r="M319" t="s">
        <v>395</v>
      </c>
      <c r="N319">
        <v>2</v>
      </c>
      <c r="O319" t="s">
        <v>150</v>
      </c>
      <c r="P319" s="6" t="str">
        <f t="shared" si="30"/>
        <v>Expenditure</v>
      </c>
      <c r="Q319" s="246">
        <v>4200</v>
      </c>
      <c r="R319" s="246">
        <v>4200</v>
      </c>
      <c r="S319" s="244">
        <v>4200</v>
      </c>
      <c r="V319" s="259">
        <f t="shared" si="32"/>
        <v>4200</v>
      </c>
      <c r="AJ319" s="245">
        <v>4200</v>
      </c>
      <c r="AK319" s="251">
        <v>4200</v>
      </c>
      <c r="AP319" s="257">
        <f t="shared" si="27"/>
        <v>4200</v>
      </c>
      <c r="AS319" s="245">
        <f t="shared" si="28"/>
        <v>4200</v>
      </c>
      <c r="AU319" s="8" t="s">
        <v>1286</v>
      </c>
    </row>
    <row r="320" spans="2:47" hidden="1" x14ac:dyDescent="0.3">
      <c r="B320" t="str">
        <f>VLOOKUP(D320,'[1]DOF080 Rev'!B:B,1,FALSE)</f>
        <v>10691029</v>
      </c>
      <c r="C320" t="str">
        <f>VLOOKUP(D320,Category!A:B,2,FALSE)</f>
        <v>NCOS</v>
      </c>
      <c r="D320" t="str">
        <f t="shared" si="31"/>
        <v>10691029</v>
      </c>
      <c r="E320" t="str">
        <f t="shared" si="29"/>
        <v>Corporate Services DirectorateAss Dir Legal &amp; Democratic ServicesElections</v>
      </c>
      <c r="F320" t="s">
        <v>337</v>
      </c>
      <c r="G320" t="s">
        <v>338</v>
      </c>
      <c r="H320" t="s">
        <v>371</v>
      </c>
      <c r="I320" t="s">
        <v>1200</v>
      </c>
      <c r="J320" t="s">
        <v>147</v>
      </c>
      <c r="K320" t="s">
        <v>148</v>
      </c>
      <c r="L320">
        <v>1069</v>
      </c>
      <c r="M320" t="s">
        <v>395</v>
      </c>
      <c r="N320">
        <v>1029</v>
      </c>
      <c r="O320" t="s">
        <v>151</v>
      </c>
      <c r="P320" s="6" t="str">
        <f t="shared" si="30"/>
        <v>Expenditure</v>
      </c>
      <c r="Q320" s="246">
        <v>650</v>
      </c>
      <c r="R320" s="246">
        <v>650</v>
      </c>
      <c r="S320" s="244">
        <v>650</v>
      </c>
      <c r="V320" s="259">
        <f t="shared" si="32"/>
        <v>650</v>
      </c>
      <c r="AJ320" s="245">
        <v>650</v>
      </c>
      <c r="AK320" s="251">
        <v>650</v>
      </c>
      <c r="AP320" s="257">
        <f t="shared" si="27"/>
        <v>650</v>
      </c>
      <c r="AS320" s="245">
        <f t="shared" si="28"/>
        <v>650</v>
      </c>
      <c r="AU320" s="8" t="s">
        <v>1286</v>
      </c>
    </row>
    <row r="321" spans="2:47" hidden="1" x14ac:dyDescent="0.3">
      <c r="B321" t="str">
        <f>VLOOKUP(D321,'[1]DOF080 Rev'!B:B,1,FALSE)</f>
        <v>10692002</v>
      </c>
      <c r="C321" t="str">
        <f>VLOOKUP(D321,Category!A:B,2,FALSE)</f>
        <v>NCOS</v>
      </c>
      <c r="D321" t="str">
        <f t="shared" si="31"/>
        <v>10692002</v>
      </c>
      <c r="E321" t="str">
        <f t="shared" si="29"/>
        <v>Corporate Services DirectorateAss Dir Legal &amp; Democratic ServicesElections</v>
      </c>
      <c r="F321" t="s">
        <v>337</v>
      </c>
      <c r="G321" t="s">
        <v>338</v>
      </c>
      <c r="H321" t="s">
        <v>371</v>
      </c>
      <c r="I321" t="s">
        <v>1200</v>
      </c>
      <c r="J321" t="s">
        <v>147</v>
      </c>
      <c r="K321" t="s">
        <v>148</v>
      </c>
      <c r="L321">
        <v>1069</v>
      </c>
      <c r="M321" t="s">
        <v>395</v>
      </c>
      <c r="N321">
        <v>2002</v>
      </c>
      <c r="O321" t="s">
        <v>396</v>
      </c>
      <c r="P321" s="6" t="str">
        <f t="shared" si="30"/>
        <v>Expenditure</v>
      </c>
      <c r="Q321" s="246">
        <v>850</v>
      </c>
      <c r="R321" s="246">
        <v>850</v>
      </c>
      <c r="S321" s="244">
        <v>850</v>
      </c>
      <c r="V321" s="259">
        <f t="shared" si="32"/>
        <v>850</v>
      </c>
      <c r="AJ321" s="245">
        <v>850</v>
      </c>
      <c r="AK321" s="251">
        <v>850</v>
      </c>
      <c r="AP321" s="257">
        <f t="shared" si="27"/>
        <v>850</v>
      </c>
      <c r="AS321" s="245">
        <f t="shared" si="28"/>
        <v>850</v>
      </c>
      <c r="AU321" s="8" t="s">
        <v>1286</v>
      </c>
    </row>
    <row r="322" spans="2:47" hidden="1" x14ac:dyDescent="0.3">
      <c r="B322" t="str">
        <f>VLOOKUP(D322,'[1]DOF080 Rev'!B:B,1,FALSE)</f>
        <v>10692037</v>
      </c>
      <c r="C322" t="str">
        <f>VLOOKUP(D322,Category!A:B,2,FALSE)</f>
        <v>NCOS</v>
      </c>
      <c r="D322" t="str">
        <f t="shared" si="31"/>
        <v>10692037</v>
      </c>
      <c r="E322" t="str">
        <f t="shared" si="29"/>
        <v>Corporate Services DirectorateAss Dir Legal &amp; Democratic ServicesElections</v>
      </c>
      <c r="F322" t="s">
        <v>337</v>
      </c>
      <c r="G322" t="s">
        <v>338</v>
      </c>
      <c r="H322" t="s">
        <v>371</v>
      </c>
      <c r="I322" t="s">
        <v>1200</v>
      </c>
      <c r="J322" t="s">
        <v>147</v>
      </c>
      <c r="K322" t="s">
        <v>148</v>
      </c>
      <c r="L322">
        <v>1069</v>
      </c>
      <c r="M322" t="s">
        <v>395</v>
      </c>
      <c r="N322">
        <v>2037</v>
      </c>
      <c r="O322" t="s">
        <v>294</v>
      </c>
      <c r="P322" s="6" t="str">
        <f t="shared" si="30"/>
        <v>Expenditure</v>
      </c>
      <c r="Q322" s="246">
        <v>4500</v>
      </c>
      <c r="R322" s="246">
        <v>4500</v>
      </c>
      <c r="S322" s="244">
        <v>4500</v>
      </c>
      <c r="V322" s="259">
        <f t="shared" si="32"/>
        <v>4500</v>
      </c>
      <c r="AJ322" s="245">
        <v>4500</v>
      </c>
      <c r="AK322" s="251">
        <v>4500</v>
      </c>
      <c r="AP322" s="257">
        <f t="shared" si="27"/>
        <v>4500</v>
      </c>
      <c r="AS322" s="245">
        <f t="shared" si="28"/>
        <v>4500</v>
      </c>
      <c r="AU322" s="8" t="s">
        <v>1286</v>
      </c>
    </row>
    <row r="323" spans="2:47" hidden="1" x14ac:dyDescent="0.3">
      <c r="B323" t="str">
        <f>VLOOKUP(D323,'[1]DOF080 Rev'!B:B,1,FALSE)</f>
        <v>10692054</v>
      </c>
      <c r="C323" t="str">
        <f>VLOOKUP(D323,Category!A:B,2,FALSE)</f>
        <v>NCOS</v>
      </c>
      <c r="D323" t="str">
        <f t="shared" si="31"/>
        <v>10692054</v>
      </c>
      <c r="E323" t="str">
        <f t="shared" si="29"/>
        <v>Corporate Services DirectorateAss Dir Legal &amp; Democratic ServicesElections</v>
      </c>
      <c r="F323" t="s">
        <v>337</v>
      </c>
      <c r="G323" t="s">
        <v>338</v>
      </c>
      <c r="H323" t="s">
        <v>371</v>
      </c>
      <c r="I323" t="s">
        <v>1200</v>
      </c>
      <c r="J323" t="s">
        <v>147</v>
      </c>
      <c r="K323" t="s">
        <v>148</v>
      </c>
      <c r="L323">
        <v>1069</v>
      </c>
      <c r="M323" t="s">
        <v>395</v>
      </c>
      <c r="N323">
        <v>2054</v>
      </c>
      <c r="O323" t="s">
        <v>167</v>
      </c>
      <c r="P323" s="6" t="str">
        <f t="shared" si="30"/>
        <v>Expenditure</v>
      </c>
      <c r="Q323" s="246">
        <v>2000</v>
      </c>
      <c r="R323" s="246">
        <v>2000</v>
      </c>
      <c r="S323" s="244">
        <v>2000</v>
      </c>
      <c r="V323" s="259">
        <f t="shared" si="32"/>
        <v>2000</v>
      </c>
      <c r="AJ323" s="245">
        <v>2000</v>
      </c>
      <c r="AK323" s="251">
        <v>2000</v>
      </c>
      <c r="AP323" s="257">
        <f t="shared" si="27"/>
        <v>2000</v>
      </c>
      <c r="AS323" s="245">
        <f t="shared" si="28"/>
        <v>2000</v>
      </c>
      <c r="AU323" s="8" t="s">
        <v>1286</v>
      </c>
    </row>
    <row r="324" spans="2:47" hidden="1" x14ac:dyDescent="0.3">
      <c r="B324" t="str">
        <f>VLOOKUP(D324,'[1]DOF080 Rev'!B:B,1,FALSE)</f>
        <v>10692086</v>
      </c>
      <c r="C324" t="str">
        <f>VLOOKUP(D324,Category!A:B,2,FALSE)</f>
        <v>NCOS</v>
      </c>
      <c r="D324" t="str">
        <f t="shared" si="31"/>
        <v>10692086</v>
      </c>
      <c r="E324" t="str">
        <f t="shared" si="29"/>
        <v>Corporate Services DirectorateAss Dir Legal &amp; Democratic ServicesElections</v>
      </c>
      <c r="F324" t="s">
        <v>337</v>
      </c>
      <c r="G324" t="s">
        <v>338</v>
      </c>
      <c r="H324" t="s">
        <v>371</v>
      </c>
      <c r="I324" t="s">
        <v>1200</v>
      </c>
      <c r="J324" t="s">
        <v>147</v>
      </c>
      <c r="K324" t="s">
        <v>148</v>
      </c>
      <c r="L324">
        <v>1069</v>
      </c>
      <c r="M324" t="s">
        <v>395</v>
      </c>
      <c r="N324">
        <v>2086</v>
      </c>
      <c r="O324" t="s">
        <v>291</v>
      </c>
      <c r="P324" s="6" t="str">
        <f t="shared" si="30"/>
        <v>Expenditure</v>
      </c>
      <c r="Q324" s="246">
        <v>450</v>
      </c>
      <c r="R324" s="246">
        <v>450</v>
      </c>
      <c r="S324" s="244">
        <v>450</v>
      </c>
      <c r="V324" s="259">
        <f t="shared" si="32"/>
        <v>450</v>
      </c>
      <c r="AJ324" s="245">
        <v>450</v>
      </c>
      <c r="AK324" s="251">
        <v>450</v>
      </c>
      <c r="AP324" s="257">
        <f t="shared" si="27"/>
        <v>450</v>
      </c>
      <c r="AS324" s="245">
        <f t="shared" si="28"/>
        <v>450</v>
      </c>
      <c r="AU324" s="8" t="s">
        <v>1286</v>
      </c>
    </row>
    <row r="325" spans="2:47" hidden="1" x14ac:dyDescent="0.3">
      <c r="B325" t="str">
        <f>VLOOKUP(D325,'[1]DOF080 Rev'!B:B,1,FALSE)</f>
        <v>10697000</v>
      </c>
      <c r="C325" t="str">
        <f>VLOOKUP(D325,Category!A:B,2,FALSE)</f>
        <v>NCOS</v>
      </c>
      <c r="D325" t="str">
        <f t="shared" si="31"/>
        <v>10697000</v>
      </c>
      <c r="E325" t="str">
        <f t="shared" si="29"/>
        <v>Corporate Services DirectorateAss Dir Legal &amp; Democratic ServicesElections</v>
      </c>
      <c r="F325" t="s">
        <v>337</v>
      </c>
      <c r="G325" t="s">
        <v>338</v>
      </c>
      <c r="H325" t="s">
        <v>371</v>
      </c>
      <c r="I325" t="s">
        <v>1200</v>
      </c>
      <c r="J325" t="s">
        <v>147</v>
      </c>
      <c r="K325" t="s">
        <v>148</v>
      </c>
      <c r="L325">
        <v>1069</v>
      </c>
      <c r="M325" t="s">
        <v>395</v>
      </c>
      <c r="N325">
        <v>7000</v>
      </c>
      <c r="O325" t="s">
        <v>44</v>
      </c>
      <c r="P325" s="6" t="str">
        <f t="shared" si="30"/>
        <v>Income</v>
      </c>
      <c r="Q325" s="246">
        <v>0</v>
      </c>
      <c r="R325" s="246">
        <v>0</v>
      </c>
      <c r="S325" s="244">
        <v>0</v>
      </c>
      <c r="V325" s="259">
        <f t="shared" si="32"/>
        <v>0</v>
      </c>
      <c r="AJ325" s="245">
        <v>0</v>
      </c>
      <c r="AK325" s="251">
        <v>0</v>
      </c>
      <c r="AP325" s="257">
        <f t="shared" si="27"/>
        <v>0</v>
      </c>
      <c r="AS325" s="245">
        <f t="shared" si="28"/>
        <v>0</v>
      </c>
      <c r="AU325" s="8" t="s">
        <v>1286</v>
      </c>
    </row>
    <row r="326" spans="2:47" hidden="1" x14ac:dyDescent="0.3">
      <c r="B326" t="str">
        <f>VLOOKUP(D326,'[1]DOF080 Rev'!B:B,1,FALSE)</f>
        <v>10702200</v>
      </c>
      <c r="C326" t="str">
        <f>VLOOKUP(D326,Category!A:B,2,FALSE)</f>
        <v>NCOS</v>
      </c>
      <c r="D326" t="str">
        <f t="shared" si="31"/>
        <v>10702200</v>
      </c>
      <c r="E326" t="str">
        <f t="shared" si="29"/>
        <v>Corporate Services DirectorateAss Dir Legal &amp; Democratic ServicesElections</v>
      </c>
      <c r="F326" t="s">
        <v>337</v>
      </c>
      <c r="G326" t="s">
        <v>338</v>
      </c>
      <c r="H326" t="s">
        <v>371</v>
      </c>
      <c r="I326" t="s">
        <v>1200</v>
      </c>
      <c r="J326" t="s">
        <v>147</v>
      </c>
      <c r="K326" t="s">
        <v>148</v>
      </c>
      <c r="L326">
        <v>1070</v>
      </c>
      <c r="M326" t="s">
        <v>397</v>
      </c>
      <c r="N326">
        <v>2200</v>
      </c>
      <c r="O326" t="s">
        <v>398</v>
      </c>
      <c r="P326" s="6" t="str">
        <f t="shared" si="30"/>
        <v>Expenditure</v>
      </c>
      <c r="Q326" s="246">
        <v>0</v>
      </c>
      <c r="R326" s="246">
        <v>0</v>
      </c>
      <c r="S326" s="244">
        <v>0</v>
      </c>
      <c r="V326" s="259">
        <f t="shared" si="32"/>
        <v>0</v>
      </c>
      <c r="AJ326" s="245">
        <v>0</v>
      </c>
      <c r="AK326" s="251">
        <v>0</v>
      </c>
      <c r="AP326" s="257">
        <f t="shared" ref="AP326:AP389" si="33">SUM(AK326:AO326)</f>
        <v>0</v>
      </c>
      <c r="AS326" s="245">
        <f t="shared" ref="AS326:AS389" si="34">SUM(AP326:AR326)</f>
        <v>0</v>
      </c>
      <c r="AU326" s="8" t="s">
        <v>1286</v>
      </c>
    </row>
    <row r="327" spans="2:47" x14ac:dyDescent="0.3">
      <c r="B327" t="str">
        <f>VLOOKUP(D327,'[1]DOF080 Rev'!B:B,1,FALSE)</f>
        <v>2011</v>
      </c>
      <c r="C327" t="str">
        <f>VLOOKUP(D327,Category!A:B,2,FALSE)</f>
        <v>NCOS</v>
      </c>
      <c r="D327" t="str">
        <f t="shared" si="31"/>
        <v>2011</v>
      </c>
      <c r="E327" t="str">
        <f t="shared" ref="E327:E390" si="35">G327&amp;I327&amp;K327</f>
        <v>Corporate Services DirectorateAss Dir Legal &amp; Democratic ServicesLegal Services</v>
      </c>
      <c r="F327" t="s">
        <v>337</v>
      </c>
      <c r="G327" t="s">
        <v>338</v>
      </c>
      <c r="H327" t="s">
        <v>371</v>
      </c>
      <c r="I327" t="s">
        <v>1200</v>
      </c>
      <c r="J327" t="s">
        <v>399</v>
      </c>
      <c r="K327" t="s">
        <v>400</v>
      </c>
      <c r="L327">
        <v>201</v>
      </c>
      <c r="M327" t="s">
        <v>401</v>
      </c>
      <c r="N327">
        <v>1</v>
      </c>
      <c r="O327" t="s">
        <v>158</v>
      </c>
      <c r="P327" s="6" t="str">
        <f t="shared" ref="P327:P390" si="36">IF(N327&lt;5000,"Expenditure","Income")</f>
        <v>Expenditure</v>
      </c>
      <c r="Q327" s="246">
        <v>518620</v>
      </c>
      <c r="R327" s="246">
        <v>518620</v>
      </c>
      <c r="S327" s="244">
        <f>518620+74655</f>
        <v>593275</v>
      </c>
      <c r="V327" s="259">
        <f t="shared" si="32"/>
        <v>593275</v>
      </c>
      <c r="W327" s="245">
        <v>4385</v>
      </c>
      <c r="AD327" s="259"/>
      <c r="AJ327" s="245">
        <v>518620</v>
      </c>
      <c r="AK327" s="255">
        <v>597660</v>
      </c>
      <c r="AP327" s="352">
        <f t="shared" si="33"/>
        <v>597660</v>
      </c>
      <c r="AS327" s="352">
        <f t="shared" si="34"/>
        <v>597660</v>
      </c>
      <c r="AU327" s="8" t="s">
        <v>2983</v>
      </c>
    </row>
    <row r="328" spans="2:47" hidden="1" x14ac:dyDescent="0.3">
      <c r="B328" t="str">
        <f>VLOOKUP(D328,'[1]DOF080 Rev'!B:B,1,FALSE)</f>
        <v>2013</v>
      </c>
      <c r="C328" t="str">
        <f>VLOOKUP(D328,Category!A:B,2,FALSE)</f>
        <v>NCOS</v>
      </c>
      <c r="D328" t="str">
        <f t="shared" ref="D328:D391" si="37">L328&amp;N328</f>
        <v>2013</v>
      </c>
      <c r="E328" t="str">
        <f t="shared" si="35"/>
        <v>Corporate Services DirectorateAss Dir Legal &amp; Democratic ServicesLegal Services</v>
      </c>
      <c r="F328" t="s">
        <v>337</v>
      </c>
      <c r="G328" t="s">
        <v>338</v>
      </c>
      <c r="H328" t="s">
        <v>371</v>
      </c>
      <c r="I328" t="s">
        <v>1200</v>
      </c>
      <c r="J328" t="s">
        <v>399</v>
      </c>
      <c r="K328" t="s">
        <v>400</v>
      </c>
      <c r="L328">
        <v>201</v>
      </c>
      <c r="M328" t="s">
        <v>401</v>
      </c>
      <c r="N328">
        <v>3</v>
      </c>
      <c r="O328" t="s">
        <v>277</v>
      </c>
      <c r="P328" s="6" t="str">
        <f t="shared" si="36"/>
        <v>Expenditure</v>
      </c>
      <c r="Q328" s="246">
        <v>0</v>
      </c>
      <c r="R328" s="246">
        <v>0</v>
      </c>
      <c r="S328" s="244">
        <v>0</v>
      </c>
      <c r="V328" s="259">
        <f t="shared" ref="V328:V391" si="38">SUM(S328:U328)</f>
        <v>0</v>
      </c>
      <c r="AJ328" s="245">
        <v>0</v>
      </c>
      <c r="AK328" s="251">
        <v>0</v>
      </c>
      <c r="AP328" s="257">
        <f t="shared" si="33"/>
        <v>0</v>
      </c>
      <c r="AQ328" s="265">
        <v>40000</v>
      </c>
      <c r="AS328" s="245">
        <f t="shared" si="34"/>
        <v>40000</v>
      </c>
      <c r="AU328" s="8" t="s">
        <v>1286</v>
      </c>
    </row>
    <row r="329" spans="2:47" hidden="1" x14ac:dyDescent="0.3">
      <c r="B329" t="str">
        <f>VLOOKUP(D329,'[1]DOF080 Rev'!B:B,1,FALSE)</f>
        <v>2016</v>
      </c>
      <c r="C329" t="str">
        <f>VLOOKUP(D329,Category!A:B,2,FALSE)</f>
        <v>NCOS</v>
      </c>
      <c r="D329" t="str">
        <f t="shared" si="37"/>
        <v>2016</v>
      </c>
      <c r="E329" t="str">
        <f t="shared" si="35"/>
        <v>Corporate Services DirectorateAss Dir Legal &amp; Democratic ServicesLegal Services</v>
      </c>
      <c r="F329" t="s">
        <v>337</v>
      </c>
      <c r="G329" t="s">
        <v>338</v>
      </c>
      <c r="H329" t="s">
        <v>371</v>
      </c>
      <c r="I329" t="s">
        <v>1200</v>
      </c>
      <c r="J329" t="s">
        <v>399</v>
      </c>
      <c r="K329" t="s">
        <v>400</v>
      </c>
      <c r="L329">
        <v>201</v>
      </c>
      <c r="M329" t="s">
        <v>401</v>
      </c>
      <c r="N329">
        <v>6</v>
      </c>
      <c r="O329" t="s">
        <v>402</v>
      </c>
      <c r="P329" s="6" t="str">
        <f t="shared" si="36"/>
        <v>Expenditure</v>
      </c>
      <c r="Q329" s="246">
        <v>150</v>
      </c>
      <c r="R329" s="246">
        <v>150</v>
      </c>
      <c r="S329" s="244">
        <v>150</v>
      </c>
      <c r="V329" s="259">
        <f t="shared" si="38"/>
        <v>150</v>
      </c>
      <c r="AJ329" s="245">
        <v>150</v>
      </c>
      <c r="AK329" s="251">
        <v>150</v>
      </c>
      <c r="AP329" s="257">
        <f t="shared" si="33"/>
        <v>150</v>
      </c>
      <c r="AS329" s="245">
        <f t="shared" si="34"/>
        <v>150</v>
      </c>
      <c r="AU329" s="8" t="s">
        <v>1286</v>
      </c>
    </row>
    <row r="330" spans="2:47" hidden="1" x14ac:dyDescent="0.3">
      <c r="B330" t="str">
        <f>VLOOKUP(D330,'[1]DOF080 Rev'!B:B,1,FALSE)</f>
        <v>2018</v>
      </c>
      <c r="C330" t="str">
        <f>VLOOKUP(D330,Category!A:B,2,FALSE)</f>
        <v>NCOS</v>
      </c>
      <c r="D330" t="str">
        <f t="shared" si="37"/>
        <v>2018</v>
      </c>
      <c r="E330" t="str">
        <f t="shared" si="35"/>
        <v>Corporate Services DirectorateAss Dir Legal &amp; Democratic ServicesLegal Services</v>
      </c>
      <c r="F330" t="s">
        <v>337</v>
      </c>
      <c r="G330" t="s">
        <v>338</v>
      </c>
      <c r="H330" t="s">
        <v>371</v>
      </c>
      <c r="I330" t="s">
        <v>1200</v>
      </c>
      <c r="J330" t="s">
        <v>399</v>
      </c>
      <c r="K330" t="s">
        <v>400</v>
      </c>
      <c r="L330">
        <v>201</v>
      </c>
      <c r="M330" t="s">
        <v>401</v>
      </c>
      <c r="N330">
        <v>8</v>
      </c>
      <c r="O330" t="s">
        <v>159</v>
      </c>
      <c r="P330" s="6" t="str">
        <f t="shared" si="36"/>
        <v>Expenditure</v>
      </c>
      <c r="Q330" s="246">
        <v>0</v>
      </c>
      <c r="R330" s="246">
        <v>0</v>
      </c>
      <c r="S330" s="244">
        <v>0</v>
      </c>
      <c r="V330" s="259">
        <f t="shared" si="38"/>
        <v>0</v>
      </c>
      <c r="AJ330" s="245">
        <v>0</v>
      </c>
      <c r="AK330" s="251">
        <v>0</v>
      </c>
      <c r="AP330" s="257">
        <f t="shared" si="33"/>
        <v>0</v>
      </c>
      <c r="AS330" s="245">
        <f t="shared" si="34"/>
        <v>0</v>
      </c>
      <c r="AU330" s="8" t="s">
        <v>1286</v>
      </c>
    </row>
    <row r="331" spans="2:47" hidden="1" x14ac:dyDescent="0.3">
      <c r="B331" t="str">
        <f>VLOOKUP(D331,'[1]DOF080 Rev'!B:B,1,FALSE)</f>
        <v>20171</v>
      </c>
      <c r="C331" t="str">
        <f>VLOOKUP(D331,Category!A:B,2,FALSE)</f>
        <v>NCOS</v>
      </c>
      <c r="D331" t="str">
        <f t="shared" si="37"/>
        <v>20171</v>
      </c>
      <c r="E331" t="str">
        <f t="shared" si="35"/>
        <v>Corporate Services DirectorateAss Dir Legal &amp; Democratic ServicesLegal Services</v>
      </c>
      <c r="F331" t="s">
        <v>337</v>
      </c>
      <c r="G331" t="s">
        <v>338</v>
      </c>
      <c r="H331" t="s">
        <v>371</v>
      </c>
      <c r="I331" t="s">
        <v>1200</v>
      </c>
      <c r="J331" t="s">
        <v>399</v>
      </c>
      <c r="K331" t="s">
        <v>400</v>
      </c>
      <c r="L331">
        <v>201</v>
      </c>
      <c r="M331" t="s">
        <v>401</v>
      </c>
      <c r="N331">
        <v>71</v>
      </c>
      <c r="O331" t="s">
        <v>403</v>
      </c>
      <c r="P331" s="6" t="str">
        <f t="shared" si="36"/>
        <v>Expenditure</v>
      </c>
      <c r="Q331" s="246">
        <v>1200</v>
      </c>
      <c r="R331" s="246">
        <v>1200</v>
      </c>
      <c r="S331" s="244">
        <v>1200</v>
      </c>
      <c r="V331" s="259">
        <f t="shared" si="38"/>
        <v>1200</v>
      </c>
      <c r="AJ331" s="245">
        <v>1200</v>
      </c>
      <c r="AK331" s="251">
        <v>1200</v>
      </c>
      <c r="AP331" s="257">
        <f t="shared" si="33"/>
        <v>1200</v>
      </c>
      <c r="AS331" s="245">
        <f t="shared" si="34"/>
        <v>1200</v>
      </c>
      <c r="AU331" s="8" t="s">
        <v>1286</v>
      </c>
    </row>
    <row r="332" spans="2:47" hidden="1" x14ac:dyDescent="0.3">
      <c r="B332" t="str">
        <f>VLOOKUP(D332,'[1]DOF080 Rev'!B:B,1,FALSE)</f>
        <v>2011504</v>
      </c>
      <c r="C332" t="str">
        <f>VLOOKUP(D332,Category!A:B,2,FALSE)</f>
        <v>NCOS</v>
      </c>
      <c r="D332" t="str">
        <f t="shared" si="37"/>
        <v>2011504</v>
      </c>
      <c r="E332" t="str">
        <f t="shared" si="35"/>
        <v>Corporate Services DirectorateAss Dir Legal &amp; Democratic ServicesLegal Services</v>
      </c>
      <c r="F332" t="s">
        <v>337</v>
      </c>
      <c r="G332" t="s">
        <v>338</v>
      </c>
      <c r="H332" t="s">
        <v>371</v>
      </c>
      <c r="I332" t="s">
        <v>1200</v>
      </c>
      <c r="J332" t="s">
        <v>399</v>
      </c>
      <c r="K332" t="s">
        <v>400</v>
      </c>
      <c r="L332">
        <v>201</v>
      </c>
      <c r="M332" t="s">
        <v>401</v>
      </c>
      <c r="N332">
        <v>1504</v>
      </c>
      <c r="O332" t="s">
        <v>161</v>
      </c>
      <c r="P332" s="6" t="str">
        <f t="shared" si="36"/>
        <v>Expenditure</v>
      </c>
      <c r="Q332" s="246">
        <v>340</v>
      </c>
      <c r="R332" s="246">
        <v>340</v>
      </c>
      <c r="S332" s="244">
        <v>340</v>
      </c>
      <c r="V332" s="259">
        <f t="shared" si="38"/>
        <v>340</v>
      </c>
      <c r="AJ332" s="245">
        <v>340</v>
      </c>
      <c r="AK332" s="251">
        <v>340</v>
      </c>
      <c r="AP332" s="257">
        <f t="shared" si="33"/>
        <v>340</v>
      </c>
      <c r="AS332" s="245">
        <f t="shared" si="34"/>
        <v>340</v>
      </c>
      <c r="AU332" s="8" t="s">
        <v>1286</v>
      </c>
    </row>
    <row r="333" spans="2:47" hidden="1" x14ac:dyDescent="0.3">
      <c r="B333" t="str">
        <f>VLOOKUP(D333,'[1]DOF080 Rev'!B:B,1,FALSE)</f>
        <v>2012016</v>
      </c>
      <c r="C333" t="str">
        <f>VLOOKUP(D333,Category!A:B,2,FALSE)</f>
        <v>NCOS</v>
      </c>
      <c r="D333" t="str">
        <f t="shared" si="37"/>
        <v>2012016</v>
      </c>
      <c r="E333" t="str">
        <f t="shared" si="35"/>
        <v>Corporate Services DirectorateAss Dir Legal &amp; Democratic ServicesLegal Services</v>
      </c>
      <c r="F333" t="s">
        <v>337</v>
      </c>
      <c r="G333" t="s">
        <v>338</v>
      </c>
      <c r="H333" t="s">
        <v>371</v>
      </c>
      <c r="I333" t="s">
        <v>1200</v>
      </c>
      <c r="J333" t="s">
        <v>399</v>
      </c>
      <c r="K333" t="s">
        <v>400</v>
      </c>
      <c r="L333">
        <v>201</v>
      </c>
      <c r="M333" t="s">
        <v>401</v>
      </c>
      <c r="N333">
        <v>2016</v>
      </c>
      <c r="O333" t="s">
        <v>169</v>
      </c>
      <c r="P333" s="6" t="str">
        <f t="shared" si="36"/>
        <v>Expenditure</v>
      </c>
      <c r="Q333" s="246">
        <v>15780</v>
      </c>
      <c r="R333" s="246">
        <v>15780</v>
      </c>
      <c r="S333" s="244">
        <v>15780</v>
      </c>
      <c r="V333" s="259">
        <f t="shared" si="38"/>
        <v>15780</v>
      </c>
      <c r="AJ333" s="245">
        <v>15780</v>
      </c>
      <c r="AK333" s="251">
        <v>15780</v>
      </c>
      <c r="AP333" s="257">
        <f t="shared" si="33"/>
        <v>15780</v>
      </c>
      <c r="AS333" s="245">
        <f t="shared" si="34"/>
        <v>15780</v>
      </c>
      <c r="AU333" s="8" t="s">
        <v>1286</v>
      </c>
    </row>
    <row r="334" spans="2:47" hidden="1" x14ac:dyDescent="0.3">
      <c r="B334" t="str">
        <f>VLOOKUP(D334,'[1]DOF080 Rev'!B:B,1,FALSE)</f>
        <v>2012045</v>
      </c>
      <c r="C334" t="str">
        <f>VLOOKUP(D334,Category!A:B,2,FALSE)</f>
        <v>NCOS</v>
      </c>
      <c r="D334" t="str">
        <f t="shared" si="37"/>
        <v>2012045</v>
      </c>
      <c r="E334" t="str">
        <f t="shared" si="35"/>
        <v>Corporate Services DirectorateAss Dir Legal &amp; Democratic ServicesLegal Services</v>
      </c>
      <c r="F334" t="s">
        <v>337</v>
      </c>
      <c r="G334" t="s">
        <v>338</v>
      </c>
      <c r="H334" t="s">
        <v>371</v>
      </c>
      <c r="I334" t="s">
        <v>1200</v>
      </c>
      <c r="J334" t="s">
        <v>399</v>
      </c>
      <c r="K334" t="s">
        <v>400</v>
      </c>
      <c r="L334">
        <v>201</v>
      </c>
      <c r="M334" t="s">
        <v>401</v>
      </c>
      <c r="N334">
        <v>2045</v>
      </c>
      <c r="O334" t="s">
        <v>170</v>
      </c>
      <c r="P334" s="6" t="str">
        <f t="shared" si="36"/>
        <v>Expenditure</v>
      </c>
      <c r="Q334" s="246">
        <v>5560</v>
      </c>
      <c r="R334" s="246">
        <v>5560</v>
      </c>
      <c r="S334" s="244">
        <v>5560</v>
      </c>
      <c r="V334" s="259">
        <f t="shared" si="38"/>
        <v>5560</v>
      </c>
      <c r="AJ334" s="245">
        <v>5560</v>
      </c>
      <c r="AK334" s="251">
        <v>5560</v>
      </c>
      <c r="AO334" s="260">
        <v>3926</v>
      </c>
      <c r="AP334" s="257">
        <f t="shared" si="33"/>
        <v>9486</v>
      </c>
      <c r="AS334" s="245">
        <f t="shared" si="34"/>
        <v>9486</v>
      </c>
      <c r="AU334" s="8" t="s">
        <v>1286</v>
      </c>
    </row>
    <row r="335" spans="2:47" hidden="1" x14ac:dyDescent="0.3">
      <c r="B335" t="str">
        <f>VLOOKUP(D335,'[1]DOF080 Rev'!B:B,1,FALSE)</f>
        <v>2012046</v>
      </c>
      <c r="C335" t="str">
        <f>VLOOKUP(D335,Category!A:B,2,FALSE)</f>
        <v>NCOS</v>
      </c>
      <c r="D335" t="str">
        <f t="shared" si="37"/>
        <v>2012046</v>
      </c>
      <c r="E335" t="str">
        <f t="shared" si="35"/>
        <v>Corporate Services DirectorateAss Dir Legal &amp; Democratic ServicesLegal Services</v>
      </c>
      <c r="F335" t="s">
        <v>337</v>
      </c>
      <c r="G335" t="s">
        <v>338</v>
      </c>
      <c r="H335" t="s">
        <v>371</v>
      </c>
      <c r="I335" t="s">
        <v>1200</v>
      </c>
      <c r="J335" t="s">
        <v>399</v>
      </c>
      <c r="K335" t="s">
        <v>400</v>
      </c>
      <c r="L335">
        <v>201</v>
      </c>
      <c r="M335" t="s">
        <v>401</v>
      </c>
      <c r="N335">
        <v>2046</v>
      </c>
      <c r="O335" t="s">
        <v>404</v>
      </c>
      <c r="P335" s="6" t="str">
        <f t="shared" si="36"/>
        <v>Expenditure</v>
      </c>
      <c r="Q335" s="246">
        <v>170</v>
      </c>
      <c r="R335" s="246">
        <v>170</v>
      </c>
      <c r="S335" s="244">
        <v>170</v>
      </c>
      <c r="V335" s="259">
        <f t="shared" si="38"/>
        <v>170</v>
      </c>
      <c r="AJ335" s="245">
        <v>170</v>
      </c>
      <c r="AK335" s="251">
        <v>170</v>
      </c>
      <c r="AP335" s="257">
        <f t="shared" si="33"/>
        <v>170</v>
      </c>
      <c r="AS335" s="245">
        <f t="shared" si="34"/>
        <v>170</v>
      </c>
      <c r="AU335" s="8" t="s">
        <v>1286</v>
      </c>
    </row>
    <row r="336" spans="2:47" hidden="1" x14ac:dyDescent="0.3">
      <c r="B336" t="str">
        <f>VLOOKUP(D336,'[1]DOF080 Rev'!B:B,1,FALSE)</f>
        <v>2012070</v>
      </c>
      <c r="C336" t="str">
        <f>VLOOKUP(D336,Category!A:B,2,FALSE)</f>
        <v>NCOS</v>
      </c>
      <c r="D336" t="str">
        <f t="shared" si="37"/>
        <v>2012070</v>
      </c>
      <c r="E336" t="str">
        <f t="shared" si="35"/>
        <v>Corporate Services DirectorateAss Dir Legal &amp; Democratic ServicesLegal Services</v>
      </c>
      <c r="F336" t="s">
        <v>337</v>
      </c>
      <c r="G336" t="s">
        <v>338</v>
      </c>
      <c r="H336" t="s">
        <v>371</v>
      </c>
      <c r="I336" t="s">
        <v>1200</v>
      </c>
      <c r="J336" t="s">
        <v>399</v>
      </c>
      <c r="K336" t="s">
        <v>400</v>
      </c>
      <c r="L336">
        <v>201</v>
      </c>
      <c r="M336" t="s">
        <v>401</v>
      </c>
      <c r="N336">
        <v>2070</v>
      </c>
      <c r="O336" t="s">
        <v>279</v>
      </c>
      <c r="P336" s="6" t="str">
        <f t="shared" si="36"/>
        <v>Expenditure</v>
      </c>
      <c r="Q336" s="246">
        <v>100</v>
      </c>
      <c r="R336" s="246">
        <v>100</v>
      </c>
      <c r="S336" s="244">
        <v>100</v>
      </c>
      <c r="V336" s="259">
        <f t="shared" si="38"/>
        <v>100</v>
      </c>
      <c r="AJ336" s="245">
        <v>100</v>
      </c>
      <c r="AK336" s="251">
        <v>100</v>
      </c>
      <c r="AP336" s="257">
        <f t="shared" si="33"/>
        <v>100</v>
      </c>
      <c r="AS336" s="245">
        <f t="shared" si="34"/>
        <v>100</v>
      </c>
      <c r="AU336" s="8" t="s">
        <v>1286</v>
      </c>
    </row>
    <row r="337" spans="2:47" hidden="1" x14ac:dyDescent="0.3">
      <c r="B337" t="str">
        <f>VLOOKUP(D337,'[1]DOF080 Rev'!B:B,1,FALSE)</f>
        <v>2012085</v>
      </c>
      <c r="C337" t="str">
        <f>VLOOKUP(D337,Category!A:B,2,FALSE)</f>
        <v>NCOS</v>
      </c>
      <c r="D337" t="str">
        <f t="shared" si="37"/>
        <v>2012085</v>
      </c>
      <c r="E337" t="str">
        <f t="shared" si="35"/>
        <v>Corporate Services DirectorateAss Dir Legal &amp; Democratic ServicesLegal Services</v>
      </c>
      <c r="F337" t="s">
        <v>337</v>
      </c>
      <c r="G337" t="s">
        <v>338</v>
      </c>
      <c r="H337" t="s">
        <v>371</v>
      </c>
      <c r="I337" t="s">
        <v>1200</v>
      </c>
      <c r="J337" t="s">
        <v>399</v>
      </c>
      <c r="K337" t="s">
        <v>400</v>
      </c>
      <c r="L337">
        <v>201</v>
      </c>
      <c r="M337" t="s">
        <v>401</v>
      </c>
      <c r="N337">
        <v>2085</v>
      </c>
      <c r="O337" t="s">
        <v>280</v>
      </c>
      <c r="P337" s="6" t="str">
        <f t="shared" si="36"/>
        <v>Expenditure</v>
      </c>
      <c r="Q337" s="246">
        <v>5950</v>
      </c>
      <c r="R337" s="246">
        <v>5950</v>
      </c>
      <c r="S337" s="244">
        <v>5950</v>
      </c>
      <c r="V337" s="259">
        <f t="shared" si="38"/>
        <v>5950</v>
      </c>
      <c r="AH337" s="245">
        <v>-1330</v>
      </c>
      <c r="AJ337" s="245">
        <v>5950</v>
      </c>
      <c r="AK337" s="251">
        <v>4620</v>
      </c>
      <c r="AP337" s="257">
        <f t="shared" si="33"/>
        <v>4620</v>
      </c>
      <c r="AS337" s="245">
        <f t="shared" si="34"/>
        <v>4620</v>
      </c>
      <c r="AU337" s="8" t="s">
        <v>1286</v>
      </c>
    </row>
    <row r="338" spans="2:47" hidden="1" x14ac:dyDescent="0.3">
      <c r="B338" t="str">
        <f>VLOOKUP(D338,'[1]DOF080 Rev'!B:B,1,FALSE)</f>
        <v>2012087</v>
      </c>
      <c r="C338" t="str">
        <f>VLOOKUP(D338,Category!A:B,2,FALSE)</f>
        <v>NCOS</v>
      </c>
      <c r="D338" t="str">
        <f t="shared" si="37"/>
        <v>2012087</v>
      </c>
      <c r="E338" t="str">
        <f t="shared" si="35"/>
        <v>Corporate Services DirectorateAss Dir Legal &amp; Democratic ServicesLegal Services</v>
      </c>
      <c r="F338" t="s">
        <v>337</v>
      </c>
      <c r="G338" t="s">
        <v>338</v>
      </c>
      <c r="H338" t="s">
        <v>371</v>
      </c>
      <c r="I338" t="s">
        <v>1200</v>
      </c>
      <c r="J338" t="s">
        <v>399</v>
      </c>
      <c r="K338" t="s">
        <v>400</v>
      </c>
      <c r="L338">
        <v>201</v>
      </c>
      <c r="M338" t="s">
        <v>401</v>
      </c>
      <c r="N338">
        <v>2087</v>
      </c>
      <c r="O338" t="s">
        <v>333</v>
      </c>
      <c r="P338" s="6" t="str">
        <f t="shared" si="36"/>
        <v>Expenditure</v>
      </c>
      <c r="Q338" s="246">
        <v>50</v>
      </c>
      <c r="R338" s="246">
        <v>50</v>
      </c>
      <c r="S338" s="244">
        <v>50</v>
      </c>
      <c r="V338" s="259">
        <f t="shared" si="38"/>
        <v>50</v>
      </c>
      <c r="AJ338" s="245">
        <v>50</v>
      </c>
      <c r="AK338" s="251">
        <v>50</v>
      </c>
      <c r="AP338" s="257">
        <f t="shared" si="33"/>
        <v>50</v>
      </c>
      <c r="AS338" s="245">
        <f t="shared" si="34"/>
        <v>50</v>
      </c>
      <c r="AU338" s="8" t="s">
        <v>1286</v>
      </c>
    </row>
    <row r="339" spans="2:47" hidden="1" x14ac:dyDescent="0.3">
      <c r="B339" t="str">
        <f>VLOOKUP(D339,'[1]DOF080 Rev'!B:B,1,FALSE)</f>
        <v>2012194</v>
      </c>
      <c r="C339" t="str">
        <f>VLOOKUP(D339,Category!A:B,2,FALSE)</f>
        <v>NCOS</v>
      </c>
      <c r="D339" t="str">
        <f t="shared" si="37"/>
        <v>2012194</v>
      </c>
      <c r="E339" t="str">
        <f t="shared" si="35"/>
        <v>Corporate Services DirectorateAss Dir Legal &amp; Democratic ServicesLegal Services</v>
      </c>
      <c r="F339" t="s">
        <v>337</v>
      </c>
      <c r="G339" t="s">
        <v>338</v>
      </c>
      <c r="H339" t="s">
        <v>371</v>
      </c>
      <c r="I339" t="s">
        <v>1200</v>
      </c>
      <c r="J339" t="s">
        <v>399</v>
      </c>
      <c r="K339" t="s">
        <v>400</v>
      </c>
      <c r="L339">
        <v>201</v>
      </c>
      <c r="M339" t="s">
        <v>401</v>
      </c>
      <c r="N339">
        <v>2194</v>
      </c>
      <c r="O339" t="s">
        <v>405</v>
      </c>
      <c r="P339" s="6" t="str">
        <f t="shared" si="36"/>
        <v>Expenditure</v>
      </c>
      <c r="Q339" s="246">
        <v>2600</v>
      </c>
      <c r="R339" s="246">
        <v>2600</v>
      </c>
      <c r="S339" s="244">
        <v>2600</v>
      </c>
      <c r="V339" s="259">
        <f t="shared" si="38"/>
        <v>2600</v>
      </c>
      <c r="AJ339" s="245">
        <v>2600</v>
      </c>
      <c r="AK339" s="251">
        <v>2600</v>
      </c>
      <c r="AP339" s="257">
        <f t="shared" si="33"/>
        <v>2600</v>
      </c>
      <c r="AS339" s="245">
        <f t="shared" si="34"/>
        <v>2600</v>
      </c>
      <c r="AU339" s="8" t="s">
        <v>1286</v>
      </c>
    </row>
    <row r="340" spans="2:47" hidden="1" x14ac:dyDescent="0.3">
      <c r="B340" t="str">
        <f>VLOOKUP(D340,'[1]DOF080 Rev'!B:B,1,FALSE)</f>
        <v>2018000</v>
      </c>
      <c r="C340" t="str">
        <f>VLOOKUP(D340,Category!A:B,2,FALSE)</f>
        <v>NCOS</v>
      </c>
      <c r="D340" t="str">
        <f t="shared" si="37"/>
        <v>2018000</v>
      </c>
      <c r="E340" t="str">
        <f t="shared" si="35"/>
        <v>Corporate Services DirectorateAss Dir Legal &amp; Democratic ServicesLegal Services</v>
      </c>
      <c r="F340" t="s">
        <v>337</v>
      </c>
      <c r="G340" t="s">
        <v>338</v>
      </c>
      <c r="H340" t="s">
        <v>371</v>
      </c>
      <c r="I340" t="s">
        <v>1200</v>
      </c>
      <c r="J340" t="s">
        <v>399</v>
      </c>
      <c r="K340" t="s">
        <v>400</v>
      </c>
      <c r="L340">
        <v>201</v>
      </c>
      <c r="M340" t="s">
        <v>401</v>
      </c>
      <c r="N340">
        <v>8000</v>
      </c>
      <c r="O340" t="s">
        <v>163</v>
      </c>
      <c r="P340" s="6" t="str">
        <f t="shared" si="36"/>
        <v>Income</v>
      </c>
      <c r="Q340" s="246">
        <v>-6500</v>
      </c>
      <c r="R340" s="246">
        <v>-6500</v>
      </c>
      <c r="S340" s="244">
        <v>-6500</v>
      </c>
      <c r="V340" s="259">
        <f t="shared" si="38"/>
        <v>-6500</v>
      </c>
      <c r="AJ340" s="245">
        <v>-6500</v>
      </c>
      <c r="AK340" s="251">
        <v>-6500</v>
      </c>
      <c r="AP340" s="257">
        <f t="shared" si="33"/>
        <v>-6500</v>
      </c>
      <c r="AS340" s="245">
        <f t="shared" si="34"/>
        <v>-6500</v>
      </c>
      <c r="AU340" s="8" t="s">
        <v>1286</v>
      </c>
    </row>
    <row r="341" spans="2:47" hidden="1" x14ac:dyDescent="0.3">
      <c r="B341" t="str">
        <f>VLOOKUP(D341,'[1]DOF080 Rev'!B:B,1,FALSE)</f>
        <v>2018043</v>
      </c>
      <c r="C341" t="str">
        <f>VLOOKUP(D341,Category!A:B,2,FALSE)</f>
        <v>NCOS</v>
      </c>
      <c r="D341" t="str">
        <f t="shared" si="37"/>
        <v>2018043</v>
      </c>
      <c r="E341" t="str">
        <f t="shared" si="35"/>
        <v>Corporate Services DirectorateAss Dir Legal &amp; Democratic ServicesLegal Services</v>
      </c>
      <c r="F341" t="s">
        <v>337</v>
      </c>
      <c r="G341" t="s">
        <v>338</v>
      </c>
      <c r="H341" t="s">
        <v>371</v>
      </c>
      <c r="I341" t="s">
        <v>1200</v>
      </c>
      <c r="J341" t="s">
        <v>399</v>
      </c>
      <c r="K341" t="s">
        <v>400</v>
      </c>
      <c r="L341">
        <v>201</v>
      </c>
      <c r="M341" t="s">
        <v>401</v>
      </c>
      <c r="N341">
        <v>8043</v>
      </c>
      <c r="O341" t="s">
        <v>406</v>
      </c>
      <c r="P341" s="6" t="str">
        <f t="shared" si="36"/>
        <v>Income</v>
      </c>
      <c r="Q341" s="246">
        <v>-1170</v>
      </c>
      <c r="R341" s="246">
        <v>-1170</v>
      </c>
      <c r="S341" s="244">
        <v>-1170</v>
      </c>
      <c r="V341" s="259">
        <f t="shared" si="38"/>
        <v>-1170</v>
      </c>
      <c r="AJ341" s="245">
        <v>-1170</v>
      </c>
      <c r="AK341" s="251">
        <v>-1170</v>
      </c>
      <c r="AP341" s="257">
        <f t="shared" si="33"/>
        <v>-1170</v>
      </c>
      <c r="AS341" s="245">
        <f t="shared" si="34"/>
        <v>-1170</v>
      </c>
      <c r="AU341" s="8" t="s">
        <v>1286</v>
      </c>
    </row>
    <row r="342" spans="2:47" hidden="1" x14ac:dyDescent="0.3">
      <c r="B342" t="str">
        <f>VLOOKUP(D342,'[1]DOF080 Rev'!B:B,1,FALSE)</f>
        <v>11112068</v>
      </c>
      <c r="C342" t="str">
        <f>VLOOKUP(D342,Category!A:B,2,FALSE)</f>
        <v>NCOS</v>
      </c>
      <c r="D342" t="str">
        <f t="shared" si="37"/>
        <v>11112068</v>
      </c>
      <c r="E342" t="str">
        <f t="shared" si="35"/>
        <v>Corporate Services DirectorateAss Dir Legal &amp; Democratic ServicesMember Development &amp; Training</v>
      </c>
      <c r="F342" t="s">
        <v>337</v>
      </c>
      <c r="G342" t="s">
        <v>338</v>
      </c>
      <c r="H342" t="s">
        <v>371</v>
      </c>
      <c r="I342" t="s">
        <v>1200</v>
      </c>
      <c r="J342" t="s">
        <v>407</v>
      </c>
      <c r="K342" t="s">
        <v>408</v>
      </c>
      <c r="L342">
        <v>1111</v>
      </c>
      <c r="M342" t="s">
        <v>409</v>
      </c>
      <c r="N342">
        <v>2068</v>
      </c>
      <c r="O342" t="s">
        <v>410</v>
      </c>
      <c r="P342" s="6" t="str">
        <f t="shared" si="36"/>
        <v>Expenditure</v>
      </c>
      <c r="Q342" s="246">
        <v>720</v>
      </c>
      <c r="R342" s="246">
        <v>720</v>
      </c>
      <c r="S342" s="244">
        <v>720</v>
      </c>
      <c r="V342" s="259">
        <f t="shared" si="38"/>
        <v>720</v>
      </c>
      <c r="AJ342" s="245">
        <v>720</v>
      </c>
      <c r="AK342" s="251">
        <v>720</v>
      </c>
      <c r="AP342" s="257">
        <f t="shared" si="33"/>
        <v>720</v>
      </c>
      <c r="AS342" s="245">
        <f t="shared" si="34"/>
        <v>720</v>
      </c>
      <c r="AU342" s="8" t="s">
        <v>1286</v>
      </c>
    </row>
    <row r="343" spans="2:47" hidden="1" x14ac:dyDescent="0.3">
      <c r="B343" t="str">
        <f>VLOOKUP(D343,'[1]DOF080 Rev'!B:B,1,FALSE)</f>
        <v>113562</v>
      </c>
      <c r="C343" t="str">
        <f>VLOOKUP(D343,Category!A:B,2,FALSE)</f>
        <v>NCOS</v>
      </c>
      <c r="D343" t="str">
        <f t="shared" si="37"/>
        <v>113562</v>
      </c>
      <c r="E343" t="str">
        <f t="shared" si="35"/>
        <v>Corporate Services DirectorateAss Dir Legal &amp; Democratic ServicesMember Development &amp; Training</v>
      </c>
      <c r="F343" t="s">
        <v>337</v>
      </c>
      <c r="G343" t="s">
        <v>338</v>
      </c>
      <c r="H343" t="s">
        <v>371</v>
      </c>
      <c r="I343" t="s">
        <v>1200</v>
      </c>
      <c r="J343" t="s">
        <v>407</v>
      </c>
      <c r="K343" t="s">
        <v>408</v>
      </c>
      <c r="L343">
        <v>1135</v>
      </c>
      <c r="M343" t="s">
        <v>411</v>
      </c>
      <c r="N343">
        <v>62</v>
      </c>
      <c r="O343" t="s">
        <v>388</v>
      </c>
      <c r="P343" s="6" t="str">
        <f t="shared" si="36"/>
        <v>Expenditure</v>
      </c>
      <c r="Q343" s="246">
        <v>2080</v>
      </c>
      <c r="R343" s="246">
        <v>2080</v>
      </c>
      <c r="S343" s="244">
        <v>2080</v>
      </c>
      <c r="V343" s="259">
        <f t="shared" si="38"/>
        <v>2080</v>
      </c>
      <c r="AJ343" s="245">
        <v>2080</v>
      </c>
      <c r="AK343" s="251">
        <v>2080</v>
      </c>
      <c r="AP343" s="257">
        <f t="shared" si="33"/>
        <v>2080</v>
      </c>
      <c r="AS343" s="245">
        <f t="shared" si="34"/>
        <v>2080</v>
      </c>
      <c r="AU343" s="8" t="s">
        <v>1286</v>
      </c>
    </row>
    <row r="344" spans="2:47" hidden="1" x14ac:dyDescent="0.3">
      <c r="B344" t="str">
        <f>VLOOKUP(D344,'[1]DOF080 Rev'!B:B,1,FALSE)</f>
        <v>11352072</v>
      </c>
      <c r="C344" t="str">
        <f>VLOOKUP(D344,Category!A:B,2,FALSE)</f>
        <v>NCOS</v>
      </c>
      <c r="D344" t="str">
        <f t="shared" si="37"/>
        <v>11352072</v>
      </c>
      <c r="E344" t="str">
        <f t="shared" si="35"/>
        <v>Corporate Services DirectorateAss Dir Legal &amp; Democratic ServicesMember Development &amp; Training</v>
      </c>
      <c r="F344" t="s">
        <v>337</v>
      </c>
      <c r="G344" t="s">
        <v>338</v>
      </c>
      <c r="H344" t="s">
        <v>371</v>
      </c>
      <c r="I344" t="s">
        <v>1200</v>
      </c>
      <c r="J344" t="s">
        <v>407</v>
      </c>
      <c r="K344" t="s">
        <v>408</v>
      </c>
      <c r="L344">
        <v>1135</v>
      </c>
      <c r="M344" t="s">
        <v>411</v>
      </c>
      <c r="N344">
        <v>2072</v>
      </c>
      <c r="O344" t="s">
        <v>390</v>
      </c>
      <c r="P344" s="6" t="str">
        <f t="shared" si="36"/>
        <v>Expenditure</v>
      </c>
      <c r="Q344" s="246">
        <v>1360</v>
      </c>
      <c r="R344" s="246">
        <v>1360</v>
      </c>
      <c r="S344" s="244">
        <v>1360</v>
      </c>
      <c r="V344" s="259">
        <f t="shared" si="38"/>
        <v>1360</v>
      </c>
      <c r="AJ344" s="245">
        <v>1360</v>
      </c>
      <c r="AK344" s="251">
        <v>1360</v>
      </c>
      <c r="AP344" s="257">
        <f t="shared" si="33"/>
        <v>1360</v>
      </c>
      <c r="AS344" s="245">
        <f t="shared" si="34"/>
        <v>1360</v>
      </c>
      <c r="AU344" s="8" t="s">
        <v>1286</v>
      </c>
    </row>
    <row r="345" spans="2:47" hidden="1" x14ac:dyDescent="0.3">
      <c r="B345" t="str">
        <f>VLOOKUP(D345,'[1]DOF080 Rev'!B:B,1,FALSE)</f>
        <v>10012</v>
      </c>
      <c r="C345" t="str">
        <f>VLOOKUP(D345,Category!A:B,2,FALSE)</f>
        <v>NCOS</v>
      </c>
      <c r="D345" t="str">
        <f t="shared" si="37"/>
        <v>10012</v>
      </c>
      <c r="E345" t="str">
        <f t="shared" si="35"/>
        <v>Corporate Services DirectorateAss Dir Legal &amp; Democratic ServicesRegister of Electors</v>
      </c>
      <c r="F345" t="s">
        <v>337</v>
      </c>
      <c r="G345" t="s">
        <v>338</v>
      </c>
      <c r="H345" t="s">
        <v>371</v>
      </c>
      <c r="I345" t="s">
        <v>1200</v>
      </c>
      <c r="J345" t="s">
        <v>412</v>
      </c>
      <c r="K345" t="s">
        <v>413</v>
      </c>
      <c r="L345">
        <v>1001</v>
      </c>
      <c r="M345" t="s">
        <v>413</v>
      </c>
      <c r="N345">
        <v>2</v>
      </c>
      <c r="O345" t="s">
        <v>150</v>
      </c>
      <c r="P345" s="6" t="str">
        <f t="shared" si="36"/>
        <v>Expenditure</v>
      </c>
      <c r="Q345" s="246">
        <v>28110</v>
      </c>
      <c r="R345" s="246">
        <v>28110</v>
      </c>
      <c r="S345" s="244">
        <v>28110</v>
      </c>
      <c r="V345" s="259">
        <f t="shared" si="38"/>
        <v>28110</v>
      </c>
      <c r="AJ345" s="245">
        <v>28110</v>
      </c>
      <c r="AK345" s="251">
        <v>28110</v>
      </c>
      <c r="AP345" s="257">
        <f t="shared" si="33"/>
        <v>28110</v>
      </c>
      <c r="AS345" s="245">
        <f t="shared" si="34"/>
        <v>28110</v>
      </c>
      <c r="AU345" s="8" t="s">
        <v>1286</v>
      </c>
    </row>
    <row r="346" spans="2:47" hidden="1" x14ac:dyDescent="0.3">
      <c r="B346" t="str">
        <f>VLOOKUP(D346,'[1]DOF080 Rev'!B:B,1,FALSE)</f>
        <v>100160</v>
      </c>
      <c r="C346" t="str">
        <f>VLOOKUP(D346,Category!A:B,2,FALSE)</f>
        <v>NCOS</v>
      </c>
      <c r="D346" t="str">
        <f t="shared" si="37"/>
        <v>100160</v>
      </c>
      <c r="E346" t="str">
        <f t="shared" si="35"/>
        <v>Corporate Services DirectorateAss Dir Legal &amp; Democratic ServicesRegister of Electors</v>
      </c>
      <c r="F346" t="s">
        <v>337</v>
      </c>
      <c r="G346" t="s">
        <v>338</v>
      </c>
      <c r="H346" t="s">
        <v>371</v>
      </c>
      <c r="I346" t="s">
        <v>1200</v>
      </c>
      <c r="J346" t="s">
        <v>412</v>
      </c>
      <c r="K346" t="s">
        <v>413</v>
      </c>
      <c r="L346">
        <v>1001</v>
      </c>
      <c r="M346" t="s">
        <v>413</v>
      </c>
      <c r="N346">
        <v>60</v>
      </c>
      <c r="O346" t="s">
        <v>311</v>
      </c>
      <c r="P346" s="6" t="str">
        <f t="shared" si="36"/>
        <v>Expenditure</v>
      </c>
      <c r="Q346" s="246">
        <v>1500</v>
      </c>
      <c r="R346" s="246">
        <v>1500</v>
      </c>
      <c r="S346" s="244">
        <v>1500</v>
      </c>
      <c r="V346" s="259">
        <f t="shared" si="38"/>
        <v>1500</v>
      </c>
      <c r="AJ346" s="245">
        <v>1500</v>
      </c>
      <c r="AK346" s="251">
        <v>1500</v>
      </c>
      <c r="AP346" s="257">
        <f t="shared" si="33"/>
        <v>1500</v>
      </c>
      <c r="AS346" s="245">
        <f t="shared" si="34"/>
        <v>1500</v>
      </c>
      <c r="AU346" s="8" t="s">
        <v>1286</v>
      </c>
    </row>
    <row r="347" spans="2:47" hidden="1" x14ac:dyDescent="0.3">
      <c r="B347" t="str">
        <f>VLOOKUP(D347,'[1]DOF080 Rev'!B:B,1,FALSE)</f>
        <v>10012000</v>
      </c>
      <c r="C347" t="str">
        <f>VLOOKUP(D347,Category!A:B,2,FALSE)</f>
        <v>NCOS</v>
      </c>
      <c r="D347" t="str">
        <f t="shared" si="37"/>
        <v>10012000</v>
      </c>
      <c r="E347" t="str">
        <f t="shared" si="35"/>
        <v>Corporate Services DirectorateAss Dir Legal &amp; Democratic ServicesRegister of Electors</v>
      </c>
      <c r="F347" t="s">
        <v>337</v>
      </c>
      <c r="G347" t="s">
        <v>338</v>
      </c>
      <c r="H347" t="s">
        <v>371</v>
      </c>
      <c r="I347" t="s">
        <v>1200</v>
      </c>
      <c r="J347" t="s">
        <v>412</v>
      </c>
      <c r="K347" t="s">
        <v>413</v>
      </c>
      <c r="L347">
        <v>1001</v>
      </c>
      <c r="M347" t="s">
        <v>413</v>
      </c>
      <c r="N347">
        <v>2000</v>
      </c>
      <c r="O347" t="s">
        <v>271</v>
      </c>
      <c r="P347" s="6" t="str">
        <f t="shared" si="36"/>
        <v>Expenditure</v>
      </c>
      <c r="Q347" s="246">
        <v>1040</v>
      </c>
      <c r="R347" s="246">
        <v>1120</v>
      </c>
      <c r="S347" s="244">
        <v>1120</v>
      </c>
      <c r="V347" s="259">
        <f t="shared" si="38"/>
        <v>1120</v>
      </c>
      <c r="AH347" s="245">
        <v>-80</v>
      </c>
      <c r="AJ347" s="245">
        <v>1120</v>
      </c>
      <c r="AK347" s="251">
        <v>1040</v>
      </c>
      <c r="AP347" s="257">
        <f t="shared" si="33"/>
        <v>1040</v>
      </c>
      <c r="AS347" s="245">
        <f t="shared" si="34"/>
        <v>1040</v>
      </c>
      <c r="AU347" s="8" t="s">
        <v>3009</v>
      </c>
    </row>
    <row r="348" spans="2:47" hidden="1" x14ac:dyDescent="0.3">
      <c r="B348" t="str">
        <f>VLOOKUP(D348,'[1]DOF080 Rev'!B:B,1,FALSE)</f>
        <v>10012001</v>
      </c>
      <c r="C348" t="str">
        <f>VLOOKUP(D348,Category!A:B,2,FALSE)</f>
        <v>NCOS</v>
      </c>
      <c r="D348" t="str">
        <f t="shared" si="37"/>
        <v>10012001</v>
      </c>
      <c r="E348" t="str">
        <f t="shared" si="35"/>
        <v>Corporate Services DirectorateAss Dir Legal &amp; Democratic ServicesRegister of Electors</v>
      </c>
      <c r="F348" t="s">
        <v>337</v>
      </c>
      <c r="G348" t="s">
        <v>338</v>
      </c>
      <c r="H348" t="s">
        <v>371</v>
      </c>
      <c r="I348" t="s">
        <v>1200</v>
      </c>
      <c r="J348" t="s">
        <v>412</v>
      </c>
      <c r="K348" t="s">
        <v>413</v>
      </c>
      <c r="L348">
        <v>1001</v>
      </c>
      <c r="M348" t="s">
        <v>413</v>
      </c>
      <c r="N348">
        <v>2001</v>
      </c>
      <c r="O348" t="s">
        <v>272</v>
      </c>
      <c r="P348" s="6" t="str">
        <f t="shared" si="36"/>
        <v>Expenditure</v>
      </c>
      <c r="Q348" s="246">
        <v>1330</v>
      </c>
      <c r="R348" s="246">
        <v>1330</v>
      </c>
      <c r="S348" s="244">
        <v>1330</v>
      </c>
      <c r="V348" s="259">
        <f t="shared" si="38"/>
        <v>1330</v>
      </c>
      <c r="AJ348" s="245">
        <v>1330</v>
      </c>
      <c r="AK348" s="251">
        <v>1330</v>
      </c>
      <c r="AP348" s="257">
        <f t="shared" si="33"/>
        <v>1330</v>
      </c>
      <c r="AS348" s="245">
        <f t="shared" si="34"/>
        <v>1330</v>
      </c>
      <c r="AU348" s="8" t="s">
        <v>1286</v>
      </c>
    </row>
    <row r="349" spans="2:47" hidden="1" x14ac:dyDescent="0.3">
      <c r="B349" t="str">
        <f>VLOOKUP(D349,'[1]DOF080 Rev'!B:B,1,FALSE)</f>
        <v>10012037</v>
      </c>
      <c r="C349" t="str">
        <f>VLOOKUP(D349,Category!A:B,2,FALSE)</f>
        <v>NCOS</v>
      </c>
      <c r="D349" t="str">
        <f t="shared" si="37"/>
        <v>10012037</v>
      </c>
      <c r="E349" t="str">
        <f t="shared" si="35"/>
        <v>Corporate Services DirectorateAss Dir Legal &amp; Democratic ServicesRegister of Electors</v>
      </c>
      <c r="F349" t="s">
        <v>337</v>
      </c>
      <c r="G349" t="s">
        <v>338</v>
      </c>
      <c r="H349" t="s">
        <v>371</v>
      </c>
      <c r="I349" t="s">
        <v>1200</v>
      </c>
      <c r="J349" t="s">
        <v>412</v>
      </c>
      <c r="K349" t="s">
        <v>413</v>
      </c>
      <c r="L349">
        <v>1001</v>
      </c>
      <c r="M349" t="s">
        <v>413</v>
      </c>
      <c r="N349">
        <v>2037</v>
      </c>
      <c r="O349" t="s">
        <v>294</v>
      </c>
      <c r="P349" s="6" t="str">
        <f t="shared" si="36"/>
        <v>Expenditure</v>
      </c>
      <c r="Q349" s="246">
        <v>11930</v>
      </c>
      <c r="R349" s="246">
        <v>11930</v>
      </c>
      <c r="S349" s="244">
        <v>11930</v>
      </c>
      <c r="V349" s="259">
        <f t="shared" si="38"/>
        <v>11930</v>
      </c>
      <c r="AJ349" s="245">
        <v>11930</v>
      </c>
      <c r="AK349" s="251">
        <v>11930</v>
      </c>
      <c r="AP349" s="257">
        <f t="shared" si="33"/>
        <v>11930</v>
      </c>
      <c r="AS349" s="245">
        <f t="shared" si="34"/>
        <v>11930</v>
      </c>
      <c r="AU349" s="8" t="s">
        <v>1286</v>
      </c>
    </row>
    <row r="350" spans="2:47" hidden="1" x14ac:dyDescent="0.3">
      <c r="B350" t="str">
        <f>VLOOKUP(D350,'[1]DOF080 Rev'!B:B,1,FALSE)</f>
        <v>10012039</v>
      </c>
      <c r="C350" t="str">
        <f>VLOOKUP(D350,Category!A:B,2,FALSE)</f>
        <v>NCOS</v>
      </c>
      <c r="D350" t="str">
        <f t="shared" si="37"/>
        <v>10012039</v>
      </c>
      <c r="E350" t="str">
        <f t="shared" si="35"/>
        <v>Corporate Services DirectorateAss Dir Legal &amp; Democratic ServicesRegister of Electors</v>
      </c>
      <c r="F350" t="s">
        <v>337</v>
      </c>
      <c r="G350" t="s">
        <v>338</v>
      </c>
      <c r="H350" t="s">
        <v>371</v>
      </c>
      <c r="I350" t="s">
        <v>1200</v>
      </c>
      <c r="J350" t="s">
        <v>412</v>
      </c>
      <c r="K350" t="s">
        <v>413</v>
      </c>
      <c r="L350">
        <v>1001</v>
      </c>
      <c r="M350" t="s">
        <v>413</v>
      </c>
      <c r="N350">
        <v>2039</v>
      </c>
      <c r="O350" t="s">
        <v>353</v>
      </c>
      <c r="P350" s="6" t="str">
        <f t="shared" si="36"/>
        <v>Expenditure</v>
      </c>
      <c r="Q350" s="246">
        <v>390</v>
      </c>
      <c r="R350" s="246">
        <v>390</v>
      </c>
      <c r="S350" s="244">
        <v>390</v>
      </c>
      <c r="V350" s="259">
        <f t="shared" si="38"/>
        <v>390</v>
      </c>
      <c r="AJ350" s="245">
        <v>390</v>
      </c>
      <c r="AK350" s="251">
        <v>390</v>
      </c>
      <c r="AP350" s="257">
        <f t="shared" si="33"/>
        <v>390</v>
      </c>
      <c r="AS350" s="245">
        <f t="shared" si="34"/>
        <v>390</v>
      </c>
      <c r="AU350" s="8" t="s">
        <v>1286</v>
      </c>
    </row>
    <row r="351" spans="2:47" hidden="1" x14ac:dyDescent="0.3">
      <c r="B351" t="str">
        <f>VLOOKUP(D351,'[1]DOF080 Rev'!B:B,1,FALSE)</f>
        <v>10012054</v>
      </c>
      <c r="C351" t="str">
        <f>VLOOKUP(D351,Category!A:B,2,FALSE)</f>
        <v>NCOS</v>
      </c>
      <c r="D351" t="str">
        <f t="shared" si="37"/>
        <v>10012054</v>
      </c>
      <c r="E351" t="str">
        <f t="shared" si="35"/>
        <v>Corporate Services DirectorateAss Dir Legal &amp; Democratic ServicesRegister of Electors</v>
      </c>
      <c r="F351" t="s">
        <v>337</v>
      </c>
      <c r="G351" t="s">
        <v>338</v>
      </c>
      <c r="H351" t="s">
        <v>371</v>
      </c>
      <c r="I351" t="s">
        <v>1200</v>
      </c>
      <c r="J351" t="s">
        <v>412</v>
      </c>
      <c r="K351" t="s">
        <v>413</v>
      </c>
      <c r="L351">
        <v>1001</v>
      </c>
      <c r="M351" t="s">
        <v>413</v>
      </c>
      <c r="N351">
        <v>2054</v>
      </c>
      <c r="O351" t="s">
        <v>167</v>
      </c>
      <c r="P351" s="6" t="str">
        <f t="shared" si="36"/>
        <v>Expenditure</v>
      </c>
      <c r="Q351" s="246">
        <v>23480</v>
      </c>
      <c r="R351" s="246">
        <v>23480</v>
      </c>
      <c r="S351" s="244">
        <v>23480</v>
      </c>
      <c r="V351" s="259">
        <f t="shared" si="38"/>
        <v>23480</v>
      </c>
      <c r="AJ351" s="245">
        <v>23480</v>
      </c>
      <c r="AK351" s="251">
        <v>23480</v>
      </c>
      <c r="AP351" s="257">
        <f t="shared" si="33"/>
        <v>23480</v>
      </c>
      <c r="AS351" s="245">
        <f t="shared" si="34"/>
        <v>23480</v>
      </c>
      <c r="AU351" s="8" t="s">
        <v>1286</v>
      </c>
    </row>
    <row r="352" spans="2:47" hidden="1" x14ac:dyDescent="0.3">
      <c r="B352" t="str">
        <f>VLOOKUP(D352,'[1]DOF080 Rev'!B:B,1,FALSE)</f>
        <v>10012067</v>
      </c>
      <c r="C352" t="str">
        <f>VLOOKUP(D352,Category!A:B,2,FALSE)</f>
        <v>NCOS</v>
      </c>
      <c r="D352" t="str">
        <f t="shared" si="37"/>
        <v>10012067</v>
      </c>
      <c r="E352" t="str">
        <f t="shared" si="35"/>
        <v>Corporate Services DirectorateAss Dir Legal &amp; Democratic ServicesRegister of Electors</v>
      </c>
      <c r="F352" t="s">
        <v>337</v>
      </c>
      <c r="G352" t="s">
        <v>338</v>
      </c>
      <c r="H352" t="s">
        <v>371</v>
      </c>
      <c r="I352" t="s">
        <v>1200</v>
      </c>
      <c r="J352" t="s">
        <v>412</v>
      </c>
      <c r="K352" t="s">
        <v>413</v>
      </c>
      <c r="L352">
        <v>1001</v>
      </c>
      <c r="M352" t="s">
        <v>413</v>
      </c>
      <c r="N352">
        <v>2067</v>
      </c>
      <c r="O352" t="s">
        <v>162</v>
      </c>
      <c r="P352" s="6" t="str">
        <f t="shared" si="36"/>
        <v>Expenditure</v>
      </c>
      <c r="Q352" s="246">
        <v>6040</v>
      </c>
      <c r="R352" s="246">
        <v>6040</v>
      </c>
      <c r="S352" s="244">
        <v>6040</v>
      </c>
      <c r="V352" s="259">
        <f t="shared" si="38"/>
        <v>6040</v>
      </c>
      <c r="X352" s="245">
        <v>860</v>
      </c>
      <c r="AJ352" s="245">
        <v>6040</v>
      </c>
      <c r="AK352" s="251">
        <v>6900</v>
      </c>
      <c r="AP352" s="257">
        <f t="shared" si="33"/>
        <v>6900</v>
      </c>
      <c r="AS352" s="245">
        <f t="shared" si="34"/>
        <v>6900</v>
      </c>
      <c r="AU352" s="8" t="s">
        <v>1286</v>
      </c>
    </row>
    <row r="353" spans="2:47" hidden="1" x14ac:dyDescent="0.3">
      <c r="B353" t="str">
        <f>VLOOKUP(D353,'[1]DOF080 Rev'!B:B,1,FALSE)</f>
        <v>10012086</v>
      </c>
      <c r="C353" t="str">
        <f>VLOOKUP(D353,Category!A:B,2,FALSE)</f>
        <v>NCOS</v>
      </c>
      <c r="D353" t="str">
        <f t="shared" si="37"/>
        <v>10012086</v>
      </c>
      <c r="E353" t="str">
        <f t="shared" si="35"/>
        <v>Corporate Services DirectorateAss Dir Legal &amp; Democratic ServicesRegister of Electors</v>
      </c>
      <c r="F353" t="s">
        <v>337</v>
      </c>
      <c r="G353" t="s">
        <v>338</v>
      </c>
      <c r="H353" t="s">
        <v>371</v>
      </c>
      <c r="I353" t="s">
        <v>1200</v>
      </c>
      <c r="J353" t="s">
        <v>412</v>
      </c>
      <c r="K353" t="s">
        <v>413</v>
      </c>
      <c r="L353">
        <v>1001</v>
      </c>
      <c r="M353" t="s">
        <v>413</v>
      </c>
      <c r="N353">
        <v>2086</v>
      </c>
      <c r="O353" t="s">
        <v>291</v>
      </c>
      <c r="P353" s="6" t="str">
        <f t="shared" si="36"/>
        <v>Expenditure</v>
      </c>
      <c r="Q353" s="246">
        <v>1080</v>
      </c>
      <c r="R353" s="246">
        <v>1000</v>
      </c>
      <c r="S353" s="244">
        <v>1000</v>
      </c>
      <c r="V353" s="259">
        <f t="shared" si="38"/>
        <v>1000</v>
      </c>
      <c r="X353" s="245">
        <v>80</v>
      </c>
      <c r="AJ353" s="245">
        <v>1000</v>
      </c>
      <c r="AK353" s="251">
        <v>1080</v>
      </c>
      <c r="AP353" s="257">
        <f t="shared" si="33"/>
        <v>1080</v>
      </c>
      <c r="AS353" s="245">
        <f t="shared" si="34"/>
        <v>1080</v>
      </c>
      <c r="AU353" s="8" t="s">
        <v>3009</v>
      </c>
    </row>
    <row r="354" spans="2:47" hidden="1" x14ac:dyDescent="0.3">
      <c r="B354" t="str">
        <f>VLOOKUP(D354,'[1]DOF080 Rev'!B:B,1,FALSE)</f>
        <v>10017500</v>
      </c>
      <c r="C354" t="str">
        <f>VLOOKUP(D354,Category!A:B,2,FALSE)</f>
        <v>NCOS</v>
      </c>
      <c r="D354" t="str">
        <f t="shared" si="37"/>
        <v>10017500</v>
      </c>
      <c r="E354" t="str">
        <f t="shared" si="35"/>
        <v>Corporate Services DirectorateAss Dir Legal &amp; Democratic ServicesRegister of Electors</v>
      </c>
      <c r="F354" t="s">
        <v>337</v>
      </c>
      <c r="G354" t="s">
        <v>338</v>
      </c>
      <c r="H354" t="s">
        <v>371</v>
      </c>
      <c r="I354" t="s">
        <v>1200</v>
      </c>
      <c r="J354" t="s">
        <v>412</v>
      </c>
      <c r="K354" t="s">
        <v>413</v>
      </c>
      <c r="L354">
        <v>1001</v>
      </c>
      <c r="M354" t="s">
        <v>413</v>
      </c>
      <c r="N354">
        <v>7500</v>
      </c>
      <c r="O354" t="s">
        <v>213</v>
      </c>
      <c r="P354" s="6" t="str">
        <f t="shared" si="36"/>
        <v>Income</v>
      </c>
      <c r="Q354" s="246">
        <v>-1680</v>
      </c>
      <c r="R354" s="246">
        <v>-1680</v>
      </c>
      <c r="S354" s="244">
        <v>-1680</v>
      </c>
      <c r="V354" s="259">
        <f t="shared" si="38"/>
        <v>-1680</v>
      </c>
      <c r="AJ354" s="245">
        <v>-1680</v>
      </c>
      <c r="AK354" s="251">
        <v>-1680</v>
      </c>
      <c r="AP354" s="257">
        <f t="shared" si="33"/>
        <v>-1680</v>
      </c>
      <c r="AS354" s="245">
        <f t="shared" si="34"/>
        <v>-1680</v>
      </c>
      <c r="AU354" s="8" t="s">
        <v>1286</v>
      </c>
    </row>
    <row r="355" spans="2:47" ht="43.2" x14ac:dyDescent="0.3">
      <c r="B355" t="str">
        <f>VLOOKUP(D355,'[1]DOF080 Rev'!B:B,1,FALSE)</f>
        <v>2161</v>
      </c>
      <c r="C355" t="str">
        <f>VLOOKUP(D355,Category!A:B,2,FALSE)</f>
        <v>NCOS</v>
      </c>
      <c r="D355" t="str">
        <f t="shared" si="37"/>
        <v>2161</v>
      </c>
      <c r="E355" t="str">
        <f t="shared" si="35"/>
        <v>Corporate Services DirectorateDir of Corporate ServicesDirector of Corporate Services</v>
      </c>
      <c r="F355" t="s">
        <v>337</v>
      </c>
      <c r="G355" t="s">
        <v>338</v>
      </c>
      <c r="H355" t="s">
        <v>256</v>
      </c>
      <c r="I355" t="s">
        <v>257</v>
      </c>
      <c r="J355" t="s">
        <v>414</v>
      </c>
      <c r="K355" t="s">
        <v>415</v>
      </c>
      <c r="L355">
        <v>216</v>
      </c>
      <c r="M355" t="s">
        <v>257</v>
      </c>
      <c r="N355">
        <v>1</v>
      </c>
      <c r="O355" t="s">
        <v>158</v>
      </c>
      <c r="P355" s="6" t="str">
        <f t="shared" si="36"/>
        <v>Expenditure</v>
      </c>
      <c r="Q355" s="246">
        <v>96580</v>
      </c>
      <c r="R355" s="246">
        <v>96580</v>
      </c>
      <c r="S355" s="244">
        <f>96580-444</f>
        <v>96136</v>
      </c>
      <c r="V355" s="259">
        <f t="shared" si="38"/>
        <v>96136</v>
      </c>
      <c r="W355" s="245">
        <v>4</v>
      </c>
      <c r="AD355" s="259"/>
      <c r="AJ355" s="245">
        <v>96580</v>
      </c>
      <c r="AK355" s="255">
        <v>96140</v>
      </c>
      <c r="AP355" s="352">
        <f t="shared" si="33"/>
        <v>96140</v>
      </c>
      <c r="AS355" s="352">
        <f t="shared" si="34"/>
        <v>96140</v>
      </c>
      <c r="AT355" s="8" t="s">
        <v>3214</v>
      </c>
      <c r="AU355" s="8" t="s">
        <v>2983</v>
      </c>
    </row>
    <row r="356" spans="2:47" hidden="1" x14ac:dyDescent="0.3">
      <c r="B356" t="str">
        <f>VLOOKUP(D356,'[1]DOF080 Rev'!B:B,1,FALSE)</f>
        <v>2163</v>
      </c>
      <c r="C356" t="str">
        <f>VLOOKUP(D356,Category!A:B,2,FALSE)</f>
        <v>NCOS</v>
      </c>
      <c r="D356" t="str">
        <f t="shared" si="37"/>
        <v>2163</v>
      </c>
      <c r="E356" t="str">
        <f t="shared" si="35"/>
        <v>Corporate Services DirectorateDir of Corporate ServicesDirector of Corporate Services</v>
      </c>
      <c r="F356" t="s">
        <v>337</v>
      </c>
      <c r="G356" t="s">
        <v>338</v>
      </c>
      <c r="H356" t="s">
        <v>256</v>
      </c>
      <c r="I356" t="s">
        <v>257</v>
      </c>
      <c r="J356" t="s">
        <v>414</v>
      </c>
      <c r="K356" t="s">
        <v>415</v>
      </c>
      <c r="L356">
        <v>216</v>
      </c>
      <c r="M356" t="s">
        <v>257</v>
      </c>
      <c r="N356">
        <v>3</v>
      </c>
      <c r="O356" t="s">
        <v>277</v>
      </c>
      <c r="P356" s="6" t="str">
        <f t="shared" si="36"/>
        <v>Expenditure</v>
      </c>
      <c r="Q356" s="246">
        <v>0</v>
      </c>
      <c r="R356" s="246">
        <v>0</v>
      </c>
      <c r="S356" s="244">
        <v>76306</v>
      </c>
      <c r="V356" s="259">
        <f t="shared" si="38"/>
        <v>76306</v>
      </c>
      <c r="AE356" s="245">
        <v>-76306</v>
      </c>
      <c r="AJ356" s="245">
        <v>0</v>
      </c>
      <c r="AK356" s="251">
        <v>0</v>
      </c>
      <c r="AP356" s="257">
        <f t="shared" si="33"/>
        <v>0</v>
      </c>
      <c r="AS356" s="245">
        <f t="shared" si="34"/>
        <v>0</v>
      </c>
      <c r="AU356" s="8" t="s">
        <v>1286</v>
      </c>
    </row>
    <row r="357" spans="2:47" hidden="1" x14ac:dyDescent="0.3">
      <c r="B357" t="str">
        <f>VLOOKUP(D357,'[1]DOF080 Rev'!B:B,1,FALSE)</f>
        <v>2161504</v>
      </c>
      <c r="C357" t="str">
        <f>VLOOKUP(D357,Category!A:B,2,FALSE)</f>
        <v>NCOS</v>
      </c>
      <c r="D357" t="str">
        <f t="shared" si="37"/>
        <v>2161504</v>
      </c>
      <c r="E357" t="str">
        <f t="shared" si="35"/>
        <v>Corporate Services DirectorateDir of Corporate ServicesDirector of Corporate Services</v>
      </c>
      <c r="F357" t="s">
        <v>337</v>
      </c>
      <c r="G357" t="s">
        <v>338</v>
      </c>
      <c r="H357" t="s">
        <v>256</v>
      </c>
      <c r="I357" t="s">
        <v>257</v>
      </c>
      <c r="J357" t="s">
        <v>414</v>
      </c>
      <c r="K357" t="s">
        <v>415</v>
      </c>
      <c r="L357">
        <v>216</v>
      </c>
      <c r="M357" t="s">
        <v>257</v>
      </c>
      <c r="N357">
        <v>1504</v>
      </c>
      <c r="O357" t="s">
        <v>161</v>
      </c>
      <c r="P357" s="6" t="str">
        <f t="shared" si="36"/>
        <v>Expenditure</v>
      </c>
      <c r="Q357" s="246">
        <v>320</v>
      </c>
      <c r="R357" s="246">
        <v>320</v>
      </c>
      <c r="S357" s="244">
        <v>320</v>
      </c>
      <c r="V357" s="259">
        <f t="shared" si="38"/>
        <v>320</v>
      </c>
      <c r="AH357" s="245">
        <v>-220</v>
      </c>
      <c r="AJ357" s="245">
        <v>320</v>
      </c>
      <c r="AK357" s="251">
        <v>100</v>
      </c>
      <c r="AP357" s="257">
        <f t="shared" si="33"/>
        <v>100</v>
      </c>
      <c r="AS357" s="245">
        <f t="shared" si="34"/>
        <v>100</v>
      </c>
      <c r="AU357" s="8" t="s">
        <v>1286</v>
      </c>
    </row>
    <row r="358" spans="2:47" hidden="1" x14ac:dyDescent="0.3">
      <c r="B358" t="str">
        <f>VLOOKUP(D358,'[1]DOF080 Rev'!B:B,1,FALSE)</f>
        <v>2162015</v>
      </c>
      <c r="C358" t="str">
        <f>VLOOKUP(D358,Category!A:B,2,FALSE)</f>
        <v>NCOS</v>
      </c>
      <c r="D358" t="str">
        <f t="shared" si="37"/>
        <v>2162015</v>
      </c>
      <c r="E358" t="str">
        <f t="shared" si="35"/>
        <v>Corporate Services DirectorateDir of Corporate ServicesDirector of Corporate Services</v>
      </c>
      <c r="F358" t="s">
        <v>337</v>
      </c>
      <c r="G358" t="s">
        <v>338</v>
      </c>
      <c r="H358" t="s">
        <v>256</v>
      </c>
      <c r="I358" t="s">
        <v>257</v>
      </c>
      <c r="J358" t="s">
        <v>414</v>
      </c>
      <c r="K358" t="s">
        <v>415</v>
      </c>
      <c r="L358">
        <v>216</v>
      </c>
      <c r="M358" t="s">
        <v>257</v>
      </c>
      <c r="N358">
        <v>2015</v>
      </c>
      <c r="O358" t="s">
        <v>278</v>
      </c>
      <c r="P358" s="6" t="str">
        <f t="shared" si="36"/>
        <v>Expenditure</v>
      </c>
      <c r="Q358" s="246">
        <v>100</v>
      </c>
      <c r="R358" s="246">
        <v>100</v>
      </c>
      <c r="S358" s="244">
        <v>100</v>
      </c>
      <c r="V358" s="259">
        <f t="shared" si="38"/>
        <v>100</v>
      </c>
      <c r="AH358" s="245">
        <v>-50</v>
      </c>
      <c r="AJ358" s="245">
        <v>100</v>
      </c>
      <c r="AK358" s="251">
        <v>50</v>
      </c>
      <c r="AP358" s="257">
        <f t="shared" si="33"/>
        <v>50</v>
      </c>
      <c r="AS358" s="245">
        <f t="shared" si="34"/>
        <v>50</v>
      </c>
      <c r="AU358" s="8" t="s">
        <v>1286</v>
      </c>
    </row>
    <row r="359" spans="2:47" hidden="1" x14ac:dyDescent="0.3">
      <c r="B359" t="str">
        <f>VLOOKUP(D359,'[1]DOF080 Rev'!B:B,1,FALSE)</f>
        <v>2162070</v>
      </c>
      <c r="C359" t="str">
        <f>VLOOKUP(D359,Category!A:B,2,FALSE)</f>
        <v>NCOS</v>
      </c>
      <c r="D359" t="str">
        <f t="shared" si="37"/>
        <v>2162070</v>
      </c>
      <c r="E359" t="str">
        <f t="shared" si="35"/>
        <v>Corporate Services DirectorateDir of Corporate ServicesDirector of Corporate Services</v>
      </c>
      <c r="F359" t="s">
        <v>337</v>
      </c>
      <c r="G359" t="s">
        <v>338</v>
      </c>
      <c r="H359" t="s">
        <v>256</v>
      </c>
      <c r="I359" t="s">
        <v>257</v>
      </c>
      <c r="J359" t="s">
        <v>414</v>
      </c>
      <c r="K359" t="s">
        <v>415</v>
      </c>
      <c r="L359">
        <v>216</v>
      </c>
      <c r="M359" t="s">
        <v>257</v>
      </c>
      <c r="N359">
        <v>2070</v>
      </c>
      <c r="O359" t="s">
        <v>279</v>
      </c>
      <c r="P359" s="6" t="str">
        <f t="shared" si="36"/>
        <v>Expenditure</v>
      </c>
      <c r="Q359" s="246">
        <v>100</v>
      </c>
      <c r="R359" s="246">
        <v>100</v>
      </c>
      <c r="S359" s="244">
        <v>100</v>
      </c>
      <c r="V359" s="259">
        <f t="shared" si="38"/>
        <v>100</v>
      </c>
      <c r="AJ359" s="245">
        <v>100</v>
      </c>
      <c r="AK359" s="251">
        <v>100</v>
      </c>
      <c r="AP359" s="257">
        <f t="shared" si="33"/>
        <v>100</v>
      </c>
      <c r="AS359" s="245">
        <f t="shared" si="34"/>
        <v>100</v>
      </c>
      <c r="AU359" s="8" t="s">
        <v>1286</v>
      </c>
    </row>
    <row r="360" spans="2:47" hidden="1" x14ac:dyDescent="0.3">
      <c r="B360" t="str">
        <f>VLOOKUP(D360,'[1]DOF080 Rev'!B:B,1,FALSE)</f>
        <v>2162085</v>
      </c>
      <c r="C360" t="str">
        <f>VLOOKUP(D360,Category!A:B,2,FALSE)</f>
        <v>NCOS</v>
      </c>
      <c r="D360" t="str">
        <f t="shared" si="37"/>
        <v>2162085</v>
      </c>
      <c r="E360" t="str">
        <f t="shared" si="35"/>
        <v>Corporate Services DirectorateDir of Corporate ServicesDirector of Corporate Services</v>
      </c>
      <c r="F360" t="s">
        <v>337</v>
      </c>
      <c r="G360" t="s">
        <v>338</v>
      </c>
      <c r="H360" t="s">
        <v>256</v>
      </c>
      <c r="I360" t="s">
        <v>257</v>
      </c>
      <c r="J360" t="s">
        <v>414</v>
      </c>
      <c r="K360" t="s">
        <v>415</v>
      </c>
      <c r="L360">
        <v>216</v>
      </c>
      <c r="M360" t="s">
        <v>257</v>
      </c>
      <c r="N360">
        <v>2085</v>
      </c>
      <c r="O360" t="s">
        <v>280</v>
      </c>
      <c r="P360" s="6" t="str">
        <f t="shared" si="36"/>
        <v>Expenditure</v>
      </c>
      <c r="Q360" s="246">
        <v>700</v>
      </c>
      <c r="R360" s="246">
        <v>700</v>
      </c>
      <c r="S360" s="244">
        <v>700</v>
      </c>
      <c r="V360" s="259">
        <f t="shared" si="38"/>
        <v>700</v>
      </c>
      <c r="X360" s="245">
        <v>160</v>
      </c>
      <c r="AJ360" s="245">
        <v>700</v>
      </c>
      <c r="AK360" s="251">
        <v>860</v>
      </c>
      <c r="AP360" s="257">
        <f t="shared" si="33"/>
        <v>860</v>
      </c>
      <c r="AS360" s="245">
        <f t="shared" si="34"/>
        <v>860</v>
      </c>
      <c r="AU360" s="8" t="s">
        <v>3010</v>
      </c>
    </row>
    <row r="361" spans="2:47" hidden="1" x14ac:dyDescent="0.3">
      <c r="B361" t="str">
        <f>VLOOKUP(D361,'[1]DOF080 Rev'!B:B,1,FALSE)</f>
        <v>19011901</v>
      </c>
      <c r="C361" t="str">
        <f>VLOOKUP(D361,Category!A:B,2,FALSE)</f>
        <v>NCOS</v>
      </c>
      <c r="D361" t="str">
        <f t="shared" si="37"/>
        <v>19011901</v>
      </c>
      <c r="E361" t="str">
        <f t="shared" si="35"/>
        <v>Corporate Services DirectorateDir of Corporate ServicesEmergency Planning and Works</v>
      </c>
      <c r="F361" t="s">
        <v>337</v>
      </c>
      <c r="G361" t="s">
        <v>338</v>
      </c>
      <c r="H361" t="s">
        <v>256</v>
      </c>
      <c r="I361" t="s">
        <v>257</v>
      </c>
      <c r="J361" t="s">
        <v>416</v>
      </c>
      <c r="K361" t="s">
        <v>417</v>
      </c>
      <c r="L361">
        <v>1901</v>
      </c>
      <c r="M361" t="s">
        <v>418</v>
      </c>
      <c r="N361">
        <v>1901</v>
      </c>
      <c r="O361" t="s">
        <v>419</v>
      </c>
      <c r="P361" s="6" t="str">
        <f t="shared" si="36"/>
        <v>Expenditure</v>
      </c>
      <c r="Q361" s="246">
        <v>0</v>
      </c>
      <c r="R361" s="246">
        <v>0</v>
      </c>
      <c r="S361" s="244">
        <v>0</v>
      </c>
      <c r="V361" s="259">
        <f t="shared" si="38"/>
        <v>0</v>
      </c>
      <c r="AJ361" s="245">
        <v>0</v>
      </c>
      <c r="AK361" s="251">
        <v>0</v>
      </c>
      <c r="AP361" s="257">
        <f t="shared" si="33"/>
        <v>0</v>
      </c>
      <c r="AS361" s="245">
        <f t="shared" si="34"/>
        <v>0</v>
      </c>
    </row>
    <row r="362" spans="2:47" hidden="1" x14ac:dyDescent="0.3">
      <c r="B362" t="str">
        <f>VLOOKUP(D362,'[1]DOF080 Rev'!B:B,1,FALSE)</f>
        <v>19012079</v>
      </c>
      <c r="C362" t="str">
        <f>VLOOKUP(D362,Category!A:B,2,FALSE)</f>
        <v>NCOS</v>
      </c>
      <c r="D362" t="str">
        <f t="shared" si="37"/>
        <v>19012079</v>
      </c>
      <c r="E362" t="str">
        <f t="shared" si="35"/>
        <v>Corporate Services DirectorateDir of Corporate ServicesEmergency Planning and Works</v>
      </c>
      <c r="F362" t="s">
        <v>337</v>
      </c>
      <c r="G362" t="s">
        <v>338</v>
      </c>
      <c r="H362" t="s">
        <v>256</v>
      </c>
      <c r="I362" t="s">
        <v>257</v>
      </c>
      <c r="J362" t="s">
        <v>416</v>
      </c>
      <c r="K362" t="s">
        <v>417</v>
      </c>
      <c r="L362">
        <v>1901</v>
      </c>
      <c r="M362" t="s">
        <v>418</v>
      </c>
      <c r="N362">
        <v>2079</v>
      </c>
      <c r="O362" t="s">
        <v>35</v>
      </c>
      <c r="P362" s="6" t="str">
        <f t="shared" si="36"/>
        <v>Expenditure</v>
      </c>
      <c r="Q362" s="246">
        <v>0</v>
      </c>
      <c r="R362" s="246">
        <v>0</v>
      </c>
      <c r="S362" s="244">
        <v>0</v>
      </c>
      <c r="V362" s="259">
        <f t="shared" si="38"/>
        <v>0</v>
      </c>
      <c r="AJ362" s="245">
        <v>0</v>
      </c>
      <c r="AK362" s="251">
        <v>0</v>
      </c>
      <c r="AP362" s="257">
        <f t="shared" si="33"/>
        <v>0</v>
      </c>
      <c r="AS362" s="245">
        <f t="shared" si="34"/>
        <v>0</v>
      </c>
    </row>
    <row r="363" spans="2:47" hidden="1" x14ac:dyDescent="0.3">
      <c r="B363" t="str">
        <f>VLOOKUP(D363,'[1]DOF080 Rev'!B:B,1,FALSE)</f>
        <v>19022045</v>
      </c>
      <c r="C363" t="str">
        <f>VLOOKUP(D363,Category!A:B,2,FALSE)</f>
        <v>NCOS</v>
      </c>
      <c r="D363" t="str">
        <f t="shared" si="37"/>
        <v>19022045</v>
      </c>
      <c r="E363" t="str">
        <f t="shared" si="35"/>
        <v>Corporate Services DirectorateDir of Corporate ServicesEmergency Planning and Works</v>
      </c>
      <c r="F363" t="s">
        <v>337</v>
      </c>
      <c r="G363" t="s">
        <v>338</v>
      </c>
      <c r="H363" t="s">
        <v>256</v>
      </c>
      <c r="I363" t="s">
        <v>257</v>
      </c>
      <c r="J363" t="s">
        <v>416</v>
      </c>
      <c r="K363" t="s">
        <v>417</v>
      </c>
      <c r="L363">
        <v>1902</v>
      </c>
      <c r="M363" t="s">
        <v>420</v>
      </c>
      <c r="N363">
        <v>2045</v>
      </c>
      <c r="O363" t="s">
        <v>170</v>
      </c>
      <c r="P363" s="6" t="str">
        <f t="shared" si="36"/>
        <v>Expenditure</v>
      </c>
      <c r="Q363" s="246">
        <v>0</v>
      </c>
      <c r="R363" s="246">
        <v>0</v>
      </c>
      <c r="S363" s="244">
        <v>0</v>
      </c>
      <c r="V363" s="259">
        <f t="shared" si="38"/>
        <v>0</v>
      </c>
      <c r="AJ363" s="245">
        <v>0</v>
      </c>
      <c r="AK363" s="251">
        <v>0</v>
      </c>
      <c r="AP363" s="257">
        <f t="shared" si="33"/>
        <v>0</v>
      </c>
      <c r="AS363" s="245">
        <f t="shared" si="34"/>
        <v>0</v>
      </c>
    </row>
    <row r="364" spans="2:47" hidden="1" x14ac:dyDescent="0.3">
      <c r="B364" t="str">
        <f>VLOOKUP(D364,'[1]DOF080 Rev'!B:B,1,FALSE)</f>
        <v>19022079</v>
      </c>
      <c r="C364" t="str">
        <f>VLOOKUP(D364,Category!A:B,2,FALSE)</f>
        <v>NCOS</v>
      </c>
      <c r="D364" t="str">
        <f t="shared" si="37"/>
        <v>19022079</v>
      </c>
      <c r="E364" t="str">
        <f t="shared" si="35"/>
        <v>Corporate Services DirectorateDir of Corporate ServicesEmergency Planning and Works</v>
      </c>
      <c r="F364" t="s">
        <v>337</v>
      </c>
      <c r="G364" t="s">
        <v>338</v>
      </c>
      <c r="H364" t="s">
        <v>256</v>
      </c>
      <c r="I364" t="s">
        <v>257</v>
      </c>
      <c r="J364" t="s">
        <v>416</v>
      </c>
      <c r="K364" t="s">
        <v>417</v>
      </c>
      <c r="L364">
        <v>1902</v>
      </c>
      <c r="M364" t="s">
        <v>420</v>
      </c>
      <c r="N364">
        <v>2079</v>
      </c>
      <c r="O364" t="s">
        <v>35</v>
      </c>
      <c r="P364" s="6" t="str">
        <f t="shared" si="36"/>
        <v>Expenditure</v>
      </c>
      <c r="Q364" s="246">
        <v>0</v>
      </c>
      <c r="R364" s="246">
        <v>0</v>
      </c>
      <c r="S364" s="244">
        <v>0</v>
      </c>
      <c r="V364" s="259">
        <f t="shared" si="38"/>
        <v>0</v>
      </c>
      <c r="AJ364" s="245">
        <v>0</v>
      </c>
      <c r="AK364" s="251">
        <v>0</v>
      </c>
      <c r="AP364" s="257">
        <f t="shared" si="33"/>
        <v>0</v>
      </c>
      <c r="AS364" s="245">
        <f t="shared" si="34"/>
        <v>0</v>
      </c>
    </row>
    <row r="365" spans="2:47" hidden="1" x14ac:dyDescent="0.3">
      <c r="B365" t="str">
        <f>VLOOKUP(D365,'[1]DOF080 Rev'!B:B,1,FALSE)</f>
        <v>19022086</v>
      </c>
      <c r="C365" t="str">
        <f>VLOOKUP(D365,Category!A:B,2,FALSE)</f>
        <v>NCOS</v>
      </c>
      <c r="D365" t="str">
        <f t="shared" si="37"/>
        <v>19022086</v>
      </c>
      <c r="E365" t="str">
        <f t="shared" si="35"/>
        <v>Corporate Services DirectorateDir of Corporate ServicesEmergency Planning and Works</v>
      </c>
      <c r="F365" t="s">
        <v>337</v>
      </c>
      <c r="G365" t="s">
        <v>338</v>
      </c>
      <c r="H365" t="s">
        <v>256</v>
      </c>
      <c r="I365" t="s">
        <v>257</v>
      </c>
      <c r="J365" t="s">
        <v>416</v>
      </c>
      <c r="K365" t="s">
        <v>417</v>
      </c>
      <c r="L365">
        <v>1902</v>
      </c>
      <c r="M365" t="s">
        <v>420</v>
      </c>
      <c r="N365">
        <v>2086</v>
      </c>
      <c r="O365" t="s">
        <v>291</v>
      </c>
      <c r="P365" s="6" t="str">
        <f t="shared" si="36"/>
        <v>Expenditure</v>
      </c>
      <c r="Q365" s="246">
        <v>0</v>
      </c>
      <c r="R365" s="246">
        <v>0</v>
      </c>
      <c r="S365" s="244">
        <v>0</v>
      </c>
      <c r="V365" s="259">
        <f t="shared" si="38"/>
        <v>0</v>
      </c>
      <c r="AJ365" s="245">
        <v>0</v>
      </c>
      <c r="AK365" s="251">
        <v>0</v>
      </c>
      <c r="AP365" s="257">
        <f t="shared" si="33"/>
        <v>0</v>
      </c>
      <c r="AS365" s="245">
        <f t="shared" si="34"/>
        <v>0</v>
      </c>
    </row>
    <row r="366" spans="2:47" hidden="1" x14ac:dyDescent="0.3">
      <c r="B366" t="str">
        <f>VLOOKUP(D366,'[1]DOF080 Rev'!B:B,1,FALSE)</f>
        <v>19041001</v>
      </c>
      <c r="C366" t="str">
        <f>VLOOKUP(D366,Category!A:B,2,FALSE)</f>
        <v>NCOS</v>
      </c>
      <c r="D366" t="str">
        <f t="shared" si="37"/>
        <v>19041001</v>
      </c>
      <c r="E366" t="str">
        <f t="shared" si="35"/>
        <v>Corporate Services DirectorateDir of Corporate ServicesEmergency Planning and Works</v>
      </c>
      <c r="F366" t="s">
        <v>337</v>
      </c>
      <c r="G366" t="s">
        <v>338</v>
      </c>
      <c r="H366" t="s">
        <v>256</v>
      </c>
      <c r="I366" t="s">
        <v>257</v>
      </c>
      <c r="J366" t="s">
        <v>416</v>
      </c>
      <c r="K366" t="s">
        <v>417</v>
      </c>
      <c r="L366">
        <v>1904</v>
      </c>
      <c r="M366" t="s">
        <v>421</v>
      </c>
      <c r="N366">
        <v>1001</v>
      </c>
      <c r="O366" t="s">
        <v>422</v>
      </c>
      <c r="P366" s="6" t="str">
        <f t="shared" si="36"/>
        <v>Expenditure</v>
      </c>
      <c r="Q366" s="246">
        <v>0</v>
      </c>
      <c r="R366" s="246">
        <v>0</v>
      </c>
      <c r="S366" s="244">
        <v>0</v>
      </c>
      <c r="V366" s="259">
        <f t="shared" si="38"/>
        <v>0</v>
      </c>
      <c r="AJ366" s="245">
        <v>0</v>
      </c>
      <c r="AK366" s="251">
        <v>0</v>
      </c>
      <c r="AP366" s="257">
        <f t="shared" si="33"/>
        <v>0</v>
      </c>
      <c r="AS366" s="245">
        <f t="shared" si="34"/>
        <v>0</v>
      </c>
    </row>
    <row r="367" spans="2:47" hidden="1" x14ac:dyDescent="0.3">
      <c r="B367" t="str">
        <f>VLOOKUP(D367,'[1]DOF080 Rev'!B:B,1,FALSE)</f>
        <v>19052079</v>
      </c>
      <c r="C367" t="str">
        <f>VLOOKUP(D367,Category!A:B,2,FALSE)</f>
        <v>NCOS</v>
      </c>
      <c r="D367" t="str">
        <f t="shared" si="37"/>
        <v>19052079</v>
      </c>
      <c r="E367" t="str">
        <f t="shared" si="35"/>
        <v>Corporate Services DirectorateDir of Corporate ServicesEmergency Planning and Works</v>
      </c>
      <c r="F367" t="s">
        <v>337</v>
      </c>
      <c r="G367" t="s">
        <v>338</v>
      </c>
      <c r="H367" t="s">
        <v>256</v>
      </c>
      <c r="I367" t="s">
        <v>257</v>
      </c>
      <c r="J367" t="s">
        <v>416</v>
      </c>
      <c r="K367" t="s">
        <v>417</v>
      </c>
      <c r="L367">
        <v>1905</v>
      </c>
      <c r="M367" t="s">
        <v>423</v>
      </c>
      <c r="N367">
        <v>2079</v>
      </c>
      <c r="O367" t="s">
        <v>35</v>
      </c>
      <c r="P367" s="6" t="str">
        <f t="shared" si="36"/>
        <v>Expenditure</v>
      </c>
      <c r="Q367" s="246">
        <v>0</v>
      </c>
      <c r="R367" s="246">
        <v>0</v>
      </c>
      <c r="S367" s="244">
        <v>0</v>
      </c>
      <c r="V367" s="259">
        <f t="shared" si="38"/>
        <v>0</v>
      </c>
      <c r="AJ367" s="245">
        <v>0</v>
      </c>
      <c r="AK367" s="251">
        <v>0</v>
      </c>
      <c r="AP367" s="257">
        <f t="shared" si="33"/>
        <v>0</v>
      </c>
      <c r="AS367" s="245">
        <f t="shared" si="34"/>
        <v>0</v>
      </c>
      <c r="AU367" s="8" t="s">
        <v>1286</v>
      </c>
    </row>
    <row r="368" spans="2:47" hidden="1" x14ac:dyDescent="0.3">
      <c r="B368" t="str">
        <f>VLOOKUP(D368,'[1]DOF080 Rev'!B:B,1,FALSE)</f>
        <v>19067000</v>
      </c>
      <c r="C368" t="str">
        <f>VLOOKUP(D368,Category!A:B,2,FALSE)</f>
        <v>NCOS</v>
      </c>
      <c r="D368" t="str">
        <f t="shared" si="37"/>
        <v>19067000</v>
      </c>
      <c r="E368" t="str">
        <f t="shared" si="35"/>
        <v>Corporate Services DirectorateDir of Corporate ServicesEmergency Planning and Works</v>
      </c>
      <c r="F368" t="s">
        <v>337</v>
      </c>
      <c r="G368" t="s">
        <v>338</v>
      </c>
      <c r="H368" t="s">
        <v>256</v>
      </c>
      <c r="I368" t="s">
        <v>257</v>
      </c>
      <c r="J368" t="s">
        <v>416</v>
      </c>
      <c r="K368" t="s">
        <v>417</v>
      </c>
      <c r="L368">
        <v>1906</v>
      </c>
      <c r="M368" t="s">
        <v>424</v>
      </c>
      <c r="N368">
        <v>7000</v>
      </c>
      <c r="O368" t="s">
        <v>44</v>
      </c>
      <c r="P368" s="6" t="str">
        <f t="shared" si="36"/>
        <v>Income</v>
      </c>
      <c r="Q368" s="246">
        <v>0</v>
      </c>
      <c r="R368" s="246">
        <v>0</v>
      </c>
      <c r="S368" s="244">
        <v>-220856</v>
      </c>
      <c r="V368" s="259">
        <f t="shared" si="38"/>
        <v>-220856</v>
      </c>
      <c r="AI368" s="245">
        <v>220856</v>
      </c>
      <c r="AJ368" s="245">
        <v>0</v>
      </c>
      <c r="AK368" s="251">
        <v>0</v>
      </c>
      <c r="AP368" s="257">
        <f t="shared" si="33"/>
        <v>0</v>
      </c>
      <c r="AS368" s="245">
        <f t="shared" si="34"/>
        <v>0</v>
      </c>
      <c r="AT368" s="8" t="s">
        <v>3266</v>
      </c>
      <c r="AU368" s="8" t="s">
        <v>1286</v>
      </c>
    </row>
    <row r="369" spans="2:47" hidden="1" x14ac:dyDescent="0.3">
      <c r="B369" t="str">
        <f>VLOOKUP(D369,'[1]DOF080 Rev'!B:B,1,FALSE)</f>
        <v>19082079</v>
      </c>
      <c r="C369" t="str">
        <f>VLOOKUP(D369,Category!A:B,2,FALSE)</f>
        <v>NCOS</v>
      </c>
      <c r="D369" t="str">
        <f t="shared" si="37"/>
        <v>19082079</v>
      </c>
      <c r="E369" t="str">
        <f t="shared" si="35"/>
        <v>Corporate Services DirectorateDir of Corporate ServicesEmergency Planning and Works</v>
      </c>
      <c r="F369" t="s">
        <v>337</v>
      </c>
      <c r="G369" t="s">
        <v>338</v>
      </c>
      <c r="H369" t="s">
        <v>256</v>
      </c>
      <c r="I369" t="s">
        <v>257</v>
      </c>
      <c r="J369" t="s">
        <v>416</v>
      </c>
      <c r="K369" t="s">
        <v>417</v>
      </c>
      <c r="L369">
        <v>1908</v>
      </c>
      <c r="M369" t="s">
        <v>425</v>
      </c>
      <c r="N369">
        <v>2079</v>
      </c>
      <c r="O369" t="s">
        <v>35</v>
      </c>
      <c r="P369" s="6" t="str">
        <f t="shared" si="36"/>
        <v>Expenditure</v>
      </c>
      <c r="Q369" s="246">
        <v>0</v>
      </c>
      <c r="R369" s="246">
        <v>0</v>
      </c>
      <c r="S369" s="244">
        <v>0</v>
      </c>
      <c r="V369" s="259">
        <f t="shared" si="38"/>
        <v>0</v>
      </c>
      <c r="AJ369" s="245">
        <v>0</v>
      </c>
      <c r="AK369" s="251">
        <v>0</v>
      </c>
      <c r="AP369" s="257">
        <f t="shared" si="33"/>
        <v>0</v>
      </c>
      <c r="AS369" s="245">
        <f t="shared" si="34"/>
        <v>0</v>
      </c>
      <c r="AU369" s="8" t="s">
        <v>1286</v>
      </c>
    </row>
    <row r="370" spans="2:47" hidden="1" x14ac:dyDescent="0.3">
      <c r="B370" t="str">
        <f>VLOOKUP(D370,'[1]DOF080 Rev'!B:B,1,FALSE)</f>
        <v>19101000</v>
      </c>
      <c r="C370" t="str">
        <f>VLOOKUP(D370,Category!A:B,2,FALSE)</f>
        <v>NCOS</v>
      </c>
      <c r="D370" t="str">
        <f t="shared" si="37"/>
        <v>19101000</v>
      </c>
      <c r="E370" t="str">
        <f t="shared" si="35"/>
        <v>Corporate Services DirectorateDir of Corporate ServicesEmergency Planning and Works</v>
      </c>
      <c r="F370" t="s">
        <v>337</v>
      </c>
      <c r="G370" t="s">
        <v>338</v>
      </c>
      <c r="H370" t="s">
        <v>256</v>
      </c>
      <c r="I370" t="s">
        <v>257</v>
      </c>
      <c r="J370" t="s">
        <v>416</v>
      </c>
      <c r="K370" t="s">
        <v>417</v>
      </c>
      <c r="L370">
        <v>1910</v>
      </c>
      <c r="M370" t="s">
        <v>426</v>
      </c>
      <c r="N370">
        <v>1000</v>
      </c>
      <c r="O370" t="s">
        <v>427</v>
      </c>
      <c r="P370" s="6" t="str">
        <f t="shared" si="36"/>
        <v>Expenditure</v>
      </c>
      <c r="Q370" s="246">
        <v>0</v>
      </c>
      <c r="R370" s="246">
        <v>0</v>
      </c>
      <c r="S370" s="244">
        <v>0</v>
      </c>
      <c r="V370" s="259">
        <f t="shared" si="38"/>
        <v>0</v>
      </c>
      <c r="AJ370" s="245">
        <v>0</v>
      </c>
      <c r="AK370" s="251">
        <v>0</v>
      </c>
      <c r="AP370" s="257">
        <f t="shared" si="33"/>
        <v>0</v>
      </c>
      <c r="AS370" s="245">
        <f t="shared" si="34"/>
        <v>0</v>
      </c>
      <c r="AU370" s="8" t="s">
        <v>1286</v>
      </c>
    </row>
    <row r="371" spans="2:47" hidden="1" x14ac:dyDescent="0.3">
      <c r="B371" t="str">
        <f>VLOOKUP(D371,'[1]DOF080 Rev'!B:B,1,FALSE)</f>
        <v>19102375</v>
      </c>
      <c r="C371" t="str">
        <f>VLOOKUP(D371,Category!A:B,2,FALSE)</f>
        <v>NCOS</v>
      </c>
      <c r="D371" t="str">
        <f t="shared" si="37"/>
        <v>19102375</v>
      </c>
      <c r="E371" t="str">
        <f t="shared" si="35"/>
        <v>Corporate Services DirectorateDir of Corporate ServicesEmergency Planning and Works</v>
      </c>
      <c r="F371" t="s">
        <v>337</v>
      </c>
      <c r="G371" t="s">
        <v>338</v>
      </c>
      <c r="H371" t="s">
        <v>256</v>
      </c>
      <c r="I371" t="s">
        <v>257</v>
      </c>
      <c r="J371" t="s">
        <v>416</v>
      </c>
      <c r="K371" t="s">
        <v>417</v>
      </c>
      <c r="L371">
        <v>1910</v>
      </c>
      <c r="M371" t="s">
        <v>426</v>
      </c>
      <c r="N371">
        <v>2375</v>
      </c>
      <c r="O371" t="s">
        <v>428</v>
      </c>
      <c r="P371" s="6" t="str">
        <f t="shared" si="36"/>
        <v>Expenditure</v>
      </c>
      <c r="Q371" s="246">
        <v>0</v>
      </c>
      <c r="R371" s="246">
        <v>0</v>
      </c>
      <c r="S371" s="244">
        <v>0</v>
      </c>
      <c r="V371" s="259">
        <f t="shared" si="38"/>
        <v>0</v>
      </c>
      <c r="AJ371" s="245">
        <v>0</v>
      </c>
      <c r="AK371" s="251">
        <v>0</v>
      </c>
      <c r="AP371" s="257">
        <f t="shared" si="33"/>
        <v>0</v>
      </c>
      <c r="AS371" s="245">
        <f t="shared" si="34"/>
        <v>0</v>
      </c>
      <c r="AU371" s="8" t="s">
        <v>1286</v>
      </c>
    </row>
    <row r="372" spans="2:47" ht="28.8" x14ac:dyDescent="0.3">
      <c r="B372" t="str">
        <f>VLOOKUP(D372,'[1]DOF080 Rev'!B:B,1,FALSE)</f>
        <v>19151</v>
      </c>
      <c r="C372" t="str">
        <f>VLOOKUP(D372,Category!A:B,2,FALSE)</f>
        <v>NCOS</v>
      </c>
      <c r="D372" t="str">
        <f t="shared" si="37"/>
        <v>19151</v>
      </c>
      <c r="E372" t="str">
        <f t="shared" si="35"/>
        <v>Corporate Services DirectorateDir of Corporate ServicesEmergency Planning and Works</v>
      </c>
      <c r="F372" t="s">
        <v>337</v>
      </c>
      <c r="G372" t="s">
        <v>338</v>
      </c>
      <c r="H372" t="s">
        <v>256</v>
      </c>
      <c r="I372" t="s">
        <v>257</v>
      </c>
      <c r="J372" t="s">
        <v>416</v>
      </c>
      <c r="K372" t="s">
        <v>417</v>
      </c>
      <c r="L372">
        <v>1915</v>
      </c>
      <c r="M372" t="s">
        <v>429</v>
      </c>
      <c r="N372">
        <v>1</v>
      </c>
      <c r="O372" t="s">
        <v>158</v>
      </c>
      <c r="P372" s="6" t="str">
        <f t="shared" si="36"/>
        <v>Expenditure</v>
      </c>
      <c r="Q372" s="246">
        <v>0</v>
      </c>
      <c r="R372" s="246">
        <v>0</v>
      </c>
      <c r="S372" s="244">
        <v>0</v>
      </c>
      <c r="V372" s="259">
        <f t="shared" si="38"/>
        <v>0</v>
      </c>
      <c r="AD372" s="259"/>
      <c r="AJ372" s="245">
        <v>0</v>
      </c>
      <c r="AK372" s="250">
        <v>0</v>
      </c>
      <c r="AP372" s="257">
        <f t="shared" si="33"/>
        <v>0</v>
      </c>
      <c r="AS372" s="245">
        <f t="shared" si="34"/>
        <v>0</v>
      </c>
      <c r="AT372" s="8" t="s">
        <v>3270</v>
      </c>
      <c r="AU372" s="8" t="s">
        <v>2983</v>
      </c>
    </row>
    <row r="373" spans="2:47" hidden="1" x14ac:dyDescent="0.3">
      <c r="B373" t="str">
        <f>VLOOKUP(D373,'[1]DOF080 Rev'!B:B,1,FALSE)</f>
        <v>19151504</v>
      </c>
      <c r="C373" t="str">
        <f>VLOOKUP(D373,Category!A:B,2,FALSE)</f>
        <v>NCOS</v>
      </c>
      <c r="D373" t="str">
        <f t="shared" si="37"/>
        <v>19151504</v>
      </c>
      <c r="E373" t="str">
        <f t="shared" si="35"/>
        <v>Corporate Services DirectorateDir of Corporate ServicesEmergency Planning and Works</v>
      </c>
      <c r="F373" t="s">
        <v>337</v>
      </c>
      <c r="G373" t="s">
        <v>338</v>
      </c>
      <c r="H373" t="s">
        <v>256</v>
      </c>
      <c r="I373" t="s">
        <v>257</v>
      </c>
      <c r="J373" t="s">
        <v>416</v>
      </c>
      <c r="K373" t="s">
        <v>417</v>
      </c>
      <c r="L373">
        <v>1915</v>
      </c>
      <c r="M373" t="s">
        <v>429</v>
      </c>
      <c r="N373">
        <v>1504</v>
      </c>
      <c r="O373" t="s">
        <v>161</v>
      </c>
      <c r="P373" s="6" t="str">
        <f t="shared" si="36"/>
        <v>Expenditure</v>
      </c>
      <c r="Q373" s="246">
        <v>0</v>
      </c>
      <c r="R373" s="246">
        <v>0</v>
      </c>
      <c r="S373" s="244">
        <v>0</v>
      </c>
      <c r="V373" s="259">
        <f t="shared" si="38"/>
        <v>0</v>
      </c>
      <c r="AJ373" s="245">
        <v>0</v>
      </c>
      <c r="AK373" s="250">
        <v>0</v>
      </c>
      <c r="AP373" s="257">
        <f t="shared" si="33"/>
        <v>0</v>
      </c>
      <c r="AS373" s="245">
        <f t="shared" si="34"/>
        <v>0</v>
      </c>
      <c r="AU373" s="8" t="s">
        <v>1286</v>
      </c>
    </row>
    <row r="374" spans="2:47" hidden="1" x14ac:dyDescent="0.3">
      <c r="B374" t="str">
        <f>VLOOKUP(D374,'[1]DOF080 Rev'!B:B,1,FALSE)</f>
        <v>19152037</v>
      </c>
      <c r="C374" t="str">
        <f>VLOOKUP(D374,Category!A:B,2,FALSE)</f>
        <v>NCOS</v>
      </c>
      <c r="D374" t="str">
        <f t="shared" si="37"/>
        <v>19152037</v>
      </c>
      <c r="E374" t="str">
        <f t="shared" si="35"/>
        <v>Corporate Services DirectorateDir of Corporate ServicesEmergency Planning and Works</v>
      </c>
      <c r="F374" t="s">
        <v>337</v>
      </c>
      <c r="G374" t="s">
        <v>338</v>
      </c>
      <c r="H374" t="s">
        <v>256</v>
      </c>
      <c r="I374" t="s">
        <v>257</v>
      </c>
      <c r="J374" t="s">
        <v>416</v>
      </c>
      <c r="K374" t="s">
        <v>417</v>
      </c>
      <c r="L374">
        <v>1915</v>
      </c>
      <c r="M374" t="s">
        <v>429</v>
      </c>
      <c r="N374">
        <v>2037</v>
      </c>
      <c r="O374" t="s">
        <v>294</v>
      </c>
      <c r="P374" s="6" t="str">
        <f t="shared" si="36"/>
        <v>Expenditure</v>
      </c>
      <c r="Q374" s="246">
        <v>0</v>
      </c>
      <c r="R374" s="246">
        <v>0</v>
      </c>
      <c r="S374" s="244">
        <v>0</v>
      </c>
      <c r="V374" s="259">
        <f t="shared" si="38"/>
        <v>0</v>
      </c>
      <c r="AJ374" s="245">
        <v>0</v>
      </c>
      <c r="AK374" s="250">
        <v>0</v>
      </c>
      <c r="AP374" s="257">
        <f t="shared" si="33"/>
        <v>0</v>
      </c>
      <c r="AS374" s="245">
        <f t="shared" si="34"/>
        <v>0</v>
      </c>
      <c r="AU374" s="8" t="s">
        <v>1286</v>
      </c>
    </row>
    <row r="375" spans="2:47" hidden="1" x14ac:dyDescent="0.3">
      <c r="B375" t="str">
        <f>VLOOKUP(D375,'[1]DOF080 Rev'!B:B,1,FALSE)</f>
        <v>19157101</v>
      </c>
      <c r="C375" t="str">
        <f>VLOOKUP(D375,Category!A:B,2,FALSE)</f>
        <v>NCOS</v>
      </c>
      <c r="D375" t="str">
        <f t="shared" si="37"/>
        <v>19157101</v>
      </c>
      <c r="E375" t="str">
        <f t="shared" si="35"/>
        <v>Corporate Services DirectorateDir of Corporate ServicesEmergency Planning and Works</v>
      </c>
      <c r="F375" t="s">
        <v>337</v>
      </c>
      <c r="G375" t="s">
        <v>338</v>
      </c>
      <c r="H375" t="s">
        <v>256</v>
      </c>
      <c r="I375" t="s">
        <v>257</v>
      </c>
      <c r="J375" t="s">
        <v>416</v>
      </c>
      <c r="K375" t="s">
        <v>417</v>
      </c>
      <c r="L375">
        <v>1915</v>
      </c>
      <c r="M375" t="s">
        <v>429</v>
      </c>
      <c r="N375">
        <v>7101</v>
      </c>
      <c r="O375" t="s">
        <v>46</v>
      </c>
      <c r="P375" s="6" t="str">
        <f t="shared" si="36"/>
        <v>Income</v>
      </c>
      <c r="Q375" s="246">
        <v>0</v>
      </c>
      <c r="R375" s="246">
        <v>0</v>
      </c>
      <c r="S375" s="244">
        <v>0</v>
      </c>
      <c r="V375" s="259">
        <f t="shared" si="38"/>
        <v>0</v>
      </c>
      <c r="AJ375" s="245">
        <v>0</v>
      </c>
      <c r="AK375" s="250">
        <v>0</v>
      </c>
      <c r="AP375" s="257">
        <f t="shared" si="33"/>
        <v>0</v>
      </c>
      <c r="AS375" s="245">
        <f t="shared" si="34"/>
        <v>0</v>
      </c>
      <c r="AU375" s="8" t="s">
        <v>1286</v>
      </c>
    </row>
    <row r="376" spans="2:47" hidden="1" x14ac:dyDescent="0.3">
      <c r="B376" t="str">
        <f>VLOOKUP(D376,'[1]DOF080 Rev'!B:B,1,FALSE)</f>
        <v>1042055</v>
      </c>
      <c r="C376" t="str">
        <f>VLOOKUP(D376,Category!A:B,2,FALSE)</f>
        <v>NCOS</v>
      </c>
      <c r="D376" t="str">
        <f t="shared" si="37"/>
        <v>1042055</v>
      </c>
      <c r="E376" t="str">
        <f t="shared" si="35"/>
        <v>Corporate Services DirectorateAss Dir Customers &amp; PerformanceCentral Expenses</v>
      </c>
      <c r="F376" t="s">
        <v>337</v>
      </c>
      <c r="G376" t="s">
        <v>338</v>
      </c>
      <c r="H376" t="s">
        <v>319</v>
      </c>
      <c r="I376" t="s">
        <v>1207</v>
      </c>
      <c r="J376" t="s">
        <v>288</v>
      </c>
      <c r="K376" t="s">
        <v>289</v>
      </c>
      <c r="L376">
        <v>104</v>
      </c>
      <c r="M376" t="s">
        <v>430</v>
      </c>
      <c r="N376">
        <v>2055</v>
      </c>
      <c r="O376" t="s">
        <v>431</v>
      </c>
      <c r="P376" s="6" t="str">
        <f t="shared" si="36"/>
        <v>Expenditure</v>
      </c>
      <c r="Q376" s="246">
        <v>31710</v>
      </c>
      <c r="R376" s="246">
        <v>31710</v>
      </c>
      <c r="S376" s="244">
        <v>31710</v>
      </c>
      <c r="V376" s="259">
        <f t="shared" si="38"/>
        <v>31710</v>
      </c>
      <c r="AJ376" s="245">
        <v>31710</v>
      </c>
      <c r="AK376" s="250">
        <v>31710</v>
      </c>
      <c r="AP376" s="257">
        <f t="shared" si="33"/>
        <v>31710</v>
      </c>
      <c r="AS376" s="245">
        <f t="shared" si="34"/>
        <v>31710</v>
      </c>
      <c r="AU376" s="8" t="s">
        <v>1286</v>
      </c>
    </row>
    <row r="377" spans="2:47" hidden="1" x14ac:dyDescent="0.3">
      <c r="B377" t="str">
        <f>VLOOKUP(D377,'[1]DOF080 Rev'!B:B,1,FALSE)</f>
        <v>1048000</v>
      </c>
      <c r="C377" t="str">
        <f>VLOOKUP(D377,Category!A:B,2,FALSE)</f>
        <v>NCOS</v>
      </c>
      <c r="D377" t="str">
        <f t="shared" si="37"/>
        <v>1048000</v>
      </c>
      <c r="E377" t="str">
        <f t="shared" si="35"/>
        <v>Corporate Services DirectorateAss Dir Customers &amp; PerformanceCentral Expenses</v>
      </c>
      <c r="F377" t="s">
        <v>337</v>
      </c>
      <c r="G377" t="s">
        <v>338</v>
      </c>
      <c r="H377" t="s">
        <v>319</v>
      </c>
      <c r="I377" t="s">
        <v>1207</v>
      </c>
      <c r="J377" t="s">
        <v>288</v>
      </c>
      <c r="K377" t="s">
        <v>289</v>
      </c>
      <c r="L377">
        <v>104</v>
      </c>
      <c r="M377" t="s">
        <v>430</v>
      </c>
      <c r="N377">
        <v>8000</v>
      </c>
      <c r="O377" t="s">
        <v>163</v>
      </c>
      <c r="P377" s="6" t="str">
        <f t="shared" si="36"/>
        <v>Income</v>
      </c>
      <c r="Q377" s="246">
        <v>-350</v>
      </c>
      <c r="R377" s="246">
        <v>-350</v>
      </c>
      <c r="S377" s="244">
        <v>-350</v>
      </c>
      <c r="V377" s="259">
        <f t="shared" si="38"/>
        <v>-350</v>
      </c>
      <c r="AJ377" s="245">
        <v>-350</v>
      </c>
      <c r="AK377" s="250">
        <v>-350</v>
      </c>
      <c r="AP377" s="257">
        <f t="shared" si="33"/>
        <v>-350</v>
      </c>
      <c r="AS377" s="245">
        <f t="shared" si="34"/>
        <v>-350</v>
      </c>
      <c r="AU377" s="8" t="s">
        <v>1286</v>
      </c>
    </row>
    <row r="378" spans="2:47" hidden="1" x14ac:dyDescent="0.3">
      <c r="B378" t="str">
        <f>VLOOKUP(D378,'[1]DOF080 Rev'!B:B,1,FALSE)</f>
        <v>2032001</v>
      </c>
      <c r="C378" t="str">
        <f>VLOOKUP(D378,Category!A:B,2,FALSE)</f>
        <v>NCOS</v>
      </c>
      <c r="D378" t="str">
        <f t="shared" si="37"/>
        <v>2032001</v>
      </c>
      <c r="E378" t="str">
        <f t="shared" si="35"/>
        <v>Corporate Services DirectorateAss Dir Customers &amp; PerformanceCentral Expenses</v>
      </c>
      <c r="F378" t="s">
        <v>337</v>
      </c>
      <c r="G378" t="s">
        <v>338</v>
      </c>
      <c r="H378" t="s">
        <v>319</v>
      </c>
      <c r="I378" t="s">
        <v>1207</v>
      </c>
      <c r="J378" t="s">
        <v>288</v>
      </c>
      <c r="K378" t="s">
        <v>289</v>
      </c>
      <c r="L378">
        <v>203</v>
      </c>
      <c r="M378" t="s">
        <v>432</v>
      </c>
      <c r="N378">
        <v>2001</v>
      </c>
      <c r="O378" t="s">
        <v>272</v>
      </c>
      <c r="P378" s="6" t="str">
        <f t="shared" si="36"/>
        <v>Expenditure</v>
      </c>
      <c r="Q378" s="246">
        <v>0</v>
      </c>
      <c r="R378" s="246">
        <v>0</v>
      </c>
      <c r="S378" s="244">
        <v>0</v>
      </c>
      <c r="V378" s="259">
        <f t="shared" si="38"/>
        <v>0</v>
      </c>
      <c r="AJ378" s="245">
        <v>0</v>
      </c>
      <c r="AK378" s="250">
        <v>0</v>
      </c>
      <c r="AP378" s="257">
        <f t="shared" si="33"/>
        <v>0</v>
      </c>
      <c r="AS378" s="245">
        <f t="shared" si="34"/>
        <v>0</v>
      </c>
      <c r="AU378" s="8" t="s">
        <v>1286</v>
      </c>
    </row>
    <row r="379" spans="2:47" hidden="1" x14ac:dyDescent="0.3">
      <c r="B379" t="str">
        <f>VLOOKUP(D379,'[1]DOF080 Rev'!B:B,1,FALSE)</f>
        <v>2052054</v>
      </c>
      <c r="C379" t="str">
        <f>VLOOKUP(D379,Category!A:B,2,FALSE)</f>
        <v>NCOS</v>
      </c>
      <c r="D379" t="str">
        <f t="shared" si="37"/>
        <v>2052054</v>
      </c>
      <c r="E379" t="str">
        <f t="shared" si="35"/>
        <v>Corporate Services DirectorateAss Dir Customers &amp; PerformanceCentral Expenses</v>
      </c>
      <c r="F379" t="s">
        <v>337</v>
      </c>
      <c r="G379" t="s">
        <v>338</v>
      </c>
      <c r="H379" t="s">
        <v>319</v>
      </c>
      <c r="I379" t="s">
        <v>1207</v>
      </c>
      <c r="J379" t="s">
        <v>288</v>
      </c>
      <c r="K379" t="s">
        <v>289</v>
      </c>
      <c r="L379">
        <v>205</v>
      </c>
      <c r="M379" t="s">
        <v>433</v>
      </c>
      <c r="N379">
        <v>2054</v>
      </c>
      <c r="O379" t="s">
        <v>167</v>
      </c>
      <c r="P379" s="6" t="str">
        <f t="shared" si="36"/>
        <v>Expenditure</v>
      </c>
      <c r="Q379" s="246">
        <v>31220</v>
      </c>
      <c r="R379" s="246">
        <v>31220</v>
      </c>
      <c r="S379" s="244">
        <v>31220</v>
      </c>
      <c r="V379" s="259">
        <f t="shared" si="38"/>
        <v>31220</v>
      </c>
      <c r="X379" s="245">
        <v>2780</v>
      </c>
      <c r="AJ379" s="245">
        <v>31220</v>
      </c>
      <c r="AK379" s="250">
        <v>34000</v>
      </c>
      <c r="AP379" s="257">
        <f t="shared" si="33"/>
        <v>34000</v>
      </c>
      <c r="AS379" s="245">
        <f t="shared" si="34"/>
        <v>34000</v>
      </c>
      <c r="AU379" s="8" t="s">
        <v>3011</v>
      </c>
    </row>
    <row r="380" spans="2:47" ht="28.8" hidden="1" x14ac:dyDescent="0.3">
      <c r="B380" t="str">
        <f>VLOOKUP(D380,'[1]DOF080 Rev'!B:B,1,FALSE)</f>
        <v>2062015</v>
      </c>
      <c r="C380" t="str">
        <f>VLOOKUP(D380,Category!A:B,2,FALSE)</f>
        <v>NCOS</v>
      </c>
      <c r="D380" t="str">
        <f t="shared" si="37"/>
        <v>2062015</v>
      </c>
      <c r="E380" t="str">
        <f t="shared" si="35"/>
        <v>Corporate Services DirectorateAss Dir Customers &amp; PerformanceCentral Expenses</v>
      </c>
      <c r="F380" t="s">
        <v>337</v>
      </c>
      <c r="G380" t="s">
        <v>338</v>
      </c>
      <c r="H380" t="s">
        <v>319</v>
      </c>
      <c r="I380" t="s">
        <v>1207</v>
      </c>
      <c r="J380" t="s">
        <v>288</v>
      </c>
      <c r="K380" t="s">
        <v>289</v>
      </c>
      <c r="L380">
        <v>206</v>
      </c>
      <c r="M380" t="s">
        <v>434</v>
      </c>
      <c r="N380">
        <v>2015</v>
      </c>
      <c r="O380" t="s">
        <v>278</v>
      </c>
      <c r="P380" s="6" t="str">
        <f t="shared" si="36"/>
        <v>Expenditure</v>
      </c>
      <c r="Q380" s="246">
        <v>6000</v>
      </c>
      <c r="R380" s="246">
        <v>6000</v>
      </c>
      <c r="S380" s="244">
        <v>6000</v>
      </c>
      <c r="V380" s="259">
        <f t="shared" si="38"/>
        <v>6000</v>
      </c>
      <c r="AH380" s="245">
        <v>-2000</v>
      </c>
      <c r="AJ380" s="245">
        <v>6000</v>
      </c>
      <c r="AK380" s="250">
        <v>4000</v>
      </c>
      <c r="AP380" s="257">
        <f t="shared" si="33"/>
        <v>4000</v>
      </c>
      <c r="AS380" s="245">
        <f t="shared" si="34"/>
        <v>4000</v>
      </c>
      <c r="AU380" s="8" t="s">
        <v>3012</v>
      </c>
    </row>
    <row r="381" spans="2:47" hidden="1" x14ac:dyDescent="0.3">
      <c r="B381" t="str">
        <f>VLOOKUP(D381,'[1]DOF080 Rev'!B:B,1,FALSE)</f>
        <v>2068000</v>
      </c>
      <c r="C381" t="str">
        <f>VLOOKUP(D381,Category!A:B,2,FALSE)</f>
        <v>NCOS</v>
      </c>
      <c r="D381" t="str">
        <f t="shared" si="37"/>
        <v>2068000</v>
      </c>
      <c r="E381" t="str">
        <f t="shared" si="35"/>
        <v>Corporate Services DirectorateAss Dir Customers &amp; PerformanceCentral Expenses</v>
      </c>
      <c r="F381" t="s">
        <v>337</v>
      </c>
      <c r="G381" t="s">
        <v>338</v>
      </c>
      <c r="H381" t="s">
        <v>319</v>
      </c>
      <c r="I381" t="s">
        <v>1207</v>
      </c>
      <c r="J381" t="s">
        <v>288</v>
      </c>
      <c r="K381" t="s">
        <v>289</v>
      </c>
      <c r="L381">
        <v>206</v>
      </c>
      <c r="M381" t="s">
        <v>434</v>
      </c>
      <c r="N381">
        <v>8000</v>
      </c>
      <c r="O381" t="s">
        <v>163</v>
      </c>
      <c r="P381" s="6" t="str">
        <f t="shared" si="36"/>
        <v>Income</v>
      </c>
      <c r="Q381" s="246">
        <v>-50</v>
      </c>
      <c r="R381" s="246">
        <v>-50</v>
      </c>
      <c r="S381" s="244">
        <v>-50</v>
      </c>
      <c r="V381" s="259">
        <f t="shared" si="38"/>
        <v>-50</v>
      </c>
      <c r="AJ381" s="245">
        <v>-50</v>
      </c>
      <c r="AK381" s="250">
        <v>-50</v>
      </c>
      <c r="AP381" s="257">
        <f t="shared" si="33"/>
        <v>-50</v>
      </c>
      <c r="AS381" s="245">
        <f t="shared" si="34"/>
        <v>-50</v>
      </c>
      <c r="AU381" s="8" t="s">
        <v>1286</v>
      </c>
    </row>
    <row r="382" spans="2:47" hidden="1" x14ac:dyDescent="0.3">
      <c r="B382" t="str">
        <f>VLOOKUP(D382,'[1]DOF080 Rev'!B:B,1,FALSE)</f>
        <v>10493500</v>
      </c>
      <c r="C382" t="str">
        <f>VLOOKUP(D382,Category!A:B,2,FALSE)</f>
        <v>NCOS</v>
      </c>
      <c r="D382" t="str">
        <f t="shared" si="37"/>
        <v>10493500</v>
      </c>
      <c r="E382" t="str">
        <f t="shared" si="35"/>
        <v>Corporate Services DirectorateAss Dir Customers &amp; PerformanceBenefits</v>
      </c>
      <c r="F382" t="s">
        <v>337</v>
      </c>
      <c r="G382" t="s">
        <v>338</v>
      </c>
      <c r="H382" t="s">
        <v>435</v>
      </c>
      <c r="I382" t="s">
        <v>1207</v>
      </c>
      <c r="J382" t="s">
        <v>437</v>
      </c>
      <c r="K382" t="s">
        <v>438</v>
      </c>
      <c r="L382">
        <v>1049</v>
      </c>
      <c r="M382" t="s">
        <v>439</v>
      </c>
      <c r="N382">
        <v>3500</v>
      </c>
      <c r="O382" t="s">
        <v>440</v>
      </c>
      <c r="P382" s="6" t="str">
        <f t="shared" si="36"/>
        <v>Expenditure</v>
      </c>
      <c r="Q382" s="246">
        <v>6710000</v>
      </c>
      <c r="R382" s="246">
        <v>6710000</v>
      </c>
      <c r="S382" s="244">
        <v>6710000</v>
      </c>
      <c r="V382" s="259">
        <f t="shared" si="38"/>
        <v>6710000</v>
      </c>
      <c r="AJ382" s="245">
        <v>6710000</v>
      </c>
      <c r="AK382" s="250">
        <v>6710000</v>
      </c>
      <c r="AP382" s="257">
        <f t="shared" si="33"/>
        <v>6710000</v>
      </c>
      <c r="AS382" s="245">
        <f t="shared" si="34"/>
        <v>6710000</v>
      </c>
      <c r="AU382" s="8" t="s">
        <v>3013</v>
      </c>
    </row>
    <row r="383" spans="2:47" hidden="1" x14ac:dyDescent="0.3">
      <c r="B383" t="str">
        <f>VLOOKUP(D383,'[1]DOF080 Rev'!B:B,1,FALSE)</f>
        <v>10497000</v>
      </c>
      <c r="C383" t="str">
        <f>VLOOKUP(D383,Category!A:B,2,FALSE)</f>
        <v>NCOS</v>
      </c>
      <c r="D383" t="str">
        <f t="shared" si="37"/>
        <v>10497000</v>
      </c>
      <c r="E383" t="str">
        <f t="shared" si="35"/>
        <v>Corporate Services DirectorateAss Dir Customers &amp; PerformanceBenefits</v>
      </c>
      <c r="F383" t="s">
        <v>337</v>
      </c>
      <c r="G383" t="s">
        <v>338</v>
      </c>
      <c r="H383" t="s">
        <v>435</v>
      </c>
      <c r="I383" t="s">
        <v>1207</v>
      </c>
      <c r="J383" t="s">
        <v>437</v>
      </c>
      <c r="K383" t="s">
        <v>438</v>
      </c>
      <c r="L383">
        <v>1049</v>
      </c>
      <c r="M383" t="s">
        <v>439</v>
      </c>
      <c r="N383">
        <v>7000</v>
      </c>
      <c r="O383" t="s">
        <v>44</v>
      </c>
      <c r="P383" s="6" t="str">
        <f t="shared" si="36"/>
        <v>Income</v>
      </c>
      <c r="Q383" s="246">
        <v>-6654980</v>
      </c>
      <c r="R383" s="246">
        <v>-6654980</v>
      </c>
      <c r="S383" s="244">
        <v>-6654980</v>
      </c>
      <c r="V383" s="259">
        <f t="shared" si="38"/>
        <v>-6654980</v>
      </c>
      <c r="AJ383" s="245">
        <v>-6654980</v>
      </c>
      <c r="AK383" s="250">
        <v>-6654980</v>
      </c>
      <c r="AP383" s="257">
        <f t="shared" si="33"/>
        <v>-6654980</v>
      </c>
      <c r="AS383" s="245">
        <f t="shared" si="34"/>
        <v>-6654980</v>
      </c>
      <c r="AU383" s="8" t="s">
        <v>1286</v>
      </c>
    </row>
    <row r="384" spans="2:47" hidden="1" x14ac:dyDescent="0.3">
      <c r="B384" t="str">
        <f>VLOOKUP(D384,'[1]DOF080 Rev'!B:B,1,FALSE)</f>
        <v>10498040</v>
      </c>
      <c r="C384" t="str">
        <f>VLOOKUP(D384,Category!A:B,2,FALSE)</f>
        <v>NCOS</v>
      </c>
      <c r="D384" t="str">
        <f t="shared" si="37"/>
        <v>10498040</v>
      </c>
      <c r="E384" t="str">
        <f t="shared" si="35"/>
        <v>Corporate Services DirectorateAss Dir Customers &amp; PerformanceBenefits</v>
      </c>
      <c r="F384" t="s">
        <v>337</v>
      </c>
      <c r="G384" t="s">
        <v>338</v>
      </c>
      <c r="H384" t="s">
        <v>435</v>
      </c>
      <c r="I384" t="s">
        <v>1207</v>
      </c>
      <c r="J384" t="s">
        <v>437</v>
      </c>
      <c r="K384" t="s">
        <v>438</v>
      </c>
      <c r="L384">
        <v>1049</v>
      </c>
      <c r="M384" t="s">
        <v>439</v>
      </c>
      <c r="N384">
        <v>8040</v>
      </c>
      <c r="O384" t="s">
        <v>441</v>
      </c>
      <c r="P384" s="6" t="str">
        <f t="shared" si="36"/>
        <v>Income</v>
      </c>
      <c r="Q384" s="246">
        <v>-80000</v>
      </c>
      <c r="R384" s="246">
        <v>-80000</v>
      </c>
      <c r="S384" s="244">
        <v>-80000</v>
      </c>
      <c r="V384" s="259">
        <f t="shared" si="38"/>
        <v>-80000</v>
      </c>
      <c r="AJ384" s="245">
        <v>-80000</v>
      </c>
      <c r="AK384" s="250">
        <v>-80000</v>
      </c>
      <c r="AP384" s="257">
        <f t="shared" si="33"/>
        <v>-80000</v>
      </c>
      <c r="AS384" s="245">
        <f t="shared" si="34"/>
        <v>-80000</v>
      </c>
      <c r="AU384" s="8" t="s">
        <v>3014</v>
      </c>
    </row>
    <row r="385" spans="2:47" hidden="1" x14ac:dyDescent="0.3">
      <c r="B385" t="str">
        <f>VLOOKUP(D385,'[1]DOF080 Rev'!B:B,1,FALSE)</f>
        <v>10507</v>
      </c>
      <c r="C385" t="str">
        <f>VLOOKUP(D385,Category!A:B,2,FALSE)</f>
        <v>NCOS</v>
      </c>
      <c r="D385" t="str">
        <f t="shared" si="37"/>
        <v>10507</v>
      </c>
      <c r="E385" t="str">
        <f t="shared" si="35"/>
        <v>Corporate Services DirectorateAss Dir Customers &amp; PerformanceBenefits</v>
      </c>
      <c r="F385" t="s">
        <v>337</v>
      </c>
      <c r="G385" t="s">
        <v>338</v>
      </c>
      <c r="H385" t="s">
        <v>435</v>
      </c>
      <c r="I385" t="s">
        <v>1207</v>
      </c>
      <c r="J385" t="s">
        <v>437</v>
      </c>
      <c r="K385" t="s">
        <v>438</v>
      </c>
      <c r="L385">
        <v>1050</v>
      </c>
      <c r="M385" t="s">
        <v>442</v>
      </c>
      <c r="N385">
        <v>7</v>
      </c>
      <c r="O385" t="s">
        <v>443</v>
      </c>
      <c r="P385" s="6" t="str">
        <f t="shared" si="36"/>
        <v>Expenditure</v>
      </c>
      <c r="Q385" s="246">
        <v>4000</v>
      </c>
      <c r="R385" s="246">
        <v>4000</v>
      </c>
      <c r="S385" s="244">
        <v>4000</v>
      </c>
      <c r="V385" s="259">
        <f t="shared" si="38"/>
        <v>4000</v>
      </c>
      <c r="AJ385" s="245">
        <v>4000</v>
      </c>
      <c r="AK385" s="250">
        <v>4000</v>
      </c>
      <c r="AP385" s="257">
        <f t="shared" si="33"/>
        <v>4000</v>
      </c>
      <c r="AS385" s="245">
        <f t="shared" si="34"/>
        <v>4000</v>
      </c>
      <c r="AU385" s="8" t="s">
        <v>1286</v>
      </c>
    </row>
    <row r="386" spans="2:47" hidden="1" x14ac:dyDescent="0.3">
      <c r="B386" t="str">
        <f>VLOOKUP(D386,'[1]DOF080 Rev'!B:B,1,FALSE)</f>
        <v>10502046</v>
      </c>
      <c r="C386" t="str">
        <f>VLOOKUP(D386,Category!A:B,2,FALSE)</f>
        <v>NCOS</v>
      </c>
      <c r="D386" t="str">
        <f t="shared" si="37"/>
        <v>10502046</v>
      </c>
      <c r="E386" t="str">
        <f t="shared" si="35"/>
        <v>Corporate Services DirectorateAss Dir Customers &amp; PerformanceBenefits</v>
      </c>
      <c r="F386" t="s">
        <v>337</v>
      </c>
      <c r="G386" t="s">
        <v>338</v>
      </c>
      <c r="H386" t="s">
        <v>435</v>
      </c>
      <c r="I386" t="s">
        <v>1207</v>
      </c>
      <c r="J386" t="s">
        <v>437</v>
      </c>
      <c r="K386" t="s">
        <v>438</v>
      </c>
      <c r="L386">
        <v>1050</v>
      </c>
      <c r="M386" t="s">
        <v>442</v>
      </c>
      <c r="N386">
        <v>2046</v>
      </c>
      <c r="O386" t="s">
        <v>404</v>
      </c>
      <c r="P386" s="6" t="str">
        <f t="shared" si="36"/>
        <v>Expenditure</v>
      </c>
      <c r="Q386" s="246">
        <v>1080</v>
      </c>
      <c r="R386" s="246">
        <v>1080</v>
      </c>
      <c r="S386" s="244">
        <v>1080</v>
      </c>
      <c r="V386" s="259">
        <f t="shared" si="38"/>
        <v>1080</v>
      </c>
      <c r="AJ386" s="245">
        <v>1080</v>
      </c>
      <c r="AK386" s="250">
        <v>1080</v>
      </c>
      <c r="AP386" s="257">
        <f t="shared" si="33"/>
        <v>1080</v>
      </c>
      <c r="AS386" s="245">
        <f t="shared" si="34"/>
        <v>1080</v>
      </c>
      <c r="AU386" s="8" t="s">
        <v>1286</v>
      </c>
    </row>
    <row r="387" spans="2:47" hidden="1" x14ac:dyDescent="0.3">
      <c r="B387" t="str">
        <f>VLOOKUP(D387,'[1]DOF080 Rev'!B:B,1,FALSE)</f>
        <v>10502066</v>
      </c>
      <c r="C387" t="str">
        <f>VLOOKUP(D387,Category!A:B,2,FALSE)</f>
        <v>NCOS</v>
      </c>
      <c r="D387" t="str">
        <f t="shared" si="37"/>
        <v>10502066</v>
      </c>
      <c r="E387" t="str">
        <f t="shared" si="35"/>
        <v>Corporate Services DirectorateAss Dir Customers &amp; PerformanceBenefits</v>
      </c>
      <c r="F387" t="s">
        <v>337</v>
      </c>
      <c r="G387" t="s">
        <v>338</v>
      </c>
      <c r="H387" t="s">
        <v>435</v>
      </c>
      <c r="I387" t="s">
        <v>1207</v>
      </c>
      <c r="J387" t="s">
        <v>437</v>
      </c>
      <c r="K387" t="s">
        <v>438</v>
      </c>
      <c r="L387">
        <v>1050</v>
      </c>
      <c r="M387" t="s">
        <v>442</v>
      </c>
      <c r="N387">
        <v>2066</v>
      </c>
      <c r="O387" t="s">
        <v>444</v>
      </c>
      <c r="P387" s="6" t="str">
        <f t="shared" si="36"/>
        <v>Expenditure</v>
      </c>
      <c r="Q387" s="246">
        <v>3830</v>
      </c>
      <c r="R387" s="246">
        <v>3830</v>
      </c>
      <c r="S387" s="244">
        <v>3830</v>
      </c>
      <c r="V387" s="259">
        <f t="shared" si="38"/>
        <v>3830</v>
      </c>
      <c r="AJ387" s="245">
        <v>3830</v>
      </c>
      <c r="AK387" s="250">
        <v>3830</v>
      </c>
      <c r="AP387" s="257">
        <f t="shared" si="33"/>
        <v>3830</v>
      </c>
      <c r="AS387" s="245">
        <f t="shared" si="34"/>
        <v>3830</v>
      </c>
      <c r="AU387" s="8" t="s">
        <v>1286</v>
      </c>
    </row>
    <row r="388" spans="2:47" hidden="1" x14ac:dyDescent="0.3">
      <c r="B388" t="str">
        <f>VLOOKUP(D388,'[1]DOF080 Rev'!B:B,1,FALSE)</f>
        <v>10502067</v>
      </c>
      <c r="C388" t="str">
        <f>VLOOKUP(D388,Category!A:B,2,FALSE)</f>
        <v>NCOS</v>
      </c>
      <c r="D388" t="str">
        <f t="shared" si="37"/>
        <v>10502067</v>
      </c>
      <c r="E388" t="str">
        <f t="shared" si="35"/>
        <v>Corporate Services DirectorateAss Dir Customers &amp; PerformanceBenefits</v>
      </c>
      <c r="F388" t="s">
        <v>337</v>
      </c>
      <c r="G388" t="s">
        <v>338</v>
      </c>
      <c r="H388" t="s">
        <v>435</v>
      </c>
      <c r="I388" t="s">
        <v>1207</v>
      </c>
      <c r="J388" t="s">
        <v>437</v>
      </c>
      <c r="K388" t="s">
        <v>438</v>
      </c>
      <c r="L388">
        <v>1050</v>
      </c>
      <c r="M388" t="s">
        <v>442</v>
      </c>
      <c r="N388">
        <v>2067</v>
      </c>
      <c r="O388" t="s">
        <v>162</v>
      </c>
      <c r="P388" s="6" t="str">
        <f t="shared" si="36"/>
        <v>Expenditure</v>
      </c>
      <c r="Q388" s="246">
        <v>6430</v>
      </c>
      <c r="R388" s="246">
        <v>6430</v>
      </c>
      <c r="S388" s="244">
        <v>6430</v>
      </c>
      <c r="V388" s="259">
        <f t="shared" si="38"/>
        <v>6430</v>
      </c>
      <c r="AJ388" s="245">
        <v>6430</v>
      </c>
      <c r="AK388" s="250">
        <v>6430</v>
      </c>
      <c r="AP388" s="257">
        <f t="shared" si="33"/>
        <v>6430</v>
      </c>
      <c r="AS388" s="245">
        <f t="shared" si="34"/>
        <v>6430</v>
      </c>
      <c r="AU388" s="8" t="s">
        <v>3015</v>
      </c>
    </row>
    <row r="389" spans="2:47" hidden="1" x14ac:dyDescent="0.3">
      <c r="B389" t="str">
        <f>VLOOKUP(D389,'[1]DOF080 Rev'!B:B,1,FALSE)</f>
        <v>10507000</v>
      </c>
      <c r="C389" t="str">
        <f>VLOOKUP(D389,Category!A:B,2,FALSE)</f>
        <v>NCOS</v>
      </c>
      <c r="D389" t="str">
        <f t="shared" si="37"/>
        <v>10507000</v>
      </c>
      <c r="E389" t="str">
        <f t="shared" si="35"/>
        <v>Corporate Services DirectorateAss Dir Customers &amp; PerformanceBenefits</v>
      </c>
      <c r="F389" t="s">
        <v>337</v>
      </c>
      <c r="G389" t="s">
        <v>338</v>
      </c>
      <c r="H389" t="s">
        <v>435</v>
      </c>
      <c r="I389" t="s">
        <v>1207</v>
      </c>
      <c r="J389" t="s">
        <v>437</v>
      </c>
      <c r="K389" t="s">
        <v>438</v>
      </c>
      <c r="L389">
        <v>1050</v>
      </c>
      <c r="M389" t="s">
        <v>442</v>
      </c>
      <c r="N389">
        <v>7000</v>
      </c>
      <c r="O389" t="s">
        <v>44</v>
      </c>
      <c r="P389" s="6" t="str">
        <f t="shared" si="36"/>
        <v>Income</v>
      </c>
      <c r="Q389" s="246">
        <v>-82250</v>
      </c>
      <c r="R389" s="246">
        <v>-82250</v>
      </c>
      <c r="S389" s="244">
        <v>-82250</v>
      </c>
      <c r="V389" s="259">
        <f t="shared" si="38"/>
        <v>-82250</v>
      </c>
      <c r="AH389" s="245">
        <v>-3090</v>
      </c>
      <c r="AJ389" s="245">
        <v>-82250</v>
      </c>
      <c r="AK389" s="250">
        <v>-85340</v>
      </c>
      <c r="AP389" s="257">
        <f t="shared" si="33"/>
        <v>-85340</v>
      </c>
      <c r="AS389" s="245">
        <f t="shared" si="34"/>
        <v>-85340</v>
      </c>
      <c r="AU389" s="8" t="s">
        <v>1286</v>
      </c>
    </row>
    <row r="390" spans="2:47" hidden="1" x14ac:dyDescent="0.3">
      <c r="B390" t="str">
        <f>VLOOKUP(D390,'[1]DOF080 Rev'!B:B,1,FALSE)</f>
        <v>10507200</v>
      </c>
      <c r="C390" t="str">
        <f>VLOOKUP(D390,Category!A:B,2,FALSE)</f>
        <v>NCOS</v>
      </c>
      <c r="D390" t="str">
        <f t="shared" si="37"/>
        <v>10507200</v>
      </c>
      <c r="E390" t="str">
        <f t="shared" si="35"/>
        <v>Corporate Services DirectorateAss Dir Customers &amp; PerformanceBenefits</v>
      </c>
      <c r="F390" t="s">
        <v>337</v>
      </c>
      <c r="G390" t="s">
        <v>338</v>
      </c>
      <c r="H390" t="s">
        <v>435</v>
      </c>
      <c r="I390" t="s">
        <v>1207</v>
      </c>
      <c r="J390" t="s">
        <v>437</v>
      </c>
      <c r="K390" t="s">
        <v>438</v>
      </c>
      <c r="L390">
        <v>1050</v>
      </c>
      <c r="M390" t="s">
        <v>442</v>
      </c>
      <c r="N390">
        <v>7200</v>
      </c>
      <c r="O390" t="s">
        <v>255</v>
      </c>
      <c r="P390" s="6" t="str">
        <f t="shared" si="36"/>
        <v>Income</v>
      </c>
      <c r="Q390" s="246">
        <v>-4000</v>
      </c>
      <c r="R390" s="246">
        <v>-4000</v>
      </c>
      <c r="S390" s="244">
        <v>-4000</v>
      </c>
      <c r="V390" s="259">
        <f t="shared" si="38"/>
        <v>-4000</v>
      </c>
      <c r="AJ390" s="245">
        <v>-4000</v>
      </c>
      <c r="AK390" s="250">
        <v>-4000</v>
      </c>
      <c r="AP390" s="257">
        <f t="shared" ref="AP390:AP453" si="39">SUM(AK390:AO390)</f>
        <v>-4000</v>
      </c>
      <c r="AS390" s="245">
        <f t="shared" ref="AS390:AS453" si="40">SUM(AP390:AR390)</f>
        <v>-4000</v>
      </c>
      <c r="AU390" s="8" t="s">
        <v>3014</v>
      </c>
    </row>
    <row r="391" spans="2:47" hidden="1" x14ac:dyDescent="0.3">
      <c r="B391" t="str">
        <f>VLOOKUP(D391,'[1]DOF080 Rev'!B:B,1,FALSE)</f>
        <v>11422015</v>
      </c>
      <c r="C391" t="str">
        <f>VLOOKUP(D391,Category!A:B,2,FALSE)</f>
        <v>NCOS</v>
      </c>
      <c r="D391" t="str">
        <f t="shared" si="37"/>
        <v>11422015</v>
      </c>
      <c r="E391" t="str">
        <f t="shared" ref="E391:E454" si="41">G391&amp;I391&amp;K391</f>
        <v>Corporate Services DirectorateAss Dir Customers &amp; PerformanceBenefits</v>
      </c>
      <c r="F391" t="s">
        <v>337</v>
      </c>
      <c r="G391" t="s">
        <v>338</v>
      </c>
      <c r="H391" t="s">
        <v>435</v>
      </c>
      <c r="I391" t="s">
        <v>1207</v>
      </c>
      <c r="J391" t="s">
        <v>437</v>
      </c>
      <c r="K391" t="s">
        <v>438</v>
      </c>
      <c r="L391">
        <v>1142</v>
      </c>
      <c r="M391" t="s">
        <v>445</v>
      </c>
      <c r="N391">
        <v>2015</v>
      </c>
      <c r="O391" t="s">
        <v>278</v>
      </c>
      <c r="P391" s="6" t="str">
        <f t="shared" ref="P391:P454" si="42">IF(N391&lt;5000,"Expenditure","Income")</f>
        <v>Expenditure</v>
      </c>
      <c r="Q391" s="246">
        <v>10000</v>
      </c>
      <c r="R391" s="246">
        <v>10000</v>
      </c>
      <c r="S391" s="244">
        <v>10000</v>
      </c>
      <c r="V391" s="259">
        <f t="shared" si="38"/>
        <v>10000</v>
      </c>
      <c r="AJ391" s="245">
        <v>10000</v>
      </c>
      <c r="AK391" s="250">
        <v>10000</v>
      </c>
      <c r="AP391" s="257">
        <f t="shared" si="39"/>
        <v>10000</v>
      </c>
      <c r="AS391" s="245">
        <f t="shared" si="40"/>
        <v>10000</v>
      </c>
      <c r="AU391" s="8" t="s">
        <v>3016</v>
      </c>
    </row>
    <row r="392" spans="2:47" hidden="1" x14ac:dyDescent="0.3">
      <c r="B392" t="str">
        <f>VLOOKUP(D392,'[1]DOF080 Rev'!B:B,1,FALSE)</f>
        <v>11422066</v>
      </c>
      <c r="C392" t="str">
        <f>VLOOKUP(D392,Category!A:B,2,FALSE)</f>
        <v>NCOS</v>
      </c>
      <c r="D392" t="str">
        <f t="shared" ref="D392:D455" si="43">L392&amp;N392</f>
        <v>11422066</v>
      </c>
      <c r="E392" t="str">
        <f t="shared" si="41"/>
        <v>Corporate Services DirectorateAss Dir Customers &amp; PerformanceBenefits</v>
      </c>
      <c r="F392" t="s">
        <v>337</v>
      </c>
      <c r="G392" t="s">
        <v>338</v>
      </c>
      <c r="H392" t="s">
        <v>435</v>
      </c>
      <c r="I392" t="s">
        <v>1207</v>
      </c>
      <c r="J392" t="s">
        <v>437</v>
      </c>
      <c r="K392" t="s">
        <v>438</v>
      </c>
      <c r="L392">
        <v>1142</v>
      </c>
      <c r="M392" t="s">
        <v>445</v>
      </c>
      <c r="N392">
        <v>2066</v>
      </c>
      <c r="O392" t="s">
        <v>444</v>
      </c>
      <c r="P392" s="6" t="str">
        <f t="shared" si="42"/>
        <v>Expenditure</v>
      </c>
      <c r="Q392" s="246">
        <v>5000</v>
      </c>
      <c r="R392" s="246">
        <v>5000</v>
      </c>
      <c r="S392" s="244">
        <v>5000</v>
      </c>
      <c r="V392" s="259">
        <f t="shared" ref="V392:V455" si="44">SUM(S392:U392)</f>
        <v>5000</v>
      </c>
      <c r="AJ392" s="245">
        <v>5000</v>
      </c>
      <c r="AK392" s="250">
        <v>5000</v>
      </c>
      <c r="AP392" s="257">
        <f t="shared" si="39"/>
        <v>5000</v>
      </c>
      <c r="AS392" s="245">
        <f t="shared" si="40"/>
        <v>5000</v>
      </c>
      <c r="AU392" s="8" t="s">
        <v>3017</v>
      </c>
    </row>
    <row r="393" spans="2:47" hidden="1" x14ac:dyDescent="0.3">
      <c r="B393" t="str">
        <f>VLOOKUP(D393,'[1]DOF080 Rev'!B:B,1,FALSE)</f>
        <v>11427000</v>
      </c>
      <c r="C393" t="str">
        <f>VLOOKUP(D393,Category!A:B,2,FALSE)</f>
        <v>NCOS</v>
      </c>
      <c r="D393" t="str">
        <f t="shared" si="43"/>
        <v>11427000</v>
      </c>
      <c r="E393" t="str">
        <f t="shared" si="41"/>
        <v>Corporate Services DirectorateAss Dir Customers &amp; PerformanceBenefits</v>
      </c>
      <c r="F393" t="s">
        <v>337</v>
      </c>
      <c r="G393" t="s">
        <v>338</v>
      </c>
      <c r="H393" t="s">
        <v>435</v>
      </c>
      <c r="I393" t="s">
        <v>1207</v>
      </c>
      <c r="J393" t="s">
        <v>437</v>
      </c>
      <c r="K393" t="s">
        <v>438</v>
      </c>
      <c r="L393">
        <v>1142</v>
      </c>
      <c r="M393" t="s">
        <v>445</v>
      </c>
      <c r="N393">
        <v>7000</v>
      </c>
      <c r="O393" t="s">
        <v>44</v>
      </c>
      <c r="P393" s="6" t="str">
        <f t="shared" si="42"/>
        <v>Income</v>
      </c>
      <c r="Q393" s="246">
        <v>-15000</v>
      </c>
      <c r="R393" s="246">
        <v>-15000</v>
      </c>
      <c r="S393" s="244">
        <v>-15000</v>
      </c>
      <c r="V393" s="259">
        <f t="shared" si="44"/>
        <v>-15000</v>
      </c>
      <c r="AJ393" s="245">
        <v>-15000</v>
      </c>
      <c r="AK393" s="250">
        <v>-15000</v>
      </c>
      <c r="AP393" s="257">
        <f t="shared" si="39"/>
        <v>-15000</v>
      </c>
      <c r="AS393" s="245">
        <f t="shared" si="40"/>
        <v>-15000</v>
      </c>
      <c r="AU393" s="8" t="s">
        <v>1286</v>
      </c>
    </row>
    <row r="394" spans="2:47" hidden="1" x14ac:dyDescent="0.3">
      <c r="B394" t="str">
        <f>VLOOKUP(D394,'[1]DOF080 Rev'!B:B,1,FALSE)</f>
        <v>10452067</v>
      </c>
      <c r="C394" t="str">
        <f>VLOOKUP(D394,Category!A:B,2,FALSE)</f>
        <v>NCOS</v>
      </c>
      <c r="D394" t="str">
        <f t="shared" si="43"/>
        <v>10452067</v>
      </c>
      <c r="E394" t="str">
        <f t="shared" si="41"/>
        <v>Corporate Services DirectorateAss Dir Customers &amp; PerformanceCouncil Tax Benefits</v>
      </c>
      <c r="F394" t="s">
        <v>337</v>
      </c>
      <c r="G394" t="s">
        <v>338</v>
      </c>
      <c r="H394" t="s">
        <v>435</v>
      </c>
      <c r="I394" t="s">
        <v>1207</v>
      </c>
      <c r="J394" t="s">
        <v>446</v>
      </c>
      <c r="K394" t="s">
        <v>447</v>
      </c>
      <c r="L394">
        <v>1045</v>
      </c>
      <c r="M394" t="s">
        <v>448</v>
      </c>
      <c r="N394">
        <v>2067</v>
      </c>
      <c r="O394" t="s">
        <v>162</v>
      </c>
      <c r="P394" s="6" t="str">
        <f t="shared" si="42"/>
        <v>Expenditure</v>
      </c>
      <c r="Q394" s="246">
        <v>6430</v>
      </c>
      <c r="R394" s="246">
        <v>6430</v>
      </c>
      <c r="S394" s="244">
        <v>6430</v>
      </c>
      <c r="V394" s="259">
        <f t="shared" si="44"/>
        <v>6430</v>
      </c>
      <c r="AJ394" s="245">
        <v>6430</v>
      </c>
      <c r="AK394" s="250">
        <v>6430</v>
      </c>
      <c r="AP394" s="257">
        <f t="shared" si="39"/>
        <v>6430</v>
      </c>
      <c r="AS394" s="245">
        <f t="shared" si="40"/>
        <v>6430</v>
      </c>
      <c r="AU394" s="8" t="s">
        <v>3015</v>
      </c>
    </row>
    <row r="395" spans="2:47" hidden="1" x14ac:dyDescent="0.3">
      <c r="B395" t="str">
        <f>VLOOKUP(D395,'[1]DOF080 Rev'!B:B,1,FALSE)</f>
        <v>10452187</v>
      </c>
      <c r="C395" t="str">
        <f>VLOOKUP(D395,Category!A:B,2,FALSE)</f>
        <v>NCOS</v>
      </c>
      <c r="D395" t="str">
        <f t="shared" si="43"/>
        <v>10452187</v>
      </c>
      <c r="E395" t="str">
        <f t="shared" si="41"/>
        <v>Corporate Services DirectorateAss Dir Customers &amp; PerformanceCouncil Tax Benefits</v>
      </c>
      <c r="F395" t="s">
        <v>337</v>
      </c>
      <c r="G395" t="s">
        <v>338</v>
      </c>
      <c r="H395" t="s">
        <v>435</v>
      </c>
      <c r="I395" t="s">
        <v>1207</v>
      </c>
      <c r="J395" t="s">
        <v>446</v>
      </c>
      <c r="K395" t="s">
        <v>447</v>
      </c>
      <c r="L395">
        <v>1045</v>
      </c>
      <c r="M395" t="s">
        <v>448</v>
      </c>
      <c r="N395">
        <v>2187</v>
      </c>
      <c r="O395" t="s">
        <v>449</v>
      </c>
      <c r="P395" s="6" t="str">
        <f t="shared" si="42"/>
        <v>Expenditure</v>
      </c>
      <c r="Q395" s="246">
        <v>0</v>
      </c>
      <c r="R395" s="246">
        <v>0</v>
      </c>
      <c r="S395" s="244">
        <v>0</v>
      </c>
      <c r="V395" s="259">
        <f t="shared" si="44"/>
        <v>0</v>
      </c>
      <c r="AJ395" s="245">
        <v>0</v>
      </c>
      <c r="AK395" s="250">
        <v>0</v>
      </c>
      <c r="AP395" s="257">
        <f t="shared" si="39"/>
        <v>0</v>
      </c>
      <c r="AS395" s="245">
        <f t="shared" si="40"/>
        <v>0</v>
      </c>
      <c r="AU395" s="8" t="s">
        <v>3015</v>
      </c>
    </row>
    <row r="396" spans="2:47" hidden="1" x14ac:dyDescent="0.3">
      <c r="B396" t="str">
        <f>VLOOKUP(D396,'[1]DOF080 Rev'!B:B,1,FALSE)</f>
        <v>10457000</v>
      </c>
      <c r="C396" t="str">
        <f>VLOOKUP(D396,Category!A:B,2,FALSE)</f>
        <v>NCOS</v>
      </c>
      <c r="D396" t="str">
        <f t="shared" si="43"/>
        <v>10457000</v>
      </c>
      <c r="E396" t="str">
        <f t="shared" si="41"/>
        <v>Corporate Services DirectorateAss Dir Customers &amp; PerformanceCouncil Tax Benefits</v>
      </c>
      <c r="F396" t="s">
        <v>337</v>
      </c>
      <c r="G396" t="s">
        <v>338</v>
      </c>
      <c r="H396" t="s">
        <v>435</v>
      </c>
      <c r="I396" t="s">
        <v>1207</v>
      </c>
      <c r="J396" t="s">
        <v>446</v>
      </c>
      <c r="K396" t="s">
        <v>447</v>
      </c>
      <c r="L396">
        <v>1045</v>
      </c>
      <c r="M396" t="s">
        <v>448</v>
      </c>
      <c r="N396">
        <v>7000</v>
      </c>
      <c r="O396" t="s">
        <v>44</v>
      </c>
      <c r="P396" s="6" t="str">
        <f t="shared" si="42"/>
        <v>Income</v>
      </c>
      <c r="Q396" s="246">
        <v>-43000</v>
      </c>
      <c r="R396" s="246">
        <v>-43000</v>
      </c>
      <c r="S396" s="244">
        <v>-43000</v>
      </c>
      <c r="V396" s="259">
        <f t="shared" si="44"/>
        <v>-43000</v>
      </c>
      <c r="AJ396" s="245">
        <v>-43000</v>
      </c>
      <c r="AK396" s="250">
        <v>-43000</v>
      </c>
      <c r="AP396" s="257">
        <f t="shared" si="39"/>
        <v>-43000</v>
      </c>
      <c r="AS396" s="245">
        <f t="shared" si="40"/>
        <v>-43000</v>
      </c>
      <c r="AU396" s="8" t="s">
        <v>3014</v>
      </c>
    </row>
    <row r="397" spans="2:47" hidden="1" x14ac:dyDescent="0.3">
      <c r="B397" t="str">
        <f>VLOOKUP(D397,'[1]DOF080 Rev'!B:B,1,FALSE)</f>
        <v>11647000</v>
      </c>
      <c r="C397" t="str">
        <f>VLOOKUP(D397,Category!A:B,2,FALSE)</f>
        <v>NCOS</v>
      </c>
      <c r="D397" t="str">
        <f t="shared" si="43"/>
        <v>11647000</v>
      </c>
      <c r="E397" t="str">
        <f t="shared" si="41"/>
        <v>Corporate Services DirectorateAss Dir Customers &amp; PerformanceCouncil Tax Benefits</v>
      </c>
      <c r="F397" t="s">
        <v>337</v>
      </c>
      <c r="G397" t="s">
        <v>338</v>
      </c>
      <c r="H397" t="s">
        <v>435</v>
      </c>
      <c r="I397" t="s">
        <v>1207</v>
      </c>
      <c r="J397" t="s">
        <v>446</v>
      </c>
      <c r="K397" t="s">
        <v>447</v>
      </c>
      <c r="L397">
        <v>1164</v>
      </c>
      <c r="M397" t="s">
        <v>450</v>
      </c>
      <c r="N397">
        <v>7000</v>
      </c>
      <c r="O397" t="s">
        <v>44</v>
      </c>
      <c r="P397" s="6" t="str">
        <f t="shared" si="42"/>
        <v>Income</v>
      </c>
      <c r="Q397" s="246">
        <v>0</v>
      </c>
      <c r="R397" s="246">
        <v>0</v>
      </c>
      <c r="S397" s="244">
        <v>0</v>
      </c>
      <c r="V397" s="259">
        <f t="shared" si="44"/>
        <v>0</v>
      </c>
      <c r="AJ397" s="245">
        <v>0</v>
      </c>
      <c r="AK397" s="250">
        <v>0</v>
      </c>
      <c r="AP397" s="257">
        <f t="shared" si="39"/>
        <v>0</v>
      </c>
      <c r="AS397" s="245">
        <f t="shared" si="40"/>
        <v>0</v>
      </c>
      <c r="AU397" s="8" t="s">
        <v>3014</v>
      </c>
    </row>
    <row r="398" spans="2:47" hidden="1" x14ac:dyDescent="0.3">
      <c r="B398" t="str">
        <f>VLOOKUP(D398,'[1]DOF080 Rev'!B:B,1,FALSE)</f>
        <v>11036006</v>
      </c>
      <c r="C398" t="str">
        <f>VLOOKUP(D398,Category!A:B,2,FALSE)</f>
        <v>NCOS</v>
      </c>
      <c r="D398" t="str">
        <f t="shared" si="43"/>
        <v>11036006</v>
      </c>
      <c r="E398" t="str">
        <f t="shared" si="41"/>
        <v>Corporate Services DirectorateAss Dir Customers &amp; PerformanceDiscretionary Housing Payment</v>
      </c>
      <c r="F398" t="s">
        <v>337</v>
      </c>
      <c r="G398" t="s">
        <v>338</v>
      </c>
      <c r="H398" t="s">
        <v>435</v>
      </c>
      <c r="I398" t="s">
        <v>1207</v>
      </c>
      <c r="J398" t="s">
        <v>451</v>
      </c>
      <c r="K398" t="s">
        <v>452</v>
      </c>
      <c r="L398">
        <v>1103</v>
      </c>
      <c r="M398" t="s">
        <v>452</v>
      </c>
      <c r="N398">
        <v>6006</v>
      </c>
      <c r="O398" t="s">
        <v>68</v>
      </c>
      <c r="P398" s="6" t="str">
        <f t="shared" si="42"/>
        <v>Income</v>
      </c>
      <c r="Q398" s="246">
        <v>168810</v>
      </c>
      <c r="R398" s="246">
        <v>168810</v>
      </c>
      <c r="S398" s="244">
        <v>168810</v>
      </c>
      <c r="V398" s="259">
        <f t="shared" si="44"/>
        <v>168810</v>
      </c>
      <c r="AJ398" s="245">
        <v>168810</v>
      </c>
      <c r="AK398" s="250">
        <v>168810</v>
      </c>
      <c r="AP398" s="257">
        <f t="shared" si="39"/>
        <v>168810</v>
      </c>
      <c r="AS398" s="245">
        <f t="shared" si="40"/>
        <v>168810</v>
      </c>
      <c r="AU398" s="8" t="s">
        <v>1286</v>
      </c>
    </row>
    <row r="399" spans="2:47" hidden="1" x14ac:dyDescent="0.3">
      <c r="B399" t="str">
        <f>VLOOKUP(D399,'[1]DOF080 Rev'!B:B,1,FALSE)</f>
        <v>11037000</v>
      </c>
      <c r="C399" t="str">
        <f>VLOOKUP(D399,Category!A:B,2,FALSE)</f>
        <v>NCOS</v>
      </c>
      <c r="D399" t="str">
        <f t="shared" si="43"/>
        <v>11037000</v>
      </c>
      <c r="E399" t="str">
        <f t="shared" si="41"/>
        <v>Corporate Services DirectorateAss Dir Customers &amp; PerformanceDiscretionary Housing Payment</v>
      </c>
      <c r="F399" t="s">
        <v>337</v>
      </c>
      <c r="G399" t="s">
        <v>338</v>
      </c>
      <c r="H399" t="s">
        <v>435</v>
      </c>
      <c r="I399" t="s">
        <v>1207</v>
      </c>
      <c r="J399" t="s">
        <v>451</v>
      </c>
      <c r="K399" t="s">
        <v>452</v>
      </c>
      <c r="L399">
        <v>1103</v>
      </c>
      <c r="M399" t="s">
        <v>452</v>
      </c>
      <c r="N399">
        <v>7000</v>
      </c>
      <c r="O399" t="s">
        <v>44</v>
      </c>
      <c r="P399" s="6" t="str">
        <f t="shared" si="42"/>
        <v>Income</v>
      </c>
      <c r="Q399" s="246">
        <v>-168810</v>
      </c>
      <c r="R399" s="246">
        <v>-168810</v>
      </c>
      <c r="S399" s="244">
        <v>-168810</v>
      </c>
      <c r="V399" s="259">
        <f t="shared" si="44"/>
        <v>-168810</v>
      </c>
      <c r="AJ399" s="245">
        <v>-168810</v>
      </c>
      <c r="AK399" s="250">
        <v>-168810</v>
      </c>
      <c r="AP399" s="257">
        <f t="shared" si="39"/>
        <v>-168810</v>
      </c>
      <c r="AS399" s="245">
        <f t="shared" si="40"/>
        <v>-168810</v>
      </c>
      <c r="AU399" s="8" t="s">
        <v>1286</v>
      </c>
    </row>
    <row r="400" spans="2:47" hidden="1" x14ac:dyDescent="0.3">
      <c r="B400" t="str">
        <f>VLOOKUP(D400,'[1]DOF080 Rev'!B:B,1,FALSE)</f>
        <v>10032015</v>
      </c>
      <c r="C400" t="str">
        <f>VLOOKUP(D400,Category!A:B,2,FALSE)</f>
        <v>NCOS</v>
      </c>
      <c r="D400" t="str">
        <f t="shared" si="43"/>
        <v>10032015</v>
      </c>
      <c r="E400" t="str">
        <f t="shared" si="41"/>
        <v>Corporate Services DirectorateAss Dir Customers &amp; PerformanceCollection of Local Taxation</v>
      </c>
      <c r="F400" t="s">
        <v>337</v>
      </c>
      <c r="G400" t="s">
        <v>338</v>
      </c>
      <c r="H400" t="s">
        <v>435</v>
      </c>
      <c r="I400" t="s">
        <v>1207</v>
      </c>
      <c r="J400" t="s">
        <v>453</v>
      </c>
      <c r="K400" t="s">
        <v>454</v>
      </c>
      <c r="L400">
        <v>1003</v>
      </c>
      <c r="M400" t="s">
        <v>455</v>
      </c>
      <c r="N400">
        <v>2015</v>
      </c>
      <c r="O400" t="s">
        <v>278</v>
      </c>
      <c r="P400" s="6" t="str">
        <f t="shared" si="42"/>
        <v>Expenditure</v>
      </c>
      <c r="Q400" s="246">
        <v>5200</v>
      </c>
      <c r="R400" s="246">
        <v>5200</v>
      </c>
      <c r="S400" s="244">
        <v>5200</v>
      </c>
      <c r="V400" s="259">
        <f t="shared" si="44"/>
        <v>5200</v>
      </c>
      <c r="AJ400" s="245">
        <v>5200</v>
      </c>
      <c r="AK400" s="250">
        <v>5200</v>
      </c>
      <c r="AP400" s="257">
        <f t="shared" si="39"/>
        <v>5200</v>
      </c>
      <c r="AS400" s="245">
        <f t="shared" si="40"/>
        <v>5200</v>
      </c>
      <c r="AU400" s="8" t="s">
        <v>3018</v>
      </c>
    </row>
    <row r="401" spans="2:49" hidden="1" x14ac:dyDescent="0.3">
      <c r="B401" t="str">
        <f>VLOOKUP(D401,'[1]DOF080 Rev'!B:B,1,FALSE)</f>
        <v>10032046</v>
      </c>
      <c r="C401" t="str">
        <f>VLOOKUP(D401,Category!A:B,2,FALSE)</f>
        <v>NCOS</v>
      </c>
      <c r="D401" t="str">
        <f t="shared" si="43"/>
        <v>10032046</v>
      </c>
      <c r="E401" t="str">
        <f t="shared" si="41"/>
        <v>Corporate Services DirectorateAss Dir Customers &amp; PerformanceCollection of Local Taxation</v>
      </c>
      <c r="F401" t="s">
        <v>337</v>
      </c>
      <c r="G401" t="s">
        <v>338</v>
      </c>
      <c r="H401" t="s">
        <v>435</v>
      </c>
      <c r="I401" t="s">
        <v>1207</v>
      </c>
      <c r="J401" t="s">
        <v>453</v>
      </c>
      <c r="K401" t="s">
        <v>454</v>
      </c>
      <c r="L401">
        <v>1003</v>
      </c>
      <c r="M401" t="s">
        <v>455</v>
      </c>
      <c r="N401">
        <v>2046</v>
      </c>
      <c r="O401" t="s">
        <v>404</v>
      </c>
      <c r="P401" s="6" t="str">
        <f t="shared" si="42"/>
        <v>Expenditure</v>
      </c>
      <c r="Q401" s="246">
        <v>150</v>
      </c>
      <c r="R401" s="246">
        <v>150</v>
      </c>
      <c r="S401" s="244">
        <v>150</v>
      </c>
      <c r="V401" s="259">
        <f t="shared" si="44"/>
        <v>150</v>
      </c>
      <c r="AJ401" s="245">
        <v>150</v>
      </c>
      <c r="AK401" s="250">
        <v>150</v>
      </c>
      <c r="AP401" s="257">
        <f t="shared" si="39"/>
        <v>150</v>
      </c>
      <c r="AS401" s="245">
        <f t="shared" si="40"/>
        <v>150</v>
      </c>
      <c r="AU401" s="8" t="s">
        <v>3014</v>
      </c>
    </row>
    <row r="402" spans="2:49" hidden="1" x14ac:dyDescent="0.3">
      <c r="B402" t="str">
        <f>VLOOKUP(D402,'[1]DOF080 Rev'!B:B,1,FALSE)</f>
        <v>10032067</v>
      </c>
      <c r="C402" t="str">
        <f>VLOOKUP(D402,Category!A:B,2,FALSE)</f>
        <v>NCOS</v>
      </c>
      <c r="D402" t="str">
        <f t="shared" si="43"/>
        <v>10032067</v>
      </c>
      <c r="E402" t="str">
        <f t="shared" si="41"/>
        <v>Corporate Services DirectorateAss Dir Customers &amp; PerformanceCollection of Local Taxation</v>
      </c>
      <c r="F402" t="s">
        <v>337</v>
      </c>
      <c r="G402" t="s">
        <v>338</v>
      </c>
      <c r="H402" t="s">
        <v>435</v>
      </c>
      <c r="I402" t="s">
        <v>1207</v>
      </c>
      <c r="J402" t="s">
        <v>453</v>
      </c>
      <c r="K402" t="s">
        <v>454</v>
      </c>
      <c r="L402">
        <v>1003</v>
      </c>
      <c r="M402" t="s">
        <v>455</v>
      </c>
      <c r="N402">
        <v>2067</v>
      </c>
      <c r="O402" t="s">
        <v>162</v>
      </c>
      <c r="P402" s="6" t="str">
        <f t="shared" si="42"/>
        <v>Expenditure</v>
      </c>
      <c r="Q402" s="246">
        <v>7730</v>
      </c>
      <c r="R402" s="246">
        <v>7730</v>
      </c>
      <c r="S402" s="244">
        <v>7730</v>
      </c>
      <c r="V402" s="259">
        <f t="shared" si="44"/>
        <v>7730</v>
      </c>
      <c r="X402" s="245">
        <v>3270</v>
      </c>
      <c r="AJ402" s="245">
        <v>7730</v>
      </c>
      <c r="AK402" s="250">
        <v>11000</v>
      </c>
      <c r="AP402" s="257">
        <f t="shared" si="39"/>
        <v>11000</v>
      </c>
      <c r="AS402" s="245">
        <f t="shared" si="40"/>
        <v>11000</v>
      </c>
      <c r="AU402" s="8" t="s">
        <v>3015</v>
      </c>
    </row>
    <row r="403" spans="2:49" hidden="1" x14ac:dyDescent="0.3">
      <c r="B403" t="str">
        <f>VLOOKUP(D403,'[1]DOF080 Rev'!B:B,1,FALSE)</f>
        <v>10038043</v>
      </c>
      <c r="C403" t="str">
        <f>VLOOKUP(D403,Category!A:B,2,FALSE)</f>
        <v>NCOS</v>
      </c>
      <c r="D403" t="str">
        <f t="shared" si="43"/>
        <v>10038043</v>
      </c>
      <c r="E403" t="str">
        <f t="shared" si="41"/>
        <v>Corporate Services DirectorateAss Dir Customers &amp; PerformanceCollection of Local Taxation</v>
      </c>
      <c r="F403" t="s">
        <v>337</v>
      </c>
      <c r="G403" t="s">
        <v>338</v>
      </c>
      <c r="H403" t="s">
        <v>435</v>
      </c>
      <c r="I403" t="s">
        <v>1207</v>
      </c>
      <c r="J403" t="s">
        <v>453</v>
      </c>
      <c r="K403" t="s">
        <v>454</v>
      </c>
      <c r="L403">
        <v>1003</v>
      </c>
      <c r="M403" t="s">
        <v>455</v>
      </c>
      <c r="N403">
        <v>8043</v>
      </c>
      <c r="O403" t="s">
        <v>406</v>
      </c>
      <c r="P403" s="6" t="str">
        <f t="shared" si="42"/>
        <v>Income</v>
      </c>
      <c r="Q403" s="246">
        <v>-4000</v>
      </c>
      <c r="R403" s="246">
        <v>-4000</v>
      </c>
      <c r="S403" s="244">
        <v>-4000</v>
      </c>
      <c r="V403" s="259">
        <f t="shared" si="44"/>
        <v>-4000</v>
      </c>
      <c r="AJ403" s="245">
        <v>-4000</v>
      </c>
      <c r="AK403" s="250">
        <v>-4000</v>
      </c>
      <c r="AP403" s="257">
        <f t="shared" si="39"/>
        <v>-4000</v>
      </c>
      <c r="AS403" s="245">
        <f t="shared" si="40"/>
        <v>-4000</v>
      </c>
      <c r="AU403" s="8" t="s">
        <v>3014</v>
      </c>
    </row>
    <row r="404" spans="2:49" hidden="1" x14ac:dyDescent="0.3">
      <c r="B404" t="str">
        <f>VLOOKUP(D404,'[1]DOF080 Rev'!B:B,1,FALSE)</f>
        <v>10046002</v>
      </c>
      <c r="C404" t="str">
        <f>VLOOKUP(D404,Category!A:B,2,FALSE)</f>
        <v>NCOS</v>
      </c>
      <c r="D404" t="str">
        <f t="shared" si="43"/>
        <v>10046002</v>
      </c>
      <c r="E404" t="str">
        <f t="shared" si="41"/>
        <v>Corporate Services DirectorateAss Dir Customers &amp; PerformanceCollection of Local Taxation</v>
      </c>
      <c r="F404" t="s">
        <v>337</v>
      </c>
      <c r="G404" t="s">
        <v>338</v>
      </c>
      <c r="H404" t="s">
        <v>435</v>
      </c>
      <c r="I404" t="s">
        <v>1207</v>
      </c>
      <c r="J404" t="s">
        <v>453</v>
      </c>
      <c r="K404" t="s">
        <v>454</v>
      </c>
      <c r="L404">
        <v>1004</v>
      </c>
      <c r="M404" t="s">
        <v>456</v>
      </c>
      <c r="N404">
        <v>6002</v>
      </c>
      <c r="O404" t="s">
        <v>457</v>
      </c>
      <c r="P404" s="6" t="str">
        <f t="shared" si="42"/>
        <v>Income</v>
      </c>
      <c r="Q404" s="246">
        <v>-125990</v>
      </c>
      <c r="R404" s="246">
        <v>-125990</v>
      </c>
      <c r="S404" s="244">
        <v>-125990</v>
      </c>
      <c r="V404" s="259">
        <f t="shared" si="44"/>
        <v>-125990</v>
      </c>
      <c r="AJ404" s="245">
        <v>-125990</v>
      </c>
      <c r="AK404" s="250">
        <v>-125990</v>
      </c>
      <c r="AP404" s="257">
        <f t="shared" si="39"/>
        <v>-125990</v>
      </c>
      <c r="AS404" s="245">
        <f t="shared" si="40"/>
        <v>-125990</v>
      </c>
      <c r="AU404" s="8" t="s">
        <v>3014</v>
      </c>
    </row>
    <row r="405" spans="2:49" hidden="1" x14ac:dyDescent="0.3">
      <c r="B405" t="str">
        <f>VLOOKUP(D405,'[1]DOF080 Rev'!B:B,1,FALSE)</f>
        <v>10062046</v>
      </c>
      <c r="C405" t="str">
        <f>VLOOKUP(D405,Category!A:B,2,FALSE)</f>
        <v>NCOS</v>
      </c>
      <c r="D405" t="str">
        <f t="shared" si="43"/>
        <v>10062046</v>
      </c>
      <c r="E405" t="str">
        <f t="shared" si="41"/>
        <v>Corporate Services DirectorateAss Dir Customers &amp; PerformanceCollection of Local Taxation</v>
      </c>
      <c r="F405" t="s">
        <v>337</v>
      </c>
      <c r="G405" t="s">
        <v>338</v>
      </c>
      <c r="H405" t="s">
        <v>435</v>
      </c>
      <c r="I405" t="s">
        <v>1207</v>
      </c>
      <c r="J405" t="s">
        <v>453</v>
      </c>
      <c r="K405" t="s">
        <v>454</v>
      </c>
      <c r="L405">
        <v>1006</v>
      </c>
      <c r="M405" t="s">
        <v>458</v>
      </c>
      <c r="N405">
        <v>2046</v>
      </c>
      <c r="O405" t="s">
        <v>404</v>
      </c>
      <c r="P405" s="6" t="str">
        <f t="shared" si="42"/>
        <v>Expenditure</v>
      </c>
      <c r="Q405" s="246">
        <v>1000</v>
      </c>
      <c r="R405" s="246">
        <v>1000</v>
      </c>
      <c r="S405" s="244">
        <v>1000</v>
      </c>
      <c r="V405" s="259">
        <f t="shared" si="44"/>
        <v>1000</v>
      </c>
      <c r="AJ405" s="245">
        <v>1000</v>
      </c>
      <c r="AK405" s="250">
        <v>1000</v>
      </c>
      <c r="AP405" s="257">
        <f t="shared" si="39"/>
        <v>1000</v>
      </c>
      <c r="AS405" s="245">
        <f t="shared" si="40"/>
        <v>1000</v>
      </c>
      <c r="AU405" s="8" t="s">
        <v>3014</v>
      </c>
    </row>
    <row r="406" spans="2:49" hidden="1" x14ac:dyDescent="0.3">
      <c r="B406" t="str">
        <f>VLOOKUP(D406,'[1]DOF080 Rev'!B:B,1,FALSE)</f>
        <v>10062067</v>
      </c>
      <c r="C406" t="str">
        <f>VLOOKUP(D406,Category!A:B,2,FALSE)</f>
        <v>NCOS</v>
      </c>
      <c r="D406" t="str">
        <f t="shared" si="43"/>
        <v>10062067</v>
      </c>
      <c r="E406" t="str">
        <f t="shared" si="41"/>
        <v>Corporate Services DirectorateAss Dir Customers &amp; PerformanceCollection of Local Taxation</v>
      </c>
      <c r="F406" t="s">
        <v>337</v>
      </c>
      <c r="G406" t="s">
        <v>338</v>
      </c>
      <c r="H406" t="s">
        <v>435</v>
      </c>
      <c r="I406" t="s">
        <v>1207</v>
      </c>
      <c r="J406" t="s">
        <v>453</v>
      </c>
      <c r="K406" t="s">
        <v>454</v>
      </c>
      <c r="L406">
        <v>1006</v>
      </c>
      <c r="M406" t="s">
        <v>458</v>
      </c>
      <c r="N406">
        <v>2067</v>
      </c>
      <c r="O406" t="s">
        <v>162</v>
      </c>
      <c r="P406" s="6" t="str">
        <f t="shared" si="42"/>
        <v>Expenditure</v>
      </c>
      <c r="Q406" s="246">
        <v>6430</v>
      </c>
      <c r="R406" s="246">
        <v>6430</v>
      </c>
      <c r="S406" s="244">
        <v>6430</v>
      </c>
      <c r="V406" s="259">
        <f t="shared" si="44"/>
        <v>6430</v>
      </c>
      <c r="AJ406" s="245">
        <v>6430</v>
      </c>
      <c r="AK406" s="250">
        <v>6430</v>
      </c>
      <c r="AP406" s="257">
        <f t="shared" si="39"/>
        <v>6430</v>
      </c>
      <c r="AS406" s="245">
        <f t="shared" si="40"/>
        <v>6430</v>
      </c>
      <c r="AU406" s="8" t="s">
        <v>3015</v>
      </c>
    </row>
    <row r="407" spans="2:49" hidden="1" x14ac:dyDescent="0.3">
      <c r="B407" t="str">
        <f>VLOOKUP(D407,'[1]DOF080 Rev'!B:B,1,FALSE)</f>
        <v>10068043</v>
      </c>
      <c r="C407" t="str">
        <f>VLOOKUP(D407,Category!A:B,2,FALSE)</f>
        <v>NCOS</v>
      </c>
      <c r="D407" t="str">
        <f t="shared" si="43"/>
        <v>10068043</v>
      </c>
      <c r="E407" t="str">
        <f t="shared" si="41"/>
        <v>Corporate Services DirectorateAss Dir Customers &amp; PerformanceCollection of Local Taxation</v>
      </c>
      <c r="F407" t="s">
        <v>337</v>
      </c>
      <c r="G407" t="s">
        <v>338</v>
      </c>
      <c r="H407" t="s">
        <v>435</v>
      </c>
      <c r="I407" t="s">
        <v>1207</v>
      </c>
      <c r="J407" t="s">
        <v>453</v>
      </c>
      <c r="K407" t="s">
        <v>454</v>
      </c>
      <c r="L407">
        <v>1006</v>
      </c>
      <c r="M407" t="s">
        <v>458</v>
      </c>
      <c r="N407">
        <v>8043</v>
      </c>
      <c r="O407" t="s">
        <v>406</v>
      </c>
      <c r="P407" s="6" t="str">
        <f t="shared" si="42"/>
        <v>Income</v>
      </c>
      <c r="Q407" s="246">
        <v>-40000</v>
      </c>
      <c r="R407" s="246">
        <v>-40000</v>
      </c>
      <c r="S407" s="244">
        <v>-40000</v>
      </c>
      <c r="V407" s="259">
        <f t="shared" si="44"/>
        <v>-40000</v>
      </c>
      <c r="AJ407" s="245">
        <v>-40000</v>
      </c>
      <c r="AK407" s="250">
        <v>-40000</v>
      </c>
      <c r="AP407" s="257">
        <f t="shared" si="39"/>
        <v>-40000</v>
      </c>
      <c r="AS407" s="245">
        <f t="shared" si="40"/>
        <v>-40000</v>
      </c>
      <c r="AU407" s="8" t="s">
        <v>3014</v>
      </c>
    </row>
    <row r="408" spans="2:49" ht="28.8" x14ac:dyDescent="0.3">
      <c r="B408" t="str">
        <f>VLOOKUP(D408,'[1]DOF080 Rev'!B:B,1,FALSE)</f>
        <v>11881</v>
      </c>
      <c r="C408" t="str">
        <f>VLOOKUP(D408,Category!A:B,2,FALSE)</f>
        <v>NCOS</v>
      </c>
      <c r="D408" t="str">
        <f t="shared" si="43"/>
        <v>11881</v>
      </c>
      <c r="E408" t="str">
        <f t="shared" si="41"/>
        <v>Corporate Services DirectorateAss Dir Customers &amp; PerformanceCollection of Local Taxation</v>
      </c>
      <c r="F408" t="s">
        <v>337</v>
      </c>
      <c r="G408" t="s">
        <v>338</v>
      </c>
      <c r="H408" t="s">
        <v>435</v>
      </c>
      <c r="I408" t="s">
        <v>1207</v>
      </c>
      <c r="J408" t="s">
        <v>453</v>
      </c>
      <c r="K408" t="s">
        <v>454</v>
      </c>
      <c r="L408">
        <v>1188</v>
      </c>
      <c r="M408" t="s">
        <v>459</v>
      </c>
      <c r="N408">
        <v>1</v>
      </c>
      <c r="O408" t="s">
        <v>158</v>
      </c>
      <c r="P408" s="6" t="str">
        <f t="shared" si="42"/>
        <v>Expenditure</v>
      </c>
      <c r="Q408" s="246">
        <v>5400</v>
      </c>
      <c r="R408" s="246">
        <v>5400</v>
      </c>
      <c r="S408" s="244">
        <v>0</v>
      </c>
      <c r="V408" s="259">
        <f t="shared" si="44"/>
        <v>0</v>
      </c>
      <c r="W408" s="245">
        <v>5400</v>
      </c>
      <c r="AD408" s="259"/>
      <c r="AJ408" s="245">
        <v>5400</v>
      </c>
      <c r="AK408" s="250">
        <v>5400</v>
      </c>
      <c r="AP408" s="257">
        <f t="shared" si="39"/>
        <v>5400</v>
      </c>
      <c r="AS408" s="245">
        <f t="shared" si="40"/>
        <v>5400</v>
      </c>
      <c r="AT408" s="254" t="s">
        <v>3208</v>
      </c>
      <c r="AU408" s="8" t="s">
        <v>3019</v>
      </c>
    </row>
    <row r="409" spans="2:49" hidden="1" x14ac:dyDescent="0.3">
      <c r="B409" t="str">
        <f>VLOOKUP(D409,'[1]DOF080 Rev'!B:B,1,FALSE)</f>
        <v>11881504</v>
      </c>
      <c r="C409" t="str">
        <f>VLOOKUP(D409,Category!A:B,2,FALSE)</f>
        <v>NCOS</v>
      </c>
      <c r="D409" t="str">
        <f t="shared" si="43"/>
        <v>11881504</v>
      </c>
      <c r="E409" t="str">
        <f t="shared" si="41"/>
        <v>Corporate Services DirectorateAss Dir Customers &amp; PerformanceCollection of Local Taxation</v>
      </c>
      <c r="F409" t="s">
        <v>337</v>
      </c>
      <c r="G409" t="s">
        <v>338</v>
      </c>
      <c r="H409" t="s">
        <v>435</v>
      </c>
      <c r="I409" t="s">
        <v>1207</v>
      </c>
      <c r="J409" t="s">
        <v>453</v>
      </c>
      <c r="K409" t="s">
        <v>454</v>
      </c>
      <c r="L409">
        <v>1188</v>
      </c>
      <c r="M409" t="s">
        <v>459</v>
      </c>
      <c r="N409">
        <v>1504</v>
      </c>
      <c r="O409" t="s">
        <v>161</v>
      </c>
      <c r="P409" s="6" t="str">
        <f t="shared" si="42"/>
        <v>Expenditure</v>
      </c>
      <c r="Q409" s="246">
        <v>640</v>
      </c>
      <c r="R409" s="246">
        <v>640</v>
      </c>
      <c r="S409" s="244">
        <v>640</v>
      </c>
      <c r="V409" s="259">
        <f t="shared" si="44"/>
        <v>640</v>
      </c>
      <c r="AJ409" s="245">
        <v>640</v>
      </c>
      <c r="AK409" s="250">
        <v>640</v>
      </c>
      <c r="AP409" s="257">
        <f t="shared" si="39"/>
        <v>640</v>
      </c>
      <c r="AS409" s="245">
        <f t="shared" si="40"/>
        <v>640</v>
      </c>
      <c r="AU409" s="8" t="s">
        <v>3014</v>
      </c>
    </row>
    <row r="410" spans="2:49" hidden="1" x14ac:dyDescent="0.3">
      <c r="B410" t="str">
        <f>VLOOKUP(D410,'[1]DOF080 Rev'!B:B,1,FALSE)</f>
        <v>11887103</v>
      </c>
      <c r="C410" t="str">
        <f>VLOOKUP(D410,Category!A:B,2,FALSE)</f>
        <v>NCOS</v>
      </c>
      <c r="D410" t="str">
        <f t="shared" si="43"/>
        <v>11887103</v>
      </c>
      <c r="E410" t="str">
        <f t="shared" si="41"/>
        <v>Corporate Services DirectorateAss Dir Customers &amp; PerformanceCollection of Local Taxation</v>
      </c>
      <c r="F410" t="s">
        <v>337</v>
      </c>
      <c r="G410" t="s">
        <v>338</v>
      </c>
      <c r="H410" t="s">
        <v>435</v>
      </c>
      <c r="I410" t="s">
        <v>1207</v>
      </c>
      <c r="J410" t="s">
        <v>453</v>
      </c>
      <c r="K410" t="s">
        <v>454</v>
      </c>
      <c r="L410">
        <v>1188</v>
      </c>
      <c r="M410" t="s">
        <v>459</v>
      </c>
      <c r="N410">
        <v>7103</v>
      </c>
      <c r="O410" t="s">
        <v>36</v>
      </c>
      <c r="P410" s="6" t="str">
        <f t="shared" si="42"/>
        <v>Income</v>
      </c>
      <c r="Q410" s="246">
        <v>-6040</v>
      </c>
      <c r="R410" s="246">
        <v>-6040</v>
      </c>
      <c r="S410" s="244">
        <v>-6040</v>
      </c>
      <c r="V410" s="259">
        <f t="shared" si="44"/>
        <v>-6040</v>
      </c>
      <c r="AJ410" s="245">
        <v>-6040</v>
      </c>
      <c r="AK410" s="250">
        <v>-6040</v>
      </c>
      <c r="AP410" s="257">
        <f t="shared" si="39"/>
        <v>-6040</v>
      </c>
      <c r="AS410" s="245">
        <f t="shared" si="40"/>
        <v>-6040</v>
      </c>
      <c r="AU410" s="8" t="s">
        <v>1286</v>
      </c>
    </row>
    <row r="411" spans="2:49" x14ac:dyDescent="0.3">
      <c r="B411" t="str">
        <f>VLOOKUP(D411,'[1]DOF080 Rev'!B:B,1,FALSE)</f>
        <v>1061</v>
      </c>
      <c r="C411" t="str">
        <f>VLOOKUP(D411,Category!A:B,2,FALSE)</f>
        <v>NCOS</v>
      </c>
      <c r="D411" t="str">
        <f t="shared" si="43"/>
        <v>1061</v>
      </c>
      <c r="E411" t="str">
        <f t="shared" si="41"/>
        <v>Corporate Services DirectorateAss Dir Customers &amp; PerformanceRevenue &amp; Benefits</v>
      </c>
      <c r="F411" t="s">
        <v>337</v>
      </c>
      <c r="G411" t="s">
        <v>338</v>
      </c>
      <c r="H411" t="s">
        <v>435</v>
      </c>
      <c r="I411" t="s">
        <v>1207</v>
      </c>
      <c r="J411" t="s">
        <v>460</v>
      </c>
      <c r="K411" t="s">
        <v>461</v>
      </c>
      <c r="L411">
        <v>106</v>
      </c>
      <c r="M411" t="s">
        <v>462</v>
      </c>
      <c r="N411">
        <v>1</v>
      </c>
      <c r="O411" t="s">
        <v>158</v>
      </c>
      <c r="P411" s="6" t="str">
        <f t="shared" si="42"/>
        <v>Expenditure</v>
      </c>
      <c r="Q411" s="246">
        <v>784760</v>
      </c>
      <c r="R411" s="246">
        <v>784760</v>
      </c>
      <c r="S411" s="244">
        <f>784760-115779</f>
        <v>668981</v>
      </c>
      <c r="V411" s="259">
        <f t="shared" si="44"/>
        <v>668981</v>
      </c>
      <c r="W411" s="245">
        <v>-1</v>
      </c>
      <c r="AD411" s="259"/>
      <c r="AJ411" s="245">
        <v>784760</v>
      </c>
      <c r="AK411" s="250">
        <v>668980</v>
      </c>
      <c r="AP411" s="352">
        <f t="shared" si="39"/>
        <v>668980</v>
      </c>
      <c r="AS411" s="352">
        <f t="shared" si="40"/>
        <v>668980</v>
      </c>
      <c r="AU411" s="8" t="s">
        <v>2983</v>
      </c>
    </row>
    <row r="412" spans="2:49" hidden="1" x14ac:dyDescent="0.3">
      <c r="B412" t="str">
        <f>VLOOKUP(D412,'[1]DOF080 Rev'!B:B,1,FALSE)</f>
        <v>1064</v>
      </c>
      <c r="C412" t="str">
        <f>VLOOKUP(D412,Category!A:B,2,FALSE)</f>
        <v>NCOS</v>
      </c>
      <c r="D412" t="str">
        <f t="shared" si="43"/>
        <v>1064</v>
      </c>
      <c r="E412" t="str">
        <f t="shared" si="41"/>
        <v>Corporate Services DirectorateAss Dir Customers &amp; PerformanceRevenue &amp; Benefits</v>
      </c>
      <c r="F412" t="s">
        <v>337</v>
      </c>
      <c r="G412" t="s">
        <v>338</v>
      </c>
      <c r="H412" t="s">
        <v>435</v>
      </c>
      <c r="I412" t="s">
        <v>1207</v>
      </c>
      <c r="J412" t="s">
        <v>460</v>
      </c>
      <c r="K412" t="s">
        <v>461</v>
      </c>
      <c r="L412">
        <v>106</v>
      </c>
      <c r="M412" t="s">
        <v>462</v>
      </c>
      <c r="N412">
        <v>4</v>
      </c>
      <c r="O412" t="s">
        <v>463</v>
      </c>
      <c r="P412" s="6" t="str">
        <f t="shared" si="42"/>
        <v>Expenditure</v>
      </c>
      <c r="Q412" s="246">
        <v>8560</v>
      </c>
      <c r="R412" s="246">
        <v>8560</v>
      </c>
      <c r="S412" s="244">
        <v>8560</v>
      </c>
      <c r="V412" s="259">
        <f t="shared" si="44"/>
        <v>8560</v>
      </c>
      <c r="AJ412" s="245">
        <v>8560</v>
      </c>
      <c r="AK412" s="250">
        <v>8560</v>
      </c>
      <c r="AP412" s="257">
        <f t="shared" si="39"/>
        <v>8560</v>
      </c>
      <c r="AS412" s="245">
        <f t="shared" si="40"/>
        <v>8560</v>
      </c>
      <c r="AU412" s="8" t="s">
        <v>3020</v>
      </c>
    </row>
    <row r="413" spans="2:49" hidden="1" x14ac:dyDescent="0.3">
      <c r="B413" t="str">
        <f>VLOOKUP(D413,'[1]DOF080 Rev'!B:B,1,FALSE)</f>
        <v>1068</v>
      </c>
      <c r="C413" t="str">
        <f>VLOOKUP(D413,Category!A:B,2,FALSE)</f>
        <v>NCOS</v>
      </c>
      <c r="D413" t="str">
        <f t="shared" si="43"/>
        <v>1068</v>
      </c>
      <c r="E413" t="str">
        <f t="shared" si="41"/>
        <v>Corporate Services DirectorateAss Dir Customers &amp; PerformanceRevenue &amp; Benefits</v>
      </c>
      <c r="F413" t="s">
        <v>337</v>
      </c>
      <c r="G413" t="s">
        <v>338</v>
      </c>
      <c r="H413" t="s">
        <v>435</v>
      </c>
      <c r="I413" t="s">
        <v>1207</v>
      </c>
      <c r="J413" t="s">
        <v>460</v>
      </c>
      <c r="K413" t="s">
        <v>461</v>
      </c>
      <c r="L413">
        <v>106</v>
      </c>
      <c r="M413" t="s">
        <v>462</v>
      </c>
      <c r="N413">
        <v>8</v>
      </c>
      <c r="O413" t="s">
        <v>159</v>
      </c>
      <c r="P413" s="6" t="str">
        <f t="shared" si="42"/>
        <v>Expenditure</v>
      </c>
      <c r="Q413" s="246">
        <v>0</v>
      </c>
      <c r="R413" s="246">
        <v>0</v>
      </c>
      <c r="S413" s="244">
        <v>0</v>
      </c>
      <c r="V413" s="259">
        <f t="shared" si="44"/>
        <v>0</v>
      </c>
      <c r="AJ413" s="245">
        <v>0</v>
      </c>
      <c r="AK413" s="250">
        <v>0</v>
      </c>
      <c r="AP413" s="257">
        <f t="shared" si="39"/>
        <v>0</v>
      </c>
      <c r="AS413" s="245">
        <f t="shared" si="40"/>
        <v>0</v>
      </c>
      <c r="AU413" s="8" t="s">
        <v>1286</v>
      </c>
    </row>
    <row r="414" spans="2:49" hidden="1" x14ac:dyDescent="0.3">
      <c r="B414" t="str">
        <f>VLOOKUP(D414,'[1]DOF080 Rev'!B:B,1,FALSE)</f>
        <v>1069</v>
      </c>
      <c r="C414" t="str">
        <f>VLOOKUP(D414,Category!A:B,2,FALSE)</f>
        <v>NCOS</v>
      </c>
      <c r="D414" t="str">
        <f t="shared" si="43"/>
        <v>1069</v>
      </c>
      <c r="E414" t="str">
        <f t="shared" si="41"/>
        <v>Corporate Services DirectorateAss Dir Customers &amp; PerformanceRevenue &amp; Benefits</v>
      </c>
      <c r="F414" t="s">
        <v>337</v>
      </c>
      <c r="G414" t="s">
        <v>338</v>
      </c>
      <c r="H414" t="s">
        <v>435</v>
      </c>
      <c r="I414" t="s">
        <v>1207</v>
      </c>
      <c r="J414" t="s">
        <v>460</v>
      </c>
      <c r="K414" t="s">
        <v>461</v>
      </c>
      <c r="L414">
        <v>106</v>
      </c>
      <c r="M414" t="s">
        <v>462</v>
      </c>
      <c r="N414">
        <v>9</v>
      </c>
      <c r="O414" t="s">
        <v>464</v>
      </c>
      <c r="P414" s="6" t="str">
        <f t="shared" si="42"/>
        <v>Expenditure</v>
      </c>
      <c r="Q414" s="246">
        <v>0</v>
      </c>
      <c r="R414" s="246">
        <v>0</v>
      </c>
      <c r="S414" s="244">
        <v>90154</v>
      </c>
      <c r="V414" s="259">
        <f t="shared" si="44"/>
        <v>90154</v>
      </c>
      <c r="Y414" s="245">
        <v>-90154</v>
      </c>
      <c r="AJ414" s="245">
        <v>0</v>
      </c>
      <c r="AK414" s="250">
        <v>0</v>
      </c>
      <c r="AP414" s="257">
        <f t="shared" si="39"/>
        <v>0</v>
      </c>
      <c r="AQ414" s="265">
        <v>0</v>
      </c>
      <c r="AS414" s="245">
        <f t="shared" si="40"/>
        <v>0</v>
      </c>
      <c r="AT414" s="8" t="s">
        <v>2975</v>
      </c>
      <c r="AU414" s="8" t="s">
        <v>1286</v>
      </c>
      <c r="AW414" s="251">
        <v>0</v>
      </c>
    </row>
    <row r="415" spans="2:49" ht="28.8" hidden="1" x14ac:dyDescent="0.3">
      <c r="B415" t="str">
        <f>VLOOKUP(D415,'[1]DOF080 Rev'!B:B,1,FALSE)</f>
        <v>1061504</v>
      </c>
      <c r="C415" t="str">
        <f>VLOOKUP(D415,Category!A:B,2,FALSE)</f>
        <v>NCOS</v>
      </c>
      <c r="D415" t="str">
        <f t="shared" si="43"/>
        <v>1061504</v>
      </c>
      <c r="E415" t="str">
        <f t="shared" si="41"/>
        <v>Corporate Services DirectorateAss Dir Customers &amp; PerformanceRevenue &amp; Benefits</v>
      </c>
      <c r="F415" t="s">
        <v>337</v>
      </c>
      <c r="G415" t="s">
        <v>338</v>
      </c>
      <c r="H415" t="s">
        <v>435</v>
      </c>
      <c r="I415" t="s">
        <v>1207</v>
      </c>
      <c r="J415" t="s">
        <v>460</v>
      </c>
      <c r="K415" t="s">
        <v>461</v>
      </c>
      <c r="L415">
        <v>106</v>
      </c>
      <c r="M415" t="s">
        <v>462</v>
      </c>
      <c r="N415">
        <v>1504</v>
      </c>
      <c r="O415" t="s">
        <v>161</v>
      </c>
      <c r="P415" s="6" t="str">
        <f t="shared" si="42"/>
        <v>Expenditure</v>
      </c>
      <c r="Q415" s="246">
        <v>7000</v>
      </c>
      <c r="R415" s="246">
        <v>7000</v>
      </c>
      <c r="S415" s="244">
        <v>7000</v>
      </c>
      <c r="V415" s="259">
        <f t="shared" si="44"/>
        <v>7000</v>
      </c>
      <c r="AJ415" s="245">
        <v>7000</v>
      </c>
      <c r="AK415" s="250">
        <v>7000</v>
      </c>
      <c r="AP415" s="257">
        <f t="shared" si="39"/>
        <v>7000</v>
      </c>
      <c r="AS415" s="245">
        <f t="shared" si="40"/>
        <v>7000</v>
      </c>
      <c r="AT415" s="8" t="s">
        <v>3194</v>
      </c>
      <c r="AU415" s="8" t="s">
        <v>3014</v>
      </c>
    </row>
    <row r="416" spans="2:49" hidden="1" x14ac:dyDescent="0.3">
      <c r="B416" t="str">
        <f>VLOOKUP(D416,'[1]DOF080 Rev'!B:B,1,FALSE)</f>
        <v>1062000</v>
      </c>
      <c r="C416" t="str">
        <f>VLOOKUP(D416,Category!A:B,2,FALSE)</f>
        <v>NCOS</v>
      </c>
      <c r="D416" t="str">
        <f t="shared" si="43"/>
        <v>1062000</v>
      </c>
      <c r="E416" t="str">
        <f t="shared" si="41"/>
        <v>Corporate Services DirectorateAss Dir Customers &amp; PerformanceRevenue &amp; Benefits</v>
      </c>
      <c r="F416" t="s">
        <v>337</v>
      </c>
      <c r="G416" t="s">
        <v>338</v>
      </c>
      <c r="H416" t="s">
        <v>435</v>
      </c>
      <c r="I416" t="s">
        <v>1207</v>
      </c>
      <c r="J416" t="s">
        <v>460</v>
      </c>
      <c r="K416" t="s">
        <v>461</v>
      </c>
      <c r="L416">
        <v>106</v>
      </c>
      <c r="M416" t="s">
        <v>462</v>
      </c>
      <c r="N416">
        <v>2000</v>
      </c>
      <c r="O416" t="s">
        <v>271</v>
      </c>
      <c r="P416" s="6" t="str">
        <f t="shared" si="42"/>
        <v>Expenditure</v>
      </c>
      <c r="Q416" s="246">
        <v>290</v>
      </c>
      <c r="R416" s="246">
        <v>290</v>
      </c>
      <c r="S416" s="244">
        <v>290</v>
      </c>
      <c r="V416" s="259">
        <f t="shared" si="44"/>
        <v>290</v>
      </c>
      <c r="AJ416" s="245">
        <v>290</v>
      </c>
      <c r="AK416" s="250">
        <v>290</v>
      </c>
      <c r="AP416" s="257">
        <f t="shared" si="39"/>
        <v>290</v>
      </c>
      <c r="AS416" s="245">
        <f t="shared" si="40"/>
        <v>290</v>
      </c>
      <c r="AU416" s="8" t="s">
        <v>3014</v>
      </c>
    </row>
    <row r="417" spans="2:47" hidden="1" x14ac:dyDescent="0.3">
      <c r="B417" t="str">
        <f>VLOOKUP(D417,'[1]DOF080 Rev'!B:B,1,FALSE)</f>
        <v>1062016</v>
      </c>
      <c r="C417" t="str">
        <f>VLOOKUP(D417,Category!A:B,2,FALSE)</f>
        <v>NCOS</v>
      </c>
      <c r="D417" t="str">
        <f t="shared" si="43"/>
        <v>1062016</v>
      </c>
      <c r="E417" t="str">
        <f t="shared" si="41"/>
        <v>Corporate Services DirectorateAss Dir Customers &amp; PerformanceRevenue &amp; Benefits</v>
      </c>
      <c r="F417" t="s">
        <v>337</v>
      </c>
      <c r="G417" t="s">
        <v>338</v>
      </c>
      <c r="H417" t="s">
        <v>435</v>
      </c>
      <c r="I417" t="s">
        <v>1207</v>
      </c>
      <c r="J417" t="s">
        <v>460</v>
      </c>
      <c r="K417" t="s">
        <v>461</v>
      </c>
      <c r="L417">
        <v>106</v>
      </c>
      <c r="M417" t="s">
        <v>462</v>
      </c>
      <c r="N417">
        <v>2016</v>
      </c>
      <c r="O417" t="s">
        <v>169</v>
      </c>
      <c r="P417" s="6" t="str">
        <f t="shared" si="42"/>
        <v>Expenditure</v>
      </c>
      <c r="Q417" s="246">
        <v>1120</v>
      </c>
      <c r="R417" s="246">
        <v>1120</v>
      </c>
      <c r="S417" s="244">
        <v>1120</v>
      </c>
      <c r="V417" s="259">
        <f t="shared" si="44"/>
        <v>1120</v>
      </c>
      <c r="AJ417" s="245">
        <v>1120</v>
      </c>
      <c r="AK417" s="250">
        <v>1120</v>
      </c>
      <c r="AP417" s="257">
        <f t="shared" si="39"/>
        <v>1120</v>
      </c>
      <c r="AS417" s="245">
        <f t="shared" si="40"/>
        <v>1120</v>
      </c>
      <c r="AU417" s="8" t="s">
        <v>3014</v>
      </c>
    </row>
    <row r="418" spans="2:47" hidden="1" x14ac:dyDescent="0.3">
      <c r="B418" t="str">
        <f>VLOOKUP(D418,'[1]DOF080 Rev'!B:B,1,FALSE)</f>
        <v>1062037</v>
      </c>
      <c r="C418" t="str">
        <f>VLOOKUP(D418,Category!A:B,2,FALSE)</f>
        <v>NCOS</v>
      </c>
      <c r="D418" t="str">
        <f t="shared" si="43"/>
        <v>1062037</v>
      </c>
      <c r="E418" t="str">
        <f t="shared" si="41"/>
        <v>Corporate Services DirectorateAss Dir Customers &amp; PerformanceRevenue &amp; Benefits</v>
      </c>
      <c r="F418" t="s">
        <v>337</v>
      </c>
      <c r="G418" t="s">
        <v>338</v>
      </c>
      <c r="H418" t="s">
        <v>435</v>
      </c>
      <c r="I418" t="s">
        <v>1207</v>
      </c>
      <c r="J418" t="s">
        <v>460</v>
      </c>
      <c r="K418" t="s">
        <v>461</v>
      </c>
      <c r="L418">
        <v>106</v>
      </c>
      <c r="M418" t="s">
        <v>462</v>
      </c>
      <c r="N418">
        <v>2037</v>
      </c>
      <c r="O418" t="s">
        <v>294</v>
      </c>
      <c r="P418" s="6" t="str">
        <f t="shared" si="42"/>
        <v>Expenditure</v>
      </c>
      <c r="Q418" s="246">
        <v>8290</v>
      </c>
      <c r="R418" s="246">
        <v>8290</v>
      </c>
      <c r="S418" s="244">
        <v>8290</v>
      </c>
      <c r="V418" s="259">
        <f t="shared" si="44"/>
        <v>8290</v>
      </c>
      <c r="AJ418" s="245">
        <v>8290</v>
      </c>
      <c r="AK418" s="250">
        <v>8290</v>
      </c>
      <c r="AP418" s="257">
        <f t="shared" si="39"/>
        <v>8290</v>
      </c>
      <c r="AS418" s="245">
        <f t="shared" si="40"/>
        <v>8290</v>
      </c>
      <c r="AU418" s="8" t="s">
        <v>3014</v>
      </c>
    </row>
    <row r="419" spans="2:47" hidden="1" x14ac:dyDescent="0.3">
      <c r="B419" t="str">
        <f>VLOOKUP(D419,'[1]DOF080 Rev'!B:B,1,FALSE)</f>
        <v>1062039</v>
      </c>
      <c r="C419" t="str">
        <f>VLOOKUP(D419,Category!A:B,2,FALSE)</f>
        <v>NCOS</v>
      </c>
      <c r="D419" t="str">
        <f t="shared" si="43"/>
        <v>1062039</v>
      </c>
      <c r="E419" t="str">
        <f t="shared" si="41"/>
        <v>Corporate Services DirectorateAss Dir Customers &amp; PerformanceRevenue &amp; Benefits</v>
      </c>
      <c r="F419" t="s">
        <v>337</v>
      </c>
      <c r="G419" t="s">
        <v>338</v>
      </c>
      <c r="H419" t="s">
        <v>435</v>
      </c>
      <c r="I419" t="s">
        <v>1207</v>
      </c>
      <c r="J419" t="s">
        <v>460</v>
      </c>
      <c r="K419" t="s">
        <v>461</v>
      </c>
      <c r="L419">
        <v>106</v>
      </c>
      <c r="M419" t="s">
        <v>462</v>
      </c>
      <c r="N419">
        <v>2039</v>
      </c>
      <c r="O419" t="s">
        <v>353</v>
      </c>
      <c r="P419" s="6" t="str">
        <f t="shared" si="42"/>
        <v>Expenditure</v>
      </c>
      <c r="Q419" s="246">
        <v>640</v>
      </c>
      <c r="R419" s="246">
        <v>640</v>
      </c>
      <c r="S419" s="244">
        <v>640</v>
      </c>
      <c r="V419" s="259">
        <f t="shared" si="44"/>
        <v>640</v>
      </c>
      <c r="AJ419" s="245">
        <v>640</v>
      </c>
      <c r="AK419" s="250">
        <v>640</v>
      </c>
      <c r="AP419" s="257">
        <f t="shared" si="39"/>
        <v>640</v>
      </c>
      <c r="AS419" s="245">
        <f t="shared" si="40"/>
        <v>640</v>
      </c>
      <c r="AU419" s="8" t="s">
        <v>3014</v>
      </c>
    </row>
    <row r="420" spans="2:47" hidden="1" x14ac:dyDescent="0.3">
      <c r="B420" t="str">
        <f>VLOOKUP(D420,'[1]DOF080 Rev'!B:B,1,FALSE)</f>
        <v>1062045</v>
      </c>
      <c r="C420" t="str">
        <f>VLOOKUP(D420,Category!A:B,2,FALSE)</f>
        <v>NCOS</v>
      </c>
      <c r="D420" t="str">
        <f t="shared" si="43"/>
        <v>1062045</v>
      </c>
      <c r="E420" t="str">
        <f t="shared" si="41"/>
        <v>Corporate Services DirectorateAss Dir Customers &amp; PerformanceRevenue &amp; Benefits</v>
      </c>
      <c r="F420" t="s">
        <v>337</v>
      </c>
      <c r="G420" t="s">
        <v>338</v>
      </c>
      <c r="H420" t="s">
        <v>435</v>
      </c>
      <c r="I420" t="s">
        <v>1207</v>
      </c>
      <c r="J420" t="s">
        <v>460</v>
      </c>
      <c r="K420" t="s">
        <v>461</v>
      </c>
      <c r="L420">
        <v>106</v>
      </c>
      <c r="M420" t="s">
        <v>462</v>
      </c>
      <c r="N420">
        <v>2045</v>
      </c>
      <c r="O420" t="s">
        <v>170</v>
      </c>
      <c r="P420" s="6" t="str">
        <f t="shared" si="42"/>
        <v>Expenditure</v>
      </c>
      <c r="Q420" s="246">
        <v>2150</v>
      </c>
      <c r="R420" s="246">
        <v>2150</v>
      </c>
      <c r="S420" s="244">
        <v>2150</v>
      </c>
      <c r="V420" s="259">
        <f t="shared" si="44"/>
        <v>2150</v>
      </c>
      <c r="AJ420" s="245">
        <v>2150</v>
      </c>
      <c r="AK420" s="250">
        <v>2150</v>
      </c>
      <c r="AP420" s="257">
        <f t="shared" si="39"/>
        <v>2150</v>
      </c>
      <c r="AS420" s="245">
        <f t="shared" si="40"/>
        <v>2150</v>
      </c>
      <c r="AU420" s="8" t="s">
        <v>3014</v>
      </c>
    </row>
    <row r="421" spans="2:47" hidden="1" x14ac:dyDescent="0.3">
      <c r="B421" t="str">
        <f>VLOOKUP(D421,'[1]DOF080 Rev'!B:B,1,FALSE)</f>
        <v>1062047</v>
      </c>
      <c r="C421" t="str">
        <f>VLOOKUP(D421,Category!A:B,2,FALSE)</f>
        <v>NCOS</v>
      </c>
      <c r="D421" t="str">
        <f t="shared" si="43"/>
        <v>1062047</v>
      </c>
      <c r="E421" t="str">
        <f t="shared" si="41"/>
        <v>Corporate Services DirectorateAss Dir Customers &amp; PerformanceRevenue &amp; Benefits</v>
      </c>
      <c r="F421" t="s">
        <v>337</v>
      </c>
      <c r="G421" t="s">
        <v>338</v>
      </c>
      <c r="H421" t="s">
        <v>435</v>
      </c>
      <c r="I421" t="s">
        <v>1207</v>
      </c>
      <c r="J421" t="s">
        <v>460</v>
      </c>
      <c r="K421" t="s">
        <v>461</v>
      </c>
      <c r="L421">
        <v>106</v>
      </c>
      <c r="M421" t="s">
        <v>462</v>
      </c>
      <c r="N421">
        <v>2047</v>
      </c>
      <c r="O421" t="s">
        <v>299</v>
      </c>
      <c r="P421" s="6" t="str">
        <f t="shared" si="42"/>
        <v>Expenditure</v>
      </c>
      <c r="Q421" s="246">
        <v>260</v>
      </c>
      <c r="R421" s="246">
        <v>260</v>
      </c>
      <c r="S421" s="244">
        <v>260</v>
      </c>
      <c r="V421" s="259">
        <f t="shared" si="44"/>
        <v>260</v>
      </c>
      <c r="AJ421" s="245">
        <v>260</v>
      </c>
      <c r="AK421" s="250">
        <v>260</v>
      </c>
      <c r="AP421" s="257">
        <f t="shared" si="39"/>
        <v>260</v>
      </c>
      <c r="AS421" s="245">
        <f t="shared" si="40"/>
        <v>260</v>
      </c>
      <c r="AU421" s="8" t="s">
        <v>3014</v>
      </c>
    </row>
    <row r="422" spans="2:47" hidden="1" x14ac:dyDescent="0.3">
      <c r="B422" t="str">
        <f>VLOOKUP(D422,'[1]DOF080 Rev'!B:B,1,FALSE)</f>
        <v>1062053</v>
      </c>
      <c r="C422" t="str">
        <f>VLOOKUP(D422,Category!A:B,2,FALSE)</f>
        <v>NCOS</v>
      </c>
      <c r="D422" t="str">
        <f t="shared" si="43"/>
        <v>1062053</v>
      </c>
      <c r="E422" t="str">
        <f t="shared" si="41"/>
        <v>Corporate Services DirectorateAss Dir Customers &amp; PerformanceRevenue &amp; Benefits</v>
      </c>
      <c r="F422" t="s">
        <v>337</v>
      </c>
      <c r="G422" t="s">
        <v>338</v>
      </c>
      <c r="H422" t="s">
        <v>435</v>
      </c>
      <c r="I422" t="s">
        <v>1207</v>
      </c>
      <c r="J422" t="s">
        <v>460</v>
      </c>
      <c r="K422" t="s">
        <v>461</v>
      </c>
      <c r="L422">
        <v>106</v>
      </c>
      <c r="M422" t="s">
        <v>462</v>
      </c>
      <c r="N422">
        <v>2053</v>
      </c>
      <c r="O422" t="s">
        <v>465</v>
      </c>
      <c r="P422" s="6" t="str">
        <f t="shared" si="42"/>
        <v>Expenditure</v>
      </c>
      <c r="Q422" s="246">
        <v>490</v>
      </c>
      <c r="R422" s="246">
        <v>490</v>
      </c>
      <c r="S422" s="244">
        <v>490</v>
      </c>
      <c r="V422" s="259">
        <f t="shared" si="44"/>
        <v>490</v>
      </c>
      <c r="AJ422" s="245">
        <v>490</v>
      </c>
      <c r="AK422" s="250">
        <v>490</v>
      </c>
      <c r="AP422" s="257">
        <f t="shared" si="39"/>
        <v>490</v>
      </c>
      <c r="AS422" s="245">
        <f t="shared" si="40"/>
        <v>490</v>
      </c>
      <c r="AU422" s="8" t="s">
        <v>3014</v>
      </c>
    </row>
    <row r="423" spans="2:47" hidden="1" x14ac:dyDescent="0.3">
      <c r="B423" t="str">
        <f>VLOOKUP(D423,'[1]DOF080 Rev'!B:B,1,FALSE)</f>
        <v>1062054</v>
      </c>
      <c r="C423" t="str">
        <f>VLOOKUP(D423,Category!A:B,2,FALSE)</f>
        <v>NCOS</v>
      </c>
      <c r="D423" t="str">
        <f t="shared" si="43"/>
        <v>1062054</v>
      </c>
      <c r="E423" t="str">
        <f t="shared" si="41"/>
        <v>Corporate Services DirectorateAss Dir Customers &amp; PerformanceRevenue &amp; Benefits</v>
      </c>
      <c r="F423" t="s">
        <v>337</v>
      </c>
      <c r="G423" t="s">
        <v>338</v>
      </c>
      <c r="H423" t="s">
        <v>435</v>
      </c>
      <c r="I423" t="s">
        <v>1207</v>
      </c>
      <c r="J423" t="s">
        <v>460</v>
      </c>
      <c r="K423" t="s">
        <v>461</v>
      </c>
      <c r="L423">
        <v>106</v>
      </c>
      <c r="M423" t="s">
        <v>462</v>
      </c>
      <c r="N423">
        <v>2054</v>
      </c>
      <c r="O423" t="s">
        <v>167</v>
      </c>
      <c r="P423" s="6" t="str">
        <f t="shared" si="42"/>
        <v>Expenditure</v>
      </c>
      <c r="Q423" s="246">
        <v>30000</v>
      </c>
      <c r="R423" s="246">
        <v>30000</v>
      </c>
      <c r="S423" s="244">
        <v>30000</v>
      </c>
      <c r="V423" s="259">
        <f t="shared" si="44"/>
        <v>30000</v>
      </c>
      <c r="AJ423" s="245">
        <v>30000</v>
      </c>
      <c r="AK423" s="250">
        <v>30000</v>
      </c>
      <c r="AP423" s="257">
        <f t="shared" si="39"/>
        <v>30000</v>
      </c>
      <c r="AS423" s="245">
        <f t="shared" si="40"/>
        <v>30000</v>
      </c>
      <c r="AU423" s="8" t="s">
        <v>3014</v>
      </c>
    </row>
    <row r="424" spans="2:47" hidden="1" x14ac:dyDescent="0.3">
      <c r="B424" t="str">
        <f>VLOOKUP(D424,'[1]DOF080 Rev'!B:B,1,FALSE)</f>
        <v>1062067</v>
      </c>
      <c r="C424" t="str">
        <f>VLOOKUP(D424,Category!A:B,2,FALSE)</f>
        <v>NCOS</v>
      </c>
      <c r="D424" t="str">
        <f t="shared" si="43"/>
        <v>1062067</v>
      </c>
      <c r="E424" t="str">
        <f t="shared" si="41"/>
        <v>Corporate Services DirectorateAss Dir Customers &amp; PerformanceRevenue &amp; Benefits</v>
      </c>
      <c r="F424" t="s">
        <v>337</v>
      </c>
      <c r="G424" t="s">
        <v>338</v>
      </c>
      <c r="H424" t="s">
        <v>435</v>
      </c>
      <c r="I424" t="s">
        <v>1207</v>
      </c>
      <c r="J424" t="s">
        <v>460</v>
      </c>
      <c r="K424" t="s">
        <v>461</v>
      </c>
      <c r="L424">
        <v>106</v>
      </c>
      <c r="M424" t="s">
        <v>462</v>
      </c>
      <c r="N424">
        <v>2067</v>
      </c>
      <c r="O424" t="s">
        <v>162</v>
      </c>
      <c r="P424" s="6" t="str">
        <f t="shared" si="42"/>
        <v>Expenditure</v>
      </c>
      <c r="Q424" s="246">
        <v>23970</v>
      </c>
      <c r="R424" s="246">
        <v>23970</v>
      </c>
      <c r="S424" s="244">
        <v>23970</v>
      </c>
      <c r="V424" s="259">
        <f t="shared" si="44"/>
        <v>23970</v>
      </c>
      <c r="AJ424" s="245">
        <v>23970</v>
      </c>
      <c r="AK424" s="250">
        <v>23970</v>
      </c>
      <c r="AP424" s="257">
        <f t="shared" si="39"/>
        <v>23970</v>
      </c>
      <c r="AS424" s="245">
        <f t="shared" si="40"/>
        <v>23970</v>
      </c>
      <c r="AU424" s="8" t="s">
        <v>3015</v>
      </c>
    </row>
    <row r="425" spans="2:47" hidden="1" x14ac:dyDescent="0.3">
      <c r="B425" t="str">
        <f>VLOOKUP(D425,'[1]DOF080 Rev'!B:B,1,FALSE)</f>
        <v>1062070</v>
      </c>
      <c r="C425" t="str">
        <f>VLOOKUP(D425,Category!A:B,2,FALSE)</f>
        <v>NCOS</v>
      </c>
      <c r="D425" t="str">
        <f t="shared" si="43"/>
        <v>1062070</v>
      </c>
      <c r="E425" t="str">
        <f t="shared" si="41"/>
        <v>Corporate Services DirectorateAss Dir Customers &amp; PerformanceRevenue &amp; Benefits</v>
      </c>
      <c r="F425" t="s">
        <v>337</v>
      </c>
      <c r="G425" t="s">
        <v>338</v>
      </c>
      <c r="H425" t="s">
        <v>435</v>
      </c>
      <c r="I425" t="s">
        <v>1207</v>
      </c>
      <c r="J425" t="s">
        <v>460</v>
      </c>
      <c r="K425" t="s">
        <v>461</v>
      </c>
      <c r="L425">
        <v>106</v>
      </c>
      <c r="M425" t="s">
        <v>462</v>
      </c>
      <c r="N425">
        <v>2070</v>
      </c>
      <c r="O425" t="s">
        <v>279</v>
      </c>
      <c r="P425" s="6" t="str">
        <f t="shared" si="42"/>
        <v>Expenditure</v>
      </c>
      <c r="Q425" s="246">
        <v>210</v>
      </c>
      <c r="R425" s="246">
        <v>210</v>
      </c>
      <c r="S425" s="244">
        <v>210</v>
      </c>
      <c r="V425" s="259">
        <f t="shared" si="44"/>
        <v>210</v>
      </c>
      <c r="AJ425" s="245">
        <v>210</v>
      </c>
      <c r="AK425" s="250">
        <v>210</v>
      </c>
      <c r="AP425" s="257">
        <f t="shared" si="39"/>
        <v>210</v>
      </c>
      <c r="AS425" s="245">
        <f t="shared" si="40"/>
        <v>210</v>
      </c>
      <c r="AU425" s="8" t="s">
        <v>3014</v>
      </c>
    </row>
    <row r="426" spans="2:47" hidden="1" x14ac:dyDescent="0.3">
      <c r="B426" t="str">
        <f>VLOOKUP(D426,'[1]DOF080 Rev'!B:B,1,FALSE)</f>
        <v>1062078</v>
      </c>
      <c r="C426" t="str">
        <f>VLOOKUP(D426,Category!A:B,2,FALSE)</f>
        <v>NCOS</v>
      </c>
      <c r="D426" t="str">
        <f t="shared" si="43"/>
        <v>1062078</v>
      </c>
      <c r="E426" t="str">
        <f t="shared" si="41"/>
        <v>Corporate Services DirectorateAss Dir Customers &amp; PerformanceRevenue &amp; Benefits</v>
      </c>
      <c r="F426" t="s">
        <v>337</v>
      </c>
      <c r="G426" t="s">
        <v>338</v>
      </c>
      <c r="H426" t="s">
        <v>435</v>
      </c>
      <c r="I426" t="s">
        <v>1207</v>
      </c>
      <c r="J426" t="s">
        <v>460</v>
      </c>
      <c r="K426" t="s">
        <v>461</v>
      </c>
      <c r="L426">
        <v>106</v>
      </c>
      <c r="M426" t="s">
        <v>462</v>
      </c>
      <c r="N426">
        <v>2078</v>
      </c>
      <c r="O426" t="s">
        <v>284</v>
      </c>
      <c r="P426" s="6" t="str">
        <f t="shared" si="42"/>
        <v>Expenditure</v>
      </c>
      <c r="Q426" s="246">
        <v>2000</v>
      </c>
      <c r="R426" s="246">
        <v>2000</v>
      </c>
      <c r="S426" s="244">
        <v>2000</v>
      </c>
      <c r="V426" s="259">
        <f t="shared" si="44"/>
        <v>2000</v>
      </c>
      <c r="AJ426" s="245">
        <v>2000</v>
      </c>
      <c r="AK426" s="250">
        <v>2000</v>
      </c>
      <c r="AP426" s="257">
        <f t="shared" si="39"/>
        <v>2000</v>
      </c>
      <c r="AS426" s="245">
        <f t="shared" si="40"/>
        <v>2000</v>
      </c>
      <c r="AU426" s="8" t="s">
        <v>3014</v>
      </c>
    </row>
    <row r="427" spans="2:47" hidden="1" x14ac:dyDescent="0.3">
      <c r="B427" t="str">
        <f>VLOOKUP(D427,'[1]DOF080 Rev'!B:B,1,FALSE)</f>
        <v>1062085</v>
      </c>
      <c r="C427" t="str">
        <f>VLOOKUP(D427,Category!A:B,2,FALSE)</f>
        <v>NCOS</v>
      </c>
      <c r="D427" t="str">
        <f t="shared" si="43"/>
        <v>1062085</v>
      </c>
      <c r="E427" t="str">
        <f t="shared" si="41"/>
        <v>Corporate Services DirectorateAss Dir Customers &amp; PerformanceRevenue &amp; Benefits</v>
      </c>
      <c r="F427" t="s">
        <v>337</v>
      </c>
      <c r="G427" t="s">
        <v>338</v>
      </c>
      <c r="H427" t="s">
        <v>435</v>
      </c>
      <c r="I427" t="s">
        <v>1207</v>
      </c>
      <c r="J427" t="s">
        <v>460</v>
      </c>
      <c r="K427" t="s">
        <v>461</v>
      </c>
      <c r="L427">
        <v>106</v>
      </c>
      <c r="M427" t="s">
        <v>462</v>
      </c>
      <c r="N427">
        <v>2085</v>
      </c>
      <c r="O427" t="s">
        <v>280</v>
      </c>
      <c r="P427" s="6" t="str">
        <f t="shared" si="42"/>
        <v>Expenditure</v>
      </c>
      <c r="Q427" s="246">
        <v>7630</v>
      </c>
      <c r="R427" s="246">
        <v>7630</v>
      </c>
      <c r="S427" s="244">
        <v>7630</v>
      </c>
      <c r="V427" s="259">
        <f t="shared" si="44"/>
        <v>7630</v>
      </c>
      <c r="AH427" s="245">
        <v>-720</v>
      </c>
      <c r="AJ427" s="245">
        <v>7630</v>
      </c>
      <c r="AK427" s="250">
        <v>6910</v>
      </c>
      <c r="AP427" s="257">
        <f t="shared" si="39"/>
        <v>6910</v>
      </c>
      <c r="AS427" s="245">
        <f t="shared" si="40"/>
        <v>6910</v>
      </c>
      <c r="AU427" s="8" t="s">
        <v>1286</v>
      </c>
    </row>
    <row r="428" spans="2:47" hidden="1" x14ac:dyDescent="0.3">
      <c r="B428" t="str">
        <f>VLOOKUP(D428,'[1]DOF080 Rev'!B:B,1,FALSE)</f>
        <v>1062086</v>
      </c>
      <c r="C428" t="str">
        <f>VLOOKUP(D428,Category!A:B,2,FALSE)</f>
        <v>NCOS</v>
      </c>
      <c r="D428" t="str">
        <f t="shared" si="43"/>
        <v>1062086</v>
      </c>
      <c r="E428" t="str">
        <f t="shared" si="41"/>
        <v>Corporate Services DirectorateAss Dir Customers &amp; PerformanceRevenue &amp; Benefits</v>
      </c>
      <c r="F428" t="s">
        <v>337</v>
      </c>
      <c r="G428" t="s">
        <v>338</v>
      </c>
      <c r="H428" t="s">
        <v>435</v>
      </c>
      <c r="I428" t="s">
        <v>1207</v>
      </c>
      <c r="J428" t="s">
        <v>460</v>
      </c>
      <c r="K428" t="s">
        <v>461</v>
      </c>
      <c r="L428">
        <v>106</v>
      </c>
      <c r="M428" t="s">
        <v>462</v>
      </c>
      <c r="N428">
        <v>2086</v>
      </c>
      <c r="O428" t="s">
        <v>291</v>
      </c>
      <c r="P428" s="6" t="str">
        <f t="shared" si="42"/>
        <v>Expenditure</v>
      </c>
      <c r="Q428" s="246">
        <v>1950</v>
      </c>
      <c r="R428" s="246">
        <v>1950</v>
      </c>
      <c r="S428" s="244">
        <v>1950</v>
      </c>
      <c r="V428" s="259">
        <f t="shared" si="44"/>
        <v>1950</v>
      </c>
      <c r="AJ428" s="245">
        <v>1950</v>
      </c>
      <c r="AK428" s="250">
        <v>1950</v>
      </c>
      <c r="AP428" s="257">
        <f t="shared" si="39"/>
        <v>1950</v>
      </c>
      <c r="AS428" s="245">
        <f t="shared" si="40"/>
        <v>1950</v>
      </c>
      <c r="AU428" s="8" t="s">
        <v>3014</v>
      </c>
    </row>
    <row r="429" spans="2:47" hidden="1" x14ac:dyDescent="0.3">
      <c r="B429" t="str">
        <f>VLOOKUP(D429,'[1]DOF080 Rev'!B:B,1,FALSE)</f>
        <v>1062091</v>
      </c>
      <c r="C429" t="str">
        <f>VLOOKUP(D429,Category!A:B,2,FALSE)</f>
        <v>NCOS</v>
      </c>
      <c r="D429" t="str">
        <f t="shared" si="43"/>
        <v>1062091</v>
      </c>
      <c r="E429" t="str">
        <f t="shared" si="41"/>
        <v>Corporate Services DirectorateAss Dir Customers &amp; PerformanceRevenue &amp; Benefits</v>
      </c>
      <c r="F429" t="s">
        <v>337</v>
      </c>
      <c r="G429" t="s">
        <v>338</v>
      </c>
      <c r="H429" t="s">
        <v>435</v>
      </c>
      <c r="I429" t="s">
        <v>1207</v>
      </c>
      <c r="J429" t="s">
        <v>460</v>
      </c>
      <c r="K429" t="s">
        <v>461</v>
      </c>
      <c r="L429">
        <v>106</v>
      </c>
      <c r="M429" t="s">
        <v>462</v>
      </c>
      <c r="N429">
        <v>2091</v>
      </c>
      <c r="O429" t="s">
        <v>466</v>
      </c>
      <c r="P429" s="6" t="str">
        <f t="shared" si="42"/>
        <v>Expenditure</v>
      </c>
      <c r="Q429" s="246">
        <v>120</v>
      </c>
      <c r="R429" s="246">
        <v>120</v>
      </c>
      <c r="S429" s="244">
        <v>120</v>
      </c>
      <c r="V429" s="259">
        <f t="shared" si="44"/>
        <v>120</v>
      </c>
      <c r="AJ429" s="245">
        <v>120</v>
      </c>
      <c r="AK429" s="250">
        <v>120</v>
      </c>
      <c r="AP429" s="257">
        <f t="shared" si="39"/>
        <v>120</v>
      </c>
      <c r="AS429" s="245">
        <f t="shared" si="40"/>
        <v>120</v>
      </c>
      <c r="AU429" s="8" t="s">
        <v>3014</v>
      </c>
    </row>
    <row r="430" spans="2:47" hidden="1" x14ac:dyDescent="0.3">
      <c r="B430" t="str">
        <f>VLOOKUP(D430,'[1]DOF080 Rev'!B:B,1,FALSE)</f>
        <v>1065002</v>
      </c>
      <c r="C430" t="s">
        <v>1294</v>
      </c>
      <c r="D430" t="str">
        <f t="shared" si="43"/>
        <v>1065002</v>
      </c>
      <c r="E430" t="str">
        <f t="shared" si="41"/>
        <v>Corporate Services DirectorateAss Dir Customers &amp; PerformanceRevenue &amp; Benefits</v>
      </c>
      <c r="F430" t="s">
        <v>337</v>
      </c>
      <c r="G430" t="s">
        <v>338</v>
      </c>
      <c r="H430" t="s">
        <v>435</v>
      </c>
      <c r="I430" t="s">
        <v>1207</v>
      </c>
      <c r="J430" t="s">
        <v>460</v>
      </c>
      <c r="K430" t="s">
        <v>461</v>
      </c>
      <c r="L430">
        <v>106</v>
      </c>
      <c r="M430" t="s">
        <v>462</v>
      </c>
      <c r="N430">
        <v>5002</v>
      </c>
      <c r="O430" t="s">
        <v>308</v>
      </c>
      <c r="P430" s="6" t="s">
        <v>1185</v>
      </c>
      <c r="Q430" s="246">
        <v>18600</v>
      </c>
      <c r="R430" s="246">
        <v>18600</v>
      </c>
      <c r="S430" s="244">
        <v>18600</v>
      </c>
      <c r="V430" s="259">
        <f t="shared" si="44"/>
        <v>18600</v>
      </c>
      <c r="AJ430" s="245">
        <v>18600</v>
      </c>
      <c r="AK430" s="250">
        <v>18600</v>
      </c>
      <c r="AP430" s="257">
        <f t="shared" si="39"/>
        <v>18600</v>
      </c>
      <c r="AS430" s="245">
        <f t="shared" si="40"/>
        <v>18600</v>
      </c>
      <c r="AU430" s="8" t="s">
        <v>1286</v>
      </c>
    </row>
    <row r="431" spans="2:47" hidden="1" x14ac:dyDescent="0.3">
      <c r="B431" t="str">
        <f>VLOOKUP(D431,'[1]DOF080 Rev'!B:B,1,FALSE)</f>
        <v>11832015</v>
      </c>
      <c r="C431" t="str">
        <f>VLOOKUP(D431,Category!A:B,2,FALSE)</f>
        <v>NCOS</v>
      </c>
      <c r="D431" t="str">
        <f t="shared" si="43"/>
        <v>11832015</v>
      </c>
      <c r="E431" t="str">
        <f t="shared" si="41"/>
        <v>Corporate Services DirectorateAss Dir Customers &amp; PerformanceUniversal Credit</v>
      </c>
      <c r="F431" t="s">
        <v>337</v>
      </c>
      <c r="G431" t="s">
        <v>338</v>
      </c>
      <c r="H431" t="s">
        <v>435</v>
      </c>
      <c r="I431" t="s">
        <v>1207</v>
      </c>
      <c r="J431" t="s">
        <v>467</v>
      </c>
      <c r="K431" t="s">
        <v>468</v>
      </c>
      <c r="L431">
        <v>1183</v>
      </c>
      <c r="M431" t="s">
        <v>468</v>
      </c>
      <c r="N431">
        <v>2015</v>
      </c>
      <c r="O431" t="s">
        <v>278</v>
      </c>
      <c r="P431" s="6" t="str">
        <f t="shared" si="42"/>
        <v>Expenditure</v>
      </c>
      <c r="Q431" s="246">
        <v>11850</v>
      </c>
      <c r="R431" s="246">
        <v>11850</v>
      </c>
      <c r="S431" s="244">
        <v>11850</v>
      </c>
      <c r="V431" s="259">
        <f t="shared" si="44"/>
        <v>11850</v>
      </c>
      <c r="AJ431" s="245">
        <v>11850</v>
      </c>
      <c r="AK431" s="250">
        <v>11850</v>
      </c>
      <c r="AO431" s="244">
        <v>-11850</v>
      </c>
      <c r="AP431" s="257">
        <f t="shared" si="39"/>
        <v>0</v>
      </c>
      <c r="AS431" s="245">
        <f t="shared" si="40"/>
        <v>0</v>
      </c>
      <c r="AT431" s="8" t="s">
        <v>3212</v>
      </c>
      <c r="AU431" s="8" t="s">
        <v>3016</v>
      </c>
    </row>
    <row r="432" spans="2:47" hidden="1" x14ac:dyDescent="0.3">
      <c r="B432" t="str">
        <f>VLOOKUP(D432,'[1]DOF080 Rev'!B:B,1,FALSE)</f>
        <v>11837000</v>
      </c>
      <c r="C432" t="str">
        <f>VLOOKUP(D432,Category!A:B,2,FALSE)</f>
        <v>NCOS</v>
      </c>
      <c r="D432" t="str">
        <f t="shared" si="43"/>
        <v>11837000</v>
      </c>
      <c r="E432" t="str">
        <f t="shared" si="41"/>
        <v>Corporate Services DirectorateAss Dir Customers &amp; PerformanceUniversal Credit</v>
      </c>
      <c r="F432" t="s">
        <v>337</v>
      </c>
      <c r="G432" t="s">
        <v>338</v>
      </c>
      <c r="H432" t="s">
        <v>435</v>
      </c>
      <c r="I432" t="s">
        <v>1207</v>
      </c>
      <c r="J432" t="s">
        <v>467</v>
      </c>
      <c r="K432" t="s">
        <v>468</v>
      </c>
      <c r="L432">
        <v>1183</v>
      </c>
      <c r="M432" t="s">
        <v>468</v>
      </c>
      <c r="N432">
        <v>7000</v>
      </c>
      <c r="O432" t="s">
        <v>44</v>
      </c>
      <c r="P432" s="6" t="str">
        <f t="shared" si="42"/>
        <v>Income</v>
      </c>
      <c r="Q432" s="246">
        <v>-11850</v>
      </c>
      <c r="R432" s="246">
        <v>-11850</v>
      </c>
      <c r="S432" s="244">
        <v>-11850</v>
      </c>
      <c r="V432" s="259">
        <f t="shared" si="44"/>
        <v>-11850</v>
      </c>
      <c r="AJ432" s="245">
        <v>-11850</v>
      </c>
      <c r="AK432" s="250">
        <v>-11850</v>
      </c>
      <c r="AO432" s="244">
        <v>11850</v>
      </c>
      <c r="AP432" s="257">
        <f t="shared" si="39"/>
        <v>0</v>
      </c>
      <c r="AS432" s="245">
        <f t="shared" si="40"/>
        <v>0</v>
      </c>
      <c r="AT432" s="8" t="s">
        <v>3212</v>
      </c>
      <c r="AU432" s="8" t="s">
        <v>1286</v>
      </c>
    </row>
    <row r="433" spans="2:51" hidden="1" x14ac:dyDescent="0.3">
      <c r="B433" t="str">
        <f>VLOOKUP(D433,'[1]DOF080 Rev'!B:B,1,FALSE)</f>
        <v>11892001</v>
      </c>
      <c r="C433" t="str">
        <f>VLOOKUP(D433,Category!A:B,2,FALSE)</f>
        <v>NCOS</v>
      </c>
      <c r="D433" t="str">
        <f t="shared" si="43"/>
        <v>11892001</v>
      </c>
      <c r="E433" t="str">
        <f t="shared" si="41"/>
        <v>Corporate Services DirectorateI T ServicesCorporate Costs</v>
      </c>
      <c r="F433" t="s">
        <v>337</v>
      </c>
      <c r="G433" t="s">
        <v>338</v>
      </c>
      <c r="H433" t="s">
        <v>266</v>
      </c>
      <c r="I433" t="s">
        <v>267</v>
      </c>
      <c r="J433" t="s">
        <v>281</v>
      </c>
      <c r="K433" t="s">
        <v>282</v>
      </c>
      <c r="L433">
        <v>1189</v>
      </c>
      <c r="M433" t="s">
        <v>469</v>
      </c>
      <c r="N433">
        <v>2001</v>
      </c>
      <c r="O433" t="s">
        <v>272</v>
      </c>
      <c r="P433" s="6" t="str">
        <f t="shared" si="42"/>
        <v>Expenditure</v>
      </c>
      <c r="Q433" s="246">
        <v>790</v>
      </c>
      <c r="R433" s="246">
        <v>790</v>
      </c>
      <c r="S433" s="244">
        <v>790</v>
      </c>
      <c r="V433" s="259">
        <f t="shared" si="44"/>
        <v>790</v>
      </c>
      <c r="AJ433" s="245">
        <v>790</v>
      </c>
      <c r="AK433" s="250">
        <v>790</v>
      </c>
      <c r="AP433" s="257">
        <f t="shared" si="39"/>
        <v>790</v>
      </c>
      <c r="AS433" s="245">
        <f t="shared" si="40"/>
        <v>790</v>
      </c>
      <c r="AU433" s="8" t="s">
        <v>1286</v>
      </c>
    </row>
    <row r="434" spans="2:51" x14ac:dyDescent="0.3">
      <c r="B434" t="str">
        <f>VLOOKUP(D434,'[1]DOF080 Rev'!B:B,1,FALSE)</f>
        <v>11921</v>
      </c>
      <c r="C434" t="str">
        <f>VLOOKUP(D434,Category!A:B,2,FALSE)</f>
        <v>NCOS</v>
      </c>
      <c r="D434" t="str">
        <f t="shared" si="43"/>
        <v>11921</v>
      </c>
      <c r="E434" t="str">
        <f t="shared" si="41"/>
        <v>Corporate Services DirectorateI T ServicesCorporate Costs</v>
      </c>
      <c r="F434" t="s">
        <v>337</v>
      </c>
      <c r="G434" t="s">
        <v>338</v>
      </c>
      <c r="H434" t="s">
        <v>266</v>
      </c>
      <c r="I434" t="s">
        <v>267</v>
      </c>
      <c r="J434" t="s">
        <v>281</v>
      </c>
      <c r="K434" t="s">
        <v>282</v>
      </c>
      <c r="L434">
        <v>1192</v>
      </c>
      <c r="M434" t="s">
        <v>470</v>
      </c>
      <c r="N434">
        <v>1</v>
      </c>
      <c r="O434" t="s">
        <v>158</v>
      </c>
      <c r="P434" s="6" t="str">
        <f t="shared" si="42"/>
        <v>Expenditure</v>
      </c>
      <c r="Q434" s="246">
        <v>0</v>
      </c>
      <c r="R434" s="246">
        <v>0</v>
      </c>
      <c r="S434" s="244">
        <v>0</v>
      </c>
      <c r="V434" s="259">
        <f t="shared" si="44"/>
        <v>0</v>
      </c>
      <c r="W434" s="245">
        <v>0</v>
      </c>
      <c r="AD434" s="259"/>
      <c r="AJ434" s="245">
        <v>0</v>
      </c>
      <c r="AK434" s="250">
        <v>0</v>
      </c>
      <c r="AP434" s="257">
        <f t="shared" si="39"/>
        <v>0</v>
      </c>
      <c r="AS434" s="245">
        <f t="shared" si="40"/>
        <v>0</v>
      </c>
      <c r="AU434" s="8" t="s">
        <v>1286</v>
      </c>
    </row>
    <row r="435" spans="2:51" hidden="1" x14ac:dyDescent="0.3">
      <c r="B435" t="str">
        <f>VLOOKUP(D435,'[1]DOF080 Rev'!B:B,1,FALSE)</f>
        <v>11928</v>
      </c>
      <c r="C435" t="str">
        <f>VLOOKUP(D435,Category!A:B,2,FALSE)</f>
        <v>NCOS</v>
      </c>
      <c r="D435" t="str">
        <f t="shared" si="43"/>
        <v>11928</v>
      </c>
      <c r="E435" t="str">
        <f t="shared" si="41"/>
        <v>Corporate Services DirectorateI T ServicesCorporate Costs</v>
      </c>
      <c r="F435" t="s">
        <v>337</v>
      </c>
      <c r="G435" t="s">
        <v>338</v>
      </c>
      <c r="H435" t="s">
        <v>266</v>
      </c>
      <c r="I435" t="s">
        <v>267</v>
      </c>
      <c r="J435" t="s">
        <v>281</v>
      </c>
      <c r="K435" t="s">
        <v>282</v>
      </c>
      <c r="L435">
        <v>1192</v>
      </c>
      <c r="M435" t="s">
        <v>470</v>
      </c>
      <c r="N435">
        <v>8</v>
      </c>
      <c r="O435" t="s">
        <v>159</v>
      </c>
      <c r="P435" s="6" t="str">
        <f t="shared" si="42"/>
        <v>Expenditure</v>
      </c>
      <c r="Q435" s="246">
        <v>0</v>
      </c>
      <c r="R435" s="246">
        <v>0</v>
      </c>
      <c r="S435" s="244">
        <v>0</v>
      </c>
      <c r="V435" s="259">
        <f t="shared" si="44"/>
        <v>0</v>
      </c>
      <c r="AJ435" s="245">
        <v>0</v>
      </c>
      <c r="AK435" s="250">
        <v>0</v>
      </c>
      <c r="AP435" s="257">
        <f t="shared" si="39"/>
        <v>0</v>
      </c>
      <c r="AS435" s="245">
        <f t="shared" si="40"/>
        <v>0</v>
      </c>
      <c r="AU435" s="8" t="s">
        <v>1286</v>
      </c>
    </row>
    <row r="436" spans="2:51" hidden="1" x14ac:dyDescent="0.3">
      <c r="B436" t="str">
        <f>VLOOKUP(D436,'[1]DOF080 Rev'!B:B,1,FALSE)</f>
        <v>11922015</v>
      </c>
      <c r="C436" t="str">
        <f>VLOOKUP(D436,Category!A:B,2,FALSE)</f>
        <v>NCOS</v>
      </c>
      <c r="D436" t="str">
        <f t="shared" si="43"/>
        <v>11922015</v>
      </c>
      <c r="E436" t="str">
        <f t="shared" si="41"/>
        <v>Corporate Services DirectorateI T ServicesCorporate Costs</v>
      </c>
      <c r="F436" t="s">
        <v>337</v>
      </c>
      <c r="G436" t="s">
        <v>338</v>
      </c>
      <c r="H436" t="s">
        <v>266</v>
      </c>
      <c r="I436" t="s">
        <v>267</v>
      </c>
      <c r="J436" t="s">
        <v>281</v>
      </c>
      <c r="K436" t="s">
        <v>282</v>
      </c>
      <c r="L436">
        <v>1192</v>
      </c>
      <c r="M436" t="s">
        <v>470</v>
      </c>
      <c r="N436">
        <v>2015</v>
      </c>
      <c r="O436" t="s">
        <v>278</v>
      </c>
      <c r="P436" s="6" t="str">
        <f t="shared" si="42"/>
        <v>Expenditure</v>
      </c>
      <c r="Q436" s="246">
        <v>30780</v>
      </c>
      <c r="R436" s="246">
        <v>30780</v>
      </c>
      <c r="S436" s="244">
        <v>30780</v>
      </c>
      <c r="V436" s="259">
        <f t="shared" si="44"/>
        <v>30780</v>
      </c>
      <c r="AJ436" s="245">
        <v>30780</v>
      </c>
      <c r="AK436" s="250">
        <v>30780</v>
      </c>
      <c r="AP436" s="257">
        <f t="shared" si="39"/>
        <v>30780</v>
      </c>
      <c r="AS436" s="245">
        <f t="shared" si="40"/>
        <v>30780</v>
      </c>
      <c r="AU436" s="8" t="s">
        <v>1286</v>
      </c>
    </row>
    <row r="437" spans="2:51" hidden="1" x14ac:dyDescent="0.3">
      <c r="B437" t="str">
        <f>VLOOKUP(D437,'[1]DOF080 Rev'!B:B,1,FALSE)</f>
        <v>11922067</v>
      </c>
      <c r="C437" t="str">
        <f>VLOOKUP(D437,Category!A:B,2,FALSE)</f>
        <v>NCOS</v>
      </c>
      <c r="D437" t="str">
        <f t="shared" si="43"/>
        <v>11922067</v>
      </c>
      <c r="E437" t="str">
        <f t="shared" si="41"/>
        <v>Corporate Services DirectorateI T ServicesCorporate Costs</v>
      </c>
      <c r="F437" t="s">
        <v>337</v>
      </c>
      <c r="G437" t="s">
        <v>338</v>
      </c>
      <c r="H437" t="s">
        <v>266</v>
      </c>
      <c r="I437" t="s">
        <v>267</v>
      </c>
      <c r="J437" t="s">
        <v>281</v>
      </c>
      <c r="K437" t="s">
        <v>282</v>
      </c>
      <c r="L437">
        <v>1192</v>
      </c>
      <c r="M437" t="s">
        <v>470</v>
      </c>
      <c r="N437">
        <v>2067</v>
      </c>
      <c r="O437" t="s">
        <v>162</v>
      </c>
      <c r="P437" s="6" t="str">
        <f t="shared" si="42"/>
        <v>Expenditure</v>
      </c>
      <c r="Q437" s="246">
        <v>50900</v>
      </c>
      <c r="R437" s="246">
        <v>50900</v>
      </c>
      <c r="S437" s="244">
        <v>50900</v>
      </c>
      <c r="V437" s="259">
        <f t="shared" si="44"/>
        <v>50900</v>
      </c>
      <c r="AJ437" s="245">
        <v>50900</v>
      </c>
      <c r="AK437" s="250">
        <v>50900</v>
      </c>
      <c r="AP437" s="257">
        <f t="shared" si="39"/>
        <v>50900</v>
      </c>
      <c r="AS437" s="245">
        <f t="shared" si="40"/>
        <v>50900</v>
      </c>
      <c r="AU437" s="8" t="s">
        <v>1286</v>
      </c>
    </row>
    <row r="438" spans="2:51" hidden="1" x14ac:dyDescent="0.3">
      <c r="B438" t="str">
        <f>VLOOKUP(D438,'[1]DOF080 Rev'!B:B,1,FALSE)</f>
        <v>11925002</v>
      </c>
      <c r="C438" t="s">
        <v>1294</v>
      </c>
      <c r="D438" t="str">
        <f t="shared" si="43"/>
        <v>11925002</v>
      </c>
      <c r="E438" t="str">
        <f t="shared" si="41"/>
        <v>Corporate Services DirectorateI T ServicesCorporate Costs</v>
      </c>
      <c r="F438" t="s">
        <v>337</v>
      </c>
      <c r="G438" t="s">
        <v>338</v>
      </c>
      <c r="H438" t="s">
        <v>266</v>
      </c>
      <c r="I438" t="s">
        <v>267</v>
      </c>
      <c r="J438" t="s">
        <v>281</v>
      </c>
      <c r="K438" t="s">
        <v>282</v>
      </c>
      <c r="L438">
        <v>1192</v>
      </c>
      <c r="M438" t="s">
        <v>470</v>
      </c>
      <c r="N438">
        <v>5002</v>
      </c>
      <c r="O438" t="s">
        <v>308</v>
      </c>
      <c r="P438" s="6" t="s">
        <v>1185</v>
      </c>
      <c r="Q438" s="246">
        <v>3600</v>
      </c>
      <c r="R438" s="246">
        <v>3600</v>
      </c>
      <c r="S438" s="244">
        <v>3600</v>
      </c>
      <c r="V438" s="259">
        <f t="shared" si="44"/>
        <v>3600</v>
      </c>
      <c r="AJ438" s="245">
        <v>3600</v>
      </c>
      <c r="AK438" s="250">
        <v>3600</v>
      </c>
      <c r="AP438" s="257">
        <f t="shared" si="39"/>
        <v>3600</v>
      </c>
      <c r="AS438" s="245">
        <f t="shared" si="40"/>
        <v>3600</v>
      </c>
      <c r="AU438" s="8" t="s">
        <v>1286</v>
      </c>
    </row>
    <row r="439" spans="2:51" hidden="1" x14ac:dyDescent="0.3">
      <c r="B439" t="str">
        <f>VLOOKUP(D439,'[1]DOF080 Rev'!B:B,1,FALSE)</f>
        <v>1022028</v>
      </c>
      <c r="C439" t="str">
        <f>VLOOKUP(D439,Category!A:B,2,FALSE)</f>
        <v>NCOS</v>
      </c>
      <c r="D439" t="str">
        <f t="shared" si="43"/>
        <v>1022028</v>
      </c>
      <c r="E439" t="str">
        <f t="shared" si="41"/>
        <v>Corporate Services DirectorateI T ServicesInformation Technology</v>
      </c>
      <c r="F439" t="s">
        <v>337</v>
      </c>
      <c r="G439" t="s">
        <v>338</v>
      </c>
      <c r="H439" t="s">
        <v>266</v>
      </c>
      <c r="I439" t="s">
        <v>267</v>
      </c>
      <c r="J439" t="s">
        <v>471</v>
      </c>
      <c r="K439" t="s">
        <v>472</v>
      </c>
      <c r="L439">
        <v>102</v>
      </c>
      <c r="M439" t="s">
        <v>472</v>
      </c>
      <c r="N439">
        <v>2028</v>
      </c>
      <c r="O439" t="s">
        <v>473</v>
      </c>
      <c r="P439" s="6" t="str">
        <f t="shared" si="42"/>
        <v>Expenditure</v>
      </c>
      <c r="Q439" s="246">
        <v>2490</v>
      </c>
      <c r="R439" s="246">
        <v>2490</v>
      </c>
      <c r="S439" s="244">
        <v>2490</v>
      </c>
      <c r="V439" s="259">
        <f t="shared" si="44"/>
        <v>2490</v>
      </c>
      <c r="AJ439" s="245">
        <v>2490</v>
      </c>
      <c r="AK439" s="250">
        <v>2490</v>
      </c>
      <c r="AP439" s="257">
        <f t="shared" si="39"/>
        <v>2490</v>
      </c>
      <c r="AS439" s="245">
        <f t="shared" si="40"/>
        <v>2490</v>
      </c>
      <c r="AU439" s="8" t="s">
        <v>1286</v>
      </c>
    </row>
    <row r="440" spans="2:51" ht="28.8" hidden="1" x14ac:dyDescent="0.3">
      <c r="B440" t="str">
        <f>VLOOKUP(D440,'[1]DOF080 Rev'!B:B,1,FALSE)</f>
        <v>1022057</v>
      </c>
      <c r="C440" t="str">
        <f>VLOOKUP(D440,Category!A:B,2,FALSE)</f>
        <v>NCOS</v>
      </c>
      <c r="D440" t="str">
        <f t="shared" si="43"/>
        <v>1022057</v>
      </c>
      <c r="E440" t="str">
        <f t="shared" si="41"/>
        <v>Corporate Services DirectorateI T ServicesInformation Technology</v>
      </c>
      <c r="F440" t="s">
        <v>337</v>
      </c>
      <c r="G440" t="s">
        <v>338</v>
      </c>
      <c r="H440" t="s">
        <v>266</v>
      </c>
      <c r="I440" t="s">
        <v>267</v>
      </c>
      <c r="J440" t="s">
        <v>471</v>
      </c>
      <c r="K440" t="s">
        <v>472</v>
      </c>
      <c r="L440">
        <v>102</v>
      </c>
      <c r="M440" t="s">
        <v>472</v>
      </c>
      <c r="N440">
        <v>2057</v>
      </c>
      <c r="O440" t="s">
        <v>474</v>
      </c>
      <c r="P440" s="6" t="str">
        <f t="shared" si="42"/>
        <v>Expenditure</v>
      </c>
      <c r="Q440" s="246">
        <v>6080</v>
      </c>
      <c r="R440" s="246">
        <v>6080</v>
      </c>
      <c r="S440" s="244">
        <v>6080</v>
      </c>
      <c r="V440" s="259">
        <f t="shared" si="44"/>
        <v>6080</v>
      </c>
      <c r="AJ440" s="245">
        <v>6080</v>
      </c>
      <c r="AK440" s="250">
        <v>6080</v>
      </c>
      <c r="AP440" s="257">
        <f t="shared" si="39"/>
        <v>6080</v>
      </c>
      <c r="AS440" s="245">
        <f t="shared" si="40"/>
        <v>6080</v>
      </c>
      <c r="AU440" s="8" t="s">
        <v>3021</v>
      </c>
    </row>
    <row r="441" spans="2:51" hidden="1" x14ac:dyDescent="0.3">
      <c r="B441" t="str">
        <f>VLOOKUP(D441,'[1]DOF080 Rev'!B:B,1,FALSE)</f>
        <v>1022059</v>
      </c>
      <c r="C441" t="str">
        <f>VLOOKUP(D441,Category!A:B,2,FALSE)</f>
        <v>NCOS</v>
      </c>
      <c r="D441" t="str">
        <f t="shared" si="43"/>
        <v>1022059</v>
      </c>
      <c r="E441" t="str">
        <f t="shared" si="41"/>
        <v>Corporate Services DirectorateI T ServicesInformation Technology</v>
      </c>
      <c r="F441" t="s">
        <v>337</v>
      </c>
      <c r="G441" t="s">
        <v>338</v>
      </c>
      <c r="H441" t="s">
        <v>266</v>
      </c>
      <c r="I441" t="s">
        <v>267</v>
      </c>
      <c r="J441" t="s">
        <v>471</v>
      </c>
      <c r="K441" t="s">
        <v>472</v>
      </c>
      <c r="L441">
        <v>102</v>
      </c>
      <c r="M441" t="s">
        <v>472</v>
      </c>
      <c r="N441">
        <v>2059</v>
      </c>
      <c r="O441" t="s">
        <v>475</v>
      </c>
      <c r="P441" s="6" t="str">
        <f t="shared" si="42"/>
        <v>Expenditure</v>
      </c>
      <c r="Q441" s="246">
        <v>31740</v>
      </c>
      <c r="R441" s="246">
        <v>31740</v>
      </c>
      <c r="S441" s="244">
        <v>31740</v>
      </c>
      <c r="V441" s="259">
        <f t="shared" si="44"/>
        <v>31740</v>
      </c>
      <c r="AJ441" s="245">
        <v>31740</v>
      </c>
      <c r="AK441" s="250">
        <v>31740</v>
      </c>
      <c r="AP441" s="257">
        <f t="shared" si="39"/>
        <v>31740</v>
      </c>
      <c r="AS441" s="245">
        <f t="shared" si="40"/>
        <v>31740</v>
      </c>
      <c r="AU441" s="8" t="s">
        <v>1286</v>
      </c>
    </row>
    <row r="442" spans="2:51" hidden="1" x14ac:dyDescent="0.3">
      <c r="B442" t="str">
        <f>VLOOKUP(D442,'[1]DOF080 Rev'!B:B,1,FALSE)</f>
        <v>1022061</v>
      </c>
      <c r="C442" t="str">
        <f>VLOOKUP(D442,Category!A:B,2,FALSE)</f>
        <v>NCOS</v>
      </c>
      <c r="D442" t="str">
        <f t="shared" si="43"/>
        <v>1022061</v>
      </c>
      <c r="E442" t="str">
        <f t="shared" si="41"/>
        <v>Corporate Services DirectorateI T ServicesInformation Technology</v>
      </c>
      <c r="F442" t="s">
        <v>337</v>
      </c>
      <c r="G442" t="s">
        <v>338</v>
      </c>
      <c r="H442" t="s">
        <v>266</v>
      </c>
      <c r="I442" t="s">
        <v>267</v>
      </c>
      <c r="J442" t="s">
        <v>471</v>
      </c>
      <c r="K442" t="s">
        <v>472</v>
      </c>
      <c r="L442">
        <v>102</v>
      </c>
      <c r="M442" t="s">
        <v>472</v>
      </c>
      <c r="N442">
        <v>2061</v>
      </c>
      <c r="O442" t="s">
        <v>476</v>
      </c>
      <c r="P442" s="6" t="str">
        <f t="shared" si="42"/>
        <v>Expenditure</v>
      </c>
      <c r="Q442" s="246">
        <v>15990</v>
      </c>
      <c r="R442" s="246">
        <v>15990</v>
      </c>
      <c r="S442" s="244">
        <v>15990</v>
      </c>
      <c r="V442" s="259">
        <f t="shared" si="44"/>
        <v>15990</v>
      </c>
      <c r="AJ442" s="245">
        <v>15990</v>
      </c>
      <c r="AK442" s="250">
        <v>15990</v>
      </c>
      <c r="AP442" s="257">
        <f t="shared" si="39"/>
        <v>15990</v>
      </c>
      <c r="AS442" s="245">
        <f t="shared" si="40"/>
        <v>15990</v>
      </c>
      <c r="AU442" s="8" t="s">
        <v>1286</v>
      </c>
    </row>
    <row r="443" spans="2:51" ht="28.8" hidden="1" x14ac:dyDescent="0.3">
      <c r="B443" t="str">
        <f>VLOOKUP(D443,'[1]DOF080 Rev'!B:B,1,FALSE)</f>
        <v>1022062</v>
      </c>
      <c r="C443" t="str">
        <f>VLOOKUP(D443,Category!A:B,2,FALSE)</f>
        <v>NCOS</v>
      </c>
      <c r="D443" t="str">
        <f t="shared" si="43"/>
        <v>1022062</v>
      </c>
      <c r="E443" t="str">
        <f t="shared" si="41"/>
        <v>Corporate Services DirectorateI T ServicesInformation Technology</v>
      </c>
      <c r="F443" t="s">
        <v>337</v>
      </c>
      <c r="G443" t="s">
        <v>338</v>
      </c>
      <c r="H443" t="s">
        <v>266</v>
      </c>
      <c r="I443" t="s">
        <v>267</v>
      </c>
      <c r="J443" t="s">
        <v>471</v>
      </c>
      <c r="K443" t="s">
        <v>472</v>
      </c>
      <c r="L443">
        <v>102</v>
      </c>
      <c r="M443" t="s">
        <v>472</v>
      </c>
      <c r="N443">
        <v>2062</v>
      </c>
      <c r="O443" t="s">
        <v>477</v>
      </c>
      <c r="P443" s="6" t="str">
        <f t="shared" si="42"/>
        <v>Expenditure</v>
      </c>
      <c r="Q443" s="246">
        <v>59450</v>
      </c>
      <c r="R443" s="246">
        <v>59450</v>
      </c>
      <c r="S443" s="244">
        <v>59450</v>
      </c>
      <c r="V443" s="259">
        <f t="shared" si="44"/>
        <v>59450</v>
      </c>
      <c r="AJ443" s="245">
        <v>86470</v>
      </c>
      <c r="AK443" s="250">
        <v>59450</v>
      </c>
      <c r="AP443" s="257">
        <f t="shared" si="39"/>
        <v>59450</v>
      </c>
      <c r="AS443" s="245">
        <f t="shared" si="40"/>
        <v>59450</v>
      </c>
      <c r="AT443" s="8" t="s">
        <v>3022</v>
      </c>
      <c r="AW443" s="251">
        <v>6000</v>
      </c>
    </row>
    <row r="444" spans="2:51" hidden="1" x14ac:dyDescent="0.3">
      <c r="B444" t="str">
        <f>VLOOKUP(D444,'[1]DOF080 Rev'!B:B,1,FALSE)</f>
        <v>1022065</v>
      </c>
      <c r="C444" t="str">
        <f>VLOOKUP(D444,Category!A:B,2,FALSE)</f>
        <v>NCOS</v>
      </c>
      <c r="D444" t="str">
        <f t="shared" si="43"/>
        <v>1022065</v>
      </c>
      <c r="E444" t="str">
        <f t="shared" si="41"/>
        <v>Corporate Services DirectorateI T ServicesInformation Technology</v>
      </c>
      <c r="F444" t="s">
        <v>337</v>
      </c>
      <c r="G444" t="s">
        <v>338</v>
      </c>
      <c r="H444" t="s">
        <v>266</v>
      </c>
      <c r="I444" t="s">
        <v>267</v>
      </c>
      <c r="J444" t="s">
        <v>471</v>
      </c>
      <c r="K444" t="s">
        <v>472</v>
      </c>
      <c r="L444">
        <v>102</v>
      </c>
      <c r="M444" t="s">
        <v>472</v>
      </c>
      <c r="N444">
        <v>2065</v>
      </c>
      <c r="O444" t="s">
        <v>332</v>
      </c>
      <c r="P444" s="6" t="str">
        <f t="shared" si="42"/>
        <v>Expenditure</v>
      </c>
      <c r="Q444" s="246">
        <v>17240</v>
      </c>
      <c r="R444" s="246">
        <v>17240</v>
      </c>
      <c r="S444" s="244">
        <v>17240</v>
      </c>
      <c r="V444" s="259">
        <f t="shared" si="44"/>
        <v>17240</v>
      </c>
      <c r="AJ444" s="245">
        <v>17240</v>
      </c>
      <c r="AK444" s="250">
        <v>17240</v>
      </c>
      <c r="AP444" s="257">
        <f t="shared" si="39"/>
        <v>17240</v>
      </c>
      <c r="AS444" s="245">
        <f t="shared" si="40"/>
        <v>17240</v>
      </c>
      <c r="AU444" s="8" t="s">
        <v>1286</v>
      </c>
    </row>
    <row r="445" spans="2:51" ht="57.6" hidden="1" x14ac:dyDescent="0.3">
      <c r="B445" t="str">
        <f>VLOOKUP(D445,'[1]DOF080 Rev'!B:B,1,FALSE)</f>
        <v>1022066</v>
      </c>
      <c r="C445" t="str">
        <f>VLOOKUP(D445,Category!A:B,2,FALSE)</f>
        <v>NCOS</v>
      </c>
      <c r="D445" t="str">
        <f t="shared" si="43"/>
        <v>1022066</v>
      </c>
      <c r="E445" t="str">
        <f t="shared" si="41"/>
        <v>Corporate Services DirectorateI T ServicesInformation Technology</v>
      </c>
      <c r="F445" t="s">
        <v>337</v>
      </c>
      <c r="G445" t="s">
        <v>338</v>
      </c>
      <c r="H445" t="s">
        <v>266</v>
      </c>
      <c r="I445" t="s">
        <v>267</v>
      </c>
      <c r="J445" t="s">
        <v>471</v>
      </c>
      <c r="K445" t="s">
        <v>472</v>
      </c>
      <c r="L445">
        <v>102</v>
      </c>
      <c r="M445" t="s">
        <v>472</v>
      </c>
      <c r="N445">
        <v>2066</v>
      </c>
      <c r="O445" t="s">
        <v>444</v>
      </c>
      <c r="P445" s="6" t="str">
        <f t="shared" si="42"/>
        <v>Expenditure</v>
      </c>
      <c r="Q445" s="246">
        <v>69150</v>
      </c>
      <c r="R445" s="246">
        <v>69150</v>
      </c>
      <c r="S445" s="244">
        <v>69150</v>
      </c>
      <c r="V445" s="259">
        <f t="shared" si="44"/>
        <v>69150</v>
      </c>
      <c r="AJ445" s="245">
        <v>69150</v>
      </c>
      <c r="AK445" s="250">
        <v>69150</v>
      </c>
      <c r="AP445" s="257">
        <f t="shared" si="39"/>
        <v>69150</v>
      </c>
      <c r="AQ445" s="265">
        <v>25000</v>
      </c>
      <c r="AS445" s="245">
        <f t="shared" si="40"/>
        <v>94150</v>
      </c>
      <c r="AT445" s="8" t="s">
        <v>3215</v>
      </c>
      <c r="AX445" s="265">
        <v>30000</v>
      </c>
      <c r="AY445" s="8" t="s">
        <v>3502</v>
      </c>
    </row>
    <row r="446" spans="2:51" hidden="1" x14ac:dyDescent="0.3">
      <c r="B446" t="str">
        <f>VLOOKUP(D446,'[1]DOF080 Rev'!B:B,1,FALSE)</f>
        <v>1022067</v>
      </c>
      <c r="C446" t="str">
        <f>VLOOKUP(D446,Category!A:B,2,FALSE)</f>
        <v>NCOS</v>
      </c>
      <c r="D446" t="str">
        <f t="shared" si="43"/>
        <v>1022067</v>
      </c>
      <c r="E446" t="str">
        <f t="shared" si="41"/>
        <v>Corporate Services DirectorateI T ServicesInformation Technology</v>
      </c>
      <c r="F446" t="s">
        <v>337</v>
      </c>
      <c r="G446" t="s">
        <v>338</v>
      </c>
      <c r="H446" t="s">
        <v>266</v>
      </c>
      <c r="I446" t="s">
        <v>267</v>
      </c>
      <c r="J446" t="s">
        <v>471</v>
      </c>
      <c r="K446" t="s">
        <v>472</v>
      </c>
      <c r="L446">
        <v>102</v>
      </c>
      <c r="M446" t="s">
        <v>472</v>
      </c>
      <c r="N446">
        <v>2067</v>
      </c>
      <c r="O446" t="s">
        <v>162</v>
      </c>
      <c r="P446" s="6" t="str">
        <f t="shared" si="42"/>
        <v>Expenditure</v>
      </c>
      <c r="Q446" s="246">
        <v>44670</v>
      </c>
      <c r="R446" s="246">
        <v>44670</v>
      </c>
      <c r="S446" s="244">
        <v>44670</v>
      </c>
      <c r="V446" s="259">
        <f t="shared" si="44"/>
        <v>44670</v>
      </c>
      <c r="AJ446" s="245">
        <v>44670</v>
      </c>
      <c r="AK446" s="250">
        <v>44670</v>
      </c>
      <c r="AP446" s="257">
        <f t="shared" si="39"/>
        <v>44670</v>
      </c>
      <c r="AS446" s="245">
        <f t="shared" si="40"/>
        <v>44670</v>
      </c>
      <c r="AU446" s="8" t="s">
        <v>1286</v>
      </c>
    </row>
    <row r="447" spans="2:51" hidden="1" x14ac:dyDescent="0.3">
      <c r="B447" t="str">
        <f>VLOOKUP(D447,'[1]DOF080 Rev'!B:B,1,FALSE)</f>
        <v>1022078</v>
      </c>
      <c r="C447" t="str">
        <f>VLOOKUP(D447,Category!A:B,2,FALSE)</f>
        <v>NCOS</v>
      </c>
      <c r="D447" t="str">
        <f t="shared" si="43"/>
        <v>1022078</v>
      </c>
      <c r="E447" t="str">
        <f t="shared" si="41"/>
        <v>Corporate Services DirectorateI T ServicesInformation Technology</v>
      </c>
      <c r="F447" t="s">
        <v>337</v>
      </c>
      <c r="G447" t="s">
        <v>338</v>
      </c>
      <c r="H447" t="s">
        <v>266</v>
      </c>
      <c r="I447" t="s">
        <v>267</v>
      </c>
      <c r="J447" t="s">
        <v>471</v>
      </c>
      <c r="K447" t="s">
        <v>472</v>
      </c>
      <c r="L447">
        <v>102</v>
      </c>
      <c r="M447" t="s">
        <v>472</v>
      </c>
      <c r="N447">
        <v>2078</v>
      </c>
      <c r="O447" t="s">
        <v>284</v>
      </c>
      <c r="P447" s="6" t="str">
        <f t="shared" si="42"/>
        <v>Expenditure</v>
      </c>
      <c r="Q447" s="246">
        <v>1050</v>
      </c>
      <c r="R447" s="246">
        <v>1050</v>
      </c>
      <c r="S447" s="244">
        <v>1050</v>
      </c>
      <c r="V447" s="259">
        <f t="shared" si="44"/>
        <v>1050</v>
      </c>
      <c r="AJ447" s="245">
        <v>1050</v>
      </c>
      <c r="AK447" s="250">
        <v>1050</v>
      </c>
      <c r="AP447" s="257">
        <f t="shared" si="39"/>
        <v>1050</v>
      </c>
      <c r="AS447" s="245">
        <f t="shared" si="40"/>
        <v>1050</v>
      </c>
      <c r="AU447" s="8" t="s">
        <v>1286</v>
      </c>
    </row>
    <row r="448" spans="2:51" hidden="1" x14ac:dyDescent="0.3">
      <c r="B448" t="str">
        <f>VLOOKUP(D448,'[1]DOF080 Rev'!B:B,1,FALSE)</f>
        <v>1022085</v>
      </c>
      <c r="C448" t="str">
        <f>VLOOKUP(D448,Category!A:B,2,FALSE)</f>
        <v>NCOS</v>
      </c>
      <c r="D448" t="str">
        <f t="shared" si="43"/>
        <v>1022085</v>
      </c>
      <c r="E448" t="str">
        <f t="shared" si="41"/>
        <v>Corporate Services DirectorateI T ServicesInformation Technology</v>
      </c>
      <c r="F448" t="s">
        <v>337</v>
      </c>
      <c r="G448" t="s">
        <v>338</v>
      </c>
      <c r="H448" t="s">
        <v>266</v>
      </c>
      <c r="I448" t="s">
        <v>267</v>
      </c>
      <c r="J448" t="s">
        <v>471</v>
      </c>
      <c r="K448" t="s">
        <v>472</v>
      </c>
      <c r="L448">
        <v>102</v>
      </c>
      <c r="M448" t="s">
        <v>472</v>
      </c>
      <c r="N448">
        <v>2085</v>
      </c>
      <c r="O448" t="s">
        <v>280</v>
      </c>
      <c r="P448" s="6" t="str">
        <f t="shared" si="42"/>
        <v>Expenditure</v>
      </c>
      <c r="Q448" s="246">
        <v>2800</v>
      </c>
      <c r="R448" s="246">
        <v>2800</v>
      </c>
      <c r="S448" s="244">
        <v>2800</v>
      </c>
      <c r="V448" s="259">
        <f t="shared" si="44"/>
        <v>2800</v>
      </c>
      <c r="X448" s="245">
        <v>940</v>
      </c>
      <c r="AJ448" s="245">
        <v>2800</v>
      </c>
      <c r="AK448" s="250">
        <v>3740</v>
      </c>
      <c r="AP448" s="257">
        <f t="shared" si="39"/>
        <v>3740</v>
      </c>
      <c r="AS448" s="245">
        <f t="shared" si="40"/>
        <v>3740</v>
      </c>
      <c r="AU448" s="8" t="s">
        <v>1286</v>
      </c>
    </row>
    <row r="449" spans="2:51" hidden="1" x14ac:dyDescent="0.3">
      <c r="B449" t="str">
        <f>VLOOKUP(D449,'[1]DOF080 Rev'!B:B,1,FALSE)</f>
        <v>1022183</v>
      </c>
      <c r="C449" t="str">
        <f>VLOOKUP(D449,Category!A:B,2,FALSE)</f>
        <v>NCOS</v>
      </c>
      <c r="D449" t="str">
        <f t="shared" si="43"/>
        <v>1022183</v>
      </c>
      <c r="E449" t="str">
        <f t="shared" si="41"/>
        <v>Corporate Services DirectorateI T ServicesInformation Technology</v>
      </c>
      <c r="F449" t="s">
        <v>337</v>
      </c>
      <c r="G449" t="s">
        <v>338</v>
      </c>
      <c r="H449" t="s">
        <v>266</v>
      </c>
      <c r="I449" t="s">
        <v>267</v>
      </c>
      <c r="J449" t="s">
        <v>471</v>
      </c>
      <c r="K449" t="s">
        <v>472</v>
      </c>
      <c r="L449">
        <v>102</v>
      </c>
      <c r="M449" t="s">
        <v>472</v>
      </c>
      <c r="N449">
        <v>2183</v>
      </c>
      <c r="O449" t="s">
        <v>478</v>
      </c>
      <c r="P449" s="6" t="str">
        <f t="shared" si="42"/>
        <v>Expenditure</v>
      </c>
      <c r="Q449" s="246">
        <v>13010</v>
      </c>
      <c r="R449" s="246">
        <v>13010</v>
      </c>
      <c r="S449" s="244">
        <v>13010</v>
      </c>
      <c r="V449" s="259">
        <f t="shared" si="44"/>
        <v>13010</v>
      </c>
      <c r="AJ449" s="245">
        <v>13010</v>
      </c>
      <c r="AK449" s="250">
        <v>13010</v>
      </c>
      <c r="AP449" s="257">
        <f t="shared" si="39"/>
        <v>13010</v>
      </c>
      <c r="AS449" s="245">
        <f t="shared" si="40"/>
        <v>13010</v>
      </c>
      <c r="AU449" s="8" t="s">
        <v>1286</v>
      </c>
    </row>
    <row r="450" spans="2:51" hidden="1" x14ac:dyDescent="0.3">
      <c r="B450" t="str">
        <f>VLOOKUP(D450,'[1]DOF080 Rev'!B:B,1,FALSE)</f>
        <v>1022350</v>
      </c>
      <c r="C450" t="str">
        <f>VLOOKUP(D450,Category!A:B,2,FALSE)</f>
        <v>NCOS</v>
      </c>
      <c r="D450" t="str">
        <f t="shared" si="43"/>
        <v>1022350</v>
      </c>
      <c r="E450" t="str">
        <f t="shared" si="41"/>
        <v>Corporate Services DirectorateI T ServicesInformation Technology</v>
      </c>
      <c r="F450" t="s">
        <v>337</v>
      </c>
      <c r="G450" t="s">
        <v>338</v>
      </c>
      <c r="H450" t="s">
        <v>266</v>
      </c>
      <c r="I450" t="s">
        <v>267</v>
      </c>
      <c r="J450" t="s">
        <v>471</v>
      </c>
      <c r="K450" t="s">
        <v>472</v>
      </c>
      <c r="L450">
        <v>102</v>
      </c>
      <c r="M450" t="s">
        <v>472</v>
      </c>
      <c r="N450">
        <v>2350</v>
      </c>
      <c r="O450" t="s">
        <v>479</v>
      </c>
      <c r="P450" s="6" t="str">
        <f t="shared" si="42"/>
        <v>Expenditure</v>
      </c>
      <c r="Q450" s="246">
        <v>31500</v>
      </c>
      <c r="R450" s="246">
        <v>31500</v>
      </c>
      <c r="S450" s="244">
        <v>31500</v>
      </c>
      <c r="V450" s="259">
        <f t="shared" si="44"/>
        <v>31500</v>
      </c>
      <c r="AJ450" s="245">
        <v>31500</v>
      </c>
      <c r="AK450" s="250">
        <v>31500</v>
      </c>
      <c r="AP450" s="257">
        <f t="shared" si="39"/>
        <v>31500</v>
      </c>
      <c r="AS450" s="245">
        <f t="shared" si="40"/>
        <v>31500</v>
      </c>
      <c r="AU450" s="8" t="s">
        <v>3023</v>
      </c>
    </row>
    <row r="451" spans="2:51" ht="100.8" hidden="1" x14ac:dyDescent="0.3">
      <c r="B451" t="str">
        <f>VLOOKUP(D451,'[1]DOF080 Rev'!B:B,1,FALSE)</f>
        <v>1022500</v>
      </c>
      <c r="C451" t="str">
        <f>VLOOKUP(D451,Category!A:B,2,FALSE)</f>
        <v>NCOS</v>
      </c>
      <c r="D451" t="str">
        <f t="shared" si="43"/>
        <v>1022500</v>
      </c>
      <c r="E451" t="str">
        <f t="shared" si="41"/>
        <v>Corporate Services DirectorateI T ServicesInformation Technology</v>
      </c>
      <c r="F451" t="s">
        <v>337</v>
      </c>
      <c r="G451" t="s">
        <v>338</v>
      </c>
      <c r="H451" t="s">
        <v>266</v>
      </c>
      <c r="I451" t="s">
        <v>267</v>
      </c>
      <c r="J451" t="s">
        <v>471</v>
      </c>
      <c r="K451" t="s">
        <v>472</v>
      </c>
      <c r="L451">
        <v>102</v>
      </c>
      <c r="M451" t="s">
        <v>472</v>
      </c>
      <c r="N451">
        <v>2500</v>
      </c>
      <c r="O451" t="s">
        <v>480</v>
      </c>
      <c r="P451" s="6" t="str">
        <f t="shared" si="42"/>
        <v>Expenditure</v>
      </c>
      <c r="Q451" s="246">
        <v>340000</v>
      </c>
      <c r="R451" s="246">
        <v>340000</v>
      </c>
      <c r="S451" s="244">
        <v>340000</v>
      </c>
      <c r="V451" s="259">
        <f t="shared" si="44"/>
        <v>340000</v>
      </c>
      <c r="AJ451" s="245">
        <v>340000</v>
      </c>
      <c r="AK451" s="250">
        <v>340000</v>
      </c>
      <c r="AP451" s="257">
        <f t="shared" si="39"/>
        <v>340000</v>
      </c>
      <c r="AS451" s="245">
        <f t="shared" si="40"/>
        <v>340000</v>
      </c>
      <c r="AT451" s="8" t="s">
        <v>3181</v>
      </c>
      <c r="AU451" s="8" t="s">
        <v>3024</v>
      </c>
      <c r="AX451" s="265">
        <v>47500</v>
      </c>
      <c r="AY451" s="8" t="s">
        <v>3503</v>
      </c>
    </row>
    <row r="452" spans="2:51" ht="28.8" hidden="1" x14ac:dyDescent="0.3">
      <c r="B452" t="str">
        <f>VLOOKUP(D452,'[1]DOF080 Rev'!B:B,1,FALSE)</f>
        <v>1027101</v>
      </c>
      <c r="C452" t="str">
        <f>VLOOKUP(D452,Category!A:B,2,FALSE)</f>
        <v>NCOS</v>
      </c>
      <c r="D452" t="str">
        <f t="shared" si="43"/>
        <v>1027101</v>
      </c>
      <c r="E452" t="str">
        <f t="shared" si="41"/>
        <v>Corporate Services DirectorateI T ServicesInformation Technology</v>
      </c>
      <c r="F452" t="s">
        <v>337</v>
      </c>
      <c r="G452" t="s">
        <v>338</v>
      </c>
      <c r="H452" t="s">
        <v>266</v>
      </c>
      <c r="I452" t="s">
        <v>267</v>
      </c>
      <c r="J452" t="s">
        <v>471</v>
      </c>
      <c r="K452" t="s">
        <v>472</v>
      </c>
      <c r="L452">
        <v>102</v>
      </c>
      <c r="M452" t="s">
        <v>472</v>
      </c>
      <c r="N452">
        <v>7101</v>
      </c>
      <c r="O452" t="s">
        <v>46</v>
      </c>
      <c r="P452" s="6" t="str">
        <f t="shared" si="42"/>
        <v>Income</v>
      </c>
      <c r="Q452" s="246">
        <v>0</v>
      </c>
      <c r="R452" s="246">
        <v>0</v>
      </c>
      <c r="S452" s="244">
        <v>0</v>
      </c>
      <c r="V452" s="259">
        <f t="shared" si="44"/>
        <v>0</v>
      </c>
      <c r="AH452" s="245">
        <v>-27020</v>
      </c>
      <c r="AJ452" s="245">
        <v>-27020</v>
      </c>
      <c r="AK452" s="250">
        <v>-27020</v>
      </c>
      <c r="AP452" s="257">
        <f t="shared" si="39"/>
        <v>-27020</v>
      </c>
      <c r="AS452" s="245">
        <f t="shared" si="40"/>
        <v>-27020</v>
      </c>
      <c r="AT452" s="8" t="s">
        <v>3486</v>
      </c>
      <c r="AU452" s="8" t="s">
        <v>3025</v>
      </c>
    </row>
    <row r="453" spans="2:51" hidden="1" x14ac:dyDescent="0.3">
      <c r="B453" t="str">
        <f>VLOOKUP(D453,'[1]DOF080 Rev'!B:B,1,FALSE)</f>
        <v>1028350</v>
      </c>
      <c r="C453" t="str">
        <f>VLOOKUP(D453,Category!A:B,2,FALSE)</f>
        <v>NCOS</v>
      </c>
      <c r="D453" t="str">
        <f t="shared" si="43"/>
        <v>1028350</v>
      </c>
      <c r="E453" t="str">
        <f t="shared" si="41"/>
        <v>Corporate Services DirectorateI T ServicesInformation Technology</v>
      </c>
      <c r="F453" t="s">
        <v>337</v>
      </c>
      <c r="G453" t="s">
        <v>338</v>
      </c>
      <c r="H453" t="s">
        <v>266</v>
      </c>
      <c r="I453" t="s">
        <v>267</v>
      </c>
      <c r="J453" t="s">
        <v>471</v>
      </c>
      <c r="K453" t="s">
        <v>472</v>
      </c>
      <c r="L453">
        <v>102</v>
      </c>
      <c r="M453" t="s">
        <v>472</v>
      </c>
      <c r="N453">
        <v>8350</v>
      </c>
      <c r="O453" t="s">
        <v>481</v>
      </c>
      <c r="P453" s="6" t="str">
        <f t="shared" si="42"/>
        <v>Income</v>
      </c>
      <c r="Q453" s="246">
        <v>-22500</v>
      </c>
      <c r="R453" s="246">
        <v>-22500</v>
      </c>
      <c r="S453" s="244">
        <v>-22500</v>
      </c>
      <c r="V453" s="259">
        <f t="shared" si="44"/>
        <v>-22500</v>
      </c>
      <c r="AJ453" s="245">
        <v>-22500</v>
      </c>
      <c r="AK453" s="250">
        <v>-22500</v>
      </c>
      <c r="AP453" s="257">
        <f t="shared" si="39"/>
        <v>-22500</v>
      </c>
      <c r="AS453" s="245">
        <f t="shared" si="40"/>
        <v>-22500</v>
      </c>
      <c r="AU453" s="8" t="s">
        <v>1286</v>
      </c>
    </row>
    <row r="454" spans="2:51" ht="57.6" hidden="1" x14ac:dyDescent="0.3">
      <c r="B454" t="str">
        <f>VLOOKUP(D454,'[1]DOF080 Rev'!B:B,1,FALSE)</f>
        <v>30422045</v>
      </c>
      <c r="C454" t="str">
        <f>VLOOKUP(D454,Category!A:B,2,FALSE)</f>
        <v>NCOS</v>
      </c>
      <c r="D454" t="str">
        <f t="shared" si="43"/>
        <v>30422045</v>
      </c>
      <c r="E454" t="str">
        <f t="shared" si="41"/>
        <v>People &amp; Place DirectorateAss Dir CommunitiesAnimal Licensing</v>
      </c>
      <c r="F454" t="s">
        <v>482</v>
      </c>
      <c r="G454" t="s">
        <v>483</v>
      </c>
      <c r="H454" t="s">
        <v>237</v>
      </c>
      <c r="I454" t="s">
        <v>1220</v>
      </c>
      <c r="J454" t="s">
        <v>484</v>
      </c>
      <c r="K454" t="s">
        <v>485</v>
      </c>
      <c r="L454">
        <v>3042</v>
      </c>
      <c r="M454" s="7" t="s">
        <v>486</v>
      </c>
      <c r="N454">
        <v>2045</v>
      </c>
      <c r="O454" t="s">
        <v>170</v>
      </c>
      <c r="P454" s="6" t="str">
        <f t="shared" si="42"/>
        <v>Expenditure</v>
      </c>
      <c r="Q454" s="246">
        <v>2000</v>
      </c>
      <c r="R454" s="246">
        <v>2000</v>
      </c>
      <c r="S454" s="244">
        <v>2000</v>
      </c>
      <c r="V454" s="259">
        <f t="shared" si="44"/>
        <v>2000</v>
      </c>
      <c r="AJ454" s="245">
        <v>2000</v>
      </c>
      <c r="AK454" s="250">
        <v>2000</v>
      </c>
      <c r="AP454" s="257">
        <f t="shared" ref="AP454:AP517" si="45">SUM(AK454:AO454)</f>
        <v>2000</v>
      </c>
      <c r="AS454" s="245">
        <f t="shared" ref="AS454:AS517" si="46">SUM(AP454:AR454)</f>
        <v>2000</v>
      </c>
      <c r="AT454" s="8" t="s">
        <v>3189</v>
      </c>
      <c r="AU454" s="8" t="s">
        <v>1286</v>
      </c>
      <c r="AW454" s="263"/>
      <c r="AX454" s="265">
        <v>2000</v>
      </c>
    </row>
    <row r="455" spans="2:51" hidden="1" x14ac:dyDescent="0.3">
      <c r="B455" t="str">
        <f>VLOOKUP(D455,'[1]DOF080 Rev'!B:B,1,FALSE)</f>
        <v>30428001</v>
      </c>
      <c r="C455" t="str">
        <f>VLOOKUP(D455,Category!A:B,2,FALSE)</f>
        <v>NCOS</v>
      </c>
      <c r="D455" t="str">
        <f t="shared" si="43"/>
        <v>30428001</v>
      </c>
      <c r="E455" t="str">
        <f t="shared" ref="E455:E518" si="47">G455&amp;I455&amp;K455</f>
        <v>People &amp; Place DirectorateAss Dir CommunitiesAnimal Licensing</v>
      </c>
      <c r="F455" t="s">
        <v>482</v>
      </c>
      <c r="G455" t="s">
        <v>483</v>
      </c>
      <c r="H455" t="s">
        <v>237</v>
      </c>
      <c r="I455" t="s">
        <v>1220</v>
      </c>
      <c r="J455" t="s">
        <v>484</v>
      </c>
      <c r="K455" t="s">
        <v>485</v>
      </c>
      <c r="L455">
        <v>3042</v>
      </c>
      <c r="M455" s="7" t="s">
        <v>486</v>
      </c>
      <c r="N455">
        <v>8001</v>
      </c>
      <c r="O455" t="s">
        <v>487</v>
      </c>
      <c r="P455" s="6" t="str">
        <f t="shared" ref="P455:P518" si="48">IF(N455&lt;5000,"Expenditure","Income")</f>
        <v>Income</v>
      </c>
      <c r="Q455" s="246">
        <v>-4500</v>
      </c>
      <c r="R455" s="246">
        <v>-4500</v>
      </c>
      <c r="S455" s="244">
        <v>-4500</v>
      </c>
      <c r="V455" s="259">
        <f t="shared" si="44"/>
        <v>-4500</v>
      </c>
      <c r="AJ455" s="245">
        <v>-4500</v>
      </c>
      <c r="AK455" s="250">
        <v>-4500</v>
      </c>
      <c r="AP455" s="257">
        <f t="shared" si="45"/>
        <v>-4500</v>
      </c>
      <c r="AS455" s="245">
        <f t="shared" si="46"/>
        <v>-4500</v>
      </c>
      <c r="AU455" s="8" t="s">
        <v>1286</v>
      </c>
    </row>
    <row r="456" spans="2:51" hidden="1" x14ac:dyDescent="0.3">
      <c r="B456" t="str">
        <f>VLOOKUP(D456,'[1]DOF080 Rev'!B:B,1,FALSE)</f>
        <v>30428040</v>
      </c>
      <c r="C456" t="str">
        <f>VLOOKUP(D456,Category!A:B,2,FALSE)</f>
        <v>NCOS</v>
      </c>
      <c r="D456" t="str">
        <f t="shared" ref="D456:D519" si="49">L456&amp;N456</f>
        <v>30428040</v>
      </c>
      <c r="E456" t="str">
        <f t="shared" si="47"/>
        <v>People &amp; Place DirectorateAss Dir CommunitiesAnimal Licensing</v>
      </c>
      <c r="F456" t="s">
        <v>482</v>
      </c>
      <c r="G456" t="s">
        <v>483</v>
      </c>
      <c r="H456" t="s">
        <v>237</v>
      </c>
      <c r="I456" t="s">
        <v>1220</v>
      </c>
      <c r="J456" t="s">
        <v>484</v>
      </c>
      <c r="K456" t="s">
        <v>485</v>
      </c>
      <c r="L456">
        <v>3042</v>
      </c>
      <c r="M456" s="7" t="s">
        <v>486</v>
      </c>
      <c r="N456">
        <v>8040</v>
      </c>
      <c r="O456" t="s">
        <v>441</v>
      </c>
      <c r="P456" s="6" t="str">
        <f t="shared" si="48"/>
        <v>Income</v>
      </c>
      <c r="Q456" s="246">
        <v>-2000</v>
      </c>
      <c r="R456" s="246">
        <v>-2000</v>
      </c>
      <c r="S456" s="244">
        <v>-2000</v>
      </c>
      <c r="V456" s="259">
        <f t="shared" ref="V456:V519" si="50">SUM(S456:U456)</f>
        <v>-2000</v>
      </c>
      <c r="AJ456" s="245">
        <v>-2000</v>
      </c>
      <c r="AK456" s="250">
        <v>-2000</v>
      </c>
      <c r="AP456" s="257">
        <f t="shared" si="45"/>
        <v>-2000</v>
      </c>
      <c r="AS456" s="245">
        <f t="shared" si="46"/>
        <v>-2000</v>
      </c>
      <c r="AU456" s="8" t="s">
        <v>1286</v>
      </c>
    </row>
    <row r="457" spans="2:51" ht="86.4" hidden="1" x14ac:dyDescent="0.3">
      <c r="B457" t="str">
        <f>VLOOKUP(D457,'[1]DOF080 Rev'!B:B,1,FALSE)</f>
        <v>30441502</v>
      </c>
      <c r="C457" t="str">
        <f>VLOOKUP(D457,Category!A:B,2,FALSE)</f>
        <v>NCOS</v>
      </c>
      <c r="D457" t="str">
        <f t="shared" si="49"/>
        <v>30441502</v>
      </c>
      <c r="E457" t="str">
        <f t="shared" si="47"/>
        <v>People &amp; Place DirectorateAss Dir CommunitiesCommunity Wardens</v>
      </c>
      <c r="F457" t="s">
        <v>482</v>
      </c>
      <c r="G457" t="s">
        <v>483</v>
      </c>
      <c r="H457" t="s">
        <v>237</v>
      </c>
      <c r="I457" t="s">
        <v>1220</v>
      </c>
      <c r="J457" t="s">
        <v>488</v>
      </c>
      <c r="K457" t="s">
        <v>489</v>
      </c>
      <c r="L457">
        <v>3044</v>
      </c>
      <c r="M457" t="s">
        <v>490</v>
      </c>
      <c r="N457">
        <v>1502</v>
      </c>
      <c r="O457" t="s">
        <v>491</v>
      </c>
      <c r="P457" s="6" t="str">
        <f t="shared" si="48"/>
        <v>Expenditure</v>
      </c>
      <c r="Q457" s="246">
        <v>6500</v>
      </c>
      <c r="R457" s="246">
        <v>6500</v>
      </c>
      <c r="S457" s="244">
        <v>6500</v>
      </c>
      <c r="V457" s="259">
        <f t="shared" si="50"/>
        <v>6500</v>
      </c>
      <c r="AJ457" s="245">
        <v>6500</v>
      </c>
      <c r="AK457" s="250">
        <v>6500</v>
      </c>
      <c r="AP457" s="257">
        <f t="shared" si="45"/>
        <v>6500</v>
      </c>
      <c r="AS457" s="245">
        <f t="shared" si="46"/>
        <v>6500</v>
      </c>
      <c r="AT457" s="253" t="s">
        <v>3182</v>
      </c>
      <c r="AW457" s="251">
        <v>4500</v>
      </c>
    </row>
    <row r="458" spans="2:51" ht="43.2" hidden="1" x14ac:dyDescent="0.3">
      <c r="B458" t="str">
        <f>VLOOKUP(D458,'[1]DOF080 Rev'!B:B,1,FALSE)</f>
        <v>30441506</v>
      </c>
      <c r="C458" t="str">
        <f>VLOOKUP(D458,Category!A:B,2,FALSE)</f>
        <v>NCOS</v>
      </c>
      <c r="D458" t="str">
        <f t="shared" si="49"/>
        <v>30441506</v>
      </c>
      <c r="E458" t="str">
        <f t="shared" si="47"/>
        <v>People &amp; Place DirectorateAss Dir CommunitiesCommunity Wardens</v>
      </c>
      <c r="F458" t="s">
        <v>482</v>
      </c>
      <c r="G458" t="s">
        <v>483</v>
      </c>
      <c r="H458" t="s">
        <v>237</v>
      </c>
      <c r="I458" t="s">
        <v>1220</v>
      </c>
      <c r="J458" t="s">
        <v>488</v>
      </c>
      <c r="K458" t="s">
        <v>489</v>
      </c>
      <c r="L458">
        <v>3044</v>
      </c>
      <c r="M458" t="s">
        <v>490</v>
      </c>
      <c r="N458">
        <v>1506</v>
      </c>
      <c r="O458" t="s">
        <v>492</v>
      </c>
      <c r="P458" s="6" t="str">
        <f t="shared" si="48"/>
        <v>Expenditure</v>
      </c>
      <c r="Q458" s="246">
        <v>200</v>
      </c>
      <c r="R458" s="246">
        <v>200</v>
      </c>
      <c r="S458" s="244">
        <v>200</v>
      </c>
      <c r="V458" s="259">
        <f t="shared" si="50"/>
        <v>200</v>
      </c>
      <c r="X458" s="245">
        <v>200</v>
      </c>
      <c r="AJ458" s="245">
        <v>200</v>
      </c>
      <c r="AK458" s="250">
        <v>400</v>
      </c>
      <c r="AP458" s="257">
        <f t="shared" si="45"/>
        <v>400</v>
      </c>
      <c r="AS458" s="245">
        <f t="shared" si="46"/>
        <v>400</v>
      </c>
      <c r="AT458" s="253" t="s">
        <v>3183</v>
      </c>
      <c r="AW458" s="251">
        <v>300</v>
      </c>
    </row>
    <row r="459" spans="2:51" ht="28.8" hidden="1" x14ac:dyDescent="0.3">
      <c r="B459" t="str">
        <f>VLOOKUP(D459,'[1]DOF080 Rev'!B:B,1,FALSE)</f>
        <v>30441508</v>
      </c>
      <c r="C459" t="str">
        <f>VLOOKUP(D459,Category!A:B,2,FALSE)</f>
        <v>NCOS</v>
      </c>
      <c r="D459" t="str">
        <f t="shared" si="49"/>
        <v>30441508</v>
      </c>
      <c r="E459" t="str">
        <f t="shared" si="47"/>
        <v>People &amp; Place DirectorateAss Dir CommunitiesCommunity Wardens</v>
      </c>
      <c r="F459" t="s">
        <v>482</v>
      </c>
      <c r="G459" t="s">
        <v>483</v>
      </c>
      <c r="H459" t="s">
        <v>237</v>
      </c>
      <c r="I459" t="s">
        <v>1220</v>
      </c>
      <c r="J459" t="s">
        <v>488</v>
      </c>
      <c r="K459" t="s">
        <v>489</v>
      </c>
      <c r="L459">
        <v>3044</v>
      </c>
      <c r="M459" t="s">
        <v>490</v>
      </c>
      <c r="N459">
        <v>1508</v>
      </c>
      <c r="O459" t="s">
        <v>493</v>
      </c>
      <c r="P459" s="6" t="str">
        <f t="shared" si="48"/>
        <v>Expenditure</v>
      </c>
      <c r="Q459" s="246">
        <v>1100</v>
      </c>
      <c r="R459" s="246">
        <v>1100</v>
      </c>
      <c r="S459" s="244">
        <v>1100</v>
      </c>
      <c r="V459" s="259">
        <f t="shared" si="50"/>
        <v>1100</v>
      </c>
      <c r="X459" s="245">
        <v>300</v>
      </c>
      <c r="AJ459" s="245">
        <v>1100</v>
      </c>
      <c r="AK459" s="250">
        <v>1400</v>
      </c>
      <c r="AP459" s="257">
        <f t="shared" si="45"/>
        <v>1400</v>
      </c>
      <c r="AS459" s="245">
        <f t="shared" si="46"/>
        <v>1400</v>
      </c>
      <c r="AT459" s="8" t="s">
        <v>3026</v>
      </c>
      <c r="AU459" s="8" t="s">
        <v>3026</v>
      </c>
    </row>
    <row r="460" spans="2:51" ht="57.6" hidden="1" x14ac:dyDescent="0.3">
      <c r="B460" t="str">
        <f>VLOOKUP(D460,'[1]DOF080 Rev'!B:B,1,FALSE)</f>
        <v>30441509</v>
      </c>
      <c r="C460" t="str">
        <f>VLOOKUP(D460,Category!A:B,2,FALSE)</f>
        <v>NCOS</v>
      </c>
      <c r="D460" t="str">
        <f t="shared" si="49"/>
        <v>30441509</v>
      </c>
      <c r="E460" t="str">
        <f t="shared" si="47"/>
        <v>People &amp; Place DirectorateAss Dir CommunitiesCommunity Wardens</v>
      </c>
      <c r="F460" t="s">
        <v>482</v>
      </c>
      <c r="G460" t="s">
        <v>483</v>
      </c>
      <c r="H460" t="s">
        <v>237</v>
      </c>
      <c r="I460" t="s">
        <v>1220</v>
      </c>
      <c r="J460" t="s">
        <v>488</v>
      </c>
      <c r="K460" t="s">
        <v>489</v>
      </c>
      <c r="L460">
        <v>3044</v>
      </c>
      <c r="M460" t="s">
        <v>490</v>
      </c>
      <c r="N460">
        <v>1509</v>
      </c>
      <c r="O460" t="s">
        <v>494</v>
      </c>
      <c r="P460" s="6" t="str">
        <f t="shared" si="48"/>
        <v>Expenditure</v>
      </c>
      <c r="Q460" s="246">
        <v>1770</v>
      </c>
      <c r="R460" s="246">
        <v>1770</v>
      </c>
      <c r="S460" s="244">
        <v>1770</v>
      </c>
      <c r="V460" s="259">
        <f t="shared" si="50"/>
        <v>1770</v>
      </c>
      <c r="AJ460" s="245">
        <v>1770</v>
      </c>
      <c r="AK460" s="250">
        <v>1770</v>
      </c>
      <c r="AP460" s="257">
        <f t="shared" si="45"/>
        <v>1770</v>
      </c>
      <c r="AS460" s="245">
        <f t="shared" si="46"/>
        <v>1770</v>
      </c>
      <c r="AT460" s="8" t="s">
        <v>3184</v>
      </c>
      <c r="AU460" s="8" t="s">
        <v>3027</v>
      </c>
      <c r="AW460" s="251">
        <v>130</v>
      </c>
    </row>
    <row r="461" spans="2:51" hidden="1" x14ac:dyDescent="0.3">
      <c r="B461" t="str">
        <f>VLOOKUP(D461,'[1]DOF080 Rev'!B:B,1,FALSE)</f>
        <v>30442000</v>
      </c>
      <c r="C461" t="str">
        <f>VLOOKUP(D461,Category!A:B,2,FALSE)</f>
        <v>NCOS</v>
      </c>
      <c r="D461" t="str">
        <f t="shared" si="49"/>
        <v>30442000</v>
      </c>
      <c r="E461" t="str">
        <f t="shared" si="47"/>
        <v>People &amp; Place DirectorateAss Dir CommunitiesCommunity Wardens</v>
      </c>
      <c r="F461" t="s">
        <v>482</v>
      </c>
      <c r="G461" t="s">
        <v>483</v>
      </c>
      <c r="H461" t="s">
        <v>237</v>
      </c>
      <c r="I461" t="s">
        <v>1220</v>
      </c>
      <c r="J461" t="s">
        <v>488</v>
      </c>
      <c r="K461" t="s">
        <v>489</v>
      </c>
      <c r="L461">
        <v>3044</v>
      </c>
      <c r="M461" t="s">
        <v>490</v>
      </c>
      <c r="N461">
        <v>2000</v>
      </c>
      <c r="O461" t="s">
        <v>271</v>
      </c>
      <c r="P461" s="6" t="str">
        <f t="shared" si="48"/>
        <v>Expenditure</v>
      </c>
      <c r="Q461" s="246">
        <v>200</v>
      </c>
      <c r="R461" s="246">
        <v>200</v>
      </c>
      <c r="S461" s="244">
        <v>200</v>
      </c>
      <c r="V461" s="259">
        <f t="shared" si="50"/>
        <v>200</v>
      </c>
      <c r="X461" s="245">
        <v>200</v>
      </c>
      <c r="AJ461" s="245">
        <v>200</v>
      </c>
      <c r="AK461" s="250">
        <v>400</v>
      </c>
      <c r="AP461" s="257">
        <f t="shared" si="45"/>
        <v>400</v>
      </c>
      <c r="AS461" s="245">
        <f t="shared" si="46"/>
        <v>400</v>
      </c>
      <c r="AU461" s="8" t="s">
        <v>3028</v>
      </c>
    </row>
    <row r="462" spans="2:51" hidden="1" x14ac:dyDescent="0.3">
      <c r="B462" t="str">
        <f>VLOOKUP(D462,'[1]DOF080 Rev'!B:B,1,FALSE)</f>
        <v>30442019</v>
      </c>
      <c r="C462" t="str">
        <f>VLOOKUP(D462,Category!A:B,2,FALSE)</f>
        <v>NCOS</v>
      </c>
      <c r="D462" t="str">
        <f t="shared" si="49"/>
        <v>30442019</v>
      </c>
      <c r="E462" t="str">
        <f t="shared" si="47"/>
        <v>People &amp; Place DirectorateAss Dir CommunitiesCommunity Wardens</v>
      </c>
      <c r="F462" t="s">
        <v>482</v>
      </c>
      <c r="G462" t="s">
        <v>483</v>
      </c>
      <c r="H462" t="s">
        <v>237</v>
      </c>
      <c r="I462" t="s">
        <v>1220</v>
      </c>
      <c r="J462" t="s">
        <v>488</v>
      </c>
      <c r="K462" t="s">
        <v>489</v>
      </c>
      <c r="L462">
        <v>3044</v>
      </c>
      <c r="M462" t="s">
        <v>490</v>
      </c>
      <c r="N462">
        <v>2019</v>
      </c>
      <c r="O462" t="s">
        <v>495</v>
      </c>
      <c r="P462" s="6" t="str">
        <f t="shared" si="48"/>
        <v>Expenditure</v>
      </c>
      <c r="Q462" s="246">
        <v>250</v>
      </c>
      <c r="R462" s="246">
        <v>250</v>
      </c>
      <c r="S462" s="244">
        <v>250</v>
      </c>
      <c r="V462" s="259">
        <f t="shared" si="50"/>
        <v>250</v>
      </c>
      <c r="AJ462" s="245">
        <v>250</v>
      </c>
      <c r="AK462" s="250">
        <v>250</v>
      </c>
      <c r="AP462" s="257">
        <f t="shared" si="45"/>
        <v>250</v>
      </c>
      <c r="AS462" s="245">
        <f t="shared" si="46"/>
        <v>250</v>
      </c>
      <c r="AU462" s="8" t="s">
        <v>1286</v>
      </c>
    </row>
    <row r="463" spans="2:51" hidden="1" x14ac:dyDescent="0.3">
      <c r="B463" t="str">
        <f>VLOOKUP(D463,'[1]DOF080 Rev'!B:B,1,FALSE)</f>
        <v>30442031</v>
      </c>
      <c r="C463" t="str">
        <f>VLOOKUP(D463,Category!A:B,2,FALSE)</f>
        <v>NCOS</v>
      </c>
      <c r="D463" t="str">
        <f t="shared" si="49"/>
        <v>30442031</v>
      </c>
      <c r="E463" t="str">
        <f t="shared" si="47"/>
        <v>People &amp; Place DirectorateAss Dir CommunitiesCommunity Wardens</v>
      </c>
      <c r="F463" t="s">
        <v>482</v>
      </c>
      <c r="G463" t="s">
        <v>483</v>
      </c>
      <c r="H463" t="s">
        <v>237</v>
      </c>
      <c r="I463" t="s">
        <v>1220</v>
      </c>
      <c r="J463" t="s">
        <v>488</v>
      </c>
      <c r="K463" t="s">
        <v>489</v>
      </c>
      <c r="L463">
        <v>3044</v>
      </c>
      <c r="M463" t="s">
        <v>490</v>
      </c>
      <c r="N463">
        <v>2031</v>
      </c>
      <c r="O463" t="s">
        <v>496</v>
      </c>
      <c r="P463" s="6" t="str">
        <f t="shared" si="48"/>
        <v>Expenditure</v>
      </c>
      <c r="Q463" s="246">
        <v>330</v>
      </c>
      <c r="R463" s="246">
        <v>330</v>
      </c>
      <c r="S463" s="244">
        <v>330</v>
      </c>
      <c r="V463" s="259">
        <f t="shared" si="50"/>
        <v>330</v>
      </c>
      <c r="AJ463" s="245">
        <v>330</v>
      </c>
      <c r="AK463" s="250">
        <v>330</v>
      </c>
      <c r="AP463" s="257">
        <f t="shared" si="45"/>
        <v>330</v>
      </c>
      <c r="AS463" s="245">
        <f t="shared" si="46"/>
        <v>330</v>
      </c>
      <c r="AU463" s="8" t="s">
        <v>1286</v>
      </c>
    </row>
    <row r="464" spans="2:51" ht="43.2" hidden="1" x14ac:dyDescent="0.3">
      <c r="B464" t="str">
        <f>VLOOKUP(D464,'[1]DOF080 Rev'!B:B,1,FALSE)</f>
        <v>30442084</v>
      </c>
      <c r="C464" t="str">
        <f>VLOOKUP(D464,Category!A:B,2,FALSE)</f>
        <v>NCOS</v>
      </c>
      <c r="D464" t="str">
        <f t="shared" si="49"/>
        <v>30442084</v>
      </c>
      <c r="E464" t="str">
        <f t="shared" si="47"/>
        <v>People &amp; Place DirectorateAss Dir CommunitiesCommunity Wardens</v>
      </c>
      <c r="F464" t="s">
        <v>482</v>
      </c>
      <c r="G464" t="s">
        <v>483</v>
      </c>
      <c r="H464" t="s">
        <v>237</v>
      </c>
      <c r="I464" t="s">
        <v>1220</v>
      </c>
      <c r="J464" t="s">
        <v>488</v>
      </c>
      <c r="K464" t="s">
        <v>489</v>
      </c>
      <c r="L464">
        <v>3044</v>
      </c>
      <c r="M464" t="s">
        <v>490</v>
      </c>
      <c r="N464">
        <v>2084</v>
      </c>
      <c r="O464" t="s">
        <v>497</v>
      </c>
      <c r="P464" s="6" t="str">
        <f t="shared" si="48"/>
        <v>Expenditure</v>
      </c>
      <c r="Q464" s="246">
        <v>500</v>
      </c>
      <c r="R464" s="246">
        <v>500</v>
      </c>
      <c r="S464" s="244">
        <v>500</v>
      </c>
      <c r="V464" s="259">
        <f t="shared" si="50"/>
        <v>500</v>
      </c>
      <c r="X464" s="245">
        <v>700</v>
      </c>
      <c r="AJ464" s="245">
        <v>500</v>
      </c>
      <c r="AK464" s="250">
        <v>1200</v>
      </c>
      <c r="AP464" s="257">
        <f t="shared" si="45"/>
        <v>1200</v>
      </c>
      <c r="AS464" s="245">
        <f t="shared" si="46"/>
        <v>1200</v>
      </c>
      <c r="AU464" s="8" t="s">
        <v>3029</v>
      </c>
    </row>
    <row r="465" spans="2:50" hidden="1" x14ac:dyDescent="0.3">
      <c r="B465" t="str">
        <f>VLOOKUP(D465,'[1]DOF080 Rev'!B:B,1,FALSE)</f>
        <v>30442143</v>
      </c>
      <c r="C465" t="str">
        <f>VLOOKUP(D465,Category!A:B,2,FALSE)</f>
        <v>NCOS</v>
      </c>
      <c r="D465" t="str">
        <f t="shared" si="49"/>
        <v>30442143</v>
      </c>
      <c r="E465" t="str">
        <f t="shared" si="47"/>
        <v>People &amp; Place DirectorateAss Dir CommunitiesCommunity Wardens</v>
      </c>
      <c r="F465" t="s">
        <v>482</v>
      </c>
      <c r="G465" t="s">
        <v>483</v>
      </c>
      <c r="H465" t="s">
        <v>237</v>
      </c>
      <c r="I465" t="s">
        <v>1220</v>
      </c>
      <c r="J465" t="s">
        <v>488</v>
      </c>
      <c r="K465" t="s">
        <v>489</v>
      </c>
      <c r="L465">
        <v>3044</v>
      </c>
      <c r="M465" t="s">
        <v>490</v>
      </c>
      <c r="N465">
        <v>2143</v>
      </c>
      <c r="O465" t="s">
        <v>498</v>
      </c>
      <c r="P465" s="6" t="str">
        <f t="shared" si="48"/>
        <v>Expenditure</v>
      </c>
      <c r="Q465" s="246">
        <v>700</v>
      </c>
      <c r="R465" s="246">
        <v>700</v>
      </c>
      <c r="S465" s="244">
        <v>700</v>
      </c>
      <c r="V465" s="259">
        <f t="shared" si="50"/>
        <v>700</v>
      </c>
      <c r="AJ465" s="245">
        <v>700</v>
      </c>
      <c r="AK465" s="250">
        <v>700</v>
      </c>
      <c r="AP465" s="257">
        <f t="shared" si="45"/>
        <v>700</v>
      </c>
      <c r="AS465" s="245">
        <f t="shared" si="46"/>
        <v>700</v>
      </c>
      <c r="AU465" s="8" t="s">
        <v>1286</v>
      </c>
    </row>
    <row r="466" spans="2:50" ht="28.8" hidden="1" x14ac:dyDescent="0.3">
      <c r="B466" t="str">
        <f>VLOOKUP(D466,'[1]DOF080 Rev'!B:B,1,FALSE)</f>
        <v>30448040</v>
      </c>
      <c r="C466" t="str">
        <f>VLOOKUP(D466,Category!A:B,2,FALSE)</f>
        <v>NCOS</v>
      </c>
      <c r="D466" t="str">
        <f t="shared" si="49"/>
        <v>30448040</v>
      </c>
      <c r="E466" t="str">
        <f t="shared" si="47"/>
        <v>People &amp; Place DirectorateAss Dir CommunitiesCommunity Wardens</v>
      </c>
      <c r="F466" t="s">
        <v>482</v>
      </c>
      <c r="G466" t="s">
        <v>483</v>
      </c>
      <c r="H466" t="s">
        <v>237</v>
      </c>
      <c r="I466" t="s">
        <v>1220</v>
      </c>
      <c r="J466" t="s">
        <v>488</v>
      </c>
      <c r="K466" t="s">
        <v>489</v>
      </c>
      <c r="L466">
        <v>3044</v>
      </c>
      <c r="M466" t="s">
        <v>490</v>
      </c>
      <c r="N466">
        <v>8040</v>
      </c>
      <c r="O466" t="s">
        <v>441</v>
      </c>
      <c r="P466" s="6" t="str">
        <f t="shared" si="48"/>
        <v>Income</v>
      </c>
      <c r="Q466" s="246">
        <v>-200</v>
      </c>
      <c r="R466" s="246">
        <v>-200</v>
      </c>
      <c r="S466" s="244">
        <v>-200</v>
      </c>
      <c r="V466" s="259">
        <f t="shared" si="50"/>
        <v>-200</v>
      </c>
      <c r="AH466" s="245">
        <v>-300</v>
      </c>
      <c r="AJ466" s="245">
        <v>-200</v>
      </c>
      <c r="AK466" s="250">
        <v>-500</v>
      </c>
      <c r="AP466" s="257">
        <f t="shared" si="45"/>
        <v>-500</v>
      </c>
      <c r="AS466" s="245">
        <f t="shared" si="46"/>
        <v>-500</v>
      </c>
      <c r="AU466" s="8" t="s">
        <v>3030</v>
      </c>
    </row>
    <row r="467" spans="2:50" hidden="1" x14ac:dyDescent="0.3">
      <c r="B467" t="str">
        <f>VLOOKUP(D467,'[1]DOF080 Rev'!B:B,1,FALSE)</f>
        <v>30448042</v>
      </c>
      <c r="C467" t="str">
        <f>VLOOKUP(D467,Category!A:B,2,FALSE)</f>
        <v>NCOS</v>
      </c>
      <c r="D467" t="str">
        <f t="shared" si="49"/>
        <v>30448042</v>
      </c>
      <c r="E467" t="str">
        <f t="shared" si="47"/>
        <v>People &amp; Place DirectorateAss Dir CommunitiesCommunity Wardens</v>
      </c>
      <c r="F467" t="s">
        <v>482</v>
      </c>
      <c r="G467" t="s">
        <v>483</v>
      </c>
      <c r="H467" t="s">
        <v>237</v>
      </c>
      <c r="I467" t="s">
        <v>1220</v>
      </c>
      <c r="J467" t="s">
        <v>488</v>
      </c>
      <c r="K467" t="s">
        <v>489</v>
      </c>
      <c r="L467">
        <v>3044</v>
      </c>
      <c r="M467" t="s">
        <v>490</v>
      </c>
      <c r="N467">
        <v>8042</v>
      </c>
      <c r="O467" t="s">
        <v>499</v>
      </c>
      <c r="P467" s="6" t="str">
        <f t="shared" si="48"/>
        <v>Income</v>
      </c>
      <c r="Q467" s="246">
        <v>-800</v>
      </c>
      <c r="R467" s="246">
        <v>-800</v>
      </c>
      <c r="S467" s="244">
        <v>-800</v>
      </c>
      <c r="V467" s="259">
        <f t="shared" si="50"/>
        <v>-800</v>
      </c>
      <c r="AJ467" s="245">
        <v>-800</v>
      </c>
      <c r="AK467" s="250">
        <v>-800</v>
      </c>
      <c r="AP467" s="257">
        <f t="shared" si="45"/>
        <v>-800</v>
      </c>
      <c r="AS467" s="245">
        <f t="shared" si="46"/>
        <v>-800</v>
      </c>
      <c r="AU467" s="8" t="s">
        <v>1286</v>
      </c>
    </row>
    <row r="468" spans="2:50" hidden="1" x14ac:dyDescent="0.3">
      <c r="B468" t="str">
        <f>VLOOKUP(D468,'[1]DOF080 Rev'!B:B,1,FALSE)</f>
        <v>30452079</v>
      </c>
      <c r="C468" t="str">
        <f>VLOOKUP(D468,Category!A:B,2,FALSE)</f>
        <v>NCOS</v>
      </c>
      <c r="D468" t="str">
        <f t="shared" si="49"/>
        <v>30452079</v>
      </c>
      <c r="E468" t="str">
        <f t="shared" si="47"/>
        <v>People &amp; Place DirectorateAss Dir CommunitiesCommunity Wardens</v>
      </c>
      <c r="F468" t="s">
        <v>482</v>
      </c>
      <c r="G468" t="s">
        <v>483</v>
      </c>
      <c r="H468" t="s">
        <v>237</v>
      </c>
      <c r="I468" t="s">
        <v>1220</v>
      </c>
      <c r="J468" t="s">
        <v>488</v>
      </c>
      <c r="K468" t="s">
        <v>489</v>
      </c>
      <c r="L468">
        <v>3045</v>
      </c>
      <c r="M468" t="s">
        <v>500</v>
      </c>
      <c r="N468">
        <v>2079</v>
      </c>
      <c r="O468" t="s">
        <v>35</v>
      </c>
      <c r="P468" s="6" t="str">
        <f t="shared" si="48"/>
        <v>Expenditure</v>
      </c>
      <c r="Q468" s="246">
        <v>250</v>
      </c>
      <c r="R468" s="246">
        <v>250</v>
      </c>
      <c r="S468" s="244">
        <v>250</v>
      </c>
      <c r="V468" s="259">
        <f t="shared" si="50"/>
        <v>250</v>
      </c>
      <c r="AJ468" s="245">
        <v>250</v>
      </c>
      <c r="AK468" s="250">
        <v>250</v>
      </c>
      <c r="AP468" s="257">
        <f t="shared" si="45"/>
        <v>250</v>
      </c>
      <c r="AS468" s="245">
        <f t="shared" si="46"/>
        <v>250</v>
      </c>
      <c r="AU468" s="8" t="s">
        <v>1286</v>
      </c>
    </row>
    <row r="469" spans="2:50" ht="43.2" hidden="1" x14ac:dyDescent="0.3">
      <c r="B469" t="str">
        <f>VLOOKUP(D469,'[1]DOF080 Rev'!B:B,1,FALSE)</f>
        <v>30452168</v>
      </c>
      <c r="C469" t="str">
        <f>VLOOKUP(D469,Category!A:B,2,FALSE)</f>
        <v>NCOS</v>
      </c>
      <c r="D469" t="str">
        <f t="shared" si="49"/>
        <v>30452168</v>
      </c>
      <c r="E469" t="str">
        <f t="shared" si="47"/>
        <v>People &amp; Place DirectorateAss Dir CommunitiesCommunity Wardens</v>
      </c>
      <c r="F469" t="s">
        <v>482</v>
      </c>
      <c r="G469" t="s">
        <v>483</v>
      </c>
      <c r="H469" t="s">
        <v>237</v>
      </c>
      <c r="I469" t="s">
        <v>1220</v>
      </c>
      <c r="J469" t="s">
        <v>488</v>
      </c>
      <c r="K469" t="s">
        <v>489</v>
      </c>
      <c r="L469">
        <v>3045</v>
      </c>
      <c r="M469" t="s">
        <v>500</v>
      </c>
      <c r="N469">
        <v>2168</v>
      </c>
      <c r="O469" t="s">
        <v>501</v>
      </c>
      <c r="P469" s="6" t="str">
        <f t="shared" si="48"/>
        <v>Expenditure</v>
      </c>
      <c r="Q469" s="246">
        <v>800</v>
      </c>
      <c r="R469" s="246">
        <v>800</v>
      </c>
      <c r="S469" s="244">
        <v>800</v>
      </c>
      <c r="V469" s="259">
        <f t="shared" si="50"/>
        <v>800</v>
      </c>
      <c r="AJ469" s="245">
        <v>800</v>
      </c>
      <c r="AK469" s="250">
        <v>800</v>
      </c>
      <c r="AP469" s="257">
        <f t="shared" si="45"/>
        <v>800</v>
      </c>
      <c r="AS469" s="245">
        <f t="shared" si="46"/>
        <v>800</v>
      </c>
      <c r="AU469" s="8" t="s">
        <v>3031</v>
      </c>
    </row>
    <row r="470" spans="2:50" ht="28.8" hidden="1" x14ac:dyDescent="0.3">
      <c r="B470" t="str">
        <f>VLOOKUP(D470,'[1]DOF080 Rev'!B:B,1,FALSE)</f>
        <v>30453200</v>
      </c>
      <c r="C470" t="str">
        <f>VLOOKUP(D470,Category!A:B,2,FALSE)</f>
        <v>NCOS</v>
      </c>
      <c r="D470" t="str">
        <f t="shared" si="49"/>
        <v>30453200</v>
      </c>
      <c r="E470" t="str">
        <f t="shared" si="47"/>
        <v>People &amp; Place DirectorateAss Dir CommunitiesCommunity Wardens</v>
      </c>
      <c r="F470" t="s">
        <v>482</v>
      </c>
      <c r="G470" t="s">
        <v>483</v>
      </c>
      <c r="H470" t="s">
        <v>237</v>
      </c>
      <c r="I470" t="s">
        <v>1220</v>
      </c>
      <c r="J470" t="s">
        <v>488</v>
      </c>
      <c r="K470" t="s">
        <v>489</v>
      </c>
      <c r="L470">
        <v>3045</v>
      </c>
      <c r="M470" t="s">
        <v>500</v>
      </c>
      <c r="N470">
        <v>3200</v>
      </c>
      <c r="O470" t="s">
        <v>502</v>
      </c>
      <c r="P470" s="6" t="str">
        <f t="shared" si="48"/>
        <v>Expenditure</v>
      </c>
      <c r="Q470" s="246">
        <v>11720</v>
      </c>
      <c r="R470" s="246">
        <v>11720</v>
      </c>
      <c r="S470" s="244">
        <v>11720</v>
      </c>
      <c r="V470" s="259">
        <f t="shared" si="50"/>
        <v>11720</v>
      </c>
      <c r="X470" s="245">
        <v>470</v>
      </c>
      <c r="AJ470" s="245">
        <v>11720</v>
      </c>
      <c r="AK470" s="250">
        <v>12190</v>
      </c>
      <c r="AP470" s="257">
        <f t="shared" si="45"/>
        <v>12190</v>
      </c>
      <c r="AS470" s="245">
        <f t="shared" si="46"/>
        <v>12190</v>
      </c>
      <c r="AU470" s="8" t="s">
        <v>3032</v>
      </c>
    </row>
    <row r="471" spans="2:50" ht="28.8" hidden="1" x14ac:dyDescent="0.3">
      <c r="B471" t="str">
        <f>VLOOKUP(D471,'[1]DOF080 Rev'!B:B,1,FALSE)</f>
        <v>30453201</v>
      </c>
      <c r="C471" t="str">
        <f>VLOOKUP(D471,Category!A:B,2,FALSE)</f>
        <v>NCOS</v>
      </c>
      <c r="D471" t="str">
        <f t="shared" si="49"/>
        <v>30453201</v>
      </c>
      <c r="E471" t="str">
        <f t="shared" si="47"/>
        <v>People &amp; Place DirectorateAss Dir CommunitiesCommunity Wardens</v>
      </c>
      <c r="F471" t="s">
        <v>482</v>
      </c>
      <c r="G471" t="s">
        <v>483</v>
      </c>
      <c r="H471" t="s">
        <v>237</v>
      </c>
      <c r="I471" t="s">
        <v>1220</v>
      </c>
      <c r="J471" t="s">
        <v>488</v>
      </c>
      <c r="K471" t="s">
        <v>489</v>
      </c>
      <c r="L471">
        <v>3045</v>
      </c>
      <c r="M471" t="s">
        <v>500</v>
      </c>
      <c r="N471">
        <v>3201</v>
      </c>
      <c r="O471" t="s">
        <v>503</v>
      </c>
      <c r="P471" s="6" t="str">
        <f t="shared" si="48"/>
        <v>Expenditure</v>
      </c>
      <c r="Q471" s="246">
        <v>2000</v>
      </c>
      <c r="R471" s="246">
        <v>2000</v>
      </c>
      <c r="S471" s="244">
        <v>2000</v>
      </c>
      <c r="V471" s="259">
        <f t="shared" si="50"/>
        <v>2000</v>
      </c>
      <c r="X471" s="245">
        <v>90</v>
      </c>
      <c r="AJ471" s="245">
        <v>2000</v>
      </c>
      <c r="AK471" s="250">
        <v>2090</v>
      </c>
      <c r="AP471" s="257">
        <f t="shared" si="45"/>
        <v>2090</v>
      </c>
      <c r="AS471" s="245">
        <f t="shared" si="46"/>
        <v>2090</v>
      </c>
      <c r="AU471" s="8" t="s">
        <v>3033</v>
      </c>
    </row>
    <row r="472" spans="2:50" hidden="1" x14ac:dyDescent="0.3">
      <c r="B472" t="str">
        <f>VLOOKUP(D472,'[1]DOF080 Rev'!B:B,1,FALSE)</f>
        <v>30458040</v>
      </c>
      <c r="C472" t="str">
        <f>VLOOKUP(D472,Category!A:B,2,FALSE)</f>
        <v>NCOS</v>
      </c>
      <c r="D472" t="str">
        <f t="shared" si="49"/>
        <v>30458040</v>
      </c>
      <c r="E472" t="str">
        <f t="shared" si="47"/>
        <v>People &amp; Place DirectorateAss Dir CommunitiesCommunity Wardens</v>
      </c>
      <c r="F472" t="s">
        <v>482</v>
      </c>
      <c r="G472" t="s">
        <v>483</v>
      </c>
      <c r="H472" t="s">
        <v>237</v>
      </c>
      <c r="I472" t="s">
        <v>1220</v>
      </c>
      <c r="J472" t="s">
        <v>488</v>
      </c>
      <c r="K472" t="s">
        <v>489</v>
      </c>
      <c r="L472">
        <v>3045</v>
      </c>
      <c r="M472" t="s">
        <v>500</v>
      </c>
      <c r="N472">
        <v>8040</v>
      </c>
      <c r="O472" t="s">
        <v>441</v>
      </c>
      <c r="P472" s="6" t="str">
        <f t="shared" si="48"/>
        <v>Income</v>
      </c>
      <c r="Q472" s="246">
        <v>-900</v>
      </c>
      <c r="R472" s="246">
        <v>-900</v>
      </c>
      <c r="S472" s="244">
        <v>-900</v>
      </c>
      <c r="V472" s="259">
        <f t="shared" si="50"/>
        <v>-900</v>
      </c>
      <c r="AJ472" s="245">
        <v>-900</v>
      </c>
      <c r="AK472" s="250">
        <v>-900</v>
      </c>
      <c r="AP472" s="257">
        <f t="shared" si="45"/>
        <v>-900</v>
      </c>
      <c r="AS472" s="245">
        <f t="shared" si="46"/>
        <v>-900</v>
      </c>
      <c r="AU472" s="8" t="s">
        <v>1286</v>
      </c>
    </row>
    <row r="473" spans="2:50" hidden="1" x14ac:dyDescent="0.3">
      <c r="B473" t="str">
        <f>VLOOKUP(D473,'[1]DOF080 Rev'!B:B,1,FALSE)</f>
        <v>30458042</v>
      </c>
      <c r="C473" t="str">
        <f>VLOOKUP(D473,Category!A:B,2,FALSE)</f>
        <v>NCOS</v>
      </c>
      <c r="D473" t="str">
        <f t="shared" si="49"/>
        <v>30458042</v>
      </c>
      <c r="E473" t="str">
        <f t="shared" si="47"/>
        <v>People &amp; Place DirectorateAss Dir CommunitiesCommunity Wardens</v>
      </c>
      <c r="F473" t="s">
        <v>482</v>
      </c>
      <c r="G473" t="s">
        <v>483</v>
      </c>
      <c r="H473" t="s">
        <v>237</v>
      </c>
      <c r="I473" t="s">
        <v>1220</v>
      </c>
      <c r="J473" t="s">
        <v>488</v>
      </c>
      <c r="K473" t="s">
        <v>489</v>
      </c>
      <c r="L473">
        <v>3045</v>
      </c>
      <c r="M473" t="s">
        <v>500</v>
      </c>
      <c r="N473">
        <v>8042</v>
      </c>
      <c r="O473" t="s">
        <v>499</v>
      </c>
      <c r="P473" s="6" t="str">
        <f t="shared" si="48"/>
        <v>Income</v>
      </c>
      <c r="Q473" s="246">
        <v>-500</v>
      </c>
      <c r="R473" s="246">
        <v>-500</v>
      </c>
      <c r="S473" s="244">
        <v>-500</v>
      </c>
      <c r="V473" s="259">
        <f t="shared" si="50"/>
        <v>-500</v>
      </c>
      <c r="AJ473" s="245">
        <v>-500</v>
      </c>
      <c r="AK473" s="250">
        <v>-500</v>
      </c>
      <c r="AP473" s="257">
        <f t="shared" si="45"/>
        <v>-500</v>
      </c>
      <c r="AS473" s="245">
        <f t="shared" si="46"/>
        <v>-500</v>
      </c>
      <c r="AU473" s="8" t="s">
        <v>1286</v>
      </c>
    </row>
    <row r="474" spans="2:50" ht="28.8" x14ac:dyDescent="0.3">
      <c r="B474" t="str">
        <f>VLOOKUP(D474,'[1]DOF080 Rev'!B:B,1,FALSE)</f>
        <v>3031</v>
      </c>
      <c r="C474" t="str">
        <f>VLOOKUP(D474,Category!A:B,2,FALSE)</f>
        <v>NCOS</v>
      </c>
      <c r="D474" t="str">
        <f t="shared" si="49"/>
        <v>3031</v>
      </c>
      <c r="E474" t="str">
        <f t="shared" si="47"/>
        <v>People &amp; Place DirectorateAss Dir CommunitiesEnvironmental Services</v>
      </c>
      <c r="F474" t="s">
        <v>482</v>
      </c>
      <c r="G474" t="s">
        <v>483</v>
      </c>
      <c r="H474" t="s">
        <v>237</v>
      </c>
      <c r="I474" t="s">
        <v>1220</v>
      </c>
      <c r="J474" t="s">
        <v>504</v>
      </c>
      <c r="K474" t="s">
        <v>505</v>
      </c>
      <c r="L474">
        <v>303</v>
      </c>
      <c r="M474" t="s">
        <v>506</v>
      </c>
      <c r="N474">
        <v>1</v>
      </c>
      <c r="O474" t="s">
        <v>158</v>
      </c>
      <c r="P474" s="6" t="str">
        <f t="shared" si="48"/>
        <v>Expenditure</v>
      </c>
      <c r="Q474" s="246">
        <v>1091720</v>
      </c>
      <c r="R474" s="246">
        <v>1052720</v>
      </c>
      <c r="S474" s="244">
        <f>1052720+80652</f>
        <v>1133372</v>
      </c>
      <c r="V474" s="259">
        <f t="shared" si="50"/>
        <v>1133372</v>
      </c>
      <c r="W474" s="245">
        <v>528</v>
      </c>
      <c r="AD474" s="259"/>
      <c r="AJ474" s="245">
        <v>1052720</v>
      </c>
      <c r="AK474" s="250">
        <v>1133900</v>
      </c>
      <c r="AP474" s="352">
        <f t="shared" si="45"/>
        <v>1133900</v>
      </c>
      <c r="AS474" s="245">
        <f t="shared" si="46"/>
        <v>1133900</v>
      </c>
      <c r="AT474" s="8" t="s">
        <v>3187</v>
      </c>
      <c r="AU474" s="8" t="s">
        <v>1286</v>
      </c>
      <c r="AW474" s="263"/>
      <c r="AX474" s="265">
        <v>12755</v>
      </c>
    </row>
    <row r="475" spans="2:50" hidden="1" x14ac:dyDescent="0.3">
      <c r="B475" t="str">
        <f>VLOOKUP(D475,'[1]DOF080 Rev'!B:B,1,FALSE)</f>
        <v>3033</v>
      </c>
      <c r="C475" t="str">
        <f>VLOOKUP(D475,Category!A:B,2,FALSE)</f>
        <v>NCOS</v>
      </c>
      <c r="D475" t="str">
        <f t="shared" si="49"/>
        <v>3033</v>
      </c>
      <c r="E475" t="str">
        <f t="shared" si="47"/>
        <v>People &amp; Place DirectorateAss Dir CommunitiesEnvironmental Services</v>
      </c>
      <c r="F475" t="s">
        <v>482</v>
      </c>
      <c r="G475" t="s">
        <v>483</v>
      </c>
      <c r="H475" t="s">
        <v>237</v>
      </c>
      <c r="I475" t="s">
        <v>1220</v>
      </c>
      <c r="J475" t="s">
        <v>504</v>
      </c>
      <c r="K475" t="s">
        <v>505</v>
      </c>
      <c r="L475">
        <v>303</v>
      </c>
      <c r="M475" t="s">
        <v>506</v>
      </c>
      <c r="N475">
        <v>3</v>
      </c>
      <c r="O475" t="s">
        <v>277</v>
      </c>
      <c r="P475" s="6" t="str">
        <f t="shared" si="48"/>
        <v>Expenditure</v>
      </c>
      <c r="Q475" s="246">
        <v>0</v>
      </c>
      <c r="R475" s="246">
        <v>0</v>
      </c>
      <c r="S475" s="244">
        <v>80820</v>
      </c>
      <c r="V475" s="259">
        <f t="shared" si="50"/>
        <v>80820</v>
      </c>
      <c r="AE475" s="245">
        <v>-80820</v>
      </c>
      <c r="AJ475" s="245">
        <v>0</v>
      </c>
      <c r="AK475" s="250">
        <v>0</v>
      </c>
      <c r="AP475" s="257">
        <f t="shared" si="45"/>
        <v>0</v>
      </c>
      <c r="AS475" s="245">
        <f t="shared" si="46"/>
        <v>0</v>
      </c>
      <c r="AU475" s="8" t="s">
        <v>1286</v>
      </c>
    </row>
    <row r="476" spans="2:50" hidden="1" x14ac:dyDescent="0.3">
      <c r="B476" t="str">
        <f>VLOOKUP(D476,'[1]DOF080 Rev'!B:B,1,FALSE)</f>
        <v>3036</v>
      </c>
      <c r="C476" t="str">
        <f>VLOOKUP(D476,Category!A:B,2,FALSE)</f>
        <v>NCOS</v>
      </c>
      <c r="D476" t="str">
        <f t="shared" si="49"/>
        <v>3036</v>
      </c>
      <c r="E476" t="str">
        <f t="shared" si="47"/>
        <v>People &amp; Place DirectorateAss Dir CommunitiesEnvironmental Services</v>
      </c>
      <c r="F476" t="s">
        <v>482</v>
      </c>
      <c r="G476" t="s">
        <v>483</v>
      </c>
      <c r="H476" t="s">
        <v>237</v>
      </c>
      <c r="I476" t="s">
        <v>1220</v>
      </c>
      <c r="J476" t="s">
        <v>504</v>
      </c>
      <c r="K476" t="s">
        <v>505</v>
      </c>
      <c r="L476">
        <v>303</v>
      </c>
      <c r="M476" t="s">
        <v>506</v>
      </c>
      <c r="N476">
        <v>6</v>
      </c>
      <c r="O476" t="s">
        <v>402</v>
      </c>
      <c r="P476" s="6" t="str">
        <f t="shared" si="48"/>
        <v>Expenditure</v>
      </c>
      <c r="Q476" s="246">
        <v>0</v>
      </c>
      <c r="R476" s="246">
        <v>0</v>
      </c>
      <c r="S476" s="244">
        <v>0</v>
      </c>
      <c r="V476" s="259">
        <f t="shared" si="50"/>
        <v>0</v>
      </c>
      <c r="X476" s="245">
        <v>100</v>
      </c>
      <c r="AJ476" s="245">
        <v>0</v>
      </c>
      <c r="AK476" s="250">
        <v>100</v>
      </c>
      <c r="AP476" s="257">
        <f t="shared" si="45"/>
        <v>100</v>
      </c>
      <c r="AS476" s="245">
        <f t="shared" si="46"/>
        <v>100</v>
      </c>
      <c r="AU476" s="8" t="s">
        <v>1286</v>
      </c>
    </row>
    <row r="477" spans="2:50" hidden="1" x14ac:dyDescent="0.3">
      <c r="B477" t="str">
        <f>VLOOKUP(D477,'[1]DOF080 Rev'!B:B,1,FALSE)</f>
        <v>3038</v>
      </c>
      <c r="C477" t="str">
        <f>VLOOKUP(D477,Category!A:B,2,FALSE)</f>
        <v>NCOS</v>
      </c>
      <c r="D477" t="str">
        <f t="shared" si="49"/>
        <v>3038</v>
      </c>
      <c r="E477" t="str">
        <f t="shared" si="47"/>
        <v>People &amp; Place DirectorateAss Dir CommunitiesEnvironmental Services</v>
      </c>
      <c r="F477" t="s">
        <v>482</v>
      </c>
      <c r="G477" t="s">
        <v>483</v>
      </c>
      <c r="H477" t="s">
        <v>237</v>
      </c>
      <c r="I477" t="s">
        <v>1220</v>
      </c>
      <c r="J477" t="s">
        <v>504</v>
      </c>
      <c r="K477" t="s">
        <v>505</v>
      </c>
      <c r="L477">
        <v>303</v>
      </c>
      <c r="M477" t="s">
        <v>506</v>
      </c>
      <c r="N477">
        <v>8</v>
      </c>
      <c r="O477" t="s">
        <v>159</v>
      </c>
      <c r="P477" s="6" t="str">
        <f t="shared" si="48"/>
        <v>Expenditure</v>
      </c>
      <c r="Q477" s="246">
        <v>0</v>
      </c>
      <c r="R477" s="246">
        <v>0</v>
      </c>
      <c r="S477" s="244">
        <v>0</v>
      </c>
      <c r="V477" s="259">
        <f t="shared" si="50"/>
        <v>0</v>
      </c>
      <c r="AJ477" s="245">
        <v>0</v>
      </c>
      <c r="AK477" s="250">
        <v>0</v>
      </c>
      <c r="AP477" s="257">
        <f t="shared" si="45"/>
        <v>0</v>
      </c>
      <c r="AS477" s="245">
        <f t="shared" si="46"/>
        <v>0</v>
      </c>
      <c r="AU477" s="8" t="s">
        <v>1286</v>
      </c>
    </row>
    <row r="478" spans="2:50" hidden="1" x14ac:dyDescent="0.3">
      <c r="B478" t="str">
        <f>VLOOKUP(D478,'[1]DOF080 Rev'!B:B,1,FALSE)</f>
        <v>3039</v>
      </c>
      <c r="C478" t="str">
        <f>VLOOKUP(D478,Category!A:B,2,FALSE)</f>
        <v>NCOS</v>
      </c>
      <c r="D478" t="str">
        <f t="shared" si="49"/>
        <v>3039</v>
      </c>
      <c r="E478" t="str">
        <f t="shared" si="47"/>
        <v>People &amp; Place DirectorateAss Dir CommunitiesEnvironmental Services</v>
      </c>
      <c r="F478" t="s">
        <v>482</v>
      </c>
      <c r="G478" t="s">
        <v>483</v>
      </c>
      <c r="H478" t="s">
        <v>237</v>
      </c>
      <c r="I478" t="s">
        <v>1220</v>
      </c>
      <c r="J478" t="s">
        <v>504</v>
      </c>
      <c r="K478" t="s">
        <v>505</v>
      </c>
      <c r="L478">
        <v>303</v>
      </c>
      <c r="M478" t="s">
        <v>506</v>
      </c>
      <c r="N478">
        <v>9</v>
      </c>
      <c r="O478" t="s">
        <v>464</v>
      </c>
      <c r="P478" s="6" t="str">
        <f t="shared" si="48"/>
        <v>Expenditure</v>
      </c>
      <c r="Q478" s="246">
        <v>0</v>
      </c>
      <c r="R478" s="246">
        <v>0</v>
      </c>
      <c r="S478" s="244">
        <v>49674</v>
      </c>
      <c r="V478" s="259">
        <f t="shared" si="50"/>
        <v>49674</v>
      </c>
      <c r="Y478" s="245">
        <v>-49674</v>
      </c>
      <c r="AJ478" s="245">
        <v>0</v>
      </c>
      <c r="AK478" s="250">
        <v>0</v>
      </c>
      <c r="AP478" s="257">
        <f t="shared" si="45"/>
        <v>0</v>
      </c>
      <c r="AQ478" s="265">
        <v>0</v>
      </c>
      <c r="AS478" s="245">
        <f t="shared" si="46"/>
        <v>0</v>
      </c>
      <c r="AT478" s="8" t="s">
        <v>2975</v>
      </c>
      <c r="AU478" s="8" t="s">
        <v>1286</v>
      </c>
      <c r="AW478" s="251">
        <v>0</v>
      </c>
    </row>
    <row r="479" spans="2:50" hidden="1" x14ac:dyDescent="0.3">
      <c r="B479" t="str">
        <f>VLOOKUP(D479,'[1]DOF080 Rev'!B:B,1,FALSE)</f>
        <v>30311</v>
      </c>
      <c r="C479" t="str">
        <f>VLOOKUP(D479,Category!A:B,2,FALSE)</f>
        <v>NCOS</v>
      </c>
      <c r="D479" t="str">
        <f t="shared" si="49"/>
        <v>30311</v>
      </c>
      <c r="E479" t="str">
        <f t="shared" si="47"/>
        <v>People &amp; Place DirectorateAss Dir CommunitiesEnvironmental Services</v>
      </c>
      <c r="F479" t="s">
        <v>482</v>
      </c>
      <c r="G479" t="s">
        <v>483</v>
      </c>
      <c r="H479" t="s">
        <v>237</v>
      </c>
      <c r="I479" t="s">
        <v>1220</v>
      </c>
      <c r="J479" t="s">
        <v>504</v>
      </c>
      <c r="K479" t="s">
        <v>505</v>
      </c>
      <c r="L479">
        <v>303</v>
      </c>
      <c r="M479" t="s">
        <v>506</v>
      </c>
      <c r="N479">
        <v>11</v>
      </c>
      <c r="O479" s="7" t="s">
        <v>507</v>
      </c>
      <c r="P479" s="6" t="str">
        <f t="shared" si="48"/>
        <v>Expenditure</v>
      </c>
      <c r="Q479" s="246">
        <v>0</v>
      </c>
      <c r="R479" s="246">
        <v>0</v>
      </c>
      <c r="S479" s="244">
        <v>0</v>
      </c>
      <c r="V479" s="259">
        <f t="shared" si="50"/>
        <v>0</v>
      </c>
      <c r="AJ479" s="245">
        <v>0</v>
      </c>
      <c r="AK479" s="250">
        <v>0</v>
      </c>
      <c r="AP479" s="257">
        <f t="shared" si="45"/>
        <v>0</v>
      </c>
      <c r="AS479" s="245">
        <f t="shared" si="46"/>
        <v>0</v>
      </c>
      <c r="AU479" s="8" t="s">
        <v>1286</v>
      </c>
    </row>
    <row r="480" spans="2:50" hidden="1" x14ac:dyDescent="0.3">
      <c r="B480" t="str">
        <f>VLOOKUP(D480,'[1]DOF080 Rev'!B:B,1,FALSE)</f>
        <v>30363</v>
      </c>
      <c r="C480" t="str">
        <f>VLOOKUP(D480,Category!A:B,2,FALSE)</f>
        <v>NCOS</v>
      </c>
      <c r="D480" t="str">
        <f t="shared" si="49"/>
        <v>30363</v>
      </c>
      <c r="E480" t="str">
        <f t="shared" si="47"/>
        <v>People &amp; Place DirectorateAss Dir CommunitiesEnvironmental Services</v>
      </c>
      <c r="F480" t="s">
        <v>482</v>
      </c>
      <c r="G480" t="s">
        <v>483</v>
      </c>
      <c r="H480" t="s">
        <v>237</v>
      </c>
      <c r="I480" t="s">
        <v>1220</v>
      </c>
      <c r="J480" t="s">
        <v>504</v>
      </c>
      <c r="K480" t="s">
        <v>505</v>
      </c>
      <c r="L480">
        <v>303</v>
      </c>
      <c r="M480" t="s">
        <v>506</v>
      </c>
      <c r="N480">
        <v>63</v>
      </c>
      <c r="O480" t="s">
        <v>160</v>
      </c>
      <c r="P480" s="6" t="str">
        <f t="shared" si="48"/>
        <v>Expenditure</v>
      </c>
      <c r="Q480" s="246">
        <v>530</v>
      </c>
      <c r="R480" s="246">
        <v>530</v>
      </c>
      <c r="S480" s="244">
        <v>530</v>
      </c>
      <c r="V480" s="259">
        <f t="shared" si="50"/>
        <v>530</v>
      </c>
      <c r="AJ480" s="245">
        <v>530</v>
      </c>
      <c r="AK480" s="250">
        <v>530</v>
      </c>
      <c r="AP480" s="257">
        <f t="shared" si="45"/>
        <v>530</v>
      </c>
      <c r="AS480" s="245">
        <f t="shared" si="46"/>
        <v>530</v>
      </c>
      <c r="AU480" s="8" t="s">
        <v>1286</v>
      </c>
    </row>
    <row r="481" spans="2:47" hidden="1" x14ac:dyDescent="0.3">
      <c r="B481" t="str">
        <f>VLOOKUP(D481,'[1]DOF080 Rev'!B:B,1,FALSE)</f>
        <v>30364</v>
      </c>
      <c r="C481" t="str">
        <f>VLOOKUP(D481,Category!A:B,2,FALSE)</f>
        <v>NCOS</v>
      </c>
      <c r="D481" t="str">
        <f t="shared" si="49"/>
        <v>30364</v>
      </c>
      <c r="E481" t="str">
        <f t="shared" si="47"/>
        <v>People &amp; Place DirectorateAss Dir CommunitiesEnvironmental Services</v>
      </c>
      <c r="F481" t="s">
        <v>482</v>
      </c>
      <c r="G481" t="s">
        <v>483</v>
      </c>
      <c r="H481" t="s">
        <v>237</v>
      </c>
      <c r="I481" t="s">
        <v>1220</v>
      </c>
      <c r="J481" t="s">
        <v>504</v>
      </c>
      <c r="K481" t="s">
        <v>505</v>
      </c>
      <c r="L481">
        <v>303</v>
      </c>
      <c r="M481" t="s">
        <v>506</v>
      </c>
      <c r="N481">
        <v>64</v>
      </c>
      <c r="O481" t="s">
        <v>508</v>
      </c>
      <c r="P481" s="6" t="str">
        <f t="shared" si="48"/>
        <v>Expenditure</v>
      </c>
      <c r="Q481" s="246">
        <v>610</v>
      </c>
      <c r="R481" s="246">
        <v>610</v>
      </c>
      <c r="S481" s="244">
        <v>610</v>
      </c>
      <c r="V481" s="259">
        <f t="shared" si="50"/>
        <v>610</v>
      </c>
      <c r="AJ481" s="245">
        <v>610</v>
      </c>
      <c r="AK481" s="250">
        <v>610</v>
      </c>
      <c r="AP481" s="257">
        <f t="shared" si="45"/>
        <v>610</v>
      </c>
      <c r="AS481" s="245">
        <f t="shared" si="46"/>
        <v>610</v>
      </c>
      <c r="AU481" s="8" t="s">
        <v>1286</v>
      </c>
    </row>
    <row r="482" spans="2:47" ht="43.2" hidden="1" x14ac:dyDescent="0.3">
      <c r="B482" t="str">
        <f>VLOOKUP(D482,'[1]DOF080 Rev'!B:B,1,FALSE)</f>
        <v>3031504</v>
      </c>
      <c r="C482" t="str">
        <f>VLOOKUP(D482,Category!A:B,2,FALSE)</f>
        <v>NCOS</v>
      </c>
      <c r="D482" t="str">
        <f t="shared" si="49"/>
        <v>3031504</v>
      </c>
      <c r="E482" t="str">
        <f t="shared" si="47"/>
        <v>People &amp; Place DirectorateAss Dir CommunitiesEnvironmental Services</v>
      </c>
      <c r="F482" t="s">
        <v>482</v>
      </c>
      <c r="G482" t="s">
        <v>483</v>
      </c>
      <c r="H482" t="s">
        <v>237</v>
      </c>
      <c r="I482" t="s">
        <v>1220</v>
      </c>
      <c r="J482" t="s">
        <v>504</v>
      </c>
      <c r="K482" t="s">
        <v>505</v>
      </c>
      <c r="L482">
        <v>303</v>
      </c>
      <c r="M482" t="s">
        <v>506</v>
      </c>
      <c r="N482">
        <v>1504</v>
      </c>
      <c r="O482" t="s">
        <v>161</v>
      </c>
      <c r="P482" s="6" t="str">
        <f t="shared" si="48"/>
        <v>Expenditure</v>
      </c>
      <c r="Q482" s="246">
        <v>27030</v>
      </c>
      <c r="R482" s="246">
        <v>27030</v>
      </c>
      <c r="S482" s="244">
        <v>27030</v>
      </c>
      <c r="V482" s="259">
        <f t="shared" si="50"/>
        <v>27030</v>
      </c>
      <c r="X482" s="245">
        <v>2970</v>
      </c>
      <c r="AJ482" s="245">
        <v>27030</v>
      </c>
      <c r="AK482" s="250">
        <v>30000</v>
      </c>
      <c r="AP482" s="257">
        <f t="shared" si="45"/>
        <v>30000</v>
      </c>
      <c r="AS482" s="245">
        <f t="shared" si="46"/>
        <v>30000</v>
      </c>
      <c r="AT482" s="8" t="s">
        <v>3195</v>
      </c>
      <c r="AU482" s="8" t="s">
        <v>1286</v>
      </c>
    </row>
    <row r="483" spans="2:47" hidden="1" x14ac:dyDescent="0.3">
      <c r="B483" t="str">
        <f>VLOOKUP(D483,'[1]DOF080 Rev'!B:B,1,FALSE)</f>
        <v>3032000</v>
      </c>
      <c r="C483" t="str">
        <f>VLOOKUP(D483,Category!A:B,2,FALSE)</f>
        <v>NCOS</v>
      </c>
      <c r="D483" t="str">
        <f t="shared" si="49"/>
        <v>3032000</v>
      </c>
      <c r="E483" t="str">
        <f t="shared" si="47"/>
        <v>People &amp; Place DirectorateAss Dir CommunitiesEnvironmental Services</v>
      </c>
      <c r="F483" t="s">
        <v>482</v>
      </c>
      <c r="G483" t="s">
        <v>483</v>
      </c>
      <c r="H483" t="s">
        <v>237</v>
      </c>
      <c r="I483" t="s">
        <v>1220</v>
      </c>
      <c r="J483" t="s">
        <v>504</v>
      </c>
      <c r="K483" t="s">
        <v>505</v>
      </c>
      <c r="L483">
        <v>303</v>
      </c>
      <c r="M483" t="s">
        <v>506</v>
      </c>
      <c r="N483">
        <v>2000</v>
      </c>
      <c r="O483" t="s">
        <v>271</v>
      </c>
      <c r="P483" s="6" t="str">
        <f t="shared" si="48"/>
        <v>Expenditure</v>
      </c>
      <c r="Q483" s="246">
        <v>50</v>
      </c>
      <c r="R483" s="246">
        <v>50</v>
      </c>
      <c r="S483" s="244">
        <v>50</v>
      </c>
      <c r="V483" s="259">
        <f t="shared" si="50"/>
        <v>50</v>
      </c>
      <c r="AJ483" s="245">
        <v>50</v>
      </c>
      <c r="AK483" s="250">
        <v>50</v>
      </c>
      <c r="AP483" s="257">
        <f t="shared" si="45"/>
        <v>50</v>
      </c>
      <c r="AS483" s="245">
        <f t="shared" si="46"/>
        <v>50</v>
      </c>
      <c r="AU483" s="8" t="s">
        <v>1286</v>
      </c>
    </row>
    <row r="484" spans="2:47" hidden="1" x14ac:dyDescent="0.3">
      <c r="B484" t="str">
        <f>VLOOKUP(D484,'[1]DOF080 Rev'!B:B,1,FALSE)</f>
        <v>3032016</v>
      </c>
      <c r="C484" t="str">
        <f>VLOOKUP(D484,Category!A:B,2,FALSE)</f>
        <v>NCOS</v>
      </c>
      <c r="D484" t="str">
        <f t="shared" si="49"/>
        <v>3032016</v>
      </c>
      <c r="E484" t="str">
        <f t="shared" si="47"/>
        <v>People &amp; Place DirectorateAss Dir CommunitiesEnvironmental Services</v>
      </c>
      <c r="F484" t="s">
        <v>482</v>
      </c>
      <c r="G484" t="s">
        <v>483</v>
      </c>
      <c r="H484" t="s">
        <v>237</v>
      </c>
      <c r="I484" t="s">
        <v>1220</v>
      </c>
      <c r="J484" t="s">
        <v>504</v>
      </c>
      <c r="K484" t="s">
        <v>505</v>
      </c>
      <c r="L484">
        <v>303</v>
      </c>
      <c r="M484" t="s">
        <v>506</v>
      </c>
      <c r="N484">
        <v>2016</v>
      </c>
      <c r="O484" t="s">
        <v>169</v>
      </c>
      <c r="P484" s="6" t="str">
        <f t="shared" si="48"/>
        <v>Expenditure</v>
      </c>
      <c r="Q484" s="246">
        <v>3060</v>
      </c>
      <c r="R484" s="246">
        <v>3060</v>
      </c>
      <c r="S484" s="244">
        <v>3060</v>
      </c>
      <c r="V484" s="259">
        <f t="shared" si="50"/>
        <v>3060</v>
      </c>
      <c r="AJ484" s="245">
        <v>3060</v>
      </c>
      <c r="AK484" s="250">
        <v>3060</v>
      </c>
      <c r="AP484" s="257">
        <f t="shared" si="45"/>
        <v>3060</v>
      </c>
      <c r="AS484" s="245">
        <f t="shared" si="46"/>
        <v>3060</v>
      </c>
      <c r="AU484" s="8" t="s">
        <v>1286</v>
      </c>
    </row>
    <row r="485" spans="2:47" hidden="1" x14ac:dyDescent="0.3">
      <c r="B485" t="str">
        <f>VLOOKUP(D485,'[1]DOF080 Rev'!B:B,1,FALSE)</f>
        <v>3032037</v>
      </c>
      <c r="C485" t="str">
        <f>VLOOKUP(D485,Category!A:B,2,FALSE)</f>
        <v>NCOS</v>
      </c>
      <c r="D485" t="str">
        <f t="shared" si="49"/>
        <v>3032037</v>
      </c>
      <c r="E485" t="str">
        <f t="shared" si="47"/>
        <v>People &amp; Place DirectorateAss Dir CommunitiesEnvironmental Services</v>
      </c>
      <c r="F485" t="s">
        <v>482</v>
      </c>
      <c r="G485" t="s">
        <v>483</v>
      </c>
      <c r="H485" t="s">
        <v>237</v>
      </c>
      <c r="I485" t="s">
        <v>1220</v>
      </c>
      <c r="J485" t="s">
        <v>504</v>
      </c>
      <c r="K485" t="s">
        <v>505</v>
      </c>
      <c r="L485">
        <v>303</v>
      </c>
      <c r="M485" t="s">
        <v>506</v>
      </c>
      <c r="N485">
        <v>2037</v>
      </c>
      <c r="O485" t="s">
        <v>294</v>
      </c>
      <c r="P485" s="6" t="str">
        <f t="shared" si="48"/>
        <v>Expenditure</v>
      </c>
      <c r="Q485" s="246">
        <v>410</v>
      </c>
      <c r="R485" s="246">
        <v>410</v>
      </c>
      <c r="S485" s="244">
        <v>410</v>
      </c>
      <c r="V485" s="259">
        <f t="shared" si="50"/>
        <v>410</v>
      </c>
      <c r="AJ485" s="245">
        <v>410</v>
      </c>
      <c r="AK485" s="250">
        <v>410</v>
      </c>
      <c r="AP485" s="257">
        <f t="shared" si="45"/>
        <v>410</v>
      </c>
      <c r="AS485" s="245">
        <f t="shared" si="46"/>
        <v>410</v>
      </c>
      <c r="AU485" s="8" t="s">
        <v>1286</v>
      </c>
    </row>
    <row r="486" spans="2:47" hidden="1" x14ac:dyDescent="0.3">
      <c r="B486" t="str">
        <f>VLOOKUP(D486,'[1]DOF080 Rev'!B:B,1,FALSE)</f>
        <v>3032067</v>
      </c>
      <c r="C486" t="str">
        <f>VLOOKUP(D486,Category!A:B,2,FALSE)</f>
        <v>NCOS</v>
      </c>
      <c r="D486" t="str">
        <f t="shared" si="49"/>
        <v>3032067</v>
      </c>
      <c r="E486" t="str">
        <f t="shared" si="47"/>
        <v>People &amp; Place DirectorateAss Dir CommunitiesEnvironmental Services</v>
      </c>
      <c r="F486" t="s">
        <v>482</v>
      </c>
      <c r="G486" t="s">
        <v>483</v>
      </c>
      <c r="H486" t="s">
        <v>237</v>
      </c>
      <c r="I486" t="s">
        <v>1220</v>
      </c>
      <c r="J486" t="s">
        <v>504</v>
      </c>
      <c r="K486" t="s">
        <v>505</v>
      </c>
      <c r="L486">
        <v>303</v>
      </c>
      <c r="M486" t="s">
        <v>506</v>
      </c>
      <c r="N486">
        <v>2067</v>
      </c>
      <c r="O486" t="s">
        <v>162</v>
      </c>
      <c r="P486" s="6" t="str">
        <f t="shared" si="48"/>
        <v>Expenditure</v>
      </c>
      <c r="Q486" s="246">
        <v>10520</v>
      </c>
      <c r="R486" s="246">
        <v>10520</v>
      </c>
      <c r="S486" s="244">
        <v>10520</v>
      </c>
      <c r="V486" s="259">
        <f t="shared" si="50"/>
        <v>10520</v>
      </c>
      <c r="AJ486" s="245">
        <v>10520</v>
      </c>
      <c r="AK486" s="250">
        <v>10520</v>
      </c>
      <c r="AP486" s="257">
        <f t="shared" si="45"/>
        <v>10520</v>
      </c>
      <c r="AS486" s="245">
        <f t="shared" si="46"/>
        <v>10520</v>
      </c>
      <c r="AU486" s="8" t="s">
        <v>1286</v>
      </c>
    </row>
    <row r="487" spans="2:47" hidden="1" x14ac:dyDescent="0.3">
      <c r="B487" t="str">
        <f>VLOOKUP(D487,'[1]DOF080 Rev'!B:B,1,FALSE)</f>
        <v>3032070</v>
      </c>
      <c r="C487" t="str">
        <f>VLOOKUP(D487,Category!A:B,2,FALSE)</f>
        <v>NCOS</v>
      </c>
      <c r="D487" t="str">
        <f t="shared" si="49"/>
        <v>3032070</v>
      </c>
      <c r="E487" t="str">
        <f t="shared" si="47"/>
        <v>People &amp; Place DirectorateAss Dir CommunitiesEnvironmental Services</v>
      </c>
      <c r="F487" t="s">
        <v>482</v>
      </c>
      <c r="G487" t="s">
        <v>483</v>
      </c>
      <c r="H487" t="s">
        <v>237</v>
      </c>
      <c r="I487" t="s">
        <v>1220</v>
      </c>
      <c r="J487" t="s">
        <v>504</v>
      </c>
      <c r="K487" t="s">
        <v>505</v>
      </c>
      <c r="L487">
        <v>303</v>
      </c>
      <c r="M487" t="s">
        <v>506</v>
      </c>
      <c r="N487">
        <v>2070</v>
      </c>
      <c r="O487" t="s">
        <v>279</v>
      </c>
      <c r="P487" s="6" t="str">
        <f t="shared" si="48"/>
        <v>Expenditure</v>
      </c>
      <c r="Q487" s="246">
        <v>680</v>
      </c>
      <c r="R487" s="246">
        <v>680</v>
      </c>
      <c r="S487" s="244">
        <v>680</v>
      </c>
      <c r="V487" s="259">
        <f t="shared" si="50"/>
        <v>680</v>
      </c>
      <c r="AJ487" s="245">
        <v>680</v>
      </c>
      <c r="AK487" s="250">
        <v>680</v>
      </c>
      <c r="AP487" s="257">
        <f t="shared" si="45"/>
        <v>680</v>
      </c>
      <c r="AS487" s="245">
        <f t="shared" si="46"/>
        <v>680</v>
      </c>
      <c r="AU487" s="8" t="s">
        <v>1286</v>
      </c>
    </row>
    <row r="488" spans="2:47" hidden="1" x14ac:dyDescent="0.3">
      <c r="B488" t="str">
        <f>VLOOKUP(D488,'[1]DOF080 Rev'!B:B,1,FALSE)</f>
        <v>3032076</v>
      </c>
      <c r="C488" t="str">
        <f>VLOOKUP(D488,Category!A:B,2,FALSE)</f>
        <v>NCOS</v>
      </c>
      <c r="D488" t="str">
        <f t="shared" si="49"/>
        <v>3032076</v>
      </c>
      <c r="E488" t="str">
        <f t="shared" si="47"/>
        <v>People &amp; Place DirectorateAss Dir CommunitiesEnvironmental Services</v>
      </c>
      <c r="F488" t="s">
        <v>482</v>
      </c>
      <c r="G488" t="s">
        <v>483</v>
      </c>
      <c r="H488" t="s">
        <v>237</v>
      </c>
      <c r="I488" t="s">
        <v>1220</v>
      </c>
      <c r="J488" t="s">
        <v>504</v>
      </c>
      <c r="K488" t="s">
        <v>505</v>
      </c>
      <c r="L488">
        <v>303</v>
      </c>
      <c r="M488" t="s">
        <v>506</v>
      </c>
      <c r="N488">
        <v>2076</v>
      </c>
      <c r="O488" t="s">
        <v>509</v>
      </c>
      <c r="P488" s="6" t="str">
        <f t="shared" si="48"/>
        <v>Expenditure</v>
      </c>
      <c r="Q488" s="246">
        <v>50</v>
      </c>
      <c r="R488" s="246">
        <v>50</v>
      </c>
      <c r="S488" s="244">
        <v>50</v>
      </c>
      <c r="V488" s="259">
        <f t="shared" si="50"/>
        <v>50</v>
      </c>
      <c r="AJ488" s="245">
        <v>50</v>
      </c>
      <c r="AK488" s="250">
        <v>50</v>
      </c>
      <c r="AP488" s="257">
        <f t="shared" si="45"/>
        <v>50</v>
      </c>
      <c r="AS488" s="245">
        <f t="shared" si="46"/>
        <v>50</v>
      </c>
      <c r="AU488" s="8" t="s">
        <v>1286</v>
      </c>
    </row>
    <row r="489" spans="2:47" hidden="1" x14ac:dyDescent="0.3">
      <c r="B489" t="str">
        <f>VLOOKUP(D489,'[1]DOF080 Rev'!B:B,1,FALSE)</f>
        <v>3032078</v>
      </c>
      <c r="C489" t="str">
        <f>VLOOKUP(D489,Category!A:B,2,FALSE)</f>
        <v>NCOS</v>
      </c>
      <c r="D489" t="str">
        <f t="shared" si="49"/>
        <v>3032078</v>
      </c>
      <c r="E489" t="str">
        <f t="shared" si="47"/>
        <v>People &amp; Place DirectorateAss Dir CommunitiesEnvironmental Services</v>
      </c>
      <c r="F489" t="s">
        <v>482</v>
      </c>
      <c r="G489" t="s">
        <v>483</v>
      </c>
      <c r="H489" t="s">
        <v>237</v>
      </c>
      <c r="I489" t="s">
        <v>1220</v>
      </c>
      <c r="J489" t="s">
        <v>504</v>
      </c>
      <c r="K489" t="s">
        <v>505</v>
      </c>
      <c r="L489">
        <v>303</v>
      </c>
      <c r="M489" t="s">
        <v>506</v>
      </c>
      <c r="N489">
        <v>2078</v>
      </c>
      <c r="O489" t="s">
        <v>284</v>
      </c>
      <c r="P489" s="6" t="str">
        <f t="shared" si="48"/>
        <v>Expenditure</v>
      </c>
      <c r="Q489" s="246">
        <v>1070</v>
      </c>
      <c r="R489" s="246">
        <v>1070</v>
      </c>
      <c r="S489" s="244">
        <v>1070</v>
      </c>
      <c r="V489" s="259">
        <f t="shared" si="50"/>
        <v>1070</v>
      </c>
      <c r="AJ489" s="245">
        <v>1070</v>
      </c>
      <c r="AK489" s="250">
        <v>1070</v>
      </c>
      <c r="AP489" s="257">
        <f t="shared" si="45"/>
        <v>1070</v>
      </c>
      <c r="AS489" s="245">
        <f t="shared" si="46"/>
        <v>1070</v>
      </c>
      <c r="AU489" s="8" t="s">
        <v>1286</v>
      </c>
    </row>
    <row r="490" spans="2:47" hidden="1" x14ac:dyDescent="0.3">
      <c r="B490" t="str">
        <f>VLOOKUP(D490,'[1]DOF080 Rev'!B:B,1,FALSE)</f>
        <v>3032085</v>
      </c>
      <c r="C490" t="str">
        <f>VLOOKUP(D490,Category!A:B,2,FALSE)</f>
        <v>NCOS</v>
      </c>
      <c r="D490" t="str">
        <f t="shared" si="49"/>
        <v>3032085</v>
      </c>
      <c r="E490" t="str">
        <f t="shared" si="47"/>
        <v>People &amp; Place DirectorateAss Dir CommunitiesEnvironmental Services</v>
      </c>
      <c r="F490" t="s">
        <v>482</v>
      </c>
      <c r="G490" t="s">
        <v>483</v>
      </c>
      <c r="H490" t="s">
        <v>237</v>
      </c>
      <c r="I490" t="s">
        <v>1220</v>
      </c>
      <c r="J490" t="s">
        <v>504</v>
      </c>
      <c r="K490" t="s">
        <v>505</v>
      </c>
      <c r="L490">
        <v>303</v>
      </c>
      <c r="M490" t="s">
        <v>506</v>
      </c>
      <c r="N490">
        <v>2085</v>
      </c>
      <c r="O490" t="s">
        <v>280</v>
      </c>
      <c r="P490" s="6" t="str">
        <f t="shared" si="48"/>
        <v>Expenditure</v>
      </c>
      <c r="Q490" s="246">
        <v>9500</v>
      </c>
      <c r="R490" s="246">
        <v>9500</v>
      </c>
      <c r="S490" s="244">
        <v>9500</v>
      </c>
      <c r="V490" s="259">
        <f t="shared" si="50"/>
        <v>9500</v>
      </c>
      <c r="X490" s="245">
        <v>1430</v>
      </c>
      <c r="AJ490" s="245">
        <v>9500</v>
      </c>
      <c r="AK490" s="250">
        <v>10930</v>
      </c>
      <c r="AP490" s="257">
        <f t="shared" si="45"/>
        <v>10930</v>
      </c>
      <c r="AS490" s="245">
        <f t="shared" si="46"/>
        <v>10930</v>
      </c>
      <c r="AU490" s="8" t="s">
        <v>1286</v>
      </c>
    </row>
    <row r="491" spans="2:47" hidden="1" x14ac:dyDescent="0.3">
      <c r="B491" t="str">
        <f>VLOOKUP(D491,'[1]DOF080 Rev'!B:B,1,FALSE)</f>
        <v>30322001</v>
      </c>
      <c r="C491" t="str">
        <f>VLOOKUP(D491,Category!A:B,2,FALSE)</f>
        <v>NCOS</v>
      </c>
      <c r="D491" t="str">
        <f t="shared" si="49"/>
        <v>30322001</v>
      </c>
      <c r="E491" t="str">
        <f t="shared" si="47"/>
        <v>People &amp; Place DirectorateAss Dir CommunitiesFood Safety</v>
      </c>
      <c r="F491" t="s">
        <v>482</v>
      </c>
      <c r="G491" t="s">
        <v>483</v>
      </c>
      <c r="H491" t="s">
        <v>237</v>
      </c>
      <c r="I491" t="s">
        <v>1220</v>
      </c>
      <c r="J491" t="s">
        <v>510</v>
      </c>
      <c r="K491" t="s">
        <v>511</v>
      </c>
      <c r="L491">
        <v>3032</v>
      </c>
      <c r="M491" t="s">
        <v>511</v>
      </c>
      <c r="N491">
        <v>2001</v>
      </c>
      <c r="O491" t="s">
        <v>272</v>
      </c>
      <c r="P491" s="6" t="str">
        <f t="shared" si="48"/>
        <v>Expenditure</v>
      </c>
      <c r="Q491" s="246">
        <v>510</v>
      </c>
      <c r="R491" s="246">
        <v>510</v>
      </c>
      <c r="S491" s="244">
        <v>510</v>
      </c>
      <c r="V491" s="259">
        <f t="shared" si="50"/>
        <v>510</v>
      </c>
      <c r="AJ491" s="245">
        <v>510</v>
      </c>
      <c r="AK491" s="250">
        <v>510</v>
      </c>
      <c r="AP491" s="257">
        <f t="shared" si="45"/>
        <v>510</v>
      </c>
      <c r="AS491" s="245">
        <f t="shared" si="46"/>
        <v>510</v>
      </c>
      <c r="AU491" s="8" t="s">
        <v>1286</v>
      </c>
    </row>
    <row r="492" spans="2:47" hidden="1" x14ac:dyDescent="0.3">
      <c r="B492" t="str">
        <f>VLOOKUP(D492,'[1]DOF080 Rev'!B:B,1,FALSE)</f>
        <v>30322015</v>
      </c>
      <c r="C492" t="str">
        <f>VLOOKUP(D492,Category!A:B,2,FALSE)</f>
        <v>NCOS</v>
      </c>
      <c r="D492" t="str">
        <f t="shared" si="49"/>
        <v>30322015</v>
      </c>
      <c r="E492" t="str">
        <f t="shared" si="47"/>
        <v>People &amp; Place DirectorateAss Dir CommunitiesFood Safety</v>
      </c>
      <c r="F492" t="s">
        <v>482</v>
      </c>
      <c r="G492" t="s">
        <v>483</v>
      </c>
      <c r="H492" t="s">
        <v>237</v>
      </c>
      <c r="I492" t="s">
        <v>1220</v>
      </c>
      <c r="J492" t="s">
        <v>510</v>
      </c>
      <c r="K492" t="s">
        <v>511</v>
      </c>
      <c r="L492">
        <v>3032</v>
      </c>
      <c r="M492" t="s">
        <v>511</v>
      </c>
      <c r="N492">
        <v>2015</v>
      </c>
      <c r="O492" t="s">
        <v>278</v>
      </c>
      <c r="P492" s="6" t="str">
        <f t="shared" si="48"/>
        <v>Expenditure</v>
      </c>
      <c r="Q492" s="246">
        <v>260</v>
      </c>
      <c r="R492" s="246">
        <v>260</v>
      </c>
      <c r="S492" s="244">
        <v>260</v>
      </c>
      <c r="V492" s="259">
        <f t="shared" si="50"/>
        <v>260</v>
      </c>
      <c r="X492" s="245">
        <v>100</v>
      </c>
      <c r="AJ492" s="245">
        <v>260</v>
      </c>
      <c r="AK492" s="250">
        <v>360</v>
      </c>
      <c r="AP492" s="257">
        <f t="shared" si="45"/>
        <v>360</v>
      </c>
      <c r="AS492" s="245">
        <f t="shared" si="46"/>
        <v>360</v>
      </c>
      <c r="AU492" s="8" t="s">
        <v>3034</v>
      </c>
    </row>
    <row r="493" spans="2:47" hidden="1" x14ac:dyDescent="0.3">
      <c r="B493" t="str">
        <f>VLOOKUP(D493,'[1]DOF080 Rev'!B:B,1,FALSE)</f>
        <v>30322032</v>
      </c>
      <c r="C493" t="str">
        <f>VLOOKUP(D493,Category!A:B,2,FALSE)</f>
        <v>NCOS</v>
      </c>
      <c r="D493" t="str">
        <f t="shared" si="49"/>
        <v>30322032</v>
      </c>
      <c r="E493" t="str">
        <f t="shared" si="47"/>
        <v>People &amp; Place DirectorateAss Dir CommunitiesFood Safety</v>
      </c>
      <c r="F493" t="s">
        <v>482</v>
      </c>
      <c r="G493" t="s">
        <v>483</v>
      </c>
      <c r="H493" t="s">
        <v>237</v>
      </c>
      <c r="I493" t="s">
        <v>1220</v>
      </c>
      <c r="J493" t="s">
        <v>510</v>
      </c>
      <c r="K493" t="s">
        <v>511</v>
      </c>
      <c r="L493">
        <v>3032</v>
      </c>
      <c r="M493" t="s">
        <v>511</v>
      </c>
      <c r="N493">
        <v>2032</v>
      </c>
      <c r="O493" t="s">
        <v>512</v>
      </c>
      <c r="P493" s="6" t="str">
        <f t="shared" si="48"/>
        <v>Expenditure</v>
      </c>
      <c r="Q493" s="246">
        <v>70</v>
      </c>
      <c r="R493" s="246">
        <v>70</v>
      </c>
      <c r="S493" s="244">
        <v>70</v>
      </c>
      <c r="V493" s="259">
        <f t="shared" si="50"/>
        <v>70</v>
      </c>
      <c r="AJ493" s="245">
        <v>70</v>
      </c>
      <c r="AK493" s="250">
        <v>70</v>
      </c>
      <c r="AP493" s="257">
        <f t="shared" si="45"/>
        <v>70</v>
      </c>
      <c r="AS493" s="245">
        <f t="shared" si="46"/>
        <v>70</v>
      </c>
      <c r="AU493" s="8" t="s">
        <v>1286</v>
      </c>
    </row>
    <row r="494" spans="2:47" hidden="1" x14ac:dyDescent="0.3">
      <c r="B494" t="str">
        <f>VLOOKUP(D494,'[1]DOF080 Rev'!B:B,1,FALSE)</f>
        <v>30322045</v>
      </c>
      <c r="C494" t="str">
        <f>VLOOKUP(D494,Category!A:B,2,FALSE)</f>
        <v>NCOS</v>
      </c>
      <c r="D494" t="str">
        <f t="shared" si="49"/>
        <v>30322045</v>
      </c>
      <c r="E494" t="str">
        <f t="shared" si="47"/>
        <v>People &amp; Place DirectorateAss Dir CommunitiesFood Safety</v>
      </c>
      <c r="F494" t="s">
        <v>482</v>
      </c>
      <c r="G494" t="s">
        <v>483</v>
      </c>
      <c r="H494" t="s">
        <v>237</v>
      </c>
      <c r="I494" t="s">
        <v>1220</v>
      </c>
      <c r="J494" t="s">
        <v>510</v>
      </c>
      <c r="K494" t="s">
        <v>511</v>
      </c>
      <c r="L494">
        <v>3032</v>
      </c>
      <c r="M494" t="s">
        <v>511</v>
      </c>
      <c r="N494">
        <v>2045</v>
      </c>
      <c r="O494" t="s">
        <v>170</v>
      </c>
      <c r="P494" s="6" t="str">
        <f t="shared" si="48"/>
        <v>Expenditure</v>
      </c>
      <c r="Q494" s="246">
        <v>1000</v>
      </c>
      <c r="R494" s="246">
        <v>1000</v>
      </c>
      <c r="S494" s="244">
        <v>1000</v>
      </c>
      <c r="V494" s="259">
        <f t="shared" si="50"/>
        <v>1000</v>
      </c>
      <c r="AJ494" s="245">
        <v>1000</v>
      </c>
      <c r="AK494" s="250">
        <v>1000</v>
      </c>
      <c r="AP494" s="257">
        <f t="shared" si="45"/>
        <v>1000</v>
      </c>
      <c r="AS494" s="245">
        <f t="shared" si="46"/>
        <v>1000</v>
      </c>
      <c r="AU494" s="8" t="s">
        <v>1286</v>
      </c>
    </row>
    <row r="495" spans="2:47" hidden="1" x14ac:dyDescent="0.3">
      <c r="B495" t="str">
        <f>VLOOKUP(D495,'[1]DOF080 Rev'!B:B,1,FALSE)</f>
        <v>30332045</v>
      </c>
      <c r="C495" t="str">
        <f>VLOOKUP(D495,Category!A:B,2,FALSE)</f>
        <v>NCOS</v>
      </c>
      <c r="D495" t="str">
        <f t="shared" si="49"/>
        <v>30332045</v>
      </c>
      <c r="E495" t="str">
        <f t="shared" si="47"/>
        <v>People &amp; Place DirectorateAss Dir CommunitiesFood Safety</v>
      </c>
      <c r="F495" t="s">
        <v>482</v>
      </c>
      <c r="G495" t="s">
        <v>483</v>
      </c>
      <c r="H495" t="s">
        <v>237</v>
      </c>
      <c r="I495" t="s">
        <v>1220</v>
      </c>
      <c r="J495" t="s">
        <v>510</v>
      </c>
      <c r="K495" t="s">
        <v>511</v>
      </c>
      <c r="L495">
        <v>3033</v>
      </c>
      <c r="M495" t="s">
        <v>513</v>
      </c>
      <c r="N495">
        <v>2045</v>
      </c>
      <c r="O495" t="s">
        <v>170</v>
      </c>
      <c r="P495" s="6" t="str">
        <f t="shared" si="48"/>
        <v>Expenditure</v>
      </c>
      <c r="Q495" s="246">
        <v>1560</v>
      </c>
      <c r="R495" s="246">
        <v>1560</v>
      </c>
      <c r="S495" s="244">
        <v>1560</v>
      </c>
      <c r="V495" s="259">
        <f t="shared" si="50"/>
        <v>1560</v>
      </c>
      <c r="X495" s="245">
        <v>440</v>
      </c>
      <c r="AJ495" s="245">
        <v>1560</v>
      </c>
      <c r="AK495" s="250">
        <v>2000</v>
      </c>
      <c r="AP495" s="257">
        <f t="shared" si="45"/>
        <v>2000</v>
      </c>
      <c r="AS495" s="245">
        <f t="shared" si="46"/>
        <v>2000</v>
      </c>
      <c r="AU495" s="8" t="s">
        <v>1286</v>
      </c>
    </row>
    <row r="496" spans="2:47" hidden="1" x14ac:dyDescent="0.3">
      <c r="B496" t="str">
        <f>VLOOKUP(D496,'[1]DOF080 Rev'!B:B,1,FALSE)</f>
        <v>30352015</v>
      </c>
      <c r="C496" t="str">
        <f>VLOOKUP(D496,Category!A:B,2,FALSE)</f>
        <v>NCOS</v>
      </c>
      <c r="D496" t="str">
        <f t="shared" si="49"/>
        <v>30352015</v>
      </c>
      <c r="E496" t="str">
        <f t="shared" si="47"/>
        <v>People &amp; Place DirectorateAss Dir CommunitiesFood Safety</v>
      </c>
      <c r="F496" t="s">
        <v>482</v>
      </c>
      <c r="G496" t="s">
        <v>483</v>
      </c>
      <c r="H496" t="s">
        <v>237</v>
      </c>
      <c r="I496" t="s">
        <v>1220</v>
      </c>
      <c r="J496" t="s">
        <v>510</v>
      </c>
      <c r="K496" t="s">
        <v>511</v>
      </c>
      <c r="L496">
        <v>3035</v>
      </c>
      <c r="M496" t="s">
        <v>514</v>
      </c>
      <c r="N496">
        <v>2015</v>
      </c>
      <c r="O496" t="s">
        <v>278</v>
      </c>
      <c r="P496" s="6" t="str">
        <f t="shared" si="48"/>
        <v>Expenditure</v>
      </c>
      <c r="Q496" s="246">
        <v>100</v>
      </c>
      <c r="R496" s="246">
        <v>100</v>
      </c>
      <c r="S496" s="244">
        <v>100</v>
      </c>
      <c r="V496" s="259">
        <f t="shared" si="50"/>
        <v>100</v>
      </c>
      <c r="AH496" s="245">
        <v>-100</v>
      </c>
      <c r="AJ496" s="245">
        <v>100</v>
      </c>
      <c r="AK496" s="250">
        <v>0</v>
      </c>
      <c r="AP496" s="257">
        <f t="shared" si="45"/>
        <v>0</v>
      </c>
      <c r="AS496" s="245">
        <f t="shared" si="46"/>
        <v>0</v>
      </c>
      <c r="AU496" s="8" t="s">
        <v>3035</v>
      </c>
    </row>
    <row r="497" spans="2:47" hidden="1" x14ac:dyDescent="0.3">
      <c r="B497" t="str">
        <f>VLOOKUP(D497,'[1]DOF080 Rev'!B:B,1,FALSE)</f>
        <v>30312015</v>
      </c>
      <c r="C497" t="str">
        <f>VLOOKUP(D497,Category!A:B,2,FALSE)</f>
        <v>NCOS</v>
      </c>
      <c r="D497" t="str">
        <f t="shared" si="49"/>
        <v>30312015</v>
      </c>
      <c r="E497" t="str">
        <f t="shared" si="47"/>
        <v>People &amp; Place DirectorateAss Dir CommunitiesHealth &amp; Safety</v>
      </c>
      <c r="F497" t="s">
        <v>482</v>
      </c>
      <c r="G497" t="s">
        <v>483</v>
      </c>
      <c r="H497" t="s">
        <v>237</v>
      </c>
      <c r="I497" t="s">
        <v>1220</v>
      </c>
      <c r="J497" t="s">
        <v>515</v>
      </c>
      <c r="K497" t="s">
        <v>516</v>
      </c>
      <c r="L497">
        <v>3031</v>
      </c>
      <c r="M497" t="s">
        <v>517</v>
      </c>
      <c r="N497">
        <v>2015</v>
      </c>
      <c r="O497" t="s">
        <v>278</v>
      </c>
      <c r="P497" s="6" t="str">
        <f t="shared" si="48"/>
        <v>Expenditure</v>
      </c>
      <c r="Q497" s="246">
        <v>50</v>
      </c>
      <c r="R497" s="246">
        <v>50</v>
      </c>
      <c r="S497" s="244">
        <v>50</v>
      </c>
      <c r="V497" s="259">
        <f t="shared" si="50"/>
        <v>50</v>
      </c>
      <c r="X497" s="245">
        <v>100</v>
      </c>
      <c r="AJ497" s="245">
        <v>50</v>
      </c>
      <c r="AK497" s="250">
        <v>150</v>
      </c>
      <c r="AP497" s="257">
        <f t="shared" si="45"/>
        <v>150</v>
      </c>
      <c r="AS497" s="245">
        <f t="shared" si="46"/>
        <v>150</v>
      </c>
      <c r="AU497" s="8" t="s">
        <v>3036</v>
      </c>
    </row>
    <row r="498" spans="2:47" hidden="1" x14ac:dyDescent="0.3">
      <c r="B498" t="str">
        <f>VLOOKUP(D498,'[1]DOF080 Rev'!B:B,1,FALSE)</f>
        <v>30312016</v>
      </c>
      <c r="C498" t="str">
        <f>VLOOKUP(D498,Category!A:B,2,FALSE)</f>
        <v>NCOS</v>
      </c>
      <c r="D498" t="str">
        <f t="shared" si="49"/>
        <v>30312016</v>
      </c>
      <c r="E498" t="str">
        <f t="shared" si="47"/>
        <v>People &amp; Place DirectorateAss Dir CommunitiesHealth &amp; Safety</v>
      </c>
      <c r="F498" t="s">
        <v>482</v>
      </c>
      <c r="G498" t="s">
        <v>483</v>
      </c>
      <c r="H498" t="s">
        <v>237</v>
      </c>
      <c r="I498" t="s">
        <v>1220</v>
      </c>
      <c r="J498" t="s">
        <v>515</v>
      </c>
      <c r="K498" t="s">
        <v>516</v>
      </c>
      <c r="L498">
        <v>3031</v>
      </c>
      <c r="M498" t="s">
        <v>517</v>
      </c>
      <c r="N498">
        <v>2016</v>
      </c>
      <c r="O498" t="s">
        <v>169</v>
      </c>
      <c r="P498" s="6" t="str">
        <f t="shared" si="48"/>
        <v>Expenditure</v>
      </c>
      <c r="Q498" s="246">
        <v>50</v>
      </c>
      <c r="R498" s="246">
        <v>50</v>
      </c>
      <c r="S498" s="244">
        <v>50</v>
      </c>
      <c r="V498" s="259">
        <f t="shared" si="50"/>
        <v>50</v>
      </c>
      <c r="AJ498" s="245">
        <v>50</v>
      </c>
      <c r="AK498" s="250">
        <v>50</v>
      </c>
      <c r="AP498" s="257">
        <f t="shared" si="45"/>
        <v>50</v>
      </c>
      <c r="AS498" s="245">
        <f t="shared" si="46"/>
        <v>50</v>
      </c>
      <c r="AU498" s="8" t="s">
        <v>1286</v>
      </c>
    </row>
    <row r="499" spans="2:47" hidden="1" x14ac:dyDescent="0.3">
      <c r="B499" t="str">
        <f>VLOOKUP(D499,'[1]DOF080 Rev'!B:B,1,FALSE)</f>
        <v>22962045</v>
      </c>
      <c r="C499" t="str">
        <f>VLOOKUP(D499,Category!A:B,2,FALSE)</f>
        <v>NCOS</v>
      </c>
      <c r="D499" t="str">
        <f t="shared" si="49"/>
        <v>22962045</v>
      </c>
      <c r="E499" t="str">
        <f t="shared" si="47"/>
        <v>People &amp; Place DirectorateAss Dir CommunitiesHomelessness</v>
      </c>
      <c r="F499" t="s">
        <v>482</v>
      </c>
      <c r="G499" t="s">
        <v>483</v>
      </c>
      <c r="H499" t="s">
        <v>237</v>
      </c>
      <c r="I499" t="s">
        <v>1220</v>
      </c>
      <c r="J499" t="s">
        <v>518</v>
      </c>
      <c r="K499" t="s">
        <v>519</v>
      </c>
      <c r="L499">
        <v>2296</v>
      </c>
      <c r="M499" t="s">
        <v>520</v>
      </c>
      <c r="N499">
        <v>2045</v>
      </c>
      <c r="O499" t="s">
        <v>170</v>
      </c>
      <c r="P499" s="6" t="str">
        <f t="shared" si="48"/>
        <v>Expenditure</v>
      </c>
      <c r="Q499" s="246">
        <v>10000</v>
      </c>
      <c r="R499" s="246">
        <v>10000</v>
      </c>
      <c r="S499" s="244">
        <v>10000</v>
      </c>
      <c r="V499" s="259">
        <f t="shared" si="50"/>
        <v>10000</v>
      </c>
      <c r="Z499" s="245">
        <v>-5000</v>
      </c>
      <c r="AJ499" s="245">
        <v>10000</v>
      </c>
      <c r="AK499" s="250">
        <v>5000</v>
      </c>
      <c r="AP499" s="257">
        <f t="shared" si="45"/>
        <v>5000</v>
      </c>
      <c r="AR499" t="s">
        <v>3575</v>
      </c>
      <c r="AS499" s="245">
        <f t="shared" si="46"/>
        <v>5000</v>
      </c>
      <c r="AU499" s="8" t="s">
        <v>3037</v>
      </c>
    </row>
    <row r="500" spans="2:47" hidden="1" x14ac:dyDescent="0.3">
      <c r="B500" t="str">
        <f>VLOOKUP(D500,'[1]DOF080 Rev'!B:B,1,FALSE)</f>
        <v>22962046</v>
      </c>
      <c r="C500" t="str">
        <f>VLOOKUP(D500,Category!A:B,2,FALSE)</f>
        <v>NCOS</v>
      </c>
      <c r="D500" t="str">
        <f t="shared" si="49"/>
        <v>22962046</v>
      </c>
      <c r="E500" t="str">
        <f t="shared" si="47"/>
        <v>People &amp; Place DirectorateAss Dir CommunitiesHomelessness</v>
      </c>
      <c r="F500" t="s">
        <v>482</v>
      </c>
      <c r="G500" t="s">
        <v>483</v>
      </c>
      <c r="H500" t="s">
        <v>237</v>
      </c>
      <c r="I500" t="s">
        <v>1220</v>
      </c>
      <c r="J500" t="s">
        <v>518</v>
      </c>
      <c r="K500" t="s">
        <v>519</v>
      </c>
      <c r="L500">
        <v>2296</v>
      </c>
      <c r="M500" t="s">
        <v>520</v>
      </c>
      <c r="N500">
        <v>2046</v>
      </c>
      <c r="O500" t="s">
        <v>404</v>
      </c>
      <c r="P500" s="6" t="str">
        <f t="shared" si="48"/>
        <v>Expenditure</v>
      </c>
      <c r="Q500" s="246">
        <v>2000</v>
      </c>
      <c r="R500" s="246">
        <v>2000</v>
      </c>
      <c r="S500" s="244">
        <v>2000</v>
      </c>
      <c r="V500" s="259">
        <f t="shared" si="50"/>
        <v>2000</v>
      </c>
      <c r="AJ500" s="245">
        <v>2000</v>
      </c>
      <c r="AK500" s="250">
        <v>2000</v>
      </c>
      <c r="AP500" s="257">
        <f t="shared" si="45"/>
        <v>2000</v>
      </c>
      <c r="AR500" t="s">
        <v>3575</v>
      </c>
      <c r="AS500" s="245">
        <f t="shared" si="46"/>
        <v>2000</v>
      </c>
      <c r="AU500" s="8" t="s">
        <v>1286</v>
      </c>
    </row>
    <row r="501" spans="2:47" hidden="1" x14ac:dyDescent="0.3">
      <c r="B501" t="str">
        <f>VLOOKUP(D501,'[1]DOF080 Rev'!B:B,1,FALSE)</f>
        <v>22962067</v>
      </c>
      <c r="C501" t="str">
        <f>VLOOKUP(D501,Category!A:B,2,FALSE)</f>
        <v>NCOS</v>
      </c>
      <c r="D501" t="str">
        <f t="shared" si="49"/>
        <v>22962067</v>
      </c>
      <c r="E501" t="str">
        <f t="shared" si="47"/>
        <v>People &amp; Place DirectorateAss Dir CommunitiesHomelessness</v>
      </c>
      <c r="F501" t="s">
        <v>482</v>
      </c>
      <c r="G501" t="s">
        <v>483</v>
      </c>
      <c r="H501" t="s">
        <v>237</v>
      </c>
      <c r="I501" t="s">
        <v>1220</v>
      </c>
      <c r="J501" t="s">
        <v>518</v>
      </c>
      <c r="K501" t="s">
        <v>519</v>
      </c>
      <c r="L501">
        <v>2296</v>
      </c>
      <c r="M501" t="s">
        <v>520</v>
      </c>
      <c r="N501">
        <v>2067</v>
      </c>
      <c r="O501" t="s">
        <v>162</v>
      </c>
      <c r="P501" s="6" t="str">
        <f t="shared" si="48"/>
        <v>Expenditure</v>
      </c>
      <c r="Q501" s="246">
        <v>8000</v>
      </c>
      <c r="R501" s="246">
        <v>8000</v>
      </c>
      <c r="S501" s="244">
        <v>8000</v>
      </c>
      <c r="V501" s="259">
        <f t="shared" si="50"/>
        <v>8000</v>
      </c>
      <c r="AJ501" s="245">
        <v>8000</v>
      </c>
      <c r="AK501" s="250">
        <v>8000</v>
      </c>
      <c r="AP501" s="257">
        <f t="shared" si="45"/>
        <v>8000</v>
      </c>
      <c r="AR501" t="s">
        <v>3575</v>
      </c>
      <c r="AS501" s="245">
        <f t="shared" si="46"/>
        <v>8000</v>
      </c>
      <c r="AU501" s="8" t="s">
        <v>1286</v>
      </c>
    </row>
    <row r="502" spans="2:47" hidden="1" x14ac:dyDescent="0.3">
      <c r="B502" t="str">
        <f>VLOOKUP(D502,'[1]DOF080 Rev'!B:B,1,FALSE)</f>
        <v>22962076</v>
      </c>
      <c r="C502" t="str">
        <f>VLOOKUP(D502,Category!A:B,2,FALSE)</f>
        <v>NCOS</v>
      </c>
      <c r="D502" t="str">
        <f t="shared" si="49"/>
        <v>22962076</v>
      </c>
      <c r="E502" t="str">
        <f t="shared" si="47"/>
        <v>People &amp; Place DirectorateAss Dir CommunitiesHomelessness</v>
      </c>
      <c r="F502" t="s">
        <v>482</v>
      </c>
      <c r="G502" t="s">
        <v>483</v>
      </c>
      <c r="H502" t="s">
        <v>237</v>
      </c>
      <c r="I502" t="s">
        <v>1220</v>
      </c>
      <c r="J502" t="s">
        <v>518</v>
      </c>
      <c r="K502" t="s">
        <v>519</v>
      </c>
      <c r="L502">
        <v>2296</v>
      </c>
      <c r="M502" t="s">
        <v>520</v>
      </c>
      <c r="N502">
        <v>2076</v>
      </c>
      <c r="O502" t="s">
        <v>509</v>
      </c>
      <c r="P502" s="6" t="str">
        <f t="shared" si="48"/>
        <v>Expenditure</v>
      </c>
      <c r="Q502" s="246">
        <v>20360</v>
      </c>
      <c r="R502" s="246">
        <v>20360</v>
      </c>
      <c r="S502" s="244">
        <v>20360</v>
      </c>
      <c r="V502" s="259">
        <f t="shared" si="50"/>
        <v>20360</v>
      </c>
      <c r="Z502" s="245">
        <v>4640</v>
      </c>
      <c r="AJ502" s="245">
        <v>20360</v>
      </c>
      <c r="AK502" s="250">
        <v>25000</v>
      </c>
      <c r="AP502" s="257">
        <f t="shared" si="45"/>
        <v>25000</v>
      </c>
      <c r="AR502" t="s">
        <v>3575</v>
      </c>
      <c r="AS502" s="245">
        <f t="shared" si="46"/>
        <v>25000</v>
      </c>
      <c r="AU502" s="8" t="s">
        <v>3038</v>
      </c>
    </row>
    <row r="503" spans="2:47" hidden="1" x14ac:dyDescent="0.3">
      <c r="B503" t="str">
        <f>VLOOKUP(D503,'[1]DOF080 Rev'!B:B,1,FALSE)</f>
        <v>22962159</v>
      </c>
      <c r="C503" t="str">
        <f>VLOOKUP(D503,Category!A:B,2,FALSE)</f>
        <v>NCOS</v>
      </c>
      <c r="D503" t="str">
        <f t="shared" si="49"/>
        <v>22962159</v>
      </c>
      <c r="E503" t="str">
        <f t="shared" si="47"/>
        <v>People &amp; Place DirectorateAss Dir CommunitiesHomelessness</v>
      </c>
      <c r="F503" t="s">
        <v>482</v>
      </c>
      <c r="G503" t="s">
        <v>483</v>
      </c>
      <c r="H503" t="s">
        <v>237</v>
      </c>
      <c r="I503" t="s">
        <v>1220</v>
      </c>
      <c r="J503" t="s">
        <v>518</v>
      </c>
      <c r="K503" t="s">
        <v>519</v>
      </c>
      <c r="L503">
        <v>2296</v>
      </c>
      <c r="M503" t="s">
        <v>520</v>
      </c>
      <c r="N503">
        <v>2159</v>
      </c>
      <c r="O503" t="s">
        <v>521</v>
      </c>
      <c r="P503" s="6" t="str">
        <f t="shared" si="48"/>
        <v>Expenditure</v>
      </c>
      <c r="Q503" s="246">
        <v>50000</v>
      </c>
      <c r="R503" s="246">
        <v>50000</v>
      </c>
      <c r="S503" s="244">
        <v>50000</v>
      </c>
      <c r="V503" s="259">
        <f t="shared" si="50"/>
        <v>50000</v>
      </c>
      <c r="AJ503" s="245">
        <v>50000</v>
      </c>
      <c r="AK503" s="250">
        <v>50000</v>
      </c>
      <c r="AP503" s="257">
        <f t="shared" si="45"/>
        <v>50000</v>
      </c>
      <c r="AR503" t="s">
        <v>3575</v>
      </c>
      <c r="AS503" s="245">
        <f t="shared" si="46"/>
        <v>50000</v>
      </c>
      <c r="AU503" s="8" t="s">
        <v>1286</v>
      </c>
    </row>
    <row r="504" spans="2:47" hidden="1" x14ac:dyDescent="0.3">
      <c r="B504" t="str">
        <f>VLOOKUP(D504,'[1]DOF080 Rev'!B:B,1,FALSE)</f>
        <v>22962306</v>
      </c>
      <c r="C504" t="str">
        <f>VLOOKUP(D504,Category!A:B,2,FALSE)</f>
        <v>NCOS</v>
      </c>
      <c r="D504" t="str">
        <f t="shared" si="49"/>
        <v>22962306</v>
      </c>
      <c r="E504" t="str">
        <f t="shared" si="47"/>
        <v>People &amp; Place DirectorateAss Dir CommunitiesHomelessness</v>
      </c>
      <c r="F504" t="s">
        <v>482</v>
      </c>
      <c r="G504" t="s">
        <v>483</v>
      </c>
      <c r="H504" t="s">
        <v>237</v>
      </c>
      <c r="I504" t="s">
        <v>1220</v>
      </c>
      <c r="J504" t="s">
        <v>518</v>
      </c>
      <c r="K504" t="s">
        <v>519</v>
      </c>
      <c r="L504">
        <v>2296</v>
      </c>
      <c r="M504" t="s">
        <v>520</v>
      </c>
      <c r="N504">
        <v>2306</v>
      </c>
      <c r="O504" t="s">
        <v>522</v>
      </c>
      <c r="P504" s="6" t="str">
        <f t="shared" si="48"/>
        <v>Expenditure</v>
      </c>
      <c r="Q504" s="246">
        <v>300000</v>
      </c>
      <c r="R504" s="246">
        <v>300000</v>
      </c>
      <c r="S504" s="244">
        <v>300000</v>
      </c>
      <c r="T504" s="244">
        <v>101250</v>
      </c>
      <c r="V504" s="259">
        <f t="shared" si="50"/>
        <v>401250</v>
      </c>
      <c r="Z504" s="245">
        <v>20000</v>
      </c>
      <c r="AA504" s="245">
        <v>-101250</v>
      </c>
      <c r="AJ504" s="245">
        <v>300000</v>
      </c>
      <c r="AK504" s="250">
        <f>320000</f>
        <v>320000</v>
      </c>
      <c r="AP504" s="257">
        <f t="shared" si="45"/>
        <v>320000</v>
      </c>
      <c r="AR504" t="s">
        <v>3575</v>
      </c>
      <c r="AS504" s="245">
        <f t="shared" si="46"/>
        <v>320000</v>
      </c>
      <c r="AU504" s="8" t="s">
        <v>1286</v>
      </c>
    </row>
    <row r="505" spans="2:47" hidden="1" x14ac:dyDescent="0.3">
      <c r="B505" t="str">
        <f>VLOOKUP(D505,'[1]DOF080 Rev'!B:B,1,FALSE)</f>
        <v>22963016</v>
      </c>
      <c r="C505" t="str">
        <f>VLOOKUP(D505,Category!A:B,2,FALSE)</f>
        <v>NCOS</v>
      </c>
      <c r="D505" t="str">
        <f t="shared" si="49"/>
        <v>22963016</v>
      </c>
      <c r="E505" t="str">
        <f t="shared" si="47"/>
        <v>People &amp; Place DirectorateAss Dir CommunitiesHomelessness</v>
      </c>
      <c r="F505" t="s">
        <v>482</v>
      </c>
      <c r="G505" t="s">
        <v>483</v>
      </c>
      <c r="H505" t="s">
        <v>237</v>
      </c>
      <c r="I505" t="s">
        <v>1220</v>
      </c>
      <c r="J505" t="s">
        <v>518</v>
      </c>
      <c r="K505" t="s">
        <v>519</v>
      </c>
      <c r="L505">
        <v>2296</v>
      </c>
      <c r="M505" t="s">
        <v>520</v>
      </c>
      <c r="N505">
        <v>3016</v>
      </c>
      <c r="O505" t="s">
        <v>523</v>
      </c>
      <c r="P505" s="6" t="str">
        <f t="shared" si="48"/>
        <v>Expenditure</v>
      </c>
      <c r="Q505" s="246">
        <v>61000</v>
      </c>
      <c r="R505" s="246">
        <v>61000</v>
      </c>
      <c r="S505" s="244">
        <v>61000</v>
      </c>
      <c r="V505" s="259">
        <f t="shared" si="50"/>
        <v>61000</v>
      </c>
      <c r="Z505" s="245">
        <v>-61000</v>
      </c>
      <c r="AJ505" s="245">
        <v>61000</v>
      </c>
      <c r="AK505" s="250">
        <v>0</v>
      </c>
      <c r="AP505" s="257">
        <f t="shared" si="45"/>
        <v>0</v>
      </c>
      <c r="AR505" t="s">
        <v>3575</v>
      </c>
      <c r="AS505" s="245">
        <f t="shared" si="46"/>
        <v>0</v>
      </c>
      <c r="AU505" s="8" t="s">
        <v>1286</v>
      </c>
    </row>
    <row r="506" spans="2:47" hidden="1" x14ac:dyDescent="0.3">
      <c r="B506" t="str">
        <f>VLOOKUP(D506,'[1]DOF080 Rev'!B:B,1,FALSE)</f>
        <v>22967000</v>
      </c>
      <c r="C506" t="str">
        <f>VLOOKUP(D506,Category!A:B,2,FALSE)</f>
        <v>NCOS</v>
      </c>
      <c r="D506" t="str">
        <f t="shared" si="49"/>
        <v>22967000</v>
      </c>
      <c r="E506" t="str">
        <f t="shared" si="47"/>
        <v>People &amp; Place DirectorateAss Dir CommunitiesHomelessness</v>
      </c>
      <c r="F506" t="s">
        <v>482</v>
      </c>
      <c r="G506" t="s">
        <v>483</v>
      </c>
      <c r="H506" t="s">
        <v>237</v>
      </c>
      <c r="I506" t="s">
        <v>1220</v>
      </c>
      <c r="J506" t="s">
        <v>518</v>
      </c>
      <c r="K506" t="s">
        <v>519</v>
      </c>
      <c r="L506">
        <v>2296</v>
      </c>
      <c r="M506" t="s">
        <v>520</v>
      </c>
      <c r="N506">
        <v>7000</v>
      </c>
      <c r="O506" t="s">
        <v>44</v>
      </c>
      <c r="P506" s="6" t="str">
        <f t="shared" si="48"/>
        <v>Income</v>
      </c>
      <c r="Q506" s="246">
        <v>-58000</v>
      </c>
      <c r="R506" s="246">
        <v>-58000</v>
      </c>
      <c r="S506" s="244">
        <v>-58000</v>
      </c>
      <c r="V506" s="259">
        <f t="shared" si="50"/>
        <v>-58000</v>
      </c>
      <c r="Z506" s="245">
        <v>-19860</v>
      </c>
      <c r="AJ506" s="245">
        <v>-58000</v>
      </c>
      <c r="AK506" s="250">
        <v>-77860</v>
      </c>
      <c r="AP506" s="257">
        <f t="shared" si="45"/>
        <v>-77860</v>
      </c>
      <c r="AR506" t="s">
        <v>3575</v>
      </c>
      <c r="AS506" s="245">
        <f t="shared" si="46"/>
        <v>-77860</v>
      </c>
      <c r="AU506" s="8" t="s">
        <v>3039</v>
      </c>
    </row>
    <row r="507" spans="2:47" hidden="1" x14ac:dyDescent="0.3">
      <c r="B507" t="str">
        <f>VLOOKUP(D507,'[1]DOF080 Rev'!B:B,1,FALSE)</f>
        <v>22967101</v>
      </c>
      <c r="C507" t="str">
        <f>VLOOKUP(D507,Category!A:B,2,FALSE)</f>
        <v>NCOS</v>
      </c>
      <c r="D507" t="str">
        <f t="shared" si="49"/>
        <v>22967101</v>
      </c>
      <c r="E507" t="str">
        <f t="shared" si="47"/>
        <v>People &amp; Place DirectorateAss Dir CommunitiesHomelessness</v>
      </c>
      <c r="F507" t="s">
        <v>482</v>
      </c>
      <c r="G507" t="s">
        <v>483</v>
      </c>
      <c r="H507" t="s">
        <v>237</v>
      </c>
      <c r="I507" t="s">
        <v>1220</v>
      </c>
      <c r="J507" t="s">
        <v>518</v>
      </c>
      <c r="K507" t="s">
        <v>519</v>
      </c>
      <c r="L507">
        <v>2296</v>
      </c>
      <c r="M507" t="s">
        <v>520</v>
      </c>
      <c r="N507">
        <v>7101</v>
      </c>
      <c r="O507" t="s">
        <v>46</v>
      </c>
      <c r="P507" s="6" t="str">
        <f t="shared" si="48"/>
        <v>Income</v>
      </c>
      <c r="Q507" s="246">
        <v>-50000</v>
      </c>
      <c r="R507" s="246">
        <v>-50000</v>
      </c>
      <c r="S507" s="244">
        <v>-50000</v>
      </c>
      <c r="V507" s="259">
        <f t="shared" si="50"/>
        <v>-50000</v>
      </c>
      <c r="Z507" s="245">
        <v>30500</v>
      </c>
      <c r="AJ507" s="245">
        <v>-50000</v>
      </c>
      <c r="AK507" s="250">
        <v>-19500</v>
      </c>
      <c r="AP507" s="257">
        <f t="shared" si="45"/>
        <v>-19500</v>
      </c>
      <c r="AR507" t="s">
        <v>3575</v>
      </c>
      <c r="AS507" s="245">
        <f t="shared" si="46"/>
        <v>-19500</v>
      </c>
      <c r="AU507" s="8" t="s">
        <v>3040</v>
      </c>
    </row>
    <row r="508" spans="2:47" hidden="1" x14ac:dyDescent="0.3">
      <c r="B508" t="str">
        <f>VLOOKUP(D508,'[1]DOF080 Rev'!B:B,1,FALSE)</f>
        <v>22968040</v>
      </c>
      <c r="C508" t="str">
        <f>VLOOKUP(D508,Category!A:B,2,FALSE)</f>
        <v>NCOS</v>
      </c>
      <c r="D508" t="str">
        <f t="shared" si="49"/>
        <v>22968040</v>
      </c>
      <c r="E508" t="str">
        <f t="shared" si="47"/>
        <v>People &amp; Place DirectorateAss Dir CommunitiesHomelessness</v>
      </c>
      <c r="F508" t="s">
        <v>482</v>
      </c>
      <c r="G508" t="s">
        <v>483</v>
      </c>
      <c r="H508" t="s">
        <v>237</v>
      </c>
      <c r="I508" t="s">
        <v>1220</v>
      </c>
      <c r="J508" t="s">
        <v>518</v>
      </c>
      <c r="K508" t="s">
        <v>519</v>
      </c>
      <c r="L508">
        <v>2296</v>
      </c>
      <c r="M508" t="s">
        <v>520</v>
      </c>
      <c r="N508">
        <v>8040</v>
      </c>
      <c r="O508" t="s">
        <v>441</v>
      </c>
      <c r="P508" s="6" t="str">
        <f t="shared" si="48"/>
        <v>Income</v>
      </c>
      <c r="Q508" s="246">
        <v>-14000</v>
      </c>
      <c r="R508" s="246">
        <v>-14000</v>
      </c>
      <c r="S508" s="244">
        <v>-14000</v>
      </c>
      <c r="V508" s="259">
        <f t="shared" si="50"/>
        <v>-14000</v>
      </c>
      <c r="Z508" s="245">
        <v>5000</v>
      </c>
      <c r="AJ508" s="245">
        <v>-14000</v>
      </c>
      <c r="AK508" s="250">
        <v>-9000</v>
      </c>
      <c r="AP508" s="257">
        <f t="shared" si="45"/>
        <v>-9000</v>
      </c>
      <c r="AR508" t="s">
        <v>3575</v>
      </c>
      <c r="AS508" s="245">
        <f t="shared" si="46"/>
        <v>-9000</v>
      </c>
      <c r="AU508" s="8" t="s">
        <v>1286</v>
      </c>
    </row>
    <row r="509" spans="2:47" hidden="1" x14ac:dyDescent="0.3">
      <c r="B509" t="str">
        <f>VLOOKUP(D509,'[1]DOF080 Rev'!B:B,1,FALSE)</f>
        <v>23312076</v>
      </c>
      <c r="C509" t="str">
        <f>VLOOKUP(D509,Category!A:B,2,FALSE)</f>
        <v>NCOS</v>
      </c>
      <c r="D509" t="str">
        <f t="shared" si="49"/>
        <v>23312076</v>
      </c>
      <c r="E509" t="str">
        <f t="shared" si="47"/>
        <v>People &amp; Place DirectorateAss Dir CommunitiesHomelessness</v>
      </c>
      <c r="F509" t="s">
        <v>482</v>
      </c>
      <c r="G509" t="s">
        <v>483</v>
      </c>
      <c r="H509" t="s">
        <v>237</v>
      </c>
      <c r="I509" t="s">
        <v>1220</v>
      </c>
      <c r="J509" t="s">
        <v>518</v>
      </c>
      <c r="K509" t="s">
        <v>519</v>
      </c>
      <c r="L509">
        <v>2331</v>
      </c>
      <c r="M509" t="s">
        <v>524</v>
      </c>
      <c r="N509">
        <v>2076</v>
      </c>
      <c r="O509" t="s">
        <v>509</v>
      </c>
      <c r="P509" s="6" t="str">
        <f t="shared" si="48"/>
        <v>Expenditure</v>
      </c>
      <c r="Q509" s="246">
        <v>0</v>
      </c>
      <c r="R509" s="246">
        <v>0</v>
      </c>
      <c r="S509" s="244">
        <v>0</v>
      </c>
      <c r="V509" s="259">
        <f t="shared" si="50"/>
        <v>0</v>
      </c>
      <c r="Z509" s="245">
        <v>800</v>
      </c>
      <c r="AJ509" s="245">
        <v>0</v>
      </c>
      <c r="AK509" s="250">
        <v>800</v>
      </c>
      <c r="AP509" s="257">
        <f t="shared" si="45"/>
        <v>800</v>
      </c>
      <c r="AR509" t="s">
        <v>3575</v>
      </c>
      <c r="AS509" s="245">
        <f t="shared" si="46"/>
        <v>800</v>
      </c>
      <c r="AU509" s="8" t="s">
        <v>1286</v>
      </c>
    </row>
    <row r="510" spans="2:47" hidden="1" x14ac:dyDescent="0.3">
      <c r="B510" t="str">
        <f>VLOOKUP(D510,'[1]DOF080 Rev'!B:B,1,FALSE)</f>
        <v>23317000</v>
      </c>
      <c r="C510" t="str">
        <f>VLOOKUP(D510,Category!A:B,2,FALSE)</f>
        <v>NCOS</v>
      </c>
      <c r="D510" t="str">
        <f t="shared" si="49"/>
        <v>23317000</v>
      </c>
      <c r="E510" t="str">
        <f t="shared" si="47"/>
        <v>People &amp; Place DirectorateAss Dir CommunitiesHomelessness</v>
      </c>
      <c r="F510" t="s">
        <v>482</v>
      </c>
      <c r="G510" t="s">
        <v>483</v>
      </c>
      <c r="H510" t="s">
        <v>237</v>
      </c>
      <c r="I510" t="s">
        <v>1220</v>
      </c>
      <c r="J510" t="s">
        <v>518</v>
      </c>
      <c r="K510" t="s">
        <v>519</v>
      </c>
      <c r="L510">
        <v>2331</v>
      </c>
      <c r="M510" t="s">
        <v>524</v>
      </c>
      <c r="N510">
        <v>7000</v>
      </c>
      <c r="O510" t="s">
        <v>44</v>
      </c>
      <c r="P510" s="6" t="str">
        <f t="shared" si="48"/>
        <v>Income</v>
      </c>
      <c r="Q510" s="246">
        <v>0</v>
      </c>
      <c r="R510" s="246">
        <v>0</v>
      </c>
      <c r="S510" s="244">
        <v>0</v>
      </c>
      <c r="V510" s="259">
        <f t="shared" si="50"/>
        <v>0</v>
      </c>
      <c r="AJ510" s="245">
        <v>0</v>
      </c>
      <c r="AK510" s="250">
        <v>0</v>
      </c>
      <c r="AP510" s="257">
        <f t="shared" si="45"/>
        <v>0</v>
      </c>
      <c r="AR510" t="s">
        <v>3575</v>
      </c>
      <c r="AS510" s="245">
        <f t="shared" si="46"/>
        <v>0</v>
      </c>
      <c r="AU510" s="8" t="s">
        <v>1286</v>
      </c>
    </row>
    <row r="511" spans="2:47" x14ac:dyDescent="0.3">
      <c r="B511" t="str">
        <f>VLOOKUP(D511,'[1]DOF080 Rev'!B:B,1,FALSE)</f>
        <v>24111</v>
      </c>
      <c r="C511" t="str">
        <f>VLOOKUP(D511,Category!A:B,2,FALSE)</f>
        <v>NCOS</v>
      </c>
      <c r="D511" t="str">
        <f t="shared" si="49"/>
        <v>24111</v>
      </c>
      <c r="E511" t="str">
        <f t="shared" si="47"/>
        <v>People &amp; Place DirectorateAss Dir CommunitiesHomelessness</v>
      </c>
      <c r="F511" t="s">
        <v>482</v>
      </c>
      <c r="G511" t="s">
        <v>483</v>
      </c>
      <c r="H511" t="s">
        <v>237</v>
      </c>
      <c r="I511" t="s">
        <v>1220</v>
      </c>
      <c r="J511" t="s">
        <v>518</v>
      </c>
      <c r="K511" t="s">
        <v>519</v>
      </c>
      <c r="L511">
        <v>2411</v>
      </c>
      <c r="M511" s="7" t="s">
        <v>525</v>
      </c>
      <c r="N511">
        <v>1</v>
      </c>
      <c r="O511" t="s">
        <v>158</v>
      </c>
      <c r="P511" s="6" t="str">
        <f t="shared" si="48"/>
        <v>Expenditure</v>
      </c>
      <c r="Q511" s="246">
        <v>0</v>
      </c>
      <c r="R511" s="246">
        <v>0</v>
      </c>
      <c r="S511" s="244">
        <v>0</v>
      </c>
      <c r="V511" s="259">
        <f t="shared" si="50"/>
        <v>0</v>
      </c>
      <c r="W511" s="245">
        <v>0</v>
      </c>
      <c r="AD511" s="259"/>
      <c r="AJ511" s="245">
        <v>0</v>
      </c>
      <c r="AK511" s="250">
        <v>0</v>
      </c>
      <c r="AP511" s="257">
        <f t="shared" si="45"/>
        <v>0</v>
      </c>
      <c r="AR511" t="s">
        <v>3575</v>
      </c>
      <c r="AS511" s="245">
        <f t="shared" si="46"/>
        <v>0</v>
      </c>
      <c r="AU511" s="8" t="s">
        <v>1286</v>
      </c>
    </row>
    <row r="512" spans="2:47" hidden="1" x14ac:dyDescent="0.3">
      <c r="B512" t="str">
        <f>VLOOKUP(D512,'[1]DOF080 Rev'!B:B,1,FALSE)</f>
        <v>24111504</v>
      </c>
      <c r="C512" t="str">
        <f>VLOOKUP(D512,Category!A:B,2,FALSE)</f>
        <v>NCOS</v>
      </c>
      <c r="D512" t="str">
        <f t="shared" si="49"/>
        <v>24111504</v>
      </c>
      <c r="E512" t="str">
        <f t="shared" si="47"/>
        <v>People &amp; Place DirectorateAss Dir CommunitiesHomelessness</v>
      </c>
      <c r="F512" t="s">
        <v>482</v>
      </c>
      <c r="G512" t="s">
        <v>483</v>
      </c>
      <c r="H512" t="s">
        <v>237</v>
      </c>
      <c r="I512" t="s">
        <v>1220</v>
      </c>
      <c r="J512" t="s">
        <v>518</v>
      </c>
      <c r="K512" t="s">
        <v>519</v>
      </c>
      <c r="L512">
        <v>2411</v>
      </c>
      <c r="M512" s="7" t="s">
        <v>525</v>
      </c>
      <c r="N512">
        <v>1504</v>
      </c>
      <c r="O512" t="s">
        <v>161</v>
      </c>
      <c r="P512" s="6" t="str">
        <f t="shared" si="48"/>
        <v>Expenditure</v>
      </c>
      <c r="Q512" s="246">
        <v>0</v>
      </c>
      <c r="R512" s="246">
        <v>0</v>
      </c>
      <c r="S512" s="244">
        <v>0</v>
      </c>
      <c r="V512" s="259">
        <f t="shared" si="50"/>
        <v>0</v>
      </c>
      <c r="AJ512" s="245">
        <v>0</v>
      </c>
      <c r="AK512" s="250">
        <v>0</v>
      </c>
      <c r="AP512" s="257">
        <f t="shared" si="45"/>
        <v>0</v>
      </c>
      <c r="AR512" t="s">
        <v>3575</v>
      </c>
      <c r="AS512" s="245">
        <f t="shared" si="46"/>
        <v>0</v>
      </c>
      <c r="AU512" s="8" t="s">
        <v>1286</v>
      </c>
    </row>
    <row r="513" spans="2:47" hidden="1" x14ac:dyDescent="0.3">
      <c r="B513" t="str">
        <f>VLOOKUP(D513,'[1]DOF080 Rev'!B:B,1,FALSE)</f>
        <v>24117000</v>
      </c>
      <c r="C513" t="str">
        <f>VLOOKUP(D513,Category!A:B,2,FALSE)</f>
        <v>NCOS</v>
      </c>
      <c r="D513" t="str">
        <f t="shared" si="49"/>
        <v>24117000</v>
      </c>
      <c r="E513" t="str">
        <f t="shared" si="47"/>
        <v>People &amp; Place DirectorateAss Dir CommunitiesHomelessness</v>
      </c>
      <c r="F513" t="s">
        <v>482</v>
      </c>
      <c r="G513" t="s">
        <v>483</v>
      </c>
      <c r="H513" t="s">
        <v>237</v>
      </c>
      <c r="I513" t="s">
        <v>1220</v>
      </c>
      <c r="J513" t="s">
        <v>518</v>
      </c>
      <c r="K513" t="s">
        <v>519</v>
      </c>
      <c r="L513">
        <v>2411</v>
      </c>
      <c r="M513" s="7" t="s">
        <v>525</v>
      </c>
      <c r="N513">
        <v>7000</v>
      </c>
      <c r="O513" t="s">
        <v>44</v>
      </c>
      <c r="P513" s="6" t="str">
        <f t="shared" si="48"/>
        <v>Income</v>
      </c>
      <c r="Q513" s="246">
        <v>0</v>
      </c>
      <c r="R513" s="246">
        <v>0</v>
      </c>
      <c r="S513" s="244">
        <v>0</v>
      </c>
      <c r="V513" s="259">
        <f t="shared" si="50"/>
        <v>0</v>
      </c>
      <c r="AJ513" s="245">
        <v>0</v>
      </c>
      <c r="AK513" s="250">
        <v>0</v>
      </c>
      <c r="AP513" s="257">
        <f t="shared" si="45"/>
        <v>0</v>
      </c>
      <c r="AR513" t="s">
        <v>3575</v>
      </c>
      <c r="AS513" s="245">
        <f t="shared" si="46"/>
        <v>0</v>
      </c>
      <c r="AU513" s="8" t="s">
        <v>1286</v>
      </c>
    </row>
    <row r="514" spans="2:47" hidden="1" x14ac:dyDescent="0.3">
      <c r="B514" t="str">
        <f>VLOOKUP(D514,'[1]DOF080 Rev'!B:B,1,FALSE)</f>
        <v>24211011</v>
      </c>
      <c r="C514" t="str">
        <f>VLOOKUP(D514,Category!A:B,2,FALSE)</f>
        <v>NCOS</v>
      </c>
      <c r="D514" t="str">
        <f t="shared" si="49"/>
        <v>24211011</v>
      </c>
      <c r="E514" t="str">
        <f t="shared" si="47"/>
        <v>People &amp; Place DirectorateAss Dir CommunitiesHomelessness</v>
      </c>
      <c r="F514" t="s">
        <v>482</v>
      </c>
      <c r="G514" t="s">
        <v>483</v>
      </c>
      <c r="H514" t="s">
        <v>237</v>
      </c>
      <c r="I514" t="s">
        <v>1220</v>
      </c>
      <c r="J514" t="s">
        <v>518</v>
      </c>
      <c r="K514" t="s">
        <v>519</v>
      </c>
      <c r="L514">
        <v>2421</v>
      </c>
      <c r="M514" t="s">
        <v>526</v>
      </c>
      <c r="N514">
        <v>1011</v>
      </c>
      <c r="O514" t="s">
        <v>527</v>
      </c>
      <c r="P514" s="6" t="str">
        <f t="shared" si="48"/>
        <v>Expenditure</v>
      </c>
      <c r="Q514" s="246">
        <v>0</v>
      </c>
      <c r="R514" s="246">
        <v>0</v>
      </c>
      <c r="S514" s="244">
        <v>0</v>
      </c>
      <c r="V514" s="259">
        <f t="shared" si="50"/>
        <v>0</v>
      </c>
      <c r="Z514" s="245">
        <v>2000</v>
      </c>
      <c r="AJ514" s="245">
        <v>0</v>
      </c>
      <c r="AK514" s="250">
        <v>2000</v>
      </c>
      <c r="AP514" s="257">
        <f t="shared" si="45"/>
        <v>2000</v>
      </c>
      <c r="AR514" t="s">
        <v>3575</v>
      </c>
      <c r="AS514" s="245">
        <f t="shared" si="46"/>
        <v>2000</v>
      </c>
      <c r="AU514" s="8" t="s">
        <v>3041</v>
      </c>
    </row>
    <row r="515" spans="2:47" hidden="1" x14ac:dyDescent="0.3">
      <c r="B515" t="str">
        <f>VLOOKUP(D515,'[1]DOF080 Rev'!B:B,1,FALSE)</f>
        <v>24211023</v>
      </c>
      <c r="C515" t="str">
        <f>VLOOKUP(D515,Category!A:B,2,FALSE)</f>
        <v>NCOS</v>
      </c>
      <c r="D515" t="str">
        <f t="shared" si="49"/>
        <v>24211023</v>
      </c>
      <c r="E515" t="str">
        <f t="shared" si="47"/>
        <v>People &amp; Place DirectorateAss Dir CommunitiesHomelessness</v>
      </c>
      <c r="F515" t="s">
        <v>482</v>
      </c>
      <c r="G515" t="s">
        <v>483</v>
      </c>
      <c r="H515" t="s">
        <v>237</v>
      </c>
      <c r="I515" t="s">
        <v>1220</v>
      </c>
      <c r="J515" t="s">
        <v>518</v>
      </c>
      <c r="K515" t="s">
        <v>519</v>
      </c>
      <c r="L515">
        <v>2421</v>
      </c>
      <c r="M515" t="s">
        <v>526</v>
      </c>
      <c r="N515">
        <v>1023</v>
      </c>
      <c r="O515" t="s">
        <v>528</v>
      </c>
      <c r="P515" s="6" t="str">
        <f t="shared" si="48"/>
        <v>Expenditure</v>
      </c>
      <c r="Q515" s="246">
        <v>0</v>
      </c>
      <c r="R515" s="246">
        <v>0</v>
      </c>
      <c r="S515" s="244">
        <v>0</v>
      </c>
      <c r="V515" s="259">
        <f t="shared" si="50"/>
        <v>0</v>
      </c>
      <c r="Z515" s="245">
        <v>1130</v>
      </c>
      <c r="AJ515" s="245">
        <v>0</v>
      </c>
      <c r="AK515" s="250">
        <v>1130</v>
      </c>
      <c r="AP515" s="257">
        <f t="shared" si="45"/>
        <v>1130</v>
      </c>
      <c r="AR515" t="s">
        <v>3575</v>
      </c>
      <c r="AS515" s="245">
        <f t="shared" si="46"/>
        <v>1130</v>
      </c>
      <c r="AU515" s="8" t="s">
        <v>1286</v>
      </c>
    </row>
    <row r="516" spans="2:47" hidden="1" x14ac:dyDescent="0.3">
      <c r="B516" t="str">
        <f>VLOOKUP(D516,'[1]DOF080 Rev'!B:B,1,FALSE)</f>
        <v>24211028</v>
      </c>
      <c r="C516" t="str">
        <f>VLOOKUP(D516,Category!A:B,2,FALSE)</f>
        <v>NCOS</v>
      </c>
      <c r="D516" t="str">
        <f t="shared" si="49"/>
        <v>24211028</v>
      </c>
      <c r="E516" t="str">
        <f t="shared" si="47"/>
        <v>People &amp; Place DirectorateAss Dir CommunitiesHomelessness</v>
      </c>
      <c r="F516" t="s">
        <v>482</v>
      </c>
      <c r="G516" t="s">
        <v>483</v>
      </c>
      <c r="H516" t="s">
        <v>237</v>
      </c>
      <c r="I516" t="s">
        <v>1220</v>
      </c>
      <c r="J516" t="s">
        <v>518</v>
      </c>
      <c r="K516" t="s">
        <v>519</v>
      </c>
      <c r="L516">
        <v>2421</v>
      </c>
      <c r="M516" t="s">
        <v>526</v>
      </c>
      <c r="N516">
        <v>1028</v>
      </c>
      <c r="O516" t="s">
        <v>362</v>
      </c>
      <c r="P516" s="6" t="str">
        <f t="shared" si="48"/>
        <v>Expenditure</v>
      </c>
      <c r="Q516" s="246">
        <v>0</v>
      </c>
      <c r="R516" s="246">
        <v>0</v>
      </c>
      <c r="S516" s="244">
        <v>0</v>
      </c>
      <c r="V516" s="259">
        <f t="shared" si="50"/>
        <v>0</v>
      </c>
      <c r="Z516" s="245">
        <v>11520</v>
      </c>
      <c r="AJ516" s="245">
        <v>0</v>
      </c>
      <c r="AK516" s="250">
        <v>11520</v>
      </c>
      <c r="AP516" s="257">
        <f t="shared" si="45"/>
        <v>11520</v>
      </c>
      <c r="AR516" t="s">
        <v>3575</v>
      </c>
      <c r="AS516" s="245">
        <f t="shared" si="46"/>
        <v>11520</v>
      </c>
      <c r="AU516" s="8" t="s">
        <v>1286</v>
      </c>
    </row>
    <row r="517" spans="2:47" hidden="1" x14ac:dyDescent="0.3">
      <c r="B517" t="str">
        <f>VLOOKUP(D517,'[1]DOF080 Rev'!B:B,1,FALSE)</f>
        <v>24211031</v>
      </c>
      <c r="C517" t="str">
        <f>VLOOKUP(D517,Category!A:B,2,FALSE)</f>
        <v>NCOS</v>
      </c>
      <c r="D517" t="str">
        <f t="shared" si="49"/>
        <v>24211031</v>
      </c>
      <c r="E517" t="str">
        <f t="shared" si="47"/>
        <v>People &amp; Place DirectorateAss Dir CommunitiesHomelessness</v>
      </c>
      <c r="F517" t="s">
        <v>482</v>
      </c>
      <c r="G517" t="s">
        <v>483</v>
      </c>
      <c r="H517" t="s">
        <v>237</v>
      </c>
      <c r="I517" t="s">
        <v>1220</v>
      </c>
      <c r="J517" t="s">
        <v>518</v>
      </c>
      <c r="K517" t="s">
        <v>519</v>
      </c>
      <c r="L517">
        <v>2421</v>
      </c>
      <c r="M517" t="s">
        <v>526</v>
      </c>
      <c r="N517">
        <v>1031</v>
      </c>
      <c r="O517" t="s">
        <v>529</v>
      </c>
      <c r="P517" s="6" t="str">
        <f t="shared" si="48"/>
        <v>Expenditure</v>
      </c>
      <c r="Q517" s="246">
        <v>0</v>
      </c>
      <c r="R517" s="246">
        <v>0</v>
      </c>
      <c r="S517" s="244">
        <v>0</v>
      </c>
      <c r="V517" s="259">
        <f t="shared" si="50"/>
        <v>0</v>
      </c>
      <c r="Z517" s="245">
        <v>3330</v>
      </c>
      <c r="AJ517" s="245">
        <v>0</v>
      </c>
      <c r="AK517" s="250">
        <v>3330</v>
      </c>
      <c r="AP517" s="257">
        <f t="shared" si="45"/>
        <v>3330</v>
      </c>
      <c r="AR517" t="s">
        <v>3575</v>
      </c>
      <c r="AS517" s="245">
        <f t="shared" si="46"/>
        <v>3330</v>
      </c>
      <c r="AU517" s="8" t="s">
        <v>1286</v>
      </c>
    </row>
    <row r="518" spans="2:47" hidden="1" x14ac:dyDescent="0.3">
      <c r="B518" t="str">
        <f>VLOOKUP(D518,'[1]DOF080 Rev'!B:B,1,FALSE)</f>
        <v>24211032</v>
      </c>
      <c r="C518" t="str">
        <f>VLOOKUP(D518,Category!A:B,2,FALSE)</f>
        <v>NCOS</v>
      </c>
      <c r="D518" t="str">
        <f t="shared" si="49"/>
        <v>24211032</v>
      </c>
      <c r="E518" t="str">
        <f t="shared" si="47"/>
        <v>People &amp; Place DirectorateAss Dir CommunitiesHomelessness</v>
      </c>
      <c r="F518" t="s">
        <v>482</v>
      </c>
      <c r="G518" t="s">
        <v>483</v>
      </c>
      <c r="H518" t="s">
        <v>237</v>
      </c>
      <c r="I518" t="s">
        <v>1220</v>
      </c>
      <c r="J518" t="s">
        <v>518</v>
      </c>
      <c r="K518" t="s">
        <v>519</v>
      </c>
      <c r="L518">
        <v>2421</v>
      </c>
      <c r="M518" t="s">
        <v>526</v>
      </c>
      <c r="N518">
        <v>1032</v>
      </c>
      <c r="O518" t="s">
        <v>530</v>
      </c>
      <c r="P518" s="6" t="str">
        <f t="shared" si="48"/>
        <v>Expenditure</v>
      </c>
      <c r="Q518" s="246">
        <v>0</v>
      </c>
      <c r="R518" s="246">
        <v>0</v>
      </c>
      <c r="S518" s="244">
        <v>0</v>
      </c>
      <c r="V518" s="259">
        <f t="shared" si="50"/>
        <v>0</v>
      </c>
      <c r="Z518" s="245">
        <v>320</v>
      </c>
      <c r="AJ518" s="245">
        <v>0</v>
      </c>
      <c r="AK518" s="250">
        <v>320</v>
      </c>
      <c r="AP518" s="257">
        <f t="shared" ref="AP518:AP581" si="51">SUM(AK518:AO518)</f>
        <v>320</v>
      </c>
      <c r="AR518" t="s">
        <v>3575</v>
      </c>
      <c r="AS518" s="245">
        <f t="shared" ref="AS518:AS581" si="52">SUM(AP518:AR518)</f>
        <v>320</v>
      </c>
      <c r="AU518" s="8" t="s">
        <v>1286</v>
      </c>
    </row>
    <row r="519" spans="2:47" hidden="1" x14ac:dyDescent="0.3">
      <c r="B519" t="str">
        <f>VLOOKUP(D519,'[1]DOF080 Rev'!B:B,1,FALSE)</f>
        <v>24218040</v>
      </c>
      <c r="C519" t="str">
        <f>VLOOKUP(D519,Category!A:B,2,FALSE)</f>
        <v>NCOS</v>
      </c>
      <c r="D519" t="str">
        <f t="shared" si="49"/>
        <v>24218040</v>
      </c>
      <c r="E519" t="str">
        <f t="shared" ref="E519:E582" si="53">G519&amp;I519&amp;K519</f>
        <v>People &amp; Place DirectorateAss Dir CommunitiesHomelessness</v>
      </c>
      <c r="F519" t="s">
        <v>482</v>
      </c>
      <c r="G519" t="s">
        <v>483</v>
      </c>
      <c r="H519" t="s">
        <v>237</v>
      </c>
      <c r="I519" t="s">
        <v>1220</v>
      </c>
      <c r="J519" t="s">
        <v>518</v>
      </c>
      <c r="K519" t="s">
        <v>519</v>
      </c>
      <c r="L519">
        <v>2421</v>
      </c>
      <c r="M519" t="s">
        <v>526</v>
      </c>
      <c r="N519">
        <v>8040</v>
      </c>
      <c r="O519" t="s">
        <v>441</v>
      </c>
      <c r="P519" s="6" t="str">
        <f t="shared" ref="P519:P582" si="54">IF(N519&lt;5000,"Expenditure","Income")</f>
        <v>Income</v>
      </c>
      <c r="Q519" s="246">
        <v>0</v>
      </c>
      <c r="R519" s="246">
        <v>0</v>
      </c>
      <c r="S519" s="244">
        <v>0</v>
      </c>
      <c r="V519" s="259">
        <f t="shared" si="50"/>
        <v>0</v>
      </c>
      <c r="Z519" s="245">
        <v>-3100</v>
      </c>
      <c r="AJ519" s="245">
        <v>0</v>
      </c>
      <c r="AK519" s="250">
        <v>-3100</v>
      </c>
      <c r="AP519" s="257">
        <f t="shared" si="51"/>
        <v>-3100</v>
      </c>
      <c r="AR519" t="s">
        <v>3575</v>
      </c>
      <c r="AS519" s="245">
        <f t="shared" si="52"/>
        <v>-3100</v>
      </c>
      <c r="AU519" s="8" t="s">
        <v>1286</v>
      </c>
    </row>
    <row r="520" spans="2:47" hidden="1" x14ac:dyDescent="0.3">
      <c r="B520" t="str">
        <f>VLOOKUP(D520,'[1]DOF080 Rev'!B:B,1,FALSE)</f>
        <v>23072045</v>
      </c>
      <c r="C520" t="str">
        <f>VLOOKUP(D520,Category!A:B,2,FALSE)</f>
        <v>NCOS</v>
      </c>
      <c r="D520" t="str">
        <f t="shared" ref="D520:D583" si="55">L520&amp;N520</f>
        <v>23072045</v>
      </c>
      <c r="E520" t="str">
        <f t="shared" si="53"/>
        <v>People &amp; Place DirectorateAss Dir CommunitiesHousing Standards</v>
      </c>
      <c r="F520" t="s">
        <v>482</v>
      </c>
      <c r="G520" t="s">
        <v>483</v>
      </c>
      <c r="H520" t="s">
        <v>237</v>
      </c>
      <c r="I520" t="s">
        <v>1220</v>
      </c>
      <c r="J520" t="s">
        <v>531</v>
      </c>
      <c r="K520" t="s">
        <v>532</v>
      </c>
      <c r="L520">
        <v>2307</v>
      </c>
      <c r="M520" t="s">
        <v>533</v>
      </c>
      <c r="N520">
        <v>2045</v>
      </c>
      <c r="O520" t="s">
        <v>170</v>
      </c>
      <c r="P520" s="6" t="str">
        <f t="shared" si="54"/>
        <v>Expenditure</v>
      </c>
      <c r="Q520" s="246">
        <v>750</v>
      </c>
      <c r="R520" s="246">
        <v>750</v>
      </c>
      <c r="S520" s="244">
        <v>750</v>
      </c>
      <c r="V520" s="259">
        <f t="shared" ref="V520:V583" si="56">SUM(S520:U520)</f>
        <v>750</v>
      </c>
      <c r="AJ520" s="245">
        <v>750</v>
      </c>
      <c r="AK520" s="250">
        <v>750</v>
      </c>
      <c r="AP520" s="257">
        <f t="shared" si="51"/>
        <v>750</v>
      </c>
      <c r="AS520" s="245">
        <f t="shared" si="52"/>
        <v>750</v>
      </c>
      <c r="AU520" s="8" t="s">
        <v>1286</v>
      </c>
    </row>
    <row r="521" spans="2:47" ht="28.8" hidden="1" x14ac:dyDescent="0.3">
      <c r="B521" t="str">
        <f>VLOOKUP(D521,'[1]DOF080 Rev'!B:B,1,FALSE)</f>
        <v>23078078</v>
      </c>
      <c r="C521" t="str">
        <f>VLOOKUP(D521,Category!A:B,2,FALSE)</f>
        <v>NCOS</v>
      </c>
      <c r="D521" t="str">
        <f t="shared" si="55"/>
        <v>23078078</v>
      </c>
      <c r="E521" t="str">
        <f t="shared" si="53"/>
        <v>People &amp; Place DirectorateAss Dir CommunitiesHousing Standards</v>
      </c>
      <c r="F521" t="s">
        <v>482</v>
      </c>
      <c r="G521" t="s">
        <v>483</v>
      </c>
      <c r="H521" t="s">
        <v>237</v>
      </c>
      <c r="I521" t="s">
        <v>1220</v>
      </c>
      <c r="J521" t="s">
        <v>531</v>
      </c>
      <c r="K521" t="s">
        <v>532</v>
      </c>
      <c r="L521">
        <v>2307</v>
      </c>
      <c r="M521" t="s">
        <v>533</v>
      </c>
      <c r="N521">
        <v>8078</v>
      </c>
      <c r="O521" t="s">
        <v>534</v>
      </c>
      <c r="P521" s="6" t="str">
        <f t="shared" si="54"/>
        <v>Income</v>
      </c>
      <c r="Q521" s="246">
        <v>-1000</v>
      </c>
      <c r="R521" s="246">
        <v>-1000</v>
      </c>
      <c r="S521" s="244">
        <v>-1000</v>
      </c>
      <c r="V521" s="259">
        <f t="shared" si="56"/>
        <v>-1000</v>
      </c>
      <c r="AI521" s="245">
        <v>610</v>
      </c>
      <c r="AJ521" s="245">
        <v>-1000</v>
      </c>
      <c r="AK521" s="250">
        <v>-390</v>
      </c>
      <c r="AP521" s="257">
        <f t="shared" si="51"/>
        <v>-390</v>
      </c>
      <c r="AS521" s="245">
        <f t="shared" si="52"/>
        <v>-390</v>
      </c>
      <c r="AU521" s="8" t="s">
        <v>3042</v>
      </c>
    </row>
    <row r="522" spans="2:47" hidden="1" x14ac:dyDescent="0.3">
      <c r="B522" t="str">
        <f>VLOOKUP(D522,'[1]DOF080 Rev'!B:B,1,FALSE)</f>
        <v>23078109</v>
      </c>
      <c r="C522" t="str">
        <f>VLOOKUP(D522,Category!A:B,2,FALSE)</f>
        <v>NCOS</v>
      </c>
      <c r="D522" t="str">
        <f t="shared" si="55"/>
        <v>23078109</v>
      </c>
      <c r="E522" t="str">
        <f t="shared" si="53"/>
        <v>People &amp; Place DirectorateAss Dir CommunitiesHousing Standards</v>
      </c>
      <c r="F522" t="s">
        <v>482</v>
      </c>
      <c r="G522" t="s">
        <v>483</v>
      </c>
      <c r="H522" t="s">
        <v>237</v>
      </c>
      <c r="I522" t="s">
        <v>1220</v>
      </c>
      <c r="J522" t="s">
        <v>531</v>
      </c>
      <c r="K522" t="s">
        <v>532</v>
      </c>
      <c r="L522">
        <v>2307</v>
      </c>
      <c r="M522" t="s">
        <v>533</v>
      </c>
      <c r="N522">
        <v>8109</v>
      </c>
      <c r="O522" t="s">
        <v>535</v>
      </c>
      <c r="P522" s="6" t="str">
        <f t="shared" si="54"/>
        <v>Income</v>
      </c>
      <c r="Q522" s="246">
        <v>-440</v>
      </c>
      <c r="R522" s="246">
        <v>-440</v>
      </c>
      <c r="S522" s="244">
        <v>-440</v>
      </c>
      <c r="V522" s="259">
        <f t="shared" si="56"/>
        <v>-440</v>
      </c>
      <c r="AJ522" s="245">
        <v>-440</v>
      </c>
      <c r="AK522" s="250">
        <v>-440</v>
      </c>
      <c r="AP522" s="257">
        <f t="shared" si="51"/>
        <v>-440</v>
      </c>
      <c r="AS522" s="245">
        <f t="shared" si="52"/>
        <v>-440</v>
      </c>
      <c r="AU522" s="8" t="s">
        <v>1286</v>
      </c>
    </row>
    <row r="523" spans="2:47" hidden="1" x14ac:dyDescent="0.3">
      <c r="B523" t="str">
        <f>VLOOKUP(D523,'[1]DOF080 Rev'!B:B,1,FALSE)</f>
        <v>30371007</v>
      </c>
      <c r="C523" t="str">
        <f>VLOOKUP(D523,Category!A:B,2,FALSE)</f>
        <v>NCOS</v>
      </c>
      <c r="D523" t="str">
        <f t="shared" si="55"/>
        <v>30371007</v>
      </c>
      <c r="E523" t="str">
        <f t="shared" si="53"/>
        <v>People &amp; Place DirectorateAss Dir CommunitiesInvestigation Of Nuisances</v>
      </c>
      <c r="F523" t="s">
        <v>482</v>
      </c>
      <c r="G523" t="s">
        <v>483</v>
      </c>
      <c r="H523" t="s">
        <v>237</v>
      </c>
      <c r="I523" t="s">
        <v>1220</v>
      </c>
      <c r="J523" t="s">
        <v>536</v>
      </c>
      <c r="K523" t="s">
        <v>537</v>
      </c>
      <c r="L523">
        <v>3037</v>
      </c>
      <c r="M523" t="s">
        <v>538</v>
      </c>
      <c r="N523">
        <v>1007</v>
      </c>
      <c r="O523" t="s">
        <v>539</v>
      </c>
      <c r="P523" s="6" t="str">
        <f t="shared" si="54"/>
        <v>Expenditure</v>
      </c>
      <c r="Q523" s="246">
        <v>1660</v>
      </c>
      <c r="R523" s="246">
        <v>1660</v>
      </c>
      <c r="S523" s="244">
        <v>1660</v>
      </c>
      <c r="V523" s="259">
        <f t="shared" si="56"/>
        <v>1660</v>
      </c>
      <c r="AJ523" s="245">
        <v>1660</v>
      </c>
      <c r="AK523" s="250">
        <v>1660</v>
      </c>
      <c r="AP523" s="257">
        <f t="shared" si="51"/>
        <v>1660</v>
      </c>
      <c r="AS523" s="245">
        <f t="shared" si="52"/>
        <v>1660</v>
      </c>
      <c r="AU523" s="8" t="s">
        <v>1286</v>
      </c>
    </row>
    <row r="524" spans="2:47" hidden="1" x14ac:dyDescent="0.3">
      <c r="B524" t="str">
        <f>VLOOKUP(D524,'[1]DOF080 Rev'!B:B,1,FALSE)</f>
        <v>30372015</v>
      </c>
      <c r="C524" t="str">
        <f>VLOOKUP(D524,Category!A:B,2,FALSE)</f>
        <v>NCOS</v>
      </c>
      <c r="D524" t="str">
        <f t="shared" si="55"/>
        <v>30372015</v>
      </c>
      <c r="E524" t="str">
        <f t="shared" si="53"/>
        <v>People &amp; Place DirectorateAss Dir CommunitiesInvestigation Of Nuisances</v>
      </c>
      <c r="F524" t="s">
        <v>482</v>
      </c>
      <c r="G524" t="s">
        <v>483</v>
      </c>
      <c r="H524" t="s">
        <v>237</v>
      </c>
      <c r="I524" t="s">
        <v>1220</v>
      </c>
      <c r="J524" t="s">
        <v>536</v>
      </c>
      <c r="K524" t="s">
        <v>537</v>
      </c>
      <c r="L524">
        <v>3037</v>
      </c>
      <c r="M524" t="s">
        <v>538</v>
      </c>
      <c r="N524">
        <v>2015</v>
      </c>
      <c r="O524" t="s">
        <v>278</v>
      </c>
      <c r="P524" s="6" t="str">
        <f t="shared" si="54"/>
        <v>Expenditure</v>
      </c>
      <c r="Q524" s="246">
        <v>150</v>
      </c>
      <c r="R524" s="246">
        <v>150</v>
      </c>
      <c r="S524" s="244">
        <v>150</v>
      </c>
      <c r="V524" s="259">
        <f t="shared" si="56"/>
        <v>150</v>
      </c>
      <c r="AJ524" s="245">
        <v>150</v>
      </c>
      <c r="AK524" s="250">
        <v>150</v>
      </c>
      <c r="AP524" s="257">
        <f t="shared" si="51"/>
        <v>150</v>
      </c>
      <c r="AS524" s="245">
        <f t="shared" si="52"/>
        <v>150</v>
      </c>
      <c r="AU524" s="8" t="s">
        <v>1286</v>
      </c>
    </row>
    <row r="525" spans="2:47" ht="57.6" hidden="1" x14ac:dyDescent="0.3">
      <c r="B525" t="str">
        <f>VLOOKUP(D525,'[1]DOF080 Rev'!B:B,1,FALSE)</f>
        <v>30372045</v>
      </c>
      <c r="C525" t="str">
        <f>VLOOKUP(D525,Category!A:B,2,FALSE)</f>
        <v>NCOS</v>
      </c>
      <c r="D525" t="str">
        <f t="shared" si="55"/>
        <v>30372045</v>
      </c>
      <c r="E525" t="str">
        <f t="shared" si="53"/>
        <v>People &amp; Place DirectorateAss Dir CommunitiesInvestigation Of Nuisances</v>
      </c>
      <c r="F525" t="s">
        <v>482</v>
      </c>
      <c r="G525" t="s">
        <v>483</v>
      </c>
      <c r="H525" t="s">
        <v>237</v>
      </c>
      <c r="I525" t="s">
        <v>1220</v>
      </c>
      <c r="J525" t="s">
        <v>536</v>
      </c>
      <c r="K525" t="s">
        <v>537</v>
      </c>
      <c r="L525">
        <v>3037</v>
      </c>
      <c r="M525" t="s">
        <v>538</v>
      </c>
      <c r="N525">
        <v>2045</v>
      </c>
      <c r="O525" t="s">
        <v>170</v>
      </c>
      <c r="P525" s="6" t="str">
        <f t="shared" si="54"/>
        <v>Expenditure</v>
      </c>
      <c r="Q525" s="246">
        <v>300</v>
      </c>
      <c r="R525" s="246">
        <v>300</v>
      </c>
      <c r="S525" s="244">
        <v>300</v>
      </c>
      <c r="V525" s="259">
        <f t="shared" si="56"/>
        <v>300</v>
      </c>
      <c r="X525" s="245">
        <v>200</v>
      </c>
      <c r="AJ525" s="245">
        <v>300</v>
      </c>
      <c r="AK525" s="250">
        <v>500</v>
      </c>
      <c r="AP525" s="257">
        <f t="shared" si="51"/>
        <v>500</v>
      </c>
      <c r="AS525" s="245">
        <f t="shared" si="52"/>
        <v>500</v>
      </c>
      <c r="AU525" s="8" t="s">
        <v>3043</v>
      </c>
    </row>
    <row r="526" spans="2:47" hidden="1" x14ac:dyDescent="0.3">
      <c r="B526" t="str">
        <f>VLOOKUP(D526,'[1]DOF080 Rev'!B:B,1,FALSE)</f>
        <v>30378000</v>
      </c>
      <c r="C526" t="str">
        <f>VLOOKUP(D526,Category!A:B,2,FALSE)</f>
        <v>NCOS</v>
      </c>
      <c r="D526" t="str">
        <f t="shared" si="55"/>
        <v>30378000</v>
      </c>
      <c r="E526" t="str">
        <f t="shared" si="53"/>
        <v>People &amp; Place DirectorateAss Dir CommunitiesInvestigation Of Nuisances</v>
      </c>
      <c r="F526" t="s">
        <v>482</v>
      </c>
      <c r="G526" t="s">
        <v>483</v>
      </c>
      <c r="H526" t="s">
        <v>237</v>
      </c>
      <c r="I526" t="s">
        <v>1220</v>
      </c>
      <c r="J526" t="s">
        <v>536</v>
      </c>
      <c r="K526" t="s">
        <v>537</v>
      </c>
      <c r="L526">
        <v>3037</v>
      </c>
      <c r="M526" t="s">
        <v>538</v>
      </c>
      <c r="N526">
        <v>8000</v>
      </c>
      <c r="O526" t="s">
        <v>163</v>
      </c>
      <c r="P526" s="6" t="str">
        <f t="shared" si="54"/>
        <v>Income</v>
      </c>
      <c r="Q526" s="246">
        <v>-1000</v>
      </c>
      <c r="R526" s="246">
        <v>-1000</v>
      </c>
      <c r="S526" s="244">
        <v>-1000</v>
      </c>
      <c r="V526" s="259">
        <f t="shared" si="56"/>
        <v>-1000</v>
      </c>
      <c r="AJ526" s="245">
        <v>-1000</v>
      </c>
      <c r="AK526" s="250">
        <v>-1000</v>
      </c>
      <c r="AP526" s="257">
        <f t="shared" si="51"/>
        <v>-1000</v>
      </c>
      <c r="AS526" s="245">
        <f t="shared" si="52"/>
        <v>-1000</v>
      </c>
      <c r="AU526" s="8" t="s">
        <v>1286</v>
      </c>
    </row>
    <row r="527" spans="2:47" ht="43.2" hidden="1" x14ac:dyDescent="0.3">
      <c r="B527" t="str">
        <f>VLOOKUP(D527,'[1]DOF080 Rev'!B:B,1,FALSE)</f>
        <v>30388070</v>
      </c>
      <c r="C527" t="str">
        <f>VLOOKUP(D527,Category!A:B,2,FALSE)</f>
        <v>NCOS</v>
      </c>
      <c r="D527" t="str">
        <f t="shared" si="55"/>
        <v>30388070</v>
      </c>
      <c r="E527" t="str">
        <f t="shared" si="53"/>
        <v>People &amp; Place DirectorateAss Dir CommunitiesInvestigation Of Nuisances</v>
      </c>
      <c r="F527" t="s">
        <v>482</v>
      </c>
      <c r="G527" t="s">
        <v>483</v>
      </c>
      <c r="H527" t="s">
        <v>237</v>
      </c>
      <c r="I527" t="s">
        <v>1220</v>
      </c>
      <c r="J527" t="s">
        <v>536</v>
      </c>
      <c r="K527" t="s">
        <v>537</v>
      </c>
      <c r="L527">
        <v>3038</v>
      </c>
      <c r="M527" t="s">
        <v>540</v>
      </c>
      <c r="N527">
        <v>8070</v>
      </c>
      <c r="O527" t="s">
        <v>541</v>
      </c>
      <c r="P527" s="6" t="str">
        <f t="shared" si="54"/>
        <v>Income</v>
      </c>
      <c r="Q527" s="246">
        <v>-700</v>
      </c>
      <c r="R527" s="246">
        <v>-700</v>
      </c>
      <c r="S527" s="244">
        <v>-700</v>
      </c>
      <c r="V527" s="259">
        <f t="shared" si="56"/>
        <v>-700</v>
      </c>
      <c r="AH527" s="245">
        <v>-6300</v>
      </c>
      <c r="AJ527" s="245">
        <v>-700</v>
      </c>
      <c r="AK527" s="250">
        <v>-7000</v>
      </c>
      <c r="AP527" s="257">
        <f t="shared" si="51"/>
        <v>-7000</v>
      </c>
      <c r="AS527" s="245">
        <f t="shared" si="52"/>
        <v>-7000</v>
      </c>
      <c r="AU527" s="8" t="s">
        <v>3044</v>
      </c>
    </row>
    <row r="528" spans="2:47" hidden="1" x14ac:dyDescent="0.3">
      <c r="B528" t="str">
        <f>VLOOKUP(D528,'[1]DOF080 Rev'!B:B,1,FALSE)</f>
        <v>30231505</v>
      </c>
      <c r="C528" t="str">
        <f>VLOOKUP(D528,Category!A:B,2,FALSE)</f>
        <v>NCOS</v>
      </c>
      <c r="D528" t="str">
        <f t="shared" si="55"/>
        <v>30231505</v>
      </c>
      <c r="E528" t="str">
        <f t="shared" si="53"/>
        <v>Corporate Services DirectorateAss Dir Legal &amp; Democratic ServicesLicensing</v>
      </c>
      <c r="F528" t="s">
        <v>482</v>
      </c>
      <c r="G528" t="s">
        <v>338</v>
      </c>
      <c r="H528" t="s">
        <v>237</v>
      </c>
      <c r="I528" t="s">
        <v>1200</v>
      </c>
      <c r="J528" t="s">
        <v>542</v>
      </c>
      <c r="K528" t="s">
        <v>543</v>
      </c>
      <c r="L528">
        <v>3023</v>
      </c>
      <c r="M528" t="s">
        <v>544</v>
      </c>
      <c r="N528">
        <v>1505</v>
      </c>
      <c r="O528" t="s">
        <v>545</v>
      </c>
      <c r="P528" s="6" t="str">
        <f t="shared" si="54"/>
        <v>Expenditure</v>
      </c>
      <c r="Q528" s="246">
        <v>290</v>
      </c>
      <c r="R528" s="246">
        <v>290</v>
      </c>
      <c r="S528" s="244">
        <v>290</v>
      </c>
      <c r="V528" s="259">
        <f t="shared" si="56"/>
        <v>290</v>
      </c>
      <c r="AJ528" s="245">
        <v>290</v>
      </c>
      <c r="AK528" s="250">
        <v>290</v>
      </c>
      <c r="AP528" s="257">
        <f t="shared" si="51"/>
        <v>290</v>
      </c>
      <c r="AS528" s="245">
        <f t="shared" si="52"/>
        <v>290</v>
      </c>
      <c r="AU528" s="8" t="s">
        <v>1286</v>
      </c>
    </row>
    <row r="529" spans="2:47" hidden="1" x14ac:dyDescent="0.3">
      <c r="B529" t="str">
        <f>VLOOKUP(D529,'[1]DOF080 Rev'!B:B,1,FALSE)</f>
        <v>30232019</v>
      </c>
      <c r="C529" t="str">
        <f>VLOOKUP(D529,Category!A:B,2,FALSE)</f>
        <v>NCOS</v>
      </c>
      <c r="D529" t="str">
        <f t="shared" si="55"/>
        <v>30232019</v>
      </c>
      <c r="E529" t="str">
        <f t="shared" si="53"/>
        <v>Corporate Services DirectorateAss Dir Legal &amp; Democratic ServicesLicensing</v>
      </c>
      <c r="F529" t="s">
        <v>482</v>
      </c>
      <c r="G529" t="s">
        <v>338</v>
      </c>
      <c r="H529" t="s">
        <v>237</v>
      </c>
      <c r="I529" t="s">
        <v>1200</v>
      </c>
      <c r="J529" t="s">
        <v>542</v>
      </c>
      <c r="K529" t="s">
        <v>543</v>
      </c>
      <c r="L529">
        <v>3023</v>
      </c>
      <c r="M529" t="s">
        <v>544</v>
      </c>
      <c r="N529">
        <v>2019</v>
      </c>
      <c r="O529" t="s">
        <v>495</v>
      </c>
      <c r="P529" s="6" t="str">
        <f t="shared" si="54"/>
        <v>Expenditure</v>
      </c>
      <c r="Q529" s="246">
        <v>1120</v>
      </c>
      <c r="R529" s="246">
        <v>1120</v>
      </c>
      <c r="S529" s="244">
        <v>1120</v>
      </c>
      <c r="V529" s="259">
        <f t="shared" si="56"/>
        <v>1120</v>
      </c>
      <c r="AJ529" s="245">
        <v>1120</v>
      </c>
      <c r="AK529" s="250">
        <v>1120</v>
      </c>
      <c r="AP529" s="257">
        <f t="shared" si="51"/>
        <v>1120</v>
      </c>
      <c r="AS529" s="245">
        <f t="shared" si="52"/>
        <v>1120</v>
      </c>
      <c r="AU529" s="8" t="s">
        <v>1286</v>
      </c>
    </row>
    <row r="530" spans="2:47" hidden="1" x14ac:dyDescent="0.3">
      <c r="B530" t="str">
        <f>VLOOKUP(D530,'[1]DOF080 Rev'!B:B,1,FALSE)</f>
        <v>30232067</v>
      </c>
      <c r="C530" t="str">
        <f>VLOOKUP(D530,Category!A:B,2,FALSE)</f>
        <v>NCOS</v>
      </c>
      <c r="D530" t="str">
        <f t="shared" si="55"/>
        <v>30232067</v>
      </c>
      <c r="E530" t="str">
        <f t="shared" si="53"/>
        <v>Corporate Services DirectorateAss Dir Legal &amp; Democratic ServicesLicensing</v>
      </c>
      <c r="F530" t="s">
        <v>482</v>
      </c>
      <c r="G530" t="s">
        <v>338</v>
      </c>
      <c r="H530" t="s">
        <v>237</v>
      </c>
      <c r="I530" t="s">
        <v>1200</v>
      </c>
      <c r="J530" t="s">
        <v>542</v>
      </c>
      <c r="K530" t="s">
        <v>543</v>
      </c>
      <c r="L530">
        <v>3023</v>
      </c>
      <c r="M530" t="s">
        <v>544</v>
      </c>
      <c r="N530">
        <v>2067</v>
      </c>
      <c r="O530" t="s">
        <v>162</v>
      </c>
      <c r="P530" s="6" t="str">
        <f t="shared" si="54"/>
        <v>Expenditure</v>
      </c>
      <c r="Q530" s="246">
        <v>4120</v>
      </c>
      <c r="R530" s="246">
        <v>4120</v>
      </c>
      <c r="S530" s="244">
        <v>4120</v>
      </c>
      <c r="V530" s="259">
        <f t="shared" si="56"/>
        <v>4120</v>
      </c>
      <c r="AJ530" s="245">
        <v>4120</v>
      </c>
      <c r="AK530" s="250">
        <v>4120</v>
      </c>
      <c r="AP530" s="257">
        <f t="shared" si="51"/>
        <v>4120</v>
      </c>
      <c r="AS530" s="245">
        <f t="shared" si="52"/>
        <v>4120</v>
      </c>
      <c r="AU530" s="8" t="s">
        <v>1286</v>
      </c>
    </row>
    <row r="531" spans="2:47" hidden="1" x14ac:dyDescent="0.3">
      <c r="B531" t="str">
        <f>VLOOKUP(D531,'[1]DOF080 Rev'!B:B,1,FALSE)</f>
        <v>30232078</v>
      </c>
      <c r="C531" t="str">
        <f>VLOOKUP(D531,Category!A:B,2,FALSE)</f>
        <v>NCOS</v>
      </c>
      <c r="D531" t="str">
        <f t="shared" si="55"/>
        <v>30232078</v>
      </c>
      <c r="E531" t="str">
        <f t="shared" si="53"/>
        <v>Corporate Services DirectorateAss Dir Legal &amp; Democratic ServicesLicensing</v>
      </c>
      <c r="F531" t="s">
        <v>482</v>
      </c>
      <c r="G531" t="s">
        <v>338</v>
      </c>
      <c r="H531" t="s">
        <v>237</v>
      </c>
      <c r="I531" t="s">
        <v>1200</v>
      </c>
      <c r="J531" t="s">
        <v>542</v>
      </c>
      <c r="K531" t="s">
        <v>543</v>
      </c>
      <c r="L531">
        <v>3023</v>
      </c>
      <c r="M531" t="s">
        <v>544</v>
      </c>
      <c r="N531">
        <v>2078</v>
      </c>
      <c r="O531" t="s">
        <v>284</v>
      </c>
      <c r="P531" s="6" t="str">
        <f t="shared" si="54"/>
        <v>Expenditure</v>
      </c>
      <c r="Q531" s="246">
        <v>140</v>
      </c>
      <c r="R531" s="246">
        <v>140</v>
      </c>
      <c r="S531" s="244">
        <v>140</v>
      </c>
      <c r="V531" s="259">
        <f t="shared" si="56"/>
        <v>140</v>
      </c>
      <c r="AJ531" s="245">
        <v>140</v>
      </c>
      <c r="AK531" s="250">
        <v>140</v>
      </c>
      <c r="AP531" s="257">
        <f t="shared" si="51"/>
        <v>140</v>
      </c>
      <c r="AS531" s="245">
        <f t="shared" si="52"/>
        <v>140</v>
      </c>
      <c r="AU531" s="8" t="s">
        <v>1286</v>
      </c>
    </row>
    <row r="532" spans="2:47" hidden="1" x14ac:dyDescent="0.3">
      <c r="B532" t="str">
        <f>VLOOKUP(D532,'[1]DOF080 Rev'!B:B,1,FALSE)</f>
        <v>30232086</v>
      </c>
      <c r="C532" t="str">
        <f>VLOOKUP(D532,Category!A:B,2,FALSE)</f>
        <v>NCOS</v>
      </c>
      <c r="D532" t="str">
        <f t="shared" si="55"/>
        <v>30232086</v>
      </c>
      <c r="E532" t="str">
        <f t="shared" si="53"/>
        <v>Corporate Services DirectorateAss Dir Legal &amp; Democratic ServicesLicensing</v>
      </c>
      <c r="F532" t="s">
        <v>482</v>
      </c>
      <c r="G532" t="s">
        <v>338</v>
      </c>
      <c r="H532" t="s">
        <v>237</v>
      </c>
      <c r="I532" t="s">
        <v>1200</v>
      </c>
      <c r="J532" t="s">
        <v>542</v>
      </c>
      <c r="K532" t="s">
        <v>543</v>
      </c>
      <c r="L532">
        <v>3023</v>
      </c>
      <c r="M532" t="s">
        <v>544</v>
      </c>
      <c r="N532">
        <v>2086</v>
      </c>
      <c r="O532" t="s">
        <v>291</v>
      </c>
      <c r="P532" s="6" t="str">
        <f t="shared" si="54"/>
        <v>Expenditure</v>
      </c>
      <c r="Q532" s="246">
        <v>560</v>
      </c>
      <c r="R532" s="246">
        <v>560</v>
      </c>
      <c r="S532" s="244">
        <v>560</v>
      </c>
      <c r="V532" s="259">
        <f t="shared" si="56"/>
        <v>560</v>
      </c>
      <c r="AJ532" s="245">
        <v>560</v>
      </c>
      <c r="AK532" s="250">
        <v>560</v>
      </c>
      <c r="AP532" s="257">
        <f t="shared" si="51"/>
        <v>560</v>
      </c>
      <c r="AS532" s="245">
        <f t="shared" si="52"/>
        <v>560</v>
      </c>
      <c r="AU532" s="8" t="s">
        <v>1286</v>
      </c>
    </row>
    <row r="533" spans="2:47" hidden="1" x14ac:dyDescent="0.3">
      <c r="B533" t="str">
        <f>VLOOKUP(D533,'[1]DOF080 Rev'!B:B,1,FALSE)</f>
        <v>30232105</v>
      </c>
      <c r="C533" t="str">
        <f>VLOOKUP(D533,Category!A:B,2,FALSE)</f>
        <v>NCOS</v>
      </c>
      <c r="D533" t="str">
        <f t="shared" si="55"/>
        <v>30232105</v>
      </c>
      <c r="E533" t="str">
        <f t="shared" si="53"/>
        <v>Corporate Services DirectorateAss Dir Legal &amp; Democratic ServicesLicensing</v>
      </c>
      <c r="F533" t="s">
        <v>482</v>
      </c>
      <c r="G533" t="s">
        <v>338</v>
      </c>
      <c r="H533" t="s">
        <v>237</v>
      </c>
      <c r="I533" t="s">
        <v>1200</v>
      </c>
      <c r="J533" t="s">
        <v>542</v>
      </c>
      <c r="K533" t="s">
        <v>543</v>
      </c>
      <c r="L533">
        <v>3023</v>
      </c>
      <c r="M533" t="s">
        <v>544</v>
      </c>
      <c r="N533">
        <v>2105</v>
      </c>
      <c r="O533" t="s">
        <v>302</v>
      </c>
      <c r="P533" s="6" t="str">
        <f t="shared" si="54"/>
        <v>Expenditure</v>
      </c>
      <c r="Q533" s="246">
        <v>1000</v>
      </c>
      <c r="R533" s="246">
        <v>1000</v>
      </c>
      <c r="S533" s="244">
        <v>1000</v>
      </c>
      <c r="V533" s="259">
        <f t="shared" si="56"/>
        <v>1000</v>
      </c>
      <c r="AJ533" s="245">
        <v>1000</v>
      </c>
      <c r="AK533" s="250">
        <v>1000</v>
      </c>
      <c r="AP533" s="257">
        <f t="shared" si="51"/>
        <v>1000</v>
      </c>
      <c r="AS533" s="245">
        <f t="shared" si="52"/>
        <v>1000</v>
      </c>
      <c r="AU533" s="8" t="s">
        <v>1286</v>
      </c>
    </row>
    <row r="534" spans="2:47" hidden="1" x14ac:dyDescent="0.3">
      <c r="B534" t="str">
        <f>VLOOKUP(D534,'[1]DOF080 Rev'!B:B,1,FALSE)</f>
        <v>30238007</v>
      </c>
      <c r="C534" t="str">
        <f>VLOOKUP(D534,Category!A:B,2,FALSE)</f>
        <v>NCOS</v>
      </c>
      <c r="D534" t="str">
        <f t="shared" si="55"/>
        <v>30238007</v>
      </c>
      <c r="E534" t="str">
        <f t="shared" si="53"/>
        <v>Corporate Services DirectorateAss Dir Legal &amp; Democratic ServicesLicensing</v>
      </c>
      <c r="F534" t="s">
        <v>482</v>
      </c>
      <c r="G534" t="s">
        <v>338</v>
      </c>
      <c r="H534" t="s">
        <v>237</v>
      </c>
      <c r="I534" t="s">
        <v>1200</v>
      </c>
      <c r="J534" t="s">
        <v>542</v>
      </c>
      <c r="K534" t="s">
        <v>543</v>
      </c>
      <c r="L534">
        <v>3023</v>
      </c>
      <c r="M534" t="s">
        <v>544</v>
      </c>
      <c r="N534">
        <v>8007</v>
      </c>
      <c r="O534" s="7" t="s">
        <v>546</v>
      </c>
      <c r="P534" s="6" t="str">
        <f t="shared" si="54"/>
        <v>Income</v>
      </c>
      <c r="Q534" s="246">
        <v>-1900</v>
      </c>
      <c r="R534" s="246">
        <v>-1900</v>
      </c>
      <c r="S534" s="244">
        <v>-1900</v>
      </c>
      <c r="V534" s="259">
        <f t="shared" si="56"/>
        <v>-1900</v>
      </c>
      <c r="AJ534" s="245">
        <v>-1900</v>
      </c>
      <c r="AK534" s="250">
        <v>-1900</v>
      </c>
      <c r="AP534" s="257">
        <f t="shared" si="51"/>
        <v>-1900</v>
      </c>
      <c r="AS534" s="245">
        <f t="shared" si="52"/>
        <v>-1900</v>
      </c>
      <c r="AU534" s="8" t="s">
        <v>1286</v>
      </c>
    </row>
    <row r="535" spans="2:47" hidden="1" x14ac:dyDescent="0.3">
      <c r="B535" t="str">
        <f>VLOOKUP(D535,'[1]DOF080 Rev'!B:B,1,FALSE)</f>
        <v>30238012</v>
      </c>
      <c r="C535" t="str">
        <f>VLOOKUP(D535,Category!A:B,2,FALSE)</f>
        <v>NCOS</v>
      </c>
      <c r="D535" t="str">
        <f t="shared" si="55"/>
        <v>30238012</v>
      </c>
      <c r="E535" t="str">
        <f t="shared" si="53"/>
        <v>Corporate Services DirectorateAss Dir Legal &amp; Democratic ServicesLicensing</v>
      </c>
      <c r="F535" t="s">
        <v>482</v>
      </c>
      <c r="G535" t="s">
        <v>338</v>
      </c>
      <c r="H535" t="s">
        <v>237</v>
      </c>
      <c r="I535" t="s">
        <v>1200</v>
      </c>
      <c r="J535" t="s">
        <v>542</v>
      </c>
      <c r="K535" t="s">
        <v>543</v>
      </c>
      <c r="L535">
        <v>3023</v>
      </c>
      <c r="M535" t="s">
        <v>544</v>
      </c>
      <c r="N535">
        <v>8012</v>
      </c>
      <c r="O535" s="7" t="s">
        <v>547</v>
      </c>
      <c r="P535" s="6" t="str">
        <f t="shared" si="54"/>
        <v>Income</v>
      </c>
      <c r="Q535" s="246">
        <v>-13500</v>
      </c>
      <c r="R535" s="246">
        <v>-13500</v>
      </c>
      <c r="S535" s="244">
        <v>-13500</v>
      </c>
      <c r="V535" s="259">
        <f t="shared" si="56"/>
        <v>-13500</v>
      </c>
      <c r="AJ535" s="245">
        <v>-13500</v>
      </c>
      <c r="AK535" s="250">
        <v>-13500</v>
      </c>
      <c r="AP535" s="257">
        <f t="shared" si="51"/>
        <v>-13500</v>
      </c>
      <c r="AS535" s="245">
        <f t="shared" si="52"/>
        <v>-13500</v>
      </c>
      <c r="AU535" s="8" t="s">
        <v>1286</v>
      </c>
    </row>
    <row r="536" spans="2:47" hidden="1" x14ac:dyDescent="0.3">
      <c r="B536" t="str">
        <f>VLOOKUP(D536,'[1]DOF080 Rev'!B:B,1,FALSE)</f>
        <v>30238013</v>
      </c>
      <c r="C536" t="str">
        <f>VLOOKUP(D536,Category!A:B,2,FALSE)</f>
        <v>NCOS</v>
      </c>
      <c r="D536" t="str">
        <f t="shared" si="55"/>
        <v>30238013</v>
      </c>
      <c r="E536" t="str">
        <f t="shared" si="53"/>
        <v>Corporate Services DirectorateAss Dir Legal &amp; Democratic ServicesLicensing</v>
      </c>
      <c r="F536" t="s">
        <v>482</v>
      </c>
      <c r="G536" t="s">
        <v>338</v>
      </c>
      <c r="H536" t="s">
        <v>237</v>
      </c>
      <c r="I536" t="s">
        <v>1200</v>
      </c>
      <c r="J536" t="s">
        <v>542</v>
      </c>
      <c r="K536" t="s">
        <v>543</v>
      </c>
      <c r="L536">
        <v>3023</v>
      </c>
      <c r="M536" t="s">
        <v>544</v>
      </c>
      <c r="N536">
        <v>8013</v>
      </c>
      <c r="O536" s="7" t="s">
        <v>548</v>
      </c>
      <c r="P536" s="6" t="str">
        <f t="shared" si="54"/>
        <v>Income</v>
      </c>
      <c r="Q536" s="246">
        <v>-4500</v>
      </c>
      <c r="R536" s="246">
        <v>-4500</v>
      </c>
      <c r="S536" s="244">
        <v>-4500</v>
      </c>
      <c r="V536" s="259">
        <f t="shared" si="56"/>
        <v>-4500</v>
      </c>
      <c r="AJ536" s="245">
        <v>-4500</v>
      </c>
      <c r="AK536" s="250">
        <v>-4500</v>
      </c>
      <c r="AP536" s="257">
        <f t="shared" si="51"/>
        <v>-4500</v>
      </c>
      <c r="AS536" s="245">
        <f t="shared" si="52"/>
        <v>-4500</v>
      </c>
      <c r="AU536" s="8" t="s">
        <v>1286</v>
      </c>
    </row>
    <row r="537" spans="2:47" hidden="1" x14ac:dyDescent="0.3">
      <c r="B537" t="str">
        <f>VLOOKUP(D537,'[1]DOF080 Rev'!B:B,1,FALSE)</f>
        <v>30238014</v>
      </c>
      <c r="C537" t="str">
        <f>VLOOKUP(D537,Category!A:B,2,FALSE)</f>
        <v>NCOS</v>
      </c>
      <c r="D537" t="str">
        <f t="shared" si="55"/>
        <v>30238014</v>
      </c>
      <c r="E537" t="str">
        <f t="shared" si="53"/>
        <v>Corporate Services DirectorateAss Dir Legal &amp; Democratic ServicesLicensing</v>
      </c>
      <c r="F537" t="s">
        <v>482</v>
      </c>
      <c r="G537" t="s">
        <v>338</v>
      </c>
      <c r="H537" t="s">
        <v>237</v>
      </c>
      <c r="I537" t="s">
        <v>1200</v>
      </c>
      <c r="J537" t="s">
        <v>542</v>
      </c>
      <c r="K537" t="s">
        <v>543</v>
      </c>
      <c r="L537">
        <v>3023</v>
      </c>
      <c r="M537" t="s">
        <v>544</v>
      </c>
      <c r="N537">
        <v>8014</v>
      </c>
      <c r="O537" t="s">
        <v>549</v>
      </c>
      <c r="P537" s="6" t="str">
        <f t="shared" si="54"/>
        <v>Income</v>
      </c>
      <c r="Q537" s="246">
        <v>-1100</v>
      </c>
      <c r="R537" s="246">
        <v>-1100</v>
      </c>
      <c r="S537" s="244">
        <v>-1100</v>
      </c>
      <c r="V537" s="259">
        <f t="shared" si="56"/>
        <v>-1100</v>
      </c>
      <c r="AJ537" s="245">
        <v>-1100</v>
      </c>
      <c r="AK537" s="250">
        <v>-1100</v>
      </c>
      <c r="AP537" s="257">
        <f t="shared" si="51"/>
        <v>-1100</v>
      </c>
      <c r="AS537" s="245">
        <f t="shared" si="52"/>
        <v>-1100</v>
      </c>
      <c r="AU537" s="8" t="s">
        <v>1286</v>
      </c>
    </row>
    <row r="538" spans="2:47" hidden="1" x14ac:dyDescent="0.3">
      <c r="B538" t="str">
        <f>VLOOKUP(D538,'[1]DOF080 Rev'!B:B,1,FALSE)</f>
        <v>30238023</v>
      </c>
      <c r="C538" t="str">
        <f>VLOOKUP(D538,Category!A:B,2,FALSE)</f>
        <v>NCOS</v>
      </c>
      <c r="D538" t="str">
        <f t="shared" si="55"/>
        <v>30238023</v>
      </c>
      <c r="E538" t="str">
        <f t="shared" si="53"/>
        <v>Corporate Services DirectorateAss Dir Legal &amp; Democratic ServicesLicensing</v>
      </c>
      <c r="F538" t="s">
        <v>482</v>
      </c>
      <c r="G538" t="s">
        <v>338</v>
      </c>
      <c r="H538" t="s">
        <v>237</v>
      </c>
      <c r="I538" t="s">
        <v>1200</v>
      </c>
      <c r="J538" t="s">
        <v>542</v>
      </c>
      <c r="K538" t="s">
        <v>543</v>
      </c>
      <c r="L538">
        <v>3023</v>
      </c>
      <c r="M538" t="s">
        <v>544</v>
      </c>
      <c r="N538">
        <v>8023</v>
      </c>
      <c r="O538" t="s">
        <v>550</v>
      </c>
      <c r="P538" s="6" t="str">
        <f t="shared" si="54"/>
        <v>Income</v>
      </c>
      <c r="Q538" s="246">
        <v>-1000</v>
      </c>
      <c r="R538" s="246">
        <v>-1000</v>
      </c>
      <c r="S538" s="244">
        <v>-1000</v>
      </c>
      <c r="V538" s="259">
        <f t="shared" si="56"/>
        <v>-1000</v>
      </c>
      <c r="AJ538" s="245">
        <v>-1000</v>
      </c>
      <c r="AK538" s="250">
        <v>-1000</v>
      </c>
      <c r="AP538" s="257">
        <f t="shared" si="51"/>
        <v>-1000</v>
      </c>
      <c r="AS538" s="245">
        <f t="shared" si="52"/>
        <v>-1000</v>
      </c>
      <c r="AU538" s="8" t="s">
        <v>1286</v>
      </c>
    </row>
    <row r="539" spans="2:47" hidden="1" x14ac:dyDescent="0.3">
      <c r="B539" t="str">
        <f>VLOOKUP(D539,'[1]DOF080 Rev'!B:B,1,FALSE)</f>
        <v>30242019</v>
      </c>
      <c r="C539" t="str">
        <f>VLOOKUP(D539,Category!A:B,2,FALSE)</f>
        <v>NCOS</v>
      </c>
      <c r="D539" t="str">
        <f t="shared" si="55"/>
        <v>30242019</v>
      </c>
      <c r="E539" t="str">
        <f t="shared" si="53"/>
        <v>Corporate Services DirectorateAss Dir Legal &amp; Democratic ServicesLicensing</v>
      </c>
      <c r="F539" t="s">
        <v>482</v>
      </c>
      <c r="G539" t="s">
        <v>338</v>
      </c>
      <c r="H539" t="s">
        <v>237</v>
      </c>
      <c r="I539" t="s">
        <v>1200</v>
      </c>
      <c r="J539" t="s">
        <v>542</v>
      </c>
      <c r="K539" t="s">
        <v>543</v>
      </c>
      <c r="L539">
        <v>3024</v>
      </c>
      <c r="M539" t="s">
        <v>551</v>
      </c>
      <c r="N539">
        <v>2019</v>
      </c>
      <c r="O539" t="s">
        <v>495</v>
      </c>
      <c r="P539" s="6" t="str">
        <f t="shared" si="54"/>
        <v>Expenditure</v>
      </c>
      <c r="Q539" s="246">
        <v>220</v>
      </c>
      <c r="R539" s="246">
        <v>220</v>
      </c>
      <c r="S539" s="244">
        <v>220</v>
      </c>
      <c r="V539" s="259">
        <f t="shared" si="56"/>
        <v>220</v>
      </c>
      <c r="AJ539" s="245">
        <v>220</v>
      </c>
      <c r="AK539" s="250">
        <v>220</v>
      </c>
      <c r="AP539" s="257">
        <f t="shared" si="51"/>
        <v>220</v>
      </c>
      <c r="AS539" s="245">
        <f t="shared" si="52"/>
        <v>220</v>
      </c>
      <c r="AU539" s="8" t="s">
        <v>1286</v>
      </c>
    </row>
    <row r="540" spans="2:47" hidden="1" x14ac:dyDescent="0.3">
      <c r="B540" t="str">
        <f>VLOOKUP(D540,'[1]DOF080 Rev'!B:B,1,FALSE)</f>
        <v>30242045</v>
      </c>
      <c r="C540" t="str">
        <f>VLOOKUP(D540,Category!A:B,2,FALSE)</f>
        <v>NCOS</v>
      </c>
      <c r="D540" t="str">
        <f t="shared" si="55"/>
        <v>30242045</v>
      </c>
      <c r="E540" t="str">
        <f t="shared" si="53"/>
        <v>Corporate Services DirectorateAss Dir Legal &amp; Democratic ServicesLicensing</v>
      </c>
      <c r="F540" t="s">
        <v>482</v>
      </c>
      <c r="G540" t="s">
        <v>338</v>
      </c>
      <c r="H540" t="s">
        <v>237</v>
      </c>
      <c r="I540" t="s">
        <v>1200</v>
      </c>
      <c r="J540" t="s">
        <v>542</v>
      </c>
      <c r="K540" t="s">
        <v>543</v>
      </c>
      <c r="L540">
        <v>3024</v>
      </c>
      <c r="M540" t="s">
        <v>551</v>
      </c>
      <c r="N540">
        <v>2045</v>
      </c>
      <c r="O540" t="s">
        <v>170</v>
      </c>
      <c r="P540" s="6" t="str">
        <f t="shared" si="54"/>
        <v>Expenditure</v>
      </c>
      <c r="Q540" s="246">
        <v>660</v>
      </c>
      <c r="R540" s="246">
        <v>660</v>
      </c>
      <c r="S540" s="244">
        <v>660</v>
      </c>
      <c r="V540" s="259">
        <f t="shared" si="56"/>
        <v>660</v>
      </c>
      <c r="AJ540" s="245">
        <v>660</v>
      </c>
      <c r="AK540" s="250">
        <v>660</v>
      </c>
      <c r="AP540" s="257">
        <f t="shared" si="51"/>
        <v>660</v>
      </c>
      <c r="AS540" s="245">
        <f t="shared" si="52"/>
        <v>660</v>
      </c>
      <c r="AU540" s="8" t="s">
        <v>1286</v>
      </c>
    </row>
    <row r="541" spans="2:47" hidden="1" x14ac:dyDescent="0.3">
      <c r="B541" t="str">
        <f>VLOOKUP(D541,'[1]DOF080 Rev'!B:B,1,FALSE)</f>
        <v>30242067</v>
      </c>
      <c r="C541" t="str">
        <f>VLOOKUP(D541,Category!A:B,2,FALSE)</f>
        <v>NCOS</v>
      </c>
      <c r="D541" t="str">
        <f t="shared" si="55"/>
        <v>30242067</v>
      </c>
      <c r="E541" t="str">
        <f t="shared" si="53"/>
        <v>Corporate Services DirectorateAss Dir Legal &amp; Democratic ServicesLicensing</v>
      </c>
      <c r="F541" t="s">
        <v>482</v>
      </c>
      <c r="G541" t="s">
        <v>338</v>
      </c>
      <c r="H541" t="s">
        <v>237</v>
      </c>
      <c r="I541" t="s">
        <v>1200</v>
      </c>
      <c r="J541" t="s">
        <v>542</v>
      </c>
      <c r="K541" t="s">
        <v>543</v>
      </c>
      <c r="L541">
        <v>3024</v>
      </c>
      <c r="M541" t="s">
        <v>551</v>
      </c>
      <c r="N541">
        <v>2067</v>
      </c>
      <c r="O541" t="s">
        <v>162</v>
      </c>
      <c r="P541" s="6" t="str">
        <f t="shared" si="54"/>
        <v>Expenditure</v>
      </c>
      <c r="Q541" s="246">
        <v>1030</v>
      </c>
      <c r="R541" s="246">
        <v>1030</v>
      </c>
      <c r="S541" s="244">
        <v>1030</v>
      </c>
      <c r="V541" s="259">
        <f t="shared" si="56"/>
        <v>1030</v>
      </c>
      <c r="AJ541" s="245">
        <v>1030</v>
      </c>
      <c r="AK541" s="250">
        <v>1030</v>
      </c>
      <c r="AP541" s="257">
        <f t="shared" si="51"/>
        <v>1030</v>
      </c>
      <c r="AS541" s="245">
        <f t="shared" si="52"/>
        <v>1030</v>
      </c>
      <c r="AU541" s="8" t="s">
        <v>1286</v>
      </c>
    </row>
    <row r="542" spans="2:47" hidden="1" x14ac:dyDescent="0.3">
      <c r="B542" t="str">
        <f>VLOOKUP(D542,'[1]DOF080 Rev'!B:B,1,FALSE)</f>
        <v>30242078</v>
      </c>
      <c r="C542" t="str">
        <f>VLOOKUP(D542,Category!A:B,2,FALSE)</f>
        <v>NCOS</v>
      </c>
      <c r="D542" t="str">
        <f t="shared" si="55"/>
        <v>30242078</v>
      </c>
      <c r="E542" t="str">
        <f t="shared" si="53"/>
        <v>Corporate Services DirectorateAss Dir Legal &amp; Democratic ServicesLicensing</v>
      </c>
      <c r="F542" t="s">
        <v>482</v>
      </c>
      <c r="G542" t="s">
        <v>338</v>
      </c>
      <c r="H542" t="s">
        <v>237</v>
      </c>
      <c r="I542" t="s">
        <v>1200</v>
      </c>
      <c r="J542" t="s">
        <v>542</v>
      </c>
      <c r="K542" t="s">
        <v>543</v>
      </c>
      <c r="L542">
        <v>3024</v>
      </c>
      <c r="M542" t="s">
        <v>551</v>
      </c>
      <c r="N542">
        <v>2078</v>
      </c>
      <c r="O542" t="s">
        <v>284</v>
      </c>
      <c r="P542" s="6" t="str">
        <f t="shared" si="54"/>
        <v>Expenditure</v>
      </c>
      <c r="Q542" s="246">
        <v>350</v>
      </c>
      <c r="R542" s="246">
        <v>350</v>
      </c>
      <c r="S542" s="244">
        <v>350</v>
      </c>
      <c r="V542" s="259">
        <f t="shared" si="56"/>
        <v>350</v>
      </c>
      <c r="AJ542" s="245">
        <v>350</v>
      </c>
      <c r="AK542" s="250">
        <v>350</v>
      </c>
      <c r="AP542" s="257">
        <f t="shared" si="51"/>
        <v>350</v>
      </c>
      <c r="AS542" s="245">
        <f t="shared" si="52"/>
        <v>350</v>
      </c>
      <c r="AU542" s="8" t="s">
        <v>1286</v>
      </c>
    </row>
    <row r="543" spans="2:47" hidden="1" x14ac:dyDescent="0.3">
      <c r="B543" t="str">
        <f>VLOOKUP(D543,'[1]DOF080 Rev'!B:B,1,FALSE)</f>
        <v>30247000</v>
      </c>
      <c r="C543" t="str">
        <f>VLOOKUP(D543,Category!A:B,2,FALSE)</f>
        <v>NCOS</v>
      </c>
      <c r="D543" t="str">
        <f t="shared" si="55"/>
        <v>30247000</v>
      </c>
      <c r="E543" t="str">
        <f t="shared" si="53"/>
        <v>Corporate Services DirectorateAss Dir Legal &amp; Democratic ServicesLicensing</v>
      </c>
      <c r="F543" t="s">
        <v>482</v>
      </c>
      <c r="G543" t="s">
        <v>338</v>
      </c>
      <c r="H543" t="s">
        <v>237</v>
      </c>
      <c r="I543" t="s">
        <v>1200</v>
      </c>
      <c r="J543" t="s">
        <v>542</v>
      </c>
      <c r="K543" t="s">
        <v>543</v>
      </c>
      <c r="L543">
        <v>3024</v>
      </c>
      <c r="M543" t="s">
        <v>551</v>
      </c>
      <c r="N543">
        <v>7000</v>
      </c>
      <c r="O543" t="s">
        <v>44</v>
      </c>
      <c r="P543" s="6" t="str">
        <f t="shared" si="54"/>
        <v>Income</v>
      </c>
      <c r="Q543" s="246">
        <v>0</v>
      </c>
      <c r="R543" s="246">
        <v>0</v>
      </c>
      <c r="S543" s="244">
        <v>0</v>
      </c>
      <c r="V543" s="259">
        <f t="shared" si="56"/>
        <v>0</v>
      </c>
      <c r="AJ543" s="245">
        <v>0</v>
      </c>
      <c r="AK543" s="250">
        <v>0</v>
      </c>
      <c r="AP543" s="257">
        <f t="shared" si="51"/>
        <v>0</v>
      </c>
      <c r="AS543" s="245">
        <f t="shared" si="52"/>
        <v>0</v>
      </c>
      <c r="AU543" s="8" t="s">
        <v>1286</v>
      </c>
    </row>
    <row r="544" spans="2:47" hidden="1" x14ac:dyDescent="0.3">
      <c r="B544" t="str">
        <f>VLOOKUP(D544,'[1]DOF080 Rev'!B:B,1,FALSE)</f>
        <v>30248015</v>
      </c>
      <c r="C544" t="str">
        <f>VLOOKUP(D544,Category!A:B,2,FALSE)</f>
        <v>NCOS</v>
      </c>
      <c r="D544" t="str">
        <f t="shared" si="55"/>
        <v>30248015</v>
      </c>
      <c r="E544" t="str">
        <f t="shared" si="53"/>
        <v>Corporate Services DirectorateAss Dir Legal &amp; Democratic ServicesLicensing</v>
      </c>
      <c r="F544" t="s">
        <v>482</v>
      </c>
      <c r="G544" t="s">
        <v>338</v>
      </c>
      <c r="H544" t="s">
        <v>237</v>
      </c>
      <c r="I544" t="s">
        <v>1200</v>
      </c>
      <c r="J544" t="s">
        <v>542</v>
      </c>
      <c r="K544" t="s">
        <v>543</v>
      </c>
      <c r="L544">
        <v>3024</v>
      </c>
      <c r="M544" t="s">
        <v>551</v>
      </c>
      <c r="N544">
        <v>8015</v>
      </c>
      <c r="O544" t="s">
        <v>552</v>
      </c>
      <c r="P544" s="6" t="str">
        <f t="shared" si="54"/>
        <v>Income</v>
      </c>
      <c r="Q544" s="246">
        <v>-2000</v>
      </c>
      <c r="R544" s="246">
        <v>-2000</v>
      </c>
      <c r="S544" s="244">
        <v>-2000</v>
      </c>
      <c r="V544" s="259">
        <f t="shared" si="56"/>
        <v>-2000</v>
      </c>
      <c r="AJ544" s="245">
        <v>-2000</v>
      </c>
      <c r="AK544" s="250">
        <v>-2000</v>
      </c>
      <c r="AP544" s="257">
        <f t="shared" si="51"/>
        <v>-2000</v>
      </c>
      <c r="AS544" s="245">
        <f t="shared" si="52"/>
        <v>-2000</v>
      </c>
      <c r="AU544" s="8" t="s">
        <v>1286</v>
      </c>
    </row>
    <row r="545" spans="2:47" hidden="1" x14ac:dyDescent="0.3">
      <c r="B545" t="str">
        <f>VLOOKUP(D545,'[1]DOF080 Rev'!B:B,1,FALSE)</f>
        <v>30248021</v>
      </c>
      <c r="C545" t="str">
        <f>VLOOKUP(D545,Category!A:B,2,FALSE)</f>
        <v>NCOS</v>
      </c>
      <c r="D545" t="str">
        <f t="shared" si="55"/>
        <v>30248021</v>
      </c>
      <c r="E545" t="str">
        <f t="shared" si="53"/>
        <v>Corporate Services DirectorateAss Dir Legal &amp; Democratic ServicesLicensing</v>
      </c>
      <c r="F545" t="s">
        <v>482</v>
      </c>
      <c r="G545" t="s">
        <v>338</v>
      </c>
      <c r="H545" t="s">
        <v>237</v>
      </c>
      <c r="I545" t="s">
        <v>1200</v>
      </c>
      <c r="J545" t="s">
        <v>542</v>
      </c>
      <c r="K545" t="s">
        <v>543</v>
      </c>
      <c r="L545">
        <v>3024</v>
      </c>
      <c r="M545" t="s">
        <v>551</v>
      </c>
      <c r="N545">
        <v>8021</v>
      </c>
      <c r="O545" t="s">
        <v>553</v>
      </c>
      <c r="P545" s="6" t="str">
        <f t="shared" si="54"/>
        <v>Income</v>
      </c>
      <c r="Q545" s="246">
        <v>-6000</v>
      </c>
      <c r="R545" s="246">
        <v>-6000</v>
      </c>
      <c r="S545" s="244">
        <v>-6000</v>
      </c>
      <c r="V545" s="259">
        <f t="shared" si="56"/>
        <v>-6000</v>
      </c>
      <c r="AJ545" s="245">
        <v>-6000</v>
      </c>
      <c r="AK545" s="250">
        <v>-6000</v>
      </c>
      <c r="AP545" s="257">
        <f t="shared" si="51"/>
        <v>-6000</v>
      </c>
      <c r="AS545" s="245">
        <f t="shared" si="52"/>
        <v>-6000</v>
      </c>
      <c r="AU545" s="8" t="s">
        <v>1286</v>
      </c>
    </row>
    <row r="546" spans="2:47" hidden="1" x14ac:dyDescent="0.3">
      <c r="B546" t="str">
        <f>VLOOKUP(D546,'[1]DOF080 Rev'!B:B,1,FALSE)</f>
        <v>30248022</v>
      </c>
      <c r="C546" t="str">
        <f>VLOOKUP(D546,Category!A:B,2,FALSE)</f>
        <v>NCOS</v>
      </c>
      <c r="D546" t="str">
        <f t="shared" si="55"/>
        <v>30248022</v>
      </c>
      <c r="E546" t="str">
        <f t="shared" si="53"/>
        <v>Corporate Services DirectorateAss Dir Legal &amp; Democratic ServicesLicensing</v>
      </c>
      <c r="F546" t="s">
        <v>482</v>
      </c>
      <c r="G546" t="s">
        <v>338</v>
      </c>
      <c r="H546" t="s">
        <v>237</v>
      </c>
      <c r="I546" t="s">
        <v>1200</v>
      </c>
      <c r="J546" t="s">
        <v>542</v>
      </c>
      <c r="K546" t="s">
        <v>543</v>
      </c>
      <c r="L546">
        <v>3024</v>
      </c>
      <c r="M546" t="s">
        <v>551</v>
      </c>
      <c r="N546">
        <v>8022</v>
      </c>
      <c r="O546" t="s">
        <v>554</v>
      </c>
      <c r="P546" s="6" t="str">
        <f t="shared" si="54"/>
        <v>Income</v>
      </c>
      <c r="Q546" s="246">
        <v>-380</v>
      </c>
      <c r="R546" s="246">
        <v>-380</v>
      </c>
      <c r="S546" s="244">
        <v>-380</v>
      </c>
      <c r="V546" s="259">
        <f t="shared" si="56"/>
        <v>-380</v>
      </c>
      <c r="AJ546" s="245">
        <v>-380</v>
      </c>
      <c r="AK546" s="250">
        <v>-380</v>
      </c>
      <c r="AP546" s="257">
        <f t="shared" si="51"/>
        <v>-380</v>
      </c>
      <c r="AS546" s="245">
        <f t="shared" si="52"/>
        <v>-380</v>
      </c>
      <c r="AU546" s="8" t="s">
        <v>1286</v>
      </c>
    </row>
    <row r="547" spans="2:47" hidden="1" x14ac:dyDescent="0.3">
      <c r="B547" t="str">
        <f>VLOOKUP(D547,'[1]DOF080 Rev'!B:B,1,FALSE)</f>
        <v>30248120</v>
      </c>
      <c r="C547" t="str">
        <f>VLOOKUP(D547,Category!A:B,2,FALSE)</f>
        <v>NCOS</v>
      </c>
      <c r="D547" t="str">
        <f t="shared" si="55"/>
        <v>30248120</v>
      </c>
      <c r="E547" t="str">
        <f t="shared" si="53"/>
        <v>Corporate Services DirectorateAss Dir Legal &amp; Democratic ServicesLicensing</v>
      </c>
      <c r="F547" t="s">
        <v>482</v>
      </c>
      <c r="G547" t="s">
        <v>338</v>
      </c>
      <c r="H547" t="s">
        <v>237</v>
      </c>
      <c r="I547" t="s">
        <v>1200</v>
      </c>
      <c r="J547" t="s">
        <v>542</v>
      </c>
      <c r="K547" t="s">
        <v>543</v>
      </c>
      <c r="L547">
        <v>3024</v>
      </c>
      <c r="M547" t="s">
        <v>551</v>
      </c>
      <c r="N547">
        <v>8120</v>
      </c>
      <c r="O547" t="s">
        <v>555</v>
      </c>
      <c r="P547" s="6" t="str">
        <f t="shared" si="54"/>
        <v>Income</v>
      </c>
      <c r="Q547" s="246">
        <v>0</v>
      </c>
      <c r="R547" s="246">
        <v>0</v>
      </c>
      <c r="S547" s="244">
        <v>0</v>
      </c>
      <c r="V547" s="259">
        <f t="shared" si="56"/>
        <v>0</v>
      </c>
      <c r="AJ547" s="245">
        <v>0</v>
      </c>
      <c r="AK547" s="250">
        <v>0</v>
      </c>
      <c r="AP547" s="257">
        <f t="shared" si="51"/>
        <v>0</v>
      </c>
      <c r="AS547" s="245">
        <f t="shared" si="52"/>
        <v>0</v>
      </c>
      <c r="AU547" s="8" t="s">
        <v>1286</v>
      </c>
    </row>
    <row r="548" spans="2:47" hidden="1" x14ac:dyDescent="0.3">
      <c r="B548" t="str">
        <f>VLOOKUP(D548,'[1]DOF080 Rev'!B:B,1,FALSE)</f>
        <v>30572019</v>
      </c>
      <c r="C548" t="str">
        <f>VLOOKUP(D548,Category!A:B,2,FALSE)</f>
        <v>NCOS</v>
      </c>
      <c r="D548" t="str">
        <f t="shared" si="55"/>
        <v>30572019</v>
      </c>
      <c r="E548" t="str">
        <f t="shared" si="53"/>
        <v>Corporate Services DirectorateAss Dir Legal &amp; Democratic ServicesLicensing</v>
      </c>
      <c r="F548" t="s">
        <v>482</v>
      </c>
      <c r="G548" t="s">
        <v>338</v>
      </c>
      <c r="H548" t="s">
        <v>237</v>
      </c>
      <c r="I548" t="s">
        <v>1200</v>
      </c>
      <c r="J548" t="s">
        <v>542</v>
      </c>
      <c r="K548" t="s">
        <v>543</v>
      </c>
      <c r="L548">
        <v>3057</v>
      </c>
      <c r="M548" t="s">
        <v>556</v>
      </c>
      <c r="N548">
        <v>2019</v>
      </c>
      <c r="O548" t="s">
        <v>495</v>
      </c>
      <c r="P548" s="6" t="str">
        <f t="shared" si="54"/>
        <v>Expenditure</v>
      </c>
      <c r="Q548" s="246">
        <v>20</v>
      </c>
      <c r="R548" s="246">
        <v>20</v>
      </c>
      <c r="S548" s="244">
        <v>20</v>
      </c>
      <c r="V548" s="259">
        <f t="shared" si="56"/>
        <v>20</v>
      </c>
      <c r="AJ548" s="245">
        <v>20</v>
      </c>
      <c r="AK548" s="250">
        <v>20</v>
      </c>
      <c r="AP548" s="257">
        <f t="shared" si="51"/>
        <v>20</v>
      </c>
      <c r="AS548" s="245">
        <f t="shared" si="52"/>
        <v>20</v>
      </c>
      <c r="AU548" s="8" t="s">
        <v>1286</v>
      </c>
    </row>
    <row r="549" spans="2:47" hidden="1" x14ac:dyDescent="0.3">
      <c r="B549" t="str">
        <f>VLOOKUP(D549,'[1]DOF080 Rev'!B:B,1,FALSE)</f>
        <v>30572067</v>
      </c>
      <c r="C549" t="str">
        <f>VLOOKUP(D549,Category!A:B,2,FALSE)</f>
        <v>NCOS</v>
      </c>
      <c r="D549" t="str">
        <f t="shared" si="55"/>
        <v>30572067</v>
      </c>
      <c r="E549" t="str">
        <f t="shared" si="53"/>
        <v>Corporate Services DirectorateAss Dir Legal &amp; Democratic ServicesLicensing</v>
      </c>
      <c r="F549" t="s">
        <v>482</v>
      </c>
      <c r="G549" t="s">
        <v>338</v>
      </c>
      <c r="H549" t="s">
        <v>237</v>
      </c>
      <c r="I549" t="s">
        <v>1200</v>
      </c>
      <c r="J549" t="s">
        <v>542</v>
      </c>
      <c r="K549" t="s">
        <v>543</v>
      </c>
      <c r="L549">
        <v>3057</v>
      </c>
      <c r="M549" t="s">
        <v>556</v>
      </c>
      <c r="N549">
        <v>2067</v>
      </c>
      <c r="O549" t="s">
        <v>162</v>
      </c>
      <c r="P549" s="6" t="str">
        <f t="shared" si="54"/>
        <v>Expenditure</v>
      </c>
      <c r="Q549" s="246">
        <v>4120</v>
      </c>
      <c r="R549" s="246">
        <v>4120</v>
      </c>
      <c r="S549" s="244">
        <v>4120</v>
      </c>
      <c r="V549" s="259">
        <f t="shared" si="56"/>
        <v>4120</v>
      </c>
      <c r="AJ549" s="245">
        <v>4120</v>
      </c>
      <c r="AK549" s="250">
        <v>4120</v>
      </c>
      <c r="AP549" s="257">
        <f t="shared" si="51"/>
        <v>4120</v>
      </c>
      <c r="AS549" s="245">
        <f t="shared" si="52"/>
        <v>4120</v>
      </c>
      <c r="AU549" s="8" t="s">
        <v>1286</v>
      </c>
    </row>
    <row r="550" spans="2:47" hidden="1" x14ac:dyDescent="0.3">
      <c r="B550" t="str">
        <f>VLOOKUP(D550,'[1]DOF080 Rev'!B:B,1,FALSE)</f>
        <v>30572194</v>
      </c>
      <c r="C550" t="str">
        <f>VLOOKUP(D550,Category!A:B,2,FALSE)</f>
        <v>NCOS</v>
      </c>
      <c r="D550" t="str">
        <f t="shared" si="55"/>
        <v>30572194</v>
      </c>
      <c r="E550" t="str">
        <f t="shared" si="53"/>
        <v>Corporate Services DirectorateAss Dir Legal &amp; Democratic ServicesLicensing</v>
      </c>
      <c r="F550" t="s">
        <v>482</v>
      </c>
      <c r="G550" t="s">
        <v>338</v>
      </c>
      <c r="H550" t="s">
        <v>237</v>
      </c>
      <c r="I550" t="s">
        <v>1200</v>
      </c>
      <c r="J550" t="s">
        <v>542</v>
      </c>
      <c r="K550" t="s">
        <v>543</v>
      </c>
      <c r="L550">
        <v>3057</v>
      </c>
      <c r="M550" t="s">
        <v>556</v>
      </c>
      <c r="N550">
        <v>2194</v>
      </c>
      <c r="O550" t="s">
        <v>405</v>
      </c>
      <c r="P550" s="6" t="str">
        <f t="shared" si="54"/>
        <v>Expenditure</v>
      </c>
      <c r="Q550" s="246">
        <v>2000</v>
      </c>
      <c r="R550" s="246">
        <v>2000</v>
      </c>
      <c r="S550" s="244">
        <v>2000</v>
      </c>
      <c r="V550" s="259">
        <f t="shared" si="56"/>
        <v>2000</v>
      </c>
      <c r="AJ550" s="245">
        <v>2000</v>
      </c>
      <c r="AK550" s="250">
        <v>2000</v>
      </c>
      <c r="AP550" s="257">
        <f t="shared" si="51"/>
        <v>2000</v>
      </c>
      <c r="AS550" s="245">
        <f t="shared" si="52"/>
        <v>2000</v>
      </c>
      <c r="AU550" s="8" t="s">
        <v>1286</v>
      </c>
    </row>
    <row r="551" spans="2:47" hidden="1" x14ac:dyDescent="0.3">
      <c r="B551" t="str">
        <f>VLOOKUP(D551,'[1]DOF080 Rev'!B:B,1,FALSE)</f>
        <v>30578061</v>
      </c>
      <c r="C551" t="str">
        <f>VLOOKUP(D551,Category!A:B,2,FALSE)</f>
        <v>NCOS</v>
      </c>
      <c r="D551" t="str">
        <f t="shared" si="55"/>
        <v>30578061</v>
      </c>
      <c r="E551" t="str">
        <f t="shared" si="53"/>
        <v>Corporate Services DirectorateAss Dir Legal &amp; Democratic ServicesLicensing</v>
      </c>
      <c r="F551" t="s">
        <v>482</v>
      </c>
      <c r="G551" t="s">
        <v>338</v>
      </c>
      <c r="H551" t="s">
        <v>237</v>
      </c>
      <c r="I551" t="s">
        <v>1200</v>
      </c>
      <c r="J551" t="s">
        <v>542</v>
      </c>
      <c r="K551" t="s">
        <v>543</v>
      </c>
      <c r="L551">
        <v>3057</v>
      </c>
      <c r="M551" t="s">
        <v>556</v>
      </c>
      <c r="N551">
        <v>8061</v>
      </c>
      <c r="O551" t="s">
        <v>557</v>
      </c>
      <c r="P551" s="6" t="str">
        <f t="shared" si="54"/>
        <v>Income</v>
      </c>
      <c r="Q551" s="246">
        <v>-1500</v>
      </c>
      <c r="R551" s="246">
        <v>-1500</v>
      </c>
      <c r="S551" s="244">
        <v>-1500</v>
      </c>
      <c r="V551" s="259">
        <f t="shared" si="56"/>
        <v>-1500</v>
      </c>
      <c r="AJ551" s="245">
        <v>-1500</v>
      </c>
      <c r="AK551" s="250">
        <v>-1500</v>
      </c>
      <c r="AP551" s="257">
        <f t="shared" si="51"/>
        <v>-1500</v>
      </c>
      <c r="AS551" s="245">
        <f t="shared" si="52"/>
        <v>-1500</v>
      </c>
      <c r="AU551" s="8" t="s">
        <v>1286</v>
      </c>
    </row>
    <row r="552" spans="2:47" hidden="1" x14ac:dyDescent="0.3">
      <c r="B552" t="str">
        <f>VLOOKUP(D552,'[1]DOF080 Rev'!B:B,1,FALSE)</f>
        <v>30578062</v>
      </c>
      <c r="C552" t="str">
        <f>VLOOKUP(D552,Category!A:B,2,FALSE)</f>
        <v>NCOS</v>
      </c>
      <c r="D552" t="str">
        <f t="shared" si="55"/>
        <v>30578062</v>
      </c>
      <c r="E552" t="str">
        <f t="shared" si="53"/>
        <v>Corporate Services DirectorateAss Dir Legal &amp; Democratic ServicesLicensing</v>
      </c>
      <c r="F552" t="s">
        <v>482</v>
      </c>
      <c r="G552" t="s">
        <v>338</v>
      </c>
      <c r="H552" t="s">
        <v>237</v>
      </c>
      <c r="I552" t="s">
        <v>1200</v>
      </c>
      <c r="J552" t="s">
        <v>542</v>
      </c>
      <c r="K552" t="s">
        <v>543</v>
      </c>
      <c r="L552">
        <v>3057</v>
      </c>
      <c r="M552" t="s">
        <v>556</v>
      </c>
      <c r="N552">
        <v>8062</v>
      </c>
      <c r="O552" t="s">
        <v>558</v>
      </c>
      <c r="P552" s="6" t="str">
        <f t="shared" si="54"/>
        <v>Income</v>
      </c>
      <c r="Q552" s="246">
        <v>-1000</v>
      </c>
      <c r="R552" s="246">
        <v>-1000</v>
      </c>
      <c r="S552" s="244">
        <v>-1000</v>
      </c>
      <c r="V552" s="259">
        <f t="shared" si="56"/>
        <v>-1000</v>
      </c>
      <c r="AJ552" s="245">
        <v>-1000</v>
      </c>
      <c r="AK552" s="250">
        <v>-1000</v>
      </c>
      <c r="AP552" s="257">
        <f t="shared" si="51"/>
        <v>-1000</v>
      </c>
      <c r="AS552" s="245">
        <f t="shared" si="52"/>
        <v>-1000</v>
      </c>
      <c r="AU552" s="8" t="s">
        <v>1286</v>
      </c>
    </row>
    <row r="553" spans="2:47" hidden="1" x14ac:dyDescent="0.3">
      <c r="B553" t="str">
        <f>VLOOKUP(D553,'[1]DOF080 Rev'!B:B,1,FALSE)</f>
        <v>30578071</v>
      </c>
      <c r="C553" t="str">
        <f>VLOOKUP(D553,Category!A:B,2,FALSE)</f>
        <v>NCOS</v>
      </c>
      <c r="D553" t="str">
        <f t="shared" si="55"/>
        <v>30578071</v>
      </c>
      <c r="E553" t="str">
        <f t="shared" si="53"/>
        <v>Corporate Services DirectorateAss Dir Legal &amp; Democratic ServicesLicensing</v>
      </c>
      <c r="F553" t="s">
        <v>482</v>
      </c>
      <c r="G553" t="s">
        <v>338</v>
      </c>
      <c r="H553" t="s">
        <v>237</v>
      </c>
      <c r="I553" t="s">
        <v>1200</v>
      </c>
      <c r="J553" t="s">
        <v>542</v>
      </c>
      <c r="K553" t="s">
        <v>543</v>
      </c>
      <c r="L553">
        <v>3057</v>
      </c>
      <c r="M553" t="s">
        <v>556</v>
      </c>
      <c r="N553">
        <v>8071</v>
      </c>
      <c r="O553" t="s">
        <v>559</v>
      </c>
      <c r="P553" s="6" t="str">
        <f t="shared" si="54"/>
        <v>Income</v>
      </c>
      <c r="Q553" s="246">
        <v>-1000</v>
      </c>
      <c r="R553" s="246">
        <v>-1000</v>
      </c>
      <c r="S553" s="244">
        <v>-1000</v>
      </c>
      <c r="V553" s="259">
        <f t="shared" si="56"/>
        <v>-1000</v>
      </c>
      <c r="AJ553" s="245">
        <v>-1000</v>
      </c>
      <c r="AK553" s="250">
        <v>-1000</v>
      </c>
      <c r="AP553" s="257">
        <f t="shared" si="51"/>
        <v>-1000</v>
      </c>
      <c r="AS553" s="245">
        <f t="shared" si="52"/>
        <v>-1000</v>
      </c>
      <c r="AU553" s="8" t="s">
        <v>1286</v>
      </c>
    </row>
    <row r="554" spans="2:47" hidden="1" x14ac:dyDescent="0.3">
      <c r="B554" t="str">
        <f>VLOOKUP(D554,'[1]DOF080 Rev'!B:B,1,FALSE)</f>
        <v>30578077</v>
      </c>
      <c r="C554" t="str">
        <f>VLOOKUP(D554,Category!A:B,2,FALSE)</f>
        <v>NCOS</v>
      </c>
      <c r="D554" t="str">
        <f t="shared" si="55"/>
        <v>30578077</v>
      </c>
      <c r="E554" t="str">
        <f t="shared" si="53"/>
        <v>Corporate Services DirectorateAss Dir Legal &amp; Democratic ServicesLicensing</v>
      </c>
      <c r="F554" t="s">
        <v>482</v>
      </c>
      <c r="G554" t="s">
        <v>338</v>
      </c>
      <c r="H554" t="s">
        <v>237</v>
      </c>
      <c r="I554" t="s">
        <v>1200</v>
      </c>
      <c r="J554" t="s">
        <v>542</v>
      </c>
      <c r="K554" t="s">
        <v>543</v>
      </c>
      <c r="L554">
        <v>3057</v>
      </c>
      <c r="M554" t="s">
        <v>556</v>
      </c>
      <c r="N554">
        <v>8077</v>
      </c>
      <c r="O554" t="s">
        <v>560</v>
      </c>
      <c r="P554" s="6" t="str">
        <f t="shared" si="54"/>
        <v>Income</v>
      </c>
      <c r="Q554" s="246">
        <v>-1800</v>
      </c>
      <c r="R554" s="246">
        <v>-1800</v>
      </c>
      <c r="S554" s="244">
        <v>-1800</v>
      </c>
      <c r="V554" s="259">
        <f t="shared" si="56"/>
        <v>-1800</v>
      </c>
      <c r="AJ554" s="245">
        <v>-1800</v>
      </c>
      <c r="AK554" s="250">
        <v>-1800</v>
      </c>
      <c r="AP554" s="257">
        <f t="shared" si="51"/>
        <v>-1800</v>
      </c>
      <c r="AS554" s="245">
        <f t="shared" si="52"/>
        <v>-1800</v>
      </c>
      <c r="AU554" s="8" t="s">
        <v>1286</v>
      </c>
    </row>
    <row r="555" spans="2:47" hidden="1" x14ac:dyDescent="0.3">
      <c r="B555" t="str">
        <f>VLOOKUP(D555,'[1]DOF080 Rev'!B:B,1,FALSE)</f>
        <v>30578079</v>
      </c>
      <c r="C555" t="str">
        <f>VLOOKUP(D555,Category!A:B,2,FALSE)</f>
        <v>NCOS</v>
      </c>
      <c r="D555" t="str">
        <f t="shared" si="55"/>
        <v>30578079</v>
      </c>
      <c r="E555" t="str">
        <f t="shared" si="53"/>
        <v>Corporate Services DirectorateAss Dir Legal &amp; Democratic ServicesLicensing</v>
      </c>
      <c r="F555" t="s">
        <v>482</v>
      </c>
      <c r="G555" t="s">
        <v>338</v>
      </c>
      <c r="H555" t="s">
        <v>237</v>
      </c>
      <c r="I555" t="s">
        <v>1200</v>
      </c>
      <c r="J555" t="s">
        <v>542</v>
      </c>
      <c r="K555" t="s">
        <v>543</v>
      </c>
      <c r="L555">
        <v>3057</v>
      </c>
      <c r="M555" t="s">
        <v>556</v>
      </c>
      <c r="N555">
        <v>8079</v>
      </c>
      <c r="O555" t="s">
        <v>561</v>
      </c>
      <c r="P555" s="6" t="str">
        <f t="shared" si="54"/>
        <v>Income</v>
      </c>
      <c r="Q555" s="246">
        <v>-75000</v>
      </c>
      <c r="R555" s="246">
        <v>-75000</v>
      </c>
      <c r="S555" s="244">
        <v>-75000</v>
      </c>
      <c r="V555" s="259">
        <f t="shared" si="56"/>
        <v>-75000</v>
      </c>
      <c r="AJ555" s="245">
        <v>-75000</v>
      </c>
      <c r="AK555" s="250">
        <v>-75000</v>
      </c>
      <c r="AP555" s="257">
        <f t="shared" si="51"/>
        <v>-75000</v>
      </c>
      <c r="AS555" s="245">
        <f t="shared" si="52"/>
        <v>-75000</v>
      </c>
      <c r="AU555" s="8" t="s">
        <v>1286</v>
      </c>
    </row>
    <row r="556" spans="2:47" hidden="1" x14ac:dyDescent="0.3">
      <c r="B556" t="str">
        <f>VLOOKUP(D556,'[1]DOF080 Rev'!B:B,1,FALSE)</f>
        <v>30672067</v>
      </c>
      <c r="C556" t="str">
        <f>VLOOKUP(D556,Category!A:B,2,FALSE)</f>
        <v>NCOS</v>
      </c>
      <c r="D556" t="str">
        <f t="shared" si="55"/>
        <v>30672067</v>
      </c>
      <c r="E556" t="str">
        <f t="shared" si="53"/>
        <v>Corporate Services DirectorateAss Dir Legal &amp; Democratic ServicesLicensing</v>
      </c>
      <c r="F556" t="s">
        <v>482</v>
      </c>
      <c r="G556" t="s">
        <v>338</v>
      </c>
      <c r="H556" t="s">
        <v>237</v>
      </c>
      <c r="I556" t="s">
        <v>1200</v>
      </c>
      <c r="J556" t="s">
        <v>542</v>
      </c>
      <c r="K556" t="s">
        <v>543</v>
      </c>
      <c r="L556">
        <v>3067</v>
      </c>
      <c r="M556" t="s">
        <v>562</v>
      </c>
      <c r="N556">
        <v>2067</v>
      </c>
      <c r="O556" t="s">
        <v>162</v>
      </c>
      <c r="P556" s="6" t="str">
        <f t="shared" si="54"/>
        <v>Expenditure</v>
      </c>
      <c r="Q556" s="246">
        <v>1030</v>
      </c>
      <c r="R556" s="246">
        <v>1030</v>
      </c>
      <c r="S556" s="244">
        <v>1030</v>
      </c>
      <c r="V556" s="259">
        <f t="shared" si="56"/>
        <v>1030</v>
      </c>
      <c r="AJ556" s="245">
        <v>1030</v>
      </c>
      <c r="AK556" s="250">
        <v>1030</v>
      </c>
      <c r="AP556" s="257">
        <f t="shared" si="51"/>
        <v>1030</v>
      </c>
      <c r="AS556" s="245">
        <f t="shared" si="52"/>
        <v>1030</v>
      </c>
      <c r="AU556" s="8" t="s">
        <v>1286</v>
      </c>
    </row>
    <row r="557" spans="2:47" hidden="1" x14ac:dyDescent="0.3">
      <c r="B557" t="str">
        <f>VLOOKUP(D557,'[1]DOF080 Rev'!B:B,1,FALSE)</f>
        <v>30678018</v>
      </c>
      <c r="C557" t="str">
        <f>VLOOKUP(D557,Category!A:B,2,FALSE)</f>
        <v>NCOS</v>
      </c>
      <c r="D557" t="str">
        <f t="shared" si="55"/>
        <v>30678018</v>
      </c>
      <c r="E557" t="str">
        <f t="shared" si="53"/>
        <v>Corporate Services DirectorateAss Dir Legal &amp; Democratic ServicesLicensing</v>
      </c>
      <c r="F557" t="s">
        <v>482</v>
      </c>
      <c r="G557" t="s">
        <v>338</v>
      </c>
      <c r="H557" t="s">
        <v>237</v>
      </c>
      <c r="I557" t="s">
        <v>1200</v>
      </c>
      <c r="J557" t="s">
        <v>542</v>
      </c>
      <c r="K557" t="s">
        <v>543</v>
      </c>
      <c r="L557">
        <v>3067</v>
      </c>
      <c r="M557" t="s">
        <v>562</v>
      </c>
      <c r="N557">
        <v>8018</v>
      </c>
      <c r="O557" t="s">
        <v>563</v>
      </c>
      <c r="P557" s="6" t="str">
        <f t="shared" si="54"/>
        <v>Income</v>
      </c>
      <c r="Q557" s="246">
        <v>-2500</v>
      </c>
      <c r="R557" s="246">
        <v>-2500</v>
      </c>
      <c r="S557" s="244">
        <v>-2500</v>
      </c>
      <c r="V557" s="259">
        <f t="shared" si="56"/>
        <v>-2500</v>
      </c>
      <c r="AJ557" s="245">
        <v>-2500</v>
      </c>
      <c r="AK557" s="250">
        <v>-2500</v>
      </c>
      <c r="AP557" s="257">
        <f t="shared" si="51"/>
        <v>-2500</v>
      </c>
      <c r="AS557" s="245">
        <f t="shared" si="52"/>
        <v>-2500</v>
      </c>
      <c r="AU557" s="8" t="s">
        <v>1286</v>
      </c>
    </row>
    <row r="558" spans="2:47" hidden="1" x14ac:dyDescent="0.3">
      <c r="B558" t="str">
        <f>VLOOKUP(D558,'[1]DOF080 Rev'!B:B,1,FALSE)</f>
        <v>30678019</v>
      </c>
      <c r="C558" t="str">
        <f>VLOOKUP(D558,Category!A:B,2,FALSE)</f>
        <v>NCOS</v>
      </c>
      <c r="D558" t="str">
        <f t="shared" si="55"/>
        <v>30678019</v>
      </c>
      <c r="E558" t="str">
        <f t="shared" si="53"/>
        <v>Corporate Services DirectorateAss Dir Legal &amp; Democratic ServicesLicensing</v>
      </c>
      <c r="F558" t="s">
        <v>482</v>
      </c>
      <c r="G558" t="s">
        <v>338</v>
      </c>
      <c r="H558" t="s">
        <v>237</v>
      </c>
      <c r="I558" t="s">
        <v>1200</v>
      </c>
      <c r="J558" t="s">
        <v>542</v>
      </c>
      <c r="K558" t="s">
        <v>543</v>
      </c>
      <c r="L558">
        <v>3067</v>
      </c>
      <c r="M558" t="s">
        <v>562</v>
      </c>
      <c r="N558">
        <v>8019</v>
      </c>
      <c r="O558" t="s">
        <v>564</v>
      </c>
      <c r="P558" s="6" t="str">
        <f t="shared" si="54"/>
        <v>Income</v>
      </c>
      <c r="Q558" s="246">
        <v>-800</v>
      </c>
      <c r="R558" s="246">
        <v>-800</v>
      </c>
      <c r="S558" s="244">
        <v>-800</v>
      </c>
      <c r="V558" s="259">
        <f t="shared" si="56"/>
        <v>-800</v>
      </c>
      <c r="AJ558" s="245">
        <v>-800</v>
      </c>
      <c r="AK558" s="250">
        <v>-800</v>
      </c>
      <c r="AP558" s="257">
        <f t="shared" si="51"/>
        <v>-800</v>
      </c>
      <c r="AS558" s="245">
        <f t="shared" si="52"/>
        <v>-800</v>
      </c>
      <c r="AU558" s="8" t="s">
        <v>1286</v>
      </c>
    </row>
    <row r="559" spans="2:47" hidden="1" x14ac:dyDescent="0.3">
      <c r="B559" t="str">
        <f>VLOOKUP(D559,'[1]DOF080 Rev'!B:B,1,FALSE)</f>
        <v>30678061</v>
      </c>
      <c r="C559" t="str">
        <f>VLOOKUP(D559,Category!A:B,2,FALSE)</f>
        <v>NCOS</v>
      </c>
      <c r="D559" t="str">
        <f t="shared" si="55"/>
        <v>30678061</v>
      </c>
      <c r="E559" t="str">
        <f t="shared" si="53"/>
        <v>Corporate Services DirectorateAss Dir Legal &amp; Democratic ServicesLicensing</v>
      </c>
      <c r="F559" t="s">
        <v>482</v>
      </c>
      <c r="G559" t="s">
        <v>338</v>
      </c>
      <c r="H559" t="s">
        <v>237</v>
      </c>
      <c r="I559" t="s">
        <v>1200</v>
      </c>
      <c r="J559" t="s">
        <v>542</v>
      </c>
      <c r="K559" t="s">
        <v>543</v>
      </c>
      <c r="L559">
        <v>3067</v>
      </c>
      <c r="M559" t="s">
        <v>562</v>
      </c>
      <c r="N559">
        <v>8061</v>
      </c>
      <c r="O559" t="s">
        <v>557</v>
      </c>
      <c r="P559" s="6" t="str">
        <f t="shared" si="54"/>
        <v>Income</v>
      </c>
      <c r="Q559" s="246">
        <v>-5400</v>
      </c>
      <c r="R559" s="246">
        <v>-5400</v>
      </c>
      <c r="S559" s="244">
        <v>-5400</v>
      </c>
      <c r="V559" s="259">
        <f t="shared" si="56"/>
        <v>-5400</v>
      </c>
      <c r="AJ559" s="245">
        <v>-5400</v>
      </c>
      <c r="AK559" s="250">
        <v>-5400</v>
      </c>
      <c r="AP559" s="257">
        <f t="shared" si="51"/>
        <v>-5400</v>
      </c>
      <c r="AS559" s="245">
        <f t="shared" si="52"/>
        <v>-5400</v>
      </c>
      <c r="AU559" s="8" t="s">
        <v>1286</v>
      </c>
    </row>
    <row r="560" spans="2:47" hidden="1" x14ac:dyDescent="0.3">
      <c r="B560" t="str">
        <f>VLOOKUP(D560,'[1]DOF080 Rev'!B:B,1,FALSE)</f>
        <v>30678077</v>
      </c>
      <c r="C560" t="str">
        <f>VLOOKUP(D560,Category!A:B,2,FALSE)</f>
        <v>NCOS</v>
      </c>
      <c r="D560" t="str">
        <f t="shared" si="55"/>
        <v>30678077</v>
      </c>
      <c r="E560" t="str">
        <f t="shared" si="53"/>
        <v>Corporate Services DirectorateAss Dir Legal &amp; Democratic ServicesLicensing</v>
      </c>
      <c r="F560" t="s">
        <v>482</v>
      </c>
      <c r="G560" t="s">
        <v>338</v>
      </c>
      <c r="H560" t="s">
        <v>237</v>
      </c>
      <c r="I560" t="s">
        <v>1200</v>
      </c>
      <c r="J560" t="s">
        <v>542</v>
      </c>
      <c r="K560" t="s">
        <v>543</v>
      </c>
      <c r="L560">
        <v>3067</v>
      </c>
      <c r="M560" t="s">
        <v>562</v>
      </c>
      <c r="N560">
        <v>8077</v>
      </c>
      <c r="O560" t="s">
        <v>560</v>
      </c>
      <c r="P560" s="6" t="str">
        <f t="shared" si="54"/>
        <v>Income</v>
      </c>
      <c r="Q560" s="246">
        <v>0</v>
      </c>
      <c r="R560" s="246">
        <v>0</v>
      </c>
      <c r="S560" s="244">
        <v>0</v>
      </c>
      <c r="V560" s="259">
        <f t="shared" si="56"/>
        <v>0</v>
      </c>
      <c r="AJ560" s="245">
        <v>0</v>
      </c>
      <c r="AK560" s="250">
        <v>0</v>
      </c>
      <c r="AP560" s="257">
        <f t="shared" si="51"/>
        <v>0</v>
      </c>
      <c r="AS560" s="245">
        <f t="shared" si="52"/>
        <v>0</v>
      </c>
      <c r="AU560" s="8" t="s">
        <v>1286</v>
      </c>
    </row>
    <row r="561" spans="2:47" hidden="1" x14ac:dyDescent="0.3">
      <c r="B561" t="str">
        <f>VLOOKUP(D561,'[1]DOF080 Rev'!B:B,1,FALSE)</f>
        <v>30268040</v>
      </c>
      <c r="C561" t="str">
        <f>VLOOKUP(D561,Category!A:B,2,FALSE)</f>
        <v>NCOS</v>
      </c>
      <c r="D561" t="str">
        <f t="shared" si="55"/>
        <v>30268040</v>
      </c>
      <c r="E561" t="str">
        <f t="shared" si="53"/>
        <v>People &amp; Place DirectorateAss Dir CommunitiesOther Environmental Health</v>
      </c>
      <c r="F561" t="s">
        <v>482</v>
      </c>
      <c r="G561" t="s">
        <v>483</v>
      </c>
      <c r="H561" t="s">
        <v>237</v>
      </c>
      <c r="I561" t="s">
        <v>1220</v>
      </c>
      <c r="J561" t="s">
        <v>565</v>
      </c>
      <c r="K561" t="s">
        <v>566</v>
      </c>
      <c r="L561">
        <v>3026</v>
      </c>
      <c r="M561" t="s">
        <v>567</v>
      </c>
      <c r="N561">
        <v>8040</v>
      </c>
      <c r="O561" t="s">
        <v>441</v>
      </c>
      <c r="P561" s="6" t="str">
        <f t="shared" si="54"/>
        <v>Income</v>
      </c>
      <c r="Q561" s="246">
        <v>-1800</v>
      </c>
      <c r="R561" s="246">
        <v>-1800</v>
      </c>
      <c r="S561" s="244">
        <v>-1800</v>
      </c>
      <c r="V561" s="259">
        <f t="shared" si="56"/>
        <v>-1800</v>
      </c>
      <c r="AI561" s="245">
        <v>1800</v>
      </c>
      <c r="AJ561" s="245">
        <v>-1800</v>
      </c>
      <c r="AK561" s="250">
        <v>0</v>
      </c>
      <c r="AP561" s="257">
        <f t="shared" si="51"/>
        <v>0</v>
      </c>
      <c r="AS561" s="245">
        <f t="shared" si="52"/>
        <v>0</v>
      </c>
      <c r="AU561" s="8" t="s">
        <v>3045</v>
      </c>
    </row>
    <row r="562" spans="2:47" hidden="1" x14ac:dyDescent="0.3">
      <c r="B562" t="str">
        <f>VLOOKUP(D562,'[1]DOF080 Rev'!B:B,1,FALSE)</f>
        <v>30402045</v>
      </c>
      <c r="C562" t="str">
        <f>VLOOKUP(D562,Category!A:B,2,FALSE)</f>
        <v>NCOS</v>
      </c>
      <c r="D562" t="str">
        <f t="shared" si="55"/>
        <v>30402045</v>
      </c>
      <c r="E562" t="str">
        <f t="shared" si="53"/>
        <v>People &amp; Place DirectorateAss Dir CommunitiesOther Environmental Health</v>
      </c>
      <c r="F562" t="s">
        <v>482</v>
      </c>
      <c r="G562" t="s">
        <v>483</v>
      </c>
      <c r="H562" t="s">
        <v>237</v>
      </c>
      <c r="I562" t="s">
        <v>1220</v>
      </c>
      <c r="J562" t="s">
        <v>565</v>
      </c>
      <c r="K562" t="s">
        <v>566</v>
      </c>
      <c r="L562">
        <v>3040</v>
      </c>
      <c r="M562" t="s">
        <v>568</v>
      </c>
      <c r="N562">
        <v>2045</v>
      </c>
      <c r="O562" t="s">
        <v>170</v>
      </c>
      <c r="P562" s="6" t="str">
        <f t="shared" si="54"/>
        <v>Expenditure</v>
      </c>
      <c r="Q562" s="246">
        <v>2310</v>
      </c>
      <c r="R562" s="246">
        <v>2310</v>
      </c>
      <c r="S562" s="244">
        <v>2310</v>
      </c>
      <c r="V562" s="259">
        <f t="shared" si="56"/>
        <v>2310</v>
      </c>
      <c r="AJ562" s="245">
        <v>2310</v>
      </c>
      <c r="AK562" s="250">
        <v>2310</v>
      </c>
      <c r="AP562" s="257">
        <f t="shared" si="51"/>
        <v>2310</v>
      </c>
      <c r="AS562" s="245">
        <f t="shared" si="52"/>
        <v>2310</v>
      </c>
      <c r="AU562" s="8" t="s">
        <v>1286</v>
      </c>
    </row>
    <row r="563" spans="2:47" ht="57.6" hidden="1" x14ac:dyDescent="0.3">
      <c r="B563" t="str">
        <f>VLOOKUP(D563,'[1]DOF080 Rev'!B:B,1,FALSE)</f>
        <v>30412015</v>
      </c>
      <c r="C563" t="str">
        <f>VLOOKUP(D563,Category!A:B,2,FALSE)</f>
        <v>NCOS</v>
      </c>
      <c r="D563" t="str">
        <f t="shared" si="55"/>
        <v>30412015</v>
      </c>
      <c r="E563" t="str">
        <f t="shared" si="53"/>
        <v>People &amp; Place DirectorateAss Dir CommunitiesOther Environmental Health</v>
      </c>
      <c r="F563" t="s">
        <v>482</v>
      </c>
      <c r="G563" t="s">
        <v>483</v>
      </c>
      <c r="H563" t="s">
        <v>237</v>
      </c>
      <c r="I563" t="s">
        <v>1220</v>
      </c>
      <c r="J563" t="s">
        <v>565</v>
      </c>
      <c r="K563" t="s">
        <v>566</v>
      </c>
      <c r="L563">
        <v>3041</v>
      </c>
      <c r="M563" t="s">
        <v>569</v>
      </c>
      <c r="N563">
        <v>2015</v>
      </c>
      <c r="O563" t="s">
        <v>278</v>
      </c>
      <c r="P563" s="6" t="str">
        <f t="shared" si="54"/>
        <v>Expenditure</v>
      </c>
      <c r="Q563" s="246">
        <v>2390</v>
      </c>
      <c r="R563" s="246">
        <v>2390</v>
      </c>
      <c r="S563" s="244">
        <v>2390</v>
      </c>
      <c r="V563" s="259">
        <f t="shared" si="56"/>
        <v>2390</v>
      </c>
      <c r="AJ563" s="245">
        <v>2390</v>
      </c>
      <c r="AK563" s="250">
        <v>2390</v>
      </c>
      <c r="AP563" s="257">
        <f t="shared" si="51"/>
        <v>2390</v>
      </c>
      <c r="AS563" s="245">
        <f t="shared" si="52"/>
        <v>2390</v>
      </c>
      <c r="AU563" s="8" t="s">
        <v>3046</v>
      </c>
    </row>
    <row r="564" spans="2:47" hidden="1" x14ac:dyDescent="0.3">
      <c r="B564" t="str">
        <f>VLOOKUP(D564,'[1]DOF080 Rev'!B:B,1,FALSE)</f>
        <v>30418040</v>
      </c>
      <c r="C564" t="str">
        <f>VLOOKUP(D564,Category!A:B,2,FALSE)</f>
        <v>NCOS</v>
      </c>
      <c r="D564" t="str">
        <f t="shared" si="55"/>
        <v>30418040</v>
      </c>
      <c r="E564" t="str">
        <f t="shared" si="53"/>
        <v>People &amp; Place DirectorateAss Dir CommunitiesOther Environmental Health</v>
      </c>
      <c r="F564" t="s">
        <v>482</v>
      </c>
      <c r="G564" t="s">
        <v>483</v>
      </c>
      <c r="H564" t="s">
        <v>237</v>
      </c>
      <c r="I564" t="s">
        <v>1220</v>
      </c>
      <c r="J564" t="s">
        <v>565</v>
      </c>
      <c r="K564" t="s">
        <v>566</v>
      </c>
      <c r="L564">
        <v>3041</v>
      </c>
      <c r="M564" t="s">
        <v>569</v>
      </c>
      <c r="N564">
        <v>8040</v>
      </c>
      <c r="O564" t="s">
        <v>441</v>
      </c>
      <c r="P564" s="6" t="str">
        <f t="shared" si="54"/>
        <v>Income</v>
      </c>
      <c r="Q564" s="246">
        <v>-2390</v>
      </c>
      <c r="R564" s="246">
        <v>-2390</v>
      </c>
      <c r="S564" s="244">
        <v>-2390</v>
      </c>
      <c r="V564" s="259">
        <f t="shared" si="56"/>
        <v>-2390</v>
      </c>
      <c r="AJ564" s="245">
        <v>-2390</v>
      </c>
      <c r="AK564" s="250">
        <v>-2390</v>
      </c>
      <c r="AP564" s="257">
        <f t="shared" si="51"/>
        <v>-2390</v>
      </c>
      <c r="AS564" s="245">
        <f t="shared" si="52"/>
        <v>-2390</v>
      </c>
      <c r="AU564" s="8" t="s">
        <v>1286</v>
      </c>
    </row>
    <row r="565" spans="2:47" hidden="1" x14ac:dyDescent="0.3">
      <c r="B565" t="str">
        <f>VLOOKUP(D565,'[1]DOF080 Rev'!B:B,1,FALSE)</f>
        <v>23022045</v>
      </c>
      <c r="C565" t="str">
        <f>VLOOKUP(D565,Category!A:B,2,FALSE)</f>
        <v>NCOS</v>
      </c>
      <c r="D565" t="str">
        <f t="shared" si="55"/>
        <v>23022045</v>
      </c>
      <c r="E565" t="str">
        <f t="shared" si="53"/>
        <v>People &amp; Place DirectorateAss Dir CommunitiesHousing Delivery</v>
      </c>
      <c r="F565" t="s">
        <v>482</v>
      </c>
      <c r="G565" t="s">
        <v>483</v>
      </c>
      <c r="H565" t="s">
        <v>237</v>
      </c>
      <c r="I565" t="s">
        <v>1220</v>
      </c>
      <c r="J565" t="s">
        <v>570</v>
      </c>
      <c r="K565" t="s">
        <v>64</v>
      </c>
      <c r="L565">
        <v>2302</v>
      </c>
      <c r="M565" t="s">
        <v>571</v>
      </c>
      <c r="N565">
        <v>2045</v>
      </c>
      <c r="O565" t="s">
        <v>170</v>
      </c>
      <c r="P565" s="6" t="str">
        <f t="shared" si="54"/>
        <v>Expenditure</v>
      </c>
      <c r="Q565" s="246">
        <v>4980</v>
      </c>
      <c r="R565" s="246">
        <v>4980</v>
      </c>
      <c r="S565" s="244">
        <v>4980</v>
      </c>
      <c r="V565" s="259">
        <f t="shared" si="56"/>
        <v>4980</v>
      </c>
      <c r="X565" s="245">
        <v>5070</v>
      </c>
      <c r="AJ565" s="245">
        <v>4980</v>
      </c>
      <c r="AK565" s="250">
        <v>10050</v>
      </c>
      <c r="AP565" s="257">
        <f t="shared" si="51"/>
        <v>10050</v>
      </c>
      <c r="AS565" s="245">
        <f t="shared" si="52"/>
        <v>10050</v>
      </c>
      <c r="AU565" s="8" t="s">
        <v>3047</v>
      </c>
    </row>
    <row r="566" spans="2:47" hidden="1" x14ac:dyDescent="0.3">
      <c r="B566" t="str">
        <f>VLOOKUP(D566,'[1]DOF080 Rev'!B:B,1,FALSE)</f>
        <v>23022078</v>
      </c>
      <c r="C566" t="str">
        <f>VLOOKUP(D566,Category!A:B,2,FALSE)</f>
        <v>NCOS</v>
      </c>
      <c r="D566" t="str">
        <f t="shared" si="55"/>
        <v>23022078</v>
      </c>
      <c r="E566" t="str">
        <f t="shared" si="53"/>
        <v>People &amp; Place DirectorateAss Dir CommunitiesHousing Delivery</v>
      </c>
      <c r="F566" t="s">
        <v>482</v>
      </c>
      <c r="G566" t="s">
        <v>483</v>
      </c>
      <c r="H566" t="s">
        <v>237</v>
      </c>
      <c r="I566" t="s">
        <v>1220</v>
      </c>
      <c r="J566" t="s">
        <v>570</v>
      </c>
      <c r="K566" t="s">
        <v>64</v>
      </c>
      <c r="L566">
        <v>2302</v>
      </c>
      <c r="M566" t="s">
        <v>571</v>
      </c>
      <c r="N566">
        <v>2078</v>
      </c>
      <c r="O566" t="s">
        <v>284</v>
      </c>
      <c r="P566" s="6" t="str">
        <f t="shared" si="54"/>
        <v>Expenditure</v>
      </c>
      <c r="Q566" s="246">
        <v>210</v>
      </c>
      <c r="R566" s="246">
        <v>210</v>
      </c>
      <c r="S566" s="244">
        <v>210</v>
      </c>
      <c r="V566" s="259">
        <f t="shared" si="56"/>
        <v>210</v>
      </c>
      <c r="X566" s="245">
        <v>490</v>
      </c>
      <c r="AJ566" s="245">
        <v>210</v>
      </c>
      <c r="AK566" s="250">
        <v>700</v>
      </c>
      <c r="AP566" s="257">
        <f t="shared" si="51"/>
        <v>700</v>
      </c>
      <c r="AS566" s="245">
        <f t="shared" si="52"/>
        <v>700</v>
      </c>
      <c r="AU566" s="8" t="s">
        <v>3048</v>
      </c>
    </row>
    <row r="567" spans="2:47" hidden="1" x14ac:dyDescent="0.3">
      <c r="B567" t="str">
        <f>VLOOKUP(D567,'[1]DOF080 Rev'!B:B,1,FALSE)</f>
        <v>23022306</v>
      </c>
      <c r="C567" t="str">
        <f>VLOOKUP(D567,Category!A:B,2,FALSE)</f>
        <v>NCOS</v>
      </c>
      <c r="D567" t="str">
        <f t="shared" si="55"/>
        <v>23022306</v>
      </c>
      <c r="E567" t="str">
        <f t="shared" si="53"/>
        <v>People &amp; Place DirectorateAss Dir CommunitiesHousing Delivery</v>
      </c>
      <c r="F567" t="s">
        <v>482</v>
      </c>
      <c r="G567" t="s">
        <v>483</v>
      </c>
      <c r="H567" t="s">
        <v>237</v>
      </c>
      <c r="I567" t="s">
        <v>1220</v>
      </c>
      <c r="J567" t="s">
        <v>570</v>
      </c>
      <c r="K567" t="s">
        <v>64</v>
      </c>
      <c r="L567">
        <v>2302</v>
      </c>
      <c r="M567" t="s">
        <v>571</v>
      </c>
      <c r="N567">
        <v>2306</v>
      </c>
      <c r="O567" t="s">
        <v>522</v>
      </c>
      <c r="P567" s="6" t="str">
        <f t="shared" si="54"/>
        <v>Expenditure</v>
      </c>
      <c r="Q567" s="246">
        <v>10000</v>
      </c>
      <c r="R567" s="246">
        <v>10000</v>
      </c>
      <c r="S567" s="244">
        <v>10000</v>
      </c>
      <c r="V567" s="259">
        <f t="shared" si="56"/>
        <v>10000</v>
      </c>
      <c r="AJ567" s="245">
        <v>10000</v>
      </c>
      <c r="AK567" s="250">
        <v>10000</v>
      </c>
      <c r="AP567" s="257">
        <f t="shared" si="51"/>
        <v>10000</v>
      </c>
      <c r="AS567" s="245">
        <f t="shared" si="52"/>
        <v>10000</v>
      </c>
      <c r="AU567" s="8" t="s">
        <v>3049</v>
      </c>
    </row>
    <row r="568" spans="2:47" hidden="1" x14ac:dyDescent="0.3">
      <c r="B568" t="str">
        <f>VLOOKUP(D568,'[1]DOF080 Rev'!B:B,1,FALSE)</f>
        <v>23832045</v>
      </c>
      <c r="C568" t="str">
        <f>VLOOKUP(D568,Category!A:B,2,FALSE)</f>
        <v>NCOS</v>
      </c>
      <c r="D568" t="str">
        <f t="shared" si="55"/>
        <v>23832045</v>
      </c>
      <c r="E568" t="str">
        <f t="shared" si="53"/>
        <v>People &amp; Place DirectorateAss Dir CommunitiesHousing Delivery</v>
      </c>
      <c r="F568" t="s">
        <v>482</v>
      </c>
      <c r="G568" t="s">
        <v>483</v>
      </c>
      <c r="H568" t="s">
        <v>237</v>
      </c>
      <c r="I568" t="s">
        <v>1220</v>
      </c>
      <c r="J568" t="s">
        <v>570</v>
      </c>
      <c r="K568" t="s">
        <v>64</v>
      </c>
      <c r="L568">
        <v>2383</v>
      </c>
      <c r="M568" t="s">
        <v>572</v>
      </c>
      <c r="N568">
        <v>2045</v>
      </c>
      <c r="O568" t="s">
        <v>170</v>
      </c>
      <c r="P568" s="6" t="str">
        <f t="shared" si="54"/>
        <v>Expenditure</v>
      </c>
      <c r="Q568" s="246">
        <v>2000</v>
      </c>
      <c r="R568" s="246">
        <v>2000</v>
      </c>
      <c r="S568" s="244">
        <v>2000</v>
      </c>
      <c r="V568" s="259">
        <f t="shared" si="56"/>
        <v>2000</v>
      </c>
      <c r="X568" s="245">
        <v>3000</v>
      </c>
      <c r="AJ568" s="245">
        <v>2000</v>
      </c>
      <c r="AK568" s="250">
        <v>5000</v>
      </c>
      <c r="AP568" s="257">
        <f t="shared" si="51"/>
        <v>5000</v>
      </c>
      <c r="AS568" s="245">
        <f t="shared" si="52"/>
        <v>5000</v>
      </c>
      <c r="AU568" s="8" t="s">
        <v>3050</v>
      </c>
    </row>
    <row r="569" spans="2:47" hidden="1" x14ac:dyDescent="0.3">
      <c r="B569" t="str">
        <f>VLOOKUP(D569,'[1]DOF080 Rev'!B:B,1,FALSE)</f>
        <v>23838101</v>
      </c>
      <c r="C569" t="str">
        <f>VLOOKUP(D569,Category!A:B,2,FALSE)</f>
        <v>NCOS</v>
      </c>
      <c r="D569" t="str">
        <f t="shared" si="55"/>
        <v>23838101</v>
      </c>
      <c r="E569" t="str">
        <f t="shared" si="53"/>
        <v>People &amp; Place DirectorateAss Dir CommunitiesHousing Delivery</v>
      </c>
      <c r="F569" t="s">
        <v>482</v>
      </c>
      <c r="G569" t="s">
        <v>483</v>
      </c>
      <c r="H569" t="s">
        <v>237</v>
      </c>
      <c r="I569" t="s">
        <v>1220</v>
      </c>
      <c r="J569" t="s">
        <v>570</v>
      </c>
      <c r="K569" t="s">
        <v>64</v>
      </c>
      <c r="L569">
        <v>2383</v>
      </c>
      <c r="M569" t="s">
        <v>572</v>
      </c>
      <c r="N569">
        <v>8101</v>
      </c>
      <c r="O569" t="s">
        <v>573</v>
      </c>
      <c r="P569" s="6" t="str">
        <f t="shared" si="54"/>
        <v>Income</v>
      </c>
      <c r="Q569" s="246">
        <v>-25000</v>
      </c>
      <c r="R569" s="246">
        <v>-25000</v>
      </c>
      <c r="S569" s="244">
        <v>-25000</v>
      </c>
      <c r="V569" s="259">
        <f t="shared" si="56"/>
        <v>-25000</v>
      </c>
      <c r="AI569" s="245">
        <v>25000</v>
      </c>
      <c r="AJ569" s="245">
        <v>-25000</v>
      </c>
      <c r="AK569" s="250">
        <v>0</v>
      </c>
      <c r="AP569" s="257">
        <f t="shared" si="51"/>
        <v>0</v>
      </c>
      <c r="AS569" s="245">
        <f t="shared" si="52"/>
        <v>0</v>
      </c>
      <c r="AU569" s="8" t="s">
        <v>1286</v>
      </c>
    </row>
    <row r="570" spans="2:47" ht="28.8" hidden="1" x14ac:dyDescent="0.3">
      <c r="B570" t="str">
        <f>VLOOKUP(D570,'[1]DOF080 Rev'!B:B,1,FALSE)</f>
        <v>23838110</v>
      </c>
      <c r="C570" t="str">
        <f>VLOOKUP(D570,Category!A:B,2,FALSE)</f>
        <v>NCOS</v>
      </c>
      <c r="D570" t="str">
        <f t="shared" si="55"/>
        <v>23838110</v>
      </c>
      <c r="E570" t="str">
        <f t="shared" si="53"/>
        <v>People &amp; Place DirectorateAss Dir CommunitiesHousing Delivery</v>
      </c>
      <c r="F570" t="s">
        <v>482</v>
      </c>
      <c r="G570" t="s">
        <v>483</v>
      </c>
      <c r="H570" t="s">
        <v>237</v>
      </c>
      <c r="I570" t="s">
        <v>1220</v>
      </c>
      <c r="J570" t="s">
        <v>570</v>
      </c>
      <c r="K570" t="s">
        <v>64</v>
      </c>
      <c r="L570">
        <v>2383</v>
      </c>
      <c r="M570" t="s">
        <v>572</v>
      </c>
      <c r="N570">
        <v>8110</v>
      </c>
      <c r="O570" t="s">
        <v>574</v>
      </c>
      <c r="P570" s="6" t="str">
        <f t="shared" si="54"/>
        <v>Income</v>
      </c>
      <c r="Q570" s="246">
        <v>-200000</v>
      </c>
      <c r="R570" s="246">
        <v>-200000</v>
      </c>
      <c r="S570" s="244">
        <v>-200000</v>
      </c>
      <c r="V570" s="259">
        <f t="shared" si="56"/>
        <v>-200000</v>
      </c>
      <c r="AI570" s="245">
        <v>200000</v>
      </c>
      <c r="AJ570" s="245">
        <v>-200000</v>
      </c>
      <c r="AK570" s="250">
        <v>0</v>
      </c>
      <c r="AP570" s="257">
        <f t="shared" si="51"/>
        <v>0</v>
      </c>
      <c r="AS570" s="245">
        <f t="shared" si="52"/>
        <v>0</v>
      </c>
      <c r="AT570" s="8" t="s">
        <v>3265</v>
      </c>
      <c r="AU570" s="8" t="s">
        <v>1286</v>
      </c>
    </row>
    <row r="571" spans="2:47" x14ac:dyDescent="0.3">
      <c r="B571" t="str">
        <f>VLOOKUP(D571,'[1]DOF080 Rev'!B:B,1,FALSE)</f>
        <v>28001</v>
      </c>
      <c r="C571" t="str">
        <f>VLOOKUP(D571,Category!A:B,2,FALSE)</f>
        <v>NCOS</v>
      </c>
      <c r="D571" t="str">
        <f t="shared" si="55"/>
        <v>28001</v>
      </c>
      <c r="E571" t="str">
        <f t="shared" si="53"/>
        <v>People &amp; Place DirectorateAss Dir CommunitiesHousing Delivery</v>
      </c>
      <c r="F571" t="s">
        <v>482</v>
      </c>
      <c r="G571" t="s">
        <v>483</v>
      </c>
      <c r="H571" t="s">
        <v>237</v>
      </c>
      <c r="I571" t="s">
        <v>1220</v>
      </c>
      <c r="J571" t="s">
        <v>570</v>
      </c>
      <c r="K571" t="s">
        <v>64</v>
      </c>
      <c r="L571">
        <v>2800</v>
      </c>
      <c r="M571" t="s">
        <v>575</v>
      </c>
      <c r="N571">
        <v>1</v>
      </c>
      <c r="O571" t="s">
        <v>158</v>
      </c>
      <c r="P571" s="6" t="str">
        <f t="shared" si="54"/>
        <v>Expenditure</v>
      </c>
      <c r="Q571" s="246">
        <v>20020</v>
      </c>
      <c r="R571" s="246">
        <v>20020</v>
      </c>
      <c r="S571" s="244">
        <v>20020</v>
      </c>
      <c r="V571" s="259">
        <f t="shared" si="56"/>
        <v>20020</v>
      </c>
      <c r="W571" s="245">
        <v>-20020</v>
      </c>
      <c r="AD571" s="259"/>
      <c r="AJ571" s="245">
        <v>20020</v>
      </c>
      <c r="AK571" s="250">
        <v>0</v>
      </c>
      <c r="AP571" s="257">
        <f t="shared" si="51"/>
        <v>0</v>
      </c>
      <c r="AS571" s="245">
        <f t="shared" si="52"/>
        <v>0</v>
      </c>
      <c r="AT571" s="8" t="s">
        <v>3533</v>
      </c>
      <c r="AU571" s="8" t="s">
        <v>1286</v>
      </c>
    </row>
    <row r="572" spans="2:47" hidden="1" x14ac:dyDescent="0.3">
      <c r="B572" t="str">
        <f>VLOOKUP(D572,'[1]DOF080 Rev'!B:B,1,FALSE)</f>
        <v>28002255</v>
      </c>
      <c r="C572" t="str">
        <f>VLOOKUP(D572,Category!A:B,2,FALSE)</f>
        <v>NCOS</v>
      </c>
      <c r="D572" t="str">
        <f t="shared" si="55"/>
        <v>28002255</v>
      </c>
      <c r="E572" t="str">
        <f t="shared" si="53"/>
        <v>People &amp; Place DirectorateAss Dir CommunitiesHousing Delivery</v>
      </c>
      <c r="F572" t="s">
        <v>482</v>
      </c>
      <c r="G572" t="s">
        <v>483</v>
      </c>
      <c r="H572" t="s">
        <v>237</v>
      </c>
      <c r="I572" t="s">
        <v>1220</v>
      </c>
      <c r="J572" t="s">
        <v>570</v>
      </c>
      <c r="K572" t="s">
        <v>64</v>
      </c>
      <c r="L572">
        <v>2800</v>
      </c>
      <c r="M572" t="s">
        <v>575</v>
      </c>
      <c r="N572">
        <v>2255</v>
      </c>
      <c r="O572" t="s">
        <v>576</v>
      </c>
      <c r="P572" s="6" t="str">
        <f t="shared" si="54"/>
        <v>Expenditure</v>
      </c>
      <c r="Q572" s="246">
        <v>0</v>
      </c>
      <c r="R572" s="246">
        <v>0</v>
      </c>
      <c r="S572" s="244">
        <v>0</v>
      </c>
      <c r="V572" s="259">
        <f t="shared" si="56"/>
        <v>0</v>
      </c>
      <c r="AJ572" s="245">
        <v>0</v>
      </c>
      <c r="AK572" s="250">
        <v>0</v>
      </c>
      <c r="AP572" s="257">
        <f t="shared" si="51"/>
        <v>0</v>
      </c>
      <c r="AS572" s="245">
        <f t="shared" si="52"/>
        <v>0</v>
      </c>
      <c r="AU572" s="8" t="s">
        <v>1286</v>
      </c>
    </row>
    <row r="573" spans="2:47" hidden="1" x14ac:dyDescent="0.3">
      <c r="B573" t="str">
        <f>VLOOKUP(D573,'[1]DOF080 Rev'!B:B,1,FALSE)</f>
        <v>30902045</v>
      </c>
      <c r="C573" t="str">
        <f>VLOOKUP(D573,Category!A:B,2,FALSE)</f>
        <v>NCOS</v>
      </c>
      <c r="D573" t="str">
        <f t="shared" si="55"/>
        <v>30902045</v>
      </c>
      <c r="E573" t="str">
        <f t="shared" si="53"/>
        <v>People &amp; Place DirectorateAss Dir CommunitiesHousing Delivery</v>
      </c>
      <c r="F573" t="s">
        <v>482</v>
      </c>
      <c r="G573" t="s">
        <v>483</v>
      </c>
      <c r="H573" t="s">
        <v>237</v>
      </c>
      <c r="I573" t="s">
        <v>1220</v>
      </c>
      <c r="J573" t="s">
        <v>570</v>
      </c>
      <c r="K573" t="s">
        <v>64</v>
      </c>
      <c r="L573">
        <v>3090</v>
      </c>
      <c r="M573" t="s">
        <v>577</v>
      </c>
      <c r="N573">
        <v>2045</v>
      </c>
      <c r="O573" t="s">
        <v>170</v>
      </c>
      <c r="P573" s="6" t="str">
        <f t="shared" si="54"/>
        <v>Expenditure</v>
      </c>
      <c r="Q573" s="246">
        <v>0</v>
      </c>
      <c r="R573" s="246">
        <v>0</v>
      </c>
      <c r="S573" s="244">
        <v>0</v>
      </c>
      <c r="V573" s="259">
        <f t="shared" si="56"/>
        <v>0</v>
      </c>
      <c r="AJ573" s="245">
        <v>0</v>
      </c>
      <c r="AK573" s="250">
        <v>0</v>
      </c>
      <c r="AP573" s="257">
        <f t="shared" si="51"/>
        <v>0</v>
      </c>
      <c r="AS573" s="245">
        <f t="shared" si="52"/>
        <v>0</v>
      </c>
      <c r="AU573" s="8" t="s">
        <v>1286</v>
      </c>
    </row>
    <row r="574" spans="2:47" hidden="1" x14ac:dyDescent="0.3">
      <c r="B574" t="str">
        <f>VLOOKUP(D574,'[1]DOF080 Rev'!B:B,1,FALSE)</f>
        <v>30932045</v>
      </c>
      <c r="C574" t="str">
        <f>VLOOKUP(D574,Category!A:B,2,FALSE)</f>
        <v>NCOS</v>
      </c>
      <c r="D574" t="str">
        <f t="shared" si="55"/>
        <v>30932045</v>
      </c>
      <c r="E574" t="str">
        <f t="shared" si="53"/>
        <v>People &amp; Place DirectorateAss Dir CommunitiesHousing Delivery</v>
      </c>
      <c r="F574" t="s">
        <v>482</v>
      </c>
      <c r="G574" t="s">
        <v>483</v>
      </c>
      <c r="H574" t="s">
        <v>237</v>
      </c>
      <c r="I574" t="s">
        <v>1220</v>
      </c>
      <c r="J574" t="s">
        <v>570</v>
      </c>
      <c r="K574" t="s">
        <v>64</v>
      </c>
      <c r="L574">
        <v>3093</v>
      </c>
      <c r="M574" t="s">
        <v>241</v>
      </c>
      <c r="N574">
        <v>2045</v>
      </c>
      <c r="O574" t="s">
        <v>170</v>
      </c>
      <c r="P574" s="6" t="str">
        <f t="shared" si="54"/>
        <v>Expenditure</v>
      </c>
      <c r="Q574" s="246">
        <v>0</v>
      </c>
      <c r="R574" s="246">
        <v>0</v>
      </c>
      <c r="S574" s="244">
        <v>0</v>
      </c>
      <c r="V574" s="259">
        <f t="shared" si="56"/>
        <v>0</v>
      </c>
      <c r="AJ574" s="245">
        <v>0</v>
      </c>
      <c r="AK574" s="250">
        <v>0</v>
      </c>
      <c r="AP574" s="257">
        <f t="shared" si="51"/>
        <v>0</v>
      </c>
      <c r="AS574" s="245">
        <f t="shared" si="52"/>
        <v>0</v>
      </c>
      <c r="AU574" s="8" t="s">
        <v>1286</v>
      </c>
    </row>
    <row r="575" spans="2:47" hidden="1" x14ac:dyDescent="0.3">
      <c r="B575" t="str">
        <f>VLOOKUP(D575,'[1]DOF080 Rev'!B:B,1,FALSE)</f>
        <v>30433400</v>
      </c>
      <c r="C575" t="str">
        <f>VLOOKUP(D575,Category!A:B,2,FALSE)</f>
        <v>NCOS</v>
      </c>
      <c r="D575" t="str">
        <f t="shared" si="55"/>
        <v>30433400</v>
      </c>
      <c r="E575" t="str">
        <f t="shared" si="53"/>
        <v>People &amp; Place DirectorateAss Dir CommunitiesPest Control</v>
      </c>
      <c r="F575" t="s">
        <v>482</v>
      </c>
      <c r="G575" t="s">
        <v>483</v>
      </c>
      <c r="H575" t="s">
        <v>237</v>
      </c>
      <c r="I575" t="s">
        <v>1220</v>
      </c>
      <c r="J575" t="s">
        <v>578</v>
      </c>
      <c r="K575" t="s">
        <v>579</v>
      </c>
      <c r="L575">
        <v>3043</v>
      </c>
      <c r="M575" t="s">
        <v>579</v>
      </c>
      <c r="N575">
        <v>3400</v>
      </c>
      <c r="O575" t="s">
        <v>579</v>
      </c>
      <c r="P575" s="6" t="str">
        <f t="shared" si="54"/>
        <v>Expenditure</v>
      </c>
      <c r="Q575" s="246">
        <v>12090</v>
      </c>
      <c r="R575" s="246">
        <v>12090</v>
      </c>
      <c r="S575" s="244">
        <v>12090</v>
      </c>
      <c r="V575" s="259">
        <f t="shared" si="56"/>
        <v>12090</v>
      </c>
      <c r="X575" s="245">
        <v>440</v>
      </c>
      <c r="AJ575" s="245">
        <v>12090</v>
      </c>
      <c r="AK575" s="250">
        <v>12530</v>
      </c>
      <c r="AP575" s="257">
        <f t="shared" si="51"/>
        <v>12530</v>
      </c>
      <c r="AS575" s="245">
        <f t="shared" si="52"/>
        <v>12530</v>
      </c>
      <c r="AU575" s="8" t="s">
        <v>3051</v>
      </c>
    </row>
    <row r="576" spans="2:47" ht="28.8" hidden="1" x14ac:dyDescent="0.3">
      <c r="B576" t="str">
        <f>VLOOKUP(D576,'[1]DOF080 Rev'!B:B,1,FALSE)</f>
        <v>30272000</v>
      </c>
      <c r="C576" t="str">
        <f>VLOOKUP(D576,Category!A:B,2,FALSE)</f>
        <v>NCOS</v>
      </c>
      <c r="D576" t="str">
        <f t="shared" si="55"/>
        <v>30272000</v>
      </c>
      <c r="E576" t="str">
        <f t="shared" si="53"/>
        <v>People &amp; Place DirectorateAss Dir CommunitiesPollution Control</v>
      </c>
      <c r="F576" t="s">
        <v>482</v>
      </c>
      <c r="G576" t="s">
        <v>483</v>
      </c>
      <c r="H576" t="s">
        <v>237</v>
      </c>
      <c r="I576" t="s">
        <v>1220</v>
      </c>
      <c r="J576" t="s">
        <v>580</v>
      </c>
      <c r="K576" t="s">
        <v>581</v>
      </c>
      <c r="L576">
        <v>3027</v>
      </c>
      <c r="M576" t="s">
        <v>582</v>
      </c>
      <c r="N576">
        <v>2000</v>
      </c>
      <c r="O576" t="s">
        <v>271</v>
      </c>
      <c r="P576" s="6" t="str">
        <f t="shared" si="54"/>
        <v>Expenditure</v>
      </c>
      <c r="Q576" s="246">
        <v>200</v>
      </c>
      <c r="R576" s="246">
        <v>200</v>
      </c>
      <c r="S576" s="244">
        <v>200</v>
      </c>
      <c r="V576" s="259">
        <f t="shared" si="56"/>
        <v>200</v>
      </c>
      <c r="X576" s="245">
        <v>200</v>
      </c>
      <c r="AJ576" s="245">
        <v>200</v>
      </c>
      <c r="AK576" s="250">
        <v>400</v>
      </c>
      <c r="AP576" s="257">
        <f t="shared" si="51"/>
        <v>400</v>
      </c>
      <c r="AS576" s="245">
        <f t="shared" si="52"/>
        <v>400</v>
      </c>
      <c r="AU576" s="8" t="s">
        <v>3052</v>
      </c>
    </row>
    <row r="577" spans="2:47" ht="57.6" hidden="1" x14ac:dyDescent="0.3">
      <c r="B577" t="str">
        <f>VLOOKUP(D577,'[1]DOF080 Rev'!B:B,1,FALSE)</f>
        <v>30272001</v>
      </c>
      <c r="C577" t="str">
        <f>VLOOKUP(D577,Category!A:B,2,FALSE)</f>
        <v>NCOS</v>
      </c>
      <c r="D577" t="str">
        <f t="shared" si="55"/>
        <v>30272001</v>
      </c>
      <c r="E577" t="str">
        <f t="shared" si="53"/>
        <v>People &amp; Place DirectorateAss Dir CommunitiesPollution Control</v>
      </c>
      <c r="F577" t="s">
        <v>482</v>
      </c>
      <c r="G577" t="s">
        <v>483</v>
      </c>
      <c r="H577" t="s">
        <v>237</v>
      </c>
      <c r="I577" t="s">
        <v>1220</v>
      </c>
      <c r="J577" t="s">
        <v>580</v>
      </c>
      <c r="K577" t="s">
        <v>581</v>
      </c>
      <c r="L577">
        <v>3027</v>
      </c>
      <c r="M577" t="s">
        <v>582</v>
      </c>
      <c r="N577">
        <v>2001</v>
      </c>
      <c r="O577" t="s">
        <v>272</v>
      </c>
      <c r="P577" s="6" t="str">
        <f t="shared" si="54"/>
        <v>Expenditure</v>
      </c>
      <c r="Q577" s="246">
        <v>2500</v>
      </c>
      <c r="R577" s="246">
        <v>2500</v>
      </c>
      <c r="S577" s="244">
        <v>2500</v>
      </c>
      <c r="V577" s="259">
        <f t="shared" si="56"/>
        <v>2500</v>
      </c>
      <c r="X577" s="245">
        <v>400</v>
      </c>
      <c r="AJ577" s="245">
        <v>2500</v>
      </c>
      <c r="AK577" s="250">
        <v>2900</v>
      </c>
      <c r="AP577" s="257">
        <f t="shared" si="51"/>
        <v>2900</v>
      </c>
      <c r="AS577" s="245">
        <f t="shared" si="52"/>
        <v>2900</v>
      </c>
      <c r="AT577" s="8" t="s">
        <v>3188</v>
      </c>
      <c r="AU577" s="8" t="s">
        <v>3053</v>
      </c>
    </row>
    <row r="578" spans="2:47" hidden="1" x14ac:dyDescent="0.3">
      <c r="B578" t="str">
        <f>VLOOKUP(D578,'[1]DOF080 Rev'!B:B,1,FALSE)</f>
        <v>30272045</v>
      </c>
      <c r="C578" t="str">
        <f>VLOOKUP(D578,Category!A:B,2,FALSE)</f>
        <v>NCOS</v>
      </c>
      <c r="D578" t="str">
        <f t="shared" si="55"/>
        <v>30272045</v>
      </c>
      <c r="E578" t="str">
        <f t="shared" si="53"/>
        <v>People &amp; Place DirectorateAss Dir CommunitiesPollution Control</v>
      </c>
      <c r="F578" t="s">
        <v>482</v>
      </c>
      <c r="G578" t="s">
        <v>483</v>
      </c>
      <c r="H578" t="s">
        <v>237</v>
      </c>
      <c r="I578" t="s">
        <v>1220</v>
      </c>
      <c r="J578" t="s">
        <v>580</v>
      </c>
      <c r="K578" t="s">
        <v>581</v>
      </c>
      <c r="L578">
        <v>3027</v>
      </c>
      <c r="M578" t="s">
        <v>582</v>
      </c>
      <c r="N578">
        <v>2045</v>
      </c>
      <c r="O578" t="s">
        <v>170</v>
      </c>
      <c r="P578" s="6" t="str">
        <f t="shared" si="54"/>
        <v>Expenditure</v>
      </c>
      <c r="Q578" s="246">
        <v>2040</v>
      </c>
      <c r="R578" s="246">
        <v>2040</v>
      </c>
      <c r="S578" s="244">
        <v>2040</v>
      </c>
      <c r="V578" s="259">
        <f t="shared" si="56"/>
        <v>2040</v>
      </c>
      <c r="AJ578" s="245">
        <v>2040</v>
      </c>
      <c r="AK578" s="250">
        <v>2040</v>
      </c>
      <c r="AP578" s="257">
        <f t="shared" si="51"/>
        <v>2040</v>
      </c>
      <c r="AS578" s="245">
        <f t="shared" si="52"/>
        <v>2040</v>
      </c>
      <c r="AU578" s="8" t="s">
        <v>1286</v>
      </c>
    </row>
    <row r="579" spans="2:47" ht="28.8" hidden="1" x14ac:dyDescent="0.3">
      <c r="B579" t="str">
        <f>VLOOKUP(D579,'[1]DOF080 Rev'!B:B,1,FALSE)</f>
        <v>30278000</v>
      </c>
      <c r="C579" t="str">
        <f>VLOOKUP(D579,Category!A:B,2,FALSE)</f>
        <v>NCOS</v>
      </c>
      <c r="D579" t="str">
        <f t="shared" si="55"/>
        <v>30278000</v>
      </c>
      <c r="E579" t="str">
        <f t="shared" si="53"/>
        <v>People &amp; Place DirectorateAss Dir CommunitiesPollution Control</v>
      </c>
      <c r="F579" t="s">
        <v>482</v>
      </c>
      <c r="G579" t="s">
        <v>483</v>
      </c>
      <c r="H579" t="s">
        <v>237</v>
      </c>
      <c r="I579" t="s">
        <v>1220</v>
      </c>
      <c r="J579" t="s">
        <v>580</v>
      </c>
      <c r="K579" t="s">
        <v>581</v>
      </c>
      <c r="L579">
        <v>3027</v>
      </c>
      <c r="M579" t="s">
        <v>582</v>
      </c>
      <c r="N579">
        <v>8000</v>
      </c>
      <c r="O579" t="s">
        <v>163</v>
      </c>
      <c r="P579" s="6" t="str">
        <f t="shared" si="54"/>
        <v>Income</v>
      </c>
      <c r="Q579" s="246">
        <v>-16500</v>
      </c>
      <c r="R579" s="246">
        <v>-16500</v>
      </c>
      <c r="S579" s="244">
        <v>-16500</v>
      </c>
      <c r="V579" s="259">
        <f t="shared" si="56"/>
        <v>-16500</v>
      </c>
      <c r="AH579" s="245">
        <v>-2500</v>
      </c>
      <c r="AJ579" s="245">
        <v>-16500</v>
      </c>
      <c r="AK579" s="250">
        <v>-19000</v>
      </c>
      <c r="AP579" s="257">
        <f t="shared" si="51"/>
        <v>-19000</v>
      </c>
      <c r="AS579" s="245">
        <f t="shared" si="52"/>
        <v>-19000</v>
      </c>
      <c r="AU579" s="8" t="s">
        <v>3054</v>
      </c>
    </row>
    <row r="580" spans="2:47" hidden="1" x14ac:dyDescent="0.3">
      <c r="B580" t="str">
        <f>VLOOKUP(D580,'[1]DOF080 Rev'!B:B,1,FALSE)</f>
        <v>30302000</v>
      </c>
      <c r="C580" t="str">
        <f>VLOOKUP(D580,Category!A:B,2,FALSE)</f>
        <v>NCOS</v>
      </c>
      <c r="D580" t="str">
        <f t="shared" si="55"/>
        <v>30302000</v>
      </c>
      <c r="E580" t="str">
        <f t="shared" si="53"/>
        <v>People &amp; Place DirectorateAss Dir CommunitiesPollution Control</v>
      </c>
      <c r="F580" t="s">
        <v>482</v>
      </c>
      <c r="G580" t="s">
        <v>483</v>
      </c>
      <c r="H580" t="s">
        <v>237</v>
      </c>
      <c r="I580" t="s">
        <v>1220</v>
      </c>
      <c r="J580" t="s">
        <v>580</v>
      </c>
      <c r="K580" t="s">
        <v>581</v>
      </c>
      <c r="L580">
        <v>3030</v>
      </c>
      <c r="M580" t="s">
        <v>583</v>
      </c>
      <c r="N580">
        <v>2000</v>
      </c>
      <c r="O580" t="s">
        <v>271</v>
      </c>
      <c r="P580" s="6" t="str">
        <f t="shared" si="54"/>
        <v>Expenditure</v>
      </c>
      <c r="Q580" s="246">
        <v>560</v>
      </c>
      <c r="R580" s="246">
        <v>560</v>
      </c>
      <c r="S580" s="244">
        <v>560</v>
      </c>
      <c r="V580" s="259">
        <f t="shared" si="56"/>
        <v>560</v>
      </c>
      <c r="AJ580" s="245">
        <v>560</v>
      </c>
      <c r="AK580" s="250">
        <v>560</v>
      </c>
      <c r="AP580" s="257">
        <f t="shared" si="51"/>
        <v>560</v>
      </c>
      <c r="AS580" s="245">
        <f t="shared" si="52"/>
        <v>560</v>
      </c>
      <c r="AU580" s="8" t="s">
        <v>1286</v>
      </c>
    </row>
    <row r="581" spans="2:47" hidden="1" x14ac:dyDescent="0.3">
      <c r="B581" t="str">
        <f>VLOOKUP(D581,'[1]DOF080 Rev'!B:B,1,FALSE)</f>
        <v>30302001</v>
      </c>
      <c r="C581" t="str">
        <f>VLOOKUP(D581,Category!A:B,2,FALSE)</f>
        <v>NCOS</v>
      </c>
      <c r="D581" t="str">
        <f t="shared" si="55"/>
        <v>30302001</v>
      </c>
      <c r="E581" t="str">
        <f t="shared" si="53"/>
        <v>People &amp; Place DirectorateAss Dir CommunitiesPollution Control</v>
      </c>
      <c r="F581" t="s">
        <v>482</v>
      </c>
      <c r="G581" t="s">
        <v>483</v>
      </c>
      <c r="H581" t="s">
        <v>237</v>
      </c>
      <c r="I581" t="s">
        <v>1220</v>
      </c>
      <c r="J581" t="s">
        <v>580</v>
      </c>
      <c r="K581" t="s">
        <v>581</v>
      </c>
      <c r="L581">
        <v>3030</v>
      </c>
      <c r="M581" t="s">
        <v>583</v>
      </c>
      <c r="N581">
        <v>2001</v>
      </c>
      <c r="O581" t="s">
        <v>272</v>
      </c>
      <c r="P581" s="6" t="str">
        <f t="shared" si="54"/>
        <v>Expenditure</v>
      </c>
      <c r="Q581" s="246">
        <v>1060</v>
      </c>
      <c r="R581" s="246">
        <v>1060</v>
      </c>
      <c r="S581" s="244">
        <v>1060</v>
      </c>
      <c r="V581" s="259">
        <f t="shared" si="56"/>
        <v>1060</v>
      </c>
      <c r="X581" s="245">
        <v>140</v>
      </c>
      <c r="AJ581" s="245">
        <v>1060</v>
      </c>
      <c r="AK581" s="250">
        <v>1200</v>
      </c>
      <c r="AP581" s="257">
        <f t="shared" si="51"/>
        <v>1200</v>
      </c>
      <c r="AS581" s="245">
        <f t="shared" si="52"/>
        <v>1200</v>
      </c>
      <c r="AU581" s="8" t="s">
        <v>3055</v>
      </c>
    </row>
    <row r="582" spans="2:47" hidden="1" x14ac:dyDescent="0.3">
      <c r="B582" t="str">
        <f>VLOOKUP(D582,'[1]DOF080 Rev'!B:B,1,FALSE)</f>
        <v>30512045</v>
      </c>
      <c r="C582" t="str">
        <f>VLOOKUP(D582,Category!A:B,2,FALSE)</f>
        <v>NCOS</v>
      </c>
      <c r="D582" t="str">
        <f t="shared" si="55"/>
        <v>30512045</v>
      </c>
      <c r="E582" t="str">
        <f t="shared" si="53"/>
        <v>People &amp; Place DirectorateAss Dir CommunitiesPollution Control</v>
      </c>
      <c r="F582" t="s">
        <v>482</v>
      </c>
      <c r="G582" t="s">
        <v>483</v>
      </c>
      <c r="H582" t="s">
        <v>237</v>
      </c>
      <c r="I582" t="s">
        <v>1220</v>
      </c>
      <c r="J582" t="s">
        <v>580</v>
      </c>
      <c r="K582" t="s">
        <v>581</v>
      </c>
      <c r="L582">
        <v>3051</v>
      </c>
      <c r="M582" t="s">
        <v>584</v>
      </c>
      <c r="N582">
        <v>2045</v>
      </c>
      <c r="O582" t="s">
        <v>170</v>
      </c>
      <c r="P582" s="6" t="str">
        <f t="shared" si="54"/>
        <v>Expenditure</v>
      </c>
      <c r="Q582" s="246">
        <v>300</v>
      </c>
      <c r="R582" s="246">
        <v>300</v>
      </c>
      <c r="S582" s="244">
        <v>300</v>
      </c>
      <c r="V582" s="259">
        <f t="shared" si="56"/>
        <v>300</v>
      </c>
      <c r="AJ582" s="245">
        <v>300</v>
      </c>
      <c r="AK582" s="250">
        <v>300</v>
      </c>
      <c r="AP582" s="257">
        <f t="shared" ref="AP582:AP645" si="57">SUM(AK582:AO582)</f>
        <v>300</v>
      </c>
      <c r="AS582" s="245">
        <f t="shared" ref="AS582:AS645" si="58">SUM(AP582:AR582)</f>
        <v>300</v>
      </c>
      <c r="AU582" s="8" t="s">
        <v>1286</v>
      </c>
    </row>
    <row r="583" spans="2:47" hidden="1" x14ac:dyDescent="0.3">
      <c r="B583" t="str">
        <f>VLOOKUP(D583,'[1]DOF080 Rev'!B:B,1,FALSE)</f>
        <v>30518000</v>
      </c>
      <c r="C583" t="str">
        <f>VLOOKUP(D583,Category!A:B,2,FALSE)</f>
        <v>NCOS</v>
      </c>
      <c r="D583" t="str">
        <f t="shared" si="55"/>
        <v>30518000</v>
      </c>
      <c r="E583" t="str">
        <f t="shared" ref="E583:E646" si="59">G583&amp;I583&amp;K583</f>
        <v>People &amp; Place DirectorateAss Dir CommunitiesPollution Control</v>
      </c>
      <c r="F583" t="s">
        <v>482</v>
      </c>
      <c r="G583" t="s">
        <v>483</v>
      </c>
      <c r="H583" t="s">
        <v>237</v>
      </c>
      <c r="I583" t="s">
        <v>1220</v>
      </c>
      <c r="J583" t="s">
        <v>580</v>
      </c>
      <c r="K583" t="s">
        <v>581</v>
      </c>
      <c r="L583">
        <v>3051</v>
      </c>
      <c r="M583" t="s">
        <v>584</v>
      </c>
      <c r="N583">
        <v>8000</v>
      </c>
      <c r="O583" t="s">
        <v>163</v>
      </c>
      <c r="P583" s="6" t="str">
        <f t="shared" ref="P583:P646" si="60">IF(N583&lt;5000,"Expenditure","Income")</f>
        <v>Income</v>
      </c>
      <c r="Q583" s="246">
        <v>-100</v>
      </c>
      <c r="R583" s="246">
        <v>-100</v>
      </c>
      <c r="S583" s="244">
        <v>-100</v>
      </c>
      <c r="V583" s="259">
        <f t="shared" si="56"/>
        <v>-100</v>
      </c>
      <c r="AJ583" s="245">
        <v>-100</v>
      </c>
      <c r="AK583" s="250">
        <v>-100</v>
      </c>
      <c r="AP583" s="257">
        <f t="shared" si="57"/>
        <v>-100</v>
      </c>
      <c r="AS583" s="245">
        <f t="shared" si="58"/>
        <v>-100</v>
      </c>
      <c r="AU583" s="8" t="s">
        <v>1286</v>
      </c>
    </row>
    <row r="584" spans="2:47" hidden="1" x14ac:dyDescent="0.3">
      <c r="B584" t="str">
        <f>VLOOKUP(D584,'[1]DOF080 Rev'!B:B,1,FALSE)</f>
        <v>22925011</v>
      </c>
      <c r="C584" t="str">
        <f>VLOOKUP(D584,Category!A:B,2,FALSE)</f>
        <v>NCOS</v>
      </c>
      <c r="D584" t="str">
        <f t="shared" ref="D584:D647" si="61">L584&amp;N584</f>
        <v>22925011</v>
      </c>
      <c r="E584" t="str">
        <f t="shared" si="59"/>
        <v>People &amp; Place DirectorateAss Dir CommunitiesRenovation Grant Scheme</v>
      </c>
      <c r="F584" t="s">
        <v>482</v>
      </c>
      <c r="G584" t="s">
        <v>483</v>
      </c>
      <c r="H584" t="s">
        <v>237</v>
      </c>
      <c r="I584" t="s">
        <v>1220</v>
      </c>
      <c r="J584" t="s">
        <v>585</v>
      </c>
      <c r="K584" t="s">
        <v>586</v>
      </c>
      <c r="L584">
        <v>2292</v>
      </c>
      <c r="M584" t="s">
        <v>587</v>
      </c>
      <c r="N584">
        <v>5011</v>
      </c>
      <c r="O584" t="s">
        <v>588</v>
      </c>
      <c r="P584" s="6" t="str">
        <f t="shared" si="60"/>
        <v>Income</v>
      </c>
      <c r="Q584" s="246">
        <v>440000</v>
      </c>
      <c r="R584" s="246">
        <v>440000</v>
      </c>
      <c r="S584" s="244">
        <v>440000</v>
      </c>
      <c r="V584" s="259">
        <f t="shared" ref="V584:V647" si="62">SUM(S584:U584)</f>
        <v>440000</v>
      </c>
      <c r="AJ584" s="245">
        <v>440000</v>
      </c>
      <c r="AK584" s="250">
        <v>440000</v>
      </c>
      <c r="AP584" s="257">
        <f t="shared" si="57"/>
        <v>440000</v>
      </c>
      <c r="AS584" s="245">
        <f t="shared" si="58"/>
        <v>440000</v>
      </c>
      <c r="AU584" s="8" t="s">
        <v>1286</v>
      </c>
    </row>
    <row r="585" spans="2:47" hidden="1" x14ac:dyDescent="0.3">
      <c r="B585" t="str">
        <f>VLOOKUP(D585,'[1]DOF080 Rev'!B:B,1,FALSE)</f>
        <v>22927130</v>
      </c>
      <c r="C585" t="str">
        <f>VLOOKUP(D585,Category!A:B,2,FALSE)</f>
        <v>NCOS</v>
      </c>
      <c r="D585" t="str">
        <f t="shared" si="61"/>
        <v>22927130</v>
      </c>
      <c r="E585" t="str">
        <f t="shared" si="59"/>
        <v>People &amp; Place DirectorateAss Dir CommunitiesRenovation Grant Scheme</v>
      </c>
      <c r="F585" t="s">
        <v>482</v>
      </c>
      <c r="G585" t="s">
        <v>483</v>
      </c>
      <c r="H585" t="s">
        <v>237</v>
      </c>
      <c r="I585" t="s">
        <v>1220</v>
      </c>
      <c r="J585" t="s">
        <v>585</v>
      </c>
      <c r="K585" t="s">
        <v>586</v>
      </c>
      <c r="L585">
        <v>2292</v>
      </c>
      <c r="M585" t="s">
        <v>587</v>
      </c>
      <c r="N585">
        <v>7130</v>
      </c>
      <c r="O585" t="s">
        <v>589</v>
      </c>
      <c r="P585" s="6" t="str">
        <f t="shared" si="60"/>
        <v>Income</v>
      </c>
      <c r="Q585" s="246">
        <v>-440000</v>
      </c>
      <c r="R585" s="246">
        <v>-440000</v>
      </c>
      <c r="S585" s="244">
        <v>-440000</v>
      </c>
      <c r="V585" s="259">
        <f t="shared" si="62"/>
        <v>-440000</v>
      </c>
      <c r="AJ585" s="245">
        <v>-440000</v>
      </c>
      <c r="AK585" s="250">
        <v>-440000</v>
      </c>
      <c r="AP585" s="257">
        <f t="shared" si="57"/>
        <v>-440000</v>
      </c>
      <c r="AS585" s="245">
        <f t="shared" si="58"/>
        <v>-440000</v>
      </c>
      <c r="AU585" s="8" t="s">
        <v>1286</v>
      </c>
    </row>
    <row r="586" spans="2:47" hidden="1" x14ac:dyDescent="0.3">
      <c r="B586" t="str">
        <f>VLOOKUP(D586,'[1]DOF080 Rev'!B:B,1,FALSE)</f>
        <v>22927202</v>
      </c>
      <c r="C586" t="str">
        <f>VLOOKUP(D586,Category!A:B,2,FALSE)</f>
        <v>NCOS</v>
      </c>
      <c r="D586" t="str">
        <f t="shared" si="61"/>
        <v>22927202</v>
      </c>
      <c r="E586" t="str">
        <f t="shared" si="59"/>
        <v>People &amp; Place DirectorateAss Dir CommunitiesRenovation Grant Scheme</v>
      </c>
      <c r="F586" t="s">
        <v>482</v>
      </c>
      <c r="G586" t="s">
        <v>483</v>
      </c>
      <c r="H586" t="s">
        <v>237</v>
      </c>
      <c r="I586" t="s">
        <v>1220</v>
      </c>
      <c r="J586" t="s">
        <v>585</v>
      </c>
      <c r="K586" t="s">
        <v>586</v>
      </c>
      <c r="L586">
        <v>2292</v>
      </c>
      <c r="M586" t="s">
        <v>587</v>
      </c>
      <c r="N586">
        <v>7202</v>
      </c>
      <c r="O586" t="s">
        <v>590</v>
      </c>
      <c r="P586" s="6" t="str">
        <f t="shared" si="60"/>
        <v>Income</v>
      </c>
      <c r="Q586" s="246">
        <v>0</v>
      </c>
      <c r="R586" s="246">
        <v>0</v>
      </c>
      <c r="S586" s="244">
        <v>0</v>
      </c>
      <c r="V586" s="259">
        <f t="shared" si="62"/>
        <v>0</v>
      </c>
      <c r="AJ586" s="245">
        <v>0</v>
      </c>
      <c r="AK586" s="250">
        <v>0</v>
      </c>
      <c r="AP586" s="257">
        <f t="shared" si="57"/>
        <v>0</v>
      </c>
      <c r="AS586" s="245">
        <f t="shared" si="58"/>
        <v>0</v>
      </c>
      <c r="AU586" s="8" t="s">
        <v>1286</v>
      </c>
    </row>
    <row r="587" spans="2:47" hidden="1" x14ac:dyDescent="0.3">
      <c r="B587" t="str">
        <f>VLOOKUP(D587,'[1]DOF080 Rev'!B:B,1,FALSE)</f>
        <v>30392045</v>
      </c>
      <c r="C587" t="str">
        <f>VLOOKUP(D587,Category!A:B,2,FALSE)</f>
        <v>NCOS</v>
      </c>
      <c r="D587" t="str">
        <f t="shared" si="61"/>
        <v>30392045</v>
      </c>
      <c r="E587" t="str">
        <f t="shared" si="59"/>
        <v>People &amp; Place DirectorateAss Dir CommunitiesWater Sampling</v>
      </c>
      <c r="F587" t="s">
        <v>482</v>
      </c>
      <c r="G587" t="s">
        <v>483</v>
      </c>
      <c r="H587" t="s">
        <v>237</v>
      </c>
      <c r="I587" t="s">
        <v>1220</v>
      </c>
      <c r="J587" t="s">
        <v>591</v>
      </c>
      <c r="K587" t="s">
        <v>592</v>
      </c>
      <c r="L587">
        <v>3039</v>
      </c>
      <c r="M587" t="s">
        <v>593</v>
      </c>
      <c r="N587">
        <v>2045</v>
      </c>
      <c r="O587" t="s">
        <v>170</v>
      </c>
      <c r="P587" s="6" t="str">
        <f t="shared" si="60"/>
        <v>Expenditure</v>
      </c>
      <c r="Q587" s="246">
        <v>23000</v>
      </c>
      <c r="R587" s="246">
        <v>23000</v>
      </c>
      <c r="S587" s="244">
        <v>23000</v>
      </c>
      <c r="V587" s="259">
        <f t="shared" si="62"/>
        <v>23000</v>
      </c>
      <c r="AJ587" s="245">
        <v>23000</v>
      </c>
      <c r="AK587" s="250">
        <v>23000</v>
      </c>
      <c r="AP587" s="257">
        <f t="shared" si="57"/>
        <v>23000</v>
      </c>
      <c r="AS587" s="245">
        <f t="shared" si="58"/>
        <v>23000</v>
      </c>
      <c r="AU587" s="8" t="s">
        <v>1286</v>
      </c>
    </row>
    <row r="588" spans="2:47" hidden="1" x14ac:dyDescent="0.3">
      <c r="B588" t="str">
        <f>VLOOKUP(D588,'[1]DOF080 Rev'!B:B,1,FALSE)</f>
        <v>30398000</v>
      </c>
      <c r="C588" t="str">
        <f>VLOOKUP(D588,Category!A:B,2,FALSE)</f>
        <v>NCOS</v>
      </c>
      <c r="D588" t="str">
        <f t="shared" si="61"/>
        <v>30398000</v>
      </c>
      <c r="E588" t="str">
        <f t="shared" si="59"/>
        <v>People &amp; Place DirectorateAss Dir CommunitiesWater Sampling</v>
      </c>
      <c r="F588" t="s">
        <v>482</v>
      </c>
      <c r="G588" t="s">
        <v>483</v>
      </c>
      <c r="H588" t="s">
        <v>237</v>
      </c>
      <c r="I588" t="s">
        <v>1220</v>
      </c>
      <c r="J588" t="s">
        <v>591</v>
      </c>
      <c r="K588" t="s">
        <v>592</v>
      </c>
      <c r="L588">
        <v>3039</v>
      </c>
      <c r="M588" t="s">
        <v>593</v>
      </c>
      <c r="N588">
        <v>8000</v>
      </c>
      <c r="O588" t="s">
        <v>163</v>
      </c>
      <c r="P588" s="6" t="str">
        <f t="shared" si="60"/>
        <v>Income</v>
      </c>
      <c r="Q588" s="246">
        <v>-32000</v>
      </c>
      <c r="R588" s="246">
        <v>-32000</v>
      </c>
      <c r="S588" s="244">
        <v>-32000</v>
      </c>
      <c r="V588" s="259">
        <f t="shared" si="62"/>
        <v>-32000</v>
      </c>
      <c r="AJ588" s="245">
        <v>-32000</v>
      </c>
      <c r="AK588" s="250">
        <v>-32000</v>
      </c>
      <c r="AP588" s="257">
        <f t="shared" si="57"/>
        <v>-32000</v>
      </c>
      <c r="AS588" s="245">
        <f t="shared" si="58"/>
        <v>-32000</v>
      </c>
      <c r="AU588" s="8" t="s">
        <v>1286</v>
      </c>
    </row>
    <row r="589" spans="2:47" ht="28.8" hidden="1" x14ac:dyDescent="0.3">
      <c r="B589" t="str">
        <f>VLOOKUP(D589,'[1]DOF080 Rev'!B:B,1,FALSE)</f>
        <v>5001000</v>
      </c>
      <c r="C589" t="str">
        <f>VLOOKUP(D589,Category!A:B,2,FALSE)</f>
        <v>NCOS</v>
      </c>
      <c r="D589" t="str">
        <f t="shared" si="61"/>
        <v>5001000</v>
      </c>
      <c r="E589" t="str">
        <f t="shared" si="59"/>
        <v>People &amp; Place DirectorateAss Dir DeliveryAdministrative Buildings</v>
      </c>
      <c r="F589" t="s">
        <v>482</v>
      </c>
      <c r="G589" t="s">
        <v>483</v>
      </c>
      <c r="H589" t="s">
        <v>247</v>
      </c>
      <c r="I589" t="s">
        <v>1236</v>
      </c>
      <c r="J589" t="s">
        <v>594</v>
      </c>
      <c r="K589" t="s">
        <v>595</v>
      </c>
      <c r="L589">
        <v>500</v>
      </c>
      <c r="M589" t="s">
        <v>596</v>
      </c>
      <c r="N589">
        <v>1000</v>
      </c>
      <c r="O589" t="s">
        <v>427</v>
      </c>
      <c r="P589" s="6" t="str">
        <f t="shared" si="60"/>
        <v>Expenditure</v>
      </c>
      <c r="Q589" s="246">
        <v>8410</v>
      </c>
      <c r="R589" s="246">
        <v>8410</v>
      </c>
      <c r="S589" s="244">
        <v>8410</v>
      </c>
      <c r="V589" s="259">
        <f t="shared" si="62"/>
        <v>8410</v>
      </c>
      <c r="AJ589" s="245">
        <v>8410</v>
      </c>
      <c r="AK589" s="250">
        <v>8410</v>
      </c>
      <c r="AP589" s="257">
        <f t="shared" si="57"/>
        <v>8410</v>
      </c>
      <c r="AS589" s="245">
        <f t="shared" si="58"/>
        <v>8410</v>
      </c>
      <c r="AU589" s="8" t="s">
        <v>3056</v>
      </c>
    </row>
    <row r="590" spans="2:47" ht="43.2" hidden="1" x14ac:dyDescent="0.3">
      <c r="B590" t="str">
        <f>VLOOKUP(D590,'[1]DOF080 Rev'!B:B,1,FALSE)</f>
        <v>5001002</v>
      </c>
      <c r="C590" t="str">
        <f>VLOOKUP(D590,Category!A:B,2,FALSE)</f>
        <v>NCOS</v>
      </c>
      <c r="D590" t="str">
        <f t="shared" si="61"/>
        <v>5001002</v>
      </c>
      <c r="E590" t="str">
        <f t="shared" si="59"/>
        <v>People &amp; Place DirectorateAss Dir DeliveryAdministrative Buildings</v>
      </c>
      <c r="F590" t="s">
        <v>482</v>
      </c>
      <c r="G590" t="s">
        <v>483</v>
      </c>
      <c r="H590" t="s">
        <v>247</v>
      </c>
      <c r="I590" t="s">
        <v>1236</v>
      </c>
      <c r="J590" t="s">
        <v>594</v>
      </c>
      <c r="K590" t="s">
        <v>595</v>
      </c>
      <c r="L590">
        <v>500</v>
      </c>
      <c r="M590" t="s">
        <v>596</v>
      </c>
      <c r="N590">
        <v>1002</v>
      </c>
      <c r="O590" t="s">
        <v>597</v>
      </c>
      <c r="P590" s="6" t="str">
        <f t="shared" si="60"/>
        <v>Expenditure</v>
      </c>
      <c r="Q590" s="246">
        <v>28480</v>
      </c>
      <c r="R590" s="246">
        <v>28480</v>
      </c>
      <c r="S590" s="244">
        <v>28480</v>
      </c>
      <c r="V590" s="259">
        <f t="shared" si="62"/>
        <v>28480</v>
      </c>
      <c r="X590" s="245">
        <v>1260</v>
      </c>
      <c r="AJ590" s="245">
        <v>28480</v>
      </c>
      <c r="AK590" s="250">
        <v>29740</v>
      </c>
      <c r="AP590" s="257">
        <f t="shared" si="57"/>
        <v>29740</v>
      </c>
      <c r="AS590" s="245">
        <f t="shared" si="58"/>
        <v>29740</v>
      </c>
      <c r="AU590" s="8" t="s">
        <v>3057</v>
      </c>
    </row>
    <row r="591" spans="2:47" hidden="1" x14ac:dyDescent="0.3">
      <c r="B591" t="str">
        <f>VLOOKUP(D591,'[1]DOF080 Rev'!B:B,1,FALSE)</f>
        <v>5001003</v>
      </c>
      <c r="C591" t="str">
        <f>VLOOKUP(D591,Category!A:B,2,FALSE)</f>
        <v>NCOS</v>
      </c>
      <c r="D591" t="str">
        <f t="shared" si="61"/>
        <v>5001003</v>
      </c>
      <c r="E591" t="str">
        <f t="shared" si="59"/>
        <v>People &amp; Place DirectorateAss Dir DeliveryAdministrative Buildings</v>
      </c>
      <c r="F591" t="s">
        <v>482</v>
      </c>
      <c r="G591" t="s">
        <v>483</v>
      </c>
      <c r="H591" t="s">
        <v>247</v>
      </c>
      <c r="I591" t="s">
        <v>1236</v>
      </c>
      <c r="J591" t="s">
        <v>594</v>
      </c>
      <c r="K591" t="s">
        <v>595</v>
      </c>
      <c r="L591">
        <v>500</v>
      </c>
      <c r="M591" t="s">
        <v>596</v>
      </c>
      <c r="N591">
        <v>1003</v>
      </c>
      <c r="O591" s="7" t="s">
        <v>384</v>
      </c>
      <c r="P591" s="6" t="str">
        <f t="shared" si="60"/>
        <v>Expenditure</v>
      </c>
      <c r="Q591" s="246">
        <v>2270</v>
      </c>
      <c r="R591" s="246">
        <v>2270</v>
      </c>
      <c r="S591" s="244">
        <v>2270</v>
      </c>
      <c r="V591" s="259">
        <f t="shared" si="62"/>
        <v>2270</v>
      </c>
      <c r="X591" s="245">
        <v>100</v>
      </c>
      <c r="AJ591" s="245">
        <v>2270</v>
      </c>
      <c r="AK591" s="250">
        <v>2370</v>
      </c>
      <c r="AP591" s="257">
        <f t="shared" si="57"/>
        <v>2370</v>
      </c>
      <c r="AS591" s="245">
        <f t="shared" si="58"/>
        <v>2370</v>
      </c>
      <c r="AU591" s="8" t="s">
        <v>1286</v>
      </c>
    </row>
    <row r="592" spans="2:47" hidden="1" x14ac:dyDescent="0.3">
      <c r="B592" t="str">
        <f>VLOOKUP(D592,'[1]DOF080 Rev'!B:B,1,FALSE)</f>
        <v>5001014</v>
      </c>
      <c r="C592" t="str">
        <f>VLOOKUP(D592,Category!A:B,2,FALSE)</f>
        <v>NCOS</v>
      </c>
      <c r="D592" t="str">
        <f t="shared" si="61"/>
        <v>5001014</v>
      </c>
      <c r="E592" t="str">
        <f t="shared" si="59"/>
        <v>People &amp; Place DirectorateAss Dir DeliveryAdministrative Buildings</v>
      </c>
      <c r="F592" t="s">
        <v>482</v>
      </c>
      <c r="G592" t="s">
        <v>483</v>
      </c>
      <c r="H592" t="s">
        <v>247</v>
      </c>
      <c r="I592" t="s">
        <v>1236</v>
      </c>
      <c r="J592" t="s">
        <v>594</v>
      </c>
      <c r="K592" t="s">
        <v>595</v>
      </c>
      <c r="L592">
        <v>500</v>
      </c>
      <c r="M592" t="s">
        <v>596</v>
      </c>
      <c r="N592">
        <v>1014</v>
      </c>
      <c r="O592" t="s">
        <v>598</v>
      </c>
      <c r="P592" s="6" t="str">
        <f t="shared" si="60"/>
        <v>Expenditure</v>
      </c>
      <c r="Q592" s="246">
        <v>1260</v>
      </c>
      <c r="R592" s="246">
        <v>1260</v>
      </c>
      <c r="S592" s="244">
        <v>1260</v>
      </c>
      <c r="V592" s="259">
        <f t="shared" si="62"/>
        <v>1260</v>
      </c>
      <c r="AJ592" s="245">
        <v>1260</v>
      </c>
      <c r="AK592" s="250">
        <v>1260</v>
      </c>
      <c r="AP592" s="257">
        <f t="shared" si="57"/>
        <v>1260</v>
      </c>
      <c r="AS592" s="245">
        <f t="shared" si="58"/>
        <v>1260</v>
      </c>
      <c r="AU592" s="8" t="s">
        <v>1286</v>
      </c>
    </row>
    <row r="593" spans="2:47" hidden="1" x14ac:dyDescent="0.3">
      <c r="B593" t="str">
        <f>VLOOKUP(D593,'[1]DOF080 Rev'!B:B,1,FALSE)</f>
        <v>5001016</v>
      </c>
      <c r="C593" t="str">
        <f>VLOOKUP(D593,Category!A:B,2,FALSE)</f>
        <v>NCOS</v>
      </c>
      <c r="D593" t="str">
        <f t="shared" si="61"/>
        <v>5001016</v>
      </c>
      <c r="E593" t="str">
        <f t="shared" si="59"/>
        <v>People &amp; Place DirectorateAss Dir DeliveryAdministrative Buildings</v>
      </c>
      <c r="F593" t="s">
        <v>482</v>
      </c>
      <c r="G593" t="s">
        <v>483</v>
      </c>
      <c r="H593" t="s">
        <v>247</v>
      </c>
      <c r="I593" t="s">
        <v>1236</v>
      </c>
      <c r="J593" t="s">
        <v>594</v>
      </c>
      <c r="K593" t="s">
        <v>595</v>
      </c>
      <c r="L593">
        <v>500</v>
      </c>
      <c r="M593" t="s">
        <v>596</v>
      </c>
      <c r="N593">
        <v>1016</v>
      </c>
      <c r="O593" t="s">
        <v>599</v>
      </c>
      <c r="P593" s="6" t="str">
        <f t="shared" si="60"/>
        <v>Expenditure</v>
      </c>
      <c r="Q593" s="246">
        <v>13200</v>
      </c>
      <c r="R593" s="246">
        <v>13200</v>
      </c>
      <c r="S593" s="244">
        <v>13200</v>
      </c>
      <c r="V593" s="259">
        <f t="shared" si="62"/>
        <v>13200</v>
      </c>
      <c r="AJ593" s="245">
        <v>13200</v>
      </c>
      <c r="AK593" s="250">
        <v>13200</v>
      </c>
      <c r="AP593" s="257">
        <f t="shared" si="57"/>
        <v>13200</v>
      </c>
      <c r="AS593" s="245">
        <f t="shared" si="58"/>
        <v>13200</v>
      </c>
      <c r="AU593" s="8" t="s">
        <v>1286</v>
      </c>
    </row>
    <row r="594" spans="2:47" hidden="1" x14ac:dyDescent="0.3">
      <c r="B594" t="str">
        <f>VLOOKUP(D594,'[1]DOF080 Rev'!B:B,1,FALSE)</f>
        <v>5001018</v>
      </c>
      <c r="C594" t="str">
        <f>VLOOKUP(D594,Category!A:B,2,FALSE)</f>
        <v>NCOS</v>
      </c>
      <c r="D594" t="str">
        <f t="shared" si="61"/>
        <v>5001018</v>
      </c>
      <c r="E594" t="str">
        <f t="shared" si="59"/>
        <v>People &amp; Place DirectorateAss Dir DeliveryAdministrative Buildings</v>
      </c>
      <c r="F594" t="s">
        <v>482</v>
      </c>
      <c r="G594" t="s">
        <v>483</v>
      </c>
      <c r="H594" t="s">
        <v>247</v>
      </c>
      <c r="I594" t="s">
        <v>1236</v>
      </c>
      <c r="J594" t="s">
        <v>594</v>
      </c>
      <c r="K594" t="s">
        <v>595</v>
      </c>
      <c r="L594">
        <v>500</v>
      </c>
      <c r="M594" t="s">
        <v>596</v>
      </c>
      <c r="N594">
        <v>1018</v>
      </c>
      <c r="O594" t="s">
        <v>600</v>
      </c>
      <c r="P594" s="6" t="str">
        <f t="shared" si="60"/>
        <v>Expenditure</v>
      </c>
      <c r="Q594" s="246">
        <v>1290</v>
      </c>
      <c r="R594" s="246">
        <v>1290</v>
      </c>
      <c r="S594" s="244">
        <v>1290</v>
      </c>
      <c r="V594" s="259">
        <f t="shared" si="62"/>
        <v>1290</v>
      </c>
      <c r="AJ594" s="245">
        <v>1290</v>
      </c>
      <c r="AK594" s="250">
        <v>1290</v>
      </c>
      <c r="AP594" s="257">
        <f t="shared" si="57"/>
        <v>1290</v>
      </c>
      <c r="AS594" s="245">
        <f t="shared" si="58"/>
        <v>1290</v>
      </c>
      <c r="AU594" s="8" t="s">
        <v>1286</v>
      </c>
    </row>
    <row r="595" spans="2:47" hidden="1" x14ac:dyDescent="0.3">
      <c r="B595" t="str">
        <f>VLOOKUP(D595,'[1]DOF080 Rev'!B:B,1,FALSE)</f>
        <v>5001019</v>
      </c>
      <c r="C595" t="str">
        <f>VLOOKUP(D595,Category!A:B,2,FALSE)</f>
        <v>NCOS</v>
      </c>
      <c r="D595" t="str">
        <f t="shared" si="61"/>
        <v>5001019</v>
      </c>
      <c r="E595" t="str">
        <f t="shared" si="59"/>
        <v>People &amp; Place DirectorateAss Dir DeliveryAdministrative Buildings</v>
      </c>
      <c r="F595" t="s">
        <v>482</v>
      </c>
      <c r="G595" t="s">
        <v>483</v>
      </c>
      <c r="H595" t="s">
        <v>247</v>
      </c>
      <c r="I595" t="s">
        <v>1236</v>
      </c>
      <c r="J595" t="s">
        <v>594</v>
      </c>
      <c r="K595" t="s">
        <v>595</v>
      </c>
      <c r="L595">
        <v>500</v>
      </c>
      <c r="M595" t="s">
        <v>596</v>
      </c>
      <c r="N595">
        <v>1019</v>
      </c>
      <c r="O595" t="s">
        <v>601</v>
      </c>
      <c r="P595" s="6" t="str">
        <f t="shared" si="60"/>
        <v>Expenditure</v>
      </c>
      <c r="Q595" s="246">
        <v>260</v>
      </c>
      <c r="R595" s="246">
        <v>260</v>
      </c>
      <c r="S595" s="244">
        <v>260</v>
      </c>
      <c r="V595" s="259">
        <f t="shared" si="62"/>
        <v>260</v>
      </c>
      <c r="AJ595" s="245">
        <v>260</v>
      </c>
      <c r="AK595" s="250">
        <v>260</v>
      </c>
      <c r="AP595" s="257">
        <f t="shared" si="57"/>
        <v>260</v>
      </c>
      <c r="AS595" s="245">
        <f t="shared" si="58"/>
        <v>260</v>
      </c>
      <c r="AU595" s="8" t="s">
        <v>1286</v>
      </c>
    </row>
    <row r="596" spans="2:47" hidden="1" x14ac:dyDescent="0.3">
      <c r="B596" t="str">
        <f>VLOOKUP(D596,'[1]DOF080 Rev'!B:B,1,FALSE)</f>
        <v>5001022</v>
      </c>
      <c r="C596" t="str">
        <f>VLOOKUP(D596,Category!A:B,2,FALSE)</f>
        <v>NCOS</v>
      </c>
      <c r="D596" t="str">
        <f t="shared" si="61"/>
        <v>5001022</v>
      </c>
      <c r="E596" t="str">
        <f t="shared" si="59"/>
        <v>People &amp; Place DirectorateAss Dir DeliveryAdministrative Buildings</v>
      </c>
      <c r="F596" t="s">
        <v>482</v>
      </c>
      <c r="G596" t="s">
        <v>483</v>
      </c>
      <c r="H596" t="s">
        <v>247</v>
      </c>
      <c r="I596" t="s">
        <v>1236</v>
      </c>
      <c r="J596" t="s">
        <v>594</v>
      </c>
      <c r="K596" t="s">
        <v>595</v>
      </c>
      <c r="L596">
        <v>500</v>
      </c>
      <c r="M596" t="s">
        <v>596</v>
      </c>
      <c r="N596">
        <v>1022</v>
      </c>
      <c r="O596" t="s">
        <v>602</v>
      </c>
      <c r="P596" s="6" t="str">
        <f t="shared" si="60"/>
        <v>Expenditure</v>
      </c>
      <c r="Q596" s="246">
        <v>14080</v>
      </c>
      <c r="R596" s="246">
        <v>14080</v>
      </c>
      <c r="S596" s="244">
        <v>14080</v>
      </c>
      <c r="V596" s="259">
        <f t="shared" si="62"/>
        <v>14080</v>
      </c>
      <c r="X596" s="245">
        <v>3520</v>
      </c>
      <c r="AJ596" s="245">
        <v>14080</v>
      </c>
      <c r="AK596" s="250">
        <v>17600</v>
      </c>
      <c r="AP596" s="257">
        <f t="shared" si="57"/>
        <v>17600</v>
      </c>
      <c r="AS596" s="245">
        <f t="shared" si="58"/>
        <v>17600</v>
      </c>
      <c r="AU596" s="8" t="s">
        <v>1286</v>
      </c>
    </row>
    <row r="597" spans="2:47" hidden="1" x14ac:dyDescent="0.3">
      <c r="B597" t="str">
        <f>VLOOKUP(D597,'[1]DOF080 Rev'!B:B,1,FALSE)</f>
        <v>5001023</v>
      </c>
      <c r="C597" t="str">
        <f>VLOOKUP(D597,Category!A:B,2,FALSE)</f>
        <v>NCOS</v>
      </c>
      <c r="D597" t="str">
        <f t="shared" si="61"/>
        <v>5001023</v>
      </c>
      <c r="E597" t="str">
        <f t="shared" si="59"/>
        <v>People &amp; Place DirectorateAss Dir DeliveryAdministrative Buildings</v>
      </c>
      <c r="F597" t="s">
        <v>482</v>
      </c>
      <c r="G597" t="s">
        <v>483</v>
      </c>
      <c r="H597" t="s">
        <v>247</v>
      </c>
      <c r="I597" t="s">
        <v>1236</v>
      </c>
      <c r="J597" t="s">
        <v>594</v>
      </c>
      <c r="K597" t="s">
        <v>595</v>
      </c>
      <c r="L597">
        <v>500</v>
      </c>
      <c r="M597" t="s">
        <v>596</v>
      </c>
      <c r="N597">
        <v>1023</v>
      </c>
      <c r="O597" t="s">
        <v>528</v>
      </c>
      <c r="P597" s="6" t="str">
        <f t="shared" si="60"/>
        <v>Expenditure</v>
      </c>
      <c r="Q597" s="246">
        <v>10550</v>
      </c>
      <c r="R597" s="246">
        <v>10550</v>
      </c>
      <c r="S597" s="244">
        <v>10550</v>
      </c>
      <c r="V597" s="259">
        <f t="shared" si="62"/>
        <v>10550</v>
      </c>
      <c r="X597" s="245">
        <v>2640</v>
      </c>
      <c r="AJ597" s="245">
        <v>10550</v>
      </c>
      <c r="AK597" s="250">
        <v>13190</v>
      </c>
      <c r="AP597" s="257">
        <f t="shared" si="57"/>
        <v>13190</v>
      </c>
      <c r="AS597" s="245">
        <f t="shared" si="58"/>
        <v>13190</v>
      </c>
      <c r="AU597" s="8" t="s">
        <v>1286</v>
      </c>
    </row>
    <row r="598" spans="2:47" hidden="1" x14ac:dyDescent="0.3">
      <c r="B598" t="str">
        <f>VLOOKUP(D598,'[1]DOF080 Rev'!B:B,1,FALSE)</f>
        <v>5001025</v>
      </c>
      <c r="C598" t="str">
        <f>VLOOKUP(D598,Category!A:B,2,FALSE)</f>
        <v>NCOS</v>
      </c>
      <c r="D598" t="str">
        <f t="shared" si="61"/>
        <v>5001025</v>
      </c>
      <c r="E598" t="str">
        <f t="shared" si="59"/>
        <v>People &amp; Place DirectorateAss Dir DeliveryAdministrative Buildings</v>
      </c>
      <c r="F598" t="s">
        <v>482</v>
      </c>
      <c r="G598" t="s">
        <v>483</v>
      </c>
      <c r="H598" t="s">
        <v>247</v>
      </c>
      <c r="I598" t="s">
        <v>1236</v>
      </c>
      <c r="J598" t="s">
        <v>594</v>
      </c>
      <c r="K598" t="s">
        <v>595</v>
      </c>
      <c r="L598">
        <v>500</v>
      </c>
      <c r="M598" t="s">
        <v>596</v>
      </c>
      <c r="N598">
        <v>1025</v>
      </c>
      <c r="O598" t="s">
        <v>603</v>
      </c>
      <c r="P598" s="6" t="str">
        <f t="shared" si="60"/>
        <v>Expenditure</v>
      </c>
      <c r="Q598" s="246">
        <v>400</v>
      </c>
      <c r="R598" s="246">
        <v>400</v>
      </c>
      <c r="S598" s="244">
        <v>400</v>
      </c>
      <c r="V598" s="259">
        <f t="shared" si="62"/>
        <v>400</v>
      </c>
      <c r="AJ598" s="245">
        <v>400</v>
      </c>
      <c r="AK598" s="250">
        <v>400</v>
      </c>
      <c r="AP598" s="257">
        <f t="shared" si="57"/>
        <v>400</v>
      </c>
      <c r="AS598" s="245">
        <f t="shared" si="58"/>
        <v>400</v>
      </c>
      <c r="AU598" s="8" t="s">
        <v>1286</v>
      </c>
    </row>
    <row r="599" spans="2:47" hidden="1" x14ac:dyDescent="0.3">
      <c r="B599" t="str">
        <f>VLOOKUP(D599,'[1]DOF080 Rev'!B:B,1,FALSE)</f>
        <v>5001026</v>
      </c>
      <c r="C599" t="str">
        <f>VLOOKUP(D599,Category!A:B,2,FALSE)</f>
        <v>NCOS</v>
      </c>
      <c r="D599" t="str">
        <f t="shared" si="61"/>
        <v>5001026</v>
      </c>
      <c r="E599" t="str">
        <f t="shared" si="59"/>
        <v>People &amp; Place DirectorateAss Dir DeliveryAdministrative Buildings</v>
      </c>
      <c r="F599" t="s">
        <v>482</v>
      </c>
      <c r="G599" t="s">
        <v>483</v>
      </c>
      <c r="H599" t="s">
        <v>247</v>
      </c>
      <c r="I599" t="s">
        <v>1236</v>
      </c>
      <c r="J599" t="s">
        <v>594</v>
      </c>
      <c r="K599" t="s">
        <v>595</v>
      </c>
      <c r="L599">
        <v>500</v>
      </c>
      <c r="M599" t="s">
        <v>596</v>
      </c>
      <c r="N599">
        <v>1026</v>
      </c>
      <c r="O599" t="s">
        <v>604</v>
      </c>
      <c r="P599" s="6" t="str">
        <f t="shared" si="60"/>
        <v>Expenditure</v>
      </c>
      <c r="Q599" s="246">
        <v>650</v>
      </c>
      <c r="R599" s="246">
        <v>650</v>
      </c>
      <c r="S599" s="244">
        <v>650</v>
      </c>
      <c r="V599" s="259">
        <f t="shared" si="62"/>
        <v>650</v>
      </c>
      <c r="AJ599" s="245">
        <v>650</v>
      </c>
      <c r="AK599" s="250">
        <v>650</v>
      </c>
      <c r="AP599" s="257">
        <f t="shared" si="57"/>
        <v>650</v>
      </c>
      <c r="AS599" s="245">
        <f t="shared" si="58"/>
        <v>650</v>
      </c>
      <c r="AU599" s="8" t="s">
        <v>1286</v>
      </c>
    </row>
    <row r="600" spans="2:47" hidden="1" x14ac:dyDescent="0.3">
      <c r="B600" t="str">
        <f>VLOOKUP(D600,'[1]DOF080 Rev'!B:B,1,FALSE)</f>
        <v>5001031</v>
      </c>
      <c r="C600" t="str">
        <f>VLOOKUP(D600,Category!A:B,2,FALSE)</f>
        <v>NCOS</v>
      </c>
      <c r="D600" t="str">
        <f t="shared" si="61"/>
        <v>5001031</v>
      </c>
      <c r="E600" t="str">
        <f t="shared" si="59"/>
        <v>People &amp; Place DirectorateAss Dir DeliveryAdministrative Buildings</v>
      </c>
      <c r="F600" t="s">
        <v>482</v>
      </c>
      <c r="G600" t="s">
        <v>483</v>
      </c>
      <c r="H600" t="s">
        <v>247</v>
      </c>
      <c r="I600" t="s">
        <v>1236</v>
      </c>
      <c r="J600" t="s">
        <v>594</v>
      </c>
      <c r="K600" t="s">
        <v>595</v>
      </c>
      <c r="L600">
        <v>500</v>
      </c>
      <c r="M600" t="s">
        <v>596</v>
      </c>
      <c r="N600">
        <v>1031</v>
      </c>
      <c r="O600" t="s">
        <v>529</v>
      </c>
      <c r="P600" s="6" t="str">
        <f t="shared" si="60"/>
        <v>Expenditure</v>
      </c>
      <c r="Q600" s="246">
        <v>36780</v>
      </c>
      <c r="R600" s="246">
        <v>36780</v>
      </c>
      <c r="S600" s="244">
        <v>36780</v>
      </c>
      <c r="V600" s="259">
        <f t="shared" si="62"/>
        <v>36780</v>
      </c>
      <c r="AH600" s="245">
        <v>-1400</v>
      </c>
      <c r="AJ600" s="245">
        <v>36780</v>
      </c>
      <c r="AK600" s="250">
        <v>35380</v>
      </c>
      <c r="AP600" s="257">
        <f t="shared" si="57"/>
        <v>35380</v>
      </c>
      <c r="AS600" s="245">
        <f t="shared" si="58"/>
        <v>35380</v>
      </c>
      <c r="AU600" s="8" t="s">
        <v>1286</v>
      </c>
    </row>
    <row r="601" spans="2:47" hidden="1" x14ac:dyDescent="0.3">
      <c r="B601" t="str">
        <f>VLOOKUP(D601,'[1]DOF080 Rev'!B:B,1,FALSE)</f>
        <v>5001032</v>
      </c>
      <c r="C601" t="str">
        <f>VLOOKUP(D601,Category!A:B,2,FALSE)</f>
        <v>NCOS</v>
      </c>
      <c r="D601" t="str">
        <f t="shared" si="61"/>
        <v>5001032</v>
      </c>
      <c r="E601" t="str">
        <f t="shared" si="59"/>
        <v>People &amp; Place DirectorateAss Dir DeliveryAdministrative Buildings</v>
      </c>
      <c r="F601" t="s">
        <v>482</v>
      </c>
      <c r="G601" t="s">
        <v>483</v>
      </c>
      <c r="H601" t="s">
        <v>247</v>
      </c>
      <c r="I601" t="s">
        <v>1236</v>
      </c>
      <c r="J601" t="s">
        <v>594</v>
      </c>
      <c r="K601" t="s">
        <v>595</v>
      </c>
      <c r="L601">
        <v>500</v>
      </c>
      <c r="M601" t="s">
        <v>596</v>
      </c>
      <c r="N601">
        <v>1032</v>
      </c>
      <c r="O601" t="s">
        <v>530</v>
      </c>
      <c r="P601" s="6" t="str">
        <f t="shared" si="60"/>
        <v>Expenditure</v>
      </c>
      <c r="Q601" s="246">
        <v>6170</v>
      </c>
      <c r="R601" s="246">
        <v>6170</v>
      </c>
      <c r="S601" s="244">
        <v>6170</v>
      </c>
      <c r="V601" s="259">
        <f t="shared" si="62"/>
        <v>6170</v>
      </c>
      <c r="X601" s="245">
        <v>120</v>
      </c>
      <c r="AJ601" s="245">
        <v>6170</v>
      </c>
      <c r="AK601" s="250">
        <v>6290</v>
      </c>
      <c r="AP601" s="257">
        <f t="shared" si="57"/>
        <v>6290</v>
      </c>
      <c r="AS601" s="245">
        <f t="shared" si="58"/>
        <v>6290</v>
      </c>
      <c r="AU601" s="8" t="s">
        <v>1286</v>
      </c>
    </row>
    <row r="602" spans="2:47" hidden="1" x14ac:dyDescent="0.3">
      <c r="B602" t="str">
        <f>VLOOKUP(D602,'[1]DOF080 Rev'!B:B,1,FALSE)</f>
        <v>5001037</v>
      </c>
      <c r="C602" t="str">
        <f>VLOOKUP(D602,Category!A:B,2,FALSE)</f>
        <v>NCOS</v>
      </c>
      <c r="D602" t="str">
        <f t="shared" si="61"/>
        <v>5001037</v>
      </c>
      <c r="E602" t="str">
        <f t="shared" si="59"/>
        <v>People &amp; Place DirectorateAss Dir DeliveryAdministrative Buildings</v>
      </c>
      <c r="F602" t="s">
        <v>482</v>
      </c>
      <c r="G602" t="s">
        <v>483</v>
      </c>
      <c r="H602" t="s">
        <v>247</v>
      </c>
      <c r="I602" t="s">
        <v>1236</v>
      </c>
      <c r="J602" t="s">
        <v>594</v>
      </c>
      <c r="K602" t="s">
        <v>595</v>
      </c>
      <c r="L602">
        <v>500</v>
      </c>
      <c r="M602" t="s">
        <v>596</v>
      </c>
      <c r="N602">
        <v>1037</v>
      </c>
      <c r="O602" t="s">
        <v>605</v>
      </c>
      <c r="P602" s="6" t="str">
        <f t="shared" si="60"/>
        <v>Expenditure</v>
      </c>
      <c r="Q602" s="246">
        <v>620</v>
      </c>
      <c r="R602" s="246">
        <v>620</v>
      </c>
      <c r="S602" s="244">
        <v>620</v>
      </c>
      <c r="V602" s="259">
        <f t="shared" si="62"/>
        <v>620</v>
      </c>
      <c r="AJ602" s="245">
        <v>620</v>
      </c>
      <c r="AK602" s="250">
        <v>620</v>
      </c>
      <c r="AP602" s="257">
        <f t="shared" si="57"/>
        <v>620</v>
      </c>
      <c r="AS602" s="245">
        <f t="shared" si="58"/>
        <v>620</v>
      </c>
      <c r="AU602" s="8" t="s">
        <v>1286</v>
      </c>
    </row>
    <row r="603" spans="2:47" hidden="1" x14ac:dyDescent="0.3">
      <c r="B603" t="str">
        <f>VLOOKUP(D603,'[1]DOF080 Rev'!B:B,1,FALSE)</f>
        <v>5001040</v>
      </c>
      <c r="C603" t="str">
        <f>VLOOKUP(D603,Category!A:B,2,FALSE)</f>
        <v>NCOS</v>
      </c>
      <c r="D603" t="str">
        <f t="shared" si="61"/>
        <v>5001040</v>
      </c>
      <c r="E603" t="str">
        <f t="shared" si="59"/>
        <v>People &amp; Place DirectorateAss Dir DeliveryAdministrative Buildings</v>
      </c>
      <c r="F603" t="s">
        <v>482</v>
      </c>
      <c r="G603" t="s">
        <v>483</v>
      </c>
      <c r="H603" t="s">
        <v>247</v>
      </c>
      <c r="I603" t="s">
        <v>1236</v>
      </c>
      <c r="J603" t="s">
        <v>594</v>
      </c>
      <c r="K603" t="s">
        <v>595</v>
      </c>
      <c r="L603">
        <v>500</v>
      </c>
      <c r="M603" t="s">
        <v>596</v>
      </c>
      <c r="N603">
        <v>1040</v>
      </c>
      <c r="O603" t="s">
        <v>606</v>
      </c>
      <c r="P603" s="6" t="str">
        <f t="shared" si="60"/>
        <v>Expenditure</v>
      </c>
      <c r="Q603" s="246">
        <v>930</v>
      </c>
      <c r="R603" s="246">
        <v>930</v>
      </c>
      <c r="S603" s="244">
        <v>930</v>
      </c>
      <c r="V603" s="259">
        <f t="shared" si="62"/>
        <v>930</v>
      </c>
      <c r="X603" s="245">
        <v>50</v>
      </c>
      <c r="AJ603" s="245">
        <v>930</v>
      </c>
      <c r="AK603" s="250">
        <v>980</v>
      </c>
      <c r="AP603" s="257">
        <f t="shared" si="57"/>
        <v>980</v>
      </c>
      <c r="AS603" s="245">
        <f t="shared" si="58"/>
        <v>980</v>
      </c>
      <c r="AU603" s="8" t="s">
        <v>1286</v>
      </c>
    </row>
    <row r="604" spans="2:47" hidden="1" x14ac:dyDescent="0.3">
      <c r="B604" t="str">
        <f>VLOOKUP(D604,'[1]DOF080 Rev'!B:B,1,FALSE)</f>
        <v>5001041</v>
      </c>
      <c r="C604" t="str">
        <f>VLOOKUP(D604,Category!A:B,2,FALSE)</f>
        <v>NCOS</v>
      </c>
      <c r="D604" t="str">
        <f t="shared" si="61"/>
        <v>5001041</v>
      </c>
      <c r="E604" t="str">
        <f t="shared" si="59"/>
        <v>People &amp; Place DirectorateAss Dir DeliveryAdministrative Buildings</v>
      </c>
      <c r="F604" t="s">
        <v>482</v>
      </c>
      <c r="G604" t="s">
        <v>483</v>
      </c>
      <c r="H604" t="s">
        <v>247</v>
      </c>
      <c r="I604" t="s">
        <v>1236</v>
      </c>
      <c r="J604" t="s">
        <v>594</v>
      </c>
      <c r="K604" t="s">
        <v>595</v>
      </c>
      <c r="L604">
        <v>500</v>
      </c>
      <c r="M604" t="s">
        <v>596</v>
      </c>
      <c r="N604">
        <v>1041</v>
      </c>
      <c r="O604" t="s">
        <v>607</v>
      </c>
      <c r="P604" s="6" t="str">
        <f t="shared" si="60"/>
        <v>Expenditure</v>
      </c>
      <c r="Q604" s="246">
        <v>2360</v>
      </c>
      <c r="R604" s="246">
        <v>2360</v>
      </c>
      <c r="S604" s="244">
        <v>2360</v>
      </c>
      <c r="V604" s="259">
        <f t="shared" si="62"/>
        <v>2360</v>
      </c>
      <c r="X604" s="245">
        <v>100</v>
      </c>
      <c r="AJ604" s="245">
        <v>2360</v>
      </c>
      <c r="AK604" s="250">
        <v>2460</v>
      </c>
      <c r="AP604" s="257">
        <f t="shared" si="57"/>
        <v>2460</v>
      </c>
      <c r="AS604" s="245">
        <f t="shared" si="58"/>
        <v>2460</v>
      </c>
      <c r="AU604" s="8" t="s">
        <v>1286</v>
      </c>
    </row>
    <row r="605" spans="2:47" hidden="1" x14ac:dyDescent="0.3">
      <c r="B605" t="str">
        <f>VLOOKUP(D605,'[1]DOF080 Rev'!B:B,1,FALSE)</f>
        <v>5001042</v>
      </c>
      <c r="C605" t="str">
        <f>VLOOKUP(D605,Category!A:B,2,FALSE)</f>
        <v>NCOS</v>
      </c>
      <c r="D605" t="str">
        <f t="shared" si="61"/>
        <v>5001042</v>
      </c>
      <c r="E605" t="str">
        <f t="shared" si="59"/>
        <v>People &amp; Place DirectorateAss Dir DeliveryAdministrative Buildings</v>
      </c>
      <c r="F605" t="s">
        <v>482</v>
      </c>
      <c r="G605" t="s">
        <v>483</v>
      </c>
      <c r="H605" t="s">
        <v>247</v>
      </c>
      <c r="I605" t="s">
        <v>1236</v>
      </c>
      <c r="J605" t="s">
        <v>594</v>
      </c>
      <c r="K605" t="s">
        <v>595</v>
      </c>
      <c r="L605">
        <v>500</v>
      </c>
      <c r="M605" t="s">
        <v>596</v>
      </c>
      <c r="N605">
        <v>1042</v>
      </c>
      <c r="O605" t="s">
        <v>180</v>
      </c>
      <c r="P605" s="6" t="str">
        <f t="shared" si="60"/>
        <v>Expenditure</v>
      </c>
      <c r="Q605" s="246">
        <v>3720</v>
      </c>
      <c r="R605" s="246">
        <v>3720</v>
      </c>
      <c r="S605" s="244">
        <v>3720</v>
      </c>
      <c r="V605" s="259">
        <f t="shared" si="62"/>
        <v>3720</v>
      </c>
      <c r="X605" s="245">
        <v>160</v>
      </c>
      <c r="AJ605" s="245">
        <v>3720</v>
      </c>
      <c r="AK605" s="250">
        <v>3880</v>
      </c>
      <c r="AP605" s="257">
        <f t="shared" si="57"/>
        <v>3880</v>
      </c>
      <c r="AS605" s="245">
        <f t="shared" si="58"/>
        <v>3880</v>
      </c>
      <c r="AU605" s="8" t="s">
        <v>1286</v>
      </c>
    </row>
    <row r="606" spans="2:47" hidden="1" x14ac:dyDescent="0.3">
      <c r="B606" t="str">
        <f>VLOOKUP(D606,'[1]DOF080 Rev'!B:B,1,FALSE)</f>
        <v>5001049</v>
      </c>
      <c r="C606" t="str">
        <f>VLOOKUP(D606,Category!A:B,2,FALSE)</f>
        <v>NCOS</v>
      </c>
      <c r="D606" t="str">
        <f t="shared" si="61"/>
        <v>5001049</v>
      </c>
      <c r="E606" t="str">
        <f t="shared" si="59"/>
        <v>People &amp; Place DirectorateAss Dir DeliveryAdministrative Buildings</v>
      </c>
      <c r="F606" t="s">
        <v>482</v>
      </c>
      <c r="G606" t="s">
        <v>483</v>
      </c>
      <c r="H606" t="s">
        <v>247</v>
      </c>
      <c r="I606" t="s">
        <v>1236</v>
      </c>
      <c r="J606" t="s">
        <v>594</v>
      </c>
      <c r="K606" t="s">
        <v>595</v>
      </c>
      <c r="L606">
        <v>500</v>
      </c>
      <c r="M606" t="s">
        <v>596</v>
      </c>
      <c r="N606">
        <v>1049</v>
      </c>
      <c r="O606" t="s">
        <v>608</v>
      </c>
      <c r="P606" s="6" t="str">
        <f t="shared" si="60"/>
        <v>Expenditure</v>
      </c>
      <c r="Q606" s="246">
        <v>670</v>
      </c>
      <c r="R606" s="246">
        <v>670</v>
      </c>
      <c r="S606" s="244">
        <v>670</v>
      </c>
      <c r="V606" s="259">
        <f t="shared" si="62"/>
        <v>670</v>
      </c>
      <c r="AJ606" s="245">
        <v>670</v>
      </c>
      <c r="AK606" s="250">
        <v>670</v>
      </c>
      <c r="AP606" s="257">
        <f t="shared" si="57"/>
        <v>670</v>
      </c>
      <c r="AS606" s="245">
        <f t="shared" si="58"/>
        <v>670</v>
      </c>
      <c r="AU606" s="8" t="s">
        <v>1286</v>
      </c>
    </row>
    <row r="607" spans="2:47" hidden="1" x14ac:dyDescent="0.3">
      <c r="B607" t="str">
        <f>VLOOKUP(D607,'[1]DOF080 Rev'!B:B,1,FALSE)</f>
        <v>5001050</v>
      </c>
      <c r="C607" t="str">
        <f>VLOOKUP(D607,Category!A:B,2,FALSE)</f>
        <v>NCOS</v>
      </c>
      <c r="D607" t="str">
        <f t="shared" si="61"/>
        <v>5001050</v>
      </c>
      <c r="E607" t="str">
        <f t="shared" si="59"/>
        <v>People &amp; Place DirectorateAss Dir DeliveryAdministrative Buildings</v>
      </c>
      <c r="F607" t="s">
        <v>482</v>
      </c>
      <c r="G607" t="s">
        <v>483</v>
      </c>
      <c r="H607" t="s">
        <v>247</v>
      </c>
      <c r="I607" t="s">
        <v>1236</v>
      </c>
      <c r="J607" t="s">
        <v>594</v>
      </c>
      <c r="K607" t="s">
        <v>595</v>
      </c>
      <c r="L607">
        <v>500</v>
      </c>
      <c r="M607" t="s">
        <v>596</v>
      </c>
      <c r="N607">
        <v>1050</v>
      </c>
      <c r="O607" s="7" t="s">
        <v>609</v>
      </c>
      <c r="P607" s="6" t="str">
        <f t="shared" si="60"/>
        <v>Expenditure</v>
      </c>
      <c r="Q607" s="246">
        <v>1070</v>
      </c>
      <c r="R607" s="246">
        <v>1070</v>
      </c>
      <c r="S607" s="244">
        <v>1070</v>
      </c>
      <c r="V607" s="259">
        <f t="shared" si="62"/>
        <v>1070</v>
      </c>
      <c r="AJ607" s="245">
        <v>1070</v>
      </c>
      <c r="AK607" s="250">
        <v>1070</v>
      </c>
      <c r="AP607" s="257">
        <f t="shared" si="57"/>
        <v>1070</v>
      </c>
      <c r="AS607" s="245">
        <f t="shared" si="58"/>
        <v>1070</v>
      </c>
      <c r="AU607" s="8" t="s">
        <v>1286</v>
      </c>
    </row>
    <row r="608" spans="2:47" hidden="1" x14ac:dyDescent="0.3">
      <c r="B608" t="str">
        <f>VLOOKUP(D608,'[1]DOF080 Rev'!B:B,1,FALSE)</f>
        <v>5001051</v>
      </c>
      <c r="C608" t="str">
        <f>VLOOKUP(D608,Category!A:B,2,FALSE)</f>
        <v>NCOS</v>
      </c>
      <c r="D608" t="str">
        <f t="shared" si="61"/>
        <v>5001051</v>
      </c>
      <c r="E608" t="str">
        <f t="shared" si="59"/>
        <v>People &amp; Place DirectorateAss Dir DeliveryAdministrative Buildings</v>
      </c>
      <c r="F608" t="s">
        <v>482</v>
      </c>
      <c r="G608" t="s">
        <v>483</v>
      </c>
      <c r="H608" t="s">
        <v>247</v>
      </c>
      <c r="I608" t="s">
        <v>1236</v>
      </c>
      <c r="J608" t="s">
        <v>594</v>
      </c>
      <c r="K608" t="s">
        <v>595</v>
      </c>
      <c r="L608">
        <v>500</v>
      </c>
      <c r="M608" t="s">
        <v>596</v>
      </c>
      <c r="N608">
        <v>1051</v>
      </c>
      <c r="O608" s="7" t="s">
        <v>610</v>
      </c>
      <c r="P608" s="6" t="str">
        <f t="shared" si="60"/>
        <v>Expenditure</v>
      </c>
      <c r="Q608" s="246">
        <v>1590</v>
      </c>
      <c r="R608" s="246">
        <v>1590</v>
      </c>
      <c r="S608" s="244">
        <v>1590</v>
      </c>
      <c r="V608" s="259">
        <f t="shared" si="62"/>
        <v>1590</v>
      </c>
      <c r="AJ608" s="245">
        <v>1590</v>
      </c>
      <c r="AK608" s="250">
        <v>1590</v>
      </c>
      <c r="AP608" s="257">
        <f t="shared" si="57"/>
        <v>1590</v>
      </c>
      <c r="AS608" s="245">
        <f t="shared" si="58"/>
        <v>1590</v>
      </c>
      <c r="AU608" s="8" t="s">
        <v>1286</v>
      </c>
    </row>
    <row r="609" spans="2:47" hidden="1" x14ac:dyDescent="0.3">
      <c r="B609" t="str">
        <f>VLOOKUP(D609,'[1]DOF080 Rev'!B:B,1,FALSE)</f>
        <v>5001052</v>
      </c>
      <c r="C609" t="str">
        <f>VLOOKUP(D609,Category!A:B,2,FALSE)</f>
        <v>NCOS</v>
      </c>
      <c r="D609" t="str">
        <f t="shared" si="61"/>
        <v>5001052</v>
      </c>
      <c r="E609" t="str">
        <f t="shared" si="59"/>
        <v>People &amp; Place DirectorateAss Dir DeliveryAdministrative Buildings</v>
      </c>
      <c r="F609" t="s">
        <v>482</v>
      </c>
      <c r="G609" t="s">
        <v>483</v>
      </c>
      <c r="H609" t="s">
        <v>247</v>
      </c>
      <c r="I609" t="s">
        <v>1236</v>
      </c>
      <c r="J609" t="s">
        <v>594</v>
      </c>
      <c r="K609" t="s">
        <v>595</v>
      </c>
      <c r="L609">
        <v>500</v>
      </c>
      <c r="M609" t="s">
        <v>596</v>
      </c>
      <c r="N609">
        <v>1052</v>
      </c>
      <c r="O609" s="7" t="s">
        <v>307</v>
      </c>
      <c r="P609" s="6" t="str">
        <f t="shared" si="60"/>
        <v>Expenditure</v>
      </c>
      <c r="Q609" s="246">
        <v>320</v>
      </c>
      <c r="R609" s="246">
        <v>320</v>
      </c>
      <c r="S609" s="244">
        <v>320</v>
      </c>
      <c r="V609" s="259">
        <f t="shared" si="62"/>
        <v>320</v>
      </c>
      <c r="AJ609" s="245">
        <v>320</v>
      </c>
      <c r="AK609" s="250">
        <v>320</v>
      </c>
      <c r="AP609" s="257">
        <f t="shared" si="57"/>
        <v>320</v>
      </c>
      <c r="AS609" s="245">
        <f t="shared" si="58"/>
        <v>320</v>
      </c>
      <c r="AU609" s="8" t="s">
        <v>1286</v>
      </c>
    </row>
    <row r="610" spans="2:47" hidden="1" x14ac:dyDescent="0.3">
      <c r="B610" t="str">
        <f>VLOOKUP(D610,'[1]DOF080 Rev'!B:B,1,FALSE)</f>
        <v>5001053</v>
      </c>
      <c r="C610" t="str">
        <f>VLOOKUP(D610,Category!A:B,2,FALSE)</f>
        <v>NCOS</v>
      </c>
      <c r="D610" t="str">
        <f t="shared" si="61"/>
        <v>5001053</v>
      </c>
      <c r="E610" t="str">
        <f t="shared" si="59"/>
        <v>People &amp; Place DirectorateAss Dir DeliveryAdministrative Buildings</v>
      </c>
      <c r="F610" t="s">
        <v>482</v>
      </c>
      <c r="G610" t="s">
        <v>483</v>
      </c>
      <c r="H610" t="s">
        <v>247</v>
      </c>
      <c r="I610" t="s">
        <v>1236</v>
      </c>
      <c r="J610" t="s">
        <v>594</v>
      </c>
      <c r="K610" t="s">
        <v>595</v>
      </c>
      <c r="L610">
        <v>500</v>
      </c>
      <c r="M610" t="s">
        <v>596</v>
      </c>
      <c r="N610">
        <v>1053</v>
      </c>
      <c r="O610" t="s">
        <v>611</v>
      </c>
      <c r="P610" s="6" t="str">
        <f t="shared" si="60"/>
        <v>Expenditure</v>
      </c>
      <c r="Q610" s="246">
        <v>680</v>
      </c>
      <c r="R610" s="246">
        <v>680</v>
      </c>
      <c r="S610" s="244">
        <v>680</v>
      </c>
      <c r="V610" s="259">
        <f t="shared" si="62"/>
        <v>680</v>
      </c>
      <c r="X610" s="245">
        <v>30</v>
      </c>
      <c r="AJ610" s="245">
        <v>680</v>
      </c>
      <c r="AK610" s="250">
        <v>710</v>
      </c>
      <c r="AP610" s="257">
        <f t="shared" si="57"/>
        <v>710</v>
      </c>
      <c r="AS610" s="245">
        <f t="shared" si="58"/>
        <v>710</v>
      </c>
      <c r="AU610" s="8" t="s">
        <v>3058</v>
      </c>
    </row>
    <row r="611" spans="2:47" hidden="1" x14ac:dyDescent="0.3">
      <c r="B611" t="str">
        <f>VLOOKUP(D611,'[1]DOF080 Rev'!B:B,1,FALSE)</f>
        <v>5001054</v>
      </c>
      <c r="C611" t="str">
        <f>VLOOKUP(D611,Category!A:B,2,FALSE)</f>
        <v>NCOS</v>
      </c>
      <c r="D611" t="str">
        <f t="shared" si="61"/>
        <v>5001054</v>
      </c>
      <c r="E611" t="str">
        <f t="shared" si="59"/>
        <v>People &amp; Place DirectorateAss Dir DeliveryAdministrative Buildings</v>
      </c>
      <c r="F611" t="s">
        <v>482</v>
      </c>
      <c r="G611" t="s">
        <v>483</v>
      </c>
      <c r="H611" t="s">
        <v>247</v>
      </c>
      <c r="I611" t="s">
        <v>1236</v>
      </c>
      <c r="J611" t="s">
        <v>594</v>
      </c>
      <c r="K611" t="s">
        <v>595</v>
      </c>
      <c r="L611">
        <v>500</v>
      </c>
      <c r="M611" t="s">
        <v>596</v>
      </c>
      <c r="N611">
        <v>1054</v>
      </c>
      <c r="O611" t="s">
        <v>612</v>
      </c>
      <c r="P611" s="6" t="str">
        <f t="shared" si="60"/>
        <v>Expenditure</v>
      </c>
      <c r="Q611" s="246">
        <v>210</v>
      </c>
      <c r="R611" s="246">
        <v>210</v>
      </c>
      <c r="S611" s="244">
        <v>210</v>
      </c>
      <c r="V611" s="259">
        <f t="shared" si="62"/>
        <v>210</v>
      </c>
      <c r="AJ611" s="245">
        <v>210</v>
      </c>
      <c r="AK611" s="250">
        <v>210</v>
      </c>
      <c r="AP611" s="257">
        <f t="shared" si="57"/>
        <v>210</v>
      </c>
      <c r="AS611" s="245">
        <f t="shared" si="58"/>
        <v>210</v>
      </c>
      <c r="AU611" s="8" t="s">
        <v>1286</v>
      </c>
    </row>
    <row r="612" spans="2:47" hidden="1" x14ac:dyDescent="0.3">
      <c r="B612" t="str">
        <f>VLOOKUP(D612,'[1]DOF080 Rev'!B:B,1,FALSE)</f>
        <v>5001055</v>
      </c>
      <c r="C612" t="str">
        <f>VLOOKUP(D612,Category!A:B,2,FALSE)</f>
        <v>NCOS</v>
      </c>
      <c r="D612" t="str">
        <f t="shared" si="61"/>
        <v>5001055</v>
      </c>
      <c r="E612" t="str">
        <f t="shared" si="59"/>
        <v>People &amp; Place DirectorateAss Dir DeliveryAdministrative Buildings</v>
      </c>
      <c r="F612" t="s">
        <v>482</v>
      </c>
      <c r="G612" t="s">
        <v>483</v>
      </c>
      <c r="H612" t="s">
        <v>247</v>
      </c>
      <c r="I612" t="s">
        <v>1236</v>
      </c>
      <c r="J612" t="s">
        <v>594</v>
      </c>
      <c r="K612" t="s">
        <v>595</v>
      </c>
      <c r="L612">
        <v>500</v>
      </c>
      <c r="M612" t="s">
        <v>596</v>
      </c>
      <c r="N612">
        <v>1055</v>
      </c>
      <c r="O612" s="7" t="s">
        <v>613</v>
      </c>
      <c r="P612" s="6" t="str">
        <f t="shared" si="60"/>
        <v>Expenditure</v>
      </c>
      <c r="Q612" s="246">
        <v>950</v>
      </c>
      <c r="R612" s="246">
        <v>950</v>
      </c>
      <c r="S612" s="244">
        <v>950</v>
      </c>
      <c r="V612" s="259">
        <f t="shared" si="62"/>
        <v>950</v>
      </c>
      <c r="AJ612" s="245">
        <v>950</v>
      </c>
      <c r="AK612" s="250">
        <v>950</v>
      </c>
      <c r="AP612" s="257">
        <f t="shared" si="57"/>
        <v>950</v>
      </c>
      <c r="AS612" s="245">
        <f t="shared" si="58"/>
        <v>950</v>
      </c>
      <c r="AU612" s="8" t="s">
        <v>1286</v>
      </c>
    </row>
    <row r="613" spans="2:47" hidden="1" x14ac:dyDescent="0.3">
      <c r="B613" t="str">
        <f>VLOOKUP(D613,'[1]DOF080 Rev'!B:B,1,FALSE)</f>
        <v>5001056</v>
      </c>
      <c r="C613" t="str">
        <f>VLOOKUP(D613,Category!A:B,2,FALSE)</f>
        <v>NCOS</v>
      </c>
      <c r="D613" t="str">
        <f t="shared" si="61"/>
        <v>5001056</v>
      </c>
      <c r="E613" t="str">
        <f t="shared" si="59"/>
        <v>People &amp; Place DirectorateAss Dir DeliveryAdministrative Buildings</v>
      </c>
      <c r="F613" t="s">
        <v>482</v>
      </c>
      <c r="G613" t="s">
        <v>483</v>
      </c>
      <c r="H613" t="s">
        <v>247</v>
      </c>
      <c r="I613" t="s">
        <v>1236</v>
      </c>
      <c r="J613" t="s">
        <v>594</v>
      </c>
      <c r="K613" t="s">
        <v>595</v>
      </c>
      <c r="L613">
        <v>500</v>
      </c>
      <c r="M613" t="s">
        <v>596</v>
      </c>
      <c r="N613">
        <v>1056</v>
      </c>
      <c r="O613" s="7" t="s">
        <v>614</v>
      </c>
      <c r="P613" s="6" t="str">
        <f t="shared" si="60"/>
        <v>Expenditure</v>
      </c>
      <c r="Q613" s="246">
        <v>360</v>
      </c>
      <c r="R613" s="246">
        <v>360</v>
      </c>
      <c r="S613" s="244">
        <v>360</v>
      </c>
      <c r="V613" s="259">
        <f t="shared" si="62"/>
        <v>360</v>
      </c>
      <c r="AJ613" s="245">
        <v>360</v>
      </c>
      <c r="AK613" s="250">
        <v>360</v>
      </c>
      <c r="AP613" s="257">
        <f t="shared" si="57"/>
        <v>360</v>
      </c>
      <c r="AS613" s="245">
        <f t="shared" si="58"/>
        <v>360</v>
      </c>
      <c r="AU613" s="8" t="s">
        <v>1286</v>
      </c>
    </row>
    <row r="614" spans="2:47" hidden="1" x14ac:dyDescent="0.3">
      <c r="B614" t="str">
        <f>VLOOKUP(D614,'[1]DOF080 Rev'!B:B,1,FALSE)</f>
        <v>5001082</v>
      </c>
      <c r="C614" t="str">
        <f>VLOOKUP(D614,Category!A:B,2,FALSE)</f>
        <v>NCOS</v>
      </c>
      <c r="D614" t="str">
        <f t="shared" si="61"/>
        <v>5001082</v>
      </c>
      <c r="E614" t="str">
        <f t="shared" si="59"/>
        <v>People &amp; Place DirectorateAss Dir DeliveryAdministrative Buildings</v>
      </c>
      <c r="F614" t="s">
        <v>482</v>
      </c>
      <c r="G614" t="s">
        <v>483</v>
      </c>
      <c r="H614" t="s">
        <v>247</v>
      </c>
      <c r="I614" t="s">
        <v>1236</v>
      </c>
      <c r="J614" t="s">
        <v>594</v>
      </c>
      <c r="K614" t="s">
        <v>595</v>
      </c>
      <c r="L614">
        <v>500</v>
      </c>
      <c r="M614" t="s">
        <v>596</v>
      </c>
      <c r="N614">
        <v>1082</v>
      </c>
      <c r="O614" t="s">
        <v>615</v>
      </c>
      <c r="P614" s="6" t="str">
        <f t="shared" si="60"/>
        <v>Expenditure</v>
      </c>
      <c r="Q614" s="246">
        <v>2630</v>
      </c>
      <c r="R614" s="246">
        <v>2630</v>
      </c>
      <c r="S614" s="244">
        <v>2630</v>
      </c>
      <c r="V614" s="259">
        <f t="shared" si="62"/>
        <v>2630</v>
      </c>
      <c r="AJ614" s="245">
        <v>2630</v>
      </c>
      <c r="AK614" s="250">
        <v>2630</v>
      </c>
      <c r="AP614" s="257">
        <f t="shared" si="57"/>
        <v>2630</v>
      </c>
      <c r="AS614" s="245">
        <f t="shared" si="58"/>
        <v>2630</v>
      </c>
      <c r="AU614" s="8" t="s">
        <v>1286</v>
      </c>
    </row>
    <row r="615" spans="2:47" hidden="1" x14ac:dyDescent="0.3">
      <c r="B615" t="str">
        <f>VLOOKUP(D615,'[1]DOF080 Rev'!B:B,1,FALSE)</f>
        <v>5001084</v>
      </c>
      <c r="C615" t="str">
        <f>VLOOKUP(D615,Category!A:B,2,FALSE)</f>
        <v>NCOS</v>
      </c>
      <c r="D615" t="str">
        <f t="shared" si="61"/>
        <v>5001084</v>
      </c>
      <c r="E615" t="str">
        <f t="shared" si="59"/>
        <v>People &amp; Place DirectorateAss Dir DeliveryAdministrative Buildings</v>
      </c>
      <c r="F615" t="s">
        <v>482</v>
      </c>
      <c r="G615" t="s">
        <v>483</v>
      </c>
      <c r="H615" t="s">
        <v>247</v>
      </c>
      <c r="I615" t="s">
        <v>1236</v>
      </c>
      <c r="J615" t="s">
        <v>594</v>
      </c>
      <c r="K615" t="s">
        <v>595</v>
      </c>
      <c r="L615">
        <v>500</v>
      </c>
      <c r="M615" t="s">
        <v>596</v>
      </c>
      <c r="N615">
        <v>1084</v>
      </c>
      <c r="O615" t="s">
        <v>616</v>
      </c>
      <c r="P615" s="6" t="str">
        <f t="shared" si="60"/>
        <v>Expenditure</v>
      </c>
      <c r="Q615" s="246">
        <v>360</v>
      </c>
      <c r="R615" s="246">
        <v>360</v>
      </c>
      <c r="S615" s="244">
        <v>360</v>
      </c>
      <c r="V615" s="259">
        <f t="shared" si="62"/>
        <v>360</v>
      </c>
      <c r="X615" s="245">
        <v>10</v>
      </c>
      <c r="AJ615" s="245">
        <v>360</v>
      </c>
      <c r="AK615" s="250">
        <v>370</v>
      </c>
      <c r="AP615" s="257">
        <f t="shared" si="57"/>
        <v>370</v>
      </c>
      <c r="AS615" s="245">
        <f t="shared" si="58"/>
        <v>370</v>
      </c>
      <c r="AU615" s="8" t="s">
        <v>3059</v>
      </c>
    </row>
    <row r="616" spans="2:47" hidden="1" x14ac:dyDescent="0.3">
      <c r="B616" t="str">
        <f>VLOOKUP(D616,'[1]DOF080 Rev'!B:B,1,FALSE)</f>
        <v>5001093</v>
      </c>
      <c r="C616" t="str">
        <f>VLOOKUP(D616,Category!A:B,2,FALSE)</f>
        <v>NCOS</v>
      </c>
      <c r="D616" t="str">
        <f t="shared" si="61"/>
        <v>5001093</v>
      </c>
      <c r="E616" t="str">
        <f t="shared" si="59"/>
        <v>People &amp; Place DirectorateAss Dir DeliveryAdministrative Buildings</v>
      </c>
      <c r="F616" t="s">
        <v>482</v>
      </c>
      <c r="G616" t="s">
        <v>483</v>
      </c>
      <c r="H616" t="s">
        <v>247</v>
      </c>
      <c r="I616" t="s">
        <v>1236</v>
      </c>
      <c r="J616" t="s">
        <v>594</v>
      </c>
      <c r="K616" t="s">
        <v>595</v>
      </c>
      <c r="L616">
        <v>500</v>
      </c>
      <c r="M616" t="s">
        <v>596</v>
      </c>
      <c r="N616">
        <v>1093</v>
      </c>
      <c r="O616" t="s">
        <v>617</v>
      </c>
      <c r="P616" s="6" t="str">
        <f t="shared" si="60"/>
        <v>Expenditure</v>
      </c>
      <c r="Q616" s="246">
        <v>120</v>
      </c>
      <c r="R616" s="246">
        <v>120</v>
      </c>
      <c r="S616" s="244">
        <v>120</v>
      </c>
      <c r="V616" s="259">
        <f t="shared" si="62"/>
        <v>120</v>
      </c>
      <c r="AJ616" s="245">
        <v>120</v>
      </c>
      <c r="AK616" s="250">
        <v>120</v>
      </c>
      <c r="AP616" s="257">
        <f t="shared" si="57"/>
        <v>120</v>
      </c>
      <c r="AS616" s="245">
        <f t="shared" si="58"/>
        <v>120</v>
      </c>
      <c r="AU616" s="8" t="s">
        <v>3059</v>
      </c>
    </row>
    <row r="617" spans="2:47" hidden="1" x14ac:dyDescent="0.3">
      <c r="B617" t="str">
        <f>VLOOKUP(D617,'[1]DOF080 Rev'!B:B,1,FALSE)</f>
        <v>5001095</v>
      </c>
      <c r="C617" t="str">
        <f>VLOOKUP(D617,Category!A:B,2,FALSE)</f>
        <v>NCOS</v>
      </c>
      <c r="D617" t="str">
        <f t="shared" si="61"/>
        <v>5001095</v>
      </c>
      <c r="E617" t="str">
        <f t="shared" si="59"/>
        <v>People &amp; Place DirectorateAss Dir DeliveryAdministrative Buildings</v>
      </c>
      <c r="F617" t="s">
        <v>482</v>
      </c>
      <c r="G617" t="s">
        <v>483</v>
      </c>
      <c r="H617" t="s">
        <v>247</v>
      </c>
      <c r="I617" t="s">
        <v>1236</v>
      </c>
      <c r="J617" t="s">
        <v>594</v>
      </c>
      <c r="K617" t="s">
        <v>595</v>
      </c>
      <c r="L617">
        <v>500</v>
      </c>
      <c r="M617" t="s">
        <v>596</v>
      </c>
      <c r="N617">
        <v>1095</v>
      </c>
      <c r="O617" t="s">
        <v>618</v>
      </c>
      <c r="P617" s="6" t="str">
        <f t="shared" si="60"/>
        <v>Expenditure</v>
      </c>
      <c r="Q617" s="246">
        <v>480</v>
      </c>
      <c r="R617" s="246">
        <v>480</v>
      </c>
      <c r="S617" s="244">
        <v>480</v>
      </c>
      <c r="V617" s="259">
        <f t="shared" si="62"/>
        <v>480</v>
      </c>
      <c r="X617" s="245">
        <v>10</v>
      </c>
      <c r="AJ617" s="245">
        <v>480</v>
      </c>
      <c r="AK617" s="250">
        <v>490</v>
      </c>
      <c r="AP617" s="257">
        <f t="shared" si="57"/>
        <v>490</v>
      </c>
      <c r="AS617" s="245">
        <f t="shared" si="58"/>
        <v>490</v>
      </c>
      <c r="AU617" s="8" t="s">
        <v>3059</v>
      </c>
    </row>
    <row r="618" spans="2:47" hidden="1" x14ac:dyDescent="0.3">
      <c r="B618" t="str">
        <f>VLOOKUP(D618,'[1]DOF080 Rev'!B:B,1,FALSE)</f>
        <v>5002007</v>
      </c>
      <c r="C618" t="str">
        <f>VLOOKUP(D618,Category!A:B,2,FALSE)</f>
        <v>NCOS</v>
      </c>
      <c r="D618" t="str">
        <f t="shared" si="61"/>
        <v>5002007</v>
      </c>
      <c r="E618" t="str">
        <f t="shared" si="59"/>
        <v>People &amp; Place DirectorateAss Dir DeliveryAdministrative Buildings</v>
      </c>
      <c r="F618" t="s">
        <v>482</v>
      </c>
      <c r="G618" t="s">
        <v>483</v>
      </c>
      <c r="H618" t="s">
        <v>247</v>
      </c>
      <c r="I618" t="s">
        <v>1236</v>
      </c>
      <c r="J618" t="s">
        <v>594</v>
      </c>
      <c r="K618" t="s">
        <v>595</v>
      </c>
      <c r="L618">
        <v>500</v>
      </c>
      <c r="M618" t="s">
        <v>596</v>
      </c>
      <c r="N618">
        <v>2007</v>
      </c>
      <c r="O618" t="s">
        <v>619</v>
      </c>
      <c r="P618" s="6" t="str">
        <f t="shared" si="60"/>
        <v>Expenditure</v>
      </c>
      <c r="Q618" s="246">
        <v>1180</v>
      </c>
      <c r="R618" s="246">
        <v>1180</v>
      </c>
      <c r="S618" s="244">
        <v>1180</v>
      </c>
      <c r="V618" s="259">
        <f t="shared" si="62"/>
        <v>1180</v>
      </c>
      <c r="AJ618" s="245">
        <v>1180</v>
      </c>
      <c r="AK618" s="250">
        <v>1180</v>
      </c>
      <c r="AP618" s="257">
        <f t="shared" si="57"/>
        <v>1180</v>
      </c>
      <c r="AS618" s="245">
        <f t="shared" si="58"/>
        <v>1180</v>
      </c>
      <c r="AU618" s="8" t="s">
        <v>1286</v>
      </c>
    </row>
    <row r="619" spans="2:47" hidden="1" x14ac:dyDescent="0.3">
      <c r="B619" t="str">
        <f>VLOOKUP(D619,'[1]DOF080 Rev'!B:B,1,FALSE)</f>
        <v>5005002</v>
      </c>
      <c r="C619" t="s">
        <v>1294</v>
      </c>
      <c r="D619" t="str">
        <f t="shared" si="61"/>
        <v>5005002</v>
      </c>
      <c r="E619" t="str">
        <f t="shared" si="59"/>
        <v>People &amp; Place DirectorateAss Dir DeliveryAdministrative Buildings</v>
      </c>
      <c r="F619" t="s">
        <v>482</v>
      </c>
      <c r="G619" t="s">
        <v>483</v>
      </c>
      <c r="H619" t="s">
        <v>247</v>
      </c>
      <c r="I619" t="s">
        <v>1236</v>
      </c>
      <c r="J619" t="s">
        <v>594</v>
      </c>
      <c r="K619" t="s">
        <v>595</v>
      </c>
      <c r="L619">
        <v>500</v>
      </c>
      <c r="M619" t="s">
        <v>596</v>
      </c>
      <c r="N619">
        <v>5002</v>
      </c>
      <c r="O619" t="s">
        <v>308</v>
      </c>
      <c r="P619" s="6" t="s">
        <v>1185</v>
      </c>
      <c r="Q619" s="246">
        <v>11500</v>
      </c>
      <c r="R619" s="246">
        <v>11500</v>
      </c>
      <c r="S619" s="244">
        <v>11500</v>
      </c>
      <c r="V619" s="259">
        <f t="shared" si="62"/>
        <v>11500</v>
      </c>
      <c r="AJ619" s="245">
        <v>11500</v>
      </c>
      <c r="AK619" s="250">
        <v>11500</v>
      </c>
      <c r="AP619" s="257">
        <f t="shared" si="57"/>
        <v>11500</v>
      </c>
      <c r="AS619" s="245">
        <f t="shared" si="58"/>
        <v>11500</v>
      </c>
      <c r="AU619" s="8" t="s">
        <v>1286</v>
      </c>
    </row>
    <row r="620" spans="2:47" hidden="1" x14ac:dyDescent="0.3">
      <c r="B620" t="str">
        <f>VLOOKUP(D620,'[1]DOF080 Rev'!B:B,1,FALSE)</f>
        <v>5008011</v>
      </c>
      <c r="C620" t="str">
        <f>VLOOKUP(D620,Category!A:B,2,FALSE)</f>
        <v>NCOS</v>
      </c>
      <c r="D620" t="str">
        <f t="shared" si="61"/>
        <v>5008011</v>
      </c>
      <c r="E620" t="str">
        <f t="shared" si="59"/>
        <v>People &amp; Place DirectorateAss Dir DeliveryAdministrative Buildings</v>
      </c>
      <c r="F620" t="s">
        <v>482</v>
      </c>
      <c r="G620" t="s">
        <v>483</v>
      </c>
      <c r="H620" t="s">
        <v>247</v>
      </c>
      <c r="I620" t="s">
        <v>1236</v>
      </c>
      <c r="J620" t="s">
        <v>594</v>
      </c>
      <c r="K620" t="s">
        <v>595</v>
      </c>
      <c r="L620">
        <v>500</v>
      </c>
      <c r="M620" t="s">
        <v>596</v>
      </c>
      <c r="N620">
        <v>8011</v>
      </c>
      <c r="O620" t="s">
        <v>620</v>
      </c>
      <c r="P620" s="6" t="str">
        <f t="shared" si="60"/>
        <v>Income</v>
      </c>
      <c r="Q620" s="246">
        <v>-100</v>
      </c>
      <c r="R620" s="246">
        <v>-100</v>
      </c>
      <c r="S620" s="244">
        <v>-100</v>
      </c>
      <c r="V620" s="259">
        <f t="shared" si="62"/>
        <v>-100</v>
      </c>
      <c r="AJ620" s="245">
        <v>-100</v>
      </c>
      <c r="AK620" s="250">
        <v>-100</v>
      </c>
      <c r="AP620" s="257">
        <f t="shared" si="57"/>
        <v>-100</v>
      </c>
      <c r="AS620" s="245">
        <f t="shared" si="58"/>
        <v>-100</v>
      </c>
      <c r="AU620" s="8" t="s">
        <v>1286</v>
      </c>
    </row>
    <row r="621" spans="2:47" hidden="1" x14ac:dyDescent="0.3">
      <c r="B621" t="str">
        <f>VLOOKUP(D621,'[1]DOF080 Rev'!B:B,1,FALSE)</f>
        <v>5011000</v>
      </c>
      <c r="C621" t="str">
        <f>VLOOKUP(D621,Category!A:B,2,FALSE)</f>
        <v>NCOS</v>
      </c>
      <c r="D621" t="str">
        <f t="shared" si="61"/>
        <v>5011000</v>
      </c>
      <c r="E621" t="str">
        <f t="shared" si="59"/>
        <v>People &amp; Place DirectorateAss Dir DeliveryAdministrative Buildings</v>
      </c>
      <c r="F621" t="s">
        <v>482</v>
      </c>
      <c r="G621" t="s">
        <v>483</v>
      </c>
      <c r="H621" t="s">
        <v>247</v>
      </c>
      <c r="I621" t="s">
        <v>1236</v>
      </c>
      <c r="J621" t="s">
        <v>594</v>
      </c>
      <c r="K621" t="s">
        <v>595</v>
      </c>
      <c r="L621">
        <v>501</v>
      </c>
      <c r="M621" t="s">
        <v>621</v>
      </c>
      <c r="N621">
        <v>1000</v>
      </c>
      <c r="O621" t="s">
        <v>427</v>
      </c>
      <c r="P621" s="6" t="str">
        <f t="shared" si="60"/>
        <v>Expenditure</v>
      </c>
      <c r="Q621" s="246">
        <v>830</v>
      </c>
      <c r="R621" s="246">
        <v>830</v>
      </c>
      <c r="S621" s="244">
        <v>830</v>
      </c>
      <c r="V621" s="259">
        <f t="shared" si="62"/>
        <v>830</v>
      </c>
      <c r="AJ621" s="245">
        <v>830</v>
      </c>
      <c r="AK621" s="250">
        <v>830</v>
      </c>
      <c r="AP621" s="257">
        <f t="shared" si="57"/>
        <v>830</v>
      </c>
      <c r="AS621" s="245">
        <f t="shared" si="58"/>
        <v>830</v>
      </c>
      <c r="AU621" s="8" t="s">
        <v>1286</v>
      </c>
    </row>
    <row r="622" spans="2:47" hidden="1" x14ac:dyDescent="0.3">
      <c r="B622" t="str">
        <f>VLOOKUP(D622,'[1]DOF080 Rev'!B:B,1,FALSE)</f>
        <v>5011002</v>
      </c>
      <c r="C622" t="str">
        <f>VLOOKUP(D622,Category!A:B,2,FALSE)</f>
        <v>NCOS</v>
      </c>
      <c r="D622" t="str">
        <f t="shared" si="61"/>
        <v>5011002</v>
      </c>
      <c r="E622" t="str">
        <f t="shared" si="59"/>
        <v>People &amp; Place DirectorateAss Dir DeliveryAdministrative Buildings</v>
      </c>
      <c r="F622" t="s">
        <v>482</v>
      </c>
      <c r="G622" t="s">
        <v>483</v>
      </c>
      <c r="H622" t="s">
        <v>247</v>
      </c>
      <c r="I622" t="s">
        <v>1236</v>
      </c>
      <c r="J622" t="s">
        <v>594</v>
      </c>
      <c r="K622" t="s">
        <v>595</v>
      </c>
      <c r="L622">
        <v>501</v>
      </c>
      <c r="M622" t="s">
        <v>621</v>
      </c>
      <c r="N622">
        <v>1002</v>
      </c>
      <c r="O622" t="s">
        <v>597</v>
      </c>
      <c r="P622" s="6" t="str">
        <f t="shared" si="60"/>
        <v>Expenditure</v>
      </c>
      <c r="Q622" s="246">
        <v>3020</v>
      </c>
      <c r="R622" s="246">
        <v>3020</v>
      </c>
      <c r="S622" s="244">
        <v>3020</v>
      </c>
      <c r="V622" s="259">
        <f t="shared" si="62"/>
        <v>3020</v>
      </c>
      <c r="X622" s="245">
        <v>130</v>
      </c>
      <c r="AJ622" s="245">
        <v>3020</v>
      </c>
      <c r="AK622" s="250">
        <v>3150</v>
      </c>
      <c r="AP622" s="257">
        <f t="shared" si="57"/>
        <v>3150</v>
      </c>
      <c r="AS622" s="245">
        <f t="shared" si="58"/>
        <v>3150</v>
      </c>
      <c r="AU622" s="8" t="s">
        <v>1286</v>
      </c>
    </row>
    <row r="623" spans="2:47" hidden="1" x14ac:dyDescent="0.3">
      <c r="B623" t="str">
        <f>VLOOKUP(D623,'[1]DOF080 Rev'!B:B,1,FALSE)</f>
        <v>5011003</v>
      </c>
      <c r="C623" t="str">
        <f>VLOOKUP(D623,Category!A:B,2,FALSE)</f>
        <v>NCOS</v>
      </c>
      <c r="D623" t="str">
        <f t="shared" si="61"/>
        <v>5011003</v>
      </c>
      <c r="E623" t="str">
        <f t="shared" si="59"/>
        <v>People &amp; Place DirectorateAss Dir DeliveryAdministrative Buildings</v>
      </c>
      <c r="F623" t="s">
        <v>482</v>
      </c>
      <c r="G623" t="s">
        <v>483</v>
      </c>
      <c r="H623" t="s">
        <v>247</v>
      </c>
      <c r="I623" t="s">
        <v>1236</v>
      </c>
      <c r="J623" t="s">
        <v>594</v>
      </c>
      <c r="K623" t="s">
        <v>595</v>
      </c>
      <c r="L623">
        <v>501</v>
      </c>
      <c r="M623" t="s">
        <v>621</v>
      </c>
      <c r="N623">
        <v>1003</v>
      </c>
      <c r="O623" s="7" t="s">
        <v>384</v>
      </c>
      <c r="P623" s="6" t="str">
        <f t="shared" si="60"/>
        <v>Expenditure</v>
      </c>
      <c r="Q623" s="246">
        <v>1110</v>
      </c>
      <c r="R623" s="246">
        <v>1110</v>
      </c>
      <c r="S623" s="244">
        <v>1110</v>
      </c>
      <c r="V623" s="259">
        <f t="shared" si="62"/>
        <v>1110</v>
      </c>
      <c r="X623" s="245">
        <v>50</v>
      </c>
      <c r="AJ623" s="245">
        <v>1110</v>
      </c>
      <c r="AK623" s="250">
        <v>1160</v>
      </c>
      <c r="AP623" s="257">
        <f t="shared" si="57"/>
        <v>1160</v>
      </c>
      <c r="AS623" s="245">
        <f t="shared" si="58"/>
        <v>1160</v>
      </c>
      <c r="AU623" s="8" t="s">
        <v>1286</v>
      </c>
    </row>
    <row r="624" spans="2:47" hidden="1" x14ac:dyDescent="0.3">
      <c r="B624" t="str">
        <f>VLOOKUP(D624,'[1]DOF080 Rev'!B:B,1,FALSE)</f>
        <v>5011016</v>
      </c>
      <c r="C624" t="str">
        <f>VLOOKUP(D624,Category!A:B,2,FALSE)</f>
        <v>NCOS</v>
      </c>
      <c r="D624" t="str">
        <f t="shared" si="61"/>
        <v>5011016</v>
      </c>
      <c r="E624" t="str">
        <f t="shared" si="59"/>
        <v>People &amp; Place DirectorateAss Dir DeliveryAdministrative Buildings</v>
      </c>
      <c r="F624" t="s">
        <v>482</v>
      </c>
      <c r="G624" t="s">
        <v>483</v>
      </c>
      <c r="H624" t="s">
        <v>247</v>
      </c>
      <c r="I624" t="s">
        <v>1236</v>
      </c>
      <c r="J624" t="s">
        <v>594</v>
      </c>
      <c r="K624" t="s">
        <v>595</v>
      </c>
      <c r="L624">
        <v>501</v>
      </c>
      <c r="M624" t="s">
        <v>621</v>
      </c>
      <c r="N624">
        <v>1016</v>
      </c>
      <c r="O624" t="s">
        <v>599</v>
      </c>
      <c r="P624" s="6" t="str">
        <f t="shared" si="60"/>
        <v>Expenditure</v>
      </c>
      <c r="Q624" s="246">
        <v>1000</v>
      </c>
      <c r="R624" s="246">
        <v>1000</v>
      </c>
      <c r="S624" s="244">
        <v>1000</v>
      </c>
      <c r="V624" s="259">
        <f t="shared" si="62"/>
        <v>1000</v>
      </c>
      <c r="AJ624" s="245">
        <v>1000</v>
      </c>
      <c r="AK624" s="250">
        <v>1000</v>
      </c>
      <c r="AP624" s="257">
        <f t="shared" si="57"/>
        <v>1000</v>
      </c>
      <c r="AS624" s="245">
        <f t="shared" si="58"/>
        <v>1000</v>
      </c>
      <c r="AU624" s="8" t="s">
        <v>1286</v>
      </c>
    </row>
    <row r="625" spans="2:47" hidden="1" x14ac:dyDescent="0.3">
      <c r="B625" t="str">
        <f>VLOOKUP(D625,'[1]DOF080 Rev'!B:B,1,FALSE)</f>
        <v>5011019</v>
      </c>
      <c r="C625" t="str">
        <f>VLOOKUP(D625,Category!A:B,2,FALSE)</f>
        <v>NCOS</v>
      </c>
      <c r="D625" t="str">
        <f t="shared" si="61"/>
        <v>5011019</v>
      </c>
      <c r="E625" t="str">
        <f t="shared" si="59"/>
        <v>People &amp; Place DirectorateAss Dir DeliveryAdministrative Buildings</v>
      </c>
      <c r="F625" t="s">
        <v>482</v>
      </c>
      <c r="G625" t="s">
        <v>483</v>
      </c>
      <c r="H625" t="s">
        <v>247</v>
      </c>
      <c r="I625" t="s">
        <v>1236</v>
      </c>
      <c r="J625" t="s">
        <v>594</v>
      </c>
      <c r="K625" t="s">
        <v>595</v>
      </c>
      <c r="L625">
        <v>501</v>
      </c>
      <c r="M625" t="s">
        <v>621</v>
      </c>
      <c r="N625">
        <v>1019</v>
      </c>
      <c r="O625" t="s">
        <v>601</v>
      </c>
      <c r="P625" s="6" t="str">
        <f t="shared" si="60"/>
        <v>Expenditure</v>
      </c>
      <c r="Q625" s="246">
        <v>110</v>
      </c>
      <c r="R625" s="246">
        <v>110</v>
      </c>
      <c r="S625" s="244">
        <v>110</v>
      </c>
      <c r="V625" s="259">
        <f t="shared" si="62"/>
        <v>110</v>
      </c>
      <c r="AJ625" s="245">
        <v>110</v>
      </c>
      <c r="AK625" s="250">
        <v>110</v>
      </c>
      <c r="AP625" s="257">
        <f t="shared" si="57"/>
        <v>110</v>
      </c>
      <c r="AS625" s="245">
        <f t="shared" si="58"/>
        <v>110</v>
      </c>
      <c r="AU625" s="8" t="s">
        <v>1286</v>
      </c>
    </row>
    <row r="626" spans="2:47" hidden="1" x14ac:dyDescent="0.3">
      <c r="B626" t="str">
        <f>VLOOKUP(D626,'[1]DOF080 Rev'!B:B,1,FALSE)</f>
        <v>5011022</v>
      </c>
      <c r="C626" t="str">
        <f>VLOOKUP(D626,Category!A:B,2,FALSE)</f>
        <v>NCOS</v>
      </c>
      <c r="D626" t="str">
        <f t="shared" si="61"/>
        <v>5011022</v>
      </c>
      <c r="E626" t="str">
        <f t="shared" si="59"/>
        <v>People &amp; Place DirectorateAss Dir DeliveryAdministrative Buildings</v>
      </c>
      <c r="F626" t="s">
        <v>482</v>
      </c>
      <c r="G626" t="s">
        <v>483</v>
      </c>
      <c r="H626" t="s">
        <v>247</v>
      </c>
      <c r="I626" t="s">
        <v>1236</v>
      </c>
      <c r="J626" t="s">
        <v>594</v>
      </c>
      <c r="K626" t="s">
        <v>595</v>
      </c>
      <c r="L626">
        <v>501</v>
      </c>
      <c r="M626" t="s">
        <v>621</v>
      </c>
      <c r="N626">
        <v>1022</v>
      </c>
      <c r="O626" t="s">
        <v>602</v>
      </c>
      <c r="P626" s="6" t="str">
        <f t="shared" si="60"/>
        <v>Expenditure</v>
      </c>
      <c r="Q626" s="246">
        <v>1370</v>
      </c>
      <c r="R626" s="246">
        <v>1370</v>
      </c>
      <c r="S626" s="244">
        <v>1370</v>
      </c>
      <c r="V626" s="259">
        <f t="shared" si="62"/>
        <v>1370</v>
      </c>
      <c r="X626" s="245">
        <v>340</v>
      </c>
      <c r="AJ626" s="245">
        <v>1370</v>
      </c>
      <c r="AK626" s="250">
        <v>1710</v>
      </c>
      <c r="AP626" s="257">
        <f t="shared" si="57"/>
        <v>1710</v>
      </c>
      <c r="AS626" s="245">
        <f t="shared" si="58"/>
        <v>1710</v>
      </c>
      <c r="AU626" s="8" t="s">
        <v>1286</v>
      </c>
    </row>
    <row r="627" spans="2:47" hidden="1" x14ac:dyDescent="0.3">
      <c r="B627" t="str">
        <f>VLOOKUP(D627,'[1]DOF080 Rev'!B:B,1,FALSE)</f>
        <v>5011023</v>
      </c>
      <c r="C627" t="str">
        <f>VLOOKUP(D627,Category!A:B,2,FALSE)</f>
        <v>NCOS</v>
      </c>
      <c r="D627" t="str">
        <f t="shared" si="61"/>
        <v>5011023</v>
      </c>
      <c r="E627" t="str">
        <f t="shared" si="59"/>
        <v>People &amp; Place DirectorateAss Dir DeliveryAdministrative Buildings</v>
      </c>
      <c r="F627" t="s">
        <v>482</v>
      </c>
      <c r="G627" t="s">
        <v>483</v>
      </c>
      <c r="H627" t="s">
        <v>247</v>
      </c>
      <c r="I627" t="s">
        <v>1236</v>
      </c>
      <c r="J627" t="s">
        <v>594</v>
      </c>
      <c r="K627" t="s">
        <v>595</v>
      </c>
      <c r="L627">
        <v>501</v>
      </c>
      <c r="M627" t="s">
        <v>621</v>
      </c>
      <c r="N627">
        <v>1023</v>
      </c>
      <c r="O627" t="s">
        <v>528</v>
      </c>
      <c r="P627" s="6" t="str">
        <f t="shared" si="60"/>
        <v>Expenditure</v>
      </c>
      <c r="Q627" s="246">
        <v>880</v>
      </c>
      <c r="R627" s="246">
        <v>880</v>
      </c>
      <c r="S627" s="244">
        <v>880</v>
      </c>
      <c r="V627" s="259">
        <f t="shared" si="62"/>
        <v>880</v>
      </c>
      <c r="X627" s="245">
        <v>220</v>
      </c>
      <c r="AJ627" s="245">
        <v>880</v>
      </c>
      <c r="AK627" s="250">
        <v>1100</v>
      </c>
      <c r="AP627" s="257">
        <f t="shared" si="57"/>
        <v>1100</v>
      </c>
      <c r="AS627" s="245">
        <f t="shared" si="58"/>
        <v>1100</v>
      </c>
      <c r="AU627" s="8" t="s">
        <v>1286</v>
      </c>
    </row>
    <row r="628" spans="2:47" hidden="1" x14ac:dyDescent="0.3">
      <c r="B628" t="str">
        <f>VLOOKUP(D628,'[1]DOF080 Rev'!B:B,1,FALSE)</f>
        <v>5011032</v>
      </c>
      <c r="C628" t="str">
        <f>VLOOKUP(D628,Category!A:B,2,FALSE)</f>
        <v>NCOS</v>
      </c>
      <c r="D628" t="str">
        <f t="shared" si="61"/>
        <v>5011032</v>
      </c>
      <c r="E628" t="str">
        <f t="shared" si="59"/>
        <v>People &amp; Place DirectorateAss Dir DeliveryAdministrative Buildings</v>
      </c>
      <c r="F628" t="s">
        <v>482</v>
      </c>
      <c r="G628" t="s">
        <v>483</v>
      </c>
      <c r="H628" t="s">
        <v>247</v>
      </c>
      <c r="I628" t="s">
        <v>1236</v>
      </c>
      <c r="J628" t="s">
        <v>594</v>
      </c>
      <c r="K628" t="s">
        <v>595</v>
      </c>
      <c r="L628">
        <v>501</v>
      </c>
      <c r="M628" t="s">
        <v>621</v>
      </c>
      <c r="N628">
        <v>1032</v>
      </c>
      <c r="O628" t="s">
        <v>530</v>
      </c>
      <c r="P628" s="6" t="str">
        <f t="shared" si="60"/>
        <v>Expenditure</v>
      </c>
      <c r="Q628" s="246">
        <v>920</v>
      </c>
      <c r="R628" s="246">
        <v>920</v>
      </c>
      <c r="S628" s="244">
        <v>920</v>
      </c>
      <c r="V628" s="259">
        <f t="shared" si="62"/>
        <v>920</v>
      </c>
      <c r="X628" s="245">
        <v>20</v>
      </c>
      <c r="AJ628" s="245">
        <v>920</v>
      </c>
      <c r="AK628" s="250">
        <v>940</v>
      </c>
      <c r="AP628" s="257">
        <f t="shared" si="57"/>
        <v>940</v>
      </c>
      <c r="AS628" s="245">
        <f t="shared" si="58"/>
        <v>940</v>
      </c>
      <c r="AU628" s="8" t="s">
        <v>1286</v>
      </c>
    </row>
    <row r="629" spans="2:47" hidden="1" x14ac:dyDescent="0.3">
      <c r="B629" t="str">
        <f>VLOOKUP(D629,'[1]DOF080 Rev'!B:B,1,FALSE)</f>
        <v>5011040</v>
      </c>
      <c r="C629" t="str">
        <f>VLOOKUP(D629,Category!A:B,2,FALSE)</f>
        <v>NCOS</v>
      </c>
      <c r="D629" t="str">
        <f t="shared" si="61"/>
        <v>5011040</v>
      </c>
      <c r="E629" t="str">
        <f t="shared" si="59"/>
        <v>People &amp; Place DirectorateAss Dir DeliveryAdministrative Buildings</v>
      </c>
      <c r="F629" t="s">
        <v>482</v>
      </c>
      <c r="G629" t="s">
        <v>483</v>
      </c>
      <c r="H629" t="s">
        <v>247</v>
      </c>
      <c r="I629" t="s">
        <v>1236</v>
      </c>
      <c r="J629" t="s">
        <v>594</v>
      </c>
      <c r="K629" t="s">
        <v>595</v>
      </c>
      <c r="L629">
        <v>501</v>
      </c>
      <c r="M629" t="s">
        <v>621</v>
      </c>
      <c r="N629">
        <v>1040</v>
      </c>
      <c r="O629" t="s">
        <v>606</v>
      </c>
      <c r="P629" s="6" t="str">
        <f t="shared" si="60"/>
        <v>Expenditure</v>
      </c>
      <c r="Q629" s="246">
        <v>300</v>
      </c>
      <c r="R629" s="246">
        <v>300</v>
      </c>
      <c r="S629" s="244">
        <v>300</v>
      </c>
      <c r="V629" s="259">
        <f t="shared" si="62"/>
        <v>300</v>
      </c>
      <c r="X629" s="245">
        <v>20</v>
      </c>
      <c r="AJ629" s="245">
        <v>300</v>
      </c>
      <c r="AK629" s="250">
        <v>320</v>
      </c>
      <c r="AP629" s="257">
        <f t="shared" si="57"/>
        <v>320</v>
      </c>
      <c r="AS629" s="245">
        <f t="shared" si="58"/>
        <v>320</v>
      </c>
      <c r="AU629" s="8" t="s">
        <v>1286</v>
      </c>
    </row>
    <row r="630" spans="2:47" hidden="1" x14ac:dyDescent="0.3">
      <c r="B630" t="str">
        <f>VLOOKUP(D630,'[1]DOF080 Rev'!B:B,1,FALSE)</f>
        <v>5011042</v>
      </c>
      <c r="C630" t="str">
        <f>VLOOKUP(D630,Category!A:B,2,FALSE)</f>
        <v>NCOS</v>
      </c>
      <c r="D630" t="str">
        <f t="shared" si="61"/>
        <v>5011042</v>
      </c>
      <c r="E630" t="str">
        <f t="shared" si="59"/>
        <v>People &amp; Place DirectorateAss Dir DeliveryAdministrative Buildings</v>
      </c>
      <c r="F630" t="s">
        <v>482</v>
      </c>
      <c r="G630" t="s">
        <v>483</v>
      </c>
      <c r="H630" t="s">
        <v>247</v>
      </c>
      <c r="I630" t="s">
        <v>1236</v>
      </c>
      <c r="J630" t="s">
        <v>594</v>
      </c>
      <c r="K630" t="s">
        <v>595</v>
      </c>
      <c r="L630">
        <v>501</v>
      </c>
      <c r="M630" t="s">
        <v>621</v>
      </c>
      <c r="N630">
        <v>1042</v>
      </c>
      <c r="O630" t="s">
        <v>180</v>
      </c>
      <c r="P630" s="6" t="str">
        <f t="shared" si="60"/>
        <v>Expenditure</v>
      </c>
      <c r="Q630" s="246">
        <v>170</v>
      </c>
      <c r="R630" s="246">
        <v>170</v>
      </c>
      <c r="S630" s="244">
        <v>170</v>
      </c>
      <c r="V630" s="259">
        <f t="shared" si="62"/>
        <v>170</v>
      </c>
      <c r="AH630" s="245">
        <v>-10</v>
      </c>
      <c r="AJ630" s="245">
        <v>170</v>
      </c>
      <c r="AK630" s="250">
        <v>160</v>
      </c>
      <c r="AP630" s="257">
        <f t="shared" si="57"/>
        <v>160</v>
      </c>
      <c r="AS630" s="245">
        <f t="shared" si="58"/>
        <v>160</v>
      </c>
      <c r="AU630" s="8" t="s">
        <v>1286</v>
      </c>
    </row>
    <row r="631" spans="2:47" hidden="1" x14ac:dyDescent="0.3">
      <c r="B631" t="str">
        <f>VLOOKUP(D631,'[1]DOF080 Rev'!B:B,1,FALSE)</f>
        <v>5011050</v>
      </c>
      <c r="C631" t="str">
        <f>VLOOKUP(D631,Category!A:B,2,FALSE)</f>
        <v>NCOS</v>
      </c>
      <c r="D631" t="str">
        <f t="shared" si="61"/>
        <v>5011050</v>
      </c>
      <c r="E631" t="str">
        <f t="shared" si="59"/>
        <v>People &amp; Place DirectorateAss Dir DeliveryAdministrative Buildings</v>
      </c>
      <c r="F631" t="s">
        <v>482</v>
      </c>
      <c r="G631" t="s">
        <v>483</v>
      </c>
      <c r="H631" t="s">
        <v>247</v>
      </c>
      <c r="I631" t="s">
        <v>1236</v>
      </c>
      <c r="J631" t="s">
        <v>594</v>
      </c>
      <c r="K631" t="s">
        <v>595</v>
      </c>
      <c r="L631">
        <v>501</v>
      </c>
      <c r="M631" t="s">
        <v>621</v>
      </c>
      <c r="N631">
        <v>1050</v>
      </c>
      <c r="O631" s="7" t="s">
        <v>609</v>
      </c>
      <c r="P631" s="6" t="str">
        <f t="shared" si="60"/>
        <v>Expenditure</v>
      </c>
      <c r="Q631" s="246">
        <v>160</v>
      </c>
      <c r="R631" s="246">
        <v>160</v>
      </c>
      <c r="S631" s="244">
        <v>160</v>
      </c>
      <c r="V631" s="259">
        <f t="shared" si="62"/>
        <v>160</v>
      </c>
      <c r="AJ631" s="245">
        <v>160</v>
      </c>
      <c r="AK631" s="250">
        <v>160</v>
      </c>
      <c r="AP631" s="257">
        <f t="shared" si="57"/>
        <v>160</v>
      </c>
      <c r="AS631" s="245">
        <f t="shared" si="58"/>
        <v>160</v>
      </c>
      <c r="AU631" s="8" t="s">
        <v>1286</v>
      </c>
    </row>
    <row r="632" spans="2:47" hidden="1" x14ac:dyDescent="0.3">
      <c r="B632" t="str">
        <f>VLOOKUP(D632,'[1]DOF080 Rev'!B:B,1,FALSE)</f>
        <v>5011055</v>
      </c>
      <c r="C632" t="str">
        <f>VLOOKUP(D632,Category!A:B,2,FALSE)</f>
        <v>NCOS</v>
      </c>
      <c r="D632" t="str">
        <f t="shared" si="61"/>
        <v>5011055</v>
      </c>
      <c r="E632" t="str">
        <f t="shared" si="59"/>
        <v>People &amp; Place DirectorateAss Dir DeliveryAdministrative Buildings</v>
      </c>
      <c r="F632" t="s">
        <v>482</v>
      </c>
      <c r="G632" t="s">
        <v>483</v>
      </c>
      <c r="H632" t="s">
        <v>247</v>
      </c>
      <c r="I632" t="s">
        <v>1236</v>
      </c>
      <c r="J632" t="s">
        <v>594</v>
      </c>
      <c r="K632" t="s">
        <v>595</v>
      </c>
      <c r="L632">
        <v>501</v>
      </c>
      <c r="M632" t="s">
        <v>621</v>
      </c>
      <c r="N632">
        <v>1055</v>
      </c>
      <c r="O632" s="7" t="s">
        <v>613</v>
      </c>
      <c r="P632" s="6" t="str">
        <f t="shared" si="60"/>
        <v>Expenditure</v>
      </c>
      <c r="Q632" s="246">
        <v>120</v>
      </c>
      <c r="R632" s="246">
        <v>120</v>
      </c>
      <c r="S632" s="244">
        <v>120</v>
      </c>
      <c r="V632" s="259">
        <f t="shared" si="62"/>
        <v>120</v>
      </c>
      <c r="AJ632" s="245">
        <v>120</v>
      </c>
      <c r="AK632" s="250">
        <v>120</v>
      </c>
      <c r="AP632" s="257">
        <f t="shared" si="57"/>
        <v>120</v>
      </c>
      <c r="AS632" s="245">
        <f t="shared" si="58"/>
        <v>120</v>
      </c>
      <c r="AU632" s="8" t="s">
        <v>1286</v>
      </c>
    </row>
    <row r="633" spans="2:47" hidden="1" x14ac:dyDescent="0.3">
      <c r="B633" t="str">
        <f>VLOOKUP(D633,'[1]DOF080 Rev'!B:B,1,FALSE)</f>
        <v>5015002</v>
      </c>
      <c r="C633" t="s">
        <v>1294</v>
      </c>
      <c r="D633" t="str">
        <f t="shared" si="61"/>
        <v>5015002</v>
      </c>
      <c r="E633" t="str">
        <f t="shared" si="59"/>
        <v>People &amp; Place DirectorateAss Dir DeliveryAdministrative Buildings</v>
      </c>
      <c r="F633" t="s">
        <v>482</v>
      </c>
      <c r="G633" t="s">
        <v>483</v>
      </c>
      <c r="H633" t="s">
        <v>247</v>
      </c>
      <c r="I633" t="s">
        <v>1236</v>
      </c>
      <c r="J633" t="s">
        <v>594</v>
      </c>
      <c r="K633" t="s">
        <v>595</v>
      </c>
      <c r="L633">
        <v>501</v>
      </c>
      <c r="M633" t="s">
        <v>621</v>
      </c>
      <c r="N633">
        <v>5002</v>
      </c>
      <c r="O633" t="s">
        <v>308</v>
      </c>
      <c r="P633" s="6" t="s">
        <v>1185</v>
      </c>
      <c r="Q633" s="246">
        <v>1600</v>
      </c>
      <c r="R633" s="246">
        <v>1600</v>
      </c>
      <c r="S633" s="244">
        <v>1600</v>
      </c>
      <c r="V633" s="259">
        <f t="shared" si="62"/>
        <v>1600</v>
      </c>
      <c r="AJ633" s="245">
        <v>1600</v>
      </c>
      <c r="AK633" s="250">
        <v>1600</v>
      </c>
      <c r="AP633" s="257">
        <f t="shared" si="57"/>
        <v>1600</v>
      </c>
      <c r="AS633" s="245">
        <f t="shared" si="58"/>
        <v>1600</v>
      </c>
      <c r="AU633" s="8" t="s">
        <v>1286</v>
      </c>
    </row>
    <row r="634" spans="2:47" hidden="1" x14ac:dyDescent="0.3">
      <c r="B634" t="str">
        <f>VLOOKUP(D634,'[1]DOF080 Rev'!B:B,1,FALSE)</f>
        <v>5021000</v>
      </c>
      <c r="C634" t="str">
        <f>VLOOKUP(D634,Category!A:B,2,FALSE)</f>
        <v>NCOS</v>
      </c>
      <c r="D634" t="str">
        <f t="shared" si="61"/>
        <v>5021000</v>
      </c>
      <c r="E634" t="str">
        <f t="shared" si="59"/>
        <v>People &amp; Place DirectorateAss Dir DeliveryAdministrative Buildings</v>
      </c>
      <c r="F634" t="s">
        <v>482</v>
      </c>
      <c r="G634" t="s">
        <v>483</v>
      </c>
      <c r="H634" t="s">
        <v>247</v>
      </c>
      <c r="I634" t="s">
        <v>1236</v>
      </c>
      <c r="J634" t="s">
        <v>594</v>
      </c>
      <c r="K634" t="s">
        <v>595</v>
      </c>
      <c r="L634">
        <v>502</v>
      </c>
      <c r="M634" t="s">
        <v>622</v>
      </c>
      <c r="N634">
        <v>1000</v>
      </c>
      <c r="O634" t="s">
        <v>427</v>
      </c>
      <c r="P634" s="6" t="str">
        <f t="shared" si="60"/>
        <v>Expenditure</v>
      </c>
      <c r="Q634" s="246">
        <v>7740</v>
      </c>
      <c r="R634" s="246">
        <v>7740</v>
      </c>
      <c r="S634" s="244">
        <v>7740</v>
      </c>
      <c r="V634" s="259">
        <f t="shared" si="62"/>
        <v>7740</v>
      </c>
      <c r="AJ634" s="245">
        <v>7740</v>
      </c>
      <c r="AK634" s="250">
        <v>7740</v>
      </c>
      <c r="AO634" s="251">
        <v>-3000</v>
      </c>
      <c r="AP634" s="257">
        <f t="shared" si="57"/>
        <v>4740</v>
      </c>
      <c r="AS634" s="245">
        <f t="shared" si="58"/>
        <v>4740</v>
      </c>
      <c r="AT634" s="8" t="s">
        <v>3201</v>
      </c>
      <c r="AU634" s="8" t="s">
        <v>1286</v>
      </c>
    </row>
    <row r="635" spans="2:47" hidden="1" x14ac:dyDescent="0.3">
      <c r="B635" t="str">
        <f>VLOOKUP(D635,'[1]DOF080 Rev'!B:B,1,FALSE)</f>
        <v>5021002</v>
      </c>
      <c r="C635" t="str">
        <f>VLOOKUP(D635,Category!A:B,2,FALSE)</f>
        <v>NCOS</v>
      </c>
      <c r="D635" t="str">
        <f t="shared" si="61"/>
        <v>5021002</v>
      </c>
      <c r="E635" t="str">
        <f t="shared" si="59"/>
        <v>People &amp; Place DirectorateAss Dir DeliveryAdministrative Buildings</v>
      </c>
      <c r="F635" t="s">
        <v>482</v>
      </c>
      <c r="G635" t="s">
        <v>483</v>
      </c>
      <c r="H635" t="s">
        <v>247</v>
      </c>
      <c r="I635" t="s">
        <v>1236</v>
      </c>
      <c r="J635" t="s">
        <v>594</v>
      </c>
      <c r="K635" t="s">
        <v>595</v>
      </c>
      <c r="L635">
        <v>502</v>
      </c>
      <c r="M635" t="s">
        <v>622</v>
      </c>
      <c r="N635">
        <v>1002</v>
      </c>
      <c r="O635" t="s">
        <v>597</v>
      </c>
      <c r="P635" s="6" t="str">
        <f t="shared" si="60"/>
        <v>Expenditure</v>
      </c>
      <c r="Q635" s="246">
        <v>26140</v>
      </c>
      <c r="R635" s="246">
        <v>26140</v>
      </c>
      <c r="S635" s="244">
        <v>26140</v>
      </c>
      <c r="V635" s="259">
        <f t="shared" si="62"/>
        <v>26140</v>
      </c>
      <c r="X635" s="245">
        <v>1190</v>
      </c>
      <c r="AJ635" s="245">
        <v>26140</v>
      </c>
      <c r="AK635" s="250">
        <v>27330</v>
      </c>
      <c r="AP635" s="257">
        <f t="shared" si="57"/>
        <v>27330</v>
      </c>
      <c r="AS635" s="245">
        <f t="shared" si="58"/>
        <v>27330</v>
      </c>
      <c r="AT635" s="8" t="s">
        <v>3200</v>
      </c>
      <c r="AU635" s="8" t="s">
        <v>3060</v>
      </c>
    </row>
    <row r="636" spans="2:47" hidden="1" x14ac:dyDescent="0.3">
      <c r="B636" t="str">
        <f>VLOOKUP(D636,'[1]DOF080 Rev'!B:B,1,FALSE)</f>
        <v>5021003</v>
      </c>
      <c r="C636" t="str">
        <f>VLOOKUP(D636,Category!A:B,2,FALSE)</f>
        <v>NCOS</v>
      </c>
      <c r="D636" t="str">
        <f t="shared" si="61"/>
        <v>5021003</v>
      </c>
      <c r="E636" t="str">
        <f t="shared" si="59"/>
        <v>People &amp; Place DirectorateAss Dir DeliveryAdministrative Buildings</v>
      </c>
      <c r="F636" t="s">
        <v>482</v>
      </c>
      <c r="G636" t="s">
        <v>483</v>
      </c>
      <c r="H636" t="s">
        <v>247</v>
      </c>
      <c r="I636" t="s">
        <v>1236</v>
      </c>
      <c r="J636" t="s">
        <v>594</v>
      </c>
      <c r="K636" t="s">
        <v>595</v>
      </c>
      <c r="L636">
        <v>502</v>
      </c>
      <c r="M636" t="s">
        <v>622</v>
      </c>
      <c r="N636">
        <v>1003</v>
      </c>
      <c r="O636" s="7" t="s">
        <v>384</v>
      </c>
      <c r="P636" s="6" t="str">
        <f t="shared" si="60"/>
        <v>Expenditure</v>
      </c>
      <c r="Q636" s="246">
        <v>1360</v>
      </c>
      <c r="R636" s="246">
        <v>1360</v>
      </c>
      <c r="S636" s="244">
        <v>1360</v>
      </c>
      <c r="V636" s="259">
        <f t="shared" si="62"/>
        <v>1360</v>
      </c>
      <c r="X636" s="245">
        <v>60</v>
      </c>
      <c r="AJ636" s="245">
        <v>1360</v>
      </c>
      <c r="AK636" s="250">
        <v>1420</v>
      </c>
      <c r="AP636" s="257">
        <f t="shared" si="57"/>
        <v>1420</v>
      </c>
      <c r="AS636" s="245">
        <f t="shared" si="58"/>
        <v>1420</v>
      </c>
      <c r="AT636" s="8" t="s">
        <v>3202</v>
      </c>
      <c r="AU636" s="8" t="s">
        <v>1286</v>
      </c>
    </row>
    <row r="637" spans="2:47" hidden="1" x14ac:dyDescent="0.3">
      <c r="B637" t="str">
        <f>VLOOKUP(D637,'[1]DOF080 Rev'!B:B,1,FALSE)</f>
        <v>5021014</v>
      </c>
      <c r="C637" t="str">
        <f>VLOOKUP(D637,Category!A:B,2,FALSE)</f>
        <v>NCOS</v>
      </c>
      <c r="D637" t="str">
        <f t="shared" si="61"/>
        <v>5021014</v>
      </c>
      <c r="E637" t="str">
        <f t="shared" si="59"/>
        <v>People &amp; Place DirectorateAss Dir DeliveryAdministrative Buildings</v>
      </c>
      <c r="F637" t="s">
        <v>482</v>
      </c>
      <c r="G637" t="s">
        <v>483</v>
      </c>
      <c r="H637" t="s">
        <v>247</v>
      </c>
      <c r="I637" t="s">
        <v>1236</v>
      </c>
      <c r="J637" t="s">
        <v>594</v>
      </c>
      <c r="K637" t="s">
        <v>595</v>
      </c>
      <c r="L637">
        <v>502</v>
      </c>
      <c r="M637" t="s">
        <v>622</v>
      </c>
      <c r="N637">
        <v>1014</v>
      </c>
      <c r="O637" t="s">
        <v>598</v>
      </c>
      <c r="P637" s="6" t="str">
        <f t="shared" si="60"/>
        <v>Expenditure</v>
      </c>
      <c r="Q637" s="246">
        <v>1810</v>
      </c>
      <c r="R637" s="246">
        <v>1810</v>
      </c>
      <c r="S637" s="244">
        <v>1810</v>
      </c>
      <c r="V637" s="259">
        <f t="shared" si="62"/>
        <v>1810</v>
      </c>
      <c r="AJ637" s="245">
        <v>1810</v>
      </c>
      <c r="AK637" s="250">
        <v>1810</v>
      </c>
      <c r="AP637" s="257">
        <f t="shared" si="57"/>
        <v>1810</v>
      </c>
      <c r="AS637" s="245">
        <f t="shared" si="58"/>
        <v>1810</v>
      </c>
      <c r="AT637" s="8" t="s">
        <v>3202</v>
      </c>
      <c r="AU637" s="8" t="s">
        <v>1286</v>
      </c>
    </row>
    <row r="638" spans="2:47" ht="28.8" hidden="1" x14ac:dyDescent="0.3">
      <c r="B638" t="str">
        <f>VLOOKUP(D638,'[1]DOF080 Rev'!B:B,1,FALSE)</f>
        <v>5021016</v>
      </c>
      <c r="C638" t="str">
        <f>VLOOKUP(D638,Category!A:B,2,FALSE)</f>
        <v>NCOS</v>
      </c>
      <c r="D638" t="str">
        <f t="shared" si="61"/>
        <v>5021016</v>
      </c>
      <c r="E638" t="str">
        <f t="shared" si="59"/>
        <v>People &amp; Place DirectorateAss Dir DeliveryAdministrative Buildings</v>
      </c>
      <c r="F638" t="s">
        <v>482</v>
      </c>
      <c r="G638" t="s">
        <v>483</v>
      </c>
      <c r="H638" t="s">
        <v>247</v>
      </c>
      <c r="I638" t="s">
        <v>1236</v>
      </c>
      <c r="J638" t="s">
        <v>594</v>
      </c>
      <c r="K638" t="s">
        <v>595</v>
      </c>
      <c r="L638">
        <v>502</v>
      </c>
      <c r="M638" t="s">
        <v>622</v>
      </c>
      <c r="N638">
        <v>1016</v>
      </c>
      <c r="O638" t="s">
        <v>599</v>
      </c>
      <c r="P638" s="6" t="str">
        <f t="shared" si="60"/>
        <v>Expenditure</v>
      </c>
      <c r="Q638" s="246">
        <v>29200</v>
      </c>
      <c r="R638" s="246">
        <v>17900</v>
      </c>
      <c r="S638" s="244">
        <v>17900</v>
      </c>
      <c r="V638" s="259">
        <f t="shared" si="62"/>
        <v>17900</v>
      </c>
      <c r="AJ638" s="245">
        <v>25900</v>
      </c>
      <c r="AK638" s="250">
        <v>17900</v>
      </c>
      <c r="AP638" s="257">
        <f t="shared" si="57"/>
        <v>17900</v>
      </c>
      <c r="AS638" s="245">
        <f t="shared" si="58"/>
        <v>17900</v>
      </c>
      <c r="AT638" s="8" t="s">
        <v>3230</v>
      </c>
      <c r="AU638" s="8" t="s">
        <v>1286</v>
      </c>
    </row>
    <row r="639" spans="2:47" hidden="1" x14ac:dyDescent="0.3">
      <c r="B639" t="str">
        <f>VLOOKUP(D639,'[1]DOF080 Rev'!B:B,1,FALSE)</f>
        <v>5021019</v>
      </c>
      <c r="C639" t="str">
        <f>VLOOKUP(D639,Category!A:B,2,FALSE)</f>
        <v>NCOS</v>
      </c>
      <c r="D639" t="str">
        <f t="shared" si="61"/>
        <v>5021019</v>
      </c>
      <c r="E639" t="str">
        <f t="shared" si="59"/>
        <v>People &amp; Place DirectorateAss Dir DeliveryAdministrative Buildings</v>
      </c>
      <c r="F639" t="s">
        <v>482</v>
      </c>
      <c r="G639" t="s">
        <v>483</v>
      </c>
      <c r="H639" t="s">
        <v>247</v>
      </c>
      <c r="I639" t="s">
        <v>1236</v>
      </c>
      <c r="J639" t="s">
        <v>594</v>
      </c>
      <c r="K639" t="s">
        <v>595</v>
      </c>
      <c r="L639">
        <v>502</v>
      </c>
      <c r="M639" t="s">
        <v>622</v>
      </c>
      <c r="N639">
        <v>1019</v>
      </c>
      <c r="O639" t="s">
        <v>601</v>
      </c>
      <c r="P639" s="6" t="str">
        <f t="shared" si="60"/>
        <v>Expenditure</v>
      </c>
      <c r="Q639" s="246">
        <v>260</v>
      </c>
      <c r="R639" s="246">
        <v>260</v>
      </c>
      <c r="S639" s="244">
        <v>260</v>
      </c>
      <c r="V639" s="259">
        <f t="shared" si="62"/>
        <v>260</v>
      </c>
      <c r="AJ639" s="245">
        <v>260</v>
      </c>
      <c r="AK639" s="250">
        <v>260</v>
      </c>
      <c r="AP639" s="257">
        <f t="shared" si="57"/>
        <v>260</v>
      </c>
      <c r="AS639" s="245">
        <f t="shared" si="58"/>
        <v>260</v>
      </c>
      <c r="AT639" s="8" t="s">
        <v>3202</v>
      </c>
      <c r="AU639" s="8" t="s">
        <v>1286</v>
      </c>
    </row>
    <row r="640" spans="2:47" hidden="1" x14ac:dyDescent="0.3">
      <c r="B640" t="str">
        <f>VLOOKUP(D640,'[1]DOF080 Rev'!B:B,1,FALSE)</f>
        <v>5021022</v>
      </c>
      <c r="C640" t="str">
        <f>VLOOKUP(D640,Category!A:B,2,FALSE)</f>
        <v>NCOS</v>
      </c>
      <c r="D640" t="str">
        <f t="shared" si="61"/>
        <v>5021022</v>
      </c>
      <c r="E640" t="str">
        <f t="shared" si="59"/>
        <v>People &amp; Place DirectorateAss Dir DeliveryAdministrative Buildings</v>
      </c>
      <c r="F640" t="s">
        <v>482</v>
      </c>
      <c r="G640" t="s">
        <v>483</v>
      </c>
      <c r="H640" t="s">
        <v>247</v>
      </c>
      <c r="I640" t="s">
        <v>1236</v>
      </c>
      <c r="J640" t="s">
        <v>594</v>
      </c>
      <c r="K640" t="s">
        <v>595</v>
      </c>
      <c r="L640">
        <v>502</v>
      </c>
      <c r="M640" t="s">
        <v>622</v>
      </c>
      <c r="N640">
        <v>1022</v>
      </c>
      <c r="O640" t="s">
        <v>602</v>
      </c>
      <c r="P640" s="6" t="str">
        <f t="shared" si="60"/>
        <v>Expenditure</v>
      </c>
      <c r="Q640" s="246">
        <v>10390</v>
      </c>
      <c r="R640" s="246">
        <v>10390</v>
      </c>
      <c r="S640" s="244">
        <v>10390</v>
      </c>
      <c r="V640" s="259">
        <f t="shared" si="62"/>
        <v>10390</v>
      </c>
      <c r="X640" s="245">
        <v>2600</v>
      </c>
      <c r="AJ640" s="245">
        <v>10390</v>
      </c>
      <c r="AK640" s="250">
        <v>12990</v>
      </c>
      <c r="AO640" s="251">
        <f>ROUND(-1082.5*3,0)</f>
        <v>-3248</v>
      </c>
      <c r="AP640" s="257">
        <f t="shared" si="57"/>
        <v>9742</v>
      </c>
      <c r="AS640" s="245">
        <f t="shared" si="58"/>
        <v>9742</v>
      </c>
      <c r="AT640" s="8" t="s">
        <v>3205</v>
      </c>
      <c r="AU640" s="8" t="s">
        <v>1286</v>
      </c>
    </row>
    <row r="641" spans="2:47" hidden="1" x14ac:dyDescent="0.3">
      <c r="B641" t="str">
        <f>VLOOKUP(D641,'[1]DOF080 Rev'!B:B,1,FALSE)</f>
        <v>5021023</v>
      </c>
      <c r="C641" t="str">
        <f>VLOOKUP(D641,Category!A:B,2,FALSE)</f>
        <v>NCOS</v>
      </c>
      <c r="D641" t="str">
        <f t="shared" si="61"/>
        <v>5021023</v>
      </c>
      <c r="E641" t="str">
        <f t="shared" si="59"/>
        <v>People &amp; Place DirectorateAss Dir DeliveryAdministrative Buildings</v>
      </c>
      <c r="F641" t="s">
        <v>482</v>
      </c>
      <c r="G641" t="s">
        <v>483</v>
      </c>
      <c r="H641" t="s">
        <v>247</v>
      </c>
      <c r="I641" t="s">
        <v>1236</v>
      </c>
      <c r="J641" t="s">
        <v>594</v>
      </c>
      <c r="K641" t="s">
        <v>595</v>
      </c>
      <c r="L641">
        <v>502</v>
      </c>
      <c r="M641" t="s">
        <v>622</v>
      </c>
      <c r="N641">
        <v>1023</v>
      </c>
      <c r="O641" t="s">
        <v>528</v>
      </c>
      <c r="P641" s="6" t="str">
        <f t="shared" si="60"/>
        <v>Expenditure</v>
      </c>
      <c r="Q641" s="246">
        <v>7650</v>
      </c>
      <c r="R641" s="246">
        <v>7650</v>
      </c>
      <c r="S641" s="244">
        <v>7650</v>
      </c>
      <c r="V641" s="259">
        <f t="shared" si="62"/>
        <v>7650</v>
      </c>
      <c r="X641" s="245">
        <v>1910</v>
      </c>
      <c r="AJ641" s="245">
        <v>7650</v>
      </c>
      <c r="AK641" s="250">
        <v>9560</v>
      </c>
      <c r="AO641" s="251">
        <f>ROUND(-796.666666666667*3,0)</f>
        <v>-2390</v>
      </c>
      <c r="AP641" s="257">
        <f t="shared" si="57"/>
        <v>7170</v>
      </c>
      <c r="AS641" s="245">
        <f t="shared" si="58"/>
        <v>7170</v>
      </c>
      <c r="AT641" s="8" t="s">
        <v>3205</v>
      </c>
      <c r="AU641" s="8" t="s">
        <v>1286</v>
      </c>
    </row>
    <row r="642" spans="2:47" hidden="1" x14ac:dyDescent="0.3">
      <c r="B642" t="str">
        <f>VLOOKUP(D642,'[1]DOF080 Rev'!B:B,1,FALSE)</f>
        <v>5021025</v>
      </c>
      <c r="C642" t="str">
        <f>VLOOKUP(D642,Category!A:B,2,FALSE)</f>
        <v>NCOS</v>
      </c>
      <c r="D642" t="str">
        <f t="shared" si="61"/>
        <v>5021025</v>
      </c>
      <c r="E642" t="str">
        <f t="shared" si="59"/>
        <v>People &amp; Place DirectorateAss Dir DeliveryAdministrative Buildings</v>
      </c>
      <c r="F642" t="s">
        <v>482</v>
      </c>
      <c r="G642" t="s">
        <v>483</v>
      </c>
      <c r="H642" t="s">
        <v>247</v>
      </c>
      <c r="I642" t="s">
        <v>1236</v>
      </c>
      <c r="J642" t="s">
        <v>594</v>
      </c>
      <c r="K642" t="s">
        <v>595</v>
      </c>
      <c r="L642">
        <v>502</v>
      </c>
      <c r="M642" t="s">
        <v>622</v>
      </c>
      <c r="N642">
        <v>1025</v>
      </c>
      <c r="O642" t="s">
        <v>603</v>
      </c>
      <c r="P642" s="6" t="str">
        <f t="shared" si="60"/>
        <v>Expenditure</v>
      </c>
      <c r="Q642" s="246">
        <v>400</v>
      </c>
      <c r="R642" s="246">
        <v>400</v>
      </c>
      <c r="S642" s="244">
        <v>400</v>
      </c>
      <c r="V642" s="259">
        <f t="shared" si="62"/>
        <v>400</v>
      </c>
      <c r="AJ642" s="245">
        <v>400</v>
      </c>
      <c r="AK642" s="250">
        <v>400</v>
      </c>
      <c r="AP642" s="257">
        <f t="shared" si="57"/>
        <v>400</v>
      </c>
      <c r="AS642" s="245">
        <f t="shared" si="58"/>
        <v>400</v>
      </c>
      <c r="AT642" s="8" t="s">
        <v>3199</v>
      </c>
      <c r="AU642" s="8" t="s">
        <v>1286</v>
      </c>
    </row>
    <row r="643" spans="2:47" hidden="1" x14ac:dyDescent="0.3">
      <c r="B643" t="str">
        <f>VLOOKUP(D643,'[1]DOF080 Rev'!B:B,1,FALSE)</f>
        <v>5021026</v>
      </c>
      <c r="C643" t="str">
        <f>VLOOKUP(D643,Category!A:B,2,FALSE)</f>
        <v>NCOS</v>
      </c>
      <c r="D643" t="str">
        <f t="shared" si="61"/>
        <v>5021026</v>
      </c>
      <c r="E643" t="str">
        <f t="shared" si="59"/>
        <v>People &amp; Place DirectorateAss Dir DeliveryAdministrative Buildings</v>
      </c>
      <c r="F643" t="s">
        <v>482</v>
      </c>
      <c r="G643" t="s">
        <v>483</v>
      </c>
      <c r="H643" t="s">
        <v>247</v>
      </c>
      <c r="I643" t="s">
        <v>1236</v>
      </c>
      <c r="J643" t="s">
        <v>594</v>
      </c>
      <c r="K643" t="s">
        <v>595</v>
      </c>
      <c r="L643">
        <v>502</v>
      </c>
      <c r="M643" t="s">
        <v>622</v>
      </c>
      <c r="N643">
        <v>1026</v>
      </c>
      <c r="O643" t="s">
        <v>604</v>
      </c>
      <c r="P643" s="6" t="str">
        <f t="shared" si="60"/>
        <v>Expenditure</v>
      </c>
      <c r="Q643" s="246">
        <v>940</v>
      </c>
      <c r="R643" s="246">
        <v>940</v>
      </c>
      <c r="S643" s="244">
        <v>940</v>
      </c>
      <c r="V643" s="259">
        <f t="shared" si="62"/>
        <v>940</v>
      </c>
      <c r="AJ643" s="245">
        <v>940</v>
      </c>
      <c r="AK643" s="250">
        <v>940</v>
      </c>
      <c r="AP643" s="257">
        <f t="shared" si="57"/>
        <v>940</v>
      </c>
      <c r="AS643" s="245">
        <f t="shared" si="58"/>
        <v>940</v>
      </c>
      <c r="AU643" s="8" t="s">
        <v>1286</v>
      </c>
    </row>
    <row r="644" spans="2:47" hidden="1" x14ac:dyDescent="0.3">
      <c r="B644" t="str">
        <f>VLOOKUP(D644,'[1]DOF080 Rev'!B:B,1,FALSE)</f>
        <v>5021031</v>
      </c>
      <c r="C644" t="str">
        <f>VLOOKUP(D644,Category!A:B,2,FALSE)</f>
        <v>NCOS</v>
      </c>
      <c r="D644" t="str">
        <f t="shared" si="61"/>
        <v>5021031</v>
      </c>
      <c r="E644" t="str">
        <f t="shared" si="59"/>
        <v>People &amp; Place DirectorateAss Dir DeliveryAdministrative Buildings</v>
      </c>
      <c r="F644" t="s">
        <v>482</v>
      </c>
      <c r="G644" t="s">
        <v>483</v>
      </c>
      <c r="H644" t="s">
        <v>247</v>
      </c>
      <c r="I644" t="s">
        <v>1236</v>
      </c>
      <c r="J644" t="s">
        <v>594</v>
      </c>
      <c r="K644" t="s">
        <v>595</v>
      </c>
      <c r="L644">
        <v>502</v>
      </c>
      <c r="M644" t="s">
        <v>622</v>
      </c>
      <c r="N644">
        <v>1031</v>
      </c>
      <c r="O644" t="s">
        <v>529</v>
      </c>
      <c r="P644" s="6" t="str">
        <f t="shared" si="60"/>
        <v>Expenditure</v>
      </c>
      <c r="Q644" s="246">
        <v>29040</v>
      </c>
      <c r="R644" s="246">
        <v>29040</v>
      </c>
      <c r="S644" s="244">
        <v>29040</v>
      </c>
      <c r="V644" s="259">
        <f t="shared" si="62"/>
        <v>29040</v>
      </c>
      <c r="AH644" s="245">
        <v>-1110</v>
      </c>
      <c r="AJ644" s="245">
        <v>29040</v>
      </c>
      <c r="AK644" s="250">
        <v>27930</v>
      </c>
      <c r="AP644" s="257">
        <f t="shared" si="57"/>
        <v>27930</v>
      </c>
      <c r="AS644" s="245">
        <f t="shared" si="58"/>
        <v>27930</v>
      </c>
      <c r="AU644" s="8" t="s">
        <v>1286</v>
      </c>
    </row>
    <row r="645" spans="2:47" hidden="1" x14ac:dyDescent="0.3">
      <c r="B645" t="str">
        <f>VLOOKUP(D645,'[1]DOF080 Rev'!B:B,1,FALSE)</f>
        <v>5021032</v>
      </c>
      <c r="C645" t="str">
        <f>VLOOKUP(D645,Category!A:B,2,FALSE)</f>
        <v>NCOS</v>
      </c>
      <c r="D645" t="str">
        <f t="shared" si="61"/>
        <v>5021032</v>
      </c>
      <c r="E645" t="str">
        <f t="shared" si="59"/>
        <v>People &amp; Place DirectorateAss Dir DeliveryAdministrative Buildings</v>
      </c>
      <c r="F645" t="s">
        <v>482</v>
      </c>
      <c r="G645" t="s">
        <v>483</v>
      </c>
      <c r="H645" t="s">
        <v>247</v>
      </c>
      <c r="I645" t="s">
        <v>1236</v>
      </c>
      <c r="J645" t="s">
        <v>594</v>
      </c>
      <c r="K645" t="s">
        <v>595</v>
      </c>
      <c r="L645">
        <v>502</v>
      </c>
      <c r="M645" t="s">
        <v>622</v>
      </c>
      <c r="N645">
        <v>1032</v>
      </c>
      <c r="O645" t="s">
        <v>530</v>
      </c>
      <c r="P645" s="6" t="str">
        <f t="shared" si="60"/>
        <v>Expenditure</v>
      </c>
      <c r="Q645" s="246">
        <v>10900</v>
      </c>
      <c r="R645" s="246">
        <v>10900</v>
      </c>
      <c r="S645" s="244">
        <v>10900</v>
      </c>
      <c r="V645" s="259">
        <f t="shared" si="62"/>
        <v>10900</v>
      </c>
      <c r="X645" s="245">
        <v>220</v>
      </c>
      <c r="AJ645" s="245">
        <v>10900</v>
      </c>
      <c r="AK645" s="250">
        <v>11120</v>
      </c>
      <c r="AP645" s="257">
        <f t="shared" si="57"/>
        <v>11120</v>
      </c>
      <c r="AS645" s="245">
        <f t="shared" si="58"/>
        <v>11120</v>
      </c>
      <c r="AU645" s="8" t="s">
        <v>1286</v>
      </c>
    </row>
    <row r="646" spans="2:47" hidden="1" x14ac:dyDescent="0.3">
      <c r="B646" t="str">
        <f>VLOOKUP(D646,'[1]DOF080 Rev'!B:B,1,FALSE)</f>
        <v>5021037</v>
      </c>
      <c r="C646" t="str">
        <f>VLOOKUP(D646,Category!A:B,2,FALSE)</f>
        <v>NCOS</v>
      </c>
      <c r="D646" t="str">
        <f t="shared" si="61"/>
        <v>5021037</v>
      </c>
      <c r="E646" t="str">
        <f t="shared" si="59"/>
        <v>People &amp; Place DirectorateAss Dir DeliveryAdministrative Buildings</v>
      </c>
      <c r="F646" t="s">
        <v>482</v>
      </c>
      <c r="G646" t="s">
        <v>483</v>
      </c>
      <c r="H646" t="s">
        <v>247</v>
      </c>
      <c r="I646" t="s">
        <v>1236</v>
      </c>
      <c r="J646" t="s">
        <v>594</v>
      </c>
      <c r="K646" t="s">
        <v>595</v>
      </c>
      <c r="L646">
        <v>502</v>
      </c>
      <c r="M646" t="s">
        <v>622</v>
      </c>
      <c r="N646">
        <v>1037</v>
      </c>
      <c r="O646" t="s">
        <v>605</v>
      </c>
      <c r="P646" s="6" t="str">
        <f t="shared" si="60"/>
        <v>Expenditure</v>
      </c>
      <c r="Q646" s="246">
        <v>560</v>
      </c>
      <c r="R646" s="246">
        <v>560</v>
      </c>
      <c r="S646" s="244">
        <v>560</v>
      </c>
      <c r="V646" s="259">
        <f t="shared" si="62"/>
        <v>560</v>
      </c>
      <c r="AJ646" s="245">
        <v>560</v>
      </c>
      <c r="AK646" s="250">
        <v>560</v>
      </c>
      <c r="AP646" s="257">
        <f t="shared" ref="AP646:AP709" si="63">SUM(AK646:AO646)</f>
        <v>560</v>
      </c>
      <c r="AS646" s="245">
        <f t="shared" ref="AS646:AS709" si="64">SUM(AP646:AR646)</f>
        <v>560</v>
      </c>
      <c r="AT646" s="8" t="s">
        <v>3202</v>
      </c>
      <c r="AU646" s="8" t="s">
        <v>1286</v>
      </c>
    </row>
    <row r="647" spans="2:47" hidden="1" x14ac:dyDescent="0.3">
      <c r="B647" t="str">
        <f>VLOOKUP(D647,'[1]DOF080 Rev'!B:B,1,FALSE)</f>
        <v>5021040</v>
      </c>
      <c r="C647" t="str">
        <f>VLOOKUP(D647,Category!A:B,2,FALSE)</f>
        <v>NCOS</v>
      </c>
      <c r="D647" t="str">
        <f t="shared" si="61"/>
        <v>5021040</v>
      </c>
      <c r="E647" t="str">
        <f t="shared" ref="E647:E710" si="65">G647&amp;I647&amp;K647</f>
        <v>People &amp; Place DirectorateAss Dir DeliveryAdministrative Buildings</v>
      </c>
      <c r="F647" t="s">
        <v>482</v>
      </c>
      <c r="G647" t="s">
        <v>483</v>
      </c>
      <c r="H647" t="s">
        <v>247</v>
      </c>
      <c r="I647" t="s">
        <v>1236</v>
      </c>
      <c r="J647" t="s">
        <v>594</v>
      </c>
      <c r="K647" t="s">
        <v>595</v>
      </c>
      <c r="L647">
        <v>502</v>
      </c>
      <c r="M647" t="s">
        <v>622</v>
      </c>
      <c r="N647">
        <v>1040</v>
      </c>
      <c r="O647" t="s">
        <v>606</v>
      </c>
      <c r="P647" s="6" t="str">
        <f t="shared" ref="P647:P710" si="66">IF(N647&lt;5000,"Expenditure","Income")</f>
        <v>Expenditure</v>
      </c>
      <c r="Q647" s="246">
        <v>800</v>
      </c>
      <c r="R647" s="246">
        <v>800</v>
      </c>
      <c r="S647" s="244">
        <v>800</v>
      </c>
      <c r="V647" s="259">
        <f t="shared" si="62"/>
        <v>800</v>
      </c>
      <c r="X647" s="245">
        <v>40</v>
      </c>
      <c r="AJ647" s="245">
        <v>800</v>
      </c>
      <c r="AK647" s="250">
        <v>840</v>
      </c>
      <c r="AP647" s="257">
        <f t="shared" si="63"/>
        <v>840</v>
      </c>
      <c r="AS647" s="245">
        <f t="shared" si="64"/>
        <v>840</v>
      </c>
      <c r="AU647" s="8" t="s">
        <v>1286</v>
      </c>
    </row>
    <row r="648" spans="2:47" hidden="1" x14ac:dyDescent="0.3">
      <c r="B648" t="str">
        <f>VLOOKUP(D648,'[1]DOF080 Rev'!B:B,1,FALSE)</f>
        <v>5021041</v>
      </c>
      <c r="C648" t="str">
        <f>VLOOKUP(D648,Category!A:B,2,FALSE)</f>
        <v>NCOS</v>
      </c>
      <c r="D648" t="str">
        <f t="shared" ref="D648:D711" si="67">L648&amp;N648</f>
        <v>5021041</v>
      </c>
      <c r="E648" t="str">
        <f t="shared" si="65"/>
        <v>People &amp; Place DirectorateAss Dir DeliveryAdministrative Buildings</v>
      </c>
      <c r="F648" t="s">
        <v>482</v>
      </c>
      <c r="G648" t="s">
        <v>483</v>
      </c>
      <c r="H648" t="s">
        <v>247</v>
      </c>
      <c r="I648" t="s">
        <v>1236</v>
      </c>
      <c r="J648" t="s">
        <v>594</v>
      </c>
      <c r="K648" t="s">
        <v>595</v>
      </c>
      <c r="L648">
        <v>502</v>
      </c>
      <c r="M648" t="s">
        <v>622</v>
      </c>
      <c r="N648">
        <v>1041</v>
      </c>
      <c r="O648" t="s">
        <v>607</v>
      </c>
      <c r="P648" s="6" t="str">
        <f t="shared" si="66"/>
        <v>Expenditure</v>
      </c>
      <c r="Q648" s="246">
        <v>1180</v>
      </c>
      <c r="R648" s="246">
        <v>1180</v>
      </c>
      <c r="S648" s="244">
        <v>1180</v>
      </c>
      <c r="V648" s="259">
        <f t="shared" ref="V648:V711" si="68">SUM(S648:U648)</f>
        <v>1180</v>
      </c>
      <c r="X648" s="245">
        <v>50</v>
      </c>
      <c r="AJ648" s="245">
        <v>1180</v>
      </c>
      <c r="AK648" s="250">
        <v>1230</v>
      </c>
      <c r="AP648" s="257">
        <f t="shared" si="63"/>
        <v>1230</v>
      </c>
      <c r="AS648" s="245">
        <f t="shared" si="64"/>
        <v>1230</v>
      </c>
      <c r="AT648" s="8" t="s">
        <v>3202</v>
      </c>
      <c r="AU648" s="8" t="s">
        <v>1286</v>
      </c>
    </row>
    <row r="649" spans="2:47" hidden="1" x14ac:dyDescent="0.3">
      <c r="B649" t="str">
        <f>VLOOKUP(D649,'[1]DOF080 Rev'!B:B,1,FALSE)</f>
        <v>5021042</v>
      </c>
      <c r="C649" t="str">
        <f>VLOOKUP(D649,Category!A:B,2,FALSE)</f>
        <v>NCOS</v>
      </c>
      <c r="D649" t="str">
        <f t="shared" si="67"/>
        <v>5021042</v>
      </c>
      <c r="E649" t="str">
        <f t="shared" si="65"/>
        <v>People &amp; Place DirectorateAss Dir DeliveryAdministrative Buildings</v>
      </c>
      <c r="F649" t="s">
        <v>482</v>
      </c>
      <c r="G649" t="s">
        <v>483</v>
      </c>
      <c r="H649" t="s">
        <v>247</v>
      </c>
      <c r="I649" t="s">
        <v>1236</v>
      </c>
      <c r="J649" t="s">
        <v>594</v>
      </c>
      <c r="K649" t="s">
        <v>595</v>
      </c>
      <c r="L649">
        <v>502</v>
      </c>
      <c r="M649" t="s">
        <v>622</v>
      </c>
      <c r="N649">
        <v>1042</v>
      </c>
      <c r="O649" t="s">
        <v>180</v>
      </c>
      <c r="P649" s="6" t="str">
        <f t="shared" si="66"/>
        <v>Expenditure</v>
      </c>
      <c r="Q649" s="246">
        <v>2950</v>
      </c>
      <c r="R649" s="246">
        <v>2950</v>
      </c>
      <c r="S649" s="244">
        <v>2950</v>
      </c>
      <c r="V649" s="259">
        <f t="shared" si="68"/>
        <v>2950</v>
      </c>
      <c r="X649" s="245">
        <v>160</v>
      </c>
      <c r="AJ649" s="245">
        <v>2950</v>
      </c>
      <c r="AK649" s="250">
        <v>3110</v>
      </c>
      <c r="AP649" s="257">
        <f t="shared" si="63"/>
        <v>3110</v>
      </c>
      <c r="AS649" s="245">
        <f t="shared" si="64"/>
        <v>3110</v>
      </c>
      <c r="AT649" s="8" t="s">
        <v>3202</v>
      </c>
      <c r="AU649" s="8" t="s">
        <v>1286</v>
      </c>
    </row>
    <row r="650" spans="2:47" hidden="1" x14ac:dyDescent="0.3">
      <c r="B650" t="str">
        <f>VLOOKUP(D650,'[1]DOF080 Rev'!B:B,1,FALSE)</f>
        <v>5021049</v>
      </c>
      <c r="C650" t="str">
        <f>VLOOKUP(D650,Category!A:B,2,FALSE)</f>
        <v>NCOS</v>
      </c>
      <c r="D650" t="str">
        <f t="shared" si="67"/>
        <v>5021049</v>
      </c>
      <c r="E650" t="str">
        <f t="shared" si="65"/>
        <v>People &amp; Place DirectorateAss Dir DeliveryAdministrative Buildings</v>
      </c>
      <c r="F650" t="s">
        <v>482</v>
      </c>
      <c r="G650" t="s">
        <v>483</v>
      </c>
      <c r="H650" t="s">
        <v>247</v>
      </c>
      <c r="I650" t="s">
        <v>1236</v>
      </c>
      <c r="J650" t="s">
        <v>594</v>
      </c>
      <c r="K650" t="s">
        <v>595</v>
      </c>
      <c r="L650">
        <v>502</v>
      </c>
      <c r="M650" t="s">
        <v>622</v>
      </c>
      <c r="N650">
        <v>1049</v>
      </c>
      <c r="O650" t="s">
        <v>608</v>
      </c>
      <c r="P650" s="6" t="str">
        <f t="shared" si="66"/>
        <v>Expenditure</v>
      </c>
      <c r="Q650" s="246">
        <v>530</v>
      </c>
      <c r="R650" s="246">
        <v>530</v>
      </c>
      <c r="S650" s="244">
        <v>530</v>
      </c>
      <c r="V650" s="259">
        <f t="shared" si="68"/>
        <v>530</v>
      </c>
      <c r="AJ650" s="245">
        <v>530</v>
      </c>
      <c r="AK650" s="250">
        <v>530</v>
      </c>
      <c r="AP650" s="257">
        <f t="shared" si="63"/>
        <v>530</v>
      </c>
      <c r="AS650" s="245">
        <f t="shared" si="64"/>
        <v>530</v>
      </c>
      <c r="AU650" s="8" t="s">
        <v>1286</v>
      </c>
    </row>
    <row r="651" spans="2:47" hidden="1" x14ac:dyDescent="0.3">
      <c r="B651" t="str">
        <f>VLOOKUP(D651,'[1]DOF080 Rev'!B:B,1,FALSE)</f>
        <v>5021050</v>
      </c>
      <c r="C651" t="str">
        <f>VLOOKUP(D651,Category!A:B,2,FALSE)</f>
        <v>NCOS</v>
      </c>
      <c r="D651" t="str">
        <f t="shared" si="67"/>
        <v>5021050</v>
      </c>
      <c r="E651" t="str">
        <f t="shared" si="65"/>
        <v>People &amp; Place DirectorateAss Dir DeliveryAdministrative Buildings</v>
      </c>
      <c r="F651" t="s">
        <v>482</v>
      </c>
      <c r="G651" t="s">
        <v>483</v>
      </c>
      <c r="H651" t="s">
        <v>247</v>
      </c>
      <c r="I651" t="s">
        <v>1236</v>
      </c>
      <c r="J651" t="s">
        <v>594</v>
      </c>
      <c r="K651" t="s">
        <v>595</v>
      </c>
      <c r="L651">
        <v>502</v>
      </c>
      <c r="M651" t="s">
        <v>622</v>
      </c>
      <c r="N651">
        <v>1050</v>
      </c>
      <c r="O651" s="7" t="s">
        <v>609</v>
      </c>
      <c r="P651" s="6" t="str">
        <f t="shared" si="66"/>
        <v>Expenditure</v>
      </c>
      <c r="Q651" s="246">
        <v>770</v>
      </c>
      <c r="R651" s="246">
        <v>770</v>
      </c>
      <c r="S651" s="244">
        <v>770</v>
      </c>
      <c r="V651" s="259">
        <f t="shared" si="68"/>
        <v>770</v>
      </c>
      <c r="AJ651" s="245">
        <v>770</v>
      </c>
      <c r="AK651" s="250">
        <v>770</v>
      </c>
      <c r="AP651" s="257">
        <f t="shared" si="63"/>
        <v>770</v>
      </c>
      <c r="AS651" s="245">
        <f t="shared" si="64"/>
        <v>770</v>
      </c>
      <c r="AU651" s="8" t="s">
        <v>1286</v>
      </c>
    </row>
    <row r="652" spans="2:47" hidden="1" x14ac:dyDescent="0.3">
      <c r="B652" t="str">
        <f>VLOOKUP(D652,'[1]DOF080 Rev'!B:B,1,FALSE)</f>
        <v>5021051</v>
      </c>
      <c r="C652" t="str">
        <f>VLOOKUP(D652,Category!A:B,2,FALSE)</f>
        <v>NCOS</v>
      </c>
      <c r="D652" t="str">
        <f t="shared" si="67"/>
        <v>5021051</v>
      </c>
      <c r="E652" t="str">
        <f t="shared" si="65"/>
        <v>People &amp; Place DirectorateAss Dir DeliveryAdministrative Buildings</v>
      </c>
      <c r="F652" t="s">
        <v>482</v>
      </c>
      <c r="G652" t="s">
        <v>483</v>
      </c>
      <c r="H652" t="s">
        <v>247</v>
      </c>
      <c r="I652" t="s">
        <v>1236</v>
      </c>
      <c r="J652" t="s">
        <v>594</v>
      </c>
      <c r="K652" t="s">
        <v>595</v>
      </c>
      <c r="L652">
        <v>502</v>
      </c>
      <c r="M652" t="s">
        <v>622</v>
      </c>
      <c r="N652">
        <v>1051</v>
      </c>
      <c r="O652" s="7" t="s">
        <v>610</v>
      </c>
      <c r="P652" s="6" t="str">
        <f t="shared" si="66"/>
        <v>Expenditure</v>
      </c>
      <c r="Q652" s="246">
        <v>3210</v>
      </c>
      <c r="R652" s="246">
        <v>3210</v>
      </c>
      <c r="S652" s="244">
        <v>3210</v>
      </c>
      <c r="V652" s="259">
        <f t="shared" si="68"/>
        <v>3210</v>
      </c>
      <c r="AJ652" s="245">
        <v>3210</v>
      </c>
      <c r="AK652" s="250">
        <v>3210</v>
      </c>
      <c r="AP652" s="257">
        <f t="shared" si="63"/>
        <v>3210</v>
      </c>
      <c r="AS652" s="245">
        <f t="shared" si="64"/>
        <v>3210</v>
      </c>
      <c r="AU652" s="8" t="s">
        <v>1286</v>
      </c>
    </row>
    <row r="653" spans="2:47" hidden="1" x14ac:dyDescent="0.3">
      <c r="B653" t="str">
        <f>VLOOKUP(D653,'[1]DOF080 Rev'!B:B,1,FALSE)</f>
        <v>5021052</v>
      </c>
      <c r="C653" t="str">
        <f>VLOOKUP(D653,Category!A:B,2,FALSE)</f>
        <v>NCOS</v>
      </c>
      <c r="D653" t="str">
        <f t="shared" si="67"/>
        <v>5021052</v>
      </c>
      <c r="E653" t="str">
        <f t="shared" si="65"/>
        <v>People &amp; Place DirectorateAss Dir DeliveryAdministrative Buildings</v>
      </c>
      <c r="F653" t="s">
        <v>482</v>
      </c>
      <c r="G653" t="s">
        <v>483</v>
      </c>
      <c r="H653" t="s">
        <v>247</v>
      </c>
      <c r="I653" t="s">
        <v>1236</v>
      </c>
      <c r="J653" t="s">
        <v>594</v>
      </c>
      <c r="K653" t="s">
        <v>595</v>
      </c>
      <c r="L653">
        <v>502</v>
      </c>
      <c r="M653" t="s">
        <v>622</v>
      </c>
      <c r="N653">
        <v>1052</v>
      </c>
      <c r="O653" s="7" t="s">
        <v>307</v>
      </c>
      <c r="P653" s="6" t="str">
        <f t="shared" si="66"/>
        <v>Expenditure</v>
      </c>
      <c r="Q653" s="246">
        <v>1030</v>
      </c>
      <c r="R653" s="246">
        <v>1030</v>
      </c>
      <c r="S653" s="244">
        <v>1030</v>
      </c>
      <c r="V653" s="259">
        <f t="shared" si="68"/>
        <v>1030</v>
      </c>
      <c r="AJ653" s="245">
        <v>1030</v>
      </c>
      <c r="AK653" s="250">
        <v>1030</v>
      </c>
      <c r="AP653" s="257">
        <f t="shared" si="63"/>
        <v>1030</v>
      </c>
      <c r="AS653" s="245">
        <f t="shared" si="64"/>
        <v>1030</v>
      </c>
      <c r="AU653" s="8" t="s">
        <v>1286</v>
      </c>
    </row>
    <row r="654" spans="2:47" hidden="1" x14ac:dyDescent="0.3">
      <c r="B654" t="str">
        <f>VLOOKUP(D654,'[1]DOF080 Rev'!B:B,1,FALSE)</f>
        <v>5021053</v>
      </c>
      <c r="C654" t="str">
        <f>VLOOKUP(D654,Category!A:B,2,FALSE)</f>
        <v>NCOS</v>
      </c>
      <c r="D654" t="str">
        <f t="shared" si="67"/>
        <v>5021053</v>
      </c>
      <c r="E654" t="str">
        <f t="shared" si="65"/>
        <v>People &amp; Place DirectorateAss Dir DeliveryAdministrative Buildings</v>
      </c>
      <c r="F654" t="s">
        <v>482</v>
      </c>
      <c r="G654" t="s">
        <v>483</v>
      </c>
      <c r="H654" t="s">
        <v>247</v>
      </c>
      <c r="I654" t="s">
        <v>1236</v>
      </c>
      <c r="J654" t="s">
        <v>594</v>
      </c>
      <c r="K654" t="s">
        <v>595</v>
      </c>
      <c r="L654">
        <v>502</v>
      </c>
      <c r="M654" t="s">
        <v>622</v>
      </c>
      <c r="N654">
        <v>1053</v>
      </c>
      <c r="O654" t="s">
        <v>611</v>
      </c>
      <c r="P654" s="6" t="str">
        <f t="shared" si="66"/>
        <v>Expenditure</v>
      </c>
      <c r="Q654" s="246">
        <v>370</v>
      </c>
      <c r="R654" s="246">
        <v>370</v>
      </c>
      <c r="S654" s="244">
        <v>370</v>
      </c>
      <c r="V654" s="259">
        <f t="shared" si="68"/>
        <v>370</v>
      </c>
      <c r="X654" s="245">
        <v>30</v>
      </c>
      <c r="AJ654" s="245">
        <v>370</v>
      </c>
      <c r="AK654" s="250">
        <v>400</v>
      </c>
      <c r="AP654" s="257">
        <f t="shared" si="63"/>
        <v>400</v>
      </c>
      <c r="AS654" s="245">
        <f t="shared" si="64"/>
        <v>400</v>
      </c>
      <c r="AT654" s="8" t="s">
        <v>3202</v>
      </c>
      <c r="AU654" s="8" t="s">
        <v>3061</v>
      </c>
    </row>
    <row r="655" spans="2:47" hidden="1" x14ac:dyDescent="0.3">
      <c r="B655" t="str">
        <f>VLOOKUP(D655,'[1]DOF080 Rev'!B:B,1,FALSE)</f>
        <v>5021055</v>
      </c>
      <c r="C655" t="str">
        <f>VLOOKUP(D655,Category!A:B,2,FALSE)</f>
        <v>NCOS</v>
      </c>
      <c r="D655" t="str">
        <f t="shared" si="67"/>
        <v>5021055</v>
      </c>
      <c r="E655" t="str">
        <f t="shared" si="65"/>
        <v>People &amp; Place DirectorateAss Dir DeliveryAdministrative Buildings</v>
      </c>
      <c r="F655" t="s">
        <v>482</v>
      </c>
      <c r="G655" t="s">
        <v>483</v>
      </c>
      <c r="H655" t="s">
        <v>247</v>
      </c>
      <c r="I655" t="s">
        <v>1236</v>
      </c>
      <c r="J655" t="s">
        <v>594</v>
      </c>
      <c r="K655" t="s">
        <v>595</v>
      </c>
      <c r="L655">
        <v>502</v>
      </c>
      <c r="M655" t="s">
        <v>622</v>
      </c>
      <c r="N655">
        <v>1055</v>
      </c>
      <c r="O655" s="7" t="s">
        <v>613</v>
      </c>
      <c r="P655" s="6" t="str">
        <f t="shared" si="66"/>
        <v>Expenditure</v>
      </c>
      <c r="Q655" s="246">
        <v>360</v>
      </c>
      <c r="R655" s="246">
        <v>360</v>
      </c>
      <c r="S655" s="244">
        <v>360</v>
      </c>
      <c r="V655" s="259">
        <f t="shared" si="68"/>
        <v>360</v>
      </c>
      <c r="AJ655" s="245">
        <v>360</v>
      </c>
      <c r="AK655" s="250">
        <v>360</v>
      </c>
      <c r="AP655" s="257">
        <f t="shared" si="63"/>
        <v>360</v>
      </c>
      <c r="AS655" s="245">
        <f t="shared" si="64"/>
        <v>360</v>
      </c>
      <c r="AT655" s="8" t="s">
        <v>3202</v>
      </c>
      <c r="AU655" s="8" t="s">
        <v>1286</v>
      </c>
    </row>
    <row r="656" spans="2:47" hidden="1" x14ac:dyDescent="0.3">
      <c r="B656" t="str">
        <f>VLOOKUP(D656,'[1]DOF080 Rev'!B:B,1,FALSE)</f>
        <v>5021056</v>
      </c>
      <c r="C656" t="str">
        <f>VLOOKUP(D656,Category!A:B,2,FALSE)</f>
        <v>NCOS</v>
      </c>
      <c r="D656" t="str">
        <f t="shared" si="67"/>
        <v>5021056</v>
      </c>
      <c r="E656" t="str">
        <f t="shared" si="65"/>
        <v>People &amp; Place DirectorateAss Dir DeliveryAdministrative Buildings</v>
      </c>
      <c r="F656" t="s">
        <v>482</v>
      </c>
      <c r="G656" t="s">
        <v>483</v>
      </c>
      <c r="H656" t="s">
        <v>247</v>
      </c>
      <c r="I656" t="s">
        <v>1236</v>
      </c>
      <c r="J656" t="s">
        <v>594</v>
      </c>
      <c r="K656" t="s">
        <v>595</v>
      </c>
      <c r="L656">
        <v>502</v>
      </c>
      <c r="M656" t="s">
        <v>622</v>
      </c>
      <c r="N656">
        <v>1056</v>
      </c>
      <c r="O656" s="7" t="s">
        <v>614</v>
      </c>
      <c r="P656" s="6" t="str">
        <f t="shared" si="66"/>
        <v>Expenditure</v>
      </c>
      <c r="Q656" s="246">
        <v>150</v>
      </c>
      <c r="R656" s="246">
        <v>150</v>
      </c>
      <c r="S656" s="244">
        <v>150</v>
      </c>
      <c r="V656" s="259">
        <f t="shared" si="68"/>
        <v>150</v>
      </c>
      <c r="AJ656" s="245">
        <v>150</v>
      </c>
      <c r="AK656" s="250">
        <v>150</v>
      </c>
      <c r="AP656" s="257">
        <f t="shared" si="63"/>
        <v>150</v>
      </c>
      <c r="AS656" s="245">
        <f t="shared" si="64"/>
        <v>150</v>
      </c>
      <c r="AT656" s="8" t="s">
        <v>3202</v>
      </c>
      <c r="AU656" s="8" t="s">
        <v>1286</v>
      </c>
    </row>
    <row r="657" spans="2:47" hidden="1" x14ac:dyDescent="0.3">
      <c r="B657" t="str">
        <f>VLOOKUP(D657,'[1]DOF080 Rev'!B:B,1,FALSE)</f>
        <v>5021093</v>
      </c>
      <c r="C657" t="str">
        <f>VLOOKUP(D657,Category!A:B,2,FALSE)</f>
        <v>NCOS</v>
      </c>
      <c r="D657" t="str">
        <f t="shared" si="67"/>
        <v>5021093</v>
      </c>
      <c r="E657" t="str">
        <f t="shared" si="65"/>
        <v>People &amp; Place DirectorateAss Dir DeliveryAdministrative Buildings</v>
      </c>
      <c r="F657" t="s">
        <v>482</v>
      </c>
      <c r="G657" t="s">
        <v>483</v>
      </c>
      <c r="H657" t="s">
        <v>247</v>
      </c>
      <c r="I657" t="s">
        <v>1236</v>
      </c>
      <c r="J657" t="s">
        <v>594</v>
      </c>
      <c r="K657" t="s">
        <v>595</v>
      </c>
      <c r="L657">
        <v>502</v>
      </c>
      <c r="M657" t="s">
        <v>622</v>
      </c>
      <c r="N657">
        <v>1093</v>
      </c>
      <c r="O657" t="s">
        <v>617</v>
      </c>
      <c r="P657" s="6" t="str">
        <f t="shared" si="66"/>
        <v>Expenditure</v>
      </c>
      <c r="Q657" s="246">
        <v>1100</v>
      </c>
      <c r="R657" s="246">
        <v>1100</v>
      </c>
      <c r="S657" s="244">
        <v>1100</v>
      </c>
      <c r="V657" s="259">
        <f t="shared" si="68"/>
        <v>1100</v>
      </c>
      <c r="X657" s="245">
        <v>20</v>
      </c>
      <c r="AJ657" s="245">
        <v>1100</v>
      </c>
      <c r="AK657" s="250">
        <v>1120</v>
      </c>
      <c r="AP657" s="257">
        <f t="shared" si="63"/>
        <v>1120</v>
      </c>
      <c r="AS657" s="245">
        <f t="shared" si="64"/>
        <v>1120</v>
      </c>
      <c r="AT657" s="8" t="s">
        <v>3202</v>
      </c>
      <c r="AU657" s="8" t="s">
        <v>3059</v>
      </c>
    </row>
    <row r="658" spans="2:47" hidden="1" x14ac:dyDescent="0.3">
      <c r="B658" t="str">
        <f>VLOOKUP(D658,'[1]DOF080 Rev'!B:B,1,FALSE)</f>
        <v>5022007</v>
      </c>
      <c r="C658" t="str">
        <f>VLOOKUP(D658,Category!A:B,2,FALSE)</f>
        <v>NCOS</v>
      </c>
      <c r="D658" t="str">
        <f t="shared" si="67"/>
        <v>5022007</v>
      </c>
      <c r="E658" t="str">
        <f t="shared" si="65"/>
        <v>People &amp; Place DirectorateAss Dir DeliveryAdministrative Buildings</v>
      </c>
      <c r="F658" t="s">
        <v>482</v>
      </c>
      <c r="G658" t="s">
        <v>483</v>
      </c>
      <c r="H658" t="s">
        <v>247</v>
      </c>
      <c r="I658" t="s">
        <v>1236</v>
      </c>
      <c r="J658" t="s">
        <v>594</v>
      </c>
      <c r="K658" t="s">
        <v>595</v>
      </c>
      <c r="L658">
        <v>502</v>
      </c>
      <c r="M658" t="s">
        <v>622</v>
      </c>
      <c r="N658">
        <v>2007</v>
      </c>
      <c r="O658" t="s">
        <v>619</v>
      </c>
      <c r="P658" s="6" t="str">
        <f t="shared" si="66"/>
        <v>Expenditure</v>
      </c>
      <c r="Q658" s="246">
        <v>3790</v>
      </c>
      <c r="R658" s="246">
        <v>3790</v>
      </c>
      <c r="S658" s="244">
        <v>3790</v>
      </c>
      <c r="V658" s="259">
        <f t="shared" si="68"/>
        <v>3790</v>
      </c>
      <c r="AJ658" s="245">
        <v>3790</v>
      </c>
      <c r="AK658" s="250">
        <v>3790</v>
      </c>
      <c r="AP658" s="257">
        <f t="shared" si="63"/>
        <v>3790</v>
      </c>
      <c r="AS658" s="245">
        <f t="shared" si="64"/>
        <v>3790</v>
      </c>
      <c r="AT658" s="8" t="s">
        <v>3202</v>
      </c>
      <c r="AU658" s="8" t="s">
        <v>1286</v>
      </c>
    </row>
    <row r="659" spans="2:47" hidden="1" x14ac:dyDescent="0.3">
      <c r="B659" t="str">
        <f>VLOOKUP(D659,'[1]DOF080 Rev'!B:B,1,FALSE)</f>
        <v>5025002</v>
      </c>
      <c r="C659" t="s">
        <v>1294</v>
      </c>
      <c r="D659" t="str">
        <f t="shared" si="67"/>
        <v>5025002</v>
      </c>
      <c r="E659" t="str">
        <f t="shared" si="65"/>
        <v>People &amp; Place DirectorateAss Dir DeliveryAdministrative Buildings</v>
      </c>
      <c r="F659" t="s">
        <v>482</v>
      </c>
      <c r="G659" t="s">
        <v>483</v>
      </c>
      <c r="H659" t="s">
        <v>247</v>
      </c>
      <c r="I659" t="s">
        <v>1236</v>
      </c>
      <c r="J659" t="s">
        <v>594</v>
      </c>
      <c r="K659" t="s">
        <v>595</v>
      </c>
      <c r="L659">
        <v>502</v>
      </c>
      <c r="M659" t="s">
        <v>622</v>
      </c>
      <c r="N659">
        <v>5002</v>
      </c>
      <c r="O659" t="s">
        <v>308</v>
      </c>
      <c r="P659" s="6" t="s">
        <v>1185</v>
      </c>
      <c r="Q659" s="246">
        <v>7500</v>
      </c>
      <c r="R659" s="246">
        <v>7500</v>
      </c>
      <c r="S659" s="244">
        <v>7500</v>
      </c>
      <c r="V659" s="259">
        <f t="shared" si="68"/>
        <v>7500</v>
      </c>
      <c r="AJ659" s="245">
        <v>7500</v>
      </c>
      <c r="AK659" s="250">
        <v>7500</v>
      </c>
      <c r="AP659" s="257">
        <f t="shared" si="63"/>
        <v>7500</v>
      </c>
      <c r="AS659" s="245">
        <f t="shared" si="64"/>
        <v>7500</v>
      </c>
      <c r="AT659" s="8" t="s">
        <v>3202</v>
      </c>
      <c r="AU659" s="8" t="s">
        <v>1286</v>
      </c>
    </row>
    <row r="660" spans="2:47" hidden="1" x14ac:dyDescent="0.3">
      <c r="B660" t="str">
        <f>VLOOKUP(D660,'[1]DOF080 Rev'!B:B,1,FALSE)</f>
        <v>5031000</v>
      </c>
      <c r="C660" t="str">
        <f>VLOOKUP(D660,Category!A:B,2,FALSE)</f>
        <v>NCOS</v>
      </c>
      <c r="D660" t="str">
        <f t="shared" si="67"/>
        <v>5031000</v>
      </c>
      <c r="E660" t="str">
        <f t="shared" si="65"/>
        <v>People &amp; Place DirectorateAss Dir DeliveryAdministrative Buildings</v>
      </c>
      <c r="F660" t="s">
        <v>482</v>
      </c>
      <c r="G660" t="s">
        <v>483</v>
      </c>
      <c r="H660" t="s">
        <v>247</v>
      </c>
      <c r="I660" t="s">
        <v>1236</v>
      </c>
      <c r="J660" t="s">
        <v>594</v>
      </c>
      <c r="K660" t="s">
        <v>595</v>
      </c>
      <c r="L660">
        <v>503</v>
      </c>
      <c r="M660" t="s">
        <v>623</v>
      </c>
      <c r="N660">
        <v>1000</v>
      </c>
      <c r="O660" t="s">
        <v>427</v>
      </c>
      <c r="P660" s="6" t="str">
        <f t="shared" si="66"/>
        <v>Expenditure</v>
      </c>
      <c r="Q660" s="246">
        <v>1220</v>
      </c>
      <c r="R660" s="246">
        <v>1220</v>
      </c>
      <c r="S660" s="244">
        <v>1220</v>
      </c>
      <c r="V660" s="259">
        <f t="shared" si="68"/>
        <v>1220</v>
      </c>
      <c r="AJ660" s="245">
        <v>1220</v>
      </c>
      <c r="AK660" s="250">
        <v>1220</v>
      </c>
      <c r="AP660" s="257">
        <f t="shared" si="63"/>
        <v>1220</v>
      </c>
      <c r="AS660" s="245">
        <f t="shared" si="64"/>
        <v>1220</v>
      </c>
      <c r="AU660" s="8" t="s">
        <v>1286</v>
      </c>
    </row>
    <row r="661" spans="2:47" hidden="1" x14ac:dyDescent="0.3">
      <c r="B661" t="str">
        <f>VLOOKUP(D661,'[1]DOF080 Rev'!B:B,1,FALSE)</f>
        <v>5031042</v>
      </c>
      <c r="C661" t="str">
        <f>VLOOKUP(D661,Category!A:B,2,FALSE)</f>
        <v>NCOS</v>
      </c>
      <c r="D661" t="str">
        <f t="shared" si="67"/>
        <v>5031042</v>
      </c>
      <c r="E661" t="str">
        <f t="shared" si="65"/>
        <v>People &amp; Place DirectorateAss Dir DeliveryAdministrative Buildings</v>
      </c>
      <c r="F661" t="s">
        <v>482</v>
      </c>
      <c r="G661" t="s">
        <v>483</v>
      </c>
      <c r="H661" t="s">
        <v>247</v>
      </c>
      <c r="I661" t="s">
        <v>1236</v>
      </c>
      <c r="J661" t="s">
        <v>594</v>
      </c>
      <c r="K661" t="s">
        <v>595</v>
      </c>
      <c r="L661">
        <v>503</v>
      </c>
      <c r="M661" t="s">
        <v>623</v>
      </c>
      <c r="N661">
        <v>1042</v>
      </c>
      <c r="O661" t="s">
        <v>180</v>
      </c>
      <c r="P661" s="6" t="str">
        <f t="shared" si="66"/>
        <v>Expenditure</v>
      </c>
      <c r="Q661" s="246">
        <v>400</v>
      </c>
      <c r="R661" s="246">
        <v>400</v>
      </c>
      <c r="S661" s="244">
        <v>400</v>
      </c>
      <c r="V661" s="259">
        <f t="shared" si="68"/>
        <v>400</v>
      </c>
      <c r="X661" s="245">
        <v>20</v>
      </c>
      <c r="AJ661" s="245">
        <v>400</v>
      </c>
      <c r="AK661" s="250">
        <v>420</v>
      </c>
      <c r="AP661" s="257">
        <f t="shared" si="63"/>
        <v>420</v>
      </c>
      <c r="AS661" s="245">
        <f t="shared" si="64"/>
        <v>420</v>
      </c>
      <c r="AU661" s="8" t="s">
        <v>1286</v>
      </c>
    </row>
    <row r="662" spans="2:47" hidden="1" x14ac:dyDescent="0.3">
      <c r="B662" t="str">
        <f>VLOOKUP(D662,'[1]DOF080 Rev'!B:B,1,FALSE)</f>
        <v>5101000</v>
      </c>
      <c r="C662" t="str">
        <f>VLOOKUP(D662,Category!A:B,2,FALSE)</f>
        <v>NCOS</v>
      </c>
      <c r="D662" t="str">
        <f t="shared" si="67"/>
        <v>5101000</v>
      </c>
      <c r="E662" t="str">
        <f t="shared" si="65"/>
        <v>People &amp; Place DirectorateAss Dir DeliveryAdministrative Buildings</v>
      </c>
      <c r="F662" t="s">
        <v>482</v>
      </c>
      <c r="G662" t="s">
        <v>483</v>
      </c>
      <c r="H662" t="s">
        <v>247</v>
      </c>
      <c r="I662" t="s">
        <v>1236</v>
      </c>
      <c r="J662" t="s">
        <v>594</v>
      </c>
      <c r="K662" t="s">
        <v>595</v>
      </c>
      <c r="L662">
        <v>510</v>
      </c>
      <c r="M662" t="s">
        <v>624</v>
      </c>
      <c r="N662">
        <v>1000</v>
      </c>
      <c r="O662" t="s">
        <v>427</v>
      </c>
      <c r="P662" s="6" t="str">
        <f t="shared" si="66"/>
        <v>Expenditure</v>
      </c>
      <c r="Q662" s="246">
        <v>0</v>
      </c>
      <c r="R662" s="246">
        <v>0</v>
      </c>
      <c r="S662" s="244">
        <v>0</v>
      </c>
      <c r="V662" s="259">
        <f t="shared" si="68"/>
        <v>0</v>
      </c>
      <c r="AJ662" s="245">
        <v>0</v>
      </c>
      <c r="AK662" s="250">
        <v>0</v>
      </c>
      <c r="AP662" s="257">
        <f t="shared" si="63"/>
        <v>0</v>
      </c>
      <c r="AS662" s="245">
        <f t="shared" si="64"/>
        <v>0</v>
      </c>
      <c r="AU662" s="8" t="s">
        <v>1286</v>
      </c>
    </row>
    <row r="663" spans="2:47" ht="28.8" hidden="1" x14ac:dyDescent="0.3">
      <c r="B663" t="str">
        <f>VLOOKUP(D663,'[1]DOF080 Rev'!B:B,1,FALSE)</f>
        <v>5101022</v>
      </c>
      <c r="C663" t="str">
        <f>VLOOKUP(D663,Category!A:B,2,FALSE)</f>
        <v>NCOS</v>
      </c>
      <c r="D663" t="str">
        <f t="shared" si="67"/>
        <v>5101022</v>
      </c>
      <c r="E663" t="str">
        <f t="shared" si="65"/>
        <v>People &amp; Place DirectorateAss Dir DeliveryAdministrative Buildings</v>
      </c>
      <c r="F663" t="s">
        <v>482</v>
      </c>
      <c r="G663" t="s">
        <v>483</v>
      </c>
      <c r="H663" t="s">
        <v>247</v>
      </c>
      <c r="I663" t="s">
        <v>1236</v>
      </c>
      <c r="J663" t="s">
        <v>594</v>
      </c>
      <c r="K663" t="s">
        <v>595</v>
      </c>
      <c r="L663">
        <v>510</v>
      </c>
      <c r="M663" t="s">
        <v>624</v>
      </c>
      <c r="N663">
        <v>1022</v>
      </c>
      <c r="O663" t="s">
        <v>602</v>
      </c>
      <c r="P663" s="6" t="str">
        <f t="shared" si="66"/>
        <v>Expenditure</v>
      </c>
      <c r="Q663" s="246">
        <v>14280</v>
      </c>
      <c r="R663" s="246">
        <v>14280</v>
      </c>
      <c r="S663" s="244">
        <v>14280</v>
      </c>
      <c r="V663" s="259">
        <f t="shared" si="68"/>
        <v>14280</v>
      </c>
      <c r="AG663" s="245">
        <v>3570</v>
      </c>
      <c r="AJ663" s="245">
        <v>14280</v>
      </c>
      <c r="AK663" s="250">
        <v>17850</v>
      </c>
      <c r="AP663" s="257">
        <f t="shared" si="63"/>
        <v>17850</v>
      </c>
      <c r="AS663" s="245">
        <f t="shared" si="64"/>
        <v>17850</v>
      </c>
      <c r="AT663" s="8" t="s">
        <v>3203</v>
      </c>
      <c r="AU663" s="8" t="s">
        <v>1286</v>
      </c>
    </row>
    <row r="664" spans="2:47" ht="28.8" hidden="1" x14ac:dyDescent="0.3">
      <c r="B664" t="str">
        <f>VLOOKUP(D664,'[1]DOF080 Rev'!B:B,1,FALSE)</f>
        <v>5101023</v>
      </c>
      <c r="C664" t="str">
        <f>VLOOKUP(D664,Category!A:B,2,FALSE)</f>
        <v>NCOS</v>
      </c>
      <c r="D664" t="str">
        <f t="shared" si="67"/>
        <v>5101023</v>
      </c>
      <c r="E664" t="str">
        <f t="shared" si="65"/>
        <v>People &amp; Place DirectorateAss Dir DeliveryAdministrative Buildings</v>
      </c>
      <c r="F664" t="s">
        <v>482</v>
      </c>
      <c r="G664" t="s">
        <v>483</v>
      </c>
      <c r="H664" t="s">
        <v>247</v>
      </c>
      <c r="I664" t="s">
        <v>1236</v>
      </c>
      <c r="J664" t="s">
        <v>594</v>
      </c>
      <c r="K664" t="s">
        <v>595</v>
      </c>
      <c r="L664">
        <v>510</v>
      </c>
      <c r="M664" t="s">
        <v>624</v>
      </c>
      <c r="N664">
        <v>1023</v>
      </c>
      <c r="O664" t="s">
        <v>528</v>
      </c>
      <c r="P664" s="6" t="str">
        <f t="shared" si="66"/>
        <v>Expenditure</v>
      </c>
      <c r="Q664" s="246">
        <v>11060</v>
      </c>
      <c r="R664" s="246">
        <v>11060</v>
      </c>
      <c r="S664" s="244">
        <v>11060</v>
      </c>
      <c r="V664" s="259">
        <f t="shared" si="68"/>
        <v>11060</v>
      </c>
      <c r="AG664" s="245">
        <v>2770</v>
      </c>
      <c r="AJ664" s="245">
        <v>11060</v>
      </c>
      <c r="AK664" s="250">
        <v>13830</v>
      </c>
      <c r="AO664" s="251">
        <f>ROUND(921.666666666667*5+135*7-13830,0)</f>
        <v>-8277</v>
      </c>
      <c r="AP664" s="257">
        <f t="shared" si="63"/>
        <v>5553</v>
      </c>
      <c r="AS664" s="245">
        <f t="shared" si="64"/>
        <v>5553</v>
      </c>
      <c r="AT664" s="8" t="s">
        <v>3204</v>
      </c>
      <c r="AU664" s="8" t="s">
        <v>1286</v>
      </c>
    </row>
    <row r="665" spans="2:47" hidden="1" x14ac:dyDescent="0.3">
      <c r="B665" t="str">
        <f>VLOOKUP(D665,'[1]DOF080 Rev'!B:B,1,FALSE)</f>
        <v>5101031</v>
      </c>
      <c r="C665" t="str">
        <f>VLOOKUP(D665,Category!A:B,2,FALSE)</f>
        <v>NCOS</v>
      </c>
      <c r="D665" t="str">
        <f t="shared" si="67"/>
        <v>5101031</v>
      </c>
      <c r="E665" t="str">
        <f t="shared" si="65"/>
        <v>People &amp; Place DirectorateAss Dir DeliveryAdministrative Buildings</v>
      </c>
      <c r="F665" t="s">
        <v>482</v>
      </c>
      <c r="G665" t="s">
        <v>483</v>
      </c>
      <c r="H665" t="s">
        <v>247</v>
      </c>
      <c r="I665" t="s">
        <v>1236</v>
      </c>
      <c r="J665" t="s">
        <v>594</v>
      </c>
      <c r="K665" t="s">
        <v>595</v>
      </c>
      <c r="L665">
        <v>510</v>
      </c>
      <c r="M665" t="s">
        <v>624</v>
      </c>
      <c r="N665">
        <v>1031</v>
      </c>
      <c r="O665" t="s">
        <v>529</v>
      </c>
      <c r="P665" s="6" t="str">
        <f t="shared" si="66"/>
        <v>Expenditure</v>
      </c>
      <c r="Q665" s="246">
        <v>0</v>
      </c>
      <c r="R665" s="246">
        <v>0</v>
      </c>
      <c r="S665" s="244">
        <v>0</v>
      </c>
      <c r="V665" s="259">
        <f t="shared" si="68"/>
        <v>0</v>
      </c>
      <c r="AG665" s="245">
        <v>50010</v>
      </c>
      <c r="AJ665" s="245">
        <v>0</v>
      </c>
      <c r="AK665" s="250">
        <v>50010</v>
      </c>
      <c r="AP665" s="257">
        <f t="shared" si="63"/>
        <v>50010</v>
      </c>
      <c r="AS665" s="245">
        <f t="shared" si="64"/>
        <v>50010</v>
      </c>
      <c r="AU665" s="8" t="s">
        <v>1286</v>
      </c>
    </row>
    <row r="666" spans="2:47" hidden="1" x14ac:dyDescent="0.3">
      <c r="B666" t="str">
        <f>VLOOKUP(D666,'[1]DOF080 Rev'!B:B,1,FALSE)</f>
        <v>5101032</v>
      </c>
      <c r="C666" t="str">
        <f>VLOOKUP(D666,Category!A:B,2,FALSE)</f>
        <v>NCOS</v>
      </c>
      <c r="D666" t="str">
        <f t="shared" si="67"/>
        <v>5101032</v>
      </c>
      <c r="E666" t="str">
        <f t="shared" si="65"/>
        <v>People &amp; Place DirectorateAss Dir DeliveryAdministrative Buildings</v>
      </c>
      <c r="F666" t="s">
        <v>482</v>
      </c>
      <c r="G666" t="s">
        <v>483</v>
      </c>
      <c r="H666" t="s">
        <v>247</v>
      </c>
      <c r="I666" t="s">
        <v>1236</v>
      </c>
      <c r="J666" t="s">
        <v>594</v>
      </c>
      <c r="K666" t="s">
        <v>595</v>
      </c>
      <c r="L666">
        <v>510</v>
      </c>
      <c r="M666" t="s">
        <v>624</v>
      </c>
      <c r="N666">
        <v>1032</v>
      </c>
      <c r="O666" t="s">
        <v>530</v>
      </c>
      <c r="P666" s="6" t="str">
        <f t="shared" si="66"/>
        <v>Expenditure</v>
      </c>
      <c r="Q666" s="246">
        <v>6170</v>
      </c>
      <c r="R666" s="246">
        <v>6170</v>
      </c>
      <c r="S666" s="244">
        <v>6170</v>
      </c>
      <c r="V666" s="259">
        <f t="shared" si="68"/>
        <v>6170</v>
      </c>
      <c r="AG666" s="245">
        <v>120</v>
      </c>
      <c r="AJ666" s="245">
        <v>6170</v>
      </c>
      <c r="AK666" s="250">
        <v>6290</v>
      </c>
      <c r="AP666" s="257">
        <f t="shared" si="63"/>
        <v>6290</v>
      </c>
      <c r="AS666" s="245">
        <f t="shared" si="64"/>
        <v>6290</v>
      </c>
      <c r="AU666" s="8" t="s">
        <v>1286</v>
      </c>
    </row>
    <row r="667" spans="2:47" hidden="1" x14ac:dyDescent="0.3">
      <c r="B667" t="str">
        <f>VLOOKUP(D667,'[1]DOF080 Rev'!B:B,1,FALSE)</f>
        <v>5101042</v>
      </c>
      <c r="C667" t="str">
        <f>VLOOKUP(D667,Category!A:B,2,FALSE)</f>
        <v>NCOS</v>
      </c>
      <c r="D667" t="str">
        <f t="shared" si="67"/>
        <v>5101042</v>
      </c>
      <c r="E667" t="str">
        <f t="shared" si="65"/>
        <v>People &amp; Place DirectorateAss Dir DeliveryAdministrative Buildings</v>
      </c>
      <c r="F667" t="s">
        <v>482</v>
      </c>
      <c r="G667" t="s">
        <v>483</v>
      </c>
      <c r="H667" t="s">
        <v>247</v>
      </c>
      <c r="I667" t="s">
        <v>1236</v>
      </c>
      <c r="J667" t="s">
        <v>594</v>
      </c>
      <c r="K667" t="s">
        <v>595</v>
      </c>
      <c r="L667">
        <v>510</v>
      </c>
      <c r="M667" t="s">
        <v>624</v>
      </c>
      <c r="N667">
        <v>1042</v>
      </c>
      <c r="O667" t="s">
        <v>180</v>
      </c>
      <c r="P667" s="6" t="str">
        <f t="shared" si="66"/>
        <v>Expenditure</v>
      </c>
      <c r="Q667" s="246">
        <v>0</v>
      </c>
      <c r="R667" s="246">
        <v>0</v>
      </c>
      <c r="S667" s="244">
        <v>0</v>
      </c>
      <c r="V667" s="259">
        <f t="shared" si="68"/>
        <v>0</v>
      </c>
      <c r="AG667" s="245">
        <v>2120</v>
      </c>
      <c r="AJ667" s="245">
        <v>0</v>
      </c>
      <c r="AK667" s="250">
        <v>2120</v>
      </c>
      <c r="AP667" s="257">
        <f t="shared" si="63"/>
        <v>2120</v>
      </c>
      <c r="AS667" s="245">
        <f t="shared" si="64"/>
        <v>2120</v>
      </c>
      <c r="AU667" s="8" t="s">
        <v>1286</v>
      </c>
    </row>
    <row r="668" spans="2:47" hidden="1" x14ac:dyDescent="0.3">
      <c r="B668" t="str">
        <f>VLOOKUP(D668,'[1]DOF080 Rev'!B:B,1,FALSE)</f>
        <v>5101049</v>
      </c>
      <c r="C668" t="str">
        <f>VLOOKUP(D668,Category!A:B,2,FALSE)</f>
        <v>NCOS</v>
      </c>
      <c r="D668" t="str">
        <f t="shared" si="67"/>
        <v>5101049</v>
      </c>
      <c r="E668" t="str">
        <f t="shared" si="65"/>
        <v>People &amp; Place DirectorateAss Dir DeliveryAdministrative Buildings</v>
      </c>
      <c r="F668" t="s">
        <v>482</v>
      </c>
      <c r="G668" t="s">
        <v>483</v>
      </c>
      <c r="H668" t="s">
        <v>247</v>
      </c>
      <c r="I668" t="s">
        <v>1236</v>
      </c>
      <c r="J668" t="s">
        <v>594</v>
      </c>
      <c r="K668" t="s">
        <v>595</v>
      </c>
      <c r="L668">
        <v>510</v>
      </c>
      <c r="M668" t="s">
        <v>624</v>
      </c>
      <c r="N668">
        <v>1049</v>
      </c>
      <c r="O668" t="s">
        <v>608</v>
      </c>
      <c r="P668" s="6" t="str">
        <f t="shared" si="66"/>
        <v>Expenditure</v>
      </c>
      <c r="Q668" s="246">
        <v>0</v>
      </c>
      <c r="R668" s="246">
        <v>0</v>
      </c>
      <c r="S668" s="244">
        <v>0</v>
      </c>
      <c r="V668" s="259">
        <f t="shared" si="68"/>
        <v>0</v>
      </c>
      <c r="AG668" s="245">
        <v>940</v>
      </c>
      <c r="AJ668" s="245">
        <v>0</v>
      </c>
      <c r="AK668" s="250">
        <v>940</v>
      </c>
      <c r="AP668" s="257">
        <f t="shared" si="63"/>
        <v>940</v>
      </c>
      <c r="AS668" s="245">
        <f t="shared" si="64"/>
        <v>940</v>
      </c>
      <c r="AU668" s="8" t="s">
        <v>1286</v>
      </c>
    </row>
    <row r="669" spans="2:47" hidden="1" x14ac:dyDescent="0.3">
      <c r="B669" t="str">
        <f>VLOOKUP(D669,'[1]DOF080 Rev'!B:B,1,FALSE)</f>
        <v>30361002</v>
      </c>
      <c r="C669" t="str">
        <f>VLOOKUP(D669,Category!A:B,2,FALSE)</f>
        <v>NCOS</v>
      </c>
      <c r="D669" t="str">
        <f t="shared" si="67"/>
        <v>30361002</v>
      </c>
      <c r="E669" t="str">
        <f t="shared" si="65"/>
        <v>People &amp; Place DirectorateAss Dir DeliveryAppleby Fair</v>
      </c>
      <c r="F669" t="s">
        <v>482</v>
      </c>
      <c r="G669" t="s">
        <v>483</v>
      </c>
      <c r="H669" t="s">
        <v>247</v>
      </c>
      <c r="I669" t="s">
        <v>1236</v>
      </c>
      <c r="J669" t="s">
        <v>625</v>
      </c>
      <c r="K669" t="s">
        <v>626</v>
      </c>
      <c r="L669">
        <v>3036</v>
      </c>
      <c r="M669" t="s">
        <v>626</v>
      </c>
      <c r="N669">
        <v>1002</v>
      </c>
      <c r="O669" t="s">
        <v>597</v>
      </c>
      <c r="P669" s="6" t="str">
        <f t="shared" si="66"/>
        <v>Expenditure</v>
      </c>
      <c r="Q669" s="246">
        <v>2800</v>
      </c>
      <c r="R669" s="246">
        <v>2800</v>
      </c>
      <c r="S669" s="244">
        <v>2800</v>
      </c>
      <c r="V669" s="259">
        <f t="shared" si="68"/>
        <v>2800</v>
      </c>
      <c r="X669" s="245">
        <v>60</v>
      </c>
      <c r="AJ669" s="245">
        <v>2800</v>
      </c>
      <c r="AK669" s="250">
        <v>2860</v>
      </c>
      <c r="AP669" s="257">
        <f t="shared" si="63"/>
        <v>2860</v>
      </c>
      <c r="AS669" s="245">
        <f t="shared" si="64"/>
        <v>2860</v>
      </c>
      <c r="AU669" s="8" t="s">
        <v>3062</v>
      </c>
    </row>
    <row r="670" spans="2:47" hidden="1" x14ac:dyDescent="0.3">
      <c r="B670" t="str">
        <f>VLOOKUP(D670,'[1]DOF080 Rev'!B:B,1,FALSE)</f>
        <v>30361007</v>
      </c>
      <c r="C670" t="str">
        <f>VLOOKUP(D670,Category!A:B,2,FALSE)</f>
        <v>NCOS</v>
      </c>
      <c r="D670" t="str">
        <f t="shared" si="67"/>
        <v>30361007</v>
      </c>
      <c r="E670" t="str">
        <f t="shared" si="65"/>
        <v>People &amp; Place DirectorateAss Dir DeliveryAppleby Fair</v>
      </c>
      <c r="F670" t="s">
        <v>482</v>
      </c>
      <c r="G670" t="s">
        <v>483</v>
      </c>
      <c r="H670" t="s">
        <v>247</v>
      </c>
      <c r="I670" t="s">
        <v>1236</v>
      </c>
      <c r="J670" t="s">
        <v>625</v>
      </c>
      <c r="K670" t="s">
        <v>626</v>
      </c>
      <c r="L670">
        <v>3036</v>
      </c>
      <c r="M670" t="s">
        <v>626</v>
      </c>
      <c r="N670">
        <v>1007</v>
      </c>
      <c r="O670" t="s">
        <v>539</v>
      </c>
      <c r="P670" s="6" t="str">
        <f t="shared" si="66"/>
        <v>Expenditure</v>
      </c>
      <c r="Q670" s="246">
        <v>2750</v>
      </c>
      <c r="R670" s="246">
        <v>2750</v>
      </c>
      <c r="S670" s="244">
        <v>2750</v>
      </c>
      <c r="V670" s="259">
        <f t="shared" si="68"/>
        <v>2750</v>
      </c>
      <c r="AJ670" s="245">
        <v>2750</v>
      </c>
      <c r="AK670" s="250">
        <v>2750</v>
      </c>
      <c r="AP670" s="257">
        <f t="shared" si="63"/>
        <v>2750</v>
      </c>
      <c r="AS670" s="245">
        <f t="shared" si="64"/>
        <v>2750</v>
      </c>
      <c r="AU670" s="8" t="s">
        <v>3063</v>
      </c>
    </row>
    <row r="671" spans="2:47" hidden="1" x14ac:dyDescent="0.3">
      <c r="B671" t="str">
        <f>VLOOKUP(D671,'[1]DOF080 Rev'!B:B,1,FALSE)</f>
        <v>30361008</v>
      </c>
      <c r="C671" t="str">
        <f>VLOOKUP(D671,Category!A:B,2,FALSE)</f>
        <v>NCOS</v>
      </c>
      <c r="D671" t="str">
        <f t="shared" si="67"/>
        <v>30361008</v>
      </c>
      <c r="E671" t="str">
        <f t="shared" si="65"/>
        <v>People &amp; Place DirectorateAss Dir DeliveryAppleby Fair</v>
      </c>
      <c r="F671" t="s">
        <v>482</v>
      </c>
      <c r="G671" t="s">
        <v>483</v>
      </c>
      <c r="H671" t="s">
        <v>247</v>
      </c>
      <c r="I671" t="s">
        <v>1236</v>
      </c>
      <c r="J671" t="s">
        <v>625</v>
      </c>
      <c r="K671" t="s">
        <v>626</v>
      </c>
      <c r="L671">
        <v>3036</v>
      </c>
      <c r="M671" t="s">
        <v>626</v>
      </c>
      <c r="N671">
        <v>1008</v>
      </c>
      <c r="O671" t="s">
        <v>627</v>
      </c>
      <c r="P671" s="6" t="str">
        <f t="shared" si="66"/>
        <v>Expenditure</v>
      </c>
      <c r="Q671" s="246">
        <v>6390</v>
      </c>
      <c r="R671" s="246">
        <v>6390</v>
      </c>
      <c r="S671" s="244">
        <v>6390</v>
      </c>
      <c r="V671" s="259">
        <f t="shared" si="68"/>
        <v>6390</v>
      </c>
      <c r="X671" s="245">
        <v>1560</v>
      </c>
      <c r="AJ671" s="245">
        <v>6390</v>
      </c>
      <c r="AK671" s="250">
        <v>7950</v>
      </c>
      <c r="AP671" s="257">
        <f t="shared" si="63"/>
        <v>7950</v>
      </c>
      <c r="AS671" s="245">
        <f t="shared" si="64"/>
        <v>7950</v>
      </c>
      <c r="AU671" s="8" t="s">
        <v>3064</v>
      </c>
    </row>
    <row r="672" spans="2:47" ht="28.8" hidden="1" x14ac:dyDescent="0.3">
      <c r="B672" t="str">
        <f>VLOOKUP(D672,'[1]DOF080 Rev'!B:B,1,FALSE)</f>
        <v>30361083</v>
      </c>
      <c r="C672" t="str">
        <f>VLOOKUP(D672,Category!A:B,2,FALSE)</f>
        <v>NCOS</v>
      </c>
      <c r="D672" t="str">
        <f t="shared" si="67"/>
        <v>30361083</v>
      </c>
      <c r="E672" t="str">
        <f t="shared" si="65"/>
        <v>People &amp; Place DirectorateAss Dir DeliveryAppleby Fair</v>
      </c>
      <c r="F672" t="s">
        <v>482</v>
      </c>
      <c r="G672" t="s">
        <v>483</v>
      </c>
      <c r="H672" t="s">
        <v>247</v>
      </c>
      <c r="I672" t="s">
        <v>1236</v>
      </c>
      <c r="J672" t="s">
        <v>625</v>
      </c>
      <c r="K672" t="s">
        <v>626</v>
      </c>
      <c r="L672">
        <v>3036</v>
      </c>
      <c r="M672" t="s">
        <v>626</v>
      </c>
      <c r="N672">
        <v>1083</v>
      </c>
      <c r="O672" t="s">
        <v>628</v>
      </c>
      <c r="P672" s="6" t="str">
        <f t="shared" si="66"/>
        <v>Expenditure</v>
      </c>
      <c r="Q672" s="246">
        <v>4070</v>
      </c>
      <c r="R672" s="246">
        <v>4070</v>
      </c>
      <c r="S672" s="244">
        <v>4070</v>
      </c>
      <c r="V672" s="259">
        <f t="shared" si="68"/>
        <v>4070</v>
      </c>
      <c r="AJ672" s="245">
        <v>4070</v>
      </c>
      <c r="AK672" s="250">
        <v>4070</v>
      </c>
      <c r="AP672" s="257">
        <f t="shared" si="63"/>
        <v>4070</v>
      </c>
      <c r="AS672" s="245">
        <f t="shared" si="64"/>
        <v>4070</v>
      </c>
      <c r="AU672" s="8" t="s">
        <v>3065</v>
      </c>
    </row>
    <row r="673" spans="2:50" hidden="1" x14ac:dyDescent="0.3">
      <c r="B673" t="str">
        <f>VLOOKUP(D673,'[1]DOF080 Rev'!B:B,1,FALSE)</f>
        <v>30362047</v>
      </c>
      <c r="C673" t="str">
        <f>VLOOKUP(D673,Category!A:B,2,FALSE)</f>
        <v>NCOS</v>
      </c>
      <c r="D673" t="str">
        <f t="shared" si="67"/>
        <v>30362047</v>
      </c>
      <c r="E673" t="str">
        <f t="shared" si="65"/>
        <v>People &amp; Place DirectorateAss Dir DeliveryAppleby Fair</v>
      </c>
      <c r="F673" t="s">
        <v>482</v>
      </c>
      <c r="G673" t="s">
        <v>483</v>
      </c>
      <c r="H673" t="s">
        <v>247</v>
      </c>
      <c r="I673" t="s">
        <v>1236</v>
      </c>
      <c r="J673" t="s">
        <v>625</v>
      </c>
      <c r="K673" t="s">
        <v>626</v>
      </c>
      <c r="L673">
        <v>3036</v>
      </c>
      <c r="M673" t="s">
        <v>626</v>
      </c>
      <c r="N673">
        <v>2047</v>
      </c>
      <c r="O673" t="s">
        <v>299</v>
      </c>
      <c r="P673" s="6" t="str">
        <f t="shared" si="66"/>
        <v>Expenditure</v>
      </c>
      <c r="Q673" s="246">
        <v>1250</v>
      </c>
      <c r="R673" s="246">
        <v>1250</v>
      </c>
      <c r="S673" s="244">
        <v>1250</v>
      </c>
      <c r="V673" s="259">
        <f t="shared" si="68"/>
        <v>1250</v>
      </c>
      <c r="AJ673" s="245">
        <v>1250</v>
      </c>
      <c r="AK673" s="250">
        <v>1250</v>
      </c>
      <c r="AP673" s="257">
        <f t="shared" si="63"/>
        <v>1250</v>
      </c>
      <c r="AS673" s="245">
        <f t="shared" si="64"/>
        <v>1250</v>
      </c>
      <c r="AU673" s="8" t="s">
        <v>1286</v>
      </c>
    </row>
    <row r="674" spans="2:50" hidden="1" x14ac:dyDescent="0.3">
      <c r="B674" t="str">
        <f>VLOOKUP(D674,'[1]DOF080 Rev'!B:B,1,FALSE)</f>
        <v>30362106</v>
      </c>
      <c r="C674" t="str">
        <f>VLOOKUP(D674,Category!A:B,2,FALSE)</f>
        <v>NCOS</v>
      </c>
      <c r="D674" t="str">
        <f t="shared" si="67"/>
        <v>30362106</v>
      </c>
      <c r="E674" t="str">
        <f t="shared" si="65"/>
        <v>People &amp; Place DirectorateAss Dir DeliveryAppleby Fair</v>
      </c>
      <c r="F674" t="s">
        <v>482</v>
      </c>
      <c r="G674" t="s">
        <v>483</v>
      </c>
      <c r="H674" t="s">
        <v>247</v>
      </c>
      <c r="I674" t="s">
        <v>1236</v>
      </c>
      <c r="J674" t="s">
        <v>625</v>
      </c>
      <c r="K674" t="s">
        <v>626</v>
      </c>
      <c r="L674">
        <v>3036</v>
      </c>
      <c r="M674" t="s">
        <v>626</v>
      </c>
      <c r="N674">
        <v>2106</v>
      </c>
      <c r="O674" t="s">
        <v>629</v>
      </c>
      <c r="P674" s="6" t="str">
        <f t="shared" si="66"/>
        <v>Expenditure</v>
      </c>
      <c r="Q674" s="246">
        <v>6970</v>
      </c>
      <c r="R674" s="246">
        <v>6970</v>
      </c>
      <c r="S674" s="244">
        <v>6970</v>
      </c>
      <c r="V674" s="259">
        <f t="shared" si="68"/>
        <v>6970</v>
      </c>
      <c r="X674" s="245">
        <v>530</v>
      </c>
      <c r="AJ674" s="245">
        <v>6970</v>
      </c>
      <c r="AK674" s="250">
        <v>7500</v>
      </c>
      <c r="AP674" s="257">
        <f t="shared" si="63"/>
        <v>7500</v>
      </c>
      <c r="AS674" s="245">
        <f t="shared" si="64"/>
        <v>7500</v>
      </c>
      <c r="AU674" s="8" t="s">
        <v>3066</v>
      </c>
    </row>
    <row r="675" spans="2:50" hidden="1" x14ac:dyDescent="0.3">
      <c r="B675" t="str">
        <f>VLOOKUP(D675,'[1]DOF080 Rev'!B:B,1,FALSE)</f>
        <v>30363003</v>
      </c>
      <c r="C675" t="str">
        <f>VLOOKUP(D675,Category!A:B,2,FALSE)</f>
        <v>NCOS</v>
      </c>
      <c r="D675" t="str">
        <f t="shared" si="67"/>
        <v>30363003</v>
      </c>
      <c r="E675" t="str">
        <f t="shared" si="65"/>
        <v>People &amp; Place DirectorateAss Dir DeliveryAppleby Fair</v>
      </c>
      <c r="F675" t="s">
        <v>482</v>
      </c>
      <c r="G675" t="s">
        <v>483</v>
      </c>
      <c r="H675" t="s">
        <v>247</v>
      </c>
      <c r="I675" t="s">
        <v>1236</v>
      </c>
      <c r="J675" t="s">
        <v>625</v>
      </c>
      <c r="K675" t="s">
        <v>626</v>
      </c>
      <c r="L675">
        <v>3036</v>
      </c>
      <c r="M675" t="s">
        <v>626</v>
      </c>
      <c r="N675">
        <v>3003</v>
      </c>
      <c r="O675" t="s">
        <v>630</v>
      </c>
      <c r="P675" s="6" t="str">
        <f t="shared" si="66"/>
        <v>Expenditure</v>
      </c>
      <c r="Q675" s="246">
        <v>6840</v>
      </c>
      <c r="R675" s="246">
        <v>6840</v>
      </c>
      <c r="S675" s="244">
        <v>6840</v>
      </c>
      <c r="V675" s="259">
        <f t="shared" si="68"/>
        <v>6840</v>
      </c>
      <c r="X675" s="245">
        <v>150</v>
      </c>
      <c r="AJ675" s="245">
        <v>6840</v>
      </c>
      <c r="AK675" s="250">
        <v>6990</v>
      </c>
      <c r="AP675" s="257">
        <f t="shared" si="63"/>
        <v>6990</v>
      </c>
      <c r="AS675" s="245">
        <f t="shared" si="64"/>
        <v>6990</v>
      </c>
      <c r="AU675" s="8" t="s">
        <v>3067</v>
      </c>
    </row>
    <row r="676" spans="2:50" hidden="1" x14ac:dyDescent="0.3">
      <c r="B676" t="str">
        <f>VLOOKUP(D676,'[1]DOF080 Rev'!B:B,1,FALSE)</f>
        <v>30363100</v>
      </c>
      <c r="C676" t="str">
        <f>VLOOKUP(D676,Category!A:B,2,FALSE)</f>
        <v>NCOS</v>
      </c>
      <c r="D676" t="str">
        <f t="shared" si="67"/>
        <v>30363100</v>
      </c>
      <c r="E676" t="str">
        <f t="shared" si="65"/>
        <v>People &amp; Place DirectorateAss Dir DeliveryAppleby Fair</v>
      </c>
      <c r="F676" t="s">
        <v>482</v>
      </c>
      <c r="G676" t="s">
        <v>483</v>
      </c>
      <c r="H676" t="s">
        <v>247</v>
      </c>
      <c r="I676" t="s">
        <v>1236</v>
      </c>
      <c r="J676" t="s">
        <v>625</v>
      </c>
      <c r="K676" t="s">
        <v>626</v>
      </c>
      <c r="L676">
        <v>3036</v>
      </c>
      <c r="M676" t="s">
        <v>626</v>
      </c>
      <c r="N676">
        <v>3100</v>
      </c>
      <c r="O676" t="s">
        <v>631</v>
      </c>
      <c r="P676" s="6" t="str">
        <f t="shared" si="66"/>
        <v>Expenditure</v>
      </c>
      <c r="Q676" s="246">
        <v>3710</v>
      </c>
      <c r="R676" s="246">
        <v>3710</v>
      </c>
      <c r="S676" s="244">
        <v>3710</v>
      </c>
      <c r="V676" s="259">
        <f t="shared" si="68"/>
        <v>3710</v>
      </c>
      <c r="X676" s="245">
        <v>130</v>
      </c>
      <c r="AJ676" s="245">
        <v>3710</v>
      </c>
      <c r="AK676" s="250">
        <v>3840</v>
      </c>
      <c r="AP676" s="257">
        <f t="shared" si="63"/>
        <v>3840</v>
      </c>
      <c r="AS676" s="245">
        <f t="shared" si="64"/>
        <v>3840</v>
      </c>
      <c r="AU676" s="8" t="s">
        <v>3067</v>
      </c>
    </row>
    <row r="677" spans="2:50" hidden="1" x14ac:dyDescent="0.3">
      <c r="B677" t="str">
        <f>VLOOKUP(D677,'[1]DOF080 Rev'!B:B,1,FALSE)</f>
        <v>30367201</v>
      </c>
      <c r="C677" t="str">
        <f>VLOOKUP(D677,Category!A:B,2,FALSE)</f>
        <v>NCOS</v>
      </c>
      <c r="D677" t="str">
        <f t="shared" si="67"/>
        <v>30367201</v>
      </c>
      <c r="E677" t="str">
        <f t="shared" si="65"/>
        <v>People &amp; Place DirectorateAss Dir DeliveryAppleby Fair</v>
      </c>
      <c r="F677" t="s">
        <v>482</v>
      </c>
      <c r="G677" t="s">
        <v>483</v>
      </c>
      <c r="H677" t="s">
        <v>247</v>
      </c>
      <c r="I677" t="s">
        <v>1236</v>
      </c>
      <c r="J677" t="s">
        <v>625</v>
      </c>
      <c r="K677" t="s">
        <v>626</v>
      </c>
      <c r="L677">
        <v>3036</v>
      </c>
      <c r="M677" t="s">
        <v>626</v>
      </c>
      <c r="N677">
        <v>7201</v>
      </c>
      <c r="O677" t="s">
        <v>632</v>
      </c>
      <c r="P677" s="6" t="str">
        <f t="shared" si="66"/>
        <v>Income</v>
      </c>
      <c r="Q677" s="246">
        <v>-840</v>
      </c>
      <c r="R677" s="246">
        <v>-840</v>
      </c>
      <c r="S677" s="244">
        <v>-840</v>
      </c>
      <c r="V677" s="259">
        <f t="shared" si="68"/>
        <v>-840</v>
      </c>
      <c r="AH677" s="245">
        <v>-260</v>
      </c>
      <c r="AJ677" s="245">
        <v>-840</v>
      </c>
      <c r="AK677" s="250">
        <v>-1100</v>
      </c>
      <c r="AP677" s="257">
        <f t="shared" si="63"/>
        <v>-1100</v>
      </c>
      <c r="AS677" s="245">
        <f t="shared" si="64"/>
        <v>-1100</v>
      </c>
      <c r="AU677" s="8" t="s">
        <v>3068</v>
      </c>
    </row>
    <row r="678" spans="2:50" ht="43.2" hidden="1" x14ac:dyDescent="0.3">
      <c r="B678" t="str">
        <f>VLOOKUP(D678,'[1]DOF080 Rev'!B:B,1,FALSE)</f>
        <v>21042079</v>
      </c>
      <c r="C678" t="str">
        <f>VLOOKUP(D678,Category!A:B,2,FALSE)</f>
        <v>NCOS</v>
      </c>
      <c r="D678" t="str">
        <f t="shared" si="67"/>
        <v>21042079</v>
      </c>
      <c r="E678" t="str">
        <f t="shared" si="65"/>
        <v>People &amp; Place DirectorateAss Dir CommunitiesArts and Leisure</v>
      </c>
      <c r="F678" t="s">
        <v>482</v>
      </c>
      <c r="G678" t="s">
        <v>483</v>
      </c>
      <c r="H678" t="s">
        <v>247</v>
      </c>
      <c r="I678" t="s">
        <v>1220</v>
      </c>
      <c r="J678" t="s">
        <v>252</v>
      </c>
      <c r="K678" t="s">
        <v>253</v>
      </c>
      <c r="L678">
        <v>2104</v>
      </c>
      <c r="M678" t="s">
        <v>633</v>
      </c>
      <c r="N678">
        <v>2079</v>
      </c>
      <c r="O678" t="s">
        <v>35</v>
      </c>
      <c r="P678" s="6" t="str">
        <f t="shared" si="66"/>
        <v>Expenditure</v>
      </c>
      <c r="Q678" s="246">
        <v>20000</v>
      </c>
      <c r="R678" s="246">
        <v>20000</v>
      </c>
      <c r="S678" s="244">
        <v>20000</v>
      </c>
      <c r="V678" s="259">
        <f t="shared" si="68"/>
        <v>20000</v>
      </c>
      <c r="AJ678" s="245">
        <v>20000</v>
      </c>
      <c r="AK678" s="250">
        <v>20000</v>
      </c>
      <c r="AP678" s="257">
        <f t="shared" si="63"/>
        <v>20000</v>
      </c>
      <c r="AS678" s="245">
        <f t="shared" si="64"/>
        <v>20000</v>
      </c>
      <c r="AT678" s="8" t="s">
        <v>3069</v>
      </c>
      <c r="AW678" s="251">
        <v>15000</v>
      </c>
    </row>
    <row r="679" spans="2:50" ht="28.8" hidden="1" x14ac:dyDescent="0.3">
      <c r="B679" t="str">
        <f>VLOOKUP(D679,'[1]DOF080 Rev'!B:B,1,FALSE)</f>
        <v>21062079</v>
      </c>
      <c r="C679" t="str">
        <f>VLOOKUP(D679,Category!A:B,2,FALSE)</f>
        <v>NCOS</v>
      </c>
      <c r="D679" t="str">
        <f t="shared" si="67"/>
        <v>21062079</v>
      </c>
      <c r="E679" t="str">
        <f t="shared" si="65"/>
        <v>People &amp; Place DirectorateAss Dir CommunitiesArts and Leisure</v>
      </c>
      <c r="F679" t="s">
        <v>482</v>
      </c>
      <c r="G679" t="s">
        <v>483</v>
      </c>
      <c r="H679" t="s">
        <v>247</v>
      </c>
      <c r="I679" t="s">
        <v>1220</v>
      </c>
      <c r="J679" t="s">
        <v>252</v>
      </c>
      <c r="K679" t="s">
        <v>253</v>
      </c>
      <c r="L679">
        <v>2106</v>
      </c>
      <c r="M679" t="s">
        <v>634</v>
      </c>
      <c r="N679">
        <v>2079</v>
      </c>
      <c r="O679" t="s">
        <v>35</v>
      </c>
      <c r="P679" s="6" t="str">
        <f t="shared" si="66"/>
        <v>Expenditure</v>
      </c>
      <c r="Q679" s="246">
        <v>4500</v>
      </c>
      <c r="R679" s="246">
        <v>4500</v>
      </c>
      <c r="S679" s="244">
        <v>4500</v>
      </c>
      <c r="V679" s="259">
        <f t="shared" si="68"/>
        <v>4500</v>
      </c>
      <c r="AJ679" s="245">
        <v>4500</v>
      </c>
      <c r="AK679" s="250">
        <v>4500</v>
      </c>
      <c r="AP679" s="257">
        <f t="shared" si="63"/>
        <v>4500</v>
      </c>
      <c r="AS679" s="245">
        <f t="shared" si="64"/>
        <v>4500</v>
      </c>
      <c r="AU679" s="8" t="s">
        <v>3070</v>
      </c>
    </row>
    <row r="680" spans="2:50" ht="28.8" hidden="1" x14ac:dyDescent="0.3">
      <c r="B680" t="str">
        <f>VLOOKUP(D680,'[1]DOF080 Rev'!B:B,1,FALSE)</f>
        <v>21072079</v>
      </c>
      <c r="C680" t="str">
        <f>VLOOKUP(D680,Category!A:B,2,FALSE)</f>
        <v>NCOS</v>
      </c>
      <c r="D680" t="str">
        <f t="shared" si="67"/>
        <v>21072079</v>
      </c>
      <c r="E680" t="str">
        <f t="shared" si="65"/>
        <v>People &amp; Place DirectorateAss Dir CommunitiesArts and Leisure</v>
      </c>
      <c r="F680" t="s">
        <v>482</v>
      </c>
      <c r="G680" t="s">
        <v>483</v>
      </c>
      <c r="H680" t="s">
        <v>247</v>
      </c>
      <c r="I680" t="s">
        <v>1220</v>
      </c>
      <c r="J680" t="s">
        <v>252</v>
      </c>
      <c r="K680" t="s">
        <v>253</v>
      </c>
      <c r="L680">
        <v>2107</v>
      </c>
      <c r="M680" t="s">
        <v>635</v>
      </c>
      <c r="N680">
        <v>2079</v>
      </c>
      <c r="O680" t="s">
        <v>35</v>
      </c>
      <c r="P680" s="6" t="str">
        <f t="shared" si="66"/>
        <v>Expenditure</v>
      </c>
      <c r="Q680" s="246">
        <v>10000</v>
      </c>
      <c r="R680" s="246">
        <v>10000</v>
      </c>
      <c r="S680" s="244">
        <v>10000</v>
      </c>
      <c r="V680" s="259">
        <f t="shared" si="68"/>
        <v>10000</v>
      </c>
      <c r="X680" s="245">
        <v>400</v>
      </c>
      <c r="AJ680" s="245">
        <v>10000</v>
      </c>
      <c r="AK680" s="250">
        <v>10400</v>
      </c>
      <c r="AP680" s="257">
        <f t="shared" si="63"/>
        <v>10400</v>
      </c>
      <c r="AS680" s="245">
        <f t="shared" si="64"/>
        <v>10400</v>
      </c>
      <c r="AU680" s="8" t="s">
        <v>3071</v>
      </c>
    </row>
    <row r="681" spans="2:50" hidden="1" x14ac:dyDescent="0.3">
      <c r="B681" t="str">
        <f>VLOOKUP(D681,'[1]DOF080 Rev'!B:B,1,FALSE)</f>
        <v>21092081</v>
      </c>
      <c r="C681" t="str">
        <f>VLOOKUP(D681,Category!A:B,2,FALSE)</f>
        <v>NCOS</v>
      </c>
      <c r="D681" t="str">
        <f t="shared" si="67"/>
        <v>21092081</v>
      </c>
      <c r="E681" t="str">
        <f t="shared" si="65"/>
        <v>People &amp; Place DirectorateAss Dir CommunitiesArts and Leisure</v>
      </c>
      <c r="F681" t="s">
        <v>482</v>
      </c>
      <c r="G681" t="s">
        <v>483</v>
      </c>
      <c r="H681" t="s">
        <v>247</v>
      </c>
      <c r="I681" t="s">
        <v>1220</v>
      </c>
      <c r="J681" t="s">
        <v>252</v>
      </c>
      <c r="K681" t="s">
        <v>253</v>
      </c>
      <c r="L681">
        <v>2109</v>
      </c>
      <c r="M681" t="s">
        <v>636</v>
      </c>
      <c r="N681">
        <v>2081</v>
      </c>
      <c r="O681" t="s">
        <v>637</v>
      </c>
      <c r="P681" s="6" t="str">
        <f t="shared" si="66"/>
        <v>Expenditure</v>
      </c>
      <c r="Q681" s="246">
        <v>440</v>
      </c>
      <c r="R681" s="246">
        <v>440</v>
      </c>
      <c r="S681" s="244">
        <v>440</v>
      </c>
      <c r="V681" s="259">
        <f t="shared" si="68"/>
        <v>440</v>
      </c>
      <c r="X681" s="245">
        <v>60</v>
      </c>
      <c r="AJ681" s="245">
        <v>440</v>
      </c>
      <c r="AK681" s="250">
        <v>500</v>
      </c>
      <c r="AP681" s="257">
        <f t="shared" si="63"/>
        <v>500</v>
      </c>
      <c r="AS681" s="245">
        <f t="shared" si="64"/>
        <v>500</v>
      </c>
      <c r="AU681" s="8" t="s">
        <v>3072</v>
      </c>
    </row>
    <row r="682" spans="2:50" hidden="1" x14ac:dyDescent="0.3">
      <c r="B682" t="str">
        <f>VLOOKUP(D682,'[1]DOF080 Rev'!B:B,1,FALSE)</f>
        <v>21162047</v>
      </c>
      <c r="C682" t="str">
        <f>VLOOKUP(D682,Category!A:B,2,FALSE)</f>
        <v>NCOS</v>
      </c>
      <c r="D682" t="str">
        <f t="shared" si="67"/>
        <v>21162047</v>
      </c>
      <c r="E682" t="str">
        <f t="shared" si="65"/>
        <v>People &amp; Place DirectorateAss Dir CommunitiesArts and Leisure</v>
      </c>
      <c r="F682" t="s">
        <v>482</v>
      </c>
      <c r="G682" t="s">
        <v>483</v>
      </c>
      <c r="H682" t="s">
        <v>247</v>
      </c>
      <c r="I682" t="s">
        <v>1220</v>
      </c>
      <c r="J682" t="s">
        <v>252</v>
      </c>
      <c r="K682" t="s">
        <v>253</v>
      </c>
      <c r="L682">
        <v>2116</v>
      </c>
      <c r="M682" t="s">
        <v>638</v>
      </c>
      <c r="N682">
        <v>2047</v>
      </c>
      <c r="O682" t="s">
        <v>299</v>
      </c>
      <c r="P682" s="6" t="str">
        <f t="shared" si="66"/>
        <v>Expenditure</v>
      </c>
      <c r="Q682" s="246">
        <v>41070</v>
      </c>
      <c r="R682" s="246">
        <v>40780</v>
      </c>
      <c r="S682" s="244">
        <v>40780</v>
      </c>
      <c r="V682" s="259">
        <f t="shared" si="68"/>
        <v>40780</v>
      </c>
      <c r="X682" s="245">
        <v>290</v>
      </c>
      <c r="AJ682" s="245">
        <v>40780</v>
      </c>
      <c r="AK682" s="250">
        <v>41070</v>
      </c>
      <c r="AP682" s="257">
        <f t="shared" si="63"/>
        <v>41070</v>
      </c>
      <c r="AS682" s="245">
        <f t="shared" si="64"/>
        <v>41070</v>
      </c>
      <c r="AU682" s="8" t="s">
        <v>1286</v>
      </c>
    </row>
    <row r="683" spans="2:50" hidden="1" x14ac:dyDescent="0.3">
      <c r="B683" t="str">
        <f>VLOOKUP(D683,'[1]DOF080 Rev'!B:B,1,FALSE)</f>
        <v>21167103</v>
      </c>
      <c r="C683" t="str">
        <f>VLOOKUP(D683,Category!A:B,2,FALSE)</f>
        <v>NCOS</v>
      </c>
      <c r="D683" t="str">
        <f t="shared" si="67"/>
        <v>21167103</v>
      </c>
      <c r="E683" t="str">
        <f t="shared" si="65"/>
        <v>People &amp; Place DirectorateAss Dir CommunitiesArts and Leisure</v>
      </c>
      <c r="F683" t="s">
        <v>482</v>
      </c>
      <c r="G683" t="s">
        <v>483</v>
      </c>
      <c r="H683" t="s">
        <v>247</v>
      </c>
      <c r="I683" t="s">
        <v>1220</v>
      </c>
      <c r="J683" t="s">
        <v>252</v>
      </c>
      <c r="K683" t="s">
        <v>253</v>
      </c>
      <c r="L683">
        <v>2116</v>
      </c>
      <c r="M683" t="s">
        <v>638</v>
      </c>
      <c r="N683">
        <v>7103</v>
      </c>
      <c r="O683" t="s">
        <v>36</v>
      </c>
      <c r="P683" s="6" t="str">
        <f t="shared" si="66"/>
        <v>Income</v>
      </c>
      <c r="Q683" s="246">
        <v>0</v>
      </c>
      <c r="R683" s="246">
        <v>0</v>
      </c>
      <c r="S683" s="244">
        <v>0</v>
      </c>
      <c r="V683" s="259">
        <f t="shared" si="68"/>
        <v>0</v>
      </c>
      <c r="AJ683" s="245">
        <v>0</v>
      </c>
      <c r="AK683" s="250">
        <v>0</v>
      </c>
      <c r="AP683" s="257">
        <f t="shared" si="63"/>
        <v>0</v>
      </c>
      <c r="AS683" s="245">
        <f t="shared" si="64"/>
        <v>0</v>
      </c>
      <c r="AU683" s="8" t="s">
        <v>1286</v>
      </c>
    </row>
    <row r="684" spans="2:50" hidden="1" x14ac:dyDescent="0.3">
      <c r="B684" t="str">
        <f>VLOOKUP(D684,'[1]DOF080 Rev'!B:B,1,FALSE)</f>
        <v>23352079</v>
      </c>
      <c r="C684" t="str">
        <f>VLOOKUP(D684,Category!A:B,2,FALSE)</f>
        <v>NCOS</v>
      </c>
      <c r="D684" t="str">
        <f t="shared" si="67"/>
        <v>23352079</v>
      </c>
      <c r="E684" t="str">
        <f t="shared" si="65"/>
        <v>People &amp; Place DirectorateAss Dir CommunitiesArts and Leisure</v>
      </c>
      <c r="F684" t="s">
        <v>482</v>
      </c>
      <c r="G684" t="s">
        <v>483</v>
      </c>
      <c r="H684" t="s">
        <v>247</v>
      </c>
      <c r="I684" t="s">
        <v>1220</v>
      </c>
      <c r="J684" t="s">
        <v>252</v>
      </c>
      <c r="K684" t="s">
        <v>253</v>
      </c>
      <c r="L684">
        <v>2335</v>
      </c>
      <c r="M684" t="s">
        <v>639</v>
      </c>
      <c r="N684">
        <v>2079</v>
      </c>
      <c r="O684" t="s">
        <v>35</v>
      </c>
      <c r="P684" s="6" t="str">
        <f t="shared" si="66"/>
        <v>Expenditure</v>
      </c>
      <c r="Q684" s="246">
        <v>0</v>
      </c>
      <c r="R684" s="246">
        <v>0</v>
      </c>
      <c r="S684" s="244">
        <v>0</v>
      </c>
      <c r="V684" s="259">
        <f t="shared" si="68"/>
        <v>0</v>
      </c>
      <c r="AJ684" s="245">
        <v>0</v>
      </c>
      <c r="AK684" s="250">
        <v>0</v>
      </c>
      <c r="AP684" s="257">
        <f t="shared" si="63"/>
        <v>0</v>
      </c>
      <c r="AS684" s="245">
        <f t="shared" si="64"/>
        <v>0</v>
      </c>
    </row>
    <row r="685" spans="2:50" ht="57.6" hidden="1" x14ac:dyDescent="0.3">
      <c r="B685" t="str">
        <f>VLOOKUP(D685,'[1]DOF080 Rev'!B:B,1,FALSE)</f>
        <v>23382081</v>
      </c>
      <c r="C685" t="str">
        <f>VLOOKUP(D685,Category!A:B,2,FALSE)</f>
        <v>NCOS</v>
      </c>
      <c r="D685" t="str">
        <f t="shared" si="67"/>
        <v>23382081</v>
      </c>
      <c r="E685" t="str">
        <f t="shared" si="65"/>
        <v>People &amp; Place DirectorateAss Dir CommunitiesArts and Leisure</v>
      </c>
      <c r="F685" t="s">
        <v>482</v>
      </c>
      <c r="G685" t="s">
        <v>483</v>
      </c>
      <c r="H685" t="s">
        <v>247</v>
      </c>
      <c r="I685" t="s">
        <v>1220</v>
      </c>
      <c r="J685" t="s">
        <v>252</v>
      </c>
      <c r="K685" t="s">
        <v>253</v>
      </c>
      <c r="L685">
        <v>2338</v>
      </c>
      <c r="M685" t="s">
        <v>640</v>
      </c>
      <c r="N685">
        <v>2081</v>
      </c>
      <c r="O685" t="s">
        <v>637</v>
      </c>
      <c r="P685" s="6" t="str">
        <f t="shared" si="66"/>
        <v>Expenditure</v>
      </c>
      <c r="Q685" s="246">
        <v>28500</v>
      </c>
      <c r="R685" s="246">
        <v>28500</v>
      </c>
      <c r="S685" s="244">
        <v>28500</v>
      </c>
      <c r="V685" s="259">
        <f t="shared" si="68"/>
        <v>28500</v>
      </c>
      <c r="AJ685" s="245">
        <v>28500</v>
      </c>
      <c r="AK685" s="250">
        <v>28500</v>
      </c>
      <c r="AP685" s="257">
        <f t="shared" si="63"/>
        <v>28500</v>
      </c>
      <c r="AS685" s="245">
        <f t="shared" si="64"/>
        <v>28500</v>
      </c>
      <c r="AT685" s="253" t="s">
        <v>2979</v>
      </c>
      <c r="AW685" s="251">
        <v>8000</v>
      </c>
    </row>
    <row r="686" spans="2:50" hidden="1" x14ac:dyDescent="0.3">
      <c r="B686" t="str">
        <f>VLOOKUP(D686,'[1]DOF080 Rev'!B:B,1,FALSE)</f>
        <v>23388000</v>
      </c>
      <c r="C686" t="str">
        <f>VLOOKUP(D686,Category!A:B,2,FALSE)</f>
        <v>NCOS</v>
      </c>
      <c r="D686" t="str">
        <f t="shared" si="67"/>
        <v>23388000</v>
      </c>
      <c r="E686" t="str">
        <f t="shared" si="65"/>
        <v>People &amp; Place DirectorateAss Dir CommunitiesArts and Leisure</v>
      </c>
      <c r="F686" t="s">
        <v>482</v>
      </c>
      <c r="G686" t="s">
        <v>483</v>
      </c>
      <c r="H686" t="s">
        <v>247</v>
      </c>
      <c r="I686" t="s">
        <v>1220</v>
      </c>
      <c r="J686" t="s">
        <v>252</v>
      </c>
      <c r="K686" t="s">
        <v>253</v>
      </c>
      <c r="L686">
        <v>2338</v>
      </c>
      <c r="M686" t="s">
        <v>640</v>
      </c>
      <c r="N686">
        <v>8000</v>
      </c>
      <c r="O686" t="s">
        <v>163</v>
      </c>
      <c r="P686" s="6" t="str">
        <f t="shared" si="66"/>
        <v>Income</v>
      </c>
      <c r="Q686" s="246">
        <v>-3500</v>
      </c>
      <c r="R686" s="246">
        <v>-3500</v>
      </c>
      <c r="S686" s="244">
        <v>-3500</v>
      </c>
      <c r="V686" s="259">
        <f t="shared" si="68"/>
        <v>-3500</v>
      </c>
      <c r="AJ686" s="245">
        <v>-3500</v>
      </c>
      <c r="AK686" s="250">
        <v>-3500</v>
      </c>
      <c r="AP686" s="257">
        <f t="shared" si="63"/>
        <v>-3500</v>
      </c>
      <c r="AS686" s="245">
        <f t="shared" si="64"/>
        <v>-3500</v>
      </c>
      <c r="AU686" s="8" t="s">
        <v>1286</v>
      </c>
    </row>
    <row r="687" spans="2:50" ht="43.2" hidden="1" x14ac:dyDescent="0.3">
      <c r="B687" t="str">
        <f>VLOOKUP(D687,'[1]DOF080 Rev'!B:B,1,FALSE)</f>
        <v>24152079</v>
      </c>
      <c r="C687" t="str">
        <f>VLOOKUP(D687,Category!A:B,2,FALSE)</f>
        <v>NCOS</v>
      </c>
      <c r="D687" t="str">
        <f t="shared" si="67"/>
        <v>24152079</v>
      </c>
      <c r="E687" t="str">
        <f t="shared" si="65"/>
        <v>People &amp; Place DirectorateAss Dir CommunitiesArts and Leisure</v>
      </c>
      <c r="F687" t="s">
        <v>482</v>
      </c>
      <c r="G687" t="s">
        <v>483</v>
      </c>
      <c r="H687" t="s">
        <v>247</v>
      </c>
      <c r="I687" t="s">
        <v>1220</v>
      </c>
      <c r="J687" t="s">
        <v>252</v>
      </c>
      <c r="K687" t="s">
        <v>253</v>
      </c>
      <c r="L687">
        <v>2415</v>
      </c>
      <c r="M687" t="s">
        <v>641</v>
      </c>
      <c r="N687">
        <v>2079</v>
      </c>
      <c r="O687" t="s">
        <v>35</v>
      </c>
      <c r="P687" s="6" t="str">
        <f t="shared" si="66"/>
        <v>Expenditure</v>
      </c>
      <c r="Q687" s="246">
        <v>15000</v>
      </c>
      <c r="R687" s="246">
        <v>15000</v>
      </c>
      <c r="S687" s="244">
        <v>15000</v>
      </c>
      <c r="V687" s="259">
        <f t="shared" si="68"/>
        <v>15000</v>
      </c>
      <c r="AH687" s="245">
        <v>-15000</v>
      </c>
      <c r="AJ687" s="245">
        <v>15000</v>
      </c>
      <c r="AK687" s="250">
        <v>0</v>
      </c>
      <c r="AP687" s="257">
        <f t="shared" si="63"/>
        <v>0</v>
      </c>
      <c r="AQ687" s="265">
        <v>235000</v>
      </c>
      <c r="AS687" s="245">
        <f t="shared" si="64"/>
        <v>235000</v>
      </c>
      <c r="AT687" s="253" t="s">
        <v>3209</v>
      </c>
    </row>
    <row r="688" spans="2:50" hidden="1" x14ac:dyDescent="0.3">
      <c r="B688" t="str">
        <f>VLOOKUP(D688,'[1]DOF080 Rev'!B:B,1,FALSE)</f>
        <v>24162079</v>
      </c>
      <c r="C688" t="str">
        <f>VLOOKUP(D688,Category!A:B,2,FALSE)</f>
        <v>NCOS</v>
      </c>
      <c r="D688" t="str">
        <f t="shared" si="67"/>
        <v>24162079</v>
      </c>
      <c r="E688" t="str">
        <f t="shared" si="65"/>
        <v>People &amp; Place DirectorateAss Dir CommunitiesArts and Leisure</v>
      </c>
      <c r="F688" t="s">
        <v>482</v>
      </c>
      <c r="G688" t="s">
        <v>483</v>
      </c>
      <c r="H688" t="s">
        <v>247</v>
      </c>
      <c r="I688" t="s">
        <v>1220</v>
      </c>
      <c r="J688" t="s">
        <v>252</v>
      </c>
      <c r="K688" t="s">
        <v>253</v>
      </c>
      <c r="L688">
        <v>2416</v>
      </c>
      <c r="M688" t="s">
        <v>642</v>
      </c>
      <c r="N688">
        <v>2079</v>
      </c>
      <c r="O688" t="s">
        <v>35</v>
      </c>
      <c r="P688" s="6" t="str">
        <f t="shared" si="66"/>
        <v>Expenditure</v>
      </c>
      <c r="Q688" s="246">
        <v>5000</v>
      </c>
      <c r="R688" s="246">
        <v>5000</v>
      </c>
      <c r="S688" s="244">
        <v>5000</v>
      </c>
      <c r="V688" s="259">
        <f t="shared" si="68"/>
        <v>5000</v>
      </c>
      <c r="AJ688" s="245">
        <v>5000</v>
      </c>
      <c r="AK688" s="250">
        <v>5000</v>
      </c>
      <c r="AP688" s="257">
        <f t="shared" si="63"/>
        <v>5000</v>
      </c>
      <c r="AS688" s="245">
        <f t="shared" si="64"/>
        <v>5000</v>
      </c>
      <c r="AT688" s="253" t="s">
        <v>2980</v>
      </c>
      <c r="AW688" s="263"/>
      <c r="AX688" s="265">
        <v>3000</v>
      </c>
    </row>
    <row r="689" spans="2:47" hidden="1" x14ac:dyDescent="0.3">
      <c r="B689" t="str">
        <f>VLOOKUP(D689,'[1]DOF080 Rev'!B:B,1,FALSE)</f>
        <v>24172079</v>
      </c>
      <c r="C689" t="str">
        <f>VLOOKUP(D689,Category!A:B,2,FALSE)</f>
        <v>NCOS</v>
      </c>
      <c r="D689" t="str">
        <f t="shared" si="67"/>
        <v>24172079</v>
      </c>
      <c r="E689" t="str">
        <f t="shared" si="65"/>
        <v>People &amp; Place DirectorateAss Dir CommunitiesArts and Leisure</v>
      </c>
      <c r="F689" t="s">
        <v>482</v>
      </c>
      <c r="G689" t="s">
        <v>483</v>
      </c>
      <c r="H689" t="s">
        <v>247</v>
      </c>
      <c r="I689" t="s">
        <v>1220</v>
      </c>
      <c r="J689" t="s">
        <v>252</v>
      </c>
      <c r="K689" t="s">
        <v>253</v>
      </c>
      <c r="L689">
        <v>2417</v>
      </c>
      <c r="M689" t="s">
        <v>643</v>
      </c>
      <c r="N689">
        <v>2079</v>
      </c>
      <c r="O689" t="s">
        <v>35</v>
      </c>
      <c r="P689" s="6" t="str">
        <f t="shared" si="66"/>
        <v>Expenditure</v>
      </c>
      <c r="Q689" s="246">
        <v>14240</v>
      </c>
      <c r="R689" s="246">
        <v>14240</v>
      </c>
      <c r="S689" s="244">
        <v>14240</v>
      </c>
      <c r="V689" s="259">
        <f t="shared" si="68"/>
        <v>14240</v>
      </c>
      <c r="AJ689" s="245">
        <v>14240</v>
      </c>
      <c r="AK689" s="250">
        <v>14240</v>
      </c>
      <c r="AP689" s="257">
        <f t="shared" si="63"/>
        <v>14240</v>
      </c>
      <c r="AS689" s="245">
        <f t="shared" si="64"/>
        <v>14240</v>
      </c>
      <c r="AU689" s="8" t="s">
        <v>1286</v>
      </c>
    </row>
    <row r="690" spans="2:47" hidden="1" x14ac:dyDescent="0.3">
      <c r="B690" t="str">
        <f>VLOOKUP(D690,'[1]DOF080 Rev'!B:B,1,FALSE)</f>
        <v>24182045</v>
      </c>
      <c r="C690" t="str">
        <f>VLOOKUP(D690,Category!A:B,2,FALSE)</f>
        <v>NCOS</v>
      </c>
      <c r="D690" t="str">
        <f t="shared" si="67"/>
        <v>24182045</v>
      </c>
      <c r="E690" t="str">
        <f t="shared" si="65"/>
        <v>People &amp; Place DirectorateAss Dir CommunitiesArts and Leisure</v>
      </c>
      <c r="F690" t="s">
        <v>482</v>
      </c>
      <c r="G690" t="s">
        <v>483</v>
      </c>
      <c r="H690" t="s">
        <v>247</v>
      </c>
      <c r="I690" t="s">
        <v>1220</v>
      </c>
      <c r="J690" t="s">
        <v>252</v>
      </c>
      <c r="K690" t="s">
        <v>253</v>
      </c>
      <c r="L690">
        <v>2418</v>
      </c>
      <c r="M690" t="s">
        <v>644</v>
      </c>
      <c r="N690">
        <v>2045</v>
      </c>
      <c r="O690" t="s">
        <v>170</v>
      </c>
      <c r="P690" s="6" t="str">
        <f t="shared" si="66"/>
        <v>Expenditure</v>
      </c>
      <c r="Q690" s="246">
        <v>0</v>
      </c>
      <c r="R690" s="246">
        <v>0</v>
      </c>
      <c r="S690" s="244">
        <v>0</v>
      </c>
      <c r="T690" s="244">
        <v>30000</v>
      </c>
      <c r="V690" s="259">
        <f t="shared" si="68"/>
        <v>30000</v>
      </c>
      <c r="AA690" s="245">
        <v>-30000</v>
      </c>
      <c r="AJ690" s="245">
        <v>0</v>
      </c>
      <c r="AK690" s="250"/>
      <c r="AP690" s="257">
        <f t="shared" si="63"/>
        <v>0</v>
      </c>
      <c r="AS690" s="245">
        <f t="shared" si="64"/>
        <v>0</v>
      </c>
      <c r="AU690" s="8" t="s">
        <v>3073</v>
      </c>
    </row>
    <row r="691" spans="2:47" x14ac:dyDescent="0.3">
      <c r="B691" t="str">
        <f>VLOOKUP(D691,'[1]DOF080 Rev'!B:B,1,FALSE)</f>
        <v>3081</v>
      </c>
      <c r="C691" t="str">
        <f>VLOOKUP(D691,Category!A:B,2,FALSE)</f>
        <v>NCOS</v>
      </c>
      <c r="D691" t="str">
        <f t="shared" si="67"/>
        <v>3081</v>
      </c>
      <c r="E691" t="str">
        <f t="shared" si="65"/>
        <v>People &amp; Place DirectorateAss Dir DevelopmentBuilding Regulations</v>
      </c>
      <c r="F691" t="s">
        <v>482</v>
      </c>
      <c r="G691" t="s">
        <v>483</v>
      </c>
      <c r="H691" t="s">
        <v>247</v>
      </c>
      <c r="I691" t="s">
        <v>1258</v>
      </c>
      <c r="J691" t="s">
        <v>645</v>
      </c>
      <c r="K691" t="s">
        <v>646</v>
      </c>
      <c r="L691">
        <v>308</v>
      </c>
      <c r="M691" t="s">
        <v>647</v>
      </c>
      <c r="N691">
        <v>1</v>
      </c>
      <c r="O691" t="s">
        <v>158</v>
      </c>
      <c r="P691" s="6" t="str">
        <f t="shared" si="66"/>
        <v>Expenditure</v>
      </c>
      <c r="Q691" s="246">
        <v>283400</v>
      </c>
      <c r="R691" s="246">
        <v>283400</v>
      </c>
      <c r="S691" s="244">
        <f>283400-217</f>
        <v>283183</v>
      </c>
      <c r="V691" s="259">
        <f t="shared" si="68"/>
        <v>283183</v>
      </c>
      <c r="W691" s="245">
        <v>7</v>
      </c>
      <c r="AD691" s="259"/>
      <c r="AJ691" s="245">
        <v>283400</v>
      </c>
      <c r="AK691" s="250">
        <v>283190</v>
      </c>
      <c r="AP691" s="352">
        <f t="shared" si="63"/>
        <v>283190</v>
      </c>
      <c r="AS691" s="245">
        <f t="shared" si="64"/>
        <v>283190</v>
      </c>
      <c r="AU691" s="8" t="s">
        <v>1286</v>
      </c>
    </row>
    <row r="692" spans="2:47" hidden="1" x14ac:dyDescent="0.3">
      <c r="B692" t="str">
        <f>VLOOKUP(D692,'[1]DOF080 Rev'!B:B,1,FALSE)</f>
        <v>3088</v>
      </c>
      <c r="C692" t="str">
        <f>VLOOKUP(D692,Category!A:B,2,FALSE)</f>
        <v>NCOS</v>
      </c>
      <c r="D692" t="str">
        <f t="shared" si="67"/>
        <v>3088</v>
      </c>
      <c r="E692" t="str">
        <f t="shared" si="65"/>
        <v>People &amp; Place DirectorateAss Dir DevelopmentBuilding Regulations</v>
      </c>
      <c r="F692" t="s">
        <v>482</v>
      </c>
      <c r="G692" t="s">
        <v>483</v>
      </c>
      <c r="H692" t="s">
        <v>247</v>
      </c>
      <c r="I692" t="s">
        <v>1258</v>
      </c>
      <c r="J692" t="s">
        <v>645</v>
      </c>
      <c r="K692" t="s">
        <v>646</v>
      </c>
      <c r="L692">
        <v>308</v>
      </c>
      <c r="M692" t="s">
        <v>647</v>
      </c>
      <c r="N692">
        <v>8</v>
      </c>
      <c r="O692" t="s">
        <v>159</v>
      </c>
      <c r="P692" s="6" t="str">
        <f t="shared" si="66"/>
        <v>Expenditure</v>
      </c>
      <c r="Q692" s="246">
        <v>0</v>
      </c>
      <c r="R692" s="246">
        <v>0</v>
      </c>
      <c r="S692" s="244">
        <v>0</v>
      </c>
      <c r="V692" s="259">
        <f t="shared" si="68"/>
        <v>0</v>
      </c>
      <c r="AJ692" s="245">
        <v>0</v>
      </c>
      <c r="AK692" s="250">
        <v>0</v>
      </c>
      <c r="AP692" s="257">
        <f t="shared" si="63"/>
        <v>0</v>
      </c>
      <c r="AS692" s="245">
        <f t="shared" si="64"/>
        <v>0</v>
      </c>
      <c r="AU692" s="8" t="s">
        <v>1286</v>
      </c>
    </row>
    <row r="693" spans="2:47" hidden="1" x14ac:dyDescent="0.3">
      <c r="B693" t="str">
        <f>VLOOKUP(D693,'[1]DOF080 Rev'!B:B,1,FALSE)</f>
        <v>3081504</v>
      </c>
      <c r="C693" t="str">
        <f>VLOOKUP(D693,Category!A:B,2,FALSE)</f>
        <v>NCOS</v>
      </c>
      <c r="D693" t="str">
        <f t="shared" si="67"/>
        <v>3081504</v>
      </c>
      <c r="E693" t="str">
        <f t="shared" si="65"/>
        <v>People &amp; Place DirectorateAss Dir DevelopmentBuilding Regulations</v>
      </c>
      <c r="F693" t="s">
        <v>482</v>
      </c>
      <c r="G693" t="s">
        <v>483</v>
      </c>
      <c r="H693" t="s">
        <v>247</v>
      </c>
      <c r="I693" t="s">
        <v>1258</v>
      </c>
      <c r="J693" t="s">
        <v>645</v>
      </c>
      <c r="K693" t="s">
        <v>646</v>
      </c>
      <c r="L693">
        <v>308</v>
      </c>
      <c r="M693" t="s">
        <v>647</v>
      </c>
      <c r="N693">
        <v>1504</v>
      </c>
      <c r="O693" t="s">
        <v>161</v>
      </c>
      <c r="P693" s="6" t="str">
        <f t="shared" si="66"/>
        <v>Expenditure</v>
      </c>
      <c r="Q693" s="246">
        <v>20000</v>
      </c>
      <c r="R693" s="246">
        <v>20000</v>
      </c>
      <c r="S693" s="244">
        <v>20000</v>
      </c>
      <c r="V693" s="259">
        <f t="shared" si="68"/>
        <v>20000</v>
      </c>
      <c r="AJ693" s="245">
        <v>20000</v>
      </c>
      <c r="AK693" s="250">
        <v>20000</v>
      </c>
      <c r="AP693" s="257">
        <f t="shared" si="63"/>
        <v>20000</v>
      </c>
      <c r="AS693" s="245">
        <f t="shared" si="64"/>
        <v>20000</v>
      </c>
      <c r="AU693" s="8" t="s">
        <v>1286</v>
      </c>
    </row>
    <row r="694" spans="2:47" hidden="1" x14ac:dyDescent="0.3">
      <c r="B694" t="str">
        <f>VLOOKUP(D694,'[1]DOF080 Rev'!B:B,1,FALSE)</f>
        <v>3082070</v>
      </c>
      <c r="C694" t="str">
        <f>VLOOKUP(D694,Category!A:B,2,FALSE)</f>
        <v>NCOS</v>
      </c>
      <c r="D694" t="str">
        <f t="shared" si="67"/>
        <v>3082070</v>
      </c>
      <c r="E694" t="str">
        <f t="shared" si="65"/>
        <v>People &amp; Place DirectorateAss Dir DevelopmentBuilding Regulations</v>
      </c>
      <c r="F694" t="s">
        <v>482</v>
      </c>
      <c r="G694" t="s">
        <v>483</v>
      </c>
      <c r="H694" t="s">
        <v>247</v>
      </c>
      <c r="I694" t="s">
        <v>1258</v>
      </c>
      <c r="J694" t="s">
        <v>645</v>
      </c>
      <c r="K694" t="s">
        <v>646</v>
      </c>
      <c r="L694">
        <v>308</v>
      </c>
      <c r="M694" t="s">
        <v>647</v>
      </c>
      <c r="N694">
        <v>2070</v>
      </c>
      <c r="O694" t="s">
        <v>279</v>
      </c>
      <c r="P694" s="6" t="str">
        <f t="shared" si="66"/>
        <v>Expenditure</v>
      </c>
      <c r="Q694" s="246">
        <v>500</v>
      </c>
      <c r="R694" s="246">
        <v>500</v>
      </c>
      <c r="S694" s="244">
        <v>500</v>
      </c>
      <c r="V694" s="259">
        <f t="shared" si="68"/>
        <v>500</v>
      </c>
      <c r="AJ694" s="245">
        <v>500</v>
      </c>
      <c r="AK694" s="250">
        <v>500</v>
      </c>
      <c r="AP694" s="257">
        <f t="shared" si="63"/>
        <v>500</v>
      </c>
      <c r="AS694" s="245">
        <f t="shared" si="64"/>
        <v>500</v>
      </c>
      <c r="AU694" s="8" t="s">
        <v>1286</v>
      </c>
    </row>
    <row r="695" spans="2:47" hidden="1" x14ac:dyDescent="0.3">
      <c r="B695" t="str">
        <f>VLOOKUP(D695,'[1]DOF080 Rev'!B:B,1,FALSE)</f>
        <v>3082085</v>
      </c>
      <c r="C695" t="str">
        <f>VLOOKUP(D695,Category!A:B,2,FALSE)</f>
        <v>NCOS</v>
      </c>
      <c r="D695" t="str">
        <f t="shared" si="67"/>
        <v>3082085</v>
      </c>
      <c r="E695" t="str">
        <f t="shared" si="65"/>
        <v>People &amp; Place DirectorateAss Dir DevelopmentBuilding Regulations</v>
      </c>
      <c r="F695" t="s">
        <v>482</v>
      </c>
      <c r="G695" t="s">
        <v>483</v>
      </c>
      <c r="H695" t="s">
        <v>247</v>
      </c>
      <c r="I695" t="s">
        <v>1258</v>
      </c>
      <c r="J695" t="s">
        <v>645</v>
      </c>
      <c r="K695" t="s">
        <v>646</v>
      </c>
      <c r="L695">
        <v>308</v>
      </c>
      <c r="M695" t="s">
        <v>647</v>
      </c>
      <c r="N695">
        <v>2085</v>
      </c>
      <c r="O695" t="s">
        <v>280</v>
      </c>
      <c r="P695" s="6" t="str">
        <f t="shared" si="66"/>
        <v>Expenditure</v>
      </c>
      <c r="Q695" s="246">
        <v>2100</v>
      </c>
      <c r="R695" s="246">
        <v>2100</v>
      </c>
      <c r="S695" s="244">
        <v>2100</v>
      </c>
      <c r="V695" s="259">
        <f t="shared" si="68"/>
        <v>2100</v>
      </c>
      <c r="X695" s="245">
        <v>430</v>
      </c>
      <c r="AJ695" s="245">
        <v>2100</v>
      </c>
      <c r="AK695" s="250">
        <v>2530</v>
      </c>
      <c r="AP695" s="257">
        <f t="shared" si="63"/>
        <v>2530</v>
      </c>
      <c r="AS695" s="245">
        <f t="shared" si="64"/>
        <v>2530</v>
      </c>
      <c r="AU695" s="8" t="s">
        <v>1286</v>
      </c>
    </row>
    <row r="696" spans="2:47" hidden="1" x14ac:dyDescent="0.3">
      <c r="B696" t="str">
        <f>VLOOKUP(D696,'[1]DOF080 Rev'!B:B,1,FALSE)</f>
        <v>30172045</v>
      </c>
      <c r="C696" t="str">
        <f>VLOOKUP(D696,Category!A:B,2,FALSE)</f>
        <v>NCOS</v>
      </c>
      <c r="D696" t="str">
        <f t="shared" si="67"/>
        <v>30172045</v>
      </c>
      <c r="E696" t="str">
        <f t="shared" si="65"/>
        <v>People &amp; Place DirectorateAss Dir DevelopmentBuilding Regulations</v>
      </c>
      <c r="F696" t="s">
        <v>482</v>
      </c>
      <c r="G696" t="s">
        <v>483</v>
      </c>
      <c r="H696" t="s">
        <v>247</v>
      </c>
      <c r="I696" t="s">
        <v>1258</v>
      </c>
      <c r="J696" t="s">
        <v>645</v>
      </c>
      <c r="K696" t="s">
        <v>646</v>
      </c>
      <c r="L696">
        <v>3017</v>
      </c>
      <c r="M696" t="s">
        <v>646</v>
      </c>
      <c r="N696">
        <v>2045</v>
      </c>
      <c r="O696" t="s">
        <v>170</v>
      </c>
      <c r="P696" s="6" t="str">
        <f t="shared" si="66"/>
        <v>Expenditure</v>
      </c>
      <c r="Q696" s="246">
        <v>1000</v>
      </c>
      <c r="R696" s="246">
        <v>1000</v>
      </c>
      <c r="S696" s="244">
        <v>1000</v>
      </c>
      <c r="V696" s="259">
        <f t="shared" si="68"/>
        <v>1000</v>
      </c>
      <c r="AJ696" s="245">
        <v>1000</v>
      </c>
      <c r="AK696" s="250">
        <v>1000</v>
      </c>
      <c r="AP696" s="257">
        <f t="shared" si="63"/>
        <v>1000</v>
      </c>
      <c r="AS696" s="245">
        <f t="shared" si="64"/>
        <v>1000</v>
      </c>
      <c r="AU696" s="8" t="s">
        <v>1286</v>
      </c>
    </row>
    <row r="697" spans="2:47" hidden="1" x14ac:dyDescent="0.3">
      <c r="B697" t="str">
        <f>VLOOKUP(D697,'[1]DOF080 Rev'!B:B,1,FALSE)</f>
        <v>30172078</v>
      </c>
      <c r="C697" t="str">
        <f>VLOOKUP(D697,Category!A:B,2,FALSE)</f>
        <v>NCOS</v>
      </c>
      <c r="D697" t="str">
        <f t="shared" si="67"/>
        <v>30172078</v>
      </c>
      <c r="E697" t="str">
        <f t="shared" si="65"/>
        <v>People &amp; Place DirectorateAss Dir DevelopmentBuilding Regulations</v>
      </c>
      <c r="F697" t="s">
        <v>482</v>
      </c>
      <c r="G697" t="s">
        <v>483</v>
      </c>
      <c r="H697" t="s">
        <v>247</v>
      </c>
      <c r="I697" t="s">
        <v>1258</v>
      </c>
      <c r="J697" t="s">
        <v>645</v>
      </c>
      <c r="K697" t="s">
        <v>646</v>
      </c>
      <c r="L697">
        <v>3017</v>
      </c>
      <c r="M697" t="s">
        <v>646</v>
      </c>
      <c r="N697">
        <v>2078</v>
      </c>
      <c r="O697" t="s">
        <v>284</v>
      </c>
      <c r="P697" s="6" t="str">
        <f t="shared" si="66"/>
        <v>Expenditure</v>
      </c>
      <c r="Q697" s="246">
        <v>4490</v>
      </c>
      <c r="R697" s="246">
        <v>4490</v>
      </c>
      <c r="S697" s="244">
        <v>4490</v>
      </c>
      <c r="V697" s="259">
        <f t="shared" si="68"/>
        <v>4490</v>
      </c>
      <c r="AJ697" s="245">
        <v>4490</v>
      </c>
      <c r="AK697" s="250">
        <v>4490</v>
      </c>
      <c r="AP697" s="257">
        <f t="shared" si="63"/>
        <v>4490</v>
      </c>
      <c r="AS697" s="245">
        <f t="shared" si="64"/>
        <v>4490</v>
      </c>
      <c r="AU697" s="8" t="s">
        <v>1286</v>
      </c>
    </row>
    <row r="698" spans="2:47" hidden="1" x14ac:dyDescent="0.3">
      <c r="B698" t="str">
        <f>VLOOKUP(D698,'[1]DOF080 Rev'!B:B,1,FALSE)</f>
        <v>30178000</v>
      </c>
      <c r="C698" t="str">
        <f>VLOOKUP(D698,Category!A:B,2,FALSE)</f>
        <v>NCOS</v>
      </c>
      <c r="D698" t="str">
        <f t="shared" si="67"/>
        <v>30178000</v>
      </c>
      <c r="E698" t="str">
        <f t="shared" si="65"/>
        <v>People &amp; Place DirectorateAss Dir DevelopmentBuilding Regulations</v>
      </c>
      <c r="F698" t="s">
        <v>482</v>
      </c>
      <c r="G698" t="s">
        <v>483</v>
      </c>
      <c r="H698" t="s">
        <v>247</v>
      </c>
      <c r="I698" t="s">
        <v>1258</v>
      </c>
      <c r="J698" t="s">
        <v>645</v>
      </c>
      <c r="K698" t="s">
        <v>646</v>
      </c>
      <c r="L698">
        <v>3017</v>
      </c>
      <c r="M698" t="s">
        <v>646</v>
      </c>
      <c r="N698">
        <v>8000</v>
      </c>
      <c r="O698" t="s">
        <v>163</v>
      </c>
      <c r="P698" s="6" t="str">
        <f t="shared" si="66"/>
        <v>Income</v>
      </c>
      <c r="Q698" s="246">
        <v>-250000</v>
      </c>
      <c r="R698" s="246">
        <v>-250000</v>
      </c>
      <c r="S698" s="244">
        <v>-250000</v>
      </c>
      <c r="V698" s="259">
        <f t="shared" si="68"/>
        <v>-250000</v>
      </c>
      <c r="AJ698" s="245">
        <v>-250000</v>
      </c>
      <c r="AK698" s="250">
        <v>-250000</v>
      </c>
      <c r="AP698" s="257">
        <f t="shared" si="63"/>
        <v>-250000</v>
      </c>
      <c r="AS698" s="245">
        <f t="shared" si="64"/>
        <v>-250000</v>
      </c>
      <c r="AU698" s="8" t="s">
        <v>1286</v>
      </c>
    </row>
    <row r="699" spans="2:47" hidden="1" x14ac:dyDescent="0.3">
      <c r="B699" t="str">
        <f>VLOOKUP(D699,'[1]DOF080 Rev'!B:B,1,FALSE)</f>
        <v>30532084</v>
      </c>
      <c r="C699" t="str">
        <f>VLOOKUP(D699,Category!A:B,2,FALSE)</f>
        <v>NCOS</v>
      </c>
      <c r="D699" t="str">
        <f t="shared" si="67"/>
        <v>30532084</v>
      </c>
      <c r="E699" t="str">
        <f t="shared" si="65"/>
        <v>People &amp; Place DirectorateAss Dir DevelopmentBuilding Regulations</v>
      </c>
      <c r="F699" t="s">
        <v>482</v>
      </c>
      <c r="G699" t="s">
        <v>483</v>
      </c>
      <c r="H699" t="s">
        <v>247</v>
      </c>
      <c r="I699" t="s">
        <v>1258</v>
      </c>
      <c r="J699" t="s">
        <v>645</v>
      </c>
      <c r="K699" t="s">
        <v>646</v>
      </c>
      <c r="L699">
        <v>3053</v>
      </c>
      <c r="M699" t="s">
        <v>648</v>
      </c>
      <c r="N699">
        <v>2084</v>
      </c>
      <c r="O699" t="s">
        <v>497</v>
      </c>
      <c r="P699" s="6" t="str">
        <f t="shared" si="66"/>
        <v>Expenditure</v>
      </c>
      <c r="Q699" s="246">
        <v>500</v>
      </c>
      <c r="R699" s="246">
        <v>500</v>
      </c>
      <c r="S699" s="244">
        <v>500</v>
      </c>
      <c r="V699" s="259">
        <f t="shared" si="68"/>
        <v>500</v>
      </c>
      <c r="AJ699" s="245">
        <v>500</v>
      </c>
      <c r="AK699" s="250">
        <v>500</v>
      </c>
      <c r="AP699" s="257">
        <f t="shared" si="63"/>
        <v>500</v>
      </c>
      <c r="AS699" s="245">
        <f t="shared" si="64"/>
        <v>500</v>
      </c>
      <c r="AU699" s="8" t="s">
        <v>1286</v>
      </c>
    </row>
    <row r="700" spans="2:47" hidden="1" x14ac:dyDescent="0.3">
      <c r="B700" t="str">
        <f>VLOOKUP(D700,'[1]DOF080 Rev'!B:B,1,FALSE)</f>
        <v>30558000</v>
      </c>
      <c r="C700" t="str">
        <f>VLOOKUP(D700,Category!A:B,2,FALSE)</f>
        <v>NCOS</v>
      </c>
      <c r="D700" t="str">
        <f t="shared" si="67"/>
        <v>30558000</v>
      </c>
      <c r="E700" t="str">
        <f t="shared" si="65"/>
        <v>People &amp; Place DirectorateAss Dir DevelopmentBuilding Regulations</v>
      </c>
      <c r="F700" t="s">
        <v>482</v>
      </c>
      <c r="G700" t="s">
        <v>483</v>
      </c>
      <c r="H700" t="s">
        <v>247</v>
      </c>
      <c r="I700" t="s">
        <v>1258</v>
      </c>
      <c r="J700" t="s">
        <v>645</v>
      </c>
      <c r="K700" t="s">
        <v>646</v>
      </c>
      <c r="L700">
        <v>3055</v>
      </c>
      <c r="M700" t="s">
        <v>649</v>
      </c>
      <c r="N700">
        <v>8000</v>
      </c>
      <c r="O700" t="s">
        <v>163</v>
      </c>
      <c r="P700" s="6" t="str">
        <f t="shared" si="66"/>
        <v>Income</v>
      </c>
      <c r="Q700" s="246">
        <v>-1200</v>
      </c>
      <c r="R700" s="246">
        <v>-1200</v>
      </c>
      <c r="S700" s="244">
        <v>-1200</v>
      </c>
      <c r="V700" s="259">
        <f t="shared" si="68"/>
        <v>-1200</v>
      </c>
      <c r="AH700" s="245">
        <v>-4800</v>
      </c>
      <c r="AJ700" s="245">
        <v>-1200</v>
      </c>
      <c r="AK700" s="250">
        <v>-6000</v>
      </c>
      <c r="AP700" s="257">
        <f t="shared" si="63"/>
        <v>-6000</v>
      </c>
      <c r="AS700" s="245">
        <f t="shared" si="64"/>
        <v>-6000</v>
      </c>
      <c r="AU700" s="8" t="s">
        <v>1286</v>
      </c>
    </row>
    <row r="701" spans="2:47" hidden="1" x14ac:dyDescent="0.3">
      <c r="B701" t="str">
        <f>VLOOKUP(D701,'[1]DOF080 Rev'!B:B,1,FALSE)</f>
        <v>22261001</v>
      </c>
      <c r="C701" t="str">
        <f>VLOOKUP(D701,Category!A:B,2,FALSE)</f>
        <v>NCOS</v>
      </c>
      <c r="D701" t="str">
        <f t="shared" si="67"/>
        <v>22261001</v>
      </c>
      <c r="E701" t="str">
        <f t="shared" si="65"/>
        <v>People &amp; Place DirectorateAss Dir DeliveryCemeteries</v>
      </c>
      <c r="F701" t="s">
        <v>482</v>
      </c>
      <c r="G701" t="s">
        <v>483</v>
      </c>
      <c r="H701" t="s">
        <v>247</v>
      </c>
      <c r="I701" t="s">
        <v>1236</v>
      </c>
      <c r="J701" t="s">
        <v>650</v>
      </c>
      <c r="K701" t="s">
        <v>651</v>
      </c>
      <c r="L701">
        <v>2226</v>
      </c>
      <c r="M701" s="7" t="s">
        <v>652</v>
      </c>
      <c r="N701">
        <v>1001</v>
      </c>
      <c r="O701" t="s">
        <v>422</v>
      </c>
      <c r="P701" s="6" t="str">
        <f t="shared" si="66"/>
        <v>Expenditure</v>
      </c>
      <c r="Q701" s="246">
        <v>11000</v>
      </c>
      <c r="R701" s="246">
        <v>11000</v>
      </c>
      <c r="S701" s="244">
        <v>11000</v>
      </c>
      <c r="V701" s="259">
        <f t="shared" si="68"/>
        <v>11000</v>
      </c>
      <c r="X701" s="245">
        <v>220</v>
      </c>
      <c r="AJ701" s="245">
        <v>11000</v>
      </c>
      <c r="AK701" s="250">
        <v>11220</v>
      </c>
      <c r="AP701" s="257">
        <f t="shared" si="63"/>
        <v>11220</v>
      </c>
      <c r="AS701" s="245">
        <f t="shared" si="64"/>
        <v>11220</v>
      </c>
      <c r="AU701" s="8" t="s">
        <v>3059</v>
      </c>
    </row>
    <row r="702" spans="2:47" hidden="1" x14ac:dyDescent="0.3">
      <c r="B702" t="str">
        <f>VLOOKUP(D702,'[1]DOF080 Rev'!B:B,1,FALSE)</f>
        <v>22262015</v>
      </c>
      <c r="C702" t="str">
        <f>VLOOKUP(D702,Category!A:B,2,FALSE)</f>
        <v>NCOS</v>
      </c>
      <c r="D702" t="str">
        <f t="shared" si="67"/>
        <v>22262015</v>
      </c>
      <c r="E702" t="str">
        <f t="shared" si="65"/>
        <v>People &amp; Place DirectorateAss Dir DeliveryCemeteries</v>
      </c>
      <c r="F702" t="s">
        <v>482</v>
      </c>
      <c r="G702" t="s">
        <v>483</v>
      </c>
      <c r="H702" t="s">
        <v>247</v>
      </c>
      <c r="I702" t="s">
        <v>1236</v>
      </c>
      <c r="J702" t="s">
        <v>650</v>
      </c>
      <c r="K702" t="s">
        <v>651</v>
      </c>
      <c r="L702">
        <v>2226</v>
      </c>
      <c r="M702" s="7" t="s">
        <v>652</v>
      </c>
      <c r="N702">
        <v>2015</v>
      </c>
      <c r="O702" t="s">
        <v>278</v>
      </c>
      <c r="P702" s="6" t="str">
        <f t="shared" si="66"/>
        <v>Expenditure</v>
      </c>
      <c r="Q702" s="246">
        <v>140</v>
      </c>
      <c r="R702" s="246">
        <v>140</v>
      </c>
      <c r="S702" s="244">
        <v>140</v>
      </c>
      <c r="V702" s="259">
        <f t="shared" si="68"/>
        <v>140</v>
      </c>
      <c r="AJ702" s="245">
        <v>140</v>
      </c>
      <c r="AK702" s="250">
        <v>140</v>
      </c>
      <c r="AP702" s="257">
        <f t="shared" si="63"/>
        <v>140</v>
      </c>
      <c r="AS702" s="245">
        <f t="shared" si="64"/>
        <v>140</v>
      </c>
      <c r="AU702" s="8" t="s">
        <v>3059</v>
      </c>
    </row>
    <row r="703" spans="2:47" hidden="1" x14ac:dyDescent="0.3">
      <c r="B703" t="str">
        <f>VLOOKUP(D703,'[1]DOF080 Rev'!B:B,1,FALSE)</f>
        <v>22262045</v>
      </c>
      <c r="C703" t="str">
        <f>VLOOKUP(D703,Category!A:B,2,FALSE)</f>
        <v>NCOS</v>
      </c>
      <c r="D703" t="str">
        <f t="shared" si="67"/>
        <v>22262045</v>
      </c>
      <c r="E703" t="str">
        <f t="shared" si="65"/>
        <v>People &amp; Place DirectorateAss Dir DeliveryCemeteries</v>
      </c>
      <c r="F703" t="s">
        <v>482</v>
      </c>
      <c r="G703" t="s">
        <v>483</v>
      </c>
      <c r="H703" t="s">
        <v>247</v>
      </c>
      <c r="I703" t="s">
        <v>1236</v>
      </c>
      <c r="J703" t="s">
        <v>650</v>
      </c>
      <c r="K703" t="s">
        <v>651</v>
      </c>
      <c r="L703">
        <v>2226</v>
      </c>
      <c r="M703" s="7" t="s">
        <v>652</v>
      </c>
      <c r="N703">
        <v>2045</v>
      </c>
      <c r="O703" t="s">
        <v>170</v>
      </c>
      <c r="P703" s="6" t="str">
        <f t="shared" si="66"/>
        <v>Expenditure</v>
      </c>
      <c r="Q703" s="246">
        <v>1010</v>
      </c>
      <c r="R703" s="246">
        <v>1010</v>
      </c>
      <c r="S703" s="244">
        <v>1010</v>
      </c>
      <c r="V703" s="259">
        <f t="shared" si="68"/>
        <v>1010</v>
      </c>
      <c r="AJ703" s="245">
        <v>1010</v>
      </c>
      <c r="AK703" s="250">
        <v>1010</v>
      </c>
      <c r="AP703" s="257">
        <f t="shared" si="63"/>
        <v>1010</v>
      </c>
      <c r="AS703" s="245">
        <f t="shared" si="64"/>
        <v>1010</v>
      </c>
      <c r="AU703" s="8" t="s">
        <v>3059</v>
      </c>
    </row>
    <row r="704" spans="2:47" hidden="1" x14ac:dyDescent="0.3">
      <c r="B704" t="str">
        <f>VLOOKUP(D704,'[1]DOF080 Rev'!B:B,1,FALSE)</f>
        <v>22262149</v>
      </c>
      <c r="C704" t="str">
        <f>VLOOKUP(D704,Category!A:B,2,FALSE)</f>
        <v>NCOS</v>
      </c>
      <c r="D704" t="str">
        <f t="shared" si="67"/>
        <v>22262149</v>
      </c>
      <c r="E704" t="str">
        <f t="shared" si="65"/>
        <v>People &amp; Place DirectorateAss Dir DeliveryCemeteries</v>
      </c>
      <c r="F704" t="s">
        <v>482</v>
      </c>
      <c r="G704" t="s">
        <v>483</v>
      </c>
      <c r="H704" t="s">
        <v>247</v>
      </c>
      <c r="I704" t="s">
        <v>1236</v>
      </c>
      <c r="J704" t="s">
        <v>650</v>
      </c>
      <c r="K704" t="s">
        <v>651</v>
      </c>
      <c r="L704">
        <v>2226</v>
      </c>
      <c r="M704" s="7" t="s">
        <v>652</v>
      </c>
      <c r="N704">
        <v>2149</v>
      </c>
      <c r="O704" t="s">
        <v>653</v>
      </c>
      <c r="P704" s="6" t="str">
        <f t="shared" si="66"/>
        <v>Expenditure</v>
      </c>
      <c r="Q704" s="246">
        <v>0</v>
      </c>
      <c r="R704" s="246">
        <v>0</v>
      </c>
      <c r="S704" s="244">
        <v>0</v>
      </c>
      <c r="V704" s="259">
        <f t="shared" si="68"/>
        <v>0</v>
      </c>
      <c r="AJ704" s="245">
        <v>0</v>
      </c>
      <c r="AK704" s="250">
        <v>0</v>
      </c>
      <c r="AP704" s="257">
        <f t="shared" si="63"/>
        <v>0</v>
      </c>
      <c r="AS704" s="245">
        <f t="shared" si="64"/>
        <v>0</v>
      </c>
      <c r="AU704" s="8" t="s">
        <v>1286</v>
      </c>
    </row>
    <row r="705" spans="2:47" hidden="1" x14ac:dyDescent="0.3">
      <c r="B705" t="str">
        <f>VLOOKUP(D705,'[1]DOF080 Rev'!B:B,1,FALSE)</f>
        <v>22268100</v>
      </c>
      <c r="C705" t="str">
        <f>VLOOKUP(D705,Category!A:B,2,FALSE)</f>
        <v>NCOS</v>
      </c>
      <c r="D705" t="str">
        <f t="shared" si="67"/>
        <v>22268100</v>
      </c>
      <c r="E705" t="str">
        <f t="shared" si="65"/>
        <v>People &amp; Place DirectorateAss Dir DeliveryCemeteries</v>
      </c>
      <c r="F705" t="s">
        <v>482</v>
      </c>
      <c r="G705" t="s">
        <v>483</v>
      </c>
      <c r="H705" t="s">
        <v>247</v>
      </c>
      <c r="I705" t="s">
        <v>1236</v>
      </c>
      <c r="J705" t="s">
        <v>650</v>
      </c>
      <c r="K705" t="s">
        <v>651</v>
      </c>
      <c r="L705">
        <v>2226</v>
      </c>
      <c r="M705" s="7" t="s">
        <v>652</v>
      </c>
      <c r="N705">
        <v>8100</v>
      </c>
      <c r="O705" t="s">
        <v>654</v>
      </c>
      <c r="P705" s="6" t="str">
        <f t="shared" si="66"/>
        <v>Income</v>
      </c>
      <c r="Q705" s="246">
        <v>-280</v>
      </c>
      <c r="R705" s="246">
        <v>-280</v>
      </c>
      <c r="S705" s="244">
        <v>-280</v>
      </c>
      <c r="V705" s="259">
        <f t="shared" si="68"/>
        <v>-280</v>
      </c>
      <c r="AH705" s="245">
        <v>-210</v>
      </c>
      <c r="AJ705" s="245">
        <v>-280</v>
      </c>
      <c r="AK705" s="250">
        <v>-490</v>
      </c>
      <c r="AP705" s="257">
        <f t="shared" si="63"/>
        <v>-490</v>
      </c>
      <c r="AS705" s="245">
        <f t="shared" si="64"/>
        <v>-490</v>
      </c>
      <c r="AU705" s="8" t="s">
        <v>3074</v>
      </c>
    </row>
    <row r="706" spans="2:47" hidden="1" x14ac:dyDescent="0.3">
      <c r="B706" t="str">
        <f>VLOOKUP(D706,'[1]DOF080 Rev'!B:B,1,FALSE)</f>
        <v>22271031</v>
      </c>
      <c r="C706" t="str">
        <f>VLOOKUP(D706,Category!A:B,2,FALSE)</f>
        <v>NCOS</v>
      </c>
      <c r="D706" t="str">
        <f t="shared" si="67"/>
        <v>22271031</v>
      </c>
      <c r="E706" t="str">
        <f t="shared" si="65"/>
        <v>People &amp; Place DirectorateAss Dir DeliveryCemeteries</v>
      </c>
      <c r="F706" t="s">
        <v>482</v>
      </c>
      <c r="G706" t="s">
        <v>483</v>
      </c>
      <c r="H706" t="s">
        <v>247</v>
      </c>
      <c r="I706" t="s">
        <v>1236</v>
      </c>
      <c r="J706" t="s">
        <v>650</v>
      </c>
      <c r="K706" t="s">
        <v>651</v>
      </c>
      <c r="L706">
        <v>2227</v>
      </c>
      <c r="M706" t="s">
        <v>655</v>
      </c>
      <c r="N706">
        <v>1031</v>
      </c>
      <c r="O706" t="s">
        <v>529</v>
      </c>
      <c r="P706" s="6" t="str">
        <f t="shared" si="66"/>
        <v>Expenditure</v>
      </c>
      <c r="Q706" s="246">
        <v>7250</v>
      </c>
      <c r="R706" s="246">
        <v>7250</v>
      </c>
      <c r="S706" s="244">
        <v>7250</v>
      </c>
      <c r="V706" s="259">
        <f t="shared" si="68"/>
        <v>7250</v>
      </c>
      <c r="X706" s="245">
        <v>280</v>
      </c>
      <c r="AJ706" s="245">
        <v>7250</v>
      </c>
      <c r="AK706" s="250">
        <v>7530</v>
      </c>
      <c r="AP706" s="257">
        <f t="shared" si="63"/>
        <v>7530</v>
      </c>
      <c r="AS706" s="245">
        <f t="shared" si="64"/>
        <v>7530</v>
      </c>
      <c r="AU706" s="8" t="s">
        <v>1286</v>
      </c>
    </row>
    <row r="707" spans="2:47" hidden="1" x14ac:dyDescent="0.3">
      <c r="B707" t="str">
        <f>VLOOKUP(D707,'[1]DOF080 Rev'!B:B,1,FALSE)</f>
        <v>22271033</v>
      </c>
      <c r="C707" t="str">
        <f>VLOOKUP(D707,Category!A:B,2,FALSE)</f>
        <v>NCOS</v>
      </c>
      <c r="D707" t="str">
        <f t="shared" si="67"/>
        <v>22271033</v>
      </c>
      <c r="E707" t="str">
        <f t="shared" si="65"/>
        <v>People &amp; Place DirectorateAss Dir DeliveryCemeteries</v>
      </c>
      <c r="F707" t="s">
        <v>482</v>
      </c>
      <c r="G707" t="s">
        <v>483</v>
      </c>
      <c r="H707" t="s">
        <v>247</v>
      </c>
      <c r="I707" t="s">
        <v>1236</v>
      </c>
      <c r="J707" t="s">
        <v>650</v>
      </c>
      <c r="K707" t="s">
        <v>651</v>
      </c>
      <c r="L707">
        <v>2227</v>
      </c>
      <c r="M707" t="s">
        <v>655</v>
      </c>
      <c r="N707">
        <v>1033</v>
      </c>
      <c r="O707" t="s">
        <v>656</v>
      </c>
      <c r="P707" s="6" t="str">
        <f t="shared" si="66"/>
        <v>Expenditure</v>
      </c>
      <c r="Q707" s="246">
        <v>350</v>
      </c>
      <c r="R707" s="246">
        <v>350</v>
      </c>
      <c r="S707" s="244">
        <v>350</v>
      </c>
      <c r="V707" s="259">
        <f t="shared" si="68"/>
        <v>350</v>
      </c>
      <c r="X707" s="245">
        <v>10</v>
      </c>
      <c r="AJ707" s="245">
        <v>350</v>
      </c>
      <c r="AK707" s="250">
        <v>360</v>
      </c>
      <c r="AP707" s="257">
        <f t="shared" si="63"/>
        <v>360</v>
      </c>
      <c r="AS707" s="245">
        <f t="shared" si="64"/>
        <v>360</v>
      </c>
      <c r="AU707" s="8" t="s">
        <v>1286</v>
      </c>
    </row>
    <row r="708" spans="2:47" hidden="1" x14ac:dyDescent="0.3">
      <c r="B708" t="str">
        <f>VLOOKUP(D708,'[1]DOF080 Rev'!B:B,1,FALSE)</f>
        <v>22271079</v>
      </c>
      <c r="C708" t="str">
        <f>VLOOKUP(D708,Category!A:B,2,FALSE)</f>
        <v>NCOS</v>
      </c>
      <c r="D708" t="str">
        <f t="shared" si="67"/>
        <v>22271079</v>
      </c>
      <c r="E708" t="str">
        <f t="shared" si="65"/>
        <v>People &amp; Place DirectorateAss Dir DeliveryCemeteries</v>
      </c>
      <c r="F708" t="s">
        <v>482</v>
      </c>
      <c r="G708" t="s">
        <v>483</v>
      </c>
      <c r="H708" t="s">
        <v>247</v>
      </c>
      <c r="I708" t="s">
        <v>1236</v>
      </c>
      <c r="J708" t="s">
        <v>650</v>
      </c>
      <c r="K708" t="s">
        <v>651</v>
      </c>
      <c r="L708">
        <v>2227</v>
      </c>
      <c r="M708" t="s">
        <v>655</v>
      </c>
      <c r="N708">
        <v>1079</v>
      </c>
      <c r="O708" t="s">
        <v>657</v>
      </c>
      <c r="P708" s="6" t="str">
        <f t="shared" si="66"/>
        <v>Expenditure</v>
      </c>
      <c r="Q708" s="246">
        <v>13000</v>
      </c>
      <c r="R708" s="246">
        <v>13000</v>
      </c>
      <c r="S708" s="244">
        <v>13000</v>
      </c>
      <c r="V708" s="259">
        <f t="shared" si="68"/>
        <v>13000</v>
      </c>
      <c r="X708" s="245">
        <v>260</v>
      </c>
      <c r="AJ708" s="245">
        <v>13000</v>
      </c>
      <c r="AK708" s="250">
        <v>13260</v>
      </c>
      <c r="AP708" s="257">
        <f t="shared" si="63"/>
        <v>13260</v>
      </c>
      <c r="AS708" s="245">
        <f t="shared" si="64"/>
        <v>13260</v>
      </c>
      <c r="AU708" s="8" t="s">
        <v>3059</v>
      </c>
    </row>
    <row r="709" spans="2:47" hidden="1" x14ac:dyDescent="0.3">
      <c r="B709" t="str">
        <f>VLOOKUP(D709,'[1]DOF080 Rev'!B:B,1,FALSE)</f>
        <v>22271091</v>
      </c>
      <c r="C709" t="str">
        <f>VLOOKUP(D709,Category!A:B,2,FALSE)</f>
        <v>NCOS</v>
      </c>
      <c r="D709" t="str">
        <f t="shared" si="67"/>
        <v>22271091</v>
      </c>
      <c r="E709" t="str">
        <f t="shared" si="65"/>
        <v>People &amp; Place DirectorateAss Dir DeliveryCemeteries</v>
      </c>
      <c r="F709" t="s">
        <v>482</v>
      </c>
      <c r="G709" t="s">
        <v>483</v>
      </c>
      <c r="H709" t="s">
        <v>247</v>
      </c>
      <c r="I709" t="s">
        <v>1236</v>
      </c>
      <c r="J709" t="s">
        <v>650</v>
      </c>
      <c r="K709" t="s">
        <v>651</v>
      </c>
      <c r="L709">
        <v>2227</v>
      </c>
      <c r="M709" t="s">
        <v>655</v>
      </c>
      <c r="N709">
        <v>1091</v>
      </c>
      <c r="O709" t="s">
        <v>658</v>
      </c>
      <c r="P709" s="6" t="str">
        <f t="shared" si="66"/>
        <v>Expenditure</v>
      </c>
      <c r="Q709" s="246">
        <v>7060</v>
      </c>
      <c r="R709" s="246">
        <v>7060</v>
      </c>
      <c r="S709" s="244">
        <v>7060</v>
      </c>
      <c r="V709" s="259">
        <f t="shared" si="68"/>
        <v>7060</v>
      </c>
      <c r="X709" s="245">
        <v>160</v>
      </c>
      <c r="AJ709" s="245">
        <v>7060</v>
      </c>
      <c r="AK709" s="250">
        <v>7220</v>
      </c>
      <c r="AP709" s="257">
        <f t="shared" si="63"/>
        <v>7220</v>
      </c>
      <c r="AS709" s="245">
        <f t="shared" si="64"/>
        <v>7220</v>
      </c>
      <c r="AU709" s="8" t="s">
        <v>3059</v>
      </c>
    </row>
    <row r="710" spans="2:47" hidden="1" x14ac:dyDescent="0.3">
      <c r="B710" t="str">
        <f>VLOOKUP(D710,'[1]DOF080 Rev'!B:B,1,FALSE)</f>
        <v>22271092</v>
      </c>
      <c r="C710" t="str">
        <f>VLOOKUP(D710,Category!A:B,2,FALSE)</f>
        <v>NCOS</v>
      </c>
      <c r="D710" t="str">
        <f t="shared" si="67"/>
        <v>22271092</v>
      </c>
      <c r="E710" t="str">
        <f t="shared" si="65"/>
        <v>People &amp; Place DirectorateAss Dir DeliveryCemeteries</v>
      </c>
      <c r="F710" t="s">
        <v>482</v>
      </c>
      <c r="G710" t="s">
        <v>483</v>
      </c>
      <c r="H710" t="s">
        <v>247</v>
      </c>
      <c r="I710" t="s">
        <v>1236</v>
      </c>
      <c r="J710" t="s">
        <v>650</v>
      </c>
      <c r="K710" t="s">
        <v>651</v>
      </c>
      <c r="L710">
        <v>2227</v>
      </c>
      <c r="M710" t="s">
        <v>655</v>
      </c>
      <c r="N710">
        <v>1092</v>
      </c>
      <c r="O710" t="s">
        <v>659</v>
      </c>
      <c r="P710" s="6" t="str">
        <f t="shared" si="66"/>
        <v>Expenditure</v>
      </c>
      <c r="Q710" s="246">
        <v>570</v>
      </c>
      <c r="R710" s="246">
        <v>570</v>
      </c>
      <c r="S710" s="244">
        <v>570</v>
      </c>
      <c r="V710" s="259">
        <f t="shared" si="68"/>
        <v>570</v>
      </c>
      <c r="X710" s="245">
        <v>10</v>
      </c>
      <c r="AJ710" s="245">
        <v>570</v>
      </c>
      <c r="AK710" s="250">
        <v>580</v>
      </c>
      <c r="AP710" s="257">
        <f t="shared" ref="AP710:AP773" si="69">SUM(AK710:AO710)</f>
        <v>580</v>
      </c>
      <c r="AS710" s="245">
        <f t="shared" ref="AS710:AS773" si="70">SUM(AP710:AR710)</f>
        <v>580</v>
      </c>
      <c r="AU710" s="8" t="s">
        <v>3059</v>
      </c>
    </row>
    <row r="711" spans="2:47" hidden="1" x14ac:dyDescent="0.3">
      <c r="B711" t="str">
        <f>VLOOKUP(D711,'[1]DOF080 Rev'!B:B,1,FALSE)</f>
        <v>22271093</v>
      </c>
      <c r="C711" t="str">
        <f>VLOOKUP(D711,Category!A:B,2,FALSE)</f>
        <v>NCOS</v>
      </c>
      <c r="D711" t="str">
        <f t="shared" si="67"/>
        <v>22271093</v>
      </c>
      <c r="E711" t="str">
        <f t="shared" ref="E711:E774" si="71">G711&amp;I711&amp;K711</f>
        <v>People &amp; Place DirectorateAss Dir DeliveryCemeteries</v>
      </c>
      <c r="F711" t="s">
        <v>482</v>
      </c>
      <c r="G711" t="s">
        <v>483</v>
      </c>
      <c r="H711" t="s">
        <v>247</v>
      </c>
      <c r="I711" t="s">
        <v>1236</v>
      </c>
      <c r="J711" t="s">
        <v>650</v>
      </c>
      <c r="K711" t="s">
        <v>651</v>
      </c>
      <c r="L711">
        <v>2227</v>
      </c>
      <c r="M711" t="s">
        <v>655</v>
      </c>
      <c r="N711">
        <v>1093</v>
      </c>
      <c r="O711" t="s">
        <v>617</v>
      </c>
      <c r="P711" s="6" t="str">
        <f t="shared" ref="P711:P774" si="72">IF(N711&lt;5000,"Expenditure","Income")</f>
        <v>Expenditure</v>
      </c>
      <c r="Q711" s="246">
        <v>2560</v>
      </c>
      <c r="R711" s="246">
        <v>2560</v>
      </c>
      <c r="S711" s="244">
        <v>2560</v>
      </c>
      <c r="V711" s="259">
        <f t="shared" si="68"/>
        <v>2560</v>
      </c>
      <c r="X711" s="245">
        <v>60</v>
      </c>
      <c r="AJ711" s="245">
        <v>2560</v>
      </c>
      <c r="AK711" s="250">
        <v>2620</v>
      </c>
      <c r="AP711" s="257">
        <f t="shared" si="69"/>
        <v>2620</v>
      </c>
      <c r="AS711" s="245">
        <f t="shared" si="70"/>
        <v>2620</v>
      </c>
      <c r="AU711" s="8" t="s">
        <v>3059</v>
      </c>
    </row>
    <row r="712" spans="2:47" hidden="1" x14ac:dyDescent="0.3">
      <c r="B712" t="str">
        <f>VLOOKUP(D712,'[1]DOF080 Rev'!B:B,1,FALSE)</f>
        <v>22271095</v>
      </c>
      <c r="C712" t="str">
        <f>VLOOKUP(D712,Category!A:B,2,FALSE)</f>
        <v>NCOS</v>
      </c>
      <c r="D712" t="str">
        <f t="shared" ref="D712:D775" si="73">L712&amp;N712</f>
        <v>22271095</v>
      </c>
      <c r="E712" t="str">
        <f t="shared" si="71"/>
        <v>People &amp; Place DirectorateAss Dir DeliveryCemeteries</v>
      </c>
      <c r="F712" t="s">
        <v>482</v>
      </c>
      <c r="G712" t="s">
        <v>483</v>
      </c>
      <c r="H712" t="s">
        <v>247</v>
      </c>
      <c r="I712" t="s">
        <v>1236</v>
      </c>
      <c r="J712" t="s">
        <v>650</v>
      </c>
      <c r="K712" t="s">
        <v>651</v>
      </c>
      <c r="L712">
        <v>2227</v>
      </c>
      <c r="M712" t="s">
        <v>655</v>
      </c>
      <c r="N712">
        <v>1095</v>
      </c>
      <c r="O712" t="s">
        <v>618</v>
      </c>
      <c r="P712" s="6" t="str">
        <f t="shared" si="72"/>
        <v>Expenditure</v>
      </c>
      <c r="Q712" s="246">
        <v>30370</v>
      </c>
      <c r="R712" s="246">
        <v>30370</v>
      </c>
      <c r="S712" s="244">
        <v>30370</v>
      </c>
      <c r="V712" s="259">
        <f t="shared" ref="V712:V775" si="74">SUM(S712:U712)</f>
        <v>30370</v>
      </c>
      <c r="X712" s="245">
        <v>690</v>
      </c>
      <c r="AJ712" s="245">
        <v>30370</v>
      </c>
      <c r="AK712" s="250">
        <v>31060</v>
      </c>
      <c r="AP712" s="257">
        <f t="shared" si="69"/>
        <v>31060</v>
      </c>
      <c r="AS712" s="245">
        <f t="shared" si="70"/>
        <v>31060</v>
      </c>
      <c r="AU712" s="8" t="s">
        <v>3059</v>
      </c>
    </row>
    <row r="713" spans="2:47" hidden="1" x14ac:dyDescent="0.3">
      <c r="B713" t="str">
        <f>VLOOKUP(D713,'[1]DOF080 Rev'!B:B,1,FALSE)</f>
        <v>22271096</v>
      </c>
      <c r="C713" t="str">
        <f>VLOOKUP(D713,Category!A:B,2,FALSE)</f>
        <v>NCOS</v>
      </c>
      <c r="D713" t="str">
        <f t="shared" si="73"/>
        <v>22271096</v>
      </c>
      <c r="E713" t="str">
        <f t="shared" si="71"/>
        <v>People &amp; Place DirectorateAss Dir DeliveryCemeteries</v>
      </c>
      <c r="F713" t="s">
        <v>482</v>
      </c>
      <c r="G713" t="s">
        <v>483</v>
      </c>
      <c r="H713" t="s">
        <v>247</v>
      </c>
      <c r="I713" t="s">
        <v>1236</v>
      </c>
      <c r="J713" t="s">
        <v>650</v>
      </c>
      <c r="K713" t="s">
        <v>651</v>
      </c>
      <c r="L713">
        <v>2227</v>
      </c>
      <c r="M713" t="s">
        <v>655</v>
      </c>
      <c r="N713">
        <v>1096</v>
      </c>
      <c r="O713" t="s">
        <v>660</v>
      </c>
      <c r="P713" s="6" t="str">
        <f t="shared" si="72"/>
        <v>Expenditure</v>
      </c>
      <c r="Q713" s="246">
        <v>170</v>
      </c>
      <c r="R713" s="246">
        <v>170</v>
      </c>
      <c r="S713" s="244">
        <v>170</v>
      </c>
      <c r="V713" s="259">
        <f t="shared" si="74"/>
        <v>170</v>
      </c>
      <c r="AJ713" s="245">
        <v>170</v>
      </c>
      <c r="AK713" s="250">
        <v>170</v>
      </c>
      <c r="AP713" s="257">
        <f t="shared" si="69"/>
        <v>170</v>
      </c>
      <c r="AS713" s="245">
        <f t="shared" si="70"/>
        <v>170</v>
      </c>
      <c r="AU713" s="8" t="s">
        <v>3059</v>
      </c>
    </row>
    <row r="714" spans="2:47" hidden="1" x14ac:dyDescent="0.3">
      <c r="B714" t="str">
        <f>VLOOKUP(D714,'[1]DOF080 Rev'!B:B,1,FALSE)</f>
        <v>22278035</v>
      </c>
      <c r="C714" t="str">
        <f>VLOOKUP(D714,Category!A:B,2,FALSE)</f>
        <v>NCOS</v>
      </c>
      <c r="D714" t="str">
        <f t="shared" si="73"/>
        <v>22278035</v>
      </c>
      <c r="E714" t="str">
        <f t="shared" si="71"/>
        <v>People &amp; Place DirectorateAss Dir DeliveryCemeteries</v>
      </c>
      <c r="F714" t="s">
        <v>482</v>
      </c>
      <c r="G714" t="s">
        <v>483</v>
      </c>
      <c r="H714" t="s">
        <v>247</v>
      </c>
      <c r="I714" t="s">
        <v>1236</v>
      </c>
      <c r="J714" t="s">
        <v>650</v>
      </c>
      <c r="K714" t="s">
        <v>651</v>
      </c>
      <c r="L714">
        <v>2227</v>
      </c>
      <c r="M714" t="s">
        <v>655</v>
      </c>
      <c r="N714">
        <v>8035</v>
      </c>
      <c r="O714" t="s">
        <v>661</v>
      </c>
      <c r="P714" s="6" t="str">
        <f t="shared" si="72"/>
        <v>Income</v>
      </c>
      <c r="Q714" s="246">
        <v>-81000</v>
      </c>
      <c r="R714" s="246">
        <v>-81000</v>
      </c>
      <c r="S714" s="244">
        <v>-81000</v>
      </c>
      <c r="V714" s="259">
        <f t="shared" si="74"/>
        <v>-81000</v>
      </c>
      <c r="AJ714" s="245">
        <v>-81000</v>
      </c>
      <c r="AK714" s="250">
        <v>-81000</v>
      </c>
      <c r="AP714" s="257">
        <f t="shared" si="69"/>
        <v>-81000</v>
      </c>
      <c r="AS714" s="245">
        <f t="shared" si="70"/>
        <v>-81000</v>
      </c>
      <c r="AU714" s="8" t="s">
        <v>3059</v>
      </c>
    </row>
    <row r="715" spans="2:47" hidden="1" x14ac:dyDescent="0.3">
      <c r="B715" t="str">
        <f>VLOOKUP(D715,'[1]DOF080 Rev'!B:B,1,FALSE)</f>
        <v>22278130</v>
      </c>
      <c r="C715" t="str">
        <f>VLOOKUP(D715,Category!A:B,2,FALSE)</f>
        <v>NCOS</v>
      </c>
      <c r="D715" t="str">
        <f t="shared" si="73"/>
        <v>22278130</v>
      </c>
      <c r="E715" t="str">
        <f t="shared" si="71"/>
        <v>People &amp; Place DirectorateAss Dir DeliveryCemeteries</v>
      </c>
      <c r="F715" t="s">
        <v>482</v>
      </c>
      <c r="G715" t="s">
        <v>483</v>
      </c>
      <c r="H715" t="s">
        <v>247</v>
      </c>
      <c r="I715" t="s">
        <v>1236</v>
      </c>
      <c r="J715" t="s">
        <v>650</v>
      </c>
      <c r="K715" t="s">
        <v>651</v>
      </c>
      <c r="L715">
        <v>2227</v>
      </c>
      <c r="M715" t="s">
        <v>655</v>
      </c>
      <c r="N715">
        <v>8130</v>
      </c>
      <c r="O715" t="s">
        <v>662</v>
      </c>
      <c r="P715" s="6" t="str">
        <f t="shared" si="72"/>
        <v>Income</v>
      </c>
      <c r="Q715" s="246">
        <v>0</v>
      </c>
      <c r="R715" s="246">
        <v>0</v>
      </c>
      <c r="S715" s="244">
        <v>0</v>
      </c>
      <c r="V715" s="259">
        <f t="shared" si="74"/>
        <v>0</v>
      </c>
      <c r="AJ715" s="245">
        <v>0</v>
      </c>
      <c r="AK715" s="250">
        <v>0</v>
      </c>
      <c r="AP715" s="257">
        <f t="shared" si="69"/>
        <v>0</v>
      </c>
      <c r="AS715" s="245">
        <f t="shared" si="70"/>
        <v>0</v>
      </c>
      <c r="AU715" s="8" t="s">
        <v>3059</v>
      </c>
    </row>
    <row r="716" spans="2:47" hidden="1" x14ac:dyDescent="0.3">
      <c r="B716" t="str">
        <f>VLOOKUP(D716,'[1]DOF080 Rev'!B:B,1,FALSE)</f>
        <v>22281031</v>
      </c>
      <c r="C716" t="str">
        <f>VLOOKUP(D716,Category!A:B,2,FALSE)</f>
        <v>NCOS</v>
      </c>
      <c r="D716" t="str">
        <f t="shared" si="73"/>
        <v>22281031</v>
      </c>
      <c r="E716" t="str">
        <f t="shared" si="71"/>
        <v>People &amp; Place DirectorateAss Dir DeliveryCemeteries</v>
      </c>
      <c r="F716" t="s">
        <v>482</v>
      </c>
      <c r="G716" t="s">
        <v>483</v>
      </c>
      <c r="H716" t="s">
        <v>247</v>
      </c>
      <c r="I716" t="s">
        <v>1236</v>
      </c>
      <c r="J716" t="s">
        <v>650</v>
      </c>
      <c r="K716" t="s">
        <v>651</v>
      </c>
      <c r="L716">
        <v>2228</v>
      </c>
      <c r="M716" t="s">
        <v>663</v>
      </c>
      <c r="N716">
        <v>1031</v>
      </c>
      <c r="O716" t="s">
        <v>529</v>
      </c>
      <c r="P716" s="6" t="str">
        <f t="shared" si="72"/>
        <v>Expenditure</v>
      </c>
      <c r="Q716" s="246">
        <v>900</v>
      </c>
      <c r="R716" s="246">
        <v>900</v>
      </c>
      <c r="S716" s="244">
        <v>900</v>
      </c>
      <c r="V716" s="259">
        <f t="shared" si="74"/>
        <v>900</v>
      </c>
      <c r="X716" s="245">
        <v>40</v>
      </c>
      <c r="AJ716" s="245">
        <v>900</v>
      </c>
      <c r="AK716" s="250">
        <v>940</v>
      </c>
      <c r="AP716" s="257">
        <f t="shared" si="69"/>
        <v>940</v>
      </c>
      <c r="AS716" s="245">
        <f t="shared" si="70"/>
        <v>940</v>
      </c>
      <c r="AU716" s="8" t="s">
        <v>1286</v>
      </c>
    </row>
    <row r="717" spans="2:47" hidden="1" x14ac:dyDescent="0.3">
      <c r="B717" t="str">
        <f>VLOOKUP(D717,'[1]DOF080 Rev'!B:B,1,FALSE)</f>
        <v>22281033</v>
      </c>
      <c r="C717" t="str">
        <f>VLOOKUP(D717,Category!A:B,2,FALSE)</f>
        <v>NCOS</v>
      </c>
      <c r="D717" t="str">
        <f t="shared" si="73"/>
        <v>22281033</v>
      </c>
      <c r="E717" t="str">
        <f t="shared" si="71"/>
        <v>People &amp; Place DirectorateAss Dir DeliveryCemeteries</v>
      </c>
      <c r="F717" t="s">
        <v>482</v>
      </c>
      <c r="G717" t="s">
        <v>483</v>
      </c>
      <c r="H717" t="s">
        <v>247</v>
      </c>
      <c r="I717" t="s">
        <v>1236</v>
      </c>
      <c r="J717" t="s">
        <v>650</v>
      </c>
      <c r="K717" t="s">
        <v>651</v>
      </c>
      <c r="L717">
        <v>2228</v>
      </c>
      <c r="M717" t="s">
        <v>663</v>
      </c>
      <c r="N717">
        <v>1033</v>
      </c>
      <c r="O717" t="s">
        <v>656</v>
      </c>
      <c r="P717" s="6" t="str">
        <f t="shared" si="72"/>
        <v>Expenditure</v>
      </c>
      <c r="Q717" s="246">
        <v>260</v>
      </c>
      <c r="R717" s="246">
        <v>260</v>
      </c>
      <c r="S717" s="244">
        <v>260</v>
      </c>
      <c r="V717" s="259">
        <f t="shared" si="74"/>
        <v>260</v>
      </c>
      <c r="X717" s="245">
        <v>10</v>
      </c>
      <c r="AJ717" s="245">
        <v>260</v>
      </c>
      <c r="AK717" s="250">
        <v>270</v>
      </c>
      <c r="AP717" s="257">
        <f t="shared" si="69"/>
        <v>270</v>
      </c>
      <c r="AS717" s="245">
        <f t="shared" si="70"/>
        <v>270</v>
      </c>
      <c r="AU717" s="8" t="s">
        <v>1286</v>
      </c>
    </row>
    <row r="718" spans="2:47" hidden="1" x14ac:dyDescent="0.3">
      <c r="B718" t="str">
        <f>VLOOKUP(D718,'[1]DOF080 Rev'!B:B,1,FALSE)</f>
        <v>22281079</v>
      </c>
      <c r="C718" t="str">
        <f>VLOOKUP(D718,Category!A:B,2,FALSE)</f>
        <v>NCOS</v>
      </c>
      <c r="D718" t="str">
        <f t="shared" si="73"/>
        <v>22281079</v>
      </c>
      <c r="E718" t="str">
        <f t="shared" si="71"/>
        <v>People &amp; Place DirectorateAss Dir DeliveryCemeteries</v>
      </c>
      <c r="F718" t="s">
        <v>482</v>
      </c>
      <c r="G718" t="s">
        <v>483</v>
      </c>
      <c r="H718" t="s">
        <v>247</v>
      </c>
      <c r="I718" t="s">
        <v>1236</v>
      </c>
      <c r="J718" t="s">
        <v>650</v>
      </c>
      <c r="K718" t="s">
        <v>651</v>
      </c>
      <c r="L718">
        <v>2228</v>
      </c>
      <c r="M718" t="s">
        <v>663</v>
      </c>
      <c r="N718">
        <v>1079</v>
      </c>
      <c r="O718" t="s">
        <v>657</v>
      </c>
      <c r="P718" s="6" t="str">
        <f t="shared" si="72"/>
        <v>Expenditure</v>
      </c>
      <c r="Q718" s="246">
        <v>2400</v>
      </c>
      <c r="R718" s="246">
        <v>2400</v>
      </c>
      <c r="S718" s="244">
        <v>2400</v>
      </c>
      <c r="V718" s="259">
        <f t="shared" si="74"/>
        <v>2400</v>
      </c>
      <c r="X718" s="245">
        <v>50</v>
      </c>
      <c r="AJ718" s="245">
        <v>2400</v>
      </c>
      <c r="AK718" s="250">
        <v>2450</v>
      </c>
      <c r="AP718" s="257">
        <f t="shared" si="69"/>
        <v>2450</v>
      </c>
      <c r="AS718" s="245">
        <f t="shared" si="70"/>
        <v>2450</v>
      </c>
      <c r="AU718" s="8" t="s">
        <v>3059</v>
      </c>
    </row>
    <row r="719" spans="2:47" hidden="1" x14ac:dyDescent="0.3">
      <c r="B719" t="str">
        <f>VLOOKUP(D719,'[1]DOF080 Rev'!B:B,1,FALSE)</f>
        <v>22281092</v>
      </c>
      <c r="C719" t="str">
        <f>VLOOKUP(D719,Category!A:B,2,FALSE)</f>
        <v>NCOS</v>
      </c>
      <c r="D719" t="str">
        <f t="shared" si="73"/>
        <v>22281092</v>
      </c>
      <c r="E719" t="str">
        <f t="shared" si="71"/>
        <v>People &amp; Place DirectorateAss Dir DeliveryCemeteries</v>
      </c>
      <c r="F719" t="s">
        <v>482</v>
      </c>
      <c r="G719" t="s">
        <v>483</v>
      </c>
      <c r="H719" t="s">
        <v>247</v>
      </c>
      <c r="I719" t="s">
        <v>1236</v>
      </c>
      <c r="J719" t="s">
        <v>650</v>
      </c>
      <c r="K719" t="s">
        <v>651</v>
      </c>
      <c r="L719">
        <v>2228</v>
      </c>
      <c r="M719" t="s">
        <v>663</v>
      </c>
      <c r="N719">
        <v>1092</v>
      </c>
      <c r="O719" t="s">
        <v>659</v>
      </c>
      <c r="P719" s="6" t="str">
        <f t="shared" si="72"/>
        <v>Expenditure</v>
      </c>
      <c r="Q719" s="246">
        <v>570</v>
      </c>
      <c r="R719" s="246">
        <v>570</v>
      </c>
      <c r="S719" s="244">
        <v>570</v>
      </c>
      <c r="V719" s="259">
        <f t="shared" si="74"/>
        <v>570</v>
      </c>
      <c r="X719" s="245">
        <v>10</v>
      </c>
      <c r="AJ719" s="245">
        <v>570</v>
      </c>
      <c r="AK719" s="250">
        <v>580</v>
      </c>
      <c r="AP719" s="257">
        <f t="shared" si="69"/>
        <v>580</v>
      </c>
      <c r="AS719" s="245">
        <f t="shared" si="70"/>
        <v>580</v>
      </c>
      <c r="AU719" s="8" t="s">
        <v>3059</v>
      </c>
    </row>
    <row r="720" spans="2:47" hidden="1" x14ac:dyDescent="0.3">
      <c r="B720" t="str">
        <f>VLOOKUP(D720,'[1]DOF080 Rev'!B:B,1,FALSE)</f>
        <v>22281093</v>
      </c>
      <c r="C720" t="str">
        <f>VLOOKUP(D720,Category!A:B,2,FALSE)</f>
        <v>NCOS</v>
      </c>
      <c r="D720" t="str">
        <f t="shared" si="73"/>
        <v>22281093</v>
      </c>
      <c r="E720" t="str">
        <f t="shared" si="71"/>
        <v>People &amp; Place DirectorateAss Dir DeliveryCemeteries</v>
      </c>
      <c r="F720" t="s">
        <v>482</v>
      </c>
      <c r="G720" t="s">
        <v>483</v>
      </c>
      <c r="H720" t="s">
        <v>247</v>
      </c>
      <c r="I720" t="s">
        <v>1236</v>
      </c>
      <c r="J720" t="s">
        <v>650</v>
      </c>
      <c r="K720" t="s">
        <v>651</v>
      </c>
      <c r="L720">
        <v>2228</v>
      </c>
      <c r="M720" t="s">
        <v>663</v>
      </c>
      <c r="N720">
        <v>1093</v>
      </c>
      <c r="O720" t="s">
        <v>617</v>
      </c>
      <c r="P720" s="6" t="str">
        <f t="shared" si="72"/>
        <v>Expenditure</v>
      </c>
      <c r="Q720" s="246">
        <v>2140</v>
      </c>
      <c r="R720" s="246">
        <v>2140</v>
      </c>
      <c r="S720" s="244">
        <v>2140</v>
      </c>
      <c r="V720" s="259">
        <f t="shared" si="74"/>
        <v>2140</v>
      </c>
      <c r="X720" s="245">
        <v>50</v>
      </c>
      <c r="AJ720" s="245">
        <v>2140</v>
      </c>
      <c r="AK720" s="250">
        <v>2190</v>
      </c>
      <c r="AP720" s="257">
        <f t="shared" si="69"/>
        <v>2190</v>
      </c>
      <c r="AS720" s="245">
        <f t="shared" si="70"/>
        <v>2190</v>
      </c>
      <c r="AU720" s="8" t="s">
        <v>3059</v>
      </c>
    </row>
    <row r="721" spans="2:47" hidden="1" x14ac:dyDescent="0.3">
      <c r="B721" t="str">
        <f>VLOOKUP(D721,'[1]DOF080 Rev'!B:B,1,FALSE)</f>
        <v>22281095</v>
      </c>
      <c r="C721" t="str">
        <f>VLOOKUP(D721,Category!A:B,2,FALSE)</f>
        <v>NCOS</v>
      </c>
      <c r="D721" t="str">
        <f t="shared" si="73"/>
        <v>22281095</v>
      </c>
      <c r="E721" t="str">
        <f t="shared" si="71"/>
        <v>People &amp; Place DirectorateAss Dir DeliveryCemeteries</v>
      </c>
      <c r="F721" t="s">
        <v>482</v>
      </c>
      <c r="G721" t="s">
        <v>483</v>
      </c>
      <c r="H721" t="s">
        <v>247</v>
      </c>
      <c r="I721" t="s">
        <v>1236</v>
      </c>
      <c r="J721" t="s">
        <v>650</v>
      </c>
      <c r="K721" t="s">
        <v>651</v>
      </c>
      <c r="L721">
        <v>2228</v>
      </c>
      <c r="M721" t="s">
        <v>663</v>
      </c>
      <c r="N721">
        <v>1095</v>
      </c>
      <c r="O721" t="s">
        <v>618</v>
      </c>
      <c r="P721" s="6" t="str">
        <f t="shared" si="72"/>
        <v>Expenditure</v>
      </c>
      <c r="Q721" s="246">
        <v>6990</v>
      </c>
      <c r="R721" s="246">
        <v>6990</v>
      </c>
      <c r="S721" s="244">
        <v>6990</v>
      </c>
      <c r="V721" s="259">
        <f t="shared" si="74"/>
        <v>6990</v>
      </c>
      <c r="X721" s="245">
        <v>160</v>
      </c>
      <c r="AJ721" s="245">
        <v>6990</v>
      </c>
      <c r="AK721" s="250">
        <v>7150</v>
      </c>
      <c r="AP721" s="257">
        <f t="shared" si="69"/>
        <v>7150</v>
      </c>
      <c r="AS721" s="245">
        <f t="shared" si="70"/>
        <v>7150</v>
      </c>
      <c r="AU721" s="8" t="s">
        <v>3059</v>
      </c>
    </row>
    <row r="722" spans="2:47" hidden="1" x14ac:dyDescent="0.3">
      <c r="B722" t="str">
        <f>VLOOKUP(D722,'[1]DOF080 Rev'!B:B,1,FALSE)</f>
        <v>22288035</v>
      </c>
      <c r="C722" t="str">
        <f>VLOOKUP(D722,Category!A:B,2,FALSE)</f>
        <v>NCOS</v>
      </c>
      <c r="D722" t="str">
        <f t="shared" si="73"/>
        <v>22288035</v>
      </c>
      <c r="E722" t="str">
        <f t="shared" si="71"/>
        <v>People &amp; Place DirectorateAss Dir DeliveryCemeteries</v>
      </c>
      <c r="F722" t="s">
        <v>482</v>
      </c>
      <c r="G722" t="s">
        <v>483</v>
      </c>
      <c r="H722" t="s">
        <v>247</v>
      </c>
      <c r="I722" t="s">
        <v>1236</v>
      </c>
      <c r="J722" t="s">
        <v>650</v>
      </c>
      <c r="K722" t="s">
        <v>651</v>
      </c>
      <c r="L722">
        <v>2228</v>
      </c>
      <c r="M722" t="s">
        <v>663</v>
      </c>
      <c r="N722">
        <v>8035</v>
      </c>
      <c r="O722" t="s">
        <v>661</v>
      </c>
      <c r="P722" s="6" t="str">
        <f t="shared" si="72"/>
        <v>Income</v>
      </c>
      <c r="Q722" s="246">
        <v>-15000</v>
      </c>
      <c r="R722" s="246">
        <v>-15000</v>
      </c>
      <c r="S722" s="244">
        <v>-15000</v>
      </c>
      <c r="V722" s="259">
        <f t="shared" si="74"/>
        <v>-15000</v>
      </c>
      <c r="AJ722" s="245">
        <v>-15000</v>
      </c>
      <c r="AK722" s="250">
        <v>-15000</v>
      </c>
      <c r="AP722" s="257">
        <f t="shared" si="69"/>
        <v>-15000</v>
      </c>
      <c r="AS722" s="245">
        <f t="shared" si="70"/>
        <v>-15000</v>
      </c>
      <c r="AU722" s="8" t="s">
        <v>3059</v>
      </c>
    </row>
    <row r="723" spans="2:47" hidden="1" x14ac:dyDescent="0.3">
      <c r="B723" t="str">
        <f>VLOOKUP(D723,'[1]DOF080 Rev'!B:B,1,FALSE)</f>
        <v>22291031</v>
      </c>
      <c r="C723" t="str">
        <f>VLOOKUP(D723,Category!A:B,2,FALSE)</f>
        <v>NCOS</v>
      </c>
      <c r="D723" t="str">
        <f t="shared" si="73"/>
        <v>22291031</v>
      </c>
      <c r="E723" t="str">
        <f t="shared" si="71"/>
        <v>People &amp; Place DirectorateAss Dir DeliveryCemeteries</v>
      </c>
      <c r="F723" t="s">
        <v>482</v>
      </c>
      <c r="G723" t="s">
        <v>483</v>
      </c>
      <c r="H723" t="s">
        <v>247</v>
      </c>
      <c r="I723" t="s">
        <v>1236</v>
      </c>
      <c r="J723" t="s">
        <v>650</v>
      </c>
      <c r="K723" t="s">
        <v>651</v>
      </c>
      <c r="L723">
        <v>2229</v>
      </c>
      <c r="M723" t="s">
        <v>664</v>
      </c>
      <c r="N723">
        <v>1031</v>
      </c>
      <c r="O723" t="s">
        <v>529</v>
      </c>
      <c r="P723" s="6" t="str">
        <f t="shared" si="72"/>
        <v>Expenditure</v>
      </c>
      <c r="Q723" s="246">
        <v>770</v>
      </c>
      <c r="R723" s="246">
        <v>770</v>
      </c>
      <c r="S723" s="244">
        <v>770</v>
      </c>
      <c r="V723" s="259">
        <f t="shared" si="74"/>
        <v>770</v>
      </c>
      <c r="X723" s="245">
        <v>30</v>
      </c>
      <c r="AJ723" s="245">
        <v>770</v>
      </c>
      <c r="AK723" s="250">
        <v>800</v>
      </c>
      <c r="AP723" s="257">
        <f t="shared" si="69"/>
        <v>800</v>
      </c>
      <c r="AS723" s="245">
        <f t="shared" si="70"/>
        <v>800</v>
      </c>
      <c r="AU723" s="8" t="s">
        <v>1286</v>
      </c>
    </row>
    <row r="724" spans="2:47" hidden="1" x14ac:dyDescent="0.3">
      <c r="B724" t="str">
        <f>VLOOKUP(D724,'[1]DOF080 Rev'!B:B,1,FALSE)</f>
        <v>22291033</v>
      </c>
      <c r="C724" t="str">
        <f>VLOOKUP(D724,Category!A:B,2,FALSE)</f>
        <v>NCOS</v>
      </c>
      <c r="D724" t="str">
        <f t="shared" si="73"/>
        <v>22291033</v>
      </c>
      <c r="E724" t="str">
        <f t="shared" si="71"/>
        <v>People &amp; Place DirectorateAss Dir DeliveryCemeteries</v>
      </c>
      <c r="F724" t="s">
        <v>482</v>
      </c>
      <c r="G724" t="s">
        <v>483</v>
      </c>
      <c r="H724" t="s">
        <v>247</v>
      </c>
      <c r="I724" t="s">
        <v>1236</v>
      </c>
      <c r="J724" t="s">
        <v>650</v>
      </c>
      <c r="K724" t="s">
        <v>651</v>
      </c>
      <c r="L724">
        <v>2229</v>
      </c>
      <c r="M724" t="s">
        <v>664</v>
      </c>
      <c r="N724">
        <v>1033</v>
      </c>
      <c r="O724" t="s">
        <v>656</v>
      </c>
      <c r="P724" s="6" t="str">
        <f t="shared" si="72"/>
        <v>Expenditure</v>
      </c>
      <c r="Q724" s="246">
        <v>90</v>
      </c>
      <c r="R724" s="246">
        <v>90</v>
      </c>
      <c r="S724" s="244">
        <v>90</v>
      </c>
      <c r="V724" s="259">
        <f t="shared" si="74"/>
        <v>90</v>
      </c>
      <c r="AJ724" s="245">
        <v>90</v>
      </c>
      <c r="AK724" s="250">
        <v>90</v>
      </c>
      <c r="AP724" s="257">
        <f t="shared" si="69"/>
        <v>90</v>
      </c>
      <c r="AS724" s="245">
        <f t="shared" si="70"/>
        <v>90</v>
      </c>
      <c r="AU724" s="8" t="s">
        <v>1286</v>
      </c>
    </row>
    <row r="725" spans="2:47" hidden="1" x14ac:dyDescent="0.3">
      <c r="B725" t="str">
        <f>VLOOKUP(D725,'[1]DOF080 Rev'!B:B,1,FALSE)</f>
        <v>22291079</v>
      </c>
      <c r="C725" t="str">
        <f>VLOOKUP(D725,Category!A:B,2,FALSE)</f>
        <v>NCOS</v>
      </c>
      <c r="D725" t="str">
        <f t="shared" si="73"/>
        <v>22291079</v>
      </c>
      <c r="E725" t="str">
        <f t="shared" si="71"/>
        <v>People &amp; Place DirectorateAss Dir DeliveryCemeteries</v>
      </c>
      <c r="F725" t="s">
        <v>482</v>
      </c>
      <c r="G725" t="s">
        <v>483</v>
      </c>
      <c r="H725" t="s">
        <v>247</v>
      </c>
      <c r="I725" t="s">
        <v>1236</v>
      </c>
      <c r="J725" t="s">
        <v>650</v>
      </c>
      <c r="K725" t="s">
        <v>651</v>
      </c>
      <c r="L725">
        <v>2229</v>
      </c>
      <c r="M725" t="s">
        <v>664</v>
      </c>
      <c r="N725">
        <v>1079</v>
      </c>
      <c r="O725" t="s">
        <v>657</v>
      </c>
      <c r="P725" s="6" t="str">
        <f t="shared" si="72"/>
        <v>Expenditure</v>
      </c>
      <c r="Q725" s="246">
        <v>5000</v>
      </c>
      <c r="R725" s="246">
        <v>5000</v>
      </c>
      <c r="S725" s="244">
        <v>5000</v>
      </c>
      <c r="V725" s="259">
        <f t="shared" si="74"/>
        <v>5000</v>
      </c>
      <c r="X725" s="245">
        <v>100</v>
      </c>
      <c r="AJ725" s="245">
        <v>5000</v>
      </c>
      <c r="AK725" s="250">
        <v>5100</v>
      </c>
      <c r="AP725" s="257">
        <f t="shared" si="69"/>
        <v>5100</v>
      </c>
      <c r="AS725" s="245">
        <f t="shared" si="70"/>
        <v>5100</v>
      </c>
      <c r="AU725" s="8" t="s">
        <v>3059</v>
      </c>
    </row>
    <row r="726" spans="2:47" hidden="1" x14ac:dyDescent="0.3">
      <c r="B726" t="str">
        <f>VLOOKUP(D726,'[1]DOF080 Rev'!B:B,1,FALSE)</f>
        <v>22291092</v>
      </c>
      <c r="C726" t="str">
        <f>VLOOKUP(D726,Category!A:B,2,FALSE)</f>
        <v>NCOS</v>
      </c>
      <c r="D726" t="str">
        <f t="shared" si="73"/>
        <v>22291092</v>
      </c>
      <c r="E726" t="str">
        <f t="shared" si="71"/>
        <v>People &amp; Place DirectorateAss Dir DeliveryCemeteries</v>
      </c>
      <c r="F726" t="s">
        <v>482</v>
      </c>
      <c r="G726" t="s">
        <v>483</v>
      </c>
      <c r="H726" t="s">
        <v>247</v>
      </c>
      <c r="I726" t="s">
        <v>1236</v>
      </c>
      <c r="J726" t="s">
        <v>650</v>
      </c>
      <c r="K726" t="s">
        <v>651</v>
      </c>
      <c r="L726">
        <v>2229</v>
      </c>
      <c r="M726" t="s">
        <v>664</v>
      </c>
      <c r="N726">
        <v>1092</v>
      </c>
      <c r="O726" t="s">
        <v>659</v>
      </c>
      <c r="P726" s="6" t="str">
        <f t="shared" si="72"/>
        <v>Expenditure</v>
      </c>
      <c r="Q726" s="246">
        <v>570</v>
      </c>
      <c r="R726" s="246">
        <v>570</v>
      </c>
      <c r="S726" s="244">
        <v>570</v>
      </c>
      <c r="V726" s="259">
        <f t="shared" si="74"/>
        <v>570</v>
      </c>
      <c r="X726" s="245">
        <v>10</v>
      </c>
      <c r="AJ726" s="245">
        <v>570</v>
      </c>
      <c r="AK726" s="250">
        <v>580</v>
      </c>
      <c r="AP726" s="257">
        <f t="shared" si="69"/>
        <v>580</v>
      </c>
      <c r="AS726" s="245">
        <f t="shared" si="70"/>
        <v>580</v>
      </c>
      <c r="AU726" s="8" t="s">
        <v>3059</v>
      </c>
    </row>
    <row r="727" spans="2:47" hidden="1" x14ac:dyDescent="0.3">
      <c r="B727" t="str">
        <f>VLOOKUP(D727,'[1]DOF080 Rev'!B:B,1,FALSE)</f>
        <v>22291093</v>
      </c>
      <c r="C727" t="str">
        <f>VLOOKUP(D727,Category!A:B,2,FALSE)</f>
        <v>NCOS</v>
      </c>
      <c r="D727" t="str">
        <f t="shared" si="73"/>
        <v>22291093</v>
      </c>
      <c r="E727" t="str">
        <f t="shared" si="71"/>
        <v>People &amp; Place DirectorateAss Dir DeliveryCemeteries</v>
      </c>
      <c r="F727" t="s">
        <v>482</v>
      </c>
      <c r="G727" t="s">
        <v>483</v>
      </c>
      <c r="H727" t="s">
        <v>247</v>
      </c>
      <c r="I727" t="s">
        <v>1236</v>
      </c>
      <c r="J727" t="s">
        <v>650</v>
      </c>
      <c r="K727" t="s">
        <v>651</v>
      </c>
      <c r="L727">
        <v>2229</v>
      </c>
      <c r="M727" t="s">
        <v>664</v>
      </c>
      <c r="N727">
        <v>1093</v>
      </c>
      <c r="O727" t="s">
        <v>617</v>
      </c>
      <c r="P727" s="6" t="str">
        <f t="shared" si="72"/>
        <v>Expenditure</v>
      </c>
      <c r="Q727" s="246">
        <v>50</v>
      </c>
      <c r="R727" s="246">
        <v>50</v>
      </c>
      <c r="S727" s="244">
        <v>50</v>
      </c>
      <c r="V727" s="259">
        <f t="shared" si="74"/>
        <v>50</v>
      </c>
      <c r="AJ727" s="245">
        <v>50</v>
      </c>
      <c r="AK727" s="250">
        <v>50</v>
      </c>
      <c r="AP727" s="257">
        <f t="shared" si="69"/>
        <v>50</v>
      </c>
      <c r="AS727" s="245">
        <f t="shared" si="70"/>
        <v>50</v>
      </c>
      <c r="AU727" s="8" t="s">
        <v>3059</v>
      </c>
    </row>
    <row r="728" spans="2:47" hidden="1" x14ac:dyDescent="0.3">
      <c r="B728" t="str">
        <f>VLOOKUP(D728,'[1]DOF080 Rev'!B:B,1,FALSE)</f>
        <v>22291095</v>
      </c>
      <c r="C728" t="str">
        <f>VLOOKUP(D728,Category!A:B,2,FALSE)</f>
        <v>NCOS</v>
      </c>
      <c r="D728" t="str">
        <f t="shared" si="73"/>
        <v>22291095</v>
      </c>
      <c r="E728" t="str">
        <f t="shared" si="71"/>
        <v>People &amp; Place DirectorateAss Dir DeliveryCemeteries</v>
      </c>
      <c r="F728" t="s">
        <v>482</v>
      </c>
      <c r="G728" t="s">
        <v>483</v>
      </c>
      <c r="H728" t="s">
        <v>247</v>
      </c>
      <c r="I728" t="s">
        <v>1236</v>
      </c>
      <c r="J728" t="s">
        <v>650</v>
      </c>
      <c r="K728" t="s">
        <v>651</v>
      </c>
      <c r="L728">
        <v>2229</v>
      </c>
      <c r="M728" t="s">
        <v>664</v>
      </c>
      <c r="N728">
        <v>1095</v>
      </c>
      <c r="O728" t="s">
        <v>618</v>
      </c>
      <c r="P728" s="6" t="str">
        <f t="shared" si="72"/>
        <v>Expenditure</v>
      </c>
      <c r="Q728" s="246">
        <v>11100</v>
      </c>
      <c r="R728" s="246">
        <v>11100</v>
      </c>
      <c r="S728" s="244">
        <v>11100</v>
      </c>
      <c r="V728" s="259">
        <f t="shared" si="74"/>
        <v>11100</v>
      </c>
      <c r="X728" s="245">
        <v>260</v>
      </c>
      <c r="AJ728" s="245">
        <v>11100</v>
      </c>
      <c r="AK728" s="250">
        <v>11360</v>
      </c>
      <c r="AP728" s="257">
        <f t="shared" si="69"/>
        <v>11360</v>
      </c>
      <c r="AS728" s="245">
        <f t="shared" si="70"/>
        <v>11360</v>
      </c>
      <c r="AU728" s="8" t="s">
        <v>3059</v>
      </c>
    </row>
    <row r="729" spans="2:47" hidden="1" x14ac:dyDescent="0.3">
      <c r="B729" t="str">
        <f>VLOOKUP(D729,'[1]DOF080 Rev'!B:B,1,FALSE)</f>
        <v>22298035</v>
      </c>
      <c r="C729" t="str">
        <f>VLOOKUP(D729,Category!A:B,2,FALSE)</f>
        <v>NCOS</v>
      </c>
      <c r="D729" t="str">
        <f t="shared" si="73"/>
        <v>22298035</v>
      </c>
      <c r="E729" t="str">
        <f t="shared" si="71"/>
        <v>People &amp; Place DirectorateAss Dir DeliveryCemeteries</v>
      </c>
      <c r="F729" t="s">
        <v>482</v>
      </c>
      <c r="G729" t="s">
        <v>483</v>
      </c>
      <c r="H729" t="s">
        <v>247</v>
      </c>
      <c r="I729" t="s">
        <v>1236</v>
      </c>
      <c r="J729" t="s">
        <v>650</v>
      </c>
      <c r="K729" t="s">
        <v>651</v>
      </c>
      <c r="L729">
        <v>2229</v>
      </c>
      <c r="M729" t="s">
        <v>664</v>
      </c>
      <c r="N729">
        <v>8035</v>
      </c>
      <c r="O729" t="s">
        <v>661</v>
      </c>
      <c r="P729" s="6" t="str">
        <f t="shared" si="72"/>
        <v>Income</v>
      </c>
      <c r="Q729" s="246">
        <v>-12000</v>
      </c>
      <c r="R729" s="246">
        <v>-12000</v>
      </c>
      <c r="S729" s="244">
        <v>-12000</v>
      </c>
      <c r="V729" s="259">
        <f t="shared" si="74"/>
        <v>-12000</v>
      </c>
      <c r="AJ729" s="245">
        <v>-12000</v>
      </c>
      <c r="AK729" s="250">
        <v>-12000</v>
      </c>
      <c r="AP729" s="257">
        <f t="shared" si="69"/>
        <v>-12000</v>
      </c>
      <c r="AS729" s="245">
        <f t="shared" si="70"/>
        <v>-12000</v>
      </c>
      <c r="AU729" s="8" t="s">
        <v>3059</v>
      </c>
    </row>
    <row r="730" spans="2:47" hidden="1" x14ac:dyDescent="0.3">
      <c r="B730" t="str">
        <f>VLOOKUP(D730,'[1]DOF080 Rev'!B:B,1,FALSE)</f>
        <v>22361002</v>
      </c>
      <c r="C730" t="str">
        <f>VLOOKUP(D730,Category!A:B,2,FALSE)</f>
        <v>NCOS</v>
      </c>
      <c r="D730" t="str">
        <f t="shared" si="73"/>
        <v>22361002</v>
      </c>
      <c r="E730" t="str">
        <f t="shared" si="71"/>
        <v>People &amp; Place DirectorateAss Dir DeliveryCemeteries</v>
      </c>
      <c r="F730" t="s">
        <v>482</v>
      </c>
      <c r="G730" t="s">
        <v>483</v>
      </c>
      <c r="H730" t="s">
        <v>247</v>
      </c>
      <c r="I730" t="s">
        <v>1236</v>
      </c>
      <c r="J730" t="s">
        <v>650</v>
      </c>
      <c r="K730" t="s">
        <v>651</v>
      </c>
      <c r="L730">
        <v>2236</v>
      </c>
      <c r="M730" t="s">
        <v>665</v>
      </c>
      <c r="N730">
        <v>1002</v>
      </c>
      <c r="O730" t="s">
        <v>597</v>
      </c>
      <c r="P730" s="6" t="str">
        <f t="shared" si="72"/>
        <v>Expenditure</v>
      </c>
      <c r="Q730" s="246">
        <v>3870</v>
      </c>
      <c r="R730" s="246">
        <v>3870</v>
      </c>
      <c r="S730" s="244">
        <v>3870</v>
      </c>
      <c r="V730" s="259">
        <f t="shared" si="74"/>
        <v>3870</v>
      </c>
      <c r="X730" s="245">
        <v>50</v>
      </c>
      <c r="AJ730" s="245">
        <v>3870</v>
      </c>
      <c r="AK730" s="250">
        <v>3920</v>
      </c>
      <c r="AP730" s="257">
        <f t="shared" si="69"/>
        <v>3920</v>
      </c>
      <c r="AS730" s="245">
        <f t="shared" si="70"/>
        <v>3920</v>
      </c>
      <c r="AU730" s="8" t="s">
        <v>1286</v>
      </c>
    </row>
    <row r="731" spans="2:47" hidden="1" x14ac:dyDescent="0.3">
      <c r="B731" t="str">
        <f>VLOOKUP(D731,'[1]DOF080 Rev'!B:B,1,FALSE)</f>
        <v>22361022</v>
      </c>
      <c r="C731" t="str">
        <f>VLOOKUP(D731,Category!A:B,2,FALSE)</f>
        <v>NCOS</v>
      </c>
      <c r="D731" t="str">
        <f t="shared" si="73"/>
        <v>22361022</v>
      </c>
      <c r="E731" t="str">
        <f t="shared" si="71"/>
        <v>People &amp; Place DirectorateAss Dir DeliveryCemeteries</v>
      </c>
      <c r="F731" t="s">
        <v>482</v>
      </c>
      <c r="G731" t="s">
        <v>483</v>
      </c>
      <c r="H731" t="s">
        <v>247</v>
      </c>
      <c r="I731" t="s">
        <v>1236</v>
      </c>
      <c r="J731" t="s">
        <v>650</v>
      </c>
      <c r="K731" t="s">
        <v>651</v>
      </c>
      <c r="L731">
        <v>2236</v>
      </c>
      <c r="M731" t="s">
        <v>665</v>
      </c>
      <c r="N731">
        <v>1022</v>
      </c>
      <c r="O731" t="s">
        <v>602</v>
      </c>
      <c r="P731" s="6" t="str">
        <f t="shared" si="72"/>
        <v>Expenditure</v>
      </c>
      <c r="Q731" s="246">
        <v>580</v>
      </c>
      <c r="R731" s="246">
        <v>580</v>
      </c>
      <c r="S731" s="244">
        <v>580</v>
      </c>
      <c r="V731" s="259">
        <f t="shared" si="74"/>
        <v>580</v>
      </c>
      <c r="X731" s="245">
        <v>150</v>
      </c>
      <c r="AJ731" s="245">
        <v>580</v>
      </c>
      <c r="AK731" s="250">
        <v>730</v>
      </c>
      <c r="AP731" s="257">
        <f t="shared" si="69"/>
        <v>730</v>
      </c>
      <c r="AS731" s="245">
        <f t="shared" si="70"/>
        <v>730</v>
      </c>
      <c r="AU731" s="8" t="s">
        <v>1286</v>
      </c>
    </row>
    <row r="732" spans="2:47" hidden="1" x14ac:dyDescent="0.3">
      <c r="B732" t="str">
        <f>VLOOKUP(D732,'[1]DOF080 Rev'!B:B,1,FALSE)</f>
        <v>22361025</v>
      </c>
      <c r="C732" t="str">
        <f>VLOOKUP(D732,Category!A:B,2,FALSE)</f>
        <v>NCOS</v>
      </c>
      <c r="D732" t="str">
        <f t="shared" si="73"/>
        <v>22361025</v>
      </c>
      <c r="E732" t="str">
        <f t="shared" si="71"/>
        <v>People &amp; Place DirectorateAss Dir DeliveryCemeteries</v>
      </c>
      <c r="F732" t="s">
        <v>482</v>
      </c>
      <c r="G732" t="s">
        <v>483</v>
      </c>
      <c r="H732" t="s">
        <v>247</v>
      </c>
      <c r="I732" t="s">
        <v>1236</v>
      </c>
      <c r="J732" t="s">
        <v>650</v>
      </c>
      <c r="K732" t="s">
        <v>651</v>
      </c>
      <c r="L732">
        <v>2236</v>
      </c>
      <c r="M732" t="s">
        <v>665</v>
      </c>
      <c r="N732">
        <v>1025</v>
      </c>
      <c r="O732" t="s">
        <v>603</v>
      </c>
      <c r="P732" s="6" t="str">
        <f t="shared" si="72"/>
        <v>Expenditure</v>
      </c>
      <c r="Q732" s="246">
        <v>300</v>
      </c>
      <c r="R732" s="246">
        <v>300</v>
      </c>
      <c r="S732" s="244">
        <v>300</v>
      </c>
      <c r="V732" s="259">
        <f t="shared" si="74"/>
        <v>300</v>
      </c>
      <c r="AJ732" s="245">
        <v>300</v>
      </c>
      <c r="AK732" s="250">
        <v>300</v>
      </c>
      <c r="AP732" s="257">
        <f t="shared" si="69"/>
        <v>300</v>
      </c>
      <c r="AS732" s="245">
        <f t="shared" si="70"/>
        <v>300</v>
      </c>
      <c r="AU732" s="8" t="s">
        <v>1286</v>
      </c>
    </row>
    <row r="733" spans="2:47" hidden="1" x14ac:dyDescent="0.3">
      <c r="B733" t="str">
        <f>VLOOKUP(D733,'[1]DOF080 Rev'!B:B,1,FALSE)</f>
        <v>22361031</v>
      </c>
      <c r="C733" t="str">
        <f>VLOOKUP(D733,Category!A:B,2,FALSE)</f>
        <v>NCOS</v>
      </c>
      <c r="D733" t="str">
        <f t="shared" si="73"/>
        <v>22361031</v>
      </c>
      <c r="E733" t="str">
        <f t="shared" si="71"/>
        <v>People &amp; Place DirectorateAss Dir DeliveryCemeteries</v>
      </c>
      <c r="F733" t="s">
        <v>482</v>
      </c>
      <c r="G733" t="s">
        <v>483</v>
      </c>
      <c r="H733" t="s">
        <v>247</v>
      </c>
      <c r="I733" t="s">
        <v>1236</v>
      </c>
      <c r="J733" t="s">
        <v>650</v>
      </c>
      <c r="K733" t="s">
        <v>651</v>
      </c>
      <c r="L733">
        <v>2236</v>
      </c>
      <c r="M733" t="s">
        <v>665</v>
      </c>
      <c r="N733">
        <v>1031</v>
      </c>
      <c r="O733" t="s">
        <v>529</v>
      </c>
      <c r="P733" s="6" t="str">
        <f t="shared" si="72"/>
        <v>Expenditure</v>
      </c>
      <c r="Q733" s="246">
        <v>1730</v>
      </c>
      <c r="R733" s="246">
        <v>1730</v>
      </c>
      <c r="S733" s="244">
        <v>1730</v>
      </c>
      <c r="V733" s="259">
        <f t="shared" si="74"/>
        <v>1730</v>
      </c>
      <c r="X733" s="245">
        <v>70</v>
      </c>
      <c r="AJ733" s="245">
        <v>1730</v>
      </c>
      <c r="AK733" s="250">
        <v>1800</v>
      </c>
      <c r="AP733" s="257">
        <f t="shared" si="69"/>
        <v>1800</v>
      </c>
      <c r="AS733" s="245">
        <f t="shared" si="70"/>
        <v>1800</v>
      </c>
      <c r="AU733" s="8" t="s">
        <v>1286</v>
      </c>
    </row>
    <row r="734" spans="2:47" hidden="1" x14ac:dyDescent="0.3">
      <c r="B734" t="str">
        <f>VLOOKUP(D734,'[1]DOF080 Rev'!B:B,1,FALSE)</f>
        <v>22361032</v>
      </c>
      <c r="C734" t="str">
        <f>VLOOKUP(D734,Category!A:B,2,FALSE)</f>
        <v>NCOS</v>
      </c>
      <c r="D734" t="str">
        <f t="shared" si="73"/>
        <v>22361032</v>
      </c>
      <c r="E734" t="str">
        <f t="shared" si="71"/>
        <v>People &amp; Place DirectorateAss Dir DeliveryCemeteries</v>
      </c>
      <c r="F734" t="s">
        <v>482</v>
      </c>
      <c r="G734" t="s">
        <v>483</v>
      </c>
      <c r="H734" t="s">
        <v>247</v>
      </c>
      <c r="I734" t="s">
        <v>1236</v>
      </c>
      <c r="J734" t="s">
        <v>650</v>
      </c>
      <c r="K734" t="s">
        <v>651</v>
      </c>
      <c r="L734">
        <v>2236</v>
      </c>
      <c r="M734" t="s">
        <v>665</v>
      </c>
      <c r="N734">
        <v>1032</v>
      </c>
      <c r="O734" t="s">
        <v>530</v>
      </c>
      <c r="P734" s="6" t="str">
        <f t="shared" si="72"/>
        <v>Expenditure</v>
      </c>
      <c r="Q734" s="246">
        <v>540</v>
      </c>
      <c r="R734" s="246">
        <v>540</v>
      </c>
      <c r="S734" s="244">
        <v>540</v>
      </c>
      <c r="V734" s="259">
        <f t="shared" si="74"/>
        <v>540</v>
      </c>
      <c r="X734" s="245">
        <v>10</v>
      </c>
      <c r="AJ734" s="245">
        <v>540</v>
      </c>
      <c r="AK734" s="250">
        <v>550</v>
      </c>
      <c r="AP734" s="257">
        <f t="shared" si="69"/>
        <v>550</v>
      </c>
      <c r="AS734" s="245">
        <f t="shared" si="70"/>
        <v>550</v>
      </c>
      <c r="AU734" s="8" t="s">
        <v>1286</v>
      </c>
    </row>
    <row r="735" spans="2:47" hidden="1" x14ac:dyDescent="0.3">
      <c r="B735" t="str">
        <f>VLOOKUP(D735,'[1]DOF080 Rev'!B:B,1,FALSE)</f>
        <v>22361037</v>
      </c>
      <c r="C735" t="str">
        <f>VLOOKUP(D735,Category!A:B,2,FALSE)</f>
        <v>NCOS</v>
      </c>
      <c r="D735" t="str">
        <f t="shared" si="73"/>
        <v>22361037</v>
      </c>
      <c r="E735" t="str">
        <f t="shared" si="71"/>
        <v>People &amp; Place DirectorateAss Dir DeliveryCemeteries</v>
      </c>
      <c r="F735" t="s">
        <v>482</v>
      </c>
      <c r="G735" t="s">
        <v>483</v>
      </c>
      <c r="H735" t="s">
        <v>247</v>
      </c>
      <c r="I735" t="s">
        <v>1236</v>
      </c>
      <c r="J735" t="s">
        <v>650</v>
      </c>
      <c r="K735" t="s">
        <v>651</v>
      </c>
      <c r="L735">
        <v>2236</v>
      </c>
      <c r="M735" t="s">
        <v>665</v>
      </c>
      <c r="N735">
        <v>1037</v>
      </c>
      <c r="O735" t="s">
        <v>605</v>
      </c>
      <c r="P735" s="6" t="str">
        <f t="shared" si="72"/>
        <v>Expenditure</v>
      </c>
      <c r="Q735" s="246">
        <v>110</v>
      </c>
      <c r="R735" s="246">
        <v>110</v>
      </c>
      <c r="S735" s="244">
        <v>110</v>
      </c>
      <c r="V735" s="259">
        <f t="shared" si="74"/>
        <v>110</v>
      </c>
      <c r="AJ735" s="245">
        <v>110</v>
      </c>
      <c r="AK735" s="250">
        <v>110</v>
      </c>
      <c r="AP735" s="257">
        <f t="shared" si="69"/>
        <v>110</v>
      </c>
      <c r="AS735" s="245">
        <f t="shared" si="70"/>
        <v>110</v>
      </c>
      <c r="AU735" s="8" t="s">
        <v>1286</v>
      </c>
    </row>
    <row r="736" spans="2:47" hidden="1" x14ac:dyDescent="0.3">
      <c r="B736" t="str">
        <f>VLOOKUP(D736,'[1]DOF080 Rev'!B:B,1,FALSE)</f>
        <v>22361040</v>
      </c>
      <c r="C736" t="str">
        <f>VLOOKUP(D736,Category!A:B,2,FALSE)</f>
        <v>NCOS</v>
      </c>
      <c r="D736" t="str">
        <f t="shared" si="73"/>
        <v>22361040</v>
      </c>
      <c r="E736" t="str">
        <f t="shared" si="71"/>
        <v>People &amp; Place DirectorateAss Dir DeliveryCemeteries</v>
      </c>
      <c r="F736" t="s">
        <v>482</v>
      </c>
      <c r="G736" t="s">
        <v>483</v>
      </c>
      <c r="H736" t="s">
        <v>247</v>
      </c>
      <c r="I736" t="s">
        <v>1236</v>
      </c>
      <c r="J736" t="s">
        <v>650</v>
      </c>
      <c r="K736" t="s">
        <v>651</v>
      </c>
      <c r="L736">
        <v>2236</v>
      </c>
      <c r="M736" t="s">
        <v>665</v>
      </c>
      <c r="N736">
        <v>1040</v>
      </c>
      <c r="O736" t="s">
        <v>606</v>
      </c>
      <c r="P736" s="6" t="str">
        <f t="shared" si="72"/>
        <v>Expenditure</v>
      </c>
      <c r="Q736" s="246">
        <v>440</v>
      </c>
      <c r="R736" s="246">
        <v>440</v>
      </c>
      <c r="S736" s="244">
        <v>440</v>
      </c>
      <c r="V736" s="259">
        <f t="shared" si="74"/>
        <v>440</v>
      </c>
      <c r="X736" s="245">
        <v>10</v>
      </c>
      <c r="AJ736" s="245">
        <v>440</v>
      </c>
      <c r="AK736" s="250">
        <v>450</v>
      </c>
      <c r="AP736" s="257">
        <f t="shared" si="69"/>
        <v>450</v>
      </c>
      <c r="AS736" s="245">
        <f t="shared" si="70"/>
        <v>450</v>
      </c>
      <c r="AU736" s="8" t="s">
        <v>1286</v>
      </c>
    </row>
    <row r="737" spans="2:47" hidden="1" x14ac:dyDescent="0.3">
      <c r="B737" t="str">
        <f>VLOOKUP(D737,'[1]DOF080 Rev'!B:B,1,FALSE)</f>
        <v>22361041</v>
      </c>
      <c r="C737" t="str">
        <f>VLOOKUP(D737,Category!A:B,2,FALSE)</f>
        <v>NCOS</v>
      </c>
      <c r="D737" t="str">
        <f t="shared" si="73"/>
        <v>22361041</v>
      </c>
      <c r="E737" t="str">
        <f t="shared" si="71"/>
        <v>People &amp; Place DirectorateAss Dir DeliveryCemeteries</v>
      </c>
      <c r="F737" t="s">
        <v>482</v>
      </c>
      <c r="G737" t="s">
        <v>483</v>
      </c>
      <c r="H737" t="s">
        <v>247</v>
      </c>
      <c r="I737" t="s">
        <v>1236</v>
      </c>
      <c r="J737" t="s">
        <v>650</v>
      </c>
      <c r="K737" t="s">
        <v>651</v>
      </c>
      <c r="L737">
        <v>2236</v>
      </c>
      <c r="M737" t="s">
        <v>665</v>
      </c>
      <c r="N737">
        <v>1041</v>
      </c>
      <c r="O737" t="s">
        <v>607</v>
      </c>
      <c r="P737" s="6" t="str">
        <f t="shared" si="72"/>
        <v>Expenditure</v>
      </c>
      <c r="Q737" s="246">
        <v>2600</v>
      </c>
      <c r="R737" s="246">
        <v>2600</v>
      </c>
      <c r="S737" s="244">
        <v>2600</v>
      </c>
      <c r="V737" s="259">
        <f t="shared" si="74"/>
        <v>2600</v>
      </c>
      <c r="AJ737" s="245">
        <v>2600</v>
      </c>
      <c r="AK737" s="250">
        <v>2600</v>
      </c>
      <c r="AP737" s="257">
        <f t="shared" si="69"/>
        <v>2600</v>
      </c>
      <c r="AS737" s="245">
        <f t="shared" si="70"/>
        <v>2600</v>
      </c>
      <c r="AU737" s="8" t="s">
        <v>1286</v>
      </c>
    </row>
    <row r="738" spans="2:47" hidden="1" x14ac:dyDescent="0.3">
      <c r="B738" t="str">
        <f>VLOOKUP(D738,'[1]DOF080 Rev'!B:B,1,FALSE)</f>
        <v>22361042</v>
      </c>
      <c r="C738" t="str">
        <f>VLOOKUP(D738,Category!A:B,2,FALSE)</f>
        <v>NCOS</v>
      </c>
      <c r="D738" t="str">
        <f t="shared" si="73"/>
        <v>22361042</v>
      </c>
      <c r="E738" t="str">
        <f t="shared" si="71"/>
        <v>People &amp; Place DirectorateAss Dir DeliveryCemeteries</v>
      </c>
      <c r="F738" t="s">
        <v>482</v>
      </c>
      <c r="G738" t="s">
        <v>483</v>
      </c>
      <c r="H738" t="s">
        <v>247</v>
      </c>
      <c r="I738" t="s">
        <v>1236</v>
      </c>
      <c r="J738" t="s">
        <v>650</v>
      </c>
      <c r="K738" t="s">
        <v>651</v>
      </c>
      <c r="L738">
        <v>2236</v>
      </c>
      <c r="M738" t="s">
        <v>665</v>
      </c>
      <c r="N738">
        <v>1042</v>
      </c>
      <c r="O738" t="s">
        <v>180</v>
      </c>
      <c r="P738" s="6" t="str">
        <f t="shared" si="72"/>
        <v>Expenditure</v>
      </c>
      <c r="Q738" s="246">
        <v>290</v>
      </c>
      <c r="R738" s="246">
        <v>290</v>
      </c>
      <c r="S738" s="244">
        <v>290</v>
      </c>
      <c r="V738" s="259">
        <f t="shared" si="74"/>
        <v>290</v>
      </c>
      <c r="X738" s="245">
        <v>10</v>
      </c>
      <c r="AJ738" s="245">
        <v>290</v>
      </c>
      <c r="AK738" s="250">
        <v>300</v>
      </c>
      <c r="AP738" s="257">
        <f t="shared" si="69"/>
        <v>300</v>
      </c>
      <c r="AS738" s="245">
        <f t="shared" si="70"/>
        <v>300</v>
      </c>
      <c r="AU738" s="8" t="s">
        <v>1286</v>
      </c>
    </row>
    <row r="739" spans="2:47" hidden="1" x14ac:dyDescent="0.3">
      <c r="B739" t="str">
        <f>VLOOKUP(D739,'[1]DOF080 Rev'!B:B,1,FALSE)</f>
        <v>22361050</v>
      </c>
      <c r="C739" t="str">
        <f>VLOOKUP(D739,Category!A:B,2,FALSE)</f>
        <v>NCOS</v>
      </c>
      <c r="D739" t="str">
        <f t="shared" si="73"/>
        <v>22361050</v>
      </c>
      <c r="E739" t="str">
        <f t="shared" si="71"/>
        <v>People &amp; Place DirectorateAss Dir DeliveryCemeteries</v>
      </c>
      <c r="F739" t="s">
        <v>482</v>
      </c>
      <c r="G739" t="s">
        <v>483</v>
      </c>
      <c r="H739" t="s">
        <v>247</v>
      </c>
      <c r="I739" t="s">
        <v>1236</v>
      </c>
      <c r="J739" t="s">
        <v>650</v>
      </c>
      <c r="K739" t="s">
        <v>651</v>
      </c>
      <c r="L739">
        <v>2236</v>
      </c>
      <c r="M739" t="s">
        <v>665</v>
      </c>
      <c r="N739">
        <v>1050</v>
      </c>
      <c r="O739" s="7" t="s">
        <v>609</v>
      </c>
      <c r="P739" s="6" t="str">
        <f t="shared" si="72"/>
        <v>Expenditure</v>
      </c>
      <c r="Q739" s="246">
        <v>220</v>
      </c>
      <c r="R739" s="246">
        <v>220</v>
      </c>
      <c r="S739" s="244">
        <v>220</v>
      </c>
      <c r="V739" s="259">
        <f t="shared" si="74"/>
        <v>220</v>
      </c>
      <c r="AJ739" s="245">
        <v>220</v>
      </c>
      <c r="AK739" s="250">
        <v>220</v>
      </c>
      <c r="AP739" s="257">
        <f t="shared" si="69"/>
        <v>220</v>
      </c>
      <c r="AS739" s="245">
        <f t="shared" si="70"/>
        <v>220</v>
      </c>
      <c r="AU739" s="8" t="s">
        <v>1286</v>
      </c>
    </row>
    <row r="740" spans="2:47" hidden="1" x14ac:dyDescent="0.3">
      <c r="B740" t="str">
        <f>VLOOKUP(D740,'[1]DOF080 Rev'!B:B,1,FALSE)</f>
        <v>22361051</v>
      </c>
      <c r="C740" t="str">
        <f>VLOOKUP(D740,Category!A:B,2,FALSE)</f>
        <v>NCOS</v>
      </c>
      <c r="D740" t="str">
        <f t="shared" si="73"/>
        <v>22361051</v>
      </c>
      <c r="E740" t="str">
        <f t="shared" si="71"/>
        <v>People &amp; Place DirectorateAss Dir DeliveryCemeteries</v>
      </c>
      <c r="F740" t="s">
        <v>482</v>
      </c>
      <c r="G740" t="s">
        <v>483</v>
      </c>
      <c r="H740" t="s">
        <v>247</v>
      </c>
      <c r="I740" t="s">
        <v>1236</v>
      </c>
      <c r="J740" t="s">
        <v>650</v>
      </c>
      <c r="K740" t="s">
        <v>651</v>
      </c>
      <c r="L740">
        <v>2236</v>
      </c>
      <c r="M740" t="s">
        <v>665</v>
      </c>
      <c r="N740">
        <v>1051</v>
      </c>
      <c r="O740" s="7" t="s">
        <v>610</v>
      </c>
      <c r="P740" s="6" t="str">
        <f t="shared" si="72"/>
        <v>Expenditure</v>
      </c>
      <c r="Q740" s="246">
        <v>1270</v>
      </c>
      <c r="R740" s="246">
        <v>1270</v>
      </c>
      <c r="S740" s="244">
        <v>1270</v>
      </c>
      <c r="V740" s="259">
        <f t="shared" si="74"/>
        <v>1270</v>
      </c>
      <c r="AJ740" s="245">
        <v>1270</v>
      </c>
      <c r="AK740" s="250">
        <v>1270</v>
      </c>
      <c r="AP740" s="257">
        <f t="shared" si="69"/>
        <v>1270</v>
      </c>
      <c r="AS740" s="245">
        <f t="shared" si="70"/>
        <v>1270</v>
      </c>
      <c r="AU740" s="8" t="s">
        <v>1286</v>
      </c>
    </row>
    <row r="741" spans="2:47" hidden="1" x14ac:dyDescent="0.3">
      <c r="B741" t="str">
        <f>VLOOKUP(D741,'[1]DOF080 Rev'!B:B,1,FALSE)</f>
        <v>22361080</v>
      </c>
      <c r="C741" t="str">
        <f>VLOOKUP(D741,Category!A:B,2,FALSE)</f>
        <v>NCOS</v>
      </c>
      <c r="D741" t="str">
        <f t="shared" si="73"/>
        <v>22361080</v>
      </c>
      <c r="E741" t="str">
        <f t="shared" si="71"/>
        <v>People &amp; Place DirectorateAss Dir DeliveryCemeteries</v>
      </c>
      <c r="F741" t="s">
        <v>482</v>
      </c>
      <c r="G741" t="s">
        <v>483</v>
      </c>
      <c r="H741" t="s">
        <v>247</v>
      </c>
      <c r="I741" t="s">
        <v>1236</v>
      </c>
      <c r="J741" t="s">
        <v>650</v>
      </c>
      <c r="K741" t="s">
        <v>651</v>
      </c>
      <c r="L741">
        <v>2236</v>
      </c>
      <c r="M741" t="s">
        <v>665</v>
      </c>
      <c r="N741">
        <v>1080</v>
      </c>
      <c r="O741" t="s">
        <v>666</v>
      </c>
      <c r="P741" s="6" t="str">
        <f t="shared" si="72"/>
        <v>Expenditure</v>
      </c>
      <c r="Q741" s="246">
        <v>10930</v>
      </c>
      <c r="R741" s="246">
        <v>10930</v>
      </c>
      <c r="S741" s="244">
        <v>10930</v>
      </c>
      <c r="V741" s="259">
        <f t="shared" si="74"/>
        <v>10930</v>
      </c>
      <c r="AJ741" s="245">
        <v>10930</v>
      </c>
      <c r="AK741" s="250">
        <v>10930</v>
      </c>
      <c r="AP741" s="257">
        <f t="shared" si="69"/>
        <v>10930</v>
      </c>
      <c r="AS741" s="245">
        <f t="shared" si="70"/>
        <v>10930</v>
      </c>
      <c r="AU741" s="8" t="s">
        <v>3059</v>
      </c>
    </row>
    <row r="742" spans="2:47" hidden="1" x14ac:dyDescent="0.3">
      <c r="B742" t="str">
        <f>VLOOKUP(D742,'[1]DOF080 Rev'!B:B,1,FALSE)</f>
        <v>22361084</v>
      </c>
      <c r="C742" t="str">
        <f>VLOOKUP(D742,Category!A:B,2,FALSE)</f>
        <v>NCOS</v>
      </c>
      <c r="D742" t="str">
        <f t="shared" si="73"/>
        <v>22361084</v>
      </c>
      <c r="E742" t="str">
        <f t="shared" si="71"/>
        <v>People &amp; Place DirectorateAss Dir DeliveryCemeteries</v>
      </c>
      <c r="F742" t="s">
        <v>482</v>
      </c>
      <c r="G742" t="s">
        <v>483</v>
      </c>
      <c r="H742" t="s">
        <v>247</v>
      </c>
      <c r="I742" t="s">
        <v>1236</v>
      </c>
      <c r="J742" t="s">
        <v>650</v>
      </c>
      <c r="K742" t="s">
        <v>651</v>
      </c>
      <c r="L742">
        <v>2236</v>
      </c>
      <c r="M742" t="s">
        <v>665</v>
      </c>
      <c r="N742">
        <v>1084</v>
      </c>
      <c r="O742" t="s">
        <v>616</v>
      </c>
      <c r="P742" s="6" t="str">
        <f t="shared" si="72"/>
        <v>Expenditure</v>
      </c>
      <c r="Q742" s="246">
        <v>740</v>
      </c>
      <c r="R742" s="246">
        <v>740</v>
      </c>
      <c r="S742" s="244">
        <v>740</v>
      </c>
      <c r="V742" s="259">
        <f t="shared" si="74"/>
        <v>740</v>
      </c>
      <c r="X742" s="245">
        <v>20</v>
      </c>
      <c r="AJ742" s="245">
        <v>740</v>
      </c>
      <c r="AK742" s="250">
        <v>760</v>
      </c>
      <c r="AP742" s="257">
        <f t="shared" si="69"/>
        <v>760</v>
      </c>
      <c r="AS742" s="245">
        <f t="shared" si="70"/>
        <v>760</v>
      </c>
      <c r="AU742" s="8" t="s">
        <v>3059</v>
      </c>
    </row>
    <row r="743" spans="2:47" hidden="1" x14ac:dyDescent="0.3">
      <c r="B743" t="str">
        <f>VLOOKUP(D743,'[1]DOF080 Rev'!B:B,1,FALSE)</f>
        <v>22371042</v>
      </c>
      <c r="C743" t="str">
        <f>VLOOKUP(D743,Category!A:B,2,FALSE)</f>
        <v>NCOS</v>
      </c>
      <c r="D743" t="str">
        <f t="shared" si="73"/>
        <v>22371042</v>
      </c>
      <c r="E743" t="str">
        <f t="shared" si="71"/>
        <v>People &amp; Place DirectorateAss Dir DeliveryCemeteries</v>
      </c>
      <c r="F743" t="s">
        <v>482</v>
      </c>
      <c r="G743" t="s">
        <v>483</v>
      </c>
      <c r="H743" t="s">
        <v>247</v>
      </c>
      <c r="I743" t="s">
        <v>1236</v>
      </c>
      <c r="J743" t="s">
        <v>650</v>
      </c>
      <c r="K743" t="s">
        <v>651</v>
      </c>
      <c r="L743">
        <v>2237</v>
      </c>
      <c r="M743" t="s">
        <v>667</v>
      </c>
      <c r="N743">
        <v>1042</v>
      </c>
      <c r="O743" t="s">
        <v>180</v>
      </c>
      <c r="P743" s="6" t="str">
        <f t="shared" si="72"/>
        <v>Expenditure</v>
      </c>
      <c r="Q743" s="246">
        <v>10</v>
      </c>
      <c r="R743" s="246">
        <v>10</v>
      </c>
      <c r="S743" s="244">
        <v>10</v>
      </c>
      <c r="V743" s="259">
        <f t="shared" si="74"/>
        <v>10</v>
      </c>
      <c r="AJ743" s="245">
        <v>10</v>
      </c>
      <c r="AK743" s="250">
        <v>10</v>
      </c>
      <c r="AP743" s="257">
        <f t="shared" si="69"/>
        <v>10</v>
      </c>
      <c r="AS743" s="245">
        <f t="shared" si="70"/>
        <v>10</v>
      </c>
      <c r="AU743" s="8" t="s">
        <v>1286</v>
      </c>
    </row>
    <row r="744" spans="2:47" hidden="1" x14ac:dyDescent="0.3">
      <c r="B744" t="str">
        <f>VLOOKUP(D744,'[1]DOF080 Rev'!B:B,1,FALSE)</f>
        <v>22378500</v>
      </c>
      <c r="C744" t="str">
        <f>VLOOKUP(D744,Category!A:B,2,FALSE)</f>
        <v>NCOS</v>
      </c>
      <c r="D744" t="str">
        <f t="shared" si="73"/>
        <v>22378500</v>
      </c>
      <c r="E744" t="str">
        <f t="shared" si="71"/>
        <v>People &amp; Place DirectorateAss Dir DeliveryCemeteries</v>
      </c>
      <c r="F744" t="s">
        <v>482</v>
      </c>
      <c r="G744" t="s">
        <v>483</v>
      </c>
      <c r="H744" t="s">
        <v>247</v>
      </c>
      <c r="I744" t="s">
        <v>1236</v>
      </c>
      <c r="J744" t="s">
        <v>650</v>
      </c>
      <c r="K744" t="s">
        <v>651</v>
      </c>
      <c r="L744">
        <v>2237</v>
      </c>
      <c r="M744" t="s">
        <v>667</v>
      </c>
      <c r="N744">
        <v>8500</v>
      </c>
      <c r="O744" t="s">
        <v>362</v>
      </c>
      <c r="P744" s="6" t="str">
        <f t="shared" si="72"/>
        <v>Income</v>
      </c>
      <c r="Q744" s="246">
        <v>-300</v>
      </c>
      <c r="R744" s="246">
        <v>-300</v>
      </c>
      <c r="S744" s="244">
        <v>-300</v>
      </c>
      <c r="V744" s="259">
        <f t="shared" si="74"/>
        <v>-300</v>
      </c>
      <c r="AJ744" s="245">
        <v>-300</v>
      </c>
      <c r="AK744" s="250">
        <v>-300</v>
      </c>
      <c r="AP744" s="257">
        <f t="shared" si="69"/>
        <v>-300</v>
      </c>
      <c r="AS744" s="245">
        <f t="shared" si="70"/>
        <v>-300</v>
      </c>
      <c r="AU744" s="8" t="s">
        <v>1286</v>
      </c>
    </row>
    <row r="745" spans="2:47" hidden="1" x14ac:dyDescent="0.3">
      <c r="B745" t="str">
        <f>VLOOKUP(D745,'[1]DOF080 Rev'!B:B,1,FALSE)</f>
        <v>22381000</v>
      </c>
      <c r="C745" t="str">
        <f>VLOOKUP(D745,Category!A:B,2,FALSE)</f>
        <v>NCOS</v>
      </c>
      <c r="D745" t="str">
        <f t="shared" si="73"/>
        <v>22381000</v>
      </c>
      <c r="E745" t="str">
        <f t="shared" si="71"/>
        <v>People &amp; Place DirectorateAss Dir DeliveryCemeteries</v>
      </c>
      <c r="F745" t="s">
        <v>482</v>
      </c>
      <c r="G745" t="s">
        <v>483</v>
      </c>
      <c r="H745" t="s">
        <v>247</v>
      </c>
      <c r="I745" t="s">
        <v>1236</v>
      </c>
      <c r="J745" t="s">
        <v>650</v>
      </c>
      <c r="K745" t="s">
        <v>651</v>
      </c>
      <c r="L745">
        <v>2238</v>
      </c>
      <c r="M745" t="s">
        <v>668</v>
      </c>
      <c r="N745">
        <v>1000</v>
      </c>
      <c r="O745" t="s">
        <v>427</v>
      </c>
      <c r="P745" s="6" t="str">
        <f t="shared" si="72"/>
        <v>Expenditure</v>
      </c>
      <c r="Q745" s="246">
        <v>250</v>
      </c>
      <c r="R745" s="246">
        <v>250</v>
      </c>
      <c r="S745" s="244">
        <v>250</v>
      </c>
      <c r="V745" s="259">
        <f t="shared" si="74"/>
        <v>250</v>
      </c>
      <c r="AJ745" s="245">
        <v>250</v>
      </c>
      <c r="AK745" s="250">
        <v>250</v>
      </c>
      <c r="AP745" s="257">
        <f t="shared" si="69"/>
        <v>250</v>
      </c>
      <c r="AS745" s="245">
        <f t="shared" si="70"/>
        <v>250</v>
      </c>
      <c r="AU745" s="8" t="s">
        <v>1286</v>
      </c>
    </row>
    <row r="746" spans="2:47" hidden="1" x14ac:dyDescent="0.3">
      <c r="B746" t="str">
        <f>VLOOKUP(D746,'[1]DOF080 Rev'!B:B,1,FALSE)</f>
        <v>22381022</v>
      </c>
      <c r="C746" t="str">
        <f>VLOOKUP(D746,Category!A:B,2,FALSE)</f>
        <v>NCOS</v>
      </c>
      <c r="D746" t="str">
        <f t="shared" si="73"/>
        <v>22381022</v>
      </c>
      <c r="E746" t="str">
        <f t="shared" si="71"/>
        <v>People &amp; Place DirectorateAss Dir DeliveryCemeteries</v>
      </c>
      <c r="F746" t="s">
        <v>482</v>
      </c>
      <c r="G746" t="s">
        <v>483</v>
      </c>
      <c r="H746" t="s">
        <v>247</v>
      </c>
      <c r="I746" t="s">
        <v>1236</v>
      </c>
      <c r="J746" t="s">
        <v>650</v>
      </c>
      <c r="K746" t="s">
        <v>651</v>
      </c>
      <c r="L746">
        <v>2238</v>
      </c>
      <c r="M746" t="s">
        <v>668</v>
      </c>
      <c r="N746">
        <v>1022</v>
      </c>
      <c r="O746" t="s">
        <v>602</v>
      </c>
      <c r="P746" s="6" t="str">
        <f t="shared" si="72"/>
        <v>Expenditure</v>
      </c>
      <c r="Q746" s="246">
        <v>100</v>
      </c>
      <c r="R746" s="246">
        <v>0</v>
      </c>
      <c r="S746" s="244">
        <v>0</v>
      </c>
      <c r="V746" s="259">
        <f t="shared" si="74"/>
        <v>0</v>
      </c>
      <c r="X746" s="245">
        <v>130</v>
      </c>
      <c r="AJ746" s="245">
        <v>0</v>
      </c>
      <c r="AK746" s="250">
        <v>130</v>
      </c>
      <c r="AP746" s="257">
        <f t="shared" si="69"/>
        <v>130</v>
      </c>
      <c r="AS746" s="245">
        <f t="shared" si="70"/>
        <v>130</v>
      </c>
      <c r="AU746" s="8" t="s">
        <v>1286</v>
      </c>
    </row>
    <row r="747" spans="2:47" hidden="1" x14ac:dyDescent="0.3">
      <c r="B747" t="str">
        <f>VLOOKUP(D747,'[1]DOF080 Rev'!B:B,1,FALSE)</f>
        <v>22381041</v>
      </c>
      <c r="C747" t="str">
        <f>VLOOKUP(D747,Category!A:B,2,FALSE)</f>
        <v>NCOS</v>
      </c>
      <c r="D747" t="str">
        <f t="shared" si="73"/>
        <v>22381041</v>
      </c>
      <c r="E747" t="str">
        <f t="shared" si="71"/>
        <v>People &amp; Place DirectorateAss Dir DeliveryCemeteries</v>
      </c>
      <c r="F747" t="s">
        <v>482</v>
      </c>
      <c r="G747" t="s">
        <v>483</v>
      </c>
      <c r="H747" t="s">
        <v>247</v>
      </c>
      <c r="I747" t="s">
        <v>1236</v>
      </c>
      <c r="J747" t="s">
        <v>650</v>
      </c>
      <c r="K747" t="s">
        <v>651</v>
      </c>
      <c r="L747">
        <v>2238</v>
      </c>
      <c r="M747" t="s">
        <v>668</v>
      </c>
      <c r="N747">
        <v>1041</v>
      </c>
      <c r="O747" t="s">
        <v>607</v>
      </c>
      <c r="P747" s="6" t="str">
        <f t="shared" si="72"/>
        <v>Expenditure</v>
      </c>
      <c r="Q747" s="246">
        <v>590</v>
      </c>
      <c r="R747" s="246">
        <v>590</v>
      </c>
      <c r="S747" s="244">
        <v>590</v>
      </c>
      <c r="V747" s="259">
        <f t="shared" si="74"/>
        <v>590</v>
      </c>
      <c r="AJ747" s="245">
        <v>590</v>
      </c>
      <c r="AK747" s="250">
        <v>590</v>
      </c>
      <c r="AP747" s="257">
        <f t="shared" si="69"/>
        <v>590</v>
      </c>
      <c r="AS747" s="245">
        <f t="shared" si="70"/>
        <v>590</v>
      </c>
      <c r="AU747" s="8" t="s">
        <v>1286</v>
      </c>
    </row>
    <row r="748" spans="2:47" hidden="1" x14ac:dyDescent="0.3">
      <c r="B748" t="str">
        <f>VLOOKUP(D748,'[1]DOF080 Rev'!B:B,1,FALSE)</f>
        <v>22381042</v>
      </c>
      <c r="C748" t="str">
        <f>VLOOKUP(D748,Category!A:B,2,FALSE)</f>
        <v>NCOS</v>
      </c>
      <c r="D748" t="str">
        <f t="shared" si="73"/>
        <v>22381042</v>
      </c>
      <c r="E748" t="str">
        <f t="shared" si="71"/>
        <v>People &amp; Place DirectorateAss Dir DeliveryCemeteries</v>
      </c>
      <c r="F748" t="s">
        <v>482</v>
      </c>
      <c r="G748" t="s">
        <v>483</v>
      </c>
      <c r="H748" t="s">
        <v>247</v>
      </c>
      <c r="I748" t="s">
        <v>1236</v>
      </c>
      <c r="J748" t="s">
        <v>650</v>
      </c>
      <c r="K748" t="s">
        <v>651</v>
      </c>
      <c r="L748">
        <v>2238</v>
      </c>
      <c r="M748" t="s">
        <v>668</v>
      </c>
      <c r="N748">
        <v>1042</v>
      </c>
      <c r="O748" t="s">
        <v>180</v>
      </c>
      <c r="P748" s="6" t="str">
        <f t="shared" si="72"/>
        <v>Expenditure</v>
      </c>
      <c r="Q748" s="246">
        <v>10</v>
      </c>
      <c r="R748" s="246">
        <v>10</v>
      </c>
      <c r="S748" s="244">
        <v>10</v>
      </c>
      <c r="V748" s="259">
        <f t="shared" si="74"/>
        <v>10</v>
      </c>
      <c r="AJ748" s="245">
        <v>10</v>
      </c>
      <c r="AK748" s="250">
        <v>10</v>
      </c>
      <c r="AP748" s="257">
        <f t="shared" si="69"/>
        <v>10</v>
      </c>
      <c r="AS748" s="245">
        <f t="shared" si="70"/>
        <v>10</v>
      </c>
      <c r="AU748" s="8" t="s">
        <v>1286</v>
      </c>
    </row>
    <row r="749" spans="2:47" hidden="1" x14ac:dyDescent="0.3">
      <c r="B749" t="str">
        <f>VLOOKUP(D749,'[1]DOF080 Rev'!B:B,1,FALSE)</f>
        <v>22391033</v>
      </c>
      <c r="C749" t="str">
        <f>VLOOKUP(D749,Category!A:B,2,FALSE)</f>
        <v>NCOS</v>
      </c>
      <c r="D749" t="str">
        <f t="shared" si="73"/>
        <v>22391033</v>
      </c>
      <c r="E749" t="str">
        <f t="shared" si="71"/>
        <v>People &amp; Place DirectorateAss Dir DeliveryCemeteries</v>
      </c>
      <c r="F749" t="s">
        <v>482</v>
      </c>
      <c r="G749" t="s">
        <v>483</v>
      </c>
      <c r="H749" t="s">
        <v>247</v>
      </c>
      <c r="I749" t="s">
        <v>1236</v>
      </c>
      <c r="J749" t="s">
        <v>650</v>
      </c>
      <c r="K749" t="s">
        <v>651</v>
      </c>
      <c r="L749">
        <v>2239</v>
      </c>
      <c r="M749" t="s">
        <v>669</v>
      </c>
      <c r="N749">
        <v>1033</v>
      </c>
      <c r="O749" t="s">
        <v>656</v>
      </c>
      <c r="P749" s="6" t="str">
        <f t="shared" si="72"/>
        <v>Expenditure</v>
      </c>
      <c r="Q749" s="246">
        <v>90</v>
      </c>
      <c r="R749" s="246">
        <v>90</v>
      </c>
      <c r="S749" s="244">
        <v>90</v>
      </c>
      <c r="V749" s="259">
        <f t="shared" si="74"/>
        <v>90</v>
      </c>
      <c r="AJ749" s="245">
        <v>90</v>
      </c>
      <c r="AK749" s="250">
        <v>90</v>
      </c>
      <c r="AP749" s="257">
        <f t="shared" si="69"/>
        <v>90</v>
      </c>
      <c r="AS749" s="245">
        <f t="shared" si="70"/>
        <v>90</v>
      </c>
      <c r="AU749" s="8" t="s">
        <v>1286</v>
      </c>
    </row>
    <row r="750" spans="2:47" hidden="1" x14ac:dyDescent="0.3">
      <c r="B750" t="str">
        <f>VLOOKUP(D750,'[1]DOF080 Rev'!B:B,1,FALSE)</f>
        <v>22391042</v>
      </c>
      <c r="C750" t="str">
        <f>VLOOKUP(D750,Category!A:B,2,FALSE)</f>
        <v>NCOS</v>
      </c>
      <c r="D750" t="str">
        <f t="shared" si="73"/>
        <v>22391042</v>
      </c>
      <c r="E750" t="str">
        <f t="shared" si="71"/>
        <v>People &amp; Place DirectorateAss Dir DeliveryCemeteries</v>
      </c>
      <c r="F750" t="s">
        <v>482</v>
      </c>
      <c r="G750" t="s">
        <v>483</v>
      </c>
      <c r="H750" t="s">
        <v>247</v>
      </c>
      <c r="I750" t="s">
        <v>1236</v>
      </c>
      <c r="J750" t="s">
        <v>650</v>
      </c>
      <c r="K750" t="s">
        <v>651</v>
      </c>
      <c r="L750">
        <v>2239</v>
      </c>
      <c r="M750" t="s">
        <v>669</v>
      </c>
      <c r="N750">
        <v>1042</v>
      </c>
      <c r="O750" t="s">
        <v>180</v>
      </c>
      <c r="P750" s="6" t="str">
        <f t="shared" si="72"/>
        <v>Expenditure</v>
      </c>
      <c r="Q750" s="246">
        <v>20</v>
      </c>
      <c r="R750" s="246">
        <v>20</v>
      </c>
      <c r="S750" s="244">
        <v>20</v>
      </c>
      <c r="V750" s="259">
        <f t="shared" si="74"/>
        <v>20</v>
      </c>
      <c r="AJ750" s="245">
        <v>20</v>
      </c>
      <c r="AK750" s="250">
        <v>20</v>
      </c>
      <c r="AP750" s="257">
        <f t="shared" si="69"/>
        <v>20</v>
      </c>
      <c r="AS750" s="245">
        <f t="shared" si="70"/>
        <v>20</v>
      </c>
      <c r="AU750" s="8" t="s">
        <v>1286</v>
      </c>
    </row>
    <row r="751" spans="2:47" hidden="1" x14ac:dyDescent="0.3">
      <c r="B751" t="str">
        <f>VLOOKUP(D751,'[1]DOF080 Rev'!B:B,1,FALSE)</f>
        <v>22391080</v>
      </c>
      <c r="C751" t="str">
        <f>VLOOKUP(D751,Category!A:B,2,FALSE)</f>
        <v>NCOS</v>
      </c>
      <c r="D751" t="str">
        <f t="shared" si="73"/>
        <v>22391080</v>
      </c>
      <c r="E751" t="str">
        <f t="shared" si="71"/>
        <v>People &amp; Place DirectorateAss Dir DeliveryCemeteries</v>
      </c>
      <c r="F751" t="s">
        <v>482</v>
      </c>
      <c r="G751" t="s">
        <v>483</v>
      </c>
      <c r="H751" t="s">
        <v>247</v>
      </c>
      <c r="I751" t="s">
        <v>1236</v>
      </c>
      <c r="J751" t="s">
        <v>650</v>
      </c>
      <c r="K751" t="s">
        <v>651</v>
      </c>
      <c r="L751">
        <v>2239</v>
      </c>
      <c r="M751" t="s">
        <v>669</v>
      </c>
      <c r="N751">
        <v>1080</v>
      </c>
      <c r="O751" t="s">
        <v>666</v>
      </c>
      <c r="P751" s="6" t="str">
        <f t="shared" si="72"/>
        <v>Expenditure</v>
      </c>
      <c r="Q751" s="246">
        <v>1740</v>
      </c>
      <c r="R751" s="246">
        <v>1740</v>
      </c>
      <c r="S751" s="244">
        <v>1740</v>
      </c>
      <c r="V751" s="259">
        <f t="shared" si="74"/>
        <v>1740</v>
      </c>
      <c r="AJ751" s="245">
        <v>1740</v>
      </c>
      <c r="AK751" s="250">
        <v>1740</v>
      </c>
      <c r="AP751" s="257">
        <f t="shared" si="69"/>
        <v>1740</v>
      </c>
      <c r="AS751" s="245">
        <f t="shared" si="70"/>
        <v>1740</v>
      </c>
      <c r="AU751" s="8" t="s">
        <v>3059</v>
      </c>
    </row>
    <row r="752" spans="2:47" hidden="1" x14ac:dyDescent="0.3">
      <c r="B752" t="str">
        <f>VLOOKUP(D752,'[1]DOF080 Rev'!B:B,1,FALSE)</f>
        <v>22401031</v>
      </c>
      <c r="C752" t="str">
        <f>VLOOKUP(D752,Category!A:B,2,FALSE)</f>
        <v>NCOS</v>
      </c>
      <c r="D752" t="str">
        <f t="shared" si="73"/>
        <v>22401031</v>
      </c>
      <c r="E752" t="str">
        <f t="shared" si="71"/>
        <v>People &amp; Place DirectorateAss Dir DeliveryCemeteries</v>
      </c>
      <c r="F752" t="s">
        <v>482</v>
      </c>
      <c r="G752" t="s">
        <v>483</v>
      </c>
      <c r="H752" t="s">
        <v>247</v>
      </c>
      <c r="I752" t="s">
        <v>1236</v>
      </c>
      <c r="J752" t="s">
        <v>650</v>
      </c>
      <c r="K752" t="s">
        <v>651</v>
      </c>
      <c r="L752">
        <v>2240</v>
      </c>
      <c r="M752" t="s">
        <v>670</v>
      </c>
      <c r="N752">
        <v>1031</v>
      </c>
      <c r="O752" t="s">
        <v>529</v>
      </c>
      <c r="P752" s="6" t="str">
        <f t="shared" si="72"/>
        <v>Expenditure</v>
      </c>
      <c r="Q752" s="246">
        <v>500</v>
      </c>
      <c r="R752" s="246">
        <v>500</v>
      </c>
      <c r="S752" s="244">
        <v>500</v>
      </c>
      <c r="V752" s="259">
        <f t="shared" si="74"/>
        <v>500</v>
      </c>
      <c r="X752" s="245">
        <v>20</v>
      </c>
      <c r="AJ752" s="245">
        <v>500</v>
      </c>
      <c r="AK752" s="250">
        <v>520</v>
      </c>
      <c r="AP752" s="257">
        <f t="shared" si="69"/>
        <v>520</v>
      </c>
      <c r="AS752" s="245">
        <f t="shared" si="70"/>
        <v>520</v>
      </c>
      <c r="AU752" s="8" t="s">
        <v>1286</v>
      </c>
    </row>
    <row r="753" spans="2:47" hidden="1" x14ac:dyDescent="0.3">
      <c r="B753" t="str">
        <f>VLOOKUP(D753,'[1]DOF080 Rev'!B:B,1,FALSE)</f>
        <v>22401042</v>
      </c>
      <c r="C753" t="str">
        <f>VLOOKUP(D753,Category!A:B,2,FALSE)</f>
        <v>NCOS</v>
      </c>
      <c r="D753" t="str">
        <f t="shared" si="73"/>
        <v>22401042</v>
      </c>
      <c r="E753" t="str">
        <f t="shared" si="71"/>
        <v>People &amp; Place DirectorateAss Dir DeliveryCemeteries</v>
      </c>
      <c r="F753" t="s">
        <v>482</v>
      </c>
      <c r="G753" t="s">
        <v>483</v>
      </c>
      <c r="H753" t="s">
        <v>247</v>
      </c>
      <c r="I753" t="s">
        <v>1236</v>
      </c>
      <c r="J753" t="s">
        <v>650</v>
      </c>
      <c r="K753" t="s">
        <v>651</v>
      </c>
      <c r="L753">
        <v>2240</v>
      </c>
      <c r="M753" t="s">
        <v>670</v>
      </c>
      <c r="N753">
        <v>1042</v>
      </c>
      <c r="O753" t="s">
        <v>180</v>
      </c>
      <c r="P753" s="6" t="str">
        <f t="shared" si="72"/>
        <v>Expenditure</v>
      </c>
      <c r="Q753" s="246">
        <v>20</v>
      </c>
      <c r="R753" s="246">
        <v>20</v>
      </c>
      <c r="S753" s="244">
        <v>20</v>
      </c>
      <c r="V753" s="259">
        <f t="shared" si="74"/>
        <v>20</v>
      </c>
      <c r="AJ753" s="245">
        <v>20</v>
      </c>
      <c r="AK753" s="250">
        <v>20</v>
      </c>
      <c r="AP753" s="257">
        <f t="shared" si="69"/>
        <v>20</v>
      </c>
      <c r="AS753" s="245">
        <f t="shared" si="70"/>
        <v>20</v>
      </c>
      <c r="AU753" s="8" t="s">
        <v>1286</v>
      </c>
    </row>
    <row r="754" spans="2:47" hidden="1" x14ac:dyDescent="0.3">
      <c r="B754" t="str">
        <f>VLOOKUP(D754,'[1]DOF080 Rev'!B:B,1,FALSE)</f>
        <v>22411031</v>
      </c>
      <c r="C754" t="str">
        <f>VLOOKUP(D754,Category!A:B,2,FALSE)</f>
        <v>NCOS</v>
      </c>
      <c r="D754" t="str">
        <f t="shared" si="73"/>
        <v>22411031</v>
      </c>
      <c r="E754" t="str">
        <f t="shared" si="71"/>
        <v>People &amp; Place DirectorateAss Dir DeliveryCemeteries</v>
      </c>
      <c r="F754" t="s">
        <v>482</v>
      </c>
      <c r="G754" t="s">
        <v>483</v>
      </c>
      <c r="H754" t="s">
        <v>247</v>
      </c>
      <c r="I754" t="s">
        <v>1236</v>
      </c>
      <c r="J754" t="s">
        <v>650</v>
      </c>
      <c r="K754" t="s">
        <v>651</v>
      </c>
      <c r="L754">
        <v>2241</v>
      </c>
      <c r="M754" t="s">
        <v>671</v>
      </c>
      <c r="N754">
        <v>1031</v>
      </c>
      <c r="O754" t="s">
        <v>529</v>
      </c>
      <c r="P754" s="6" t="str">
        <f t="shared" si="72"/>
        <v>Expenditure</v>
      </c>
      <c r="Q754" s="246">
        <v>250</v>
      </c>
      <c r="R754" s="246">
        <v>250</v>
      </c>
      <c r="S754" s="244">
        <v>250</v>
      </c>
      <c r="V754" s="259">
        <f t="shared" si="74"/>
        <v>250</v>
      </c>
      <c r="X754" s="245">
        <v>10</v>
      </c>
      <c r="AJ754" s="245">
        <v>250</v>
      </c>
      <c r="AK754" s="250">
        <v>260</v>
      </c>
      <c r="AP754" s="257">
        <f t="shared" si="69"/>
        <v>260</v>
      </c>
      <c r="AS754" s="245">
        <f t="shared" si="70"/>
        <v>260</v>
      </c>
      <c r="AU754" s="8" t="s">
        <v>1286</v>
      </c>
    </row>
    <row r="755" spans="2:47" hidden="1" x14ac:dyDescent="0.3">
      <c r="B755" t="str">
        <f>VLOOKUP(D755,'[1]DOF080 Rev'!B:B,1,FALSE)</f>
        <v>22411042</v>
      </c>
      <c r="C755" t="str">
        <f>VLOOKUP(D755,Category!A:B,2,FALSE)</f>
        <v>NCOS</v>
      </c>
      <c r="D755" t="str">
        <f t="shared" si="73"/>
        <v>22411042</v>
      </c>
      <c r="E755" t="str">
        <f t="shared" si="71"/>
        <v>People &amp; Place DirectorateAss Dir DeliveryCemeteries</v>
      </c>
      <c r="F755" t="s">
        <v>482</v>
      </c>
      <c r="G755" t="s">
        <v>483</v>
      </c>
      <c r="H755" t="s">
        <v>247</v>
      </c>
      <c r="I755" t="s">
        <v>1236</v>
      </c>
      <c r="J755" t="s">
        <v>650</v>
      </c>
      <c r="K755" t="s">
        <v>651</v>
      </c>
      <c r="L755">
        <v>2241</v>
      </c>
      <c r="M755" t="s">
        <v>671</v>
      </c>
      <c r="N755">
        <v>1042</v>
      </c>
      <c r="O755" t="s">
        <v>180</v>
      </c>
      <c r="P755" s="6" t="str">
        <f t="shared" si="72"/>
        <v>Expenditure</v>
      </c>
      <c r="Q755" s="246">
        <v>20</v>
      </c>
      <c r="R755" s="246">
        <v>20</v>
      </c>
      <c r="S755" s="244">
        <v>20</v>
      </c>
      <c r="V755" s="259">
        <f t="shared" si="74"/>
        <v>20</v>
      </c>
      <c r="AJ755" s="245">
        <v>20</v>
      </c>
      <c r="AK755" s="250">
        <v>20</v>
      </c>
      <c r="AP755" s="257">
        <f t="shared" si="69"/>
        <v>20</v>
      </c>
      <c r="AS755" s="245">
        <f t="shared" si="70"/>
        <v>20</v>
      </c>
      <c r="AU755" s="8" t="s">
        <v>1286</v>
      </c>
    </row>
    <row r="756" spans="2:47" hidden="1" x14ac:dyDescent="0.3">
      <c r="B756" t="str">
        <f>VLOOKUP(D756,'[1]DOF080 Rev'!B:B,1,FALSE)</f>
        <v>23471016</v>
      </c>
      <c r="C756" t="str">
        <f>VLOOKUP(D756,Category!A:B,2,FALSE)</f>
        <v>NCOS</v>
      </c>
      <c r="D756" t="str">
        <f t="shared" si="73"/>
        <v>23471016</v>
      </c>
      <c r="E756" t="str">
        <f t="shared" si="71"/>
        <v>People &amp; Place DirectorateAss Dir DeliveryCemeteries</v>
      </c>
      <c r="F756" t="s">
        <v>482</v>
      </c>
      <c r="G756" t="s">
        <v>483</v>
      </c>
      <c r="H756" t="s">
        <v>247</v>
      </c>
      <c r="I756" t="s">
        <v>1236</v>
      </c>
      <c r="J756" t="s">
        <v>650</v>
      </c>
      <c r="K756" t="s">
        <v>651</v>
      </c>
      <c r="L756">
        <v>2347</v>
      </c>
      <c r="M756" t="s">
        <v>672</v>
      </c>
      <c r="N756">
        <v>1016</v>
      </c>
      <c r="O756" t="s">
        <v>599</v>
      </c>
      <c r="P756" s="6" t="str">
        <f t="shared" si="72"/>
        <v>Expenditure</v>
      </c>
      <c r="Q756" s="246">
        <v>500</v>
      </c>
      <c r="R756" s="246">
        <v>500</v>
      </c>
      <c r="S756" s="244">
        <v>500</v>
      </c>
      <c r="V756" s="259">
        <f t="shared" si="74"/>
        <v>500</v>
      </c>
      <c r="AJ756" s="245">
        <v>500</v>
      </c>
      <c r="AK756" s="250">
        <v>500</v>
      </c>
      <c r="AP756" s="257">
        <f t="shared" si="69"/>
        <v>500</v>
      </c>
      <c r="AS756" s="245">
        <f t="shared" si="70"/>
        <v>500</v>
      </c>
      <c r="AU756" s="8" t="s">
        <v>1286</v>
      </c>
    </row>
    <row r="757" spans="2:47" hidden="1" x14ac:dyDescent="0.3">
      <c r="B757" t="str">
        <f>VLOOKUP(D757,'[1]DOF080 Rev'!B:B,1,FALSE)</f>
        <v>23471042</v>
      </c>
      <c r="C757" t="str">
        <f>VLOOKUP(D757,Category!A:B,2,FALSE)</f>
        <v>NCOS</v>
      </c>
      <c r="D757" t="str">
        <f t="shared" si="73"/>
        <v>23471042</v>
      </c>
      <c r="E757" t="str">
        <f t="shared" si="71"/>
        <v>People &amp; Place DirectorateAss Dir DeliveryCemeteries</v>
      </c>
      <c r="F757" t="s">
        <v>482</v>
      </c>
      <c r="G757" t="s">
        <v>483</v>
      </c>
      <c r="H757" t="s">
        <v>247</v>
      </c>
      <c r="I757" t="s">
        <v>1236</v>
      </c>
      <c r="J757" t="s">
        <v>650</v>
      </c>
      <c r="K757" t="s">
        <v>651</v>
      </c>
      <c r="L757">
        <v>2347</v>
      </c>
      <c r="M757" t="s">
        <v>672</v>
      </c>
      <c r="N757">
        <v>1042</v>
      </c>
      <c r="O757" t="s">
        <v>180</v>
      </c>
      <c r="P757" s="6" t="str">
        <f t="shared" si="72"/>
        <v>Expenditure</v>
      </c>
      <c r="Q757" s="246">
        <v>300</v>
      </c>
      <c r="R757" s="246">
        <v>300</v>
      </c>
      <c r="S757" s="244">
        <v>300</v>
      </c>
      <c r="V757" s="259">
        <f t="shared" si="74"/>
        <v>300</v>
      </c>
      <c r="AH757" s="245">
        <v>-300</v>
      </c>
      <c r="AJ757" s="245">
        <v>300</v>
      </c>
      <c r="AK757" s="250">
        <v>0</v>
      </c>
      <c r="AP757" s="257">
        <f t="shared" si="69"/>
        <v>0</v>
      </c>
      <c r="AS757" s="245">
        <f t="shared" si="70"/>
        <v>0</v>
      </c>
      <c r="AU757" s="8" t="s">
        <v>1286</v>
      </c>
    </row>
    <row r="758" spans="2:47" hidden="1" x14ac:dyDescent="0.3">
      <c r="B758" t="str">
        <f>VLOOKUP(D758,'[1]DOF080 Rev'!B:B,1,FALSE)</f>
        <v>2122000</v>
      </c>
      <c r="C758" t="str">
        <f>VLOOKUP(D758,Category!A:B,2,FALSE)</f>
        <v>NCOS</v>
      </c>
      <c r="D758" t="str">
        <f t="shared" si="73"/>
        <v>2122000</v>
      </c>
      <c r="E758" t="str">
        <f t="shared" si="71"/>
        <v>People &amp; Place DirectorateAss Dir DeliveryCentral Expenses</v>
      </c>
      <c r="F758" t="s">
        <v>482</v>
      </c>
      <c r="G758" t="s">
        <v>483</v>
      </c>
      <c r="H758" t="s">
        <v>247</v>
      </c>
      <c r="I758" t="s">
        <v>1236</v>
      </c>
      <c r="J758" t="s">
        <v>288</v>
      </c>
      <c r="K758" t="s">
        <v>289</v>
      </c>
      <c r="L758">
        <v>212</v>
      </c>
      <c r="M758" t="s">
        <v>516</v>
      </c>
      <c r="N758">
        <v>2000</v>
      </c>
      <c r="O758" t="s">
        <v>271</v>
      </c>
      <c r="P758" s="6" t="str">
        <f t="shared" si="72"/>
        <v>Expenditure</v>
      </c>
      <c r="Q758" s="246">
        <v>6000</v>
      </c>
      <c r="R758" s="246">
        <v>6000</v>
      </c>
      <c r="S758" s="244">
        <v>6000</v>
      </c>
      <c r="V758" s="259">
        <f t="shared" si="74"/>
        <v>6000</v>
      </c>
      <c r="AJ758" s="245">
        <v>6000</v>
      </c>
      <c r="AK758" s="250">
        <v>6000</v>
      </c>
      <c r="AP758" s="257">
        <f t="shared" si="69"/>
        <v>6000</v>
      </c>
      <c r="AS758" s="245">
        <f t="shared" si="70"/>
        <v>6000</v>
      </c>
      <c r="AU758" s="8" t="s">
        <v>1286</v>
      </c>
    </row>
    <row r="759" spans="2:47" hidden="1" x14ac:dyDescent="0.3">
      <c r="B759" t="str">
        <f>VLOOKUP(D759,'[1]DOF080 Rev'!B:B,1,FALSE)</f>
        <v>2122020</v>
      </c>
      <c r="C759" t="str">
        <f>VLOOKUP(D759,Category!A:B,2,FALSE)</f>
        <v>NCOS</v>
      </c>
      <c r="D759" t="str">
        <f t="shared" si="73"/>
        <v>2122020</v>
      </c>
      <c r="E759" t="str">
        <f t="shared" si="71"/>
        <v>People &amp; Place DirectorateAss Dir DeliveryCentral Expenses</v>
      </c>
      <c r="F759" t="s">
        <v>482</v>
      </c>
      <c r="G759" t="s">
        <v>483</v>
      </c>
      <c r="H759" t="s">
        <v>247</v>
      </c>
      <c r="I759" t="s">
        <v>1236</v>
      </c>
      <c r="J759" t="s">
        <v>288</v>
      </c>
      <c r="K759" t="s">
        <v>289</v>
      </c>
      <c r="L759">
        <v>212</v>
      </c>
      <c r="M759" t="s">
        <v>516</v>
      </c>
      <c r="N759">
        <v>2020</v>
      </c>
      <c r="O759" t="s">
        <v>673</v>
      </c>
      <c r="P759" s="6" t="str">
        <f t="shared" si="72"/>
        <v>Expenditure</v>
      </c>
      <c r="Q759" s="246">
        <v>200</v>
      </c>
      <c r="R759" s="246">
        <v>200</v>
      </c>
      <c r="S759" s="244">
        <v>200</v>
      </c>
      <c r="V759" s="259">
        <f t="shared" si="74"/>
        <v>200</v>
      </c>
      <c r="AJ759" s="245">
        <v>200</v>
      </c>
      <c r="AK759" s="250">
        <v>200</v>
      </c>
      <c r="AP759" s="257">
        <f t="shared" si="69"/>
        <v>200</v>
      </c>
      <c r="AS759" s="245">
        <f t="shared" si="70"/>
        <v>200</v>
      </c>
      <c r="AU759" s="8" t="s">
        <v>1286</v>
      </c>
    </row>
    <row r="760" spans="2:47" hidden="1" x14ac:dyDescent="0.3">
      <c r="B760" t="str">
        <f>VLOOKUP(D760,'[1]DOF080 Rev'!B:B,1,FALSE)</f>
        <v>2122031</v>
      </c>
      <c r="C760" t="str">
        <f>VLOOKUP(D760,Category!A:B,2,FALSE)</f>
        <v>NCOS</v>
      </c>
      <c r="D760" t="str">
        <f t="shared" si="73"/>
        <v>2122031</v>
      </c>
      <c r="E760" t="str">
        <f t="shared" si="71"/>
        <v>People &amp; Place DirectorateAss Dir DeliveryCentral Expenses</v>
      </c>
      <c r="F760" t="s">
        <v>482</v>
      </c>
      <c r="G760" t="s">
        <v>483</v>
      </c>
      <c r="H760" t="s">
        <v>247</v>
      </c>
      <c r="I760" t="s">
        <v>1236</v>
      </c>
      <c r="J760" t="s">
        <v>288</v>
      </c>
      <c r="K760" t="s">
        <v>289</v>
      </c>
      <c r="L760">
        <v>212</v>
      </c>
      <c r="M760" t="s">
        <v>516</v>
      </c>
      <c r="N760">
        <v>2031</v>
      </c>
      <c r="O760" t="s">
        <v>496</v>
      </c>
      <c r="P760" s="6" t="str">
        <f t="shared" si="72"/>
        <v>Expenditure</v>
      </c>
      <c r="Q760" s="246">
        <v>860</v>
      </c>
      <c r="R760" s="246">
        <v>860</v>
      </c>
      <c r="S760" s="244">
        <v>860</v>
      </c>
      <c r="V760" s="259">
        <f t="shared" si="74"/>
        <v>860</v>
      </c>
      <c r="AJ760" s="245">
        <v>860</v>
      </c>
      <c r="AK760" s="250">
        <v>860</v>
      </c>
      <c r="AP760" s="257">
        <f t="shared" si="69"/>
        <v>860</v>
      </c>
      <c r="AS760" s="245">
        <f t="shared" si="70"/>
        <v>860</v>
      </c>
      <c r="AU760" s="8" t="s">
        <v>1286</v>
      </c>
    </row>
    <row r="761" spans="2:47" hidden="1" x14ac:dyDescent="0.3">
      <c r="B761" t="str">
        <f>VLOOKUP(D761,'[1]DOF080 Rev'!B:B,1,FALSE)</f>
        <v>2122047</v>
      </c>
      <c r="C761" t="str">
        <f>VLOOKUP(D761,Category!A:B,2,FALSE)</f>
        <v>NCOS</v>
      </c>
      <c r="D761" t="str">
        <f t="shared" si="73"/>
        <v>2122047</v>
      </c>
      <c r="E761" t="str">
        <f t="shared" si="71"/>
        <v>People &amp; Place DirectorateAss Dir DeliveryCentral Expenses</v>
      </c>
      <c r="F761" t="s">
        <v>482</v>
      </c>
      <c r="G761" t="s">
        <v>483</v>
      </c>
      <c r="H761" t="s">
        <v>247</v>
      </c>
      <c r="I761" t="s">
        <v>1236</v>
      </c>
      <c r="J761" t="s">
        <v>288</v>
      </c>
      <c r="K761" t="s">
        <v>289</v>
      </c>
      <c r="L761">
        <v>212</v>
      </c>
      <c r="M761" t="s">
        <v>516</v>
      </c>
      <c r="N761">
        <v>2047</v>
      </c>
      <c r="O761" t="s">
        <v>299</v>
      </c>
      <c r="P761" s="6" t="str">
        <f t="shared" si="72"/>
        <v>Expenditure</v>
      </c>
      <c r="Q761" s="246">
        <v>6000</v>
      </c>
      <c r="R761" s="246">
        <v>6000</v>
      </c>
      <c r="S761" s="244">
        <v>6000</v>
      </c>
      <c r="V761" s="259">
        <f t="shared" si="74"/>
        <v>6000</v>
      </c>
      <c r="AJ761" s="245">
        <v>6000</v>
      </c>
      <c r="AK761" s="250">
        <v>6000</v>
      </c>
      <c r="AP761" s="257">
        <f t="shared" si="69"/>
        <v>6000</v>
      </c>
      <c r="AS761" s="245">
        <f t="shared" si="70"/>
        <v>6000</v>
      </c>
      <c r="AU761" s="8" t="s">
        <v>1286</v>
      </c>
    </row>
    <row r="762" spans="2:47" hidden="1" x14ac:dyDescent="0.3">
      <c r="B762" t="str">
        <f>VLOOKUP(D762,'[1]DOF080 Rev'!B:B,1,FALSE)</f>
        <v>2122074</v>
      </c>
      <c r="C762" t="str">
        <f>VLOOKUP(D762,Category!A:B,2,FALSE)</f>
        <v>NCOS</v>
      </c>
      <c r="D762" t="str">
        <f t="shared" si="73"/>
        <v>2122074</v>
      </c>
      <c r="E762" t="str">
        <f t="shared" si="71"/>
        <v>People &amp; Place DirectorateAss Dir DeliveryCentral Expenses</v>
      </c>
      <c r="F762" t="s">
        <v>482</v>
      </c>
      <c r="G762" t="s">
        <v>483</v>
      </c>
      <c r="H762" t="s">
        <v>247</v>
      </c>
      <c r="I762" t="s">
        <v>1236</v>
      </c>
      <c r="J762" t="s">
        <v>288</v>
      </c>
      <c r="K762" t="s">
        <v>289</v>
      </c>
      <c r="L762">
        <v>212</v>
      </c>
      <c r="M762" t="s">
        <v>516</v>
      </c>
      <c r="N762">
        <v>2074</v>
      </c>
      <c r="O762" t="s">
        <v>674</v>
      </c>
      <c r="P762" s="6" t="str">
        <f t="shared" si="72"/>
        <v>Expenditure</v>
      </c>
      <c r="Q762" s="246">
        <v>4000</v>
      </c>
      <c r="R762" s="246">
        <v>4000</v>
      </c>
      <c r="S762" s="244">
        <v>4000</v>
      </c>
      <c r="V762" s="259">
        <f t="shared" si="74"/>
        <v>4000</v>
      </c>
      <c r="AJ762" s="245">
        <v>4000</v>
      </c>
      <c r="AK762" s="250">
        <v>4000</v>
      </c>
      <c r="AP762" s="257">
        <f t="shared" si="69"/>
        <v>4000</v>
      </c>
      <c r="AS762" s="245">
        <f t="shared" si="70"/>
        <v>4000</v>
      </c>
      <c r="AU762" s="8" t="s">
        <v>1286</v>
      </c>
    </row>
    <row r="763" spans="2:47" hidden="1" x14ac:dyDescent="0.3">
      <c r="B763" t="str">
        <f>VLOOKUP(D763,'[1]DOF080 Rev'!B:B,1,FALSE)</f>
        <v>2122230</v>
      </c>
      <c r="C763" t="str">
        <f>VLOOKUP(D763,Category!A:B,2,FALSE)</f>
        <v>NCOS</v>
      </c>
      <c r="D763" t="str">
        <f t="shared" si="73"/>
        <v>2122230</v>
      </c>
      <c r="E763" t="str">
        <f t="shared" si="71"/>
        <v>People &amp; Place DirectorateAss Dir DeliveryCentral Expenses</v>
      </c>
      <c r="F763" t="s">
        <v>482</v>
      </c>
      <c r="G763" t="s">
        <v>483</v>
      </c>
      <c r="H763" t="s">
        <v>247</v>
      </c>
      <c r="I763" t="s">
        <v>1236</v>
      </c>
      <c r="J763" t="s">
        <v>288</v>
      </c>
      <c r="K763" t="s">
        <v>289</v>
      </c>
      <c r="L763">
        <v>212</v>
      </c>
      <c r="M763" t="s">
        <v>516</v>
      </c>
      <c r="N763">
        <v>2230</v>
      </c>
      <c r="O763" t="s">
        <v>675</v>
      </c>
      <c r="P763" s="6" t="str">
        <f t="shared" si="72"/>
        <v>Expenditure</v>
      </c>
      <c r="Q763" s="246">
        <v>4660</v>
      </c>
      <c r="R763" s="246">
        <v>4660</v>
      </c>
      <c r="S763" s="244">
        <v>4660</v>
      </c>
      <c r="V763" s="259">
        <f t="shared" si="74"/>
        <v>4660</v>
      </c>
      <c r="AJ763" s="245">
        <v>4660</v>
      </c>
      <c r="AK763" s="250">
        <v>4660</v>
      </c>
      <c r="AP763" s="257">
        <f t="shared" si="69"/>
        <v>4660</v>
      </c>
      <c r="AS763" s="245">
        <f t="shared" si="70"/>
        <v>4660</v>
      </c>
      <c r="AU763" s="8" t="s">
        <v>1286</v>
      </c>
    </row>
    <row r="764" spans="2:47" hidden="1" x14ac:dyDescent="0.3">
      <c r="B764" t="str">
        <f>VLOOKUP(D764,'[1]DOF080 Rev'!B:B,1,FALSE)</f>
        <v>22421000</v>
      </c>
      <c r="C764" t="str">
        <f>VLOOKUP(D764,Category!A:B,2,FALSE)</f>
        <v>NCOS</v>
      </c>
      <c r="D764" t="str">
        <f t="shared" si="73"/>
        <v>22421000</v>
      </c>
      <c r="E764" t="str">
        <f t="shared" si="71"/>
        <v>People &amp; Place DirectorateAss Dir DeliveryClosed Church Yards</v>
      </c>
      <c r="F764" t="s">
        <v>482</v>
      </c>
      <c r="G764" t="s">
        <v>483</v>
      </c>
      <c r="H764" t="s">
        <v>247</v>
      </c>
      <c r="I764" t="s">
        <v>1236</v>
      </c>
      <c r="J764" t="s">
        <v>676</v>
      </c>
      <c r="K764" t="s">
        <v>677</v>
      </c>
      <c r="L764">
        <v>2242</v>
      </c>
      <c r="M764" t="s">
        <v>677</v>
      </c>
      <c r="N764">
        <v>1000</v>
      </c>
      <c r="O764" t="s">
        <v>427</v>
      </c>
      <c r="P764" s="6" t="str">
        <f t="shared" si="72"/>
        <v>Expenditure</v>
      </c>
      <c r="Q764" s="246">
        <v>200</v>
      </c>
      <c r="R764" s="246">
        <v>200</v>
      </c>
      <c r="S764" s="244">
        <v>200</v>
      </c>
      <c r="V764" s="259">
        <f t="shared" si="74"/>
        <v>200</v>
      </c>
      <c r="AJ764" s="245">
        <v>200</v>
      </c>
      <c r="AK764" s="250">
        <v>200</v>
      </c>
      <c r="AP764" s="257">
        <f t="shared" si="69"/>
        <v>200</v>
      </c>
      <c r="AS764" s="245">
        <f t="shared" si="70"/>
        <v>200</v>
      </c>
      <c r="AU764" s="8" t="s">
        <v>1286</v>
      </c>
    </row>
    <row r="765" spans="2:47" hidden="1" x14ac:dyDescent="0.3">
      <c r="B765" t="str">
        <f>VLOOKUP(D765,'[1]DOF080 Rev'!B:B,1,FALSE)</f>
        <v>22421084</v>
      </c>
      <c r="C765" t="str">
        <f>VLOOKUP(D765,Category!A:B,2,FALSE)</f>
        <v>NCOS</v>
      </c>
      <c r="D765" t="str">
        <f t="shared" si="73"/>
        <v>22421084</v>
      </c>
      <c r="E765" t="str">
        <f t="shared" si="71"/>
        <v>People &amp; Place DirectorateAss Dir DeliveryClosed Church Yards</v>
      </c>
      <c r="F765" t="s">
        <v>482</v>
      </c>
      <c r="G765" t="s">
        <v>483</v>
      </c>
      <c r="H765" t="s">
        <v>247</v>
      </c>
      <c r="I765" t="s">
        <v>1236</v>
      </c>
      <c r="J765" t="s">
        <v>676</v>
      </c>
      <c r="K765" t="s">
        <v>677</v>
      </c>
      <c r="L765">
        <v>2242</v>
      </c>
      <c r="M765" t="s">
        <v>677</v>
      </c>
      <c r="N765">
        <v>1084</v>
      </c>
      <c r="O765" t="s">
        <v>616</v>
      </c>
      <c r="P765" s="6" t="str">
        <f t="shared" si="72"/>
        <v>Expenditure</v>
      </c>
      <c r="Q765" s="246">
        <v>300</v>
      </c>
      <c r="R765" s="246">
        <v>300</v>
      </c>
      <c r="S765" s="244">
        <v>300</v>
      </c>
      <c r="V765" s="259">
        <f t="shared" si="74"/>
        <v>300</v>
      </c>
      <c r="AJ765" s="245">
        <v>300</v>
      </c>
      <c r="AK765" s="250">
        <v>300</v>
      </c>
      <c r="AP765" s="257">
        <f t="shared" si="69"/>
        <v>300</v>
      </c>
      <c r="AS765" s="245">
        <f t="shared" si="70"/>
        <v>300</v>
      </c>
      <c r="AU765" s="8" t="s">
        <v>3067</v>
      </c>
    </row>
    <row r="766" spans="2:47" hidden="1" x14ac:dyDescent="0.3">
      <c r="B766" t="str">
        <f>VLOOKUP(D766,'[1]DOF080 Rev'!B:B,1,FALSE)</f>
        <v>22421092</v>
      </c>
      <c r="C766" t="str">
        <f>VLOOKUP(D766,Category!A:B,2,FALSE)</f>
        <v>NCOS</v>
      </c>
      <c r="D766" t="str">
        <f t="shared" si="73"/>
        <v>22421092</v>
      </c>
      <c r="E766" t="str">
        <f t="shared" si="71"/>
        <v>People &amp; Place DirectorateAss Dir DeliveryClosed Church Yards</v>
      </c>
      <c r="F766" t="s">
        <v>482</v>
      </c>
      <c r="G766" t="s">
        <v>483</v>
      </c>
      <c r="H766" t="s">
        <v>247</v>
      </c>
      <c r="I766" t="s">
        <v>1236</v>
      </c>
      <c r="J766" t="s">
        <v>676</v>
      </c>
      <c r="K766" t="s">
        <v>677</v>
      </c>
      <c r="L766">
        <v>2242</v>
      </c>
      <c r="M766" t="s">
        <v>677</v>
      </c>
      <c r="N766">
        <v>1092</v>
      </c>
      <c r="O766" t="s">
        <v>659</v>
      </c>
      <c r="P766" s="6" t="str">
        <f t="shared" si="72"/>
        <v>Expenditure</v>
      </c>
      <c r="Q766" s="246">
        <v>3110</v>
      </c>
      <c r="R766" s="246">
        <v>3110</v>
      </c>
      <c r="S766" s="244">
        <v>3110</v>
      </c>
      <c r="V766" s="259">
        <f t="shared" si="74"/>
        <v>3110</v>
      </c>
      <c r="X766" s="245">
        <v>70</v>
      </c>
      <c r="AJ766" s="245">
        <v>3110</v>
      </c>
      <c r="AK766" s="250">
        <v>3180</v>
      </c>
      <c r="AP766" s="257">
        <f t="shared" si="69"/>
        <v>3180</v>
      </c>
      <c r="AS766" s="245">
        <f t="shared" si="70"/>
        <v>3180</v>
      </c>
      <c r="AU766" s="8" t="s">
        <v>3067</v>
      </c>
    </row>
    <row r="767" spans="2:47" hidden="1" x14ac:dyDescent="0.3">
      <c r="B767" t="str">
        <f>VLOOKUP(D767,'[1]DOF080 Rev'!B:B,1,FALSE)</f>
        <v>22421095</v>
      </c>
      <c r="C767" t="str">
        <f>VLOOKUP(D767,Category!A:B,2,FALSE)</f>
        <v>NCOS</v>
      </c>
      <c r="D767" t="str">
        <f t="shared" si="73"/>
        <v>22421095</v>
      </c>
      <c r="E767" t="str">
        <f t="shared" si="71"/>
        <v>People &amp; Place DirectorateAss Dir DeliveryClosed Church Yards</v>
      </c>
      <c r="F767" t="s">
        <v>482</v>
      </c>
      <c r="G767" t="s">
        <v>483</v>
      </c>
      <c r="H767" t="s">
        <v>247</v>
      </c>
      <c r="I767" t="s">
        <v>1236</v>
      </c>
      <c r="J767" t="s">
        <v>676</v>
      </c>
      <c r="K767" t="s">
        <v>677</v>
      </c>
      <c r="L767">
        <v>2242</v>
      </c>
      <c r="M767" t="s">
        <v>677</v>
      </c>
      <c r="N767">
        <v>1095</v>
      </c>
      <c r="O767" t="s">
        <v>618</v>
      </c>
      <c r="P767" s="6" t="str">
        <f t="shared" si="72"/>
        <v>Expenditure</v>
      </c>
      <c r="Q767" s="246">
        <v>18990</v>
      </c>
      <c r="R767" s="246">
        <v>18990</v>
      </c>
      <c r="S767" s="244">
        <v>18990</v>
      </c>
      <c r="V767" s="259">
        <f t="shared" si="74"/>
        <v>18990</v>
      </c>
      <c r="X767" s="245">
        <v>430</v>
      </c>
      <c r="AJ767" s="245">
        <v>18990</v>
      </c>
      <c r="AK767" s="250">
        <v>19420</v>
      </c>
      <c r="AP767" s="257">
        <f t="shared" si="69"/>
        <v>19420</v>
      </c>
      <c r="AS767" s="245">
        <f t="shared" si="70"/>
        <v>19420</v>
      </c>
      <c r="AU767" s="8" t="s">
        <v>3067</v>
      </c>
    </row>
    <row r="768" spans="2:47" hidden="1" x14ac:dyDescent="0.3">
      <c r="B768" t="str">
        <f>VLOOKUP(D768,'[1]DOF080 Rev'!B:B,1,FALSE)</f>
        <v>22461016</v>
      </c>
      <c r="C768" t="str">
        <f>VLOOKUP(D768,Category!A:B,2,FALSE)</f>
        <v>NCOS</v>
      </c>
      <c r="D768" t="str">
        <f t="shared" si="73"/>
        <v>22461016</v>
      </c>
      <c r="E768" t="str">
        <f t="shared" si="71"/>
        <v>People &amp; Place DirectorateAss Dir DeliveryClosed Church Yards</v>
      </c>
      <c r="F768" t="s">
        <v>482</v>
      </c>
      <c r="G768" t="s">
        <v>483</v>
      </c>
      <c r="H768" t="s">
        <v>247</v>
      </c>
      <c r="I768" t="s">
        <v>1236</v>
      </c>
      <c r="J768" t="s">
        <v>676</v>
      </c>
      <c r="K768" t="s">
        <v>677</v>
      </c>
      <c r="L768">
        <v>2246</v>
      </c>
      <c r="M768" t="s">
        <v>678</v>
      </c>
      <c r="N768">
        <v>1016</v>
      </c>
      <c r="O768" t="s">
        <v>599</v>
      </c>
      <c r="P768" s="6" t="str">
        <f t="shared" si="72"/>
        <v>Expenditure</v>
      </c>
      <c r="Q768" s="246">
        <v>2000</v>
      </c>
      <c r="R768" s="246">
        <v>2000</v>
      </c>
      <c r="S768" s="244">
        <v>2000</v>
      </c>
      <c r="V768" s="259">
        <f t="shared" si="74"/>
        <v>2000</v>
      </c>
      <c r="AJ768" s="245">
        <v>2000</v>
      </c>
      <c r="AK768" s="250">
        <v>2000</v>
      </c>
      <c r="AP768" s="257">
        <f t="shared" si="69"/>
        <v>2000</v>
      </c>
      <c r="AS768" s="245">
        <f t="shared" si="70"/>
        <v>2000</v>
      </c>
      <c r="AU768" s="8" t="s">
        <v>1286</v>
      </c>
    </row>
    <row r="769" spans="2:49" hidden="1" x14ac:dyDescent="0.3">
      <c r="B769" t="str">
        <f>VLOOKUP(D769,'[1]DOF080 Rev'!B:B,1,FALSE)</f>
        <v>22461042</v>
      </c>
      <c r="C769" t="str">
        <f>VLOOKUP(D769,Category!A:B,2,FALSE)</f>
        <v>NCOS</v>
      </c>
      <c r="D769" t="str">
        <f t="shared" si="73"/>
        <v>22461042</v>
      </c>
      <c r="E769" t="str">
        <f t="shared" si="71"/>
        <v>People &amp; Place DirectorateAss Dir DeliveryClosed Church Yards</v>
      </c>
      <c r="F769" t="s">
        <v>482</v>
      </c>
      <c r="G769" t="s">
        <v>483</v>
      </c>
      <c r="H769" t="s">
        <v>247</v>
      </c>
      <c r="I769" t="s">
        <v>1236</v>
      </c>
      <c r="J769" t="s">
        <v>676</v>
      </c>
      <c r="K769" t="s">
        <v>677</v>
      </c>
      <c r="L769">
        <v>2246</v>
      </c>
      <c r="M769" t="s">
        <v>678</v>
      </c>
      <c r="N769">
        <v>1042</v>
      </c>
      <c r="O769" t="s">
        <v>180</v>
      </c>
      <c r="P769" s="6" t="str">
        <f t="shared" si="72"/>
        <v>Expenditure</v>
      </c>
      <c r="Q769" s="246">
        <v>140</v>
      </c>
      <c r="R769" s="246">
        <v>140</v>
      </c>
      <c r="S769" s="244">
        <v>140</v>
      </c>
      <c r="V769" s="259">
        <f t="shared" si="74"/>
        <v>140</v>
      </c>
      <c r="AJ769" s="245">
        <v>140</v>
      </c>
      <c r="AK769" s="250">
        <v>140</v>
      </c>
      <c r="AP769" s="257">
        <f t="shared" si="69"/>
        <v>140</v>
      </c>
      <c r="AS769" s="245">
        <f t="shared" si="70"/>
        <v>140</v>
      </c>
      <c r="AU769" s="8" t="s">
        <v>1286</v>
      </c>
    </row>
    <row r="770" spans="2:49" hidden="1" x14ac:dyDescent="0.3">
      <c r="B770" t="str">
        <f>VLOOKUP(D770,'[1]DOF080 Rev'!B:B,1,FALSE)</f>
        <v>22461089</v>
      </c>
      <c r="C770" t="str">
        <f>VLOOKUP(D770,Category!A:B,2,FALSE)</f>
        <v>NCOS</v>
      </c>
      <c r="D770" t="str">
        <f t="shared" si="73"/>
        <v>22461089</v>
      </c>
      <c r="E770" t="str">
        <f t="shared" si="71"/>
        <v>People &amp; Place DirectorateAss Dir DeliveryClosed Church Yards</v>
      </c>
      <c r="F770" t="s">
        <v>482</v>
      </c>
      <c r="G770" t="s">
        <v>483</v>
      </c>
      <c r="H770" t="s">
        <v>247</v>
      </c>
      <c r="I770" t="s">
        <v>1236</v>
      </c>
      <c r="J770" t="s">
        <v>676</v>
      </c>
      <c r="K770" t="s">
        <v>677</v>
      </c>
      <c r="L770">
        <v>2246</v>
      </c>
      <c r="M770" t="s">
        <v>678</v>
      </c>
      <c r="N770">
        <v>1089</v>
      </c>
      <c r="O770" t="s">
        <v>679</v>
      </c>
      <c r="P770" s="6" t="str">
        <f t="shared" si="72"/>
        <v>Expenditure</v>
      </c>
      <c r="Q770" s="246">
        <v>750</v>
      </c>
      <c r="R770" s="246">
        <v>750</v>
      </c>
      <c r="S770" s="244">
        <v>750</v>
      </c>
      <c r="V770" s="259">
        <f t="shared" si="74"/>
        <v>750</v>
      </c>
      <c r="X770" s="245">
        <v>20</v>
      </c>
      <c r="AJ770" s="245">
        <v>750</v>
      </c>
      <c r="AK770" s="250">
        <v>770</v>
      </c>
      <c r="AP770" s="257">
        <f t="shared" si="69"/>
        <v>770</v>
      </c>
      <c r="AS770" s="245">
        <f t="shared" si="70"/>
        <v>770</v>
      </c>
      <c r="AU770" s="8" t="s">
        <v>3067</v>
      </c>
    </row>
    <row r="771" spans="2:49" hidden="1" x14ac:dyDescent="0.3">
      <c r="B771" t="str">
        <f>VLOOKUP(D771,'[1]DOF080 Rev'!B:B,1,FALSE)</f>
        <v>10532242</v>
      </c>
      <c r="C771" t="str">
        <f>VLOOKUP(D771,Category!A:B,2,FALSE)</f>
        <v>NCOS</v>
      </c>
      <c r="D771" t="str">
        <f t="shared" si="73"/>
        <v>10532242</v>
      </c>
      <c r="E771" t="str">
        <f t="shared" si="71"/>
        <v>People &amp; Place DirectorateAss Dir CommunitiesCommunity Development &amp; Engagement</v>
      </c>
      <c r="F771" t="s">
        <v>482</v>
      </c>
      <c r="G771" t="s">
        <v>483</v>
      </c>
      <c r="H771" t="s">
        <v>247</v>
      </c>
      <c r="I771" t="s">
        <v>1220</v>
      </c>
      <c r="J771" t="s">
        <v>680</v>
      </c>
      <c r="K771" t="s">
        <v>681</v>
      </c>
      <c r="L771">
        <v>1053</v>
      </c>
      <c r="M771" t="s">
        <v>682</v>
      </c>
      <c r="N771">
        <v>2242</v>
      </c>
      <c r="O771" t="s">
        <v>683</v>
      </c>
      <c r="P771" s="6" t="str">
        <f t="shared" si="72"/>
        <v>Expenditure</v>
      </c>
      <c r="Q771" s="246">
        <v>110000</v>
      </c>
      <c r="R771" s="246">
        <v>110000</v>
      </c>
      <c r="S771" s="244">
        <v>110000</v>
      </c>
      <c r="V771" s="259">
        <f t="shared" si="74"/>
        <v>110000</v>
      </c>
      <c r="AJ771" s="245">
        <v>110000</v>
      </c>
      <c r="AK771" s="250">
        <v>110000</v>
      </c>
      <c r="AP771" s="257">
        <f t="shared" si="69"/>
        <v>110000</v>
      </c>
      <c r="AS771" s="245">
        <f t="shared" si="70"/>
        <v>110000</v>
      </c>
      <c r="AU771" s="8" t="s">
        <v>1286</v>
      </c>
    </row>
    <row r="772" spans="2:49" ht="28.8" hidden="1" x14ac:dyDescent="0.3">
      <c r="B772" t="str">
        <f>VLOOKUP(D772,'[1]DOF080 Rev'!B:B,1,FALSE)</f>
        <v>10562042</v>
      </c>
      <c r="C772" t="str">
        <f>VLOOKUP(D772,Category!A:B,2,FALSE)</f>
        <v>NCOS</v>
      </c>
      <c r="D772" t="str">
        <f t="shared" si="73"/>
        <v>10562042</v>
      </c>
      <c r="E772" t="str">
        <f t="shared" si="71"/>
        <v>People &amp; Place DirectorateAss Dir CommunitiesCommunity Development &amp; Engagement</v>
      </c>
      <c r="F772" t="s">
        <v>482</v>
      </c>
      <c r="G772" t="s">
        <v>483</v>
      </c>
      <c r="H772" t="s">
        <v>247</v>
      </c>
      <c r="I772" t="s">
        <v>1220</v>
      </c>
      <c r="J772" t="s">
        <v>680</v>
      </c>
      <c r="K772" t="s">
        <v>681</v>
      </c>
      <c r="L772">
        <v>1056</v>
      </c>
      <c r="M772" t="s">
        <v>684</v>
      </c>
      <c r="N772">
        <v>2042</v>
      </c>
      <c r="O772" t="s">
        <v>685</v>
      </c>
      <c r="P772" s="6" t="str">
        <f t="shared" si="72"/>
        <v>Expenditure</v>
      </c>
      <c r="Q772" s="246">
        <v>9790</v>
      </c>
      <c r="R772" s="246">
        <v>9790</v>
      </c>
      <c r="S772" s="244">
        <v>9790</v>
      </c>
      <c r="V772" s="259">
        <f t="shared" si="74"/>
        <v>9790</v>
      </c>
      <c r="X772" s="245">
        <v>10</v>
      </c>
      <c r="AJ772" s="245">
        <v>9790</v>
      </c>
      <c r="AK772" s="250">
        <v>9800</v>
      </c>
      <c r="AP772" s="257">
        <f t="shared" si="69"/>
        <v>9800</v>
      </c>
      <c r="AS772" s="245">
        <f t="shared" si="70"/>
        <v>9800</v>
      </c>
      <c r="AU772" s="8" t="s">
        <v>3075</v>
      </c>
    </row>
    <row r="773" spans="2:49" hidden="1" x14ac:dyDescent="0.3">
      <c r="B773" t="str">
        <f>VLOOKUP(D773,'[1]DOF080 Rev'!B:B,1,FALSE)</f>
        <v>10592079</v>
      </c>
      <c r="C773" t="str">
        <f>VLOOKUP(D773,Category!A:B,2,FALSE)</f>
        <v>NCOS</v>
      </c>
      <c r="D773" t="str">
        <f t="shared" si="73"/>
        <v>10592079</v>
      </c>
      <c r="E773" t="str">
        <f t="shared" si="71"/>
        <v>People &amp; Place DirectorateAss Dir CommunitiesCommunity Development &amp; Engagement</v>
      </c>
      <c r="F773" t="s">
        <v>482</v>
      </c>
      <c r="G773" t="s">
        <v>483</v>
      </c>
      <c r="H773" t="s">
        <v>247</v>
      </c>
      <c r="I773" t="s">
        <v>1220</v>
      </c>
      <c r="J773" t="s">
        <v>680</v>
      </c>
      <c r="K773" t="s">
        <v>681</v>
      </c>
      <c r="L773">
        <v>1059</v>
      </c>
      <c r="M773" t="s">
        <v>686</v>
      </c>
      <c r="N773">
        <v>2079</v>
      </c>
      <c r="O773" t="s">
        <v>35</v>
      </c>
      <c r="P773" s="6" t="str">
        <f t="shared" si="72"/>
        <v>Expenditure</v>
      </c>
      <c r="Q773" s="246">
        <v>4540</v>
      </c>
      <c r="R773" s="246">
        <v>4540</v>
      </c>
      <c r="S773" s="244">
        <v>4540</v>
      </c>
      <c r="V773" s="259">
        <f t="shared" si="74"/>
        <v>4540</v>
      </c>
      <c r="X773" s="245">
        <v>460</v>
      </c>
      <c r="AJ773" s="245">
        <v>4540</v>
      </c>
      <c r="AK773" s="250">
        <v>5000</v>
      </c>
      <c r="AP773" s="257">
        <f t="shared" si="69"/>
        <v>5000</v>
      </c>
      <c r="AS773" s="245">
        <f t="shared" si="70"/>
        <v>5000</v>
      </c>
      <c r="AU773" s="8" t="s">
        <v>1286</v>
      </c>
    </row>
    <row r="774" spans="2:49" hidden="1" x14ac:dyDescent="0.3">
      <c r="B774" t="str">
        <f>VLOOKUP(D774,'[1]DOF080 Rev'!B:B,1,FALSE)</f>
        <v>10662079</v>
      </c>
      <c r="C774" t="str">
        <f>VLOOKUP(D774,Category!A:B,2,FALSE)</f>
        <v>NCOS</v>
      </c>
      <c r="D774" t="str">
        <f t="shared" si="73"/>
        <v>10662079</v>
      </c>
      <c r="E774" t="str">
        <f t="shared" si="71"/>
        <v>People &amp; Place DirectorateAss Dir CommunitiesCommunity Development &amp; Engagement</v>
      </c>
      <c r="F774" t="s">
        <v>482</v>
      </c>
      <c r="G774" t="s">
        <v>483</v>
      </c>
      <c r="H774" t="s">
        <v>247</v>
      </c>
      <c r="I774" t="s">
        <v>1220</v>
      </c>
      <c r="J774" t="s">
        <v>680</v>
      </c>
      <c r="K774" t="s">
        <v>681</v>
      </c>
      <c r="L774">
        <v>1066</v>
      </c>
      <c r="M774" t="s">
        <v>687</v>
      </c>
      <c r="N774">
        <v>2079</v>
      </c>
      <c r="O774" t="s">
        <v>35</v>
      </c>
      <c r="P774" s="6" t="str">
        <f t="shared" si="72"/>
        <v>Expenditure</v>
      </c>
      <c r="Q774" s="246">
        <v>2400</v>
      </c>
      <c r="R774" s="246">
        <v>2400</v>
      </c>
      <c r="S774" s="244">
        <v>2400</v>
      </c>
      <c r="V774" s="259">
        <f t="shared" si="74"/>
        <v>2400</v>
      </c>
      <c r="X774" s="245">
        <v>100</v>
      </c>
      <c r="AJ774" s="245">
        <v>2400</v>
      </c>
      <c r="AK774" s="250">
        <v>2500</v>
      </c>
      <c r="AP774" s="257">
        <f t="shared" ref="AP774:AP837" si="75">SUM(AK774:AO774)</f>
        <v>2500</v>
      </c>
      <c r="AS774" s="245">
        <f t="shared" ref="AS774:AS837" si="76">SUM(AP774:AR774)</f>
        <v>2500</v>
      </c>
      <c r="AU774" s="8" t="s">
        <v>1286</v>
      </c>
    </row>
    <row r="775" spans="2:49" hidden="1" x14ac:dyDescent="0.3">
      <c r="B775" t="str">
        <f>VLOOKUP(D775,'[1]DOF080 Rev'!B:B,1,FALSE)</f>
        <v>11242079</v>
      </c>
      <c r="C775" t="str">
        <f>VLOOKUP(D775,Category!A:B,2,FALSE)</f>
        <v>NCOS</v>
      </c>
      <c r="D775" t="str">
        <f t="shared" si="73"/>
        <v>11242079</v>
      </c>
      <c r="E775" t="str">
        <f t="shared" ref="E775:E838" si="77">G775&amp;I775&amp;K775</f>
        <v>People &amp; Place DirectorateAss Dir CommunitiesCommunity Development &amp; Engagement</v>
      </c>
      <c r="F775" t="s">
        <v>482</v>
      </c>
      <c r="G775" t="s">
        <v>483</v>
      </c>
      <c r="H775" t="s">
        <v>247</v>
      </c>
      <c r="I775" t="s">
        <v>1220</v>
      </c>
      <c r="J775" t="s">
        <v>680</v>
      </c>
      <c r="K775" t="s">
        <v>681</v>
      </c>
      <c r="L775">
        <v>1124</v>
      </c>
      <c r="M775" t="s">
        <v>688</v>
      </c>
      <c r="N775">
        <v>2079</v>
      </c>
      <c r="O775" t="s">
        <v>35</v>
      </c>
      <c r="P775" s="6" t="str">
        <f t="shared" ref="P775:P838" si="78">IF(N775&lt;5000,"Expenditure","Income")</f>
        <v>Expenditure</v>
      </c>
      <c r="Q775" s="246">
        <v>3000</v>
      </c>
      <c r="R775" s="246">
        <v>3000</v>
      </c>
      <c r="S775" s="244">
        <v>3000</v>
      </c>
      <c r="V775" s="259">
        <f t="shared" si="74"/>
        <v>3000</v>
      </c>
      <c r="AJ775" s="245">
        <v>3000</v>
      </c>
      <c r="AK775" s="250">
        <v>3000</v>
      </c>
      <c r="AP775" s="257">
        <f t="shared" si="75"/>
        <v>3000</v>
      </c>
      <c r="AS775" s="245">
        <f t="shared" si="76"/>
        <v>3000</v>
      </c>
      <c r="AU775" s="8" t="s">
        <v>1286</v>
      </c>
    </row>
    <row r="776" spans="2:49" hidden="1" x14ac:dyDescent="0.3">
      <c r="B776" t="str">
        <f>VLOOKUP(D776,'[1]DOF080 Rev'!B:B,1,FALSE)</f>
        <v>11482079</v>
      </c>
      <c r="C776" t="str">
        <f>VLOOKUP(D776,Category!A:B,2,FALSE)</f>
        <v>NCOS</v>
      </c>
      <c r="D776" t="str">
        <f t="shared" ref="D776:D839" si="79">L776&amp;N776</f>
        <v>11482079</v>
      </c>
      <c r="E776" t="str">
        <f t="shared" si="77"/>
        <v>People &amp; Place DirectorateAss Dir CommunitiesCommunity Development &amp; Engagement</v>
      </c>
      <c r="F776" t="s">
        <v>482</v>
      </c>
      <c r="G776" t="s">
        <v>483</v>
      </c>
      <c r="H776" t="s">
        <v>247</v>
      </c>
      <c r="I776" t="s">
        <v>1220</v>
      </c>
      <c r="J776" t="s">
        <v>680</v>
      </c>
      <c r="K776" t="s">
        <v>681</v>
      </c>
      <c r="L776">
        <v>1148</v>
      </c>
      <c r="M776" t="s">
        <v>689</v>
      </c>
      <c r="N776">
        <v>2079</v>
      </c>
      <c r="O776" t="s">
        <v>35</v>
      </c>
      <c r="P776" s="6" t="str">
        <f t="shared" si="78"/>
        <v>Expenditure</v>
      </c>
      <c r="Q776" s="246">
        <v>6360</v>
      </c>
      <c r="R776" s="246">
        <v>6360</v>
      </c>
      <c r="S776" s="244">
        <v>6360</v>
      </c>
      <c r="V776" s="259">
        <f t="shared" ref="V776:V839" si="80">SUM(S776:U776)</f>
        <v>6360</v>
      </c>
      <c r="AH776" s="245">
        <v>-3180</v>
      </c>
      <c r="AJ776" s="245">
        <v>6360</v>
      </c>
      <c r="AK776" s="250">
        <v>3180</v>
      </c>
      <c r="AP776" s="257">
        <f t="shared" si="75"/>
        <v>3180</v>
      </c>
      <c r="AS776" s="245">
        <f t="shared" si="76"/>
        <v>3180</v>
      </c>
      <c r="AU776" s="8" t="s">
        <v>3076</v>
      </c>
    </row>
    <row r="777" spans="2:49" hidden="1" x14ac:dyDescent="0.3">
      <c r="B777" t="str">
        <f>VLOOKUP(D777,'[1]DOF080 Rev'!B:B,1,FALSE)</f>
        <v>11952047</v>
      </c>
      <c r="C777" t="str">
        <f>VLOOKUP(D777,Category!A:B,2,FALSE)</f>
        <v>NCOS</v>
      </c>
      <c r="D777" t="str">
        <f t="shared" si="79"/>
        <v>11952047</v>
      </c>
      <c r="E777" t="str">
        <f t="shared" si="77"/>
        <v>People &amp; Place DirectorateAss Dir CommunitiesCommunity Development &amp; Engagement</v>
      </c>
      <c r="F777" t="s">
        <v>482</v>
      </c>
      <c r="G777" t="s">
        <v>483</v>
      </c>
      <c r="H777" t="s">
        <v>247</v>
      </c>
      <c r="I777" t="s">
        <v>1220</v>
      </c>
      <c r="J777" t="s">
        <v>680</v>
      </c>
      <c r="K777" t="s">
        <v>681</v>
      </c>
      <c r="L777">
        <v>1195</v>
      </c>
      <c r="M777" t="s">
        <v>690</v>
      </c>
      <c r="N777">
        <v>2047</v>
      </c>
      <c r="O777" t="s">
        <v>299</v>
      </c>
      <c r="P777" s="6" t="str">
        <f t="shared" si="78"/>
        <v>Expenditure</v>
      </c>
      <c r="Q777" s="246">
        <v>3150</v>
      </c>
      <c r="R777" s="246">
        <v>3150</v>
      </c>
      <c r="S777" s="244">
        <v>3150</v>
      </c>
      <c r="V777" s="259">
        <f t="shared" si="80"/>
        <v>3150</v>
      </c>
      <c r="AJ777" s="245">
        <v>3150</v>
      </c>
      <c r="AK777" s="250">
        <v>3150</v>
      </c>
      <c r="AP777" s="257">
        <f t="shared" si="75"/>
        <v>3150</v>
      </c>
      <c r="AS777" s="245">
        <f t="shared" si="76"/>
        <v>3150</v>
      </c>
      <c r="AU777" s="8" t="s">
        <v>1286</v>
      </c>
    </row>
    <row r="778" spans="2:49" ht="28.8" hidden="1" x14ac:dyDescent="0.3">
      <c r="B778" t="str">
        <f>VLOOKUP(D778,'[1]DOF080 Rev'!B:B,1,FALSE)</f>
        <v>23112079</v>
      </c>
      <c r="C778" t="str">
        <f>VLOOKUP(D778,Category!A:B,2,FALSE)</f>
        <v>NCOS</v>
      </c>
      <c r="D778" t="str">
        <f t="shared" si="79"/>
        <v>23112079</v>
      </c>
      <c r="E778" t="str">
        <f t="shared" si="77"/>
        <v>People &amp; Place DirectorateAss Dir CommunitiesCommunity Development &amp; Engagement</v>
      </c>
      <c r="F778" t="s">
        <v>482</v>
      </c>
      <c r="G778" t="s">
        <v>483</v>
      </c>
      <c r="H778" t="s">
        <v>247</v>
      </c>
      <c r="I778" t="s">
        <v>1220</v>
      </c>
      <c r="J778" t="s">
        <v>680</v>
      </c>
      <c r="K778" t="s">
        <v>681</v>
      </c>
      <c r="L778">
        <v>2311</v>
      </c>
      <c r="M778" t="s">
        <v>691</v>
      </c>
      <c r="N778">
        <v>2079</v>
      </c>
      <c r="O778" t="s">
        <v>35</v>
      </c>
      <c r="P778" s="6" t="str">
        <f t="shared" si="78"/>
        <v>Expenditure</v>
      </c>
      <c r="Q778" s="246">
        <v>20050</v>
      </c>
      <c r="R778" s="246">
        <v>20050</v>
      </c>
      <c r="S778" s="244">
        <v>20050</v>
      </c>
      <c r="V778" s="259">
        <f t="shared" si="80"/>
        <v>20050</v>
      </c>
      <c r="AJ778" s="245">
        <v>20050</v>
      </c>
      <c r="AK778" s="250">
        <v>20050</v>
      </c>
      <c r="AP778" s="257">
        <f t="shared" si="75"/>
        <v>20050</v>
      </c>
      <c r="AR778" t="s">
        <v>3573</v>
      </c>
      <c r="AS778" s="245">
        <f t="shared" si="76"/>
        <v>20050</v>
      </c>
      <c r="AT778" s="8" t="s">
        <v>3077</v>
      </c>
      <c r="AW778" s="251">
        <v>3000</v>
      </c>
    </row>
    <row r="779" spans="2:49" ht="28.8" hidden="1" x14ac:dyDescent="0.3">
      <c r="B779" t="str">
        <f>VLOOKUP(D779,'[1]DOF080 Rev'!B:B,1,FALSE)</f>
        <v>24062079</v>
      </c>
      <c r="C779" t="str">
        <f>VLOOKUP(D779,Category!A:B,2,FALSE)</f>
        <v>NCOS</v>
      </c>
      <c r="D779" t="str">
        <f t="shared" si="79"/>
        <v>24062079</v>
      </c>
      <c r="E779" t="str">
        <f t="shared" si="77"/>
        <v>People &amp; Place DirectorateAss Dir CommunitiesCommunity Development &amp; Engagement</v>
      </c>
      <c r="F779" t="s">
        <v>482</v>
      </c>
      <c r="G779" t="s">
        <v>483</v>
      </c>
      <c r="H779" t="s">
        <v>247</v>
      </c>
      <c r="I779" t="s">
        <v>1220</v>
      </c>
      <c r="J779" t="s">
        <v>680</v>
      </c>
      <c r="K779" t="s">
        <v>681</v>
      </c>
      <c r="L779">
        <v>2406</v>
      </c>
      <c r="M779" t="s">
        <v>692</v>
      </c>
      <c r="N779">
        <v>2079</v>
      </c>
      <c r="O779" t="s">
        <v>35</v>
      </c>
      <c r="P779" s="6" t="str">
        <f t="shared" si="78"/>
        <v>Expenditure</v>
      </c>
      <c r="Q779" s="246">
        <v>5000</v>
      </c>
      <c r="R779" s="246">
        <v>5000</v>
      </c>
      <c r="S779" s="244">
        <v>5000</v>
      </c>
      <c r="V779" s="259">
        <f t="shared" si="80"/>
        <v>5000</v>
      </c>
      <c r="AJ779" s="245">
        <v>5000</v>
      </c>
      <c r="AK779" s="250">
        <v>5000</v>
      </c>
      <c r="AP779" s="257">
        <f t="shared" si="75"/>
        <v>5000</v>
      </c>
      <c r="AS779" s="245">
        <f t="shared" si="76"/>
        <v>5000</v>
      </c>
      <c r="AU779" s="8" t="s">
        <v>3078</v>
      </c>
    </row>
    <row r="780" spans="2:49" hidden="1" x14ac:dyDescent="0.3">
      <c r="B780" t="str">
        <f>VLOOKUP(D780,'[1]DOF080 Rev'!B:B,1,FALSE)</f>
        <v>11312045</v>
      </c>
      <c r="C780" t="str">
        <f>VLOOKUP(D780,Category!A:B,2,FALSE)</f>
        <v>NCOS</v>
      </c>
      <c r="D780" t="str">
        <f t="shared" si="79"/>
        <v>11312045</v>
      </c>
      <c r="E780" t="str">
        <f t="shared" si="77"/>
        <v>People &amp; Place DirectorateAss Dir DeliveryCorporate Costs</v>
      </c>
      <c r="F780" t="s">
        <v>482</v>
      </c>
      <c r="G780" t="s">
        <v>483</v>
      </c>
      <c r="H780" t="s">
        <v>247</v>
      </c>
      <c r="I780" t="s">
        <v>1236</v>
      </c>
      <c r="J780" t="s">
        <v>281</v>
      </c>
      <c r="K780" t="s">
        <v>282</v>
      </c>
      <c r="L780">
        <v>1131</v>
      </c>
      <c r="M780" t="s">
        <v>693</v>
      </c>
      <c r="N780">
        <v>2045</v>
      </c>
      <c r="O780" t="s">
        <v>170</v>
      </c>
      <c r="P780" s="6" t="str">
        <f t="shared" si="78"/>
        <v>Expenditure</v>
      </c>
      <c r="Q780" s="246">
        <v>7830</v>
      </c>
      <c r="R780" s="246">
        <v>7830</v>
      </c>
      <c r="S780" s="244">
        <v>7830</v>
      </c>
      <c r="V780" s="259">
        <f t="shared" si="80"/>
        <v>7830</v>
      </c>
      <c r="AJ780" s="245">
        <v>7830</v>
      </c>
      <c r="AK780" s="250">
        <v>7830</v>
      </c>
      <c r="AP780" s="257">
        <f t="shared" si="75"/>
        <v>7830</v>
      </c>
      <c r="AS780" s="245">
        <f t="shared" si="76"/>
        <v>7830</v>
      </c>
      <c r="AU780" s="8" t="s">
        <v>3059</v>
      </c>
    </row>
    <row r="781" spans="2:49" ht="28.8" hidden="1" x14ac:dyDescent="0.3">
      <c r="B781" t="str">
        <f>VLOOKUP(D781,'[1]DOF080 Rev'!B:B,1,FALSE)</f>
        <v>11322045</v>
      </c>
      <c r="C781" t="str">
        <f>VLOOKUP(D781,Category!A:B,2,FALSE)</f>
        <v>NCOS</v>
      </c>
      <c r="D781" t="str">
        <f t="shared" si="79"/>
        <v>11322045</v>
      </c>
      <c r="E781" t="str">
        <f t="shared" si="77"/>
        <v>People &amp; Place DirectorateAss Dir DeliveryCorporate Costs</v>
      </c>
      <c r="F781" t="s">
        <v>482</v>
      </c>
      <c r="G781" t="s">
        <v>483</v>
      </c>
      <c r="H781" t="s">
        <v>247</v>
      </c>
      <c r="I781" t="s">
        <v>1236</v>
      </c>
      <c r="J781" t="s">
        <v>281</v>
      </c>
      <c r="K781" t="s">
        <v>282</v>
      </c>
      <c r="L781">
        <v>1132</v>
      </c>
      <c r="M781" t="s">
        <v>694</v>
      </c>
      <c r="N781">
        <v>2045</v>
      </c>
      <c r="O781" t="s">
        <v>170</v>
      </c>
      <c r="P781" s="6" t="str">
        <f t="shared" si="78"/>
        <v>Expenditure</v>
      </c>
      <c r="Q781" s="246">
        <v>100000</v>
      </c>
      <c r="R781" s="246">
        <v>100000</v>
      </c>
      <c r="S781" s="244">
        <v>100000</v>
      </c>
      <c r="V781" s="259">
        <f t="shared" si="80"/>
        <v>100000</v>
      </c>
      <c r="AJ781" s="245">
        <v>100000</v>
      </c>
      <c r="AK781" s="250">
        <v>100000</v>
      </c>
      <c r="AO781" s="251">
        <v>-75000</v>
      </c>
      <c r="AP781" s="257">
        <f t="shared" si="75"/>
        <v>25000</v>
      </c>
      <c r="AS781" s="245">
        <f t="shared" si="76"/>
        <v>25000</v>
      </c>
      <c r="AU781" s="8" t="s">
        <v>3079</v>
      </c>
    </row>
    <row r="782" spans="2:49" hidden="1" x14ac:dyDescent="0.3">
      <c r="B782" t="str">
        <f>VLOOKUP(D782,'[1]DOF080 Rev'!B:B,1,FALSE)</f>
        <v>108862</v>
      </c>
      <c r="C782" t="str">
        <f>VLOOKUP(D782,Category!A:B,2,FALSE)</f>
        <v>NCOS</v>
      </c>
      <c r="D782" t="str">
        <f t="shared" si="79"/>
        <v>108862</v>
      </c>
      <c r="E782" t="str">
        <f t="shared" si="77"/>
        <v>People &amp; Place DirectorateAss Dir DeliveryEmergency Planning and Works</v>
      </c>
      <c r="F782" t="s">
        <v>482</v>
      </c>
      <c r="G782" t="s">
        <v>483</v>
      </c>
      <c r="H782" t="s">
        <v>247</v>
      </c>
      <c r="I782" t="s">
        <v>1236</v>
      </c>
      <c r="J782" t="s">
        <v>416</v>
      </c>
      <c r="K782" t="s">
        <v>417</v>
      </c>
      <c r="L782">
        <v>1088</v>
      </c>
      <c r="M782" t="s">
        <v>695</v>
      </c>
      <c r="N782">
        <v>62</v>
      </c>
      <c r="O782" t="s">
        <v>388</v>
      </c>
      <c r="P782" s="6" t="str">
        <f t="shared" si="78"/>
        <v>Expenditure</v>
      </c>
      <c r="Q782" s="246">
        <v>550</v>
      </c>
      <c r="R782" s="246">
        <v>550</v>
      </c>
      <c r="S782" s="244">
        <v>550</v>
      </c>
      <c r="V782" s="259">
        <f t="shared" si="80"/>
        <v>550</v>
      </c>
      <c r="AJ782" s="245">
        <v>550</v>
      </c>
      <c r="AK782" s="250">
        <v>550</v>
      </c>
      <c r="AP782" s="257">
        <f t="shared" si="75"/>
        <v>550</v>
      </c>
      <c r="AS782" s="245">
        <f t="shared" si="76"/>
        <v>550</v>
      </c>
      <c r="AU782" s="8" t="s">
        <v>1286</v>
      </c>
    </row>
    <row r="783" spans="2:49" hidden="1" x14ac:dyDescent="0.3">
      <c r="B783" t="str">
        <f>VLOOKUP(D783,'[1]DOF080 Rev'!B:B,1,FALSE)</f>
        <v>10882080</v>
      </c>
      <c r="C783" t="str">
        <f>VLOOKUP(D783,Category!A:B,2,FALSE)</f>
        <v>NCOS</v>
      </c>
      <c r="D783" t="str">
        <f t="shared" si="79"/>
        <v>10882080</v>
      </c>
      <c r="E783" t="str">
        <f t="shared" si="77"/>
        <v>People &amp; Place DirectorateAss Dir DeliveryEmergency Planning and Works</v>
      </c>
      <c r="F783" t="s">
        <v>482</v>
      </c>
      <c r="G783" t="s">
        <v>483</v>
      </c>
      <c r="H783" t="s">
        <v>247</v>
      </c>
      <c r="I783" t="s">
        <v>1236</v>
      </c>
      <c r="J783" t="s">
        <v>416</v>
      </c>
      <c r="K783" t="s">
        <v>417</v>
      </c>
      <c r="L783">
        <v>1088</v>
      </c>
      <c r="M783" t="s">
        <v>695</v>
      </c>
      <c r="N783">
        <v>2080</v>
      </c>
      <c r="O783" t="s">
        <v>70</v>
      </c>
      <c r="P783" s="6" t="str">
        <f t="shared" si="78"/>
        <v>Expenditure</v>
      </c>
      <c r="Q783" s="246">
        <v>14070</v>
      </c>
      <c r="R783" s="246">
        <v>14070</v>
      </c>
      <c r="S783" s="244">
        <v>14070</v>
      </c>
      <c r="V783" s="259">
        <f t="shared" si="80"/>
        <v>14070</v>
      </c>
      <c r="AJ783" s="245">
        <v>14070</v>
      </c>
      <c r="AK783" s="250">
        <v>14070</v>
      </c>
      <c r="AP783" s="257">
        <f t="shared" si="75"/>
        <v>14070</v>
      </c>
      <c r="AS783" s="245">
        <f t="shared" si="76"/>
        <v>14070</v>
      </c>
      <c r="AU783" s="8" t="s">
        <v>1286</v>
      </c>
    </row>
    <row r="784" spans="2:49" hidden="1" x14ac:dyDescent="0.3">
      <c r="B784" t="str">
        <f>VLOOKUP(D784,'[1]DOF080 Rev'!B:B,1,FALSE)</f>
        <v>10882092</v>
      </c>
      <c r="C784" t="str">
        <f>VLOOKUP(D784,Category!A:B,2,FALSE)</f>
        <v>NCOS</v>
      </c>
      <c r="D784" t="str">
        <f t="shared" si="79"/>
        <v>10882092</v>
      </c>
      <c r="E784" t="str">
        <f t="shared" si="77"/>
        <v>People &amp; Place DirectorateAss Dir DeliveryEmergency Planning and Works</v>
      </c>
      <c r="F784" t="s">
        <v>482</v>
      </c>
      <c r="G784" t="s">
        <v>483</v>
      </c>
      <c r="H784" t="s">
        <v>247</v>
      </c>
      <c r="I784" t="s">
        <v>1236</v>
      </c>
      <c r="J784" t="s">
        <v>416</v>
      </c>
      <c r="K784" t="s">
        <v>417</v>
      </c>
      <c r="L784">
        <v>1088</v>
      </c>
      <c r="M784" t="s">
        <v>695</v>
      </c>
      <c r="N784">
        <v>2092</v>
      </c>
      <c r="O784" t="s">
        <v>141</v>
      </c>
      <c r="P784" s="6" t="str">
        <f t="shared" si="78"/>
        <v>Expenditure</v>
      </c>
      <c r="Q784" s="246">
        <v>1430</v>
      </c>
      <c r="R784" s="246">
        <v>1430</v>
      </c>
      <c r="S784" s="244">
        <v>1430</v>
      </c>
      <c r="V784" s="259">
        <f t="shared" si="80"/>
        <v>1430</v>
      </c>
      <c r="AJ784" s="245">
        <v>1430</v>
      </c>
      <c r="AK784" s="250">
        <v>1430</v>
      </c>
      <c r="AP784" s="257">
        <f t="shared" si="75"/>
        <v>1430</v>
      </c>
      <c r="AS784" s="245">
        <f t="shared" si="76"/>
        <v>1430</v>
      </c>
      <c r="AU784" s="8" t="s">
        <v>1286</v>
      </c>
    </row>
    <row r="785" spans="2:47" hidden="1" x14ac:dyDescent="0.3">
      <c r="B785" t="str">
        <f>VLOOKUP(D785,'[1]DOF080 Rev'!B:B,1,FALSE)</f>
        <v>10892092</v>
      </c>
      <c r="C785" t="str">
        <f>VLOOKUP(D785,Category!A:B,2,FALSE)</f>
        <v>NCOS</v>
      </c>
      <c r="D785" t="str">
        <f t="shared" si="79"/>
        <v>10892092</v>
      </c>
      <c r="E785" t="str">
        <f t="shared" si="77"/>
        <v>People &amp; Place DirectorateAss Dir DeliveryEmergency Planning and Works</v>
      </c>
      <c r="F785" t="s">
        <v>482</v>
      </c>
      <c r="G785" t="s">
        <v>483</v>
      </c>
      <c r="H785" t="s">
        <v>247</v>
      </c>
      <c r="I785" t="s">
        <v>1236</v>
      </c>
      <c r="J785" t="s">
        <v>416</v>
      </c>
      <c r="K785" t="s">
        <v>417</v>
      </c>
      <c r="L785">
        <v>1089</v>
      </c>
      <c r="M785" t="s">
        <v>696</v>
      </c>
      <c r="N785">
        <v>2092</v>
      </c>
      <c r="O785" t="s">
        <v>141</v>
      </c>
      <c r="P785" s="6" t="str">
        <f t="shared" si="78"/>
        <v>Expenditure</v>
      </c>
      <c r="Q785" s="246">
        <v>2600</v>
      </c>
      <c r="R785" s="246">
        <v>2600</v>
      </c>
      <c r="S785" s="244">
        <v>2600</v>
      </c>
      <c r="V785" s="259">
        <f t="shared" si="80"/>
        <v>2600</v>
      </c>
      <c r="AJ785" s="245">
        <v>2600</v>
      </c>
      <c r="AK785" s="250">
        <v>2600</v>
      </c>
      <c r="AP785" s="257">
        <f t="shared" si="75"/>
        <v>2600</v>
      </c>
      <c r="AS785" s="245">
        <f t="shared" si="76"/>
        <v>2600</v>
      </c>
      <c r="AU785" s="8" t="s">
        <v>1286</v>
      </c>
    </row>
    <row r="786" spans="2:47" hidden="1" x14ac:dyDescent="0.3">
      <c r="B786" t="str">
        <f>VLOOKUP(D786,'[1]DOF080 Rev'!B:B,1,FALSE)</f>
        <v>10902</v>
      </c>
      <c r="C786" t="str">
        <f>VLOOKUP(D786,Category!A:B,2,FALSE)</f>
        <v>NCOS</v>
      </c>
      <c r="D786" t="str">
        <f t="shared" si="79"/>
        <v>10902</v>
      </c>
      <c r="E786" t="str">
        <f t="shared" si="77"/>
        <v>People &amp; Place DirectorateAss Dir DeliveryEmergency Planning and Works</v>
      </c>
      <c r="F786" t="s">
        <v>482</v>
      </c>
      <c r="G786" t="s">
        <v>483</v>
      </c>
      <c r="H786" t="s">
        <v>247</v>
      </c>
      <c r="I786" t="s">
        <v>1236</v>
      </c>
      <c r="J786" t="s">
        <v>416</v>
      </c>
      <c r="K786" t="s">
        <v>417</v>
      </c>
      <c r="L786">
        <v>1090</v>
      </c>
      <c r="M786" t="s">
        <v>697</v>
      </c>
      <c r="N786">
        <v>2</v>
      </c>
      <c r="O786" t="s">
        <v>150</v>
      </c>
      <c r="P786" s="6" t="str">
        <f t="shared" si="78"/>
        <v>Expenditure</v>
      </c>
      <c r="Q786" s="246">
        <v>9380</v>
      </c>
      <c r="R786" s="246">
        <v>9380</v>
      </c>
      <c r="S786" s="244">
        <v>9380</v>
      </c>
      <c r="V786" s="259">
        <f t="shared" si="80"/>
        <v>9380</v>
      </c>
      <c r="X786" s="245">
        <v>870</v>
      </c>
      <c r="AJ786" s="245">
        <v>9380</v>
      </c>
      <c r="AK786" s="250">
        <v>10250</v>
      </c>
      <c r="AP786" s="257">
        <f t="shared" si="75"/>
        <v>10250</v>
      </c>
      <c r="AS786" s="245">
        <f t="shared" si="76"/>
        <v>10250</v>
      </c>
      <c r="AU786" s="8" t="s">
        <v>1286</v>
      </c>
    </row>
    <row r="787" spans="2:47" hidden="1" x14ac:dyDescent="0.3">
      <c r="B787" t="str">
        <f>VLOOKUP(D787,'[1]DOF080 Rev'!B:B,1,FALSE)</f>
        <v>10901007</v>
      </c>
      <c r="C787" t="str">
        <f>VLOOKUP(D787,Category!A:B,2,FALSE)</f>
        <v>NCOS</v>
      </c>
      <c r="D787" t="str">
        <f t="shared" si="79"/>
        <v>10901007</v>
      </c>
      <c r="E787" t="str">
        <f t="shared" si="77"/>
        <v>People &amp; Place DirectorateAss Dir DeliveryEmergency Planning and Works</v>
      </c>
      <c r="F787" t="s">
        <v>482</v>
      </c>
      <c r="G787" t="s">
        <v>483</v>
      </c>
      <c r="H787" t="s">
        <v>247</v>
      </c>
      <c r="I787" t="s">
        <v>1236</v>
      </c>
      <c r="J787" t="s">
        <v>416</v>
      </c>
      <c r="K787" t="s">
        <v>417</v>
      </c>
      <c r="L787">
        <v>1090</v>
      </c>
      <c r="M787" t="s">
        <v>697</v>
      </c>
      <c r="N787">
        <v>1007</v>
      </c>
      <c r="O787" t="s">
        <v>539</v>
      </c>
      <c r="P787" s="6" t="str">
        <f t="shared" si="78"/>
        <v>Expenditure</v>
      </c>
      <c r="Q787" s="246">
        <v>140</v>
      </c>
      <c r="R787" s="246">
        <v>140</v>
      </c>
      <c r="S787" s="244">
        <v>140</v>
      </c>
      <c r="V787" s="259">
        <f t="shared" si="80"/>
        <v>140</v>
      </c>
      <c r="AJ787" s="245">
        <v>140</v>
      </c>
      <c r="AK787" s="250">
        <v>140</v>
      </c>
      <c r="AP787" s="257">
        <f t="shared" si="75"/>
        <v>140</v>
      </c>
      <c r="AS787" s="245">
        <f t="shared" si="76"/>
        <v>140</v>
      </c>
      <c r="AU787" s="8" t="s">
        <v>1286</v>
      </c>
    </row>
    <row r="788" spans="2:47" ht="43.2" hidden="1" x14ac:dyDescent="0.3">
      <c r="B788" t="str">
        <f>VLOOKUP(D788,'[1]DOF080 Rev'!B:B,1,FALSE)</f>
        <v>10903450</v>
      </c>
      <c r="C788" t="str">
        <f>VLOOKUP(D788,Category!A:B,2,FALSE)</f>
        <v>NCOS</v>
      </c>
      <c r="D788" t="str">
        <f t="shared" si="79"/>
        <v>10903450</v>
      </c>
      <c r="E788" t="str">
        <f t="shared" si="77"/>
        <v>People &amp; Place DirectorateAss Dir DeliveryEmergency Planning and Works</v>
      </c>
      <c r="F788" t="s">
        <v>482</v>
      </c>
      <c r="G788" t="s">
        <v>483</v>
      </c>
      <c r="H788" t="s">
        <v>247</v>
      </c>
      <c r="I788" t="s">
        <v>1236</v>
      </c>
      <c r="J788" t="s">
        <v>416</v>
      </c>
      <c r="K788" t="s">
        <v>417</v>
      </c>
      <c r="L788">
        <v>1090</v>
      </c>
      <c r="M788" t="s">
        <v>697</v>
      </c>
      <c r="N788">
        <v>3450</v>
      </c>
      <c r="O788" t="s">
        <v>698</v>
      </c>
      <c r="P788" s="6" t="str">
        <f t="shared" si="78"/>
        <v>Expenditure</v>
      </c>
      <c r="Q788" s="246">
        <v>4740</v>
      </c>
      <c r="R788" s="246">
        <v>4740</v>
      </c>
      <c r="S788" s="244">
        <v>4740</v>
      </c>
      <c r="V788" s="259">
        <f t="shared" si="80"/>
        <v>4740</v>
      </c>
      <c r="X788" s="245">
        <v>1100</v>
      </c>
      <c r="AJ788" s="245">
        <v>4740</v>
      </c>
      <c r="AK788" s="250">
        <v>5840</v>
      </c>
      <c r="AP788" s="257">
        <f t="shared" si="75"/>
        <v>5840</v>
      </c>
      <c r="AS788" s="245">
        <f t="shared" si="76"/>
        <v>5840</v>
      </c>
      <c r="AU788" s="8" t="s">
        <v>3080</v>
      </c>
    </row>
    <row r="789" spans="2:47" ht="28.8" hidden="1" x14ac:dyDescent="0.3">
      <c r="B789" t="str">
        <f>VLOOKUP(D789,'[1]DOF080 Rev'!B:B,1,FALSE)</f>
        <v>22581022</v>
      </c>
      <c r="C789" t="str">
        <f>VLOOKUP(D789,Category!A:B,2,FALSE)</f>
        <v>NCOS</v>
      </c>
      <c r="D789" t="str">
        <f t="shared" si="79"/>
        <v>22581022</v>
      </c>
      <c r="E789" t="str">
        <f t="shared" si="77"/>
        <v>People &amp; Place DirectorateAss Dir DeliveryFootway Lighting</v>
      </c>
      <c r="F789" t="s">
        <v>482</v>
      </c>
      <c r="G789" t="s">
        <v>483</v>
      </c>
      <c r="H789" t="s">
        <v>247</v>
      </c>
      <c r="I789" t="s">
        <v>1236</v>
      </c>
      <c r="J789" t="s">
        <v>699</v>
      </c>
      <c r="K789" t="s">
        <v>700</v>
      </c>
      <c r="L789">
        <v>2258</v>
      </c>
      <c r="M789" t="s">
        <v>701</v>
      </c>
      <c r="N789">
        <v>1022</v>
      </c>
      <c r="O789" t="s">
        <v>602</v>
      </c>
      <c r="P789" s="6" t="str">
        <f t="shared" si="78"/>
        <v>Expenditure</v>
      </c>
      <c r="Q789" s="246">
        <v>45490</v>
      </c>
      <c r="R789" s="246">
        <v>45490</v>
      </c>
      <c r="S789" s="244">
        <v>45490</v>
      </c>
      <c r="V789" s="259">
        <f t="shared" si="80"/>
        <v>45490</v>
      </c>
      <c r="X789" s="245">
        <v>11370</v>
      </c>
      <c r="AJ789" s="245">
        <v>45490</v>
      </c>
      <c r="AK789" s="250">
        <v>56860</v>
      </c>
      <c r="AP789" s="257">
        <f t="shared" si="75"/>
        <v>56860</v>
      </c>
      <c r="AS789" s="245">
        <f t="shared" si="76"/>
        <v>56860</v>
      </c>
      <c r="AU789" s="8" t="s">
        <v>3081</v>
      </c>
    </row>
    <row r="790" spans="2:47" ht="57.6" hidden="1" x14ac:dyDescent="0.3">
      <c r="B790" t="str">
        <f>VLOOKUP(D790,'[1]DOF080 Rev'!B:B,1,FALSE)</f>
        <v>22582094</v>
      </c>
      <c r="C790" t="str">
        <f>VLOOKUP(D790,Category!A:B,2,FALSE)</f>
        <v>NCOS</v>
      </c>
      <c r="D790" t="str">
        <f t="shared" si="79"/>
        <v>22582094</v>
      </c>
      <c r="E790" t="str">
        <f t="shared" si="77"/>
        <v>People &amp; Place DirectorateAss Dir DeliveryFootway Lighting</v>
      </c>
      <c r="F790" t="s">
        <v>482</v>
      </c>
      <c r="G790" t="s">
        <v>483</v>
      </c>
      <c r="H790" t="s">
        <v>247</v>
      </c>
      <c r="I790" t="s">
        <v>1236</v>
      </c>
      <c r="J790" t="s">
        <v>699</v>
      </c>
      <c r="K790" t="s">
        <v>700</v>
      </c>
      <c r="L790">
        <v>2258</v>
      </c>
      <c r="M790" t="s">
        <v>701</v>
      </c>
      <c r="N790">
        <v>2094</v>
      </c>
      <c r="O790" t="s">
        <v>702</v>
      </c>
      <c r="P790" s="6" t="str">
        <f t="shared" si="78"/>
        <v>Expenditure</v>
      </c>
      <c r="Q790" s="246">
        <v>17450</v>
      </c>
      <c r="R790" s="246">
        <v>17450</v>
      </c>
      <c r="S790" s="244">
        <v>17450</v>
      </c>
      <c r="V790" s="259">
        <f t="shared" si="80"/>
        <v>17450</v>
      </c>
      <c r="AJ790" s="245">
        <v>17450</v>
      </c>
      <c r="AK790" s="250">
        <v>17450</v>
      </c>
      <c r="AP790" s="257">
        <f t="shared" si="75"/>
        <v>17450</v>
      </c>
      <c r="AS790" s="245">
        <f t="shared" si="76"/>
        <v>17450</v>
      </c>
      <c r="AU790" s="8" t="s">
        <v>3082</v>
      </c>
    </row>
    <row r="791" spans="2:47" hidden="1" x14ac:dyDescent="0.3">
      <c r="B791" t="str">
        <f>VLOOKUP(D791,'[1]DOF080 Rev'!B:B,1,FALSE)</f>
        <v>22582186</v>
      </c>
      <c r="C791" t="str">
        <f>VLOOKUP(D791,Category!A:B,2,FALSE)</f>
        <v>NCOS</v>
      </c>
      <c r="D791" t="str">
        <f t="shared" si="79"/>
        <v>22582186</v>
      </c>
      <c r="E791" t="str">
        <f t="shared" si="77"/>
        <v>People &amp; Place DirectorateAss Dir DeliveryFootway Lighting</v>
      </c>
      <c r="F791" t="s">
        <v>482</v>
      </c>
      <c r="G791" t="s">
        <v>483</v>
      </c>
      <c r="H791" t="s">
        <v>247</v>
      </c>
      <c r="I791" t="s">
        <v>1236</v>
      </c>
      <c r="J791" t="s">
        <v>699</v>
      </c>
      <c r="K791" t="s">
        <v>700</v>
      </c>
      <c r="L791">
        <v>2258</v>
      </c>
      <c r="M791" t="s">
        <v>701</v>
      </c>
      <c r="N791">
        <v>2186</v>
      </c>
      <c r="O791" t="s">
        <v>703</v>
      </c>
      <c r="P791" s="6" t="str">
        <f t="shared" si="78"/>
        <v>Expenditure</v>
      </c>
      <c r="Q791" s="246">
        <v>430</v>
      </c>
      <c r="R791" s="246">
        <v>430</v>
      </c>
      <c r="S791" s="244">
        <v>430</v>
      </c>
      <c r="V791" s="259">
        <f t="shared" si="80"/>
        <v>430</v>
      </c>
      <c r="X791" s="245">
        <v>10</v>
      </c>
      <c r="AJ791" s="245">
        <v>430</v>
      </c>
      <c r="AK791" s="250">
        <v>440</v>
      </c>
      <c r="AP791" s="257">
        <f t="shared" si="75"/>
        <v>440</v>
      </c>
      <c r="AS791" s="245">
        <f t="shared" si="76"/>
        <v>440</v>
      </c>
      <c r="AU791" s="8" t="s">
        <v>3059</v>
      </c>
    </row>
    <row r="792" spans="2:47" ht="28.8" hidden="1" x14ac:dyDescent="0.3">
      <c r="B792" t="str">
        <f>VLOOKUP(D792,'[1]DOF080 Rev'!B:B,1,FALSE)</f>
        <v>22583300</v>
      </c>
      <c r="C792" t="str">
        <f>VLOOKUP(D792,Category!A:B,2,FALSE)</f>
        <v>NCOS</v>
      </c>
      <c r="D792" t="str">
        <f t="shared" si="79"/>
        <v>22583300</v>
      </c>
      <c r="E792" t="str">
        <f t="shared" si="77"/>
        <v>People &amp; Place DirectorateAss Dir DeliveryFootway Lighting</v>
      </c>
      <c r="F792" t="s">
        <v>482</v>
      </c>
      <c r="G792" t="s">
        <v>483</v>
      </c>
      <c r="H792" t="s">
        <v>247</v>
      </c>
      <c r="I792" t="s">
        <v>1236</v>
      </c>
      <c r="J792" t="s">
        <v>699</v>
      </c>
      <c r="K792" t="s">
        <v>700</v>
      </c>
      <c r="L792">
        <v>2258</v>
      </c>
      <c r="M792" t="s">
        <v>701</v>
      </c>
      <c r="N792">
        <v>3300</v>
      </c>
      <c r="O792" t="s">
        <v>704</v>
      </c>
      <c r="P792" s="6" t="str">
        <f t="shared" si="78"/>
        <v>Expenditure</v>
      </c>
      <c r="Q792" s="246">
        <v>33700</v>
      </c>
      <c r="R792" s="246">
        <v>33700</v>
      </c>
      <c r="S792" s="244">
        <v>33700</v>
      </c>
      <c r="V792" s="259">
        <f t="shared" si="80"/>
        <v>33700</v>
      </c>
      <c r="X792" s="245">
        <v>670</v>
      </c>
      <c r="AJ792" s="245">
        <v>33700</v>
      </c>
      <c r="AK792" s="250">
        <v>34370</v>
      </c>
      <c r="AP792" s="257">
        <f t="shared" si="75"/>
        <v>34370</v>
      </c>
      <c r="AS792" s="245">
        <f t="shared" si="76"/>
        <v>34370</v>
      </c>
      <c r="AU792" s="8" t="s">
        <v>3083</v>
      </c>
    </row>
    <row r="793" spans="2:47" hidden="1" x14ac:dyDescent="0.3">
      <c r="B793" t="str">
        <f>VLOOKUP(D793,'[1]DOF080 Rev'!B:B,1,FALSE)</f>
        <v>22583301</v>
      </c>
      <c r="C793" t="str">
        <f>VLOOKUP(D793,Category!A:B,2,FALSE)</f>
        <v>NCOS</v>
      </c>
      <c r="D793" t="str">
        <f t="shared" si="79"/>
        <v>22583301</v>
      </c>
      <c r="E793" t="str">
        <f t="shared" si="77"/>
        <v>People &amp; Place DirectorateAss Dir DeliveryFootway Lighting</v>
      </c>
      <c r="F793" t="s">
        <v>482</v>
      </c>
      <c r="G793" t="s">
        <v>483</v>
      </c>
      <c r="H793" t="s">
        <v>247</v>
      </c>
      <c r="I793" t="s">
        <v>1236</v>
      </c>
      <c r="J793" t="s">
        <v>699</v>
      </c>
      <c r="K793" t="s">
        <v>700</v>
      </c>
      <c r="L793">
        <v>2258</v>
      </c>
      <c r="M793" t="s">
        <v>701</v>
      </c>
      <c r="N793">
        <v>3301</v>
      </c>
      <c r="O793" t="s">
        <v>705</v>
      </c>
      <c r="P793" s="6" t="str">
        <f t="shared" si="78"/>
        <v>Expenditure</v>
      </c>
      <c r="Q793" s="246">
        <v>5510</v>
      </c>
      <c r="R793" s="246">
        <v>5510</v>
      </c>
      <c r="S793" s="244">
        <v>5510</v>
      </c>
      <c r="V793" s="259">
        <f t="shared" si="80"/>
        <v>5510</v>
      </c>
      <c r="X793" s="245">
        <v>260</v>
      </c>
      <c r="AJ793" s="245">
        <v>5510</v>
      </c>
      <c r="AK793" s="250">
        <v>5770</v>
      </c>
      <c r="AP793" s="257">
        <f t="shared" si="75"/>
        <v>5770</v>
      </c>
      <c r="AS793" s="245">
        <f t="shared" si="76"/>
        <v>5770</v>
      </c>
      <c r="AU793" s="8" t="s">
        <v>3059</v>
      </c>
    </row>
    <row r="794" spans="2:47" hidden="1" x14ac:dyDescent="0.3">
      <c r="B794" t="str">
        <f>VLOOKUP(D794,'[1]DOF080 Rev'!B:B,1,FALSE)</f>
        <v>22583303</v>
      </c>
      <c r="C794" t="str">
        <f>VLOOKUP(D794,Category!A:B,2,FALSE)</f>
        <v>NCOS</v>
      </c>
      <c r="D794" t="str">
        <f t="shared" si="79"/>
        <v>22583303</v>
      </c>
      <c r="E794" t="str">
        <f t="shared" si="77"/>
        <v>People &amp; Place DirectorateAss Dir DeliveryFootway Lighting</v>
      </c>
      <c r="F794" t="s">
        <v>482</v>
      </c>
      <c r="G794" t="s">
        <v>483</v>
      </c>
      <c r="H794" t="s">
        <v>247</v>
      </c>
      <c r="I794" t="s">
        <v>1236</v>
      </c>
      <c r="J794" t="s">
        <v>699</v>
      </c>
      <c r="K794" t="s">
        <v>700</v>
      </c>
      <c r="L794">
        <v>2258</v>
      </c>
      <c r="M794" t="s">
        <v>701</v>
      </c>
      <c r="N794">
        <v>3303</v>
      </c>
      <c r="O794" t="s">
        <v>706</v>
      </c>
      <c r="P794" s="6" t="str">
        <f t="shared" si="78"/>
        <v>Expenditure</v>
      </c>
      <c r="Q794" s="246">
        <v>15080</v>
      </c>
      <c r="R794" s="246">
        <v>15080</v>
      </c>
      <c r="S794" s="244">
        <v>15080</v>
      </c>
      <c r="V794" s="259">
        <f t="shared" si="80"/>
        <v>15080</v>
      </c>
      <c r="X794" s="245">
        <v>700</v>
      </c>
      <c r="AJ794" s="245">
        <v>15080</v>
      </c>
      <c r="AK794" s="250">
        <v>15780</v>
      </c>
      <c r="AP794" s="257">
        <f t="shared" si="75"/>
        <v>15780</v>
      </c>
      <c r="AS794" s="245">
        <f t="shared" si="76"/>
        <v>15780</v>
      </c>
      <c r="AU794" s="8" t="s">
        <v>3084</v>
      </c>
    </row>
    <row r="795" spans="2:47" hidden="1" x14ac:dyDescent="0.3">
      <c r="B795" t="str">
        <f>VLOOKUP(D795,'[1]DOF080 Rev'!B:B,1,FALSE)</f>
        <v>22585002</v>
      </c>
      <c r="C795" t="s">
        <v>1294</v>
      </c>
      <c r="D795" t="str">
        <f t="shared" si="79"/>
        <v>22585002</v>
      </c>
      <c r="E795" t="str">
        <f t="shared" si="77"/>
        <v>People &amp; Place DirectorateAss Dir DeliveryFootway Lighting</v>
      </c>
      <c r="F795" t="s">
        <v>482</v>
      </c>
      <c r="G795" t="s">
        <v>483</v>
      </c>
      <c r="H795" t="s">
        <v>247</v>
      </c>
      <c r="I795" t="s">
        <v>1236</v>
      </c>
      <c r="J795" t="s">
        <v>699</v>
      </c>
      <c r="K795" t="s">
        <v>700</v>
      </c>
      <c r="L795">
        <v>2258</v>
      </c>
      <c r="M795" t="s">
        <v>701</v>
      </c>
      <c r="N795">
        <v>5002</v>
      </c>
      <c r="O795" t="s">
        <v>308</v>
      </c>
      <c r="P795" s="6" t="s">
        <v>1185</v>
      </c>
      <c r="Q795" s="246">
        <v>19800</v>
      </c>
      <c r="R795" s="246">
        <v>19800</v>
      </c>
      <c r="S795" s="244">
        <v>19800</v>
      </c>
      <c r="V795" s="259">
        <f t="shared" si="80"/>
        <v>19800</v>
      </c>
      <c r="AJ795" s="245">
        <v>19800</v>
      </c>
      <c r="AK795" s="250">
        <v>19800</v>
      </c>
      <c r="AP795" s="257">
        <f t="shared" si="75"/>
        <v>19800</v>
      </c>
      <c r="AS795" s="245">
        <f t="shared" si="76"/>
        <v>19800</v>
      </c>
      <c r="AU795" s="8" t="s">
        <v>1286</v>
      </c>
    </row>
    <row r="796" spans="2:47" ht="43.2" hidden="1" x14ac:dyDescent="0.3">
      <c r="B796" t="str">
        <f>VLOOKUP(D796,'[1]DOF080 Rev'!B:B,1,FALSE)</f>
        <v>22588040</v>
      </c>
      <c r="C796" t="str">
        <f>VLOOKUP(D796,Category!A:B,2,FALSE)</f>
        <v>NCOS</v>
      </c>
      <c r="D796" t="str">
        <f t="shared" si="79"/>
        <v>22588040</v>
      </c>
      <c r="E796" t="str">
        <f t="shared" si="77"/>
        <v>People &amp; Place DirectorateAss Dir DeliveryFootway Lighting</v>
      </c>
      <c r="F796" t="s">
        <v>482</v>
      </c>
      <c r="G796" t="s">
        <v>483</v>
      </c>
      <c r="H796" t="s">
        <v>247</v>
      </c>
      <c r="I796" t="s">
        <v>1236</v>
      </c>
      <c r="J796" t="s">
        <v>699</v>
      </c>
      <c r="K796" t="s">
        <v>700</v>
      </c>
      <c r="L796">
        <v>2258</v>
      </c>
      <c r="M796" t="s">
        <v>701</v>
      </c>
      <c r="N796">
        <v>8040</v>
      </c>
      <c r="O796" t="s">
        <v>441</v>
      </c>
      <c r="P796" s="6" t="str">
        <f t="shared" si="78"/>
        <v>Income</v>
      </c>
      <c r="Q796" s="246">
        <v>-35700</v>
      </c>
      <c r="R796" s="246">
        <v>-35700</v>
      </c>
      <c r="S796" s="244">
        <v>-35700</v>
      </c>
      <c r="V796" s="259">
        <f t="shared" si="80"/>
        <v>-35700</v>
      </c>
      <c r="AJ796" s="245">
        <v>-35700</v>
      </c>
      <c r="AK796" s="250">
        <v>-35700</v>
      </c>
      <c r="AP796" s="257">
        <f t="shared" si="75"/>
        <v>-35700</v>
      </c>
      <c r="AS796" s="245">
        <f t="shared" si="76"/>
        <v>-35700</v>
      </c>
      <c r="AU796" s="8" t="s">
        <v>3085</v>
      </c>
    </row>
    <row r="797" spans="2:47" hidden="1" x14ac:dyDescent="0.3">
      <c r="B797" t="str">
        <f>VLOOKUP(D797,'[1]DOF080 Rev'!B:B,1,FALSE)</f>
        <v>22588501</v>
      </c>
      <c r="C797" t="str">
        <f>VLOOKUP(D797,Category!A:B,2,FALSE)</f>
        <v>NCOS</v>
      </c>
      <c r="D797" t="str">
        <f t="shared" si="79"/>
        <v>22588501</v>
      </c>
      <c r="E797" t="str">
        <f t="shared" si="77"/>
        <v>People &amp; Place DirectorateAss Dir DeliveryFootway Lighting</v>
      </c>
      <c r="F797" t="s">
        <v>482</v>
      </c>
      <c r="G797" t="s">
        <v>483</v>
      </c>
      <c r="H797" t="s">
        <v>247</v>
      </c>
      <c r="I797" t="s">
        <v>1236</v>
      </c>
      <c r="J797" t="s">
        <v>699</v>
      </c>
      <c r="K797" t="s">
        <v>700</v>
      </c>
      <c r="L797">
        <v>2258</v>
      </c>
      <c r="M797" t="s">
        <v>701</v>
      </c>
      <c r="N797">
        <v>8501</v>
      </c>
      <c r="O797" t="s">
        <v>707</v>
      </c>
      <c r="P797" s="6" t="str">
        <f t="shared" si="78"/>
        <v>Income</v>
      </c>
      <c r="Q797" s="246">
        <v>20</v>
      </c>
      <c r="R797" s="246">
        <v>20</v>
      </c>
      <c r="S797" s="244">
        <v>20</v>
      </c>
      <c r="V797" s="259">
        <f t="shared" si="80"/>
        <v>20</v>
      </c>
      <c r="AJ797" s="245">
        <v>20</v>
      </c>
      <c r="AK797" s="250">
        <v>20</v>
      </c>
      <c r="AP797" s="257">
        <f t="shared" si="75"/>
        <v>20</v>
      </c>
      <c r="AS797" s="245">
        <f t="shared" si="76"/>
        <v>20</v>
      </c>
      <c r="AU797" s="8" t="s">
        <v>3059</v>
      </c>
    </row>
    <row r="798" spans="2:47" ht="28.8" hidden="1" x14ac:dyDescent="0.3">
      <c r="B798" t="str">
        <f>VLOOKUP(D798,'[1]DOF080 Rev'!B:B,1,FALSE)</f>
        <v>20221000</v>
      </c>
      <c r="C798" t="str">
        <f>VLOOKUP(D798,Category!A:B,2,FALSE)</f>
        <v>NCOS</v>
      </c>
      <c r="D798" t="str">
        <f t="shared" si="79"/>
        <v>20221000</v>
      </c>
      <c r="E798" t="str">
        <f t="shared" si="77"/>
        <v>People &amp; Place DirectorateAss Dir DeliveryIndustrial Estates</v>
      </c>
      <c r="F798" t="s">
        <v>482</v>
      </c>
      <c r="G798" t="s">
        <v>483</v>
      </c>
      <c r="H798" t="s">
        <v>247</v>
      </c>
      <c r="I798" t="s">
        <v>1236</v>
      </c>
      <c r="J798" t="s">
        <v>708</v>
      </c>
      <c r="K798" t="s">
        <v>709</v>
      </c>
      <c r="L798">
        <v>2022</v>
      </c>
      <c r="M798" t="s">
        <v>710</v>
      </c>
      <c r="N798">
        <v>1000</v>
      </c>
      <c r="O798" t="s">
        <v>427</v>
      </c>
      <c r="P798" s="6" t="str">
        <f t="shared" si="78"/>
        <v>Expenditure</v>
      </c>
      <c r="Q798" s="246">
        <v>1880</v>
      </c>
      <c r="R798" s="246">
        <v>3080</v>
      </c>
      <c r="S798" s="244">
        <v>3080</v>
      </c>
      <c r="V798" s="259">
        <f t="shared" si="80"/>
        <v>3080</v>
      </c>
      <c r="AH798" s="245">
        <v>-1200</v>
      </c>
      <c r="AJ798" s="245">
        <v>3080</v>
      </c>
      <c r="AK798" s="250">
        <v>1880</v>
      </c>
      <c r="AP798" s="257">
        <f t="shared" si="75"/>
        <v>1880</v>
      </c>
      <c r="AS798" s="245">
        <f t="shared" si="76"/>
        <v>1880</v>
      </c>
      <c r="AU798" s="8" t="s">
        <v>3086</v>
      </c>
    </row>
    <row r="799" spans="2:47" hidden="1" x14ac:dyDescent="0.3">
      <c r="B799" t="str">
        <f>VLOOKUP(D799,'[1]DOF080 Rev'!B:B,1,FALSE)</f>
        <v>20221016</v>
      </c>
      <c r="C799" t="str">
        <f>VLOOKUP(D799,Category!A:B,2,FALSE)</f>
        <v>NCOS</v>
      </c>
      <c r="D799" t="str">
        <f t="shared" si="79"/>
        <v>20221016</v>
      </c>
      <c r="E799" t="str">
        <f t="shared" si="77"/>
        <v>People &amp; Place DirectorateAss Dir DeliveryIndustrial Estates</v>
      </c>
      <c r="F799" t="s">
        <v>482</v>
      </c>
      <c r="G799" t="s">
        <v>483</v>
      </c>
      <c r="H799" t="s">
        <v>247</v>
      </c>
      <c r="I799" t="s">
        <v>1236</v>
      </c>
      <c r="J799" t="s">
        <v>708</v>
      </c>
      <c r="K799" t="s">
        <v>709</v>
      </c>
      <c r="L799">
        <v>2022</v>
      </c>
      <c r="M799" t="s">
        <v>710</v>
      </c>
      <c r="N799">
        <v>1016</v>
      </c>
      <c r="O799" t="s">
        <v>599</v>
      </c>
      <c r="P799" s="6" t="str">
        <f t="shared" si="78"/>
        <v>Expenditure</v>
      </c>
      <c r="Q799" s="246">
        <v>250</v>
      </c>
      <c r="R799" s="246">
        <v>250</v>
      </c>
      <c r="S799" s="244">
        <v>250</v>
      </c>
      <c r="V799" s="259">
        <f t="shared" si="80"/>
        <v>250</v>
      </c>
      <c r="AJ799" s="245">
        <v>250</v>
      </c>
      <c r="AK799" s="250">
        <v>250</v>
      </c>
      <c r="AP799" s="257">
        <f t="shared" si="75"/>
        <v>250</v>
      </c>
      <c r="AS799" s="245">
        <f t="shared" si="76"/>
        <v>250</v>
      </c>
      <c r="AU799" s="8" t="s">
        <v>1286</v>
      </c>
    </row>
    <row r="800" spans="2:47" hidden="1" x14ac:dyDescent="0.3">
      <c r="B800" t="str">
        <f>VLOOKUP(D800,'[1]DOF080 Rev'!B:B,1,FALSE)</f>
        <v>20231019</v>
      </c>
      <c r="C800" t="str">
        <f>VLOOKUP(D800,Category!A:B,2,FALSE)</f>
        <v>NCOS</v>
      </c>
      <c r="D800" t="str">
        <f t="shared" si="79"/>
        <v>20231019</v>
      </c>
      <c r="E800" t="str">
        <f t="shared" si="77"/>
        <v>People &amp; Place DirectorateAss Dir DeliveryIndustrial Estates</v>
      </c>
      <c r="F800" t="s">
        <v>482</v>
      </c>
      <c r="G800" t="s">
        <v>483</v>
      </c>
      <c r="H800" t="s">
        <v>247</v>
      </c>
      <c r="I800" t="s">
        <v>1236</v>
      </c>
      <c r="J800" t="s">
        <v>708</v>
      </c>
      <c r="K800" t="s">
        <v>709</v>
      </c>
      <c r="L800">
        <v>2023</v>
      </c>
      <c r="M800" t="s">
        <v>711</v>
      </c>
      <c r="N800">
        <v>1019</v>
      </c>
      <c r="O800" t="s">
        <v>601</v>
      </c>
      <c r="P800" s="6" t="str">
        <f t="shared" si="78"/>
        <v>Expenditure</v>
      </c>
      <c r="Q800" s="246">
        <v>120</v>
      </c>
      <c r="R800" s="246">
        <v>120</v>
      </c>
      <c r="S800" s="244">
        <v>120</v>
      </c>
      <c r="V800" s="259">
        <f t="shared" si="80"/>
        <v>120</v>
      </c>
      <c r="AJ800" s="245">
        <v>120</v>
      </c>
      <c r="AK800" s="250">
        <v>120</v>
      </c>
      <c r="AP800" s="257">
        <f t="shared" si="75"/>
        <v>120</v>
      </c>
      <c r="AS800" s="245">
        <f t="shared" si="76"/>
        <v>120</v>
      </c>
      <c r="AU800" s="8" t="s">
        <v>1286</v>
      </c>
    </row>
    <row r="801" spans="2:47" hidden="1" x14ac:dyDescent="0.3">
      <c r="B801" t="str">
        <f>VLOOKUP(D801,'[1]DOF080 Rev'!B:B,1,FALSE)</f>
        <v>20231042</v>
      </c>
      <c r="C801" t="str">
        <f>VLOOKUP(D801,Category!A:B,2,FALSE)</f>
        <v>NCOS</v>
      </c>
      <c r="D801" t="str">
        <f t="shared" si="79"/>
        <v>20231042</v>
      </c>
      <c r="E801" t="str">
        <f t="shared" si="77"/>
        <v>People &amp; Place DirectorateAss Dir DeliveryIndustrial Estates</v>
      </c>
      <c r="F801" t="s">
        <v>482</v>
      </c>
      <c r="G801" t="s">
        <v>483</v>
      </c>
      <c r="H801" t="s">
        <v>247</v>
      </c>
      <c r="I801" t="s">
        <v>1236</v>
      </c>
      <c r="J801" t="s">
        <v>708</v>
      </c>
      <c r="K801" t="s">
        <v>709</v>
      </c>
      <c r="L801">
        <v>2023</v>
      </c>
      <c r="M801" t="s">
        <v>711</v>
      </c>
      <c r="N801">
        <v>1042</v>
      </c>
      <c r="O801" t="s">
        <v>180</v>
      </c>
      <c r="P801" s="6" t="str">
        <f t="shared" si="78"/>
        <v>Expenditure</v>
      </c>
      <c r="Q801" s="246">
        <v>120</v>
      </c>
      <c r="R801" s="246">
        <v>120</v>
      </c>
      <c r="S801" s="244">
        <v>120</v>
      </c>
      <c r="V801" s="259">
        <f t="shared" si="80"/>
        <v>120</v>
      </c>
      <c r="AJ801" s="245">
        <v>120</v>
      </c>
      <c r="AK801" s="250">
        <v>120</v>
      </c>
      <c r="AP801" s="257">
        <f t="shared" si="75"/>
        <v>120</v>
      </c>
      <c r="AS801" s="245">
        <f t="shared" si="76"/>
        <v>120</v>
      </c>
      <c r="AU801" s="8" t="s">
        <v>1286</v>
      </c>
    </row>
    <row r="802" spans="2:47" hidden="1" x14ac:dyDescent="0.3">
      <c r="B802" t="str">
        <f>VLOOKUP(D802,'[1]DOF080 Rev'!B:B,1,FALSE)</f>
        <v>20238040</v>
      </c>
      <c r="C802" t="str">
        <f>VLOOKUP(D802,Category!A:B,2,FALSE)</f>
        <v>NCOS</v>
      </c>
      <c r="D802" t="str">
        <f t="shared" si="79"/>
        <v>20238040</v>
      </c>
      <c r="E802" t="str">
        <f t="shared" si="77"/>
        <v>People &amp; Place DirectorateAss Dir DeliveryIndustrial Estates</v>
      </c>
      <c r="F802" t="s">
        <v>482</v>
      </c>
      <c r="G802" t="s">
        <v>483</v>
      </c>
      <c r="H802" t="s">
        <v>247</v>
      </c>
      <c r="I802" t="s">
        <v>1236</v>
      </c>
      <c r="J802" t="s">
        <v>708</v>
      </c>
      <c r="K802" t="s">
        <v>709</v>
      </c>
      <c r="L802">
        <v>2023</v>
      </c>
      <c r="M802" t="s">
        <v>711</v>
      </c>
      <c r="N802">
        <v>8040</v>
      </c>
      <c r="O802" t="s">
        <v>441</v>
      </c>
      <c r="P802" s="6" t="str">
        <f t="shared" si="78"/>
        <v>Income</v>
      </c>
      <c r="Q802" s="246">
        <v>-120</v>
      </c>
      <c r="R802" s="246">
        <v>-120</v>
      </c>
      <c r="S802" s="244">
        <v>-120</v>
      </c>
      <c r="V802" s="259">
        <f t="shared" si="80"/>
        <v>-120</v>
      </c>
      <c r="AJ802" s="245">
        <v>-120</v>
      </c>
      <c r="AK802" s="250">
        <v>-120</v>
      </c>
      <c r="AP802" s="257">
        <f t="shared" si="75"/>
        <v>-120</v>
      </c>
      <c r="AS802" s="245">
        <f t="shared" si="76"/>
        <v>-120</v>
      </c>
      <c r="AU802" s="8" t="s">
        <v>1286</v>
      </c>
    </row>
    <row r="803" spans="2:47" hidden="1" x14ac:dyDescent="0.3">
      <c r="B803" t="str">
        <f>VLOOKUP(D803,'[1]DOF080 Rev'!B:B,1,FALSE)</f>
        <v>20238500</v>
      </c>
      <c r="C803" t="str">
        <f>VLOOKUP(D803,Category!A:B,2,FALSE)</f>
        <v>NCOS</v>
      </c>
      <c r="D803" t="str">
        <f t="shared" si="79"/>
        <v>20238500</v>
      </c>
      <c r="E803" t="str">
        <f t="shared" si="77"/>
        <v>People &amp; Place DirectorateAss Dir DeliveryIndustrial Estates</v>
      </c>
      <c r="F803" t="s">
        <v>482</v>
      </c>
      <c r="G803" t="s">
        <v>483</v>
      </c>
      <c r="H803" t="s">
        <v>247</v>
      </c>
      <c r="I803" t="s">
        <v>1236</v>
      </c>
      <c r="J803" t="s">
        <v>708</v>
      </c>
      <c r="K803" t="s">
        <v>709</v>
      </c>
      <c r="L803">
        <v>2023</v>
      </c>
      <c r="M803" t="s">
        <v>711</v>
      </c>
      <c r="N803">
        <v>8500</v>
      </c>
      <c r="O803" t="s">
        <v>362</v>
      </c>
      <c r="P803" s="6" t="str">
        <f t="shared" si="78"/>
        <v>Income</v>
      </c>
      <c r="Q803" s="246">
        <v>-4450</v>
      </c>
      <c r="R803" s="246">
        <v>-4450</v>
      </c>
      <c r="S803" s="244">
        <v>-4450</v>
      </c>
      <c r="V803" s="259">
        <f t="shared" si="80"/>
        <v>-4450</v>
      </c>
      <c r="AJ803" s="245">
        <v>-4450</v>
      </c>
      <c r="AK803" s="250">
        <v>-4450</v>
      </c>
      <c r="AP803" s="257">
        <f t="shared" si="75"/>
        <v>-4450</v>
      </c>
      <c r="AS803" s="245">
        <f t="shared" si="76"/>
        <v>-4450</v>
      </c>
      <c r="AU803" s="8" t="s">
        <v>1286</v>
      </c>
    </row>
    <row r="804" spans="2:47" hidden="1" x14ac:dyDescent="0.3">
      <c r="B804" t="str">
        <f>VLOOKUP(D804,'[1]DOF080 Rev'!B:B,1,FALSE)</f>
        <v>20241016</v>
      </c>
      <c r="C804" t="str">
        <f>VLOOKUP(D804,Category!A:B,2,FALSE)</f>
        <v>NCOS</v>
      </c>
      <c r="D804" t="str">
        <f t="shared" si="79"/>
        <v>20241016</v>
      </c>
      <c r="E804" t="str">
        <f t="shared" si="77"/>
        <v>People &amp; Place DirectorateAss Dir DeliveryIndustrial Estates</v>
      </c>
      <c r="F804" t="s">
        <v>482</v>
      </c>
      <c r="G804" t="s">
        <v>483</v>
      </c>
      <c r="H804" t="s">
        <v>247</v>
      </c>
      <c r="I804" t="s">
        <v>1236</v>
      </c>
      <c r="J804" t="s">
        <v>708</v>
      </c>
      <c r="K804" t="s">
        <v>709</v>
      </c>
      <c r="L804">
        <v>2024</v>
      </c>
      <c r="M804" t="s">
        <v>712</v>
      </c>
      <c r="N804">
        <v>1016</v>
      </c>
      <c r="O804" t="s">
        <v>599</v>
      </c>
      <c r="P804" s="6" t="str">
        <f t="shared" si="78"/>
        <v>Expenditure</v>
      </c>
      <c r="Q804" s="246">
        <v>250</v>
      </c>
      <c r="R804" s="246">
        <v>250</v>
      </c>
      <c r="S804" s="244">
        <v>250</v>
      </c>
      <c r="V804" s="259">
        <f t="shared" si="80"/>
        <v>250</v>
      </c>
      <c r="AJ804" s="245">
        <v>250</v>
      </c>
      <c r="AK804" s="250">
        <v>250</v>
      </c>
      <c r="AP804" s="257">
        <f t="shared" si="75"/>
        <v>250</v>
      </c>
      <c r="AS804" s="245">
        <f t="shared" si="76"/>
        <v>250</v>
      </c>
      <c r="AU804" s="8" t="s">
        <v>1286</v>
      </c>
    </row>
    <row r="805" spans="2:47" hidden="1" x14ac:dyDescent="0.3">
      <c r="B805" t="str">
        <f>VLOOKUP(D805,'[1]DOF080 Rev'!B:B,1,FALSE)</f>
        <v>20241019</v>
      </c>
      <c r="C805" t="str">
        <f>VLOOKUP(D805,Category!A:B,2,FALSE)</f>
        <v>NCOS</v>
      </c>
      <c r="D805" t="str">
        <f t="shared" si="79"/>
        <v>20241019</v>
      </c>
      <c r="E805" t="str">
        <f t="shared" si="77"/>
        <v>People &amp; Place DirectorateAss Dir DeliveryIndustrial Estates</v>
      </c>
      <c r="F805" t="s">
        <v>482</v>
      </c>
      <c r="G805" t="s">
        <v>483</v>
      </c>
      <c r="H805" t="s">
        <v>247</v>
      </c>
      <c r="I805" t="s">
        <v>1236</v>
      </c>
      <c r="J805" t="s">
        <v>708</v>
      </c>
      <c r="K805" t="s">
        <v>709</v>
      </c>
      <c r="L805">
        <v>2024</v>
      </c>
      <c r="M805" t="s">
        <v>712</v>
      </c>
      <c r="N805">
        <v>1019</v>
      </c>
      <c r="O805" t="s">
        <v>601</v>
      </c>
      <c r="P805" s="6" t="str">
        <f t="shared" si="78"/>
        <v>Expenditure</v>
      </c>
      <c r="Q805" s="246">
        <v>120</v>
      </c>
      <c r="R805" s="246">
        <v>120</v>
      </c>
      <c r="S805" s="244">
        <v>120</v>
      </c>
      <c r="V805" s="259">
        <f t="shared" si="80"/>
        <v>120</v>
      </c>
      <c r="AJ805" s="245">
        <v>120</v>
      </c>
      <c r="AK805" s="250">
        <v>120</v>
      </c>
      <c r="AP805" s="257">
        <f t="shared" si="75"/>
        <v>120</v>
      </c>
      <c r="AS805" s="245">
        <f t="shared" si="76"/>
        <v>120</v>
      </c>
      <c r="AU805" s="8" t="s">
        <v>1286</v>
      </c>
    </row>
    <row r="806" spans="2:47" hidden="1" x14ac:dyDescent="0.3">
      <c r="B806" t="str">
        <f>VLOOKUP(D806,'[1]DOF080 Rev'!B:B,1,FALSE)</f>
        <v>20241042</v>
      </c>
      <c r="C806" t="str">
        <f>VLOOKUP(D806,Category!A:B,2,FALSE)</f>
        <v>NCOS</v>
      </c>
      <c r="D806" t="str">
        <f t="shared" si="79"/>
        <v>20241042</v>
      </c>
      <c r="E806" t="str">
        <f t="shared" si="77"/>
        <v>People &amp; Place DirectorateAss Dir DeliveryIndustrial Estates</v>
      </c>
      <c r="F806" t="s">
        <v>482</v>
      </c>
      <c r="G806" t="s">
        <v>483</v>
      </c>
      <c r="H806" t="s">
        <v>247</v>
      </c>
      <c r="I806" t="s">
        <v>1236</v>
      </c>
      <c r="J806" t="s">
        <v>708</v>
      </c>
      <c r="K806" t="s">
        <v>709</v>
      </c>
      <c r="L806">
        <v>2024</v>
      </c>
      <c r="M806" t="s">
        <v>712</v>
      </c>
      <c r="N806">
        <v>1042</v>
      </c>
      <c r="O806" t="s">
        <v>180</v>
      </c>
      <c r="P806" s="6" t="str">
        <f t="shared" si="78"/>
        <v>Expenditure</v>
      </c>
      <c r="Q806" s="246">
        <v>60</v>
      </c>
      <c r="R806" s="246">
        <v>60</v>
      </c>
      <c r="S806" s="244">
        <v>60</v>
      </c>
      <c r="V806" s="259">
        <f t="shared" si="80"/>
        <v>60</v>
      </c>
      <c r="AJ806" s="245">
        <v>60</v>
      </c>
      <c r="AK806" s="250">
        <v>60</v>
      </c>
      <c r="AP806" s="257">
        <f t="shared" si="75"/>
        <v>60</v>
      </c>
      <c r="AS806" s="245">
        <f t="shared" si="76"/>
        <v>60</v>
      </c>
      <c r="AU806" s="8" t="s">
        <v>1286</v>
      </c>
    </row>
    <row r="807" spans="2:47" hidden="1" x14ac:dyDescent="0.3">
      <c r="B807" t="str">
        <f>VLOOKUP(D807,'[1]DOF080 Rev'!B:B,1,FALSE)</f>
        <v>20248040</v>
      </c>
      <c r="C807" t="str">
        <f>VLOOKUP(D807,Category!A:B,2,FALSE)</f>
        <v>NCOS</v>
      </c>
      <c r="D807" t="str">
        <f t="shared" si="79"/>
        <v>20248040</v>
      </c>
      <c r="E807" t="str">
        <f t="shared" si="77"/>
        <v>People &amp; Place DirectorateAss Dir DeliveryIndustrial Estates</v>
      </c>
      <c r="F807" t="s">
        <v>482</v>
      </c>
      <c r="G807" t="s">
        <v>483</v>
      </c>
      <c r="H807" t="s">
        <v>247</v>
      </c>
      <c r="I807" t="s">
        <v>1236</v>
      </c>
      <c r="J807" t="s">
        <v>708</v>
      </c>
      <c r="K807" t="s">
        <v>709</v>
      </c>
      <c r="L807">
        <v>2024</v>
      </c>
      <c r="M807" t="s">
        <v>712</v>
      </c>
      <c r="N807">
        <v>8040</v>
      </c>
      <c r="O807" t="s">
        <v>441</v>
      </c>
      <c r="P807" s="6" t="str">
        <f t="shared" si="78"/>
        <v>Income</v>
      </c>
      <c r="Q807" s="246">
        <v>-60</v>
      </c>
      <c r="R807" s="246">
        <v>-60</v>
      </c>
      <c r="S807" s="244">
        <v>-60</v>
      </c>
      <c r="V807" s="259">
        <f t="shared" si="80"/>
        <v>-60</v>
      </c>
      <c r="AJ807" s="245">
        <v>-60</v>
      </c>
      <c r="AK807" s="250">
        <v>-60</v>
      </c>
      <c r="AP807" s="257">
        <f t="shared" si="75"/>
        <v>-60</v>
      </c>
      <c r="AS807" s="245">
        <f t="shared" si="76"/>
        <v>-60</v>
      </c>
      <c r="AU807" s="8" t="s">
        <v>1286</v>
      </c>
    </row>
    <row r="808" spans="2:47" hidden="1" x14ac:dyDescent="0.3">
      <c r="B808" t="str">
        <f>VLOOKUP(D808,'[1]DOF080 Rev'!B:B,1,FALSE)</f>
        <v>20248500</v>
      </c>
      <c r="C808" t="str">
        <f>VLOOKUP(D808,Category!A:B,2,FALSE)</f>
        <v>NCOS</v>
      </c>
      <c r="D808" t="str">
        <f t="shared" si="79"/>
        <v>20248500</v>
      </c>
      <c r="E808" t="str">
        <f t="shared" si="77"/>
        <v>People &amp; Place DirectorateAss Dir DeliveryIndustrial Estates</v>
      </c>
      <c r="F808" t="s">
        <v>482</v>
      </c>
      <c r="G808" t="s">
        <v>483</v>
      </c>
      <c r="H808" t="s">
        <v>247</v>
      </c>
      <c r="I808" t="s">
        <v>1236</v>
      </c>
      <c r="J808" t="s">
        <v>708</v>
      </c>
      <c r="K808" t="s">
        <v>709</v>
      </c>
      <c r="L808">
        <v>2024</v>
      </c>
      <c r="M808" t="s">
        <v>712</v>
      </c>
      <c r="N808">
        <v>8500</v>
      </c>
      <c r="O808" t="s">
        <v>362</v>
      </c>
      <c r="P808" s="6" t="str">
        <f t="shared" si="78"/>
        <v>Income</v>
      </c>
      <c r="Q808" s="246">
        <v>-3000</v>
      </c>
      <c r="R808" s="246">
        <v>-3000</v>
      </c>
      <c r="S808" s="244">
        <v>-3000</v>
      </c>
      <c r="V808" s="259">
        <f t="shared" si="80"/>
        <v>-3000</v>
      </c>
      <c r="AJ808" s="245">
        <v>-3000</v>
      </c>
      <c r="AK808" s="250">
        <v>-3000</v>
      </c>
      <c r="AP808" s="257">
        <f t="shared" si="75"/>
        <v>-3000</v>
      </c>
      <c r="AS808" s="245">
        <f t="shared" si="76"/>
        <v>-3000</v>
      </c>
      <c r="AU808" s="8" t="s">
        <v>1286</v>
      </c>
    </row>
    <row r="809" spans="2:47" hidden="1" x14ac:dyDescent="0.3">
      <c r="B809" t="str">
        <f>VLOOKUP(D809,'[1]DOF080 Rev'!B:B,1,FALSE)</f>
        <v>20251016</v>
      </c>
      <c r="C809" t="str">
        <f>VLOOKUP(D809,Category!A:B,2,FALSE)</f>
        <v>NCOS</v>
      </c>
      <c r="D809" t="str">
        <f t="shared" si="79"/>
        <v>20251016</v>
      </c>
      <c r="E809" t="str">
        <f t="shared" si="77"/>
        <v>People &amp; Place DirectorateAss Dir DeliveryIndustrial Estates</v>
      </c>
      <c r="F809" t="s">
        <v>482</v>
      </c>
      <c r="G809" t="s">
        <v>483</v>
      </c>
      <c r="H809" t="s">
        <v>247</v>
      </c>
      <c r="I809" t="s">
        <v>1236</v>
      </c>
      <c r="J809" t="s">
        <v>708</v>
      </c>
      <c r="K809" t="s">
        <v>709</v>
      </c>
      <c r="L809">
        <v>2025</v>
      </c>
      <c r="M809" t="s">
        <v>713</v>
      </c>
      <c r="N809">
        <v>1016</v>
      </c>
      <c r="O809" t="s">
        <v>599</v>
      </c>
      <c r="P809" s="6" t="str">
        <f t="shared" si="78"/>
        <v>Expenditure</v>
      </c>
      <c r="Q809" s="246">
        <v>250</v>
      </c>
      <c r="R809" s="246">
        <v>250</v>
      </c>
      <c r="S809" s="244">
        <v>250</v>
      </c>
      <c r="V809" s="259">
        <f t="shared" si="80"/>
        <v>250</v>
      </c>
      <c r="AJ809" s="245">
        <v>250</v>
      </c>
      <c r="AK809" s="250">
        <v>250</v>
      </c>
      <c r="AP809" s="257">
        <f t="shared" si="75"/>
        <v>250</v>
      </c>
      <c r="AS809" s="245">
        <f t="shared" si="76"/>
        <v>250</v>
      </c>
      <c r="AU809" s="8" t="s">
        <v>1286</v>
      </c>
    </row>
    <row r="810" spans="2:47" hidden="1" x14ac:dyDescent="0.3">
      <c r="B810" t="str">
        <f>VLOOKUP(D810,'[1]DOF080 Rev'!B:B,1,FALSE)</f>
        <v>20251019</v>
      </c>
      <c r="C810" t="str">
        <f>VLOOKUP(D810,Category!A:B,2,FALSE)</f>
        <v>NCOS</v>
      </c>
      <c r="D810" t="str">
        <f t="shared" si="79"/>
        <v>20251019</v>
      </c>
      <c r="E810" t="str">
        <f t="shared" si="77"/>
        <v>People &amp; Place DirectorateAss Dir DeliveryIndustrial Estates</v>
      </c>
      <c r="F810" t="s">
        <v>482</v>
      </c>
      <c r="G810" t="s">
        <v>483</v>
      </c>
      <c r="H810" t="s">
        <v>247</v>
      </c>
      <c r="I810" t="s">
        <v>1236</v>
      </c>
      <c r="J810" t="s">
        <v>708</v>
      </c>
      <c r="K810" t="s">
        <v>709</v>
      </c>
      <c r="L810">
        <v>2025</v>
      </c>
      <c r="M810" t="s">
        <v>713</v>
      </c>
      <c r="N810">
        <v>1019</v>
      </c>
      <c r="O810" t="s">
        <v>601</v>
      </c>
      <c r="P810" s="6" t="str">
        <f t="shared" si="78"/>
        <v>Expenditure</v>
      </c>
      <c r="Q810" s="246">
        <v>130</v>
      </c>
      <c r="R810" s="246">
        <v>130</v>
      </c>
      <c r="S810" s="244">
        <v>130</v>
      </c>
      <c r="V810" s="259">
        <f t="shared" si="80"/>
        <v>130</v>
      </c>
      <c r="AJ810" s="245">
        <v>130</v>
      </c>
      <c r="AK810" s="250">
        <v>130</v>
      </c>
      <c r="AP810" s="257">
        <f t="shared" si="75"/>
        <v>130</v>
      </c>
      <c r="AS810" s="245">
        <f t="shared" si="76"/>
        <v>130</v>
      </c>
      <c r="AU810" s="8" t="s">
        <v>1286</v>
      </c>
    </row>
    <row r="811" spans="2:47" hidden="1" x14ac:dyDescent="0.3">
      <c r="B811" t="str">
        <f>VLOOKUP(D811,'[1]DOF080 Rev'!B:B,1,FALSE)</f>
        <v>20251042</v>
      </c>
      <c r="C811" t="str">
        <f>VLOOKUP(D811,Category!A:B,2,FALSE)</f>
        <v>NCOS</v>
      </c>
      <c r="D811" t="str">
        <f t="shared" si="79"/>
        <v>20251042</v>
      </c>
      <c r="E811" t="str">
        <f t="shared" si="77"/>
        <v>People &amp; Place DirectorateAss Dir DeliveryIndustrial Estates</v>
      </c>
      <c r="F811" t="s">
        <v>482</v>
      </c>
      <c r="G811" t="s">
        <v>483</v>
      </c>
      <c r="H811" t="s">
        <v>247</v>
      </c>
      <c r="I811" t="s">
        <v>1236</v>
      </c>
      <c r="J811" t="s">
        <v>708</v>
      </c>
      <c r="K811" t="s">
        <v>709</v>
      </c>
      <c r="L811">
        <v>2025</v>
      </c>
      <c r="M811" t="s">
        <v>713</v>
      </c>
      <c r="N811">
        <v>1042</v>
      </c>
      <c r="O811" t="s">
        <v>180</v>
      </c>
      <c r="P811" s="6" t="str">
        <f t="shared" si="78"/>
        <v>Expenditure</v>
      </c>
      <c r="Q811" s="246">
        <v>60</v>
      </c>
      <c r="R811" s="246">
        <v>60</v>
      </c>
      <c r="S811" s="244">
        <v>60</v>
      </c>
      <c r="V811" s="259">
        <f t="shared" si="80"/>
        <v>60</v>
      </c>
      <c r="AJ811" s="245">
        <v>60</v>
      </c>
      <c r="AK811" s="250">
        <v>60</v>
      </c>
      <c r="AP811" s="257">
        <f t="shared" si="75"/>
        <v>60</v>
      </c>
      <c r="AS811" s="245">
        <f t="shared" si="76"/>
        <v>60</v>
      </c>
      <c r="AU811" s="8" t="s">
        <v>1286</v>
      </c>
    </row>
    <row r="812" spans="2:47" hidden="1" x14ac:dyDescent="0.3">
      <c r="B812" t="str">
        <f>VLOOKUP(D812,'[1]DOF080 Rev'!B:B,1,FALSE)</f>
        <v>20258040</v>
      </c>
      <c r="C812" t="str">
        <f>VLOOKUP(D812,Category!A:B,2,FALSE)</f>
        <v>NCOS</v>
      </c>
      <c r="D812" t="str">
        <f t="shared" si="79"/>
        <v>20258040</v>
      </c>
      <c r="E812" t="str">
        <f t="shared" si="77"/>
        <v>People &amp; Place DirectorateAss Dir DeliveryIndustrial Estates</v>
      </c>
      <c r="F812" t="s">
        <v>482</v>
      </c>
      <c r="G812" t="s">
        <v>483</v>
      </c>
      <c r="H812" t="s">
        <v>247</v>
      </c>
      <c r="I812" t="s">
        <v>1236</v>
      </c>
      <c r="J812" t="s">
        <v>708</v>
      </c>
      <c r="K812" t="s">
        <v>709</v>
      </c>
      <c r="L812">
        <v>2025</v>
      </c>
      <c r="M812" t="s">
        <v>713</v>
      </c>
      <c r="N812">
        <v>8040</v>
      </c>
      <c r="O812" t="s">
        <v>441</v>
      </c>
      <c r="P812" s="6" t="str">
        <f t="shared" si="78"/>
        <v>Income</v>
      </c>
      <c r="Q812" s="246">
        <v>-60</v>
      </c>
      <c r="R812" s="246">
        <v>-60</v>
      </c>
      <c r="S812" s="244">
        <v>-60</v>
      </c>
      <c r="V812" s="259">
        <f t="shared" si="80"/>
        <v>-60</v>
      </c>
      <c r="AJ812" s="245">
        <v>-60</v>
      </c>
      <c r="AK812" s="250">
        <v>-60</v>
      </c>
      <c r="AP812" s="257">
        <f t="shared" si="75"/>
        <v>-60</v>
      </c>
      <c r="AS812" s="245">
        <f t="shared" si="76"/>
        <v>-60</v>
      </c>
      <c r="AU812" s="8" t="s">
        <v>1286</v>
      </c>
    </row>
    <row r="813" spans="2:47" hidden="1" x14ac:dyDescent="0.3">
      <c r="B813" t="str">
        <f>VLOOKUP(D813,'[1]DOF080 Rev'!B:B,1,FALSE)</f>
        <v>20258500</v>
      </c>
      <c r="C813" t="str">
        <f>VLOOKUP(D813,Category!A:B,2,FALSE)</f>
        <v>NCOS</v>
      </c>
      <c r="D813" t="str">
        <f t="shared" si="79"/>
        <v>20258500</v>
      </c>
      <c r="E813" t="str">
        <f t="shared" si="77"/>
        <v>People &amp; Place DirectorateAss Dir DeliveryIndustrial Estates</v>
      </c>
      <c r="F813" t="s">
        <v>482</v>
      </c>
      <c r="G813" t="s">
        <v>483</v>
      </c>
      <c r="H813" t="s">
        <v>247</v>
      </c>
      <c r="I813" t="s">
        <v>1236</v>
      </c>
      <c r="J813" t="s">
        <v>708</v>
      </c>
      <c r="K813" t="s">
        <v>709</v>
      </c>
      <c r="L813">
        <v>2025</v>
      </c>
      <c r="M813" t="s">
        <v>713</v>
      </c>
      <c r="N813">
        <v>8500</v>
      </c>
      <c r="O813" t="s">
        <v>362</v>
      </c>
      <c r="P813" s="6" t="str">
        <f t="shared" si="78"/>
        <v>Income</v>
      </c>
      <c r="Q813" s="246">
        <v>-2650</v>
      </c>
      <c r="R813" s="246">
        <v>-2650</v>
      </c>
      <c r="S813" s="244">
        <v>-2650</v>
      </c>
      <c r="V813" s="259">
        <f t="shared" si="80"/>
        <v>-2650</v>
      </c>
      <c r="AJ813" s="245">
        <v>-2650</v>
      </c>
      <c r="AK813" s="250">
        <v>-2650</v>
      </c>
      <c r="AP813" s="257">
        <f t="shared" si="75"/>
        <v>-2650</v>
      </c>
      <c r="AS813" s="245">
        <f t="shared" si="76"/>
        <v>-2650</v>
      </c>
      <c r="AU813" s="8" t="s">
        <v>1286</v>
      </c>
    </row>
    <row r="814" spans="2:47" hidden="1" x14ac:dyDescent="0.3">
      <c r="B814" t="str">
        <f>VLOOKUP(D814,'[1]DOF080 Rev'!B:B,1,FALSE)</f>
        <v>20261016</v>
      </c>
      <c r="C814" t="str">
        <f>VLOOKUP(D814,Category!A:B,2,FALSE)</f>
        <v>NCOS</v>
      </c>
      <c r="D814" t="str">
        <f t="shared" si="79"/>
        <v>20261016</v>
      </c>
      <c r="E814" t="str">
        <f t="shared" si="77"/>
        <v>People &amp; Place DirectorateAss Dir DeliveryIndustrial Estates</v>
      </c>
      <c r="F814" t="s">
        <v>482</v>
      </c>
      <c r="G814" t="s">
        <v>483</v>
      </c>
      <c r="H814" t="s">
        <v>247</v>
      </c>
      <c r="I814" t="s">
        <v>1236</v>
      </c>
      <c r="J814" t="s">
        <v>708</v>
      </c>
      <c r="K814" t="s">
        <v>709</v>
      </c>
      <c r="L814">
        <v>2026</v>
      </c>
      <c r="M814" t="s">
        <v>714</v>
      </c>
      <c r="N814">
        <v>1016</v>
      </c>
      <c r="O814" t="s">
        <v>599</v>
      </c>
      <c r="P814" s="6" t="str">
        <f t="shared" si="78"/>
        <v>Expenditure</v>
      </c>
      <c r="Q814" s="246">
        <v>250</v>
      </c>
      <c r="R814" s="246">
        <v>250</v>
      </c>
      <c r="S814" s="244">
        <v>250</v>
      </c>
      <c r="V814" s="259">
        <f t="shared" si="80"/>
        <v>250</v>
      </c>
      <c r="AJ814" s="245">
        <v>250</v>
      </c>
      <c r="AK814" s="250">
        <v>250</v>
      </c>
      <c r="AP814" s="257">
        <f t="shared" si="75"/>
        <v>250</v>
      </c>
      <c r="AS814" s="245">
        <f t="shared" si="76"/>
        <v>250</v>
      </c>
      <c r="AU814" s="8" t="s">
        <v>1286</v>
      </c>
    </row>
    <row r="815" spans="2:47" hidden="1" x14ac:dyDescent="0.3">
      <c r="B815" t="str">
        <f>VLOOKUP(D815,'[1]DOF080 Rev'!B:B,1,FALSE)</f>
        <v>20261019</v>
      </c>
      <c r="C815" t="str">
        <f>VLOOKUP(D815,Category!A:B,2,FALSE)</f>
        <v>NCOS</v>
      </c>
      <c r="D815" t="str">
        <f t="shared" si="79"/>
        <v>20261019</v>
      </c>
      <c r="E815" t="str">
        <f t="shared" si="77"/>
        <v>People &amp; Place DirectorateAss Dir DeliveryIndustrial Estates</v>
      </c>
      <c r="F815" t="s">
        <v>482</v>
      </c>
      <c r="G815" t="s">
        <v>483</v>
      </c>
      <c r="H815" t="s">
        <v>247</v>
      </c>
      <c r="I815" t="s">
        <v>1236</v>
      </c>
      <c r="J815" t="s">
        <v>708</v>
      </c>
      <c r="K815" t="s">
        <v>709</v>
      </c>
      <c r="L815">
        <v>2026</v>
      </c>
      <c r="M815" t="s">
        <v>714</v>
      </c>
      <c r="N815">
        <v>1019</v>
      </c>
      <c r="O815" t="s">
        <v>601</v>
      </c>
      <c r="P815" s="6" t="str">
        <f t="shared" si="78"/>
        <v>Expenditure</v>
      </c>
      <c r="Q815" s="246">
        <v>120</v>
      </c>
      <c r="R815" s="246">
        <v>120</v>
      </c>
      <c r="S815" s="244">
        <v>120</v>
      </c>
      <c r="V815" s="259">
        <f t="shared" si="80"/>
        <v>120</v>
      </c>
      <c r="AJ815" s="245">
        <v>120</v>
      </c>
      <c r="AK815" s="250">
        <v>120</v>
      </c>
      <c r="AP815" s="257">
        <f t="shared" si="75"/>
        <v>120</v>
      </c>
      <c r="AS815" s="245">
        <f t="shared" si="76"/>
        <v>120</v>
      </c>
      <c r="AU815" s="8" t="s">
        <v>1286</v>
      </c>
    </row>
    <row r="816" spans="2:47" hidden="1" x14ac:dyDescent="0.3">
      <c r="B816" t="str">
        <f>VLOOKUP(D816,'[1]DOF080 Rev'!B:B,1,FALSE)</f>
        <v>20261042</v>
      </c>
      <c r="C816" t="str">
        <f>VLOOKUP(D816,Category!A:B,2,FALSE)</f>
        <v>NCOS</v>
      </c>
      <c r="D816" t="str">
        <f t="shared" si="79"/>
        <v>20261042</v>
      </c>
      <c r="E816" t="str">
        <f t="shared" si="77"/>
        <v>People &amp; Place DirectorateAss Dir DeliveryIndustrial Estates</v>
      </c>
      <c r="F816" t="s">
        <v>482</v>
      </c>
      <c r="G816" t="s">
        <v>483</v>
      </c>
      <c r="H816" t="s">
        <v>247</v>
      </c>
      <c r="I816" t="s">
        <v>1236</v>
      </c>
      <c r="J816" t="s">
        <v>708</v>
      </c>
      <c r="K816" t="s">
        <v>709</v>
      </c>
      <c r="L816">
        <v>2026</v>
      </c>
      <c r="M816" t="s">
        <v>714</v>
      </c>
      <c r="N816">
        <v>1042</v>
      </c>
      <c r="O816" t="s">
        <v>180</v>
      </c>
      <c r="P816" s="6" t="str">
        <f t="shared" si="78"/>
        <v>Expenditure</v>
      </c>
      <c r="Q816" s="246">
        <v>50</v>
      </c>
      <c r="R816" s="246">
        <v>50</v>
      </c>
      <c r="S816" s="244">
        <v>50</v>
      </c>
      <c r="V816" s="259">
        <f t="shared" si="80"/>
        <v>50</v>
      </c>
      <c r="AJ816" s="245">
        <v>50</v>
      </c>
      <c r="AK816" s="250">
        <v>50</v>
      </c>
      <c r="AP816" s="257">
        <f t="shared" si="75"/>
        <v>50</v>
      </c>
      <c r="AS816" s="245">
        <f t="shared" si="76"/>
        <v>50</v>
      </c>
      <c r="AU816" s="8" t="s">
        <v>1286</v>
      </c>
    </row>
    <row r="817" spans="2:47" hidden="1" x14ac:dyDescent="0.3">
      <c r="B817" t="str">
        <f>VLOOKUP(D817,'[1]DOF080 Rev'!B:B,1,FALSE)</f>
        <v>20268040</v>
      </c>
      <c r="C817" t="str">
        <f>VLOOKUP(D817,Category!A:B,2,FALSE)</f>
        <v>NCOS</v>
      </c>
      <c r="D817" t="str">
        <f t="shared" si="79"/>
        <v>20268040</v>
      </c>
      <c r="E817" t="str">
        <f t="shared" si="77"/>
        <v>People &amp; Place DirectorateAss Dir DeliveryIndustrial Estates</v>
      </c>
      <c r="F817" t="s">
        <v>482</v>
      </c>
      <c r="G817" t="s">
        <v>483</v>
      </c>
      <c r="H817" t="s">
        <v>247</v>
      </c>
      <c r="I817" t="s">
        <v>1236</v>
      </c>
      <c r="J817" t="s">
        <v>708</v>
      </c>
      <c r="K817" t="s">
        <v>709</v>
      </c>
      <c r="L817">
        <v>2026</v>
      </c>
      <c r="M817" t="s">
        <v>714</v>
      </c>
      <c r="N817">
        <v>8040</v>
      </c>
      <c r="O817" t="s">
        <v>441</v>
      </c>
      <c r="P817" s="6" t="str">
        <f t="shared" si="78"/>
        <v>Income</v>
      </c>
      <c r="Q817" s="246">
        <v>-50</v>
      </c>
      <c r="R817" s="246">
        <v>-50</v>
      </c>
      <c r="S817" s="244">
        <v>-50</v>
      </c>
      <c r="V817" s="259">
        <f t="shared" si="80"/>
        <v>-50</v>
      </c>
      <c r="AJ817" s="245">
        <v>-50</v>
      </c>
      <c r="AK817" s="250">
        <v>-50</v>
      </c>
      <c r="AP817" s="257">
        <f t="shared" si="75"/>
        <v>-50</v>
      </c>
      <c r="AS817" s="245">
        <f t="shared" si="76"/>
        <v>-50</v>
      </c>
      <c r="AU817" s="8" t="s">
        <v>1286</v>
      </c>
    </row>
    <row r="818" spans="2:47" hidden="1" x14ac:dyDescent="0.3">
      <c r="B818" t="str">
        <f>VLOOKUP(D818,'[1]DOF080 Rev'!B:B,1,FALSE)</f>
        <v>20268500</v>
      </c>
      <c r="C818" t="str">
        <f>VLOOKUP(D818,Category!A:B,2,FALSE)</f>
        <v>NCOS</v>
      </c>
      <c r="D818" t="str">
        <f t="shared" si="79"/>
        <v>20268500</v>
      </c>
      <c r="E818" t="str">
        <f t="shared" si="77"/>
        <v>People &amp; Place DirectorateAss Dir DeliveryIndustrial Estates</v>
      </c>
      <c r="F818" t="s">
        <v>482</v>
      </c>
      <c r="G818" t="s">
        <v>483</v>
      </c>
      <c r="H818" t="s">
        <v>247</v>
      </c>
      <c r="I818" t="s">
        <v>1236</v>
      </c>
      <c r="J818" t="s">
        <v>708</v>
      </c>
      <c r="K818" t="s">
        <v>709</v>
      </c>
      <c r="L818">
        <v>2026</v>
      </c>
      <c r="M818" t="s">
        <v>714</v>
      </c>
      <c r="N818">
        <v>8500</v>
      </c>
      <c r="O818" t="s">
        <v>362</v>
      </c>
      <c r="P818" s="6" t="str">
        <f t="shared" si="78"/>
        <v>Income</v>
      </c>
      <c r="Q818" s="246">
        <v>-2600</v>
      </c>
      <c r="R818" s="246">
        <v>-2600</v>
      </c>
      <c r="S818" s="244">
        <v>-2600</v>
      </c>
      <c r="V818" s="259">
        <f t="shared" si="80"/>
        <v>-2600</v>
      </c>
      <c r="AJ818" s="245">
        <v>-2600</v>
      </c>
      <c r="AK818" s="250">
        <v>-2600</v>
      </c>
      <c r="AP818" s="257">
        <f t="shared" si="75"/>
        <v>-2600</v>
      </c>
      <c r="AS818" s="245">
        <f t="shared" si="76"/>
        <v>-2600</v>
      </c>
      <c r="AU818" s="8" t="s">
        <v>1286</v>
      </c>
    </row>
    <row r="819" spans="2:47" hidden="1" x14ac:dyDescent="0.3">
      <c r="B819" t="str">
        <f>VLOOKUP(D819,'[1]DOF080 Rev'!B:B,1,FALSE)</f>
        <v>20271016</v>
      </c>
      <c r="C819" t="str">
        <f>VLOOKUP(D819,Category!A:B,2,FALSE)</f>
        <v>NCOS</v>
      </c>
      <c r="D819" t="str">
        <f t="shared" si="79"/>
        <v>20271016</v>
      </c>
      <c r="E819" t="str">
        <f t="shared" si="77"/>
        <v>People &amp; Place DirectorateAss Dir DeliveryIndustrial Estates</v>
      </c>
      <c r="F819" t="s">
        <v>482</v>
      </c>
      <c r="G819" t="s">
        <v>483</v>
      </c>
      <c r="H819" t="s">
        <v>247</v>
      </c>
      <c r="I819" t="s">
        <v>1236</v>
      </c>
      <c r="J819" t="s">
        <v>708</v>
      </c>
      <c r="K819" t="s">
        <v>709</v>
      </c>
      <c r="L819">
        <v>2027</v>
      </c>
      <c r="M819" t="s">
        <v>715</v>
      </c>
      <c r="N819">
        <v>1016</v>
      </c>
      <c r="O819" t="s">
        <v>599</v>
      </c>
      <c r="P819" s="6" t="str">
        <f t="shared" si="78"/>
        <v>Expenditure</v>
      </c>
      <c r="Q819" s="246">
        <v>200</v>
      </c>
      <c r="R819" s="246">
        <v>200</v>
      </c>
      <c r="S819" s="244">
        <v>200</v>
      </c>
      <c r="V819" s="259">
        <f t="shared" si="80"/>
        <v>200</v>
      </c>
      <c r="AJ819" s="245">
        <v>200</v>
      </c>
      <c r="AK819" s="250">
        <v>200</v>
      </c>
      <c r="AP819" s="257">
        <f t="shared" si="75"/>
        <v>200</v>
      </c>
      <c r="AS819" s="245">
        <f t="shared" si="76"/>
        <v>200</v>
      </c>
      <c r="AU819" s="8" t="s">
        <v>1286</v>
      </c>
    </row>
    <row r="820" spans="2:47" hidden="1" x14ac:dyDescent="0.3">
      <c r="B820" t="str">
        <f>VLOOKUP(D820,'[1]DOF080 Rev'!B:B,1,FALSE)</f>
        <v>20271019</v>
      </c>
      <c r="C820" t="str">
        <f>VLOOKUP(D820,Category!A:B,2,FALSE)</f>
        <v>NCOS</v>
      </c>
      <c r="D820" t="str">
        <f t="shared" si="79"/>
        <v>20271019</v>
      </c>
      <c r="E820" t="str">
        <f t="shared" si="77"/>
        <v>People &amp; Place DirectorateAss Dir DeliveryIndustrial Estates</v>
      </c>
      <c r="F820" t="s">
        <v>482</v>
      </c>
      <c r="G820" t="s">
        <v>483</v>
      </c>
      <c r="H820" t="s">
        <v>247</v>
      </c>
      <c r="I820" t="s">
        <v>1236</v>
      </c>
      <c r="J820" t="s">
        <v>708</v>
      </c>
      <c r="K820" t="s">
        <v>709</v>
      </c>
      <c r="L820">
        <v>2027</v>
      </c>
      <c r="M820" t="s">
        <v>715</v>
      </c>
      <c r="N820">
        <v>1019</v>
      </c>
      <c r="O820" t="s">
        <v>601</v>
      </c>
      <c r="P820" s="6" t="str">
        <f t="shared" si="78"/>
        <v>Expenditure</v>
      </c>
      <c r="Q820" s="246">
        <v>120</v>
      </c>
      <c r="R820" s="246">
        <v>120</v>
      </c>
      <c r="S820" s="244">
        <v>120</v>
      </c>
      <c r="V820" s="259">
        <f t="shared" si="80"/>
        <v>120</v>
      </c>
      <c r="AJ820" s="245">
        <v>120</v>
      </c>
      <c r="AK820" s="250">
        <v>120</v>
      </c>
      <c r="AP820" s="257">
        <f t="shared" si="75"/>
        <v>120</v>
      </c>
      <c r="AS820" s="245">
        <f t="shared" si="76"/>
        <v>120</v>
      </c>
      <c r="AU820" s="8" t="s">
        <v>1286</v>
      </c>
    </row>
    <row r="821" spans="2:47" hidden="1" x14ac:dyDescent="0.3">
      <c r="B821" t="str">
        <f>VLOOKUP(D821,'[1]DOF080 Rev'!B:B,1,FALSE)</f>
        <v>20271042</v>
      </c>
      <c r="C821" t="str">
        <f>VLOOKUP(D821,Category!A:B,2,FALSE)</f>
        <v>NCOS</v>
      </c>
      <c r="D821" t="str">
        <f t="shared" si="79"/>
        <v>20271042</v>
      </c>
      <c r="E821" t="str">
        <f t="shared" si="77"/>
        <v>People &amp; Place DirectorateAss Dir DeliveryIndustrial Estates</v>
      </c>
      <c r="F821" t="s">
        <v>482</v>
      </c>
      <c r="G821" t="s">
        <v>483</v>
      </c>
      <c r="H821" t="s">
        <v>247</v>
      </c>
      <c r="I821" t="s">
        <v>1236</v>
      </c>
      <c r="J821" t="s">
        <v>708</v>
      </c>
      <c r="K821" t="s">
        <v>709</v>
      </c>
      <c r="L821">
        <v>2027</v>
      </c>
      <c r="M821" t="s">
        <v>715</v>
      </c>
      <c r="N821">
        <v>1042</v>
      </c>
      <c r="O821" t="s">
        <v>180</v>
      </c>
      <c r="P821" s="6" t="str">
        <f t="shared" si="78"/>
        <v>Expenditure</v>
      </c>
      <c r="Q821" s="246">
        <v>60</v>
      </c>
      <c r="R821" s="246">
        <v>60</v>
      </c>
      <c r="S821" s="244">
        <v>60</v>
      </c>
      <c r="V821" s="259">
        <f t="shared" si="80"/>
        <v>60</v>
      </c>
      <c r="AJ821" s="245">
        <v>60</v>
      </c>
      <c r="AK821" s="250">
        <v>60</v>
      </c>
      <c r="AP821" s="257">
        <f t="shared" si="75"/>
        <v>60</v>
      </c>
      <c r="AS821" s="245">
        <f t="shared" si="76"/>
        <v>60</v>
      </c>
      <c r="AU821" s="8" t="s">
        <v>1286</v>
      </c>
    </row>
    <row r="822" spans="2:47" hidden="1" x14ac:dyDescent="0.3">
      <c r="B822" t="str">
        <f>VLOOKUP(D822,'[1]DOF080 Rev'!B:B,1,FALSE)</f>
        <v>20278040</v>
      </c>
      <c r="C822" t="str">
        <f>VLOOKUP(D822,Category!A:B,2,FALSE)</f>
        <v>NCOS</v>
      </c>
      <c r="D822" t="str">
        <f t="shared" si="79"/>
        <v>20278040</v>
      </c>
      <c r="E822" t="str">
        <f t="shared" si="77"/>
        <v>People &amp; Place DirectorateAss Dir DeliveryIndustrial Estates</v>
      </c>
      <c r="F822" t="s">
        <v>482</v>
      </c>
      <c r="G822" t="s">
        <v>483</v>
      </c>
      <c r="H822" t="s">
        <v>247</v>
      </c>
      <c r="I822" t="s">
        <v>1236</v>
      </c>
      <c r="J822" t="s">
        <v>708</v>
      </c>
      <c r="K822" t="s">
        <v>709</v>
      </c>
      <c r="L822">
        <v>2027</v>
      </c>
      <c r="M822" t="s">
        <v>715</v>
      </c>
      <c r="N822">
        <v>8040</v>
      </c>
      <c r="O822" t="s">
        <v>441</v>
      </c>
      <c r="P822" s="6" t="str">
        <f t="shared" si="78"/>
        <v>Income</v>
      </c>
      <c r="Q822" s="246">
        <v>-60</v>
      </c>
      <c r="R822" s="246">
        <v>-60</v>
      </c>
      <c r="S822" s="244">
        <v>-60</v>
      </c>
      <c r="V822" s="259">
        <f t="shared" si="80"/>
        <v>-60</v>
      </c>
      <c r="AJ822" s="245">
        <v>-60</v>
      </c>
      <c r="AK822" s="250">
        <v>-60</v>
      </c>
      <c r="AP822" s="257">
        <f t="shared" si="75"/>
        <v>-60</v>
      </c>
      <c r="AS822" s="245">
        <f t="shared" si="76"/>
        <v>-60</v>
      </c>
      <c r="AU822" s="8" t="s">
        <v>1286</v>
      </c>
    </row>
    <row r="823" spans="2:47" hidden="1" x14ac:dyDescent="0.3">
      <c r="B823" t="str">
        <f>VLOOKUP(D823,'[1]DOF080 Rev'!B:B,1,FALSE)</f>
        <v>20278500</v>
      </c>
      <c r="C823" t="str">
        <f>VLOOKUP(D823,Category!A:B,2,FALSE)</f>
        <v>NCOS</v>
      </c>
      <c r="D823" t="str">
        <f t="shared" si="79"/>
        <v>20278500</v>
      </c>
      <c r="E823" t="str">
        <f t="shared" si="77"/>
        <v>People &amp; Place DirectorateAss Dir DeliveryIndustrial Estates</v>
      </c>
      <c r="F823" t="s">
        <v>482</v>
      </c>
      <c r="G823" t="s">
        <v>483</v>
      </c>
      <c r="H823" t="s">
        <v>247</v>
      </c>
      <c r="I823" t="s">
        <v>1236</v>
      </c>
      <c r="J823" t="s">
        <v>708</v>
      </c>
      <c r="K823" t="s">
        <v>709</v>
      </c>
      <c r="L823">
        <v>2027</v>
      </c>
      <c r="M823" t="s">
        <v>715</v>
      </c>
      <c r="N823">
        <v>8500</v>
      </c>
      <c r="O823" t="s">
        <v>362</v>
      </c>
      <c r="P823" s="6" t="str">
        <f t="shared" si="78"/>
        <v>Income</v>
      </c>
      <c r="Q823" s="246">
        <v>-2950</v>
      </c>
      <c r="R823" s="246">
        <v>-2950</v>
      </c>
      <c r="S823" s="244">
        <v>-2950</v>
      </c>
      <c r="V823" s="259">
        <f t="shared" si="80"/>
        <v>-2950</v>
      </c>
      <c r="AJ823" s="245">
        <v>-2950</v>
      </c>
      <c r="AK823" s="250">
        <v>-2950</v>
      </c>
      <c r="AP823" s="257">
        <f t="shared" si="75"/>
        <v>-2950</v>
      </c>
      <c r="AS823" s="245">
        <f t="shared" si="76"/>
        <v>-2950</v>
      </c>
      <c r="AU823" s="8" t="s">
        <v>1286</v>
      </c>
    </row>
    <row r="824" spans="2:47" hidden="1" x14ac:dyDescent="0.3">
      <c r="B824" t="str">
        <f>VLOOKUP(D824,'[1]DOF080 Rev'!B:B,1,FALSE)</f>
        <v>20281016</v>
      </c>
      <c r="C824" t="str">
        <f>VLOOKUP(D824,Category!A:B,2,FALSE)</f>
        <v>NCOS</v>
      </c>
      <c r="D824" t="str">
        <f t="shared" si="79"/>
        <v>20281016</v>
      </c>
      <c r="E824" t="str">
        <f t="shared" si="77"/>
        <v>People &amp; Place DirectorateAss Dir DeliveryIndustrial Estates</v>
      </c>
      <c r="F824" t="s">
        <v>482</v>
      </c>
      <c r="G824" t="s">
        <v>483</v>
      </c>
      <c r="H824" t="s">
        <v>247</v>
      </c>
      <c r="I824" t="s">
        <v>1236</v>
      </c>
      <c r="J824" t="s">
        <v>708</v>
      </c>
      <c r="K824" t="s">
        <v>709</v>
      </c>
      <c r="L824">
        <v>2028</v>
      </c>
      <c r="M824" t="s">
        <v>716</v>
      </c>
      <c r="N824">
        <v>1016</v>
      </c>
      <c r="O824" t="s">
        <v>599</v>
      </c>
      <c r="P824" s="6" t="str">
        <f t="shared" si="78"/>
        <v>Expenditure</v>
      </c>
      <c r="Q824" s="246">
        <v>200</v>
      </c>
      <c r="R824" s="246">
        <v>200</v>
      </c>
      <c r="S824" s="244">
        <v>200</v>
      </c>
      <c r="V824" s="259">
        <f t="shared" si="80"/>
        <v>200</v>
      </c>
      <c r="AJ824" s="245">
        <v>200</v>
      </c>
      <c r="AK824" s="250">
        <v>200</v>
      </c>
      <c r="AP824" s="257">
        <f t="shared" si="75"/>
        <v>200</v>
      </c>
      <c r="AS824" s="245">
        <f t="shared" si="76"/>
        <v>200</v>
      </c>
      <c r="AU824" s="8" t="s">
        <v>1286</v>
      </c>
    </row>
    <row r="825" spans="2:47" hidden="1" x14ac:dyDescent="0.3">
      <c r="B825" t="str">
        <f>VLOOKUP(D825,'[1]DOF080 Rev'!B:B,1,FALSE)</f>
        <v>20281019</v>
      </c>
      <c r="C825" t="str">
        <f>VLOOKUP(D825,Category!A:B,2,FALSE)</f>
        <v>NCOS</v>
      </c>
      <c r="D825" t="str">
        <f t="shared" si="79"/>
        <v>20281019</v>
      </c>
      <c r="E825" t="str">
        <f t="shared" si="77"/>
        <v>People &amp; Place DirectorateAss Dir DeliveryIndustrial Estates</v>
      </c>
      <c r="F825" t="s">
        <v>482</v>
      </c>
      <c r="G825" t="s">
        <v>483</v>
      </c>
      <c r="H825" t="s">
        <v>247</v>
      </c>
      <c r="I825" t="s">
        <v>1236</v>
      </c>
      <c r="J825" t="s">
        <v>708</v>
      </c>
      <c r="K825" t="s">
        <v>709</v>
      </c>
      <c r="L825">
        <v>2028</v>
      </c>
      <c r="M825" t="s">
        <v>716</v>
      </c>
      <c r="N825">
        <v>1019</v>
      </c>
      <c r="O825" t="s">
        <v>601</v>
      </c>
      <c r="P825" s="6" t="str">
        <f t="shared" si="78"/>
        <v>Expenditure</v>
      </c>
      <c r="Q825" s="246">
        <v>120</v>
      </c>
      <c r="R825" s="246">
        <v>120</v>
      </c>
      <c r="S825" s="244">
        <v>120</v>
      </c>
      <c r="V825" s="259">
        <f t="shared" si="80"/>
        <v>120</v>
      </c>
      <c r="AJ825" s="245">
        <v>120</v>
      </c>
      <c r="AK825" s="250">
        <v>120</v>
      </c>
      <c r="AP825" s="257">
        <f t="shared" si="75"/>
        <v>120</v>
      </c>
      <c r="AS825" s="245">
        <f t="shared" si="76"/>
        <v>120</v>
      </c>
      <c r="AU825" s="8" t="s">
        <v>1286</v>
      </c>
    </row>
    <row r="826" spans="2:47" hidden="1" x14ac:dyDescent="0.3">
      <c r="B826" t="str">
        <f>VLOOKUP(D826,'[1]DOF080 Rev'!B:B,1,FALSE)</f>
        <v>20281042</v>
      </c>
      <c r="C826" t="str">
        <f>VLOOKUP(D826,Category!A:B,2,FALSE)</f>
        <v>NCOS</v>
      </c>
      <c r="D826" t="str">
        <f t="shared" si="79"/>
        <v>20281042</v>
      </c>
      <c r="E826" t="str">
        <f t="shared" si="77"/>
        <v>People &amp; Place DirectorateAss Dir DeliveryIndustrial Estates</v>
      </c>
      <c r="F826" t="s">
        <v>482</v>
      </c>
      <c r="G826" t="s">
        <v>483</v>
      </c>
      <c r="H826" t="s">
        <v>247</v>
      </c>
      <c r="I826" t="s">
        <v>1236</v>
      </c>
      <c r="J826" t="s">
        <v>708</v>
      </c>
      <c r="K826" t="s">
        <v>709</v>
      </c>
      <c r="L826">
        <v>2028</v>
      </c>
      <c r="M826" t="s">
        <v>716</v>
      </c>
      <c r="N826">
        <v>1042</v>
      </c>
      <c r="O826" t="s">
        <v>180</v>
      </c>
      <c r="P826" s="6" t="str">
        <f t="shared" si="78"/>
        <v>Expenditure</v>
      </c>
      <c r="Q826" s="246">
        <v>60</v>
      </c>
      <c r="R826" s="246">
        <v>60</v>
      </c>
      <c r="S826" s="244">
        <v>60</v>
      </c>
      <c r="V826" s="259">
        <f t="shared" si="80"/>
        <v>60</v>
      </c>
      <c r="AJ826" s="245">
        <v>60</v>
      </c>
      <c r="AK826" s="250">
        <v>60</v>
      </c>
      <c r="AP826" s="257">
        <f t="shared" si="75"/>
        <v>60</v>
      </c>
      <c r="AS826" s="245">
        <f t="shared" si="76"/>
        <v>60</v>
      </c>
      <c r="AU826" s="8" t="s">
        <v>1286</v>
      </c>
    </row>
    <row r="827" spans="2:47" hidden="1" x14ac:dyDescent="0.3">
      <c r="B827" t="str">
        <f>VLOOKUP(D827,'[1]DOF080 Rev'!B:B,1,FALSE)</f>
        <v>20288040</v>
      </c>
      <c r="C827" t="str">
        <f>VLOOKUP(D827,Category!A:B,2,FALSE)</f>
        <v>NCOS</v>
      </c>
      <c r="D827" t="str">
        <f t="shared" si="79"/>
        <v>20288040</v>
      </c>
      <c r="E827" t="str">
        <f t="shared" si="77"/>
        <v>People &amp; Place DirectorateAss Dir DeliveryIndustrial Estates</v>
      </c>
      <c r="F827" t="s">
        <v>482</v>
      </c>
      <c r="G827" t="s">
        <v>483</v>
      </c>
      <c r="H827" t="s">
        <v>247</v>
      </c>
      <c r="I827" t="s">
        <v>1236</v>
      </c>
      <c r="J827" t="s">
        <v>708</v>
      </c>
      <c r="K827" t="s">
        <v>709</v>
      </c>
      <c r="L827">
        <v>2028</v>
      </c>
      <c r="M827" t="s">
        <v>716</v>
      </c>
      <c r="N827">
        <v>8040</v>
      </c>
      <c r="O827" t="s">
        <v>441</v>
      </c>
      <c r="P827" s="6" t="str">
        <f t="shared" si="78"/>
        <v>Income</v>
      </c>
      <c r="Q827" s="246">
        <v>-60</v>
      </c>
      <c r="R827" s="246">
        <v>-60</v>
      </c>
      <c r="S827" s="244">
        <v>-60</v>
      </c>
      <c r="V827" s="259">
        <f t="shared" si="80"/>
        <v>-60</v>
      </c>
      <c r="AJ827" s="245">
        <v>-60</v>
      </c>
      <c r="AK827" s="250">
        <v>-60</v>
      </c>
      <c r="AP827" s="257">
        <f t="shared" si="75"/>
        <v>-60</v>
      </c>
      <c r="AS827" s="245">
        <f t="shared" si="76"/>
        <v>-60</v>
      </c>
      <c r="AU827" s="8" t="s">
        <v>1286</v>
      </c>
    </row>
    <row r="828" spans="2:47" hidden="1" x14ac:dyDescent="0.3">
      <c r="B828" t="str">
        <f>VLOOKUP(D828,'[1]DOF080 Rev'!B:B,1,FALSE)</f>
        <v>20288500</v>
      </c>
      <c r="C828" t="str">
        <f>VLOOKUP(D828,Category!A:B,2,FALSE)</f>
        <v>NCOS</v>
      </c>
      <c r="D828" t="str">
        <f t="shared" si="79"/>
        <v>20288500</v>
      </c>
      <c r="E828" t="str">
        <f t="shared" si="77"/>
        <v>People &amp; Place DirectorateAss Dir DeliveryIndustrial Estates</v>
      </c>
      <c r="F828" t="s">
        <v>482</v>
      </c>
      <c r="G828" t="s">
        <v>483</v>
      </c>
      <c r="H828" t="s">
        <v>247</v>
      </c>
      <c r="I828" t="s">
        <v>1236</v>
      </c>
      <c r="J828" t="s">
        <v>708</v>
      </c>
      <c r="K828" t="s">
        <v>709</v>
      </c>
      <c r="L828">
        <v>2028</v>
      </c>
      <c r="M828" t="s">
        <v>716</v>
      </c>
      <c r="N828">
        <v>8500</v>
      </c>
      <c r="O828" t="s">
        <v>362</v>
      </c>
      <c r="P828" s="6" t="str">
        <f t="shared" si="78"/>
        <v>Income</v>
      </c>
      <c r="Q828" s="246">
        <v>-2960</v>
      </c>
      <c r="R828" s="246">
        <v>-2960</v>
      </c>
      <c r="S828" s="244">
        <v>-2960</v>
      </c>
      <c r="V828" s="259">
        <f t="shared" si="80"/>
        <v>-2960</v>
      </c>
      <c r="AJ828" s="245">
        <v>-2960</v>
      </c>
      <c r="AK828" s="250">
        <v>-2960</v>
      </c>
      <c r="AP828" s="257">
        <f t="shared" si="75"/>
        <v>-2960</v>
      </c>
      <c r="AS828" s="245">
        <f t="shared" si="76"/>
        <v>-2960</v>
      </c>
      <c r="AU828" s="8" t="s">
        <v>1286</v>
      </c>
    </row>
    <row r="829" spans="2:47" hidden="1" x14ac:dyDescent="0.3">
      <c r="B829" t="str">
        <f>VLOOKUP(D829,'[1]DOF080 Rev'!B:B,1,FALSE)</f>
        <v>20291016</v>
      </c>
      <c r="C829" t="str">
        <f>VLOOKUP(D829,Category!A:B,2,FALSE)</f>
        <v>NCOS</v>
      </c>
      <c r="D829" t="str">
        <f t="shared" si="79"/>
        <v>20291016</v>
      </c>
      <c r="E829" t="str">
        <f t="shared" si="77"/>
        <v>People &amp; Place DirectorateAss Dir DeliveryIndustrial Estates</v>
      </c>
      <c r="F829" t="s">
        <v>482</v>
      </c>
      <c r="G829" t="s">
        <v>483</v>
      </c>
      <c r="H829" t="s">
        <v>247</v>
      </c>
      <c r="I829" t="s">
        <v>1236</v>
      </c>
      <c r="J829" t="s">
        <v>708</v>
      </c>
      <c r="K829" t="s">
        <v>709</v>
      </c>
      <c r="L829">
        <v>2029</v>
      </c>
      <c r="M829" t="s">
        <v>717</v>
      </c>
      <c r="N829">
        <v>1016</v>
      </c>
      <c r="O829" t="s">
        <v>599</v>
      </c>
      <c r="P829" s="6" t="str">
        <f t="shared" si="78"/>
        <v>Expenditure</v>
      </c>
      <c r="Q829" s="246">
        <v>200</v>
      </c>
      <c r="R829" s="246">
        <v>200</v>
      </c>
      <c r="S829" s="244">
        <v>200</v>
      </c>
      <c r="V829" s="259">
        <f t="shared" si="80"/>
        <v>200</v>
      </c>
      <c r="AJ829" s="245">
        <v>200</v>
      </c>
      <c r="AK829" s="250">
        <v>200</v>
      </c>
      <c r="AP829" s="257">
        <f t="shared" si="75"/>
        <v>200</v>
      </c>
      <c r="AS829" s="245">
        <f t="shared" si="76"/>
        <v>200</v>
      </c>
      <c r="AU829" s="8" t="s">
        <v>1286</v>
      </c>
    </row>
    <row r="830" spans="2:47" hidden="1" x14ac:dyDescent="0.3">
      <c r="B830" t="str">
        <f>VLOOKUP(D830,'[1]DOF080 Rev'!B:B,1,FALSE)</f>
        <v>20291019</v>
      </c>
      <c r="C830" t="str">
        <f>VLOOKUP(D830,Category!A:B,2,FALSE)</f>
        <v>NCOS</v>
      </c>
      <c r="D830" t="str">
        <f t="shared" si="79"/>
        <v>20291019</v>
      </c>
      <c r="E830" t="str">
        <f t="shared" si="77"/>
        <v>People &amp; Place DirectorateAss Dir DeliveryIndustrial Estates</v>
      </c>
      <c r="F830" t="s">
        <v>482</v>
      </c>
      <c r="G830" t="s">
        <v>483</v>
      </c>
      <c r="H830" t="s">
        <v>247</v>
      </c>
      <c r="I830" t="s">
        <v>1236</v>
      </c>
      <c r="J830" t="s">
        <v>708</v>
      </c>
      <c r="K830" t="s">
        <v>709</v>
      </c>
      <c r="L830">
        <v>2029</v>
      </c>
      <c r="M830" t="s">
        <v>717</v>
      </c>
      <c r="N830">
        <v>1019</v>
      </c>
      <c r="O830" t="s">
        <v>601</v>
      </c>
      <c r="P830" s="6" t="str">
        <f t="shared" si="78"/>
        <v>Expenditure</v>
      </c>
      <c r="Q830" s="246">
        <v>120</v>
      </c>
      <c r="R830" s="246">
        <v>120</v>
      </c>
      <c r="S830" s="244">
        <v>120</v>
      </c>
      <c r="V830" s="259">
        <f t="shared" si="80"/>
        <v>120</v>
      </c>
      <c r="AJ830" s="245">
        <v>120</v>
      </c>
      <c r="AK830" s="250">
        <v>120</v>
      </c>
      <c r="AP830" s="257">
        <f t="shared" si="75"/>
        <v>120</v>
      </c>
      <c r="AS830" s="245">
        <f t="shared" si="76"/>
        <v>120</v>
      </c>
      <c r="AU830" s="8" t="s">
        <v>1286</v>
      </c>
    </row>
    <row r="831" spans="2:47" hidden="1" x14ac:dyDescent="0.3">
      <c r="B831" t="str">
        <f>VLOOKUP(D831,'[1]DOF080 Rev'!B:B,1,FALSE)</f>
        <v>20291042</v>
      </c>
      <c r="C831" t="str">
        <f>VLOOKUP(D831,Category!A:B,2,FALSE)</f>
        <v>NCOS</v>
      </c>
      <c r="D831" t="str">
        <f t="shared" si="79"/>
        <v>20291042</v>
      </c>
      <c r="E831" t="str">
        <f t="shared" si="77"/>
        <v>People &amp; Place DirectorateAss Dir DeliveryIndustrial Estates</v>
      </c>
      <c r="F831" t="s">
        <v>482</v>
      </c>
      <c r="G831" t="s">
        <v>483</v>
      </c>
      <c r="H831" t="s">
        <v>247</v>
      </c>
      <c r="I831" t="s">
        <v>1236</v>
      </c>
      <c r="J831" t="s">
        <v>708</v>
      </c>
      <c r="K831" t="s">
        <v>709</v>
      </c>
      <c r="L831">
        <v>2029</v>
      </c>
      <c r="M831" t="s">
        <v>717</v>
      </c>
      <c r="N831">
        <v>1042</v>
      </c>
      <c r="O831" t="s">
        <v>180</v>
      </c>
      <c r="P831" s="6" t="str">
        <f t="shared" si="78"/>
        <v>Expenditure</v>
      </c>
      <c r="Q831" s="246">
        <v>120</v>
      </c>
      <c r="R831" s="246">
        <v>120</v>
      </c>
      <c r="S831" s="244">
        <v>120</v>
      </c>
      <c r="V831" s="259">
        <f t="shared" si="80"/>
        <v>120</v>
      </c>
      <c r="AJ831" s="245">
        <v>120</v>
      </c>
      <c r="AK831" s="250">
        <v>120</v>
      </c>
      <c r="AP831" s="257">
        <f t="shared" si="75"/>
        <v>120</v>
      </c>
      <c r="AS831" s="245">
        <f t="shared" si="76"/>
        <v>120</v>
      </c>
      <c r="AU831" s="8" t="s">
        <v>1286</v>
      </c>
    </row>
    <row r="832" spans="2:47" hidden="1" x14ac:dyDescent="0.3">
      <c r="B832" t="str">
        <f>VLOOKUP(D832,'[1]DOF080 Rev'!B:B,1,FALSE)</f>
        <v>20298040</v>
      </c>
      <c r="C832" t="str">
        <f>VLOOKUP(D832,Category!A:B,2,FALSE)</f>
        <v>NCOS</v>
      </c>
      <c r="D832" t="str">
        <f t="shared" si="79"/>
        <v>20298040</v>
      </c>
      <c r="E832" t="str">
        <f t="shared" si="77"/>
        <v>People &amp; Place DirectorateAss Dir DeliveryIndustrial Estates</v>
      </c>
      <c r="F832" t="s">
        <v>482</v>
      </c>
      <c r="G832" t="s">
        <v>483</v>
      </c>
      <c r="H832" t="s">
        <v>247</v>
      </c>
      <c r="I832" t="s">
        <v>1236</v>
      </c>
      <c r="J832" t="s">
        <v>708</v>
      </c>
      <c r="K832" t="s">
        <v>709</v>
      </c>
      <c r="L832">
        <v>2029</v>
      </c>
      <c r="M832" t="s">
        <v>717</v>
      </c>
      <c r="N832">
        <v>8040</v>
      </c>
      <c r="O832" t="s">
        <v>441</v>
      </c>
      <c r="P832" s="6" t="str">
        <f t="shared" si="78"/>
        <v>Income</v>
      </c>
      <c r="Q832" s="246">
        <v>-120</v>
      </c>
      <c r="R832" s="246">
        <v>-120</v>
      </c>
      <c r="S832" s="244">
        <v>-120</v>
      </c>
      <c r="V832" s="259">
        <f t="shared" si="80"/>
        <v>-120</v>
      </c>
      <c r="AJ832" s="245">
        <v>-120</v>
      </c>
      <c r="AK832" s="250">
        <v>-120</v>
      </c>
      <c r="AP832" s="257">
        <f t="shared" si="75"/>
        <v>-120</v>
      </c>
      <c r="AS832" s="245">
        <f t="shared" si="76"/>
        <v>-120</v>
      </c>
      <c r="AU832" s="8" t="s">
        <v>1286</v>
      </c>
    </row>
    <row r="833" spans="2:47" hidden="1" x14ac:dyDescent="0.3">
      <c r="B833" t="str">
        <f>VLOOKUP(D833,'[1]DOF080 Rev'!B:B,1,FALSE)</f>
        <v>20298500</v>
      </c>
      <c r="C833" t="str">
        <f>VLOOKUP(D833,Category!A:B,2,FALSE)</f>
        <v>NCOS</v>
      </c>
      <c r="D833" t="str">
        <f t="shared" si="79"/>
        <v>20298500</v>
      </c>
      <c r="E833" t="str">
        <f t="shared" si="77"/>
        <v>People &amp; Place DirectorateAss Dir DeliveryIndustrial Estates</v>
      </c>
      <c r="F833" t="s">
        <v>482</v>
      </c>
      <c r="G833" t="s">
        <v>483</v>
      </c>
      <c r="H833" t="s">
        <v>247</v>
      </c>
      <c r="I833" t="s">
        <v>1236</v>
      </c>
      <c r="J833" t="s">
        <v>708</v>
      </c>
      <c r="K833" t="s">
        <v>709</v>
      </c>
      <c r="L833">
        <v>2029</v>
      </c>
      <c r="M833" t="s">
        <v>717</v>
      </c>
      <c r="N833">
        <v>8500</v>
      </c>
      <c r="O833" t="s">
        <v>362</v>
      </c>
      <c r="P833" s="6" t="str">
        <f t="shared" si="78"/>
        <v>Income</v>
      </c>
      <c r="Q833" s="246">
        <v>-4800</v>
      </c>
      <c r="R833" s="246">
        <v>-4800</v>
      </c>
      <c r="S833" s="244">
        <v>-4800</v>
      </c>
      <c r="V833" s="259">
        <f t="shared" si="80"/>
        <v>-4800</v>
      </c>
      <c r="AJ833" s="245">
        <v>-4800</v>
      </c>
      <c r="AK833" s="250">
        <v>-4800</v>
      </c>
      <c r="AP833" s="257">
        <f t="shared" si="75"/>
        <v>-4800</v>
      </c>
      <c r="AS833" s="245">
        <f t="shared" si="76"/>
        <v>-4800</v>
      </c>
      <c r="AU833" s="8" t="s">
        <v>1286</v>
      </c>
    </row>
    <row r="834" spans="2:47" hidden="1" x14ac:dyDescent="0.3">
      <c r="B834" t="str">
        <f>VLOOKUP(D834,'[1]DOF080 Rev'!B:B,1,FALSE)</f>
        <v>20301016</v>
      </c>
      <c r="C834" t="str">
        <f>VLOOKUP(D834,Category!A:B,2,FALSE)</f>
        <v>NCOS</v>
      </c>
      <c r="D834" t="str">
        <f t="shared" si="79"/>
        <v>20301016</v>
      </c>
      <c r="E834" t="str">
        <f t="shared" si="77"/>
        <v>People &amp; Place DirectorateAss Dir DeliveryIndustrial Estates</v>
      </c>
      <c r="F834" t="s">
        <v>482</v>
      </c>
      <c r="G834" t="s">
        <v>483</v>
      </c>
      <c r="H834" t="s">
        <v>247</v>
      </c>
      <c r="I834" t="s">
        <v>1236</v>
      </c>
      <c r="J834" t="s">
        <v>708</v>
      </c>
      <c r="K834" t="s">
        <v>709</v>
      </c>
      <c r="L834">
        <v>2030</v>
      </c>
      <c r="M834" t="s">
        <v>718</v>
      </c>
      <c r="N834">
        <v>1016</v>
      </c>
      <c r="O834" t="s">
        <v>599</v>
      </c>
      <c r="P834" s="6" t="str">
        <f t="shared" si="78"/>
        <v>Expenditure</v>
      </c>
      <c r="Q834" s="246">
        <v>200</v>
      </c>
      <c r="R834" s="246">
        <v>200</v>
      </c>
      <c r="S834" s="244">
        <v>200</v>
      </c>
      <c r="V834" s="259">
        <f t="shared" si="80"/>
        <v>200</v>
      </c>
      <c r="AJ834" s="245">
        <v>200</v>
      </c>
      <c r="AK834" s="250">
        <v>200</v>
      </c>
      <c r="AP834" s="257">
        <f t="shared" si="75"/>
        <v>200</v>
      </c>
      <c r="AS834" s="245">
        <f t="shared" si="76"/>
        <v>200</v>
      </c>
      <c r="AU834" s="8" t="s">
        <v>1286</v>
      </c>
    </row>
    <row r="835" spans="2:47" hidden="1" x14ac:dyDescent="0.3">
      <c r="B835" t="str">
        <f>VLOOKUP(D835,'[1]DOF080 Rev'!B:B,1,FALSE)</f>
        <v>20301019</v>
      </c>
      <c r="C835" t="str">
        <f>VLOOKUP(D835,Category!A:B,2,FALSE)</f>
        <v>NCOS</v>
      </c>
      <c r="D835" t="str">
        <f t="shared" si="79"/>
        <v>20301019</v>
      </c>
      <c r="E835" t="str">
        <f t="shared" si="77"/>
        <v>People &amp; Place DirectorateAss Dir DeliveryIndustrial Estates</v>
      </c>
      <c r="F835" t="s">
        <v>482</v>
      </c>
      <c r="G835" t="s">
        <v>483</v>
      </c>
      <c r="H835" t="s">
        <v>247</v>
      </c>
      <c r="I835" t="s">
        <v>1236</v>
      </c>
      <c r="J835" t="s">
        <v>708</v>
      </c>
      <c r="K835" t="s">
        <v>709</v>
      </c>
      <c r="L835">
        <v>2030</v>
      </c>
      <c r="M835" t="s">
        <v>718</v>
      </c>
      <c r="N835">
        <v>1019</v>
      </c>
      <c r="O835" t="s">
        <v>601</v>
      </c>
      <c r="P835" s="6" t="str">
        <f t="shared" si="78"/>
        <v>Expenditure</v>
      </c>
      <c r="Q835" s="246">
        <v>120</v>
      </c>
      <c r="R835" s="246">
        <v>120</v>
      </c>
      <c r="S835" s="244">
        <v>120</v>
      </c>
      <c r="V835" s="259">
        <f t="shared" si="80"/>
        <v>120</v>
      </c>
      <c r="AJ835" s="245">
        <v>120</v>
      </c>
      <c r="AK835" s="250">
        <v>120</v>
      </c>
      <c r="AP835" s="257">
        <f t="shared" si="75"/>
        <v>120</v>
      </c>
      <c r="AS835" s="245">
        <f t="shared" si="76"/>
        <v>120</v>
      </c>
      <c r="AU835" s="8" t="s">
        <v>1286</v>
      </c>
    </row>
    <row r="836" spans="2:47" hidden="1" x14ac:dyDescent="0.3">
      <c r="B836" t="str">
        <f>VLOOKUP(D836,'[1]DOF080 Rev'!B:B,1,FALSE)</f>
        <v>20301042</v>
      </c>
      <c r="C836" t="str">
        <f>VLOOKUP(D836,Category!A:B,2,FALSE)</f>
        <v>NCOS</v>
      </c>
      <c r="D836" t="str">
        <f t="shared" si="79"/>
        <v>20301042</v>
      </c>
      <c r="E836" t="str">
        <f t="shared" si="77"/>
        <v>People &amp; Place DirectorateAss Dir DeliveryIndustrial Estates</v>
      </c>
      <c r="F836" t="s">
        <v>482</v>
      </c>
      <c r="G836" t="s">
        <v>483</v>
      </c>
      <c r="H836" t="s">
        <v>247</v>
      </c>
      <c r="I836" t="s">
        <v>1236</v>
      </c>
      <c r="J836" t="s">
        <v>708</v>
      </c>
      <c r="K836" t="s">
        <v>709</v>
      </c>
      <c r="L836">
        <v>2030</v>
      </c>
      <c r="M836" t="s">
        <v>718</v>
      </c>
      <c r="N836">
        <v>1042</v>
      </c>
      <c r="O836" t="s">
        <v>180</v>
      </c>
      <c r="P836" s="6" t="str">
        <f t="shared" si="78"/>
        <v>Expenditure</v>
      </c>
      <c r="Q836" s="246">
        <v>60</v>
      </c>
      <c r="R836" s="246">
        <v>60</v>
      </c>
      <c r="S836" s="244">
        <v>60</v>
      </c>
      <c r="V836" s="259">
        <f t="shared" si="80"/>
        <v>60</v>
      </c>
      <c r="AJ836" s="245">
        <v>60</v>
      </c>
      <c r="AK836" s="250">
        <v>60</v>
      </c>
      <c r="AP836" s="257">
        <f t="shared" si="75"/>
        <v>60</v>
      </c>
      <c r="AS836" s="245">
        <f t="shared" si="76"/>
        <v>60</v>
      </c>
      <c r="AU836" s="8" t="s">
        <v>1286</v>
      </c>
    </row>
    <row r="837" spans="2:47" hidden="1" x14ac:dyDescent="0.3">
      <c r="B837" t="str">
        <f>VLOOKUP(D837,'[1]DOF080 Rev'!B:B,1,FALSE)</f>
        <v>20308040</v>
      </c>
      <c r="C837" t="str">
        <f>VLOOKUP(D837,Category!A:B,2,FALSE)</f>
        <v>NCOS</v>
      </c>
      <c r="D837" t="str">
        <f t="shared" si="79"/>
        <v>20308040</v>
      </c>
      <c r="E837" t="str">
        <f t="shared" si="77"/>
        <v>People &amp; Place DirectorateAss Dir DeliveryIndustrial Estates</v>
      </c>
      <c r="F837" t="s">
        <v>482</v>
      </c>
      <c r="G837" t="s">
        <v>483</v>
      </c>
      <c r="H837" t="s">
        <v>247</v>
      </c>
      <c r="I837" t="s">
        <v>1236</v>
      </c>
      <c r="J837" t="s">
        <v>708</v>
      </c>
      <c r="K837" t="s">
        <v>709</v>
      </c>
      <c r="L837">
        <v>2030</v>
      </c>
      <c r="M837" t="s">
        <v>718</v>
      </c>
      <c r="N837">
        <v>8040</v>
      </c>
      <c r="O837" t="s">
        <v>441</v>
      </c>
      <c r="P837" s="6" t="str">
        <f t="shared" si="78"/>
        <v>Income</v>
      </c>
      <c r="Q837" s="246">
        <v>-60</v>
      </c>
      <c r="R837" s="246">
        <v>-60</v>
      </c>
      <c r="S837" s="244">
        <v>-60</v>
      </c>
      <c r="V837" s="259">
        <f t="shared" si="80"/>
        <v>-60</v>
      </c>
      <c r="AJ837" s="245">
        <v>-60</v>
      </c>
      <c r="AK837" s="250">
        <v>-60</v>
      </c>
      <c r="AP837" s="257">
        <f t="shared" si="75"/>
        <v>-60</v>
      </c>
      <c r="AS837" s="245">
        <f t="shared" si="76"/>
        <v>-60</v>
      </c>
      <c r="AU837" s="8" t="s">
        <v>1286</v>
      </c>
    </row>
    <row r="838" spans="2:47" hidden="1" x14ac:dyDescent="0.3">
      <c r="B838" t="str">
        <f>VLOOKUP(D838,'[1]DOF080 Rev'!B:B,1,FALSE)</f>
        <v>20308500</v>
      </c>
      <c r="C838" t="str">
        <f>VLOOKUP(D838,Category!A:B,2,FALSE)</f>
        <v>NCOS</v>
      </c>
      <c r="D838" t="str">
        <f t="shared" si="79"/>
        <v>20308500</v>
      </c>
      <c r="E838" t="str">
        <f t="shared" si="77"/>
        <v>People &amp; Place DirectorateAss Dir DeliveryIndustrial Estates</v>
      </c>
      <c r="F838" t="s">
        <v>482</v>
      </c>
      <c r="G838" t="s">
        <v>483</v>
      </c>
      <c r="H838" t="s">
        <v>247</v>
      </c>
      <c r="I838" t="s">
        <v>1236</v>
      </c>
      <c r="J838" t="s">
        <v>708</v>
      </c>
      <c r="K838" t="s">
        <v>709</v>
      </c>
      <c r="L838">
        <v>2030</v>
      </c>
      <c r="M838" t="s">
        <v>718</v>
      </c>
      <c r="N838">
        <v>8500</v>
      </c>
      <c r="O838" t="s">
        <v>362</v>
      </c>
      <c r="P838" s="6" t="str">
        <f t="shared" si="78"/>
        <v>Income</v>
      </c>
      <c r="Q838" s="246">
        <v>-2580</v>
      </c>
      <c r="R838" s="246">
        <v>-2580</v>
      </c>
      <c r="S838" s="244">
        <v>-2580</v>
      </c>
      <c r="V838" s="259">
        <f t="shared" si="80"/>
        <v>-2580</v>
      </c>
      <c r="AJ838" s="245">
        <v>-2580</v>
      </c>
      <c r="AK838" s="250">
        <v>-2580</v>
      </c>
      <c r="AP838" s="257">
        <f t="shared" ref="AP838:AP901" si="81">SUM(AK838:AO838)</f>
        <v>-2580</v>
      </c>
      <c r="AS838" s="245">
        <f t="shared" ref="AS838:AS901" si="82">SUM(AP838:AR838)</f>
        <v>-2580</v>
      </c>
      <c r="AU838" s="8" t="s">
        <v>1286</v>
      </c>
    </row>
    <row r="839" spans="2:47" hidden="1" x14ac:dyDescent="0.3">
      <c r="B839" t="str">
        <f>VLOOKUP(D839,'[1]DOF080 Rev'!B:B,1,FALSE)</f>
        <v>20311016</v>
      </c>
      <c r="C839" t="str">
        <f>VLOOKUP(D839,Category!A:B,2,FALSE)</f>
        <v>NCOS</v>
      </c>
      <c r="D839" t="str">
        <f t="shared" si="79"/>
        <v>20311016</v>
      </c>
      <c r="E839" t="str">
        <f t="shared" ref="E839:E902" si="83">G839&amp;I839&amp;K839</f>
        <v>People &amp; Place DirectorateAss Dir DeliveryIndustrial Estates</v>
      </c>
      <c r="F839" t="s">
        <v>482</v>
      </c>
      <c r="G839" t="s">
        <v>483</v>
      </c>
      <c r="H839" t="s">
        <v>247</v>
      </c>
      <c r="I839" t="s">
        <v>1236</v>
      </c>
      <c r="J839" t="s">
        <v>708</v>
      </c>
      <c r="K839" t="s">
        <v>709</v>
      </c>
      <c r="L839">
        <v>2031</v>
      </c>
      <c r="M839" t="s">
        <v>719</v>
      </c>
      <c r="N839">
        <v>1016</v>
      </c>
      <c r="O839" t="s">
        <v>599</v>
      </c>
      <c r="P839" s="6" t="str">
        <f t="shared" ref="P839:P902" si="84">IF(N839&lt;5000,"Expenditure","Income")</f>
        <v>Expenditure</v>
      </c>
      <c r="Q839" s="246">
        <v>200</v>
      </c>
      <c r="R839" s="246">
        <v>200</v>
      </c>
      <c r="S839" s="244">
        <v>200</v>
      </c>
      <c r="V839" s="259">
        <f t="shared" si="80"/>
        <v>200</v>
      </c>
      <c r="AJ839" s="245">
        <v>200</v>
      </c>
      <c r="AK839" s="250">
        <v>200</v>
      </c>
      <c r="AP839" s="257">
        <f t="shared" si="81"/>
        <v>200</v>
      </c>
      <c r="AS839" s="245">
        <f t="shared" si="82"/>
        <v>200</v>
      </c>
      <c r="AU839" s="8" t="s">
        <v>1286</v>
      </c>
    </row>
    <row r="840" spans="2:47" hidden="1" x14ac:dyDescent="0.3">
      <c r="B840" t="str">
        <f>VLOOKUP(D840,'[1]DOF080 Rev'!B:B,1,FALSE)</f>
        <v>20311019</v>
      </c>
      <c r="C840" t="str">
        <f>VLOOKUP(D840,Category!A:B,2,FALSE)</f>
        <v>NCOS</v>
      </c>
      <c r="D840" t="str">
        <f t="shared" ref="D840:D903" si="85">L840&amp;N840</f>
        <v>20311019</v>
      </c>
      <c r="E840" t="str">
        <f t="shared" si="83"/>
        <v>People &amp; Place DirectorateAss Dir DeliveryIndustrial Estates</v>
      </c>
      <c r="F840" t="s">
        <v>482</v>
      </c>
      <c r="G840" t="s">
        <v>483</v>
      </c>
      <c r="H840" t="s">
        <v>247</v>
      </c>
      <c r="I840" t="s">
        <v>1236</v>
      </c>
      <c r="J840" t="s">
        <v>708</v>
      </c>
      <c r="K840" t="s">
        <v>709</v>
      </c>
      <c r="L840">
        <v>2031</v>
      </c>
      <c r="M840" t="s">
        <v>719</v>
      </c>
      <c r="N840">
        <v>1019</v>
      </c>
      <c r="O840" t="s">
        <v>601</v>
      </c>
      <c r="P840" s="6" t="str">
        <f t="shared" si="84"/>
        <v>Expenditure</v>
      </c>
      <c r="Q840" s="246">
        <v>120</v>
      </c>
      <c r="R840" s="246">
        <v>120</v>
      </c>
      <c r="S840" s="244">
        <v>120</v>
      </c>
      <c r="V840" s="259">
        <f t="shared" ref="V840:V903" si="86">SUM(S840:U840)</f>
        <v>120</v>
      </c>
      <c r="AJ840" s="245">
        <v>120</v>
      </c>
      <c r="AK840" s="250">
        <v>120</v>
      </c>
      <c r="AP840" s="257">
        <f t="shared" si="81"/>
        <v>120</v>
      </c>
      <c r="AS840" s="245">
        <f t="shared" si="82"/>
        <v>120</v>
      </c>
      <c r="AU840" s="8" t="s">
        <v>1286</v>
      </c>
    </row>
    <row r="841" spans="2:47" hidden="1" x14ac:dyDescent="0.3">
      <c r="B841" t="str">
        <f>VLOOKUP(D841,'[1]DOF080 Rev'!B:B,1,FALSE)</f>
        <v>20311042</v>
      </c>
      <c r="C841" t="str">
        <f>VLOOKUP(D841,Category!A:B,2,FALSE)</f>
        <v>NCOS</v>
      </c>
      <c r="D841" t="str">
        <f t="shared" si="85"/>
        <v>20311042</v>
      </c>
      <c r="E841" t="str">
        <f t="shared" si="83"/>
        <v>People &amp; Place DirectorateAss Dir DeliveryIndustrial Estates</v>
      </c>
      <c r="F841" t="s">
        <v>482</v>
      </c>
      <c r="G841" t="s">
        <v>483</v>
      </c>
      <c r="H841" t="s">
        <v>247</v>
      </c>
      <c r="I841" t="s">
        <v>1236</v>
      </c>
      <c r="J841" t="s">
        <v>708</v>
      </c>
      <c r="K841" t="s">
        <v>709</v>
      </c>
      <c r="L841">
        <v>2031</v>
      </c>
      <c r="M841" t="s">
        <v>719</v>
      </c>
      <c r="N841">
        <v>1042</v>
      </c>
      <c r="O841" t="s">
        <v>180</v>
      </c>
      <c r="P841" s="6" t="str">
        <f t="shared" si="84"/>
        <v>Expenditure</v>
      </c>
      <c r="Q841" s="246">
        <v>50</v>
      </c>
      <c r="R841" s="246">
        <v>50</v>
      </c>
      <c r="S841" s="244">
        <v>50</v>
      </c>
      <c r="V841" s="259">
        <f t="shared" si="86"/>
        <v>50</v>
      </c>
      <c r="AJ841" s="245">
        <v>50</v>
      </c>
      <c r="AK841" s="250">
        <v>50</v>
      </c>
      <c r="AP841" s="257">
        <f t="shared" si="81"/>
        <v>50</v>
      </c>
      <c r="AS841" s="245">
        <f t="shared" si="82"/>
        <v>50</v>
      </c>
      <c r="AU841" s="8" t="s">
        <v>1286</v>
      </c>
    </row>
    <row r="842" spans="2:47" hidden="1" x14ac:dyDescent="0.3">
      <c r="B842" t="str">
        <f>VLOOKUP(D842,'[1]DOF080 Rev'!B:B,1,FALSE)</f>
        <v>20318040</v>
      </c>
      <c r="C842" t="str">
        <f>VLOOKUP(D842,Category!A:B,2,FALSE)</f>
        <v>NCOS</v>
      </c>
      <c r="D842" t="str">
        <f t="shared" si="85"/>
        <v>20318040</v>
      </c>
      <c r="E842" t="str">
        <f t="shared" si="83"/>
        <v>People &amp; Place DirectorateAss Dir DeliveryIndustrial Estates</v>
      </c>
      <c r="F842" t="s">
        <v>482</v>
      </c>
      <c r="G842" t="s">
        <v>483</v>
      </c>
      <c r="H842" t="s">
        <v>247</v>
      </c>
      <c r="I842" t="s">
        <v>1236</v>
      </c>
      <c r="J842" t="s">
        <v>708</v>
      </c>
      <c r="K842" t="s">
        <v>709</v>
      </c>
      <c r="L842">
        <v>2031</v>
      </c>
      <c r="M842" t="s">
        <v>719</v>
      </c>
      <c r="N842">
        <v>8040</v>
      </c>
      <c r="O842" t="s">
        <v>441</v>
      </c>
      <c r="P842" s="6" t="str">
        <f t="shared" si="84"/>
        <v>Income</v>
      </c>
      <c r="Q842" s="246">
        <v>-50</v>
      </c>
      <c r="R842" s="246">
        <v>-50</v>
      </c>
      <c r="S842" s="244">
        <v>-50</v>
      </c>
      <c r="V842" s="259">
        <f t="shared" si="86"/>
        <v>-50</v>
      </c>
      <c r="AJ842" s="245">
        <v>-50</v>
      </c>
      <c r="AK842" s="250">
        <v>-50</v>
      </c>
      <c r="AP842" s="257">
        <f t="shared" si="81"/>
        <v>-50</v>
      </c>
      <c r="AS842" s="245">
        <f t="shared" si="82"/>
        <v>-50</v>
      </c>
      <c r="AU842" s="8" t="s">
        <v>1286</v>
      </c>
    </row>
    <row r="843" spans="2:47" hidden="1" x14ac:dyDescent="0.3">
      <c r="B843" t="str">
        <f>VLOOKUP(D843,'[1]DOF080 Rev'!B:B,1,FALSE)</f>
        <v>20318500</v>
      </c>
      <c r="C843" t="str">
        <f>VLOOKUP(D843,Category!A:B,2,FALSE)</f>
        <v>NCOS</v>
      </c>
      <c r="D843" t="str">
        <f t="shared" si="85"/>
        <v>20318500</v>
      </c>
      <c r="E843" t="str">
        <f t="shared" si="83"/>
        <v>People &amp; Place DirectorateAss Dir DeliveryIndustrial Estates</v>
      </c>
      <c r="F843" t="s">
        <v>482</v>
      </c>
      <c r="G843" t="s">
        <v>483</v>
      </c>
      <c r="H843" t="s">
        <v>247</v>
      </c>
      <c r="I843" t="s">
        <v>1236</v>
      </c>
      <c r="J843" t="s">
        <v>708</v>
      </c>
      <c r="K843" t="s">
        <v>709</v>
      </c>
      <c r="L843">
        <v>2031</v>
      </c>
      <c r="M843" t="s">
        <v>719</v>
      </c>
      <c r="N843">
        <v>8500</v>
      </c>
      <c r="O843" t="s">
        <v>362</v>
      </c>
      <c r="P843" s="6" t="str">
        <f t="shared" si="84"/>
        <v>Income</v>
      </c>
      <c r="Q843" s="246">
        <v>-2750</v>
      </c>
      <c r="R843" s="246">
        <v>-2750</v>
      </c>
      <c r="S843" s="244">
        <v>-2750</v>
      </c>
      <c r="V843" s="259">
        <f t="shared" si="86"/>
        <v>-2750</v>
      </c>
      <c r="AJ843" s="245">
        <v>-2750</v>
      </c>
      <c r="AK843" s="250">
        <v>-2750</v>
      </c>
      <c r="AP843" s="257">
        <f t="shared" si="81"/>
        <v>-2750</v>
      </c>
      <c r="AS843" s="245">
        <f t="shared" si="82"/>
        <v>-2750</v>
      </c>
      <c r="AU843" s="8" t="s">
        <v>1286</v>
      </c>
    </row>
    <row r="844" spans="2:47" hidden="1" x14ac:dyDescent="0.3">
      <c r="B844" t="str">
        <f>VLOOKUP(D844,'[1]DOF080 Rev'!B:B,1,FALSE)</f>
        <v>20321016</v>
      </c>
      <c r="C844" t="str">
        <f>VLOOKUP(D844,Category!A:B,2,FALSE)</f>
        <v>NCOS</v>
      </c>
      <c r="D844" t="str">
        <f t="shared" si="85"/>
        <v>20321016</v>
      </c>
      <c r="E844" t="str">
        <f t="shared" si="83"/>
        <v>People &amp; Place DirectorateAss Dir DeliveryIndustrial Estates</v>
      </c>
      <c r="F844" t="s">
        <v>482</v>
      </c>
      <c r="G844" t="s">
        <v>483</v>
      </c>
      <c r="H844" t="s">
        <v>247</v>
      </c>
      <c r="I844" t="s">
        <v>1236</v>
      </c>
      <c r="J844" t="s">
        <v>708</v>
      </c>
      <c r="K844" t="s">
        <v>709</v>
      </c>
      <c r="L844">
        <v>2032</v>
      </c>
      <c r="M844" t="s">
        <v>720</v>
      </c>
      <c r="N844">
        <v>1016</v>
      </c>
      <c r="O844" t="s">
        <v>599</v>
      </c>
      <c r="P844" s="6" t="str">
        <f t="shared" si="84"/>
        <v>Expenditure</v>
      </c>
      <c r="Q844" s="246">
        <v>200</v>
      </c>
      <c r="R844" s="246">
        <v>200</v>
      </c>
      <c r="S844" s="244">
        <v>200</v>
      </c>
      <c r="V844" s="259">
        <f t="shared" si="86"/>
        <v>200</v>
      </c>
      <c r="AJ844" s="245">
        <v>200</v>
      </c>
      <c r="AK844" s="250">
        <v>200</v>
      </c>
      <c r="AP844" s="257">
        <f t="shared" si="81"/>
        <v>200</v>
      </c>
      <c r="AS844" s="245">
        <f t="shared" si="82"/>
        <v>200</v>
      </c>
      <c r="AU844" s="8" t="s">
        <v>1286</v>
      </c>
    </row>
    <row r="845" spans="2:47" hidden="1" x14ac:dyDescent="0.3">
      <c r="B845" t="str">
        <f>VLOOKUP(D845,'[1]DOF080 Rev'!B:B,1,FALSE)</f>
        <v>20321042</v>
      </c>
      <c r="C845" t="str">
        <f>VLOOKUP(D845,Category!A:B,2,FALSE)</f>
        <v>NCOS</v>
      </c>
      <c r="D845" t="str">
        <f t="shared" si="85"/>
        <v>20321042</v>
      </c>
      <c r="E845" t="str">
        <f t="shared" si="83"/>
        <v>People &amp; Place DirectorateAss Dir DeliveryIndustrial Estates</v>
      </c>
      <c r="F845" t="s">
        <v>482</v>
      </c>
      <c r="G845" t="s">
        <v>483</v>
      </c>
      <c r="H845" t="s">
        <v>247</v>
      </c>
      <c r="I845" t="s">
        <v>1236</v>
      </c>
      <c r="J845" t="s">
        <v>708</v>
      </c>
      <c r="K845" t="s">
        <v>709</v>
      </c>
      <c r="L845">
        <v>2032</v>
      </c>
      <c r="M845" t="s">
        <v>720</v>
      </c>
      <c r="N845">
        <v>1042</v>
      </c>
      <c r="O845" t="s">
        <v>180</v>
      </c>
      <c r="P845" s="6" t="str">
        <f t="shared" si="84"/>
        <v>Expenditure</v>
      </c>
      <c r="Q845" s="246">
        <v>200</v>
      </c>
      <c r="R845" s="246">
        <v>200</v>
      </c>
      <c r="S845" s="244">
        <v>200</v>
      </c>
      <c r="V845" s="259">
        <f t="shared" si="86"/>
        <v>200</v>
      </c>
      <c r="X845" s="245">
        <v>10</v>
      </c>
      <c r="AJ845" s="245">
        <v>200</v>
      </c>
      <c r="AK845" s="250">
        <v>210</v>
      </c>
      <c r="AP845" s="257">
        <f t="shared" si="81"/>
        <v>210</v>
      </c>
      <c r="AS845" s="245">
        <f t="shared" si="82"/>
        <v>210</v>
      </c>
      <c r="AU845" s="8" t="s">
        <v>1286</v>
      </c>
    </row>
    <row r="846" spans="2:47" hidden="1" x14ac:dyDescent="0.3">
      <c r="B846" t="str">
        <f>VLOOKUP(D846,'[1]DOF080 Rev'!B:B,1,FALSE)</f>
        <v>20328040</v>
      </c>
      <c r="C846" t="str">
        <f>VLOOKUP(D846,Category!A:B,2,FALSE)</f>
        <v>NCOS</v>
      </c>
      <c r="D846" t="str">
        <f t="shared" si="85"/>
        <v>20328040</v>
      </c>
      <c r="E846" t="str">
        <f t="shared" si="83"/>
        <v>People &amp; Place DirectorateAss Dir DeliveryIndustrial Estates</v>
      </c>
      <c r="F846" t="s">
        <v>482</v>
      </c>
      <c r="G846" t="s">
        <v>483</v>
      </c>
      <c r="H846" t="s">
        <v>247</v>
      </c>
      <c r="I846" t="s">
        <v>1236</v>
      </c>
      <c r="J846" t="s">
        <v>708</v>
      </c>
      <c r="K846" t="s">
        <v>709</v>
      </c>
      <c r="L846">
        <v>2032</v>
      </c>
      <c r="M846" t="s">
        <v>720</v>
      </c>
      <c r="N846">
        <v>8040</v>
      </c>
      <c r="O846" t="s">
        <v>441</v>
      </c>
      <c r="P846" s="6" t="str">
        <f t="shared" si="84"/>
        <v>Income</v>
      </c>
      <c r="Q846" s="246">
        <v>-200</v>
      </c>
      <c r="R846" s="246">
        <v>-200</v>
      </c>
      <c r="S846" s="244">
        <v>-200</v>
      </c>
      <c r="V846" s="259">
        <f t="shared" si="86"/>
        <v>-200</v>
      </c>
      <c r="AH846" s="245">
        <v>-10</v>
      </c>
      <c r="AJ846" s="245">
        <v>-200</v>
      </c>
      <c r="AK846" s="250">
        <v>-210</v>
      </c>
      <c r="AP846" s="257">
        <f t="shared" si="81"/>
        <v>-210</v>
      </c>
      <c r="AS846" s="245">
        <f t="shared" si="82"/>
        <v>-210</v>
      </c>
      <c r="AU846" s="8" t="s">
        <v>1286</v>
      </c>
    </row>
    <row r="847" spans="2:47" hidden="1" x14ac:dyDescent="0.3">
      <c r="B847" t="str">
        <f>VLOOKUP(D847,'[1]DOF080 Rev'!B:B,1,FALSE)</f>
        <v>20328500</v>
      </c>
      <c r="C847" t="str">
        <f>VLOOKUP(D847,Category!A:B,2,FALSE)</f>
        <v>NCOS</v>
      </c>
      <c r="D847" t="str">
        <f t="shared" si="85"/>
        <v>20328500</v>
      </c>
      <c r="E847" t="str">
        <f t="shared" si="83"/>
        <v>People &amp; Place DirectorateAss Dir DeliveryIndustrial Estates</v>
      </c>
      <c r="F847" t="s">
        <v>482</v>
      </c>
      <c r="G847" t="s">
        <v>483</v>
      </c>
      <c r="H847" t="s">
        <v>247</v>
      </c>
      <c r="I847" t="s">
        <v>1236</v>
      </c>
      <c r="J847" t="s">
        <v>708</v>
      </c>
      <c r="K847" t="s">
        <v>709</v>
      </c>
      <c r="L847">
        <v>2032</v>
      </c>
      <c r="M847" t="s">
        <v>720</v>
      </c>
      <c r="N847">
        <v>8500</v>
      </c>
      <c r="O847" t="s">
        <v>362</v>
      </c>
      <c r="P847" s="6" t="str">
        <f t="shared" si="84"/>
        <v>Income</v>
      </c>
      <c r="Q847" s="246">
        <v>-4000</v>
      </c>
      <c r="R847" s="246">
        <v>-4000</v>
      </c>
      <c r="S847" s="244">
        <v>-4000</v>
      </c>
      <c r="V847" s="259">
        <f t="shared" si="86"/>
        <v>-4000</v>
      </c>
      <c r="AJ847" s="245">
        <v>-4000</v>
      </c>
      <c r="AK847" s="250">
        <v>-4000</v>
      </c>
      <c r="AP847" s="257">
        <f t="shared" si="81"/>
        <v>-4000</v>
      </c>
      <c r="AS847" s="245">
        <f t="shared" si="82"/>
        <v>-4000</v>
      </c>
      <c r="AU847" s="8" t="s">
        <v>1286</v>
      </c>
    </row>
    <row r="848" spans="2:47" hidden="1" x14ac:dyDescent="0.3">
      <c r="B848" t="str">
        <f>VLOOKUP(D848,'[1]DOF080 Rev'!B:B,1,FALSE)</f>
        <v>20331016</v>
      </c>
      <c r="C848" t="str">
        <f>VLOOKUP(D848,Category!A:B,2,FALSE)</f>
        <v>NCOS</v>
      </c>
      <c r="D848" t="str">
        <f t="shared" si="85"/>
        <v>20331016</v>
      </c>
      <c r="E848" t="str">
        <f t="shared" si="83"/>
        <v>People &amp; Place DirectorateAss Dir DeliveryIndustrial Estates</v>
      </c>
      <c r="F848" t="s">
        <v>482</v>
      </c>
      <c r="G848" t="s">
        <v>483</v>
      </c>
      <c r="H848" t="s">
        <v>247</v>
      </c>
      <c r="I848" t="s">
        <v>1236</v>
      </c>
      <c r="J848" t="s">
        <v>708</v>
      </c>
      <c r="K848" t="s">
        <v>709</v>
      </c>
      <c r="L848">
        <v>2033</v>
      </c>
      <c r="M848" t="s">
        <v>721</v>
      </c>
      <c r="N848">
        <v>1016</v>
      </c>
      <c r="O848" t="s">
        <v>599</v>
      </c>
      <c r="P848" s="6" t="str">
        <f t="shared" si="84"/>
        <v>Expenditure</v>
      </c>
      <c r="Q848" s="246">
        <v>250</v>
      </c>
      <c r="R848" s="246">
        <v>250</v>
      </c>
      <c r="S848" s="244">
        <v>250</v>
      </c>
      <c r="V848" s="259">
        <f t="shared" si="86"/>
        <v>250</v>
      </c>
      <c r="AJ848" s="245">
        <v>250</v>
      </c>
      <c r="AK848" s="250">
        <v>250</v>
      </c>
      <c r="AP848" s="257">
        <f t="shared" si="81"/>
        <v>250</v>
      </c>
      <c r="AS848" s="245">
        <f t="shared" si="82"/>
        <v>250</v>
      </c>
      <c r="AU848" s="8" t="s">
        <v>1286</v>
      </c>
    </row>
    <row r="849" spans="2:47" hidden="1" x14ac:dyDescent="0.3">
      <c r="B849" t="str">
        <f>VLOOKUP(D849,'[1]DOF080 Rev'!B:B,1,FALSE)</f>
        <v>20331031</v>
      </c>
      <c r="C849" t="str">
        <f>VLOOKUP(D849,Category!A:B,2,FALSE)</f>
        <v>NCOS</v>
      </c>
      <c r="D849" t="str">
        <f t="shared" si="85"/>
        <v>20331031</v>
      </c>
      <c r="E849" t="str">
        <f t="shared" si="83"/>
        <v>People &amp; Place DirectorateAss Dir DeliveryIndustrial Estates</v>
      </c>
      <c r="F849" t="s">
        <v>482</v>
      </c>
      <c r="G849" t="s">
        <v>483</v>
      </c>
      <c r="H849" t="s">
        <v>247</v>
      </c>
      <c r="I849" t="s">
        <v>1236</v>
      </c>
      <c r="J849" t="s">
        <v>708</v>
      </c>
      <c r="K849" t="s">
        <v>709</v>
      </c>
      <c r="L849">
        <v>2033</v>
      </c>
      <c r="M849" t="s">
        <v>721</v>
      </c>
      <c r="N849">
        <v>1031</v>
      </c>
      <c r="O849" t="s">
        <v>529</v>
      </c>
      <c r="P849" s="6" t="str">
        <f t="shared" si="84"/>
        <v>Expenditure</v>
      </c>
      <c r="Q849" s="246">
        <v>0</v>
      </c>
      <c r="R849" s="246">
        <v>0</v>
      </c>
      <c r="S849" s="244">
        <v>0</v>
      </c>
      <c r="V849" s="259">
        <f t="shared" si="86"/>
        <v>0</v>
      </c>
      <c r="AJ849" s="245">
        <v>0</v>
      </c>
      <c r="AK849" s="250">
        <v>0</v>
      </c>
      <c r="AP849" s="257">
        <f t="shared" si="81"/>
        <v>0</v>
      </c>
      <c r="AS849" s="245">
        <f t="shared" si="82"/>
        <v>0</v>
      </c>
      <c r="AU849" s="8" t="s">
        <v>1286</v>
      </c>
    </row>
    <row r="850" spans="2:47" hidden="1" x14ac:dyDescent="0.3">
      <c r="B850" t="str">
        <f>VLOOKUP(D850,'[1]DOF080 Rev'!B:B,1,FALSE)</f>
        <v>20331042</v>
      </c>
      <c r="C850" t="str">
        <f>VLOOKUP(D850,Category!A:B,2,FALSE)</f>
        <v>NCOS</v>
      </c>
      <c r="D850" t="str">
        <f t="shared" si="85"/>
        <v>20331042</v>
      </c>
      <c r="E850" t="str">
        <f t="shared" si="83"/>
        <v>People &amp; Place DirectorateAss Dir DeliveryIndustrial Estates</v>
      </c>
      <c r="F850" t="s">
        <v>482</v>
      </c>
      <c r="G850" t="s">
        <v>483</v>
      </c>
      <c r="H850" t="s">
        <v>247</v>
      </c>
      <c r="I850" t="s">
        <v>1236</v>
      </c>
      <c r="J850" t="s">
        <v>708</v>
      </c>
      <c r="K850" t="s">
        <v>709</v>
      </c>
      <c r="L850">
        <v>2033</v>
      </c>
      <c r="M850" t="s">
        <v>721</v>
      </c>
      <c r="N850">
        <v>1042</v>
      </c>
      <c r="O850" t="s">
        <v>180</v>
      </c>
      <c r="P850" s="6" t="str">
        <f t="shared" si="84"/>
        <v>Expenditure</v>
      </c>
      <c r="Q850" s="246">
        <v>60</v>
      </c>
      <c r="R850" s="246">
        <v>60</v>
      </c>
      <c r="S850" s="244">
        <v>60</v>
      </c>
      <c r="V850" s="259">
        <f t="shared" si="86"/>
        <v>60</v>
      </c>
      <c r="AJ850" s="245">
        <v>60</v>
      </c>
      <c r="AK850" s="250">
        <v>60</v>
      </c>
      <c r="AP850" s="257">
        <f t="shared" si="81"/>
        <v>60</v>
      </c>
      <c r="AS850" s="245">
        <f t="shared" si="82"/>
        <v>60</v>
      </c>
      <c r="AU850" s="8" t="s">
        <v>1286</v>
      </c>
    </row>
    <row r="851" spans="2:47" hidden="1" x14ac:dyDescent="0.3">
      <c r="B851" t="str">
        <f>VLOOKUP(D851,'[1]DOF080 Rev'!B:B,1,FALSE)</f>
        <v>20338040</v>
      </c>
      <c r="C851" t="str">
        <f>VLOOKUP(D851,Category!A:B,2,FALSE)</f>
        <v>NCOS</v>
      </c>
      <c r="D851" t="str">
        <f t="shared" si="85"/>
        <v>20338040</v>
      </c>
      <c r="E851" t="str">
        <f t="shared" si="83"/>
        <v>People &amp; Place DirectorateAss Dir DeliveryIndustrial Estates</v>
      </c>
      <c r="F851" t="s">
        <v>482</v>
      </c>
      <c r="G851" t="s">
        <v>483</v>
      </c>
      <c r="H851" t="s">
        <v>247</v>
      </c>
      <c r="I851" t="s">
        <v>1236</v>
      </c>
      <c r="J851" t="s">
        <v>708</v>
      </c>
      <c r="K851" t="s">
        <v>709</v>
      </c>
      <c r="L851">
        <v>2033</v>
      </c>
      <c r="M851" t="s">
        <v>721</v>
      </c>
      <c r="N851">
        <v>8040</v>
      </c>
      <c r="O851" t="s">
        <v>441</v>
      </c>
      <c r="P851" s="6" t="str">
        <f t="shared" si="84"/>
        <v>Income</v>
      </c>
      <c r="Q851" s="246">
        <v>-30</v>
      </c>
      <c r="R851" s="246">
        <v>-30</v>
      </c>
      <c r="S851" s="244">
        <v>-30</v>
      </c>
      <c r="V851" s="259">
        <f t="shared" si="86"/>
        <v>-30</v>
      </c>
      <c r="AH851" s="245">
        <v>-30</v>
      </c>
      <c r="AJ851" s="245">
        <v>-30</v>
      </c>
      <c r="AK851" s="250">
        <v>-60</v>
      </c>
      <c r="AP851" s="257">
        <f t="shared" si="81"/>
        <v>-60</v>
      </c>
      <c r="AS851" s="245">
        <f t="shared" si="82"/>
        <v>-60</v>
      </c>
      <c r="AU851" s="8" t="s">
        <v>1286</v>
      </c>
    </row>
    <row r="852" spans="2:47" hidden="1" x14ac:dyDescent="0.3">
      <c r="B852" t="str">
        <f>VLOOKUP(D852,'[1]DOF080 Rev'!B:B,1,FALSE)</f>
        <v>20338500</v>
      </c>
      <c r="C852" t="str">
        <f>VLOOKUP(D852,Category!A:B,2,FALSE)</f>
        <v>NCOS</v>
      </c>
      <c r="D852" t="str">
        <f t="shared" si="85"/>
        <v>20338500</v>
      </c>
      <c r="E852" t="str">
        <f t="shared" si="83"/>
        <v>People &amp; Place DirectorateAss Dir DeliveryIndustrial Estates</v>
      </c>
      <c r="F852" t="s">
        <v>482</v>
      </c>
      <c r="G852" t="s">
        <v>483</v>
      </c>
      <c r="H852" t="s">
        <v>247</v>
      </c>
      <c r="I852" t="s">
        <v>1236</v>
      </c>
      <c r="J852" t="s">
        <v>708</v>
      </c>
      <c r="K852" t="s">
        <v>709</v>
      </c>
      <c r="L852">
        <v>2033</v>
      </c>
      <c r="M852" t="s">
        <v>721</v>
      </c>
      <c r="N852">
        <v>8500</v>
      </c>
      <c r="O852" t="s">
        <v>362</v>
      </c>
      <c r="P852" s="6" t="str">
        <f t="shared" si="84"/>
        <v>Income</v>
      </c>
      <c r="Q852" s="246">
        <v>-4000</v>
      </c>
      <c r="R852" s="246">
        <v>-4000</v>
      </c>
      <c r="S852" s="244">
        <v>-4000</v>
      </c>
      <c r="V852" s="259">
        <f t="shared" si="86"/>
        <v>-4000</v>
      </c>
      <c r="AJ852" s="245">
        <v>-4000</v>
      </c>
      <c r="AK852" s="250">
        <v>-4000</v>
      </c>
      <c r="AP852" s="257">
        <f t="shared" si="81"/>
        <v>-4000</v>
      </c>
      <c r="AS852" s="245">
        <f t="shared" si="82"/>
        <v>-4000</v>
      </c>
      <c r="AU852" s="8" t="s">
        <v>1286</v>
      </c>
    </row>
    <row r="853" spans="2:47" hidden="1" x14ac:dyDescent="0.3">
      <c r="B853" t="str">
        <f>VLOOKUP(D853,'[1]DOF080 Rev'!B:B,1,FALSE)</f>
        <v>20338504</v>
      </c>
      <c r="C853" t="str">
        <f>VLOOKUP(D853,Category!A:B,2,FALSE)</f>
        <v>NCOS</v>
      </c>
      <c r="D853" t="str">
        <f t="shared" si="85"/>
        <v>20338504</v>
      </c>
      <c r="E853" t="str">
        <f t="shared" si="83"/>
        <v>People &amp; Place DirectorateAss Dir DeliveryIndustrial Estates</v>
      </c>
      <c r="F853" t="s">
        <v>482</v>
      </c>
      <c r="G853" t="s">
        <v>483</v>
      </c>
      <c r="H853" t="s">
        <v>247</v>
      </c>
      <c r="I853" t="s">
        <v>1236</v>
      </c>
      <c r="J853" t="s">
        <v>708</v>
      </c>
      <c r="K853" t="s">
        <v>709</v>
      </c>
      <c r="L853">
        <v>2033</v>
      </c>
      <c r="M853" t="s">
        <v>721</v>
      </c>
      <c r="N853">
        <v>8504</v>
      </c>
      <c r="O853" t="s">
        <v>722</v>
      </c>
      <c r="P853" s="6" t="str">
        <f t="shared" si="84"/>
        <v>Income</v>
      </c>
      <c r="Q853" s="246">
        <v>-50</v>
      </c>
      <c r="R853" s="246">
        <v>-50</v>
      </c>
      <c r="S853" s="244">
        <v>-50</v>
      </c>
      <c r="V853" s="259">
        <f t="shared" si="86"/>
        <v>-50</v>
      </c>
      <c r="AJ853" s="245">
        <v>-50</v>
      </c>
      <c r="AK853" s="250">
        <v>-50</v>
      </c>
      <c r="AP853" s="257">
        <f t="shared" si="81"/>
        <v>-50</v>
      </c>
      <c r="AS853" s="245">
        <f t="shared" si="82"/>
        <v>-50</v>
      </c>
      <c r="AU853" s="8" t="s">
        <v>1286</v>
      </c>
    </row>
    <row r="854" spans="2:47" hidden="1" x14ac:dyDescent="0.3">
      <c r="B854" t="str">
        <f>VLOOKUP(D854,'[1]DOF080 Rev'!B:B,1,FALSE)</f>
        <v>20341019</v>
      </c>
      <c r="C854" t="str">
        <f>VLOOKUP(D854,Category!A:B,2,FALSE)</f>
        <v>NCOS</v>
      </c>
      <c r="D854" t="str">
        <f t="shared" si="85"/>
        <v>20341019</v>
      </c>
      <c r="E854" t="str">
        <f t="shared" si="83"/>
        <v>People &amp; Place DirectorateAss Dir DeliveryIndustrial Estates</v>
      </c>
      <c r="F854" t="s">
        <v>482</v>
      </c>
      <c r="G854" t="s">
        <v>483</v>
      </c>
      <c r="H854" t="s">
        <v>247</v>
      </c>
      <c r="I854" t="s">
        <v>1236</v>
      </c>
      <c r="J854" t="s">
        <v>708</v>
      </c>
      <c r="K854" t="s">
        <v>709</v>
      </c>
      <c r="L854">
        <v>2034</v>
      </c>
      <c r="M854" t="s">
        <v>723</v>
      </c>
      <c r="N854">
        <v>1019</v>
      </c>
      <c r="O854" t="s">
        <v>601</v>
      </c>
      <c r="P854" s="6" t="str">
        <f t="shared" si="84"/>
        <v>Expenditure</v>
      </c>
      <c r="Q854" s="246">
        <v>60</v>
      </c>
      <c r="R854" s="246">
        <v>60</v>
      </c>
      <c r="S854" s="244">
        <v>60</v>
      </c>
      <c r="V854" s="259">
        <f t="shared" si="86"/>
        <v>60</v>
      </c>
      <c r="AJ854" s="245">
        <v>60</v>
      </c>
      <c r="AK854" s="250">
        <v>60</v>
      </c>
      <c r="AP854" s="257">
        <f t="shared" si="81"/>
        <v>60</v>
      </c>
      <c r="AS854" s="245">
        <f t="shared" si="82"/>
        <v>60</v>
      </c>
      <c r="AU854" s="8" t="s">
        <v>1286</v>
      </c>
    </row>
    <row r="855" spans="2:47" hidden="1" x14ac:dyDescent="0.3">
      <c r="B855" t="str">
        <f>VLOOKUP(D855,'[1]DOF080 Rev'!B:B,1,FALSE)</f>
        <v>20341042</v>
      </c>
      <c r="C855" t="str">
        <f>VLOOKUP(D855,Category!A:B,2,FALSE)</f>
        <v>NCOS</v>
      </c>
      <c r="D855" t="str">
        <f t="shared" si="85"/>
        <v>20341042</v>
      </c>
      <c r="E855" t="str">
        <f t="shared" si="83"/>
        <v>People &amp; Place DirectorateAss Dir DeliveryIndustrial Estates</v>
      </c>
      <c r="F855" t="s">
        <v>482</v>
      </c>
      <c r="G855" t="s">
        <v>483</v>
      </c>
      <c r="H855" t="s">
        <v>247</v>
      </c>
      <c r="I855" t="s">
        <v>1236</v>
      </c>
      <c r="J855" t="s">
        <v>708</v>
      </c>
      <c r="K855" t="s">
        <v>709</v>
      </c>
      <c r="L855">
        <v>2034</v>
      </c>
      <c r="M855" t="s">
        <v>723</v>
      </c>
      <c r="N855">
        <v>1042</v>
      </c>
      <c r="O855" t="s">
        <v>180</v>
      </c>
      <c r="P855" s="6" t="str">
        <f t="shared" si="84"/>
        <v>Expenditure</v>
      </c>
      <c r="Q855" s="246">
        <v>50</v>
      </c>
      <c r="R855" s="246">
        <v>50</v>
      </c>
      <c r="S855" s="244">
        <v>50</v>
      </c>
      <c r="V855" s="259">
        <f t="shared" si="86"/>
        <v>50</v>
      </c>
      <c r="AJ855" s="245">
        <v>50</v>
      </c>
      <c r="AK855" s="250">
        <v>50</v>
      </c>
      <c r="AP855" s="257">
        <f t="shared" si="81"/>
        <v>50</v>
      </c>
      <c r="AS855" s="245">
        <f t="shared" si="82"/>
        <v>50</v>
      </c>
      <c r="AU855" s="8" t="s">
        <v>1286</v>
      </c>
    </row>
    <row r="856" spans="2:47" hidden="1" x14ac:dyDescent="0.3">
      <c r="B856" t="str">
        <f>VLOOKUP(D856,'[1]DOF080 Rev'!B:B,1,FALSE)</f>
        <v>20348040</v>
      </c>
      <c r="C856" t="str">
        <f>VLOOKUP(D856,Category!A:B,2,FALSE)</f>
        <v>NCOS</v>
      </c>
      <c r="D856" t="str">
        <f t="shared" si="85"/>
        <v>20348040</v>
      </c>
      <c r="E856" t="str">
        <f t="shared" si="83"/>
        <v>People &amp; Place DirectorateAss Dir DeliveryIndustrial Estates</v>
      </c>
      <c r="F856" t="s">
        <v>482</v>
      </c>
      <c r="G856" t="s">
        <v>483</v>
      </c>
      <c r="H856" t="s">
        <v>247</v>
      </c>
      <c r="I856" t="s">
        <v>1236</v>
      </c>
      <c r="J856" t="s">
        <v>708</v>
      </c>
      <c r="K856" t="s">
        <v>709</v>
      </c>
      <c r="L856">
        <v>2034</v>
      </c>
      <c r="M856" t="s">
        <v>723</v>
      </c>
      <c r="N856">
        <v>8040</v>
      </c>
      <c r="O856" t="s">
        <v>441</v>
      </c>
      <c r="P856" s="6" t="str">
        <f t="shared" si="84"/>
        <v>Income</v>
      </c>
      <c r="Q856" s="246">
        <v>-50</v>
      </c>
      <c r="R856" s="246">
        <v>-50</v>
      </c>
      <c r="S856" s="244">
        <v>-50</v>
      </c>
      <c r="V856" s="259">
        <f t="shared" si="86"/>
        <v>-50</v>
      </c>
      <c r="AJ856" s="245">
        <v>-50</v>
      </c>
      <c r="AK856" s="250">
        <v>-50</v>
      </c>
      <c r="AP856" s="257">
        <f t="shared" si="81"/>
        <v>-50</v>
      </c>
      <c r="AS856" s="245">
        <f t="shared" si="82"/>
        <v>-50</v>
      </c>
      <c r="AU856" s="8" t="s">
        <v>1286</v>
      </c>
    </row>
    <row r="857" spans="2:47" hidden="1" x14ac:dyDescent="0.3">
      <c r="B857" t="str">
        <f>VLOOKUP(D857,'[1]DOF080 Rev'!B:B,1,FALSE)</f>
        <v>20348500</v>
      </c>
      <c r="C857" t="str">
        <f>VLOOKUP(D857,Category!A:B,2,FALSE)</f>
        <v>NCOS</v>
      </c>
      <c r="D857" t="str">
        <f t="shared" si="85"/>
        <v>20348500</v>
      </c>
      <c r="E857" t="str">
        <f t="shared" si="83"/>
        <v>People &amp; Place DirectorateAss Dir DeliveryIndustrial Estates</v>
      </c>
      <c r="F857" t="s">
        <v>482</v>
      </c>
      <c r="G857" t="s">
        <v>483</v>
      </c>
      <c r="H857" t="s">
        <v>247</v>
      </c>
      <c r="I857" t="s">
        <v>1236</v>
      </c>
      <c r="J857" t="s">
        <v>708</v>
      </c>
      <c r="K857" t="s">
        <v>709</v>
      </c>
      <c r="L857">
        <v>2034</v>
      </c>
      <c r="M857" t="s">
        <v>723</v>
      </c>
      <c r="N857">
        <v>8500</v>
      </c>
      <c r="O857" t="s">
        <v>362</v>
      </c>
      <c r="P857" s="6" t="str">
        <f t="shared" si="84"/>
        <v>Income</v>
      </c>
      <c r="Q857" s="246">
        <v>-3000</v>
      </c>
      <c r="R857" s="246">
        <v>-3000</v>
      </c>
      <c r="S857" s="244">
        <v>-3000</v>
      </c>
      <c r="V857" s="259">
        <f t="shared" si="86"/>
        <v>-3000</v>
      </c>
      <c r="AJ857" s="245">
        <v>-3000</v>
      </c>
      <c r="AK857" s="250">
        <v>-3000</v>
      </c>
      <c r="AP857" s="257">
        <f t="shared" si="81"/>
        <v>-3000</v>
      </c>
      <c r="AS857" s="245">
        <f t="shared" si="82"/>
        <v>-3000</v>
      </c>
      <c r="AU857" s="8" t="s">
        <v>1286</v>
      </c>
    </row>
    <row r="858" spans="2:47" hidden="1" x14ac:dyDescent="0.3">
      <c r="B858" t="str">
        <f>VLOOKUP(D858,'[1]DOF080 Rev'!B:B,1,FALSE)</f>
        <v>20348504</v>
      </c>
      <c r="C858" t="str">
        <f>VLOOKUP(D858,Category!A:B,2,FALSE)</f>
        <v>NCOS</v>
      </c>
      <c r="D858" t="str">
        <f t="shared" si="85"/>
        <v>20348504</v>
      </c>
      <c r="E858" t="str">
        <f t="shared" si="83"/>
        <v>People &amp; Place DirectorateAss Dir DeliveryIndustrial Estates</v>
      </c>
      <c r="F858" t="s">
        <v>482</v>
      </c>
      <c r="G858" t="s">
        <v>483</v>
      </c>
      <c r="H858" t="s">
        <v>247</v>
      </c>
      <c r="I858" t="s">
        <v>1236</v>
      </c>
      <c r="J858" t="s">
        <v>708</v>
      </c>
      <c r="K858" t="s">
        <v>709</v>
      </c>
      <c r="L858">
        <v>2034</v>
      </c>
      <c r="M858" t="s">
        <v>723</v>
      </c>
      <c r="N858">
        <v>8504</v>
      </c>
      <c r="O858" t="s">
        <v>722</v>
      </c>
      <c r="P858" s="6" t="str">
        <f t="shared" si="84"/>
        <v>Income</v>
      </c>
      <c r="Q858" s="246">
        <v>-90</v>
      </c>
      <c r="R858" s="246">
        <v>-90</v>
      </c>
      <c r="S858" s="244">
        <v>-90</v>
      </c>
      <c r="V858" s="259">
        <f t="shared" si="86"/>
        <v>-90</v>
      </c>
      <c r="AJ858" s="245">
        <v>-90</v>
      </c>
      <c r="AK858" s="250">
        <v>-90</v>
      </c>
      <c r="AP858" s="257">
        <f t="shared" si="81"/>
        <v>-90</v>
      </c>
      <c r="AS858" s="245">
        <f t="shared" si="82"/>
        <v>-90</v>
      </c>
      <c r="AU858" s="8" t="s">
        <v>1286</v>
      </c>
    </row>
    <row r="859" spans="2:47" hidden="1" x14ac:dyDescent="0.3">
      <c r="B859" t="str">
        <f>VLOOKUP(D859,'[1]DOF080 Rev'!B:B,1,FALSE)</f>
        <v>20351019</v>
      </c>
      <c r="C859" t="str">
        <f>VLOOKUP(D859,Category!A:B,2,FALSE)</f>
        <v>NCOS</v>
      </c>
      <c r="D859" t="str">
        <f t="shared" si="85"/>
        <v>20351019</v>
      </c>
      <c r="E859" t="str">
        <f t="shared" si="83"/>
        <v>People &amp; Place DirectorateAss Dir DeliveryIndustrial Estates</v>
      </c>
      <c r="F859" t="s">
        <v>482</v>
      </c>
      <c r="G859" t="s">
        <v>483</v>
      </c>
      <c r="H859" t="s">
        <v>247</v>
      </c>
      <c r="I859" t="s">
        <v>1236</v>
      </c>
      <c r="J859" t="s">
        <v>708</v>
      </c>
      <c r="K859" t="s">
        <v>709</v>
      </c>
      <c r="L859">
        <v>2035</v>
      </c>
      <c r="M859" t="s">
        <v>724</v>
      </c>
      <c r="N859">
        <v>1019</v>
      </c>
      <c r="O859" t="s">
        <v>601</v>
      </c>
      <c r="P859" s="6" t="str">
        <f t="shared" si="84"/>
        <v>Expenditure</v>
      </c>
      <c r="Q859" s="246">
        <v>60</v>
      </c>
      <c r="R859" s="246">
        <v>60</v>
      </c>
      <c r="S859" s="244">
        <v>60</v>
      </c>
      <c r="V859" s="259">
        <f t="shared" si="86"/>
        <v>60</v>
      </c>
      <c r="AJ859" s="245">
        <v>60</v>
      </c>
      <c r="AK859" s="250">
        <v>60</v>
      </c>
      <c r="AP859" s="257">
        <f t="shared" si="81"/>
        <v>60</v>
      </c>
      <c r="AS859" s="245">
        <f t="shared" si="82"/>
        <v>60</v>
      </c>
      <c r="AU859" s="8" t="s">
        <v>1286</v>
      </c>
    </row>
    <row r="860" spans="2:47" hidden="1" x14ac:dyDescent="0.3">
      <c r="B860" t="str">
        <f>VLOOKUP(D860,'[1]DOF080 Rev'!B:B,1,FALSE)</f>
        <v>20351042</v>
      </c>
      <c r="C860" t="str">
        <f>VLOOKUP(D860,Category!A:B,2,FALSE)</f>
        <v>NCOS</v>
      </c>
      <c r="D860" t="str">
        <f t="shared" si="85"/>
        <v>20351042</v>
      </c>
      <c r="E860" t="str">
        <f t="shared" si="83"/>
        <v>People &amp; Place DirectorateAss Dir DeliveryIndustrial Estates</v>
      </c>
      <c r="F860" t="s">
        <v>482</v>
      </c>
      <c r="G860" t="s">
        <v>483</v>
      </c>
      <c r="H860" t="s">
        <v>247</v>
      </c>
      <c r="I860" t="s">
        <v>1236</v>
      </c>
      <c r="J860" t="s">
        <v>708</v>
      </c>
      <c r="K860" t="s">
        <v>709</v>
      </c>
      <c r="L860">
        <v>2035</v>
      </c>
      <c r="M860" t="s">
        <v>724</v>
      </c>
      <c r="N860">
        <v>1042</v>
      </c>
      <c r="O860" t="s">
        <v>180</v>
      </c>
      <c r="P860" s="6" t="str">
        <f t="shared" si="84"/>
        <v>Expenditure</v>
      </c>
      <c r="Q860" s="246">
        <v>60</v>
      </c>
      <c r="R860" s="246">
        <v>60</v>
      </c>
      <c r="S860" s="244">
        <v>60</v>
      </c>
      <c r="V860" s="259">
        <f t="shared" si="86"/>
        <v>60</v>
      </c>
      <c r="AJ860" s="245">
        <v>60</v>
      </c>
      <c r="AK860" s="250">
        <v>60</v>
      </c>
      <c r="AP860" s="257">
        <f t="shared" si="81"/>
        <v>60</v>
      </c>
      <c r="AS860" s="245">
        <f t="shared" si="82"/>
        <v>60</v>
      </c>
      <c r="AU860" s="8" t="s">
        <v>1286</v>
      </c>
    </row>
    <row r="861" spans="2:47" hidden="1" x14ac:dyDescent="0.3">
      <c r="B861" t="str">
        <f>VLOOKUP(D861,'[1]DOF080 Rev'!B:B,1,FALSE)</f>
        <v>20358040</v>
      </c>
      <c r="C861" t="str">
        <f>VLOOKUP(D861,Category!A:B,2,FALSE)</f>
        <v>NCOS</v>
      </c>
      <c r="D861" t="str">
        <f t="shared" si="85"/>
        <v>20358040</v>
      </c>
      <c r="E861" t="str">
        <f t="shared" si="83"/>
        <v>People &amp; Place DirectorateAss Dir DeliveryIndustrial Estates</v>
      </c>
      <c r="F861" t="s">
        <v>482</v>
      </c>
      <c r="G861" t="s">
        <v>483</v>
      </c>
      <c r="H861" t="s">
        <v>247</v>
      </c>
      <c r="I861" t="s">
        <v>1236</v>
      </c>
      <c r="J861" t="s">
        <v>708</v>
      </c>
      <c r="K861" t="s">
        <v>709</v>
      </c>
      <c r="L861">
        <v>2035</v>
      </c>
      <c r="M861" t="s">
        <v>724</v>
      </c>
      <c r="N861">
        <v>8040</v>
      </c>
      <c r="O861" t="s">
        <v>441</v>
      </c>
      <c r="P861" s="6" t="str">
        <f t="shared" si="84"/>
        <v>Income</v>
      </c>
      <c r="Q861" s="246">
        <v>-60</v>
      </c>
      <c r="R861" s="246">
        <v>-60</v>
      </c>
      <c r="S861" s="244">
        <v>-60</v>
      </c>
      <c r="V861" s="259">
        <f t="shared" si="86"/>
        <v>-60</v>
      </c>
      <c r="AJ861" s="245">
        <v>-60</v>
      </c>
      <c r="AK861" s="250">
        <v>-60</v>
      </c>
      <c r="AP861" s="257">
        <f t="shared" si="81"/>
        <v>-60</v>
      </c>
      <c r="AS861" s="245">
        <f t="shared" si="82"/>
        <v>-60</v>
      </c>
      <c r="AU861" s="8" t="s">
        <v>1286</v>
      </c>
    </row>
    <row r="862" spans="2:47" hidden="1" x14ac:dyDescent="0.3">
      <c r="B862" t="str">
        <f>VLOOKUP(D862,'[1]DOF080 Rev'!B:B,1,FALSE)</f>
        <v>20358500</v>
      </c>
      <c r="C862" t="str">
        <f>VLOOKUP(D862,Category!A:B,2,FALSE)</f>
        <v>NCOS</v>
      </c>
      <c r="D862" t="str">
        <f t="shared" si="85"/>
        <v>20358500</v>
      </c>
      <c r="E862" t="str">
        <f t="shared" si="83"/>
        <v>People &amp; Place DirectorateAss Dir DeliveryIndustrial Estates</v>
      </c>
      <c r="F862" t="s">
        <v>482</v>
      </c>
      <c r="G862" t="s">
        <v>483</v>
      </c>
      <c r="H862" t="s">
        <v>247</v>
      </c>
      <c r="I862" t="s">
        <v>1236</v>
      </c>
      <c r="J862" t="s">
        <v>708</v>
      </c>
      <c r="K862" t="s">
        <v>709</v>
      </c>
      <c r="L862">
        <v>2035</v>
      </c>
      <c r="M862" t="s">
        <v>724</v>
      </c>
      <c r="N862">
        <v>8500</v>
      </c>
      <c r="O862" t="s">
        <v>362</v>
      </c>
      <c r="P862" s="6" t="str">
        <f t="shared" si="84"/>
        <v>Income</v>
      </c>
      <c r="Q862" s="246">
        <v>-4000</v>
      </c>
      <c r="R862" s="246">
        <v>-4000</v>
      </c>
      <c r="S862" s="244">
        <v>-4000</v>
      </c>
      <c r="V862" s="259">
        <f t="shared" si="86"/>
        <v>-4000</v>
      </c>
      <c r="AJ862" s="245">
        <v>-4000</v>
      </c>
      <c r="AK862" s="250">
        <v>-4000</v>
      </c>
      <c r="AP862" s="257">
        <f t="shared" si="81"/>
        <v>-4000</v>
      </c>
      <c r="AS862" s="245">
        <f t="shared" si="82"/>
        <v>-4000</v>
      </c>
      <c r="AU862" s="8" t="s">
        <v>1286</v>
      </c>
    </row>
    <row r="863" spans="2:47" hidden="1" x14ac:dyDescent="0.3">
      <c r="B863" t="str">
        <f>VLOOKUP(D863,'[1]DOF080 Rev'!B:B,1,FALSE)</f>
        <v>20358504</v>
      </c>
      <c r="C863" t="str">
        <f>VLOOKUP(D863,Category!A:B,2,FALSE)</f>
        <v>NCOS</v>
      </c>
      <c r="D863" t="str">
        <f t="shared" si="85"/>
        <v>20358504</v>
      </c>
      <c r="E863" t="str">
        <f t="shared" si="83"/>
        <v>People &amp; Place DirectorateAss Dir DeliveryIndustrial Estates</v>
      </c>
      <c r="F863" t="s">
        <v>482</v>
      </c>
      <c r="G863" t="s">
        <v>483</v>
      </c>
      <c r="H863" t="s">
        <v>247</v>
      </c>
      <c r="I863" t="s">
        <v>1236</v>
      </c>
      <c r="J863" t="s">
        <v>708</v>
      </c>
      <c r="K863" t="s">
        <v>709</v>
      </c>
      <c r="L863">
        <v>2035</v>
      </c>
      <c r="M863" t="s">
        <v>724</v>
      </c>
      <c r="N863">
        <v>8504</v>
      </c>
      <c r="O863" t="s">
        <v>722</v>
      </c>
      <c r="P863" s="6" t="str">
        <f t="shared" si="84"/>
        <v>Income</v>
      </c>
      <c r="Q863" s="246">
        <v>-110</v>
      </c>
      <c r="R863" s="246">
        <v>-110</v>
      </c>
      <c r="S863" s="244">
        <v>-110</v>
      </c>
      <c r="V863" s="259">
        <f t="shared" si="86"/>
        <v>-110</v>
      </c>
      <c r="AJ863" s="245">
        <v>-110</v>
      </c>
      <c r="AK863" s="250">
        <v>-110</v>
      </c>
      <c r="AP863" s="257">
        <f t="shared" si="81"/>
        <v>-110</v>
      </c>
      <c r="AS863" s="245">
        <f t="shared" si="82"/>
        <v>-110</v>
      </c>
      <c r="AU863" s="8" t="s">
        <v>1286</v>
      </c>
    </row>
    <row r="864" spans="2:47" hidden="1" x14ac:dyDescent="0.3">
      <c r="B864" t="str">
        <f>VLOOKUP(D864,'[1]DOF080 Rev'!B:B,1,FALSE)</f>
        <v>20368500</v>
      </c>
      <c r="C864" t="str">
        <f>VLOOKUP(D864,Category!A:B,2,FALSE)</f>
        <v>NCOS</v>
      </c>
      <c r="D864" t="str">
        <f t="shared" si="85"/>
        <v>20368500</v>
      </c>
      <c r="E864" t="str">
        <f t="shared" si="83"/>
        <v>People &amp; Place DirectorateAss Dir DeliveryIndustrial Estates</v>
      </c>
      <c r="F864" t="s">
        <v>482</v>
      </c>
      <c r="G864" t="s">
        <v>483</v>
      </c>
      <c r="H864" t="s">
        <v>247</v>
      </c>
      <c r="I864" t="s">
        <v>1236</v>
      </c>
      <c r="J864" t="s">
        <v>708</v>
      </c>
      <c r="K864" t="s">
        <v>709</v>
      </c>
      <c r="L864">
        <v>2036</v>
      </c>
      <c r="M864" t="s">
        <v>725</v>
      </c>
      <c r="N864">
        <v>8500</v>
      </c>
      <c r="O864" t="s">
        <v>362</v>
      </c>
      <c r="P864" s="6" t="str">
        <f t="shared" si="84"/>
        <v>Income</v>
      </c>
      <c r="Q864" s="246">
        <v>-6250</v>
      </c>
      <c r="R864" s="246">
        <v>-6250</v>
      </c>
      <c r="S864" s="244">
        <v>-6250</v>
      </c>
      <c r="V864" s="259">
        <f t="shared" si="86"/>
        <v>-6250</v>
      </c>
      <c r="AJ864" s="245">
        <v>-6250</v>
      </c>
      <c r="AK864" s="250">
        <v>-6250</v>
      </c>
      <c r="AP864" s="257">
        <f t="shared" si="81"/>
        <v>-6250</v>
      </c>
      <c r="AS864" s="245">
        <f t="shared" si="82"/>
        <v>-6250</v>
      </c>
      <c r="AU864" s="8" t="s">
        <v>1286</v>
      </c>
    </row>
    <row r="865" spans="2:47" hidden="1" x14ac:dyDescent="0.3">
      <c r="B865" t="str">
        <f>VLOOKUP(D865,'[1]DOF080 Rev'!B:B,1,FALSE)</f>
        <v>20378500</v>
      </c>
      <c r="C865" t="str">
        <f>VLOOKUP(D865,Category!A:B,2,FALSE)</f>
        <v>NCOS</v>
      </c>
      <c r="D865" t="str">
        <f t="shared" si="85"/>
        <v>20378500</v>
      </c>
      <c r="E865" t="str">
        <f t="shared" si="83"/>
        <v>People &amp; Place DirectorateAss Dir DeliveryIndustrial Estates</v>
      </c>
      <c r="F865" t="s">
        <v>482</v>
      </c>
      <c r="G865" t="s">
        <v>483</v>
      </c>
      <c r="H865" t="s">
        <v>247</v>
      </c>
      <c r="I865" t="s">
        <v>1236</v>
      </c>
      <c r="J865" t="s">
        <v>708</v>
      </c>
      <c r="K865" t="s">
        <v>709</v>
      </c>
      <c r="L865">
        <v>2037</v>
      </c>
      <c r="M865" t="s">
        <v>726</v>
      </c>
      <c r="N865">
        <v>8500</v>
      </c>
      <c r="O865" t="s">
        <v>362</v>
      </c>
      <c r="P865" s="6" t="str">
        <f t="shared" si="84"/>
        <v>Income</v>
      </c>
      <c r="Q865" s="246">
        <v>-18500</v>
      </c>
      <c r="R865" s="246">
        <v>-18500</v>
      </c>
      <c r="S865" s="244">
        <v>-18500</v>
      </c>
      <c r="V865" s="259">
        <f t="shared" si="86"/>
        <v>-18500</v>
      </c>
      <c r="AJ865" s="245">
        <v>-18500</v>
      </c>
      <c r="AK865" s="250">
        <v>-18500</v>
      </c>
      <c r="AP865" s="257">
        <f t="shared" si="81"/>
        <v>-18500</v>
      </c>
      <c r="AS865" s="245">
        <f t="shared" si="82"/>
        <v>-18500</v>
      </c>
      <c r="AU865" s="8" t="s">
        <v>1286</v>
      </c>
    </row>
    <row r="866" spans="2:47" hidden="1" x14ac:dyDescent="0.3">
      <c r="B866" t="str">
        <f>VLOOKUP(D866,'[1]DOF080 Rev'!B:B,1,FALSE)</f>
        <v>20388500</v>
      </c>
      <c r="C866" t="str">
        <f>VLOOKUP(D866,Category!A:B,2,FALSE)</f>
        <v>NCOS</v>
      </c>
      <c r="D866" t="str">
        <f t="shared" si="85"/>
        <v>20388500</v>
      </c>
      <c r="E866" t="str">
        <f t="shared" si="83"/>
        <v>People &amp; Place DirectorateAss Dir DeliveryIndustrial Estates</v>
      </c>
      <c r="F866" t="s">
        <v>482</v>
      </c>
      <c r="G866" t="s">
        <v>483</v>
      </c>
      <c r="H866" t="s">
        <v>247</v>
      </c>
      <c r="I866" t="s">
        <v>1236</v>
      </c>
      <c r="J866" t="s">
        <v>708</v>
      </c>
      <c r="K866" t="s">
        <v>709</v>
      </c>
      <c r="L866">
        <v>2038</v>
      </c>
      <c r="M866" t="s">
        <v>727</v>
      </c>
      <c r="N866">
        <v>8500</v>
      </c>
      <c r="O866" t="s">
        <v>362</v>
      </c>
      <c r="P866" s="6" t="str">
        <f t="shared" si="84"/>
        <v>Income</v>
      </c>
      <c r="Q866" s="246">
        <v>-12500</v>
      </c>
      <c r="R866" s="246">
        <v>-12500</v>
      </c>
      <c r="S866" s="244">
        <v>-12500</v>
      </c>
      <c r="V866" s="259">
        <f t="shared" si="86"/>
        <v>-12500</v>
      </c>
      <c r="AJ866" s="245">
        <v>-12500</v>
      </c>
      <c r="AK866" s="250">
        <v>-12500</v>
      </c>
      <c r="AP866" s="257">
        <f t="shared" si="81"/>
        <v>-12500</v>
      </c>
      <c r="AS866" s="245">
        <f t="shared" si="82"/>
        <v>-12500</v>
      </c>
      <c r="AU866" s="8" t="s">
        <v>1286</v>
      </c>
    </row>
    <row r="867" spans="2:47" hidden="1" x14ac:dyDescent="0.3">
      <c r="B867" t="str">
        <f>VLOOKUP(D867,'[1]DOF080 Rev'!B:B,1,FALSE)</f>
        <v>20398500</v>
      </c>
      <c r="C867" t="str">
        <f>VLOOKUP(D867,Category!A:B,2,FALSE)</f>
        <v>NCOS</v>
      </c>
      <c r="D867" t="str">
        <f t="shared" si="85"/>
        <v>20398500</v>
      </c>
      <c r="E867" t="str">
        <f t="shared" si="83"/>
        <v>People &amp; Place DirectorateAss Dir DeliveryIndustrial Estates</v>
      </c>
      <c r="F867" t="s">
        <v>482</v>
      </c>
      <c r="G867" t="s">
        <v>483</v>
      </c>
      <c r="H867" t="s">
        <v>247</v>
      </c>
      <c r="I867" t="s">
        <v>1236</v>
      </c>
      <c r="J867" t="s">
        <v>708</v>
      </c>
      <c r="K867" t="s">
        <v>709</v>
      </c>
      <c r="L867">
        <v>2039</v>
      </c>
      <c r="M867" t="s">
        <v>728</v>
      </c>
      <c r="N867">
        <v>8500</v>
      </c>
      <c r="O867" t="s">
        <v>362</v>
      </c>
      <c r="P867" s="6" t="str">
        <f t="shared" si="84"/>
        <v>Income</v>
      </c>
      <c r="Q867" s="246">
        <v>-4200</v>
      </c>
      <c r="R867" s="246">
        <v>-4200</v>
      </c>
      <c r="S867" s="244">
        <v>-4200</v>
      </c>
      <c r="V867" s="259">
        <f t="shared" si="86"/>
        <v>-4200</v>
      </c>
      <c r="AJ867" s="245">
        <v>-4200</v>
      </c>
      <c r="AK867" s="250">
        <v>-4200</v>
      </c>
      <c r="AP867" s="257">
        <f t="shared" si="81"/>
        <v>-4200</v>
      </c>
      <c r="AS867" s="245">
        <f t="shared" si="82"/>
        <v>-4200</v>
      </c>
      <c r="AU867" s="8" t="s">
        <v>1286</v>
      </c>
    </row>
    <row r="868" spans="2:47" hidden="1" x14ac:dyDescent="0.3">
      <c r="B868" t="str">
        <f>VLOOKUP(D868,'[1]DOF080 Rev'!B:B,1,FALSE)</f>
        <v>20401016</v>
      </c>
      <c r="C868" t="str">
        <f>VLOOKUP(D868,Category!A:B,2,FALSE)</f>
        <v>NCOS</v>
      </c>
      <c r="D868" t="str">
        <f t="shared" si="85"/>
        <v>20401016</v>
      </c>
      <c r="E868" t="str">
        <f t="shared" si="83"/>
        <v>People &amp; Place DirectorateAss Dir DeliveryIndustrial Estates</v>
      </c>
      <c r="F868" t="s">
        <v>482</v>
      </c>
      <c r="G868" t="s">
        <v>483</v>
      </c>
      <c r="H868" t="s">
        <v>247</v>
      </c>
      <c r="I868" t="s">
        <v>1236</v>
      </c>
      <c r="J868" t="s">
        <v>708</v>
      </c>
      <c r="K868" t="s">
        <v>709</v>
      </c>
      <c r="L868">
        <v>2040</v>
      </c>
      <c r="M868" t="s">
        <v>729</v>
      </c>
      <c r="N868">
        <v>1016</v>
      </c>
      <c r="O868" t="s">
        <v>599</v>
      </c>
      <c r="P868" s="6" t="str">
        <f t="shared" si="84"/>
        <v>Expenditure</v>
      </c>
      <c r="Q868" s="246">
        <v>1000</v>
      </c>
      <c r="R868" s="246">
        <v>1000</v>
      </c>
      <c r="S868" s="244">
        <v>1000</v>
      </c>
      <c r="V868" s="259">
        <f t="shared" si="86"/>
        <v>1000</v>
      </c>
      <c r="AJ868" s="245">
        <v>1000</v>
      </c>
      <c r="AK868" s="250">
        <v>1000</v>
      </c>
      <c r="AP868" s="257">
        <f t="shared" si="81"/>
        <v>1000</v>
      </c>
      <c r="AS868" s="245">
        <f t="shared" si="82"/>
        <v>1000</v>
      </c>
      <c r="AU868" s="8" t="s">
        <v>1286</v>
      </c>
    </row>
    <row r="869" spans="2:47" hidden="1" x14ac:dyDescent="0.3">
      <c r="B869" t="str">
        <f>VLOOKUP(D869,'[1]DOF080 Rev'!B:B,1,FALSE)</f>
        <v>20401042</v>
      </c>
      <c r="C869" t="str">
        <f>VLOOKUP(D869,Category!A:B,2,FALSE)</f>
        <v>NCOS</v>
      </c>
      <c r="D869" t="str">
        <f t="shared" si="85"/>
        <v>20401042</v>
      </c>
      <c r="E869" t="str">
        <f t="shared" si="83"/>
        <v>People &amp; Place DirectorateAss Dir DeliveryIndustrial Estates</v>
      </c>
      <c r="F869" t="s">
        <v>482</v>
      </c>
      <c r="G869" t="s">
        <v>483</v>
      </c>
      <c r="H869" t="s">
        <v>247</v>
      </c>
      <c r="I869" t="s">
        <v>1236</v>
      </c>
      <c r="J869" t="s">
        <v>708</v>
      </c>
      <c r="K869" t="s">
        <v>709</v>
      </c>
      <c r="L869">
        <v>2040</v>
      </c>
      <c r="M869" t="s">
        <v>729</v>
      </c>
      <c r="N869">
        <v>1042</v>
      </c>
      <c r="O869" t="s">
        <v>180</v>
      </c>
      <c r="P869" s="6" t="str">
        <f t="shared" si="84"/>
        <v>Expenditure</v>
      </c>
      <c r="Q869" s="246">
        <v>50</v>
      </c>
      <c r="R869" s="246">
        <v>50</v>
      </c>
      <c r="S869" s="244">
        <v>50</v>
      </c>
      <c r="V869" s="259">
        <f t="shared" si="86"/>
        <v>50</v>
      </c>
      <c r="AJ869" s="245">
        <v>50</v>
      </c>
      <c r="AK869" s="250">
        <v>50</v>
      </c>
      <c r="AP869" s="257">
        <f t="shared" si="81"/>
        <v>50</v>
      </c>
      <c r="AS869" s="245">
        <f t="shared" si="82"/>
        <v>50</v>
      </c>
      <c r="AU869" s="8" t="s">
        <v>1286</v>
      </c>
    </row>
    <row r="870" spans="2:47" hidden="1" x14ac:dyDescent="0.3">
      <c r="B870" t="str">
        <f>VLOOKUP(D870,'[1]DOF080 Rev'!B:B,1,FALSE)</f>
        <v>20408040</v>
      </c>
      <c r="C870" t="str">
        <f>VLOOKUP(D870,Category!A:B,2,FALSE)</f>
        <v>NCOS</v>
      </c>
      <c r="D870" t="str">
        <f t="shared" si="85"/>
        <v>20408040</v>
      </c>
      <c r="E870" t="str">
        <f t="shared" si="83"/>
        <v>People &amp; Place DirectorateAss Dir DeliveryIndustrial Estates</v>
      </c>
      <c r="F870" t="s">
        <v>482</v>
      </c>
      <c r="G870" t="s">
        <v>483</v>
      </c>
      <c r="H870" t="s">
        <v>247</v>
      </c>
      <c r="I870" t="s">
        <v>1236</v>
      </c>
      <c r="J870" t="s">
        <v>708</v>
      </c>
      <c r="K870" t="s">
        <v>709</v>
      </c>
      <c r="L870">
        <v>2040</v>
      </c>
      <c r="M870" t="s">
        <v>729</v>
      </c>
      <c r="N870">
        <v>8040</v>
      </c>
      <c r="O870" t="s">
        <v>441</v>
      </c>
      <c r="P870" s="6" t="str">
        <f t="shared" si="84"/>
        <v>Income</v>
      </c>
      <c r="Q870" s="246">
        <v>-50</v>
      </c>
      <c r="R870" s="246">
        <v>-50</v>
      </c>
      <c r="S870" s="244">
        <v>-50</v>
      </c>
      <c r="V870" s="259">
        <f t="shared" si="86"/>
        <v>-50</v>
      </c>
      <c r="AJ870" s="245">
        <v>-50</v>
      </c>
      <c r="AK870" s="250">
        <v>-50</v>
      </c>
      <c r="AP870" s="257">
        <f t="shared" si="81"/>
        <v>-50</v>
      </c>
      <c r="AS870" s="245">
        <f t="shared" si="82"/>
        <v>-50</v>
      </c>
      <c r="AU870" s="8" t="s">
        <v>1286</v>
      </c>
    </row>
    <row r="871" spans="2:47" hidden="1" x14ac:dyDescent="0.3">
      <c r="B871" t="str">
        <f>VLOOKUP(D871,'[1]DOF080 Rev'!B:B,1,FALSE)</f>
        <v>20408500</v>
      </c>
      <c r="C871" t="str">
        <f>VLOOKUP(D871,Category!A:B,2,FALSE)</f>
        <v>NCOS</v>
      </c>
      <c r="D871" t="str">
        <f t="shared" si="85"/>
        <v>20408500</v>
      </c>
      <c r="E871" t="str">
        <f t="shared" si="83"/>
        <v>People &amp; Place DirectorateAss Dir DeliveryIndustrial Estates</v>
      </c>
      <c r="F871" t="s">
        <v>482</v>
      </c>
      <c r="G871" t="s">
        <v>483</v>
      </c>
      <c r="H871" t="s">
        <v>247</v>
      </c>
      <c r="I871" t="s">
        <v>1236</v>
      </c>
      <c r="J871" t="s">
        <v>708</v>
      </c>
      <c r="K871" t="s">
        <v>709</v>
      </c>
      <c r="L871">
        <v>2040</v>
      </c>
      <c r="M871" t="s">
        <v>729</v>
      </c>
      <c r="N871">
        <v>8500</v>
      </c>
      <c r="O871" t="s">
        <v>362</v>
      </c>
      <c r="P871" s="6" t="str">
        <f t="shared" si="84"/>
        <v>Income</v>
      </c>
      <c r="Q871" s="246">
        <v>-3500</v>
      </c>
      <c r="R871" s="246">
        <v>-3500</v>
      </c>
      <c r="S871" s="244">
        <v>-3500</v>
      </c>
      <c r="V871" s="259">
        <f t="shared" si="86"/>
        <v>-3500</v>
      </c>
      <c r="AJ871" s="245">
        <v>-3500</v>
      </c>
      <c r="AK871" s="250">
        <v>-3500</v>
      </c>
      <c r="AP871" s="257">
        <f t="shared" si="81"/>
        <v>-3500</v>
      </c>
      <c r="AS871" s="245">
        <f t="shared" si="82"/>
        <v>-3500</v>
      </c>
      <c r="AU871" s="8" t="s">
        <v>1286</v>
      </c>
    </row>
    <row r="872" spans="2:47" hidden="1" x14ac:dyDescent="0.3">
      <c r="B872" t="str">
        <f>VLOOKUP(D872,'[1]DOF080 Rev'!B:B,1,FALSE)</f>
        <v>20408504</v>
      </c>
      <c r="C872" t="str">
        <f>VLOOKUP(D872,Category!A:B,2,FALSE)</f>
        <v>NCOS</v>
      </c>
      <c r="D872" t="str">
        <f t="shared" si="85"/>
        <v>20408504</v>
      </c>
      <c r="E872" t="str">
        <f t="shared" si="83"/>
        <v>People &amp; Place DirectorateAss Dir DeliveryIndustrial Estates</v>
      </c>
      <c r="F872" t="s">
        <v>482</v>
      </c>
      <c r="G872" t="s">
        <v>483</v>
      </c>
      <c r="H872" t="s">
        <v>247</v>
      </c>
      <c r="I872" t="s">
        <v>1236</v>
      </c>
      <c r="J872" t="s">
        <v>708</v>
      </c>
      <c r="K872" t="s">
        <v>709</v>
      </c>
      <c r="L872">
        <v>2040</v>
      </c>
      <c r="M872" t="s">
        <v>729</v>
      </c>
      <c r="N872">
        <v>8504</v>
      </c>
      <c r="O872" t="s">
        <v>722</v>
      </c>
      <c r="P872" s="6" t="str">
        <f t="shared" si="84"/>
        <v>Income</v>
      </c>
      <c r="Q872" s="246">
        <v>-90</v>
      </c>
      <c r="R872" s="246">
        <v>-90</v>
      </c>
      <c r="S872" s="244">
        <v>-90</v>
      </c>
      <c r="V872" s="259">
        <f t="shared" si="86"/>
        <v>-90</v>
      </c>
      <c r="AJ872" s="245">
        <v>-90</v>
      </c>
      <c r="AK872" s="250">
        <v>-90</v>
      </c>
      <c r="AP872" s="257">
        <f t="shared" si="81"/>
        <v>-90</v>
      </c>
      <c r="AS872" s="245">
        <f t="shared" si="82"/>
        <v>-90</v>
      </c>
      <c r="AU872" s="8" t="s">
        <v>1286</v>
      </c>
    </row>
    <row r="873" spans="2:47" hidden="1" x14ac:dyDescent="0.3">
      <c r="B873" t="str">
        <f>VLOOKUP(D873,'[1]DOF080 Rev'!B:B,1,FALSE)</f>
        <v>20411042</v>
      </c>
      <c r="C873" t="str">
        <f>VLOOKUP(D873,Category!A:B,2,FALSE)</f>
        <v>NCOS</v>
      </c>
      <c r="D873" t="str">
        <f t="shared" si="85"/>
        <v>20411042</v>
      </c>
      <c r="E873" t="str">
        <f t="shared" si="83"/>
        <v>People &amp; Place DirectorateAss Dir DeliveryIndustrial Estates</v>
      </c>
      <c r="F873" t="s">
        <v>482</v>
      </c>
      <c r="G873" t="s">
        <v>483</v>
      </c>
      <c r="H873" t="s">
        <v>247</v>
      </c>
      <c r="I873" t="s">
        <v>1236</v>
      </c>
      <c r="J873" t="s">
        <v>708</v>
      </c>
      <c r="K873" t="s">
        <v>709</v>
      </c>
      <c r="L873">
        <v>2041</v>
      </c>
      <c r="M873" t="s">
        <v>730</v>
      </c>
      <c r="N873">
        <v>1042</v>
      </c>
      <c r="O873" t="s">
        <v>180</v>
      </c>
      <c r="P873" s="6" t="str">
        <f t="shared" si="84"/>
        <v>Expenditure</v>
      </c>
      <c r="Q873" s="246">
        <v>170</v>
      </c>
      <c r="R873" s="246">
        <v>170</v>
      </c>
      <c r="S873" s="244">
        <v>170</v>
      </c>
      <c r="V873" s="259">
        <f t="shared" si="86"/>
        <v>170</v>
      </c>
      <c r="AJ873" s="245">
        <v>170</v>
      </c>
      <c r="AK873" s="250">
        <v>170</v>
      </c>
      <c r="AP873" s="257">
        <f t="shared" si="81"/>
        <v>170</v>
      </c>
      <c r="AS873" s="245">
        <f t="shared" si="82"/>
        <v>170</v>
      </c>
      <c r="AU873" s="8" t="s">
        <v>1286</v>
      </c>
    </row>
    <row r="874" spans="2:47" hidden="1" x14ac:dyDescent="0.3">
      <c r="B874" t="str">
        <f>VLOOKUP(D874,'[1]DOF080 Rev'!B:B,1,FALSE)</f>
        <v>20418040</v>
      </c>
      <c r="C874" t="str">
        <f>VLOOKUP(D874,Category!A:B,2,FALSE)</f>
        <v>NCOS</v>
      </c>
      <c r="D874" t="str">
        <f t="shared" si="85"/>
        <v>20418040</v>
      </c>
      <c r="E874" t="str">
        <f t="shared" si="83"/>
        <v>People &amp; Place DirectorateAss Dir DeliveryIndustrial Estates</v>
      </c>
      <c r="F874" t="s">
        <v>482</v>
      </c>
      <c r="G874" t="s">
        <v>483</v>
      </c>
      <c r="H874" t="s">
        <v>247</v>
      </c>
      <c r="I874" t="s">
        <v>1236</v>
      </c>
      <c r="J874" t="s">
        <v>708</v>
      </c>
      <c r="K874" t="s">
        <v>709</v>
      </c>
      <c r="L874">
        <v>2041</v>
      </c>
      <c r="M874" t="s">
        <v>730</v>
      </c>
      <c r="N874">
        <v>8040</v>
      </c>
      <c r="O874" t="s">
        <v>441</v>
      </c>
      <c r="P874" s="6" t="str">
        <f t="shared" si="84"/>
        <v>Income</v>
      </c>
      <c r="Q874" s="246">
        <v>-170</v>
      </c>
      <c r="R874" s="246">
        <v>-170</v>
      </c>
      <c r="S874" s="244">
        <v>-170</v>
      </c>
      <c r="V874" s="259">
        <f t="shared" si="86"/>
        <v>-170</v>
      </c>
      <c r="AJ874" s="245">
        <v>-170</v>
      </c>
      <c r="AK874" s="250">
        <v>-170</v>
      </c>
      <c r="AP874" s="257">
        <f t="shared" si="81"/>
        <v>-170</v>
      </c>
      <c r="AS874" s="245">
        <f t="shared" si="82"/>
        <v>-170</v>
      </c>
      <c r="AU874" s="8" t="s">
        <v>1286</v>
      </c>
    </row>
    <row r="875" spans="2:47" hidden="1" x14ac:dyDescent="0.3">
      <c r="B875" t="str">
        <f>VLOOKUP(D875,'[1]DOF080 Rev'!B:B,1,FALSE)</f>
        <v>20418500</v>
      </c>
      <c r="C875" t="str">
        <f>VLOOKUP(D875,Category!A:B,2,FALSE)</f>
        <v>NCOS</v>
      </c>
      <c r="D875" t="str">
        <f t="shared" si="85"/>
        <v>20418500</v>
      </c>
      <c r="E875" t="str">
        <f t="shared" si="83"/>
        <v>People &amp; Place DirectorateAss Dir DeliveryIndustrial Estates</v>
      </c>
      <c r="F875" t="s">
        <v>482</v>
      </c>
      <c r="G875" t="s">
        <v>483</v>
      </c>
      <c r="H875" t="s">
        <v>247</v>
      </c>
      <c r="I875" t="s">
        <v>1236</v>
      </c>
      <c r="J875" t="s">
        <v>708</v>
      </c>
      <c r="K875" t="s">
        <v>709</v>
      </c>
      <c r="L875">
        <v>2041</v>
      </c>
      <c r="M875" t="s">
        <v>730</v>
      </c>
      <c r="N875">
        <v>8500</v>
      </c>
      <c r="O875" t="s">
        <v>362</v>
      </c>
      <c r="P875" s="6" t="str">
        <f t="shared" si="84"/>
        <v>Income</v>
      </c>
      <c r="Q875" s="246">
        <v>-10500</v>
      </c>
      <c r="R875" s="246">
        <v>-10500</v>
      </c>
      <c r="S875" s="244">
        <v>-10500</v>
      </c>
      <c r="V875" s="259">
        <f t="shared" si="86"/>
        <v>-10500</v>
      </c>
      <c r="AJ875" s="245">
        <v>-10500</v>
      </c>
      <c r="AK875" s="250">
        <v>-10500</v>
      </c>
      <c r="AP875" s="257">
        <f t="shared" si="81"/>
        <v>-10500</v>
      </c>
      <c r="AS875" s="245">
        <f t="shared" si="82"/>
        <v>-10500</v>
      </c>
      <c r="AU875" s="8" t="s">
        <v>1286</v>
      </c>
    </row>
    <row r="876" spans="2:47" hidden="1" x14ac:dyDescent="0.3">
      <c r="B876" t="str">
        <f>VLOOKUP(D876,'[1]DOF080 Rev'!B:B,1,FALSE)</f>
        <v>20418504</v>
      </c>
      <c r="C876" t="str">
        <f>VLOOKUP(D876,Category!A:B,2,FALSE)</f>
        <v>NCOS</v>
      </c>
      <c r="D876" t="str">
        <f t="shared" si="85"/>
        <v>20418504</v>
      </c>
      <c r="E876" t="str">
        <f t="shared" si="83"/>
        <v>People &amp; Place DirectorateAss Dir DeliveryIndustrial Estates</v>
      </c>
      <c r="F876" t="s">
        <v>482</v>
      </c>
      <c r="G876" t="s">
        <v>483</v>
      </c>
      <c r="H876" t="s">
        <v>247</v>
      </c>
      <c r="I876" t="s">
        <v>1236</v>
      </c>
      <c r="J876" t="s">
        <v>708</v>
      </c>
      <c r="K876" t="s">
        <v>709</v>
      </c>
      <c r="L876">
        <v>2041</v>
      </c>
      <c r="M876" t="s">
        <v>730</v>
      </c>
      <c r="N876">
        <v>8504</v>
      </c>
      <c r="O876" t="s">
        <v>722</v>
      </c>
      <c r="P876" s="6" t="str">
        <f t="shared" si="84"/>
        <v>Income</v>
      </c>
      <c r="Q876" s="246">
        <v>-270</v>
      </c>
      <c r="R876" s="246">
        <v>-270</v>
      </c>
      <c r="S876" s="244">
        <v>-270</v>
      </c>
      <c r="V876" s="259">
        <f t="shared" si="86"/>
        <v>-270</v>
      </c>
      <c r="AJ876" s="245">
        <v>-270</v>
      </c>
      <c r="AK876" s="250">
        <v>-270</v>
      </c>
      <c r="AP876" s="257">
        <f t="shared" si="81"/>
        <v>-270</v>
      </c>
      <c r="AS876" s="245">
        <f t="shared" si="82"/>
        <v>-270</v>
      </c>
      <c r="AU876" s="8" t="s">
        <v>1286</v>
      </c>
    </row>
    <row r="877" spans="2:47" hidden="1" x14ac:dyDescent="0.3">
      <c r="B877" t="str">
        <f>VLOOKUP(D877,'[1]DOF080 Rev'!B:B,1,FALSE)</f>
        <v>20421042</v>
      </c>
      <c r="C877" t="str">
        <f>VLOOKUP(D877,Category!A:B,2,FALSE)</f>
        <v>NCOS</v>
      </c>
      <c r="D877" t="str">
        <f t="shared" si="85"/>
        <v>20421042</v>
      </c>
      <c r="E877" t="str">
        <f t="shared" si="83"/>
        <v>People &amp; Place DirectorateAss Dir DeliveryIndustrial Estates</v>
      </c>
      <c r="F877" t="s">
        <v>482</v>
      </c>
      <c r="G877" t="s">
        <v>483</v>
      </c>
      <c r="H877" t="s">
        <v>247</v>
      </c>
      <c r="I877" t="s">
        <v>1236</v>
      </c>
      <c r="J877" t="s">
        <v>708</v>
      </c>
      <c r="K877" t="s">
        <v>709</v>
      </c>
      <c r="L877">
        <v>2042</v>
      </c>
      <c r="M877" t="s">
        <v>731</v>
      </c>
      <c r="N877">
        <v>1042</v>
      </c>
      <c r="O877" t="s">
        <v>180</v>
      </c>
      <c r="P877" s="6" t="str">
        <f t="shared" si="84"/>
        <v>Expenditure</v>
      </c>
      <c r="Q877" s="246">
        <v>160</v>
      </c>
      <c r="R877" s="246">
        <v>160</v>
      </c>
      <c r="S877" s="244">
        <v>160</v>
      </c>
      <c r="V877" s="259">
        <f t="shared" si="86"/>
        <v>160</v>
      </c>
      <c r="AJ877" s="245">
        <v>160</v>
      </c>
      <c r="AK877" s="250">
        <v>160</v>
      </c>
      <c r="AP877" s="257">
        <f t="shared" si="81"/>
        <v>160</v>
      </c>
      <c r="AS877" s="245">
        <f t="shared" si="82"/>
        <v>160</v>
      </c>
      <c r="AU877" s="8" t="s">
        <v>1286</v>
      </c>
    </row>
    <row r="878" spans="2:47" hidden="1" x14ac:dyDescent="0.3">
      <c r="B878" t="str">
        <f>VLOOKUP(D878,'[1]DOF080 Rev'!B:B,1,FALSE)</f>
        <v>20428040</v>
      </c>
      <c r="C878" t="str">
        <f>VLOOKUP(D878,Category!A:B,2,FALSE)</f>
        <v>NCOS</v>
      </c>
      <c r="D878" t="str">
        <f t="shared" si="85"/>
        <v>20428040</v>
      </c>
      <c r="E878" t="str">
        <f t="shared" si="83"/>
        <v>People &amp; Place DirectorateAss Dir DeliveryIndustrial Estates</v>
      </c>
      <c r="F878" t="s">
        <v>482</v>
      </c>
      <c r="G878" t="s">
        <v>483</v>
      </c>
      <c r="H878" t="s">
        <v>247</v>
      </c>
      <c r="I878" t="s">
        <v>1236</v>
      </c>
      <c r="J878" t="s">
        <v>708</v>
      </c>
      <c r="K878" t="s">
        <v>709</v>
      </c>
      <c r="L878">
        <v>2042</v>
      </c>
      <c r="M878" t="s">
        <v>731</v>
      </c>
      <c r="N878">
        <v>8040</v>
      </c>
      <c r="O878" t="s">
        <v>441</v>
      </c>
      <c r="P878" s="6" t="str">
        <f t="shared" si="84"/>
        <v>Income</v>
      </c>
      <c r="Q878" s="246">
        <v>-160</v>
      </c>
      <c r="R878" s="246">
        <v>-160</v>
      </c>
      <c r="S878" s="244">
        <v>-160</v>
      </c>
      <c r="V878" s="259">
        <f t="shared" si="86"/>
        <v>-160</v>
      </c>
      <c r="AJ878" s="245">
        <v>-160</v>
      </c>
      <c r="AK878" s="250">
        <v>-160</v>
      </c>
      <c r="AP878" s="257">
        <f t="shared" si="81"/>
        <v>-160</v>
      </c>
      <c r="AS878" s="245">
        <f t="shared" si="82"/>
        <v>-160</v>
      </c>
      <c r="AU878" s="8" t="s">
        <v>1286</v>
      </c>
    </row>
    <row r="879" spans="2:47" hidden="1" x14ac:dyDescent="0.3">
      <c r="B879" t="str">
        <f>VLOOKUP(D879,'[1]DOF080 Rev'!B:B,1,FALSE)</f>
        <v>20428500</v>
      </c>
      <c r="C879" t="str">
        <f>VLOOKUP(D879,Category!A:B,2,FALSE)</f>
        <v>NCOS</v>
      </c>
      <c r="D879" t="str">
        <f t="shared" si="85"/>
        <v>20428500</v>
      </c>
      <c r="E879" t="str">
        <f t="shared" si="83"/>
        <v>People &amp; Place DirectorateAss Dir DeliveryIndustrial Estates</v>
      </c>
      <c r="F879" t="s">
        <v>482</v>
      </c>
      <c r="G879" t="s">
        <v>483</v>
      </c>
      <c r="H879" t="s">
        <v>247</v>
      </c>
      <c r="I879" t="s">
        <v>1236</v>
      </c>
      <c r="J879" t="s">
        <v>708</v>
      </c>
      <c r="K879" t="s">
        <v>709</v>
      </c>
      <c r="L879">
        <v>2042</v>
      </c>
      <c r="M879" t="s">
        <v>731</v>
      </c>
      <c r="N879">
        <v>8500</v>
      </c>
      <c r="O879" t="s">
        <v>362</v>
      </c>
      <c r="P879" s="6" t="str">
        <f t="shared" si="84"/>
        <v>Income</v>
      </c>
      <c r="Q879" s="246">
        <v>-9500</v>
      </c>
      <c r="R879" s="246">
        <v>-9500</v>
      </c>
      <c r="S879" s="244">
        <v>-9500</v>
      </c>
      <c r="V879" s="259">
        <f t="shared" si="86"/>
        <v>-9500</v>
      </c>
      <c r="AJ879" s="245">
        <v>-9500</v>
      </c>
      <c r="AK879" s="250">
        <v>-9500</v>
      </c>
      <c r="AP879" s="257">
        <f t="shared" si="81"/>
        <v>-9500</v>
      </c>
      <c r="AS879" s="245">
        <f t="shared" si="82"/>
        <v>-9500</v>
      </c>
      <c r="AU879" s="8" t="s">
        <v>1286</v>
      </c>
    </row>
    <row r="880" spans="2:47" hidden="1" x14ac:dyDescent="0.3">
      <c r="B880" t="str">
        <f>VLOOKUP(D880,'[1]DOF080 Rev'!B:B,1,FALSE)</f>
        <v>20428504</v>
      </c>
      <c r="C880" t="str">
        <f>VLOOKUP(D880,Category!A:B,2,FALSE)</f>
        <v>NCOS</v>
      </c>
      <c r="D880" t="str">
        <f t="shared" si="85"/>
        <v>20428504</v>
      </c>
      <c r="E880" t="str">
        <f t="shared" si="83"/>
        <v>People &amp; Place DirectorateAss Dir DeliveryIndustrial Estates</v>
      </c>
      <c r="F880" t="s">
        <v>482</v>
      </c>
      <c r="G880" t="s">
        <v>483</v>
      </c>
      <c r="H880" t="s">
        <v>247</v>
      </c>
      <c r="I880" t="s">
        <v>1236</v>
      </c>
      <c r="J880" t="s">
        <v>708</v>
      </c>
      <c r="K880" t="s">
        <v>709</v>
      </c>
      <c r="L880">
        <v>2042</v>
      </c>
      <c r="M880" t="s">
        <v>731</v>
      </c>
      <c r="N880">
        <v>8504</v>
      </c>
      <c r="O880" t="s">
        <v>722</v>
      </c>
      <c r="P880" s="6" t="str">
        <f t="shared" si="84"/>
        <v>Income</v>
      </c>
      <c r="Q880" s="246">
        <v>-240</v>
      </c>
      <c r="R880" s="246">
        <v>-240</v>
      </c>
      <c r="S880" s="244">
        <v>-240</v>
      </c>
      <c r="V880" s="259">
        <f t="shared" si="86"/>
        <v>-240</v>
      </c>
      <c r="AJ880" s="245">
        <v>-240</v>
      </c>
      <c r="AK880" s="250">
        <v>-240</v>
      </c>
      <c r="AP880" s="257">
        <f t="shared" si="81"/>
        <v>-240</v>
      </c>
      <c r="AS880" s="245">
        <f t="shared" si="82"/>
        <v>-240</v>
      </c>
      <c r="AU880" s="8" t="s">
        <v>1286</v>
      </c>
    </row>
    <row r="881" spans="2:47" hidden="1" x14ac:dyDescent="0.3">
      <c r="B881" t="str">
        <f>VLOOKUP(D881,'[1]DOF080 Rev'!B:B,1,FALSE)</f>
        <v>20431042</v>
      </c>
      <c r="C881" t="str">
        <f>VLOOKUP(D881,Category!A:B,2,FALSE)</f>
        <v>NCOS</v>
      </c>
      <c r="D881" t="str">
        <f t="shared" si="85"/>
        <v>20431042</v>
      </c>
      <c r="E881" t="str">
        <f t="shared" si="83"/>
        <v>People &amp; Place DirectorateAss Dir DeliveryIndustrial Estates</v>
      </c>
      <c r="F881" t="s">
        <v>482</v>
      </c>
      <c r="G881" t="s">
        <v>483</v>
      </c>
      <c r="H881" t="s">
        <v>247</v>
      </c>
      <c r="I881" t="s">
        <v>1236</v>
      </c>
      <c r="J881" t="s">
        <v>708</v>
      </c>
      <c r="K881" t="s">
        <v>709</v>
      </c>
      <c r="L881">
        <v>2043</v>
      </c>
      <c r="M881" t="s">
        <v>732</v>
      </c>
      <c r="N881">
        <v>1042</v>
      </c>
      <c r="O881" t="s">
        <v>180</v>
      </c>
      <c r="P881" s="6" t="str">
        <f t="shared" si="84"/>
        <v>Expenditure</v>
      </c>
      <c r="Q881" s="246">
        <v>160</v>
      </c>
      <c r="R881" s="246">
        <v>160</v>
      </c>
      <c r="S881" s="244">
        <v>160</v>
      </c>
      <c r="V881" s="259">
        <f t="shared" si="86"/>
        <v>160</v>
      </c>
      <c r="AJ881" s="245">
        <v>160</v>
      </c>
      <c r="AK881" s="250">
        <v>160</v>
      </c>
      <c r="AP881" s="257">
        <f t="shared" si="81"/>
        <v>160</v>
      </c>
      <c r="AS881" s="245">
        <f t="shared" si="82"/>
        <v>160</v>
      </c>
      <c r="AU881" s="8" t="s">
        <v>1286</v>
      </c>
    </row>
    <row r="882" spans="2:47" hidden="1" x14ac:dyDescent="0.3">
      <c r="B882" t="str">
        <f>VLOOKUP(D882,'[1]DOF080 Rev'!B:B,1,FALSE)</f>
        <v>20438040</v>
      </c>
      <c r="C882" t="str">
        <f>VLOOKUP(D882,Category!A:B,2,FALSE)</f>
        <v>NCOS</v>
      </c>
      <c r="D882" t="str">
        <f t="shared" si="85"/>
        <v>20438040</v>
      </c>
      <c r="E882" t="str">
        <f t="shared" si="83"/>
        <v>People &amp; Place DirectorateAss Dir DeliveryIndustrial Estates</v>
      </c>
      <c r="F882" t="s">
        <v>482</v>
      </c>
      <c r="G882" t="s">
        <v>483</v>
      </c>
      <c r="H882" t="s">
        <v>247</v>
      </c>
      <c r="I882" t="s">
        <v>1236</v>
      </c>
      <c r="J882" t="s">
        <v>708</v>
      </c>
      <c r="K882" t="s">
        <v>709</v>
      </c>
      <c r="L882">
        <v>2043</v>
      </c>
      <c r="M882" t="s">
        <v>732</v>
      </c>
      <c r="N882">
        <v>8040</v>
      </c>
      <c r="O882" t="s">
        <v>441</v>
      </c>
      <c r="P882" s="6" t="str">
        <f t="shared" si="84"/>
        <v>Income</v>
      </c>
      <c r="Q882" s="246">
        <v>-190</v>
      </c>
      <c r="R882" s="246">
        <v>-190</v>
      </c>
      <c r="S882" s="244">
        <v>-190</v>
      </c>
      <c r="V882" s="259">
        <f t="shared" si="86"/>
        <v>-190</v>
      </c>
      <c r="AJ882" s="245">
        <v>-190</v>
      </c>
      <c r="AK882" s="250">
        <v>-190</v>
      </c>
      <c r="AP882" s="257">
        <f t="shared" si="81"/>
        <v>-190</v>
      </c>
      <c r="AS882" s="245">
        <f t="shared" si="82"/>
        <v>-190</v>
      </c>
      <c r="AU882" s="8" t="s">
        <v>1286</v>
      </c>
    </row>
    <row r="883" spans="2:47" hidden="1" x14ac:dyDescent="0.3">
      <c r="B883" t="str">
        <f>VLOOKUP(D883,'[1]DOF080 Rev'!B:B,1,FALSE)</f>
        <v>20438500</v>
      </c>
      <c r="C883" t="str">
        <f>VLOOKUP(D883,Category!A:B,2,FALSE)</f>
        <v>NCOS</v>
      </c>
      <c r="D883" t="str">
        <f t="shared" si="85"/>
        <v>20438500</v>
      </c>
      <c r="E883" t="str">
        <f t="shared" si="83"/>
        <v>People &amp; Place DirectorateAss Dir DeliveryIndustrial Estates</v>
      </c>
      <c r="F883" t="s">
        <v>482</v>
      </c>
      <c r="G883" t="s">
        <v>483</v>
      </c>
      <c r="H883" t="s">
        <v>247</v>
      </c>
      <c r="I883" t="s">
        <v>1236</v>
      </c>
      <c r="J883" t="s">
        <v>708</v>
      </c>
      <c r="K883" t="s">
        <v>709</v>
      </c>
      <c r="L883">
        <v>2043</v>
      </c>
      <c r="M883" t="s">
        <v>732</v>
      </c>
      <c r="N883">
        <v>8500</v>
      </c>
      <c r="O883" t="s">
        <v>362</v>
      </c>
      <c r="P883" s="6" t="str">
        <f t="shared" si="84"/>
        <v>Income</v>
      </c>
      <c r="Q883" s="246">
        <v>-10000</v>
      </c>
      <c r="R883" s="246">
        <v>-10000</v>
      </c>
      <c r="S883" s="244">
        <v>-10000</v>
      </c>
      <c r="V883" s="259">
        <f t="shared" si="86"/>
        <v>-10000</v>
      </c>
      <c r="AJ883" s="245">
        <v>-10000</v>
      </c>
      <c r="AK883" s="250">
        <v>-10000</v>
      </c>
      <c r="AP883" s="257">
        <f t="shared" si="81"/>
        <v>-10000</v>
      </c>
      <c r="AS883" s="245">
        <f t="shared" si="82"/>
        <v>-10000</v>
      </c>
      <c r="AU883" s="8" t="s">
        <v>1286</v>
      </c>
    </row>
    <row r="884" spans="2:47" hidden="1" x14ac:dyDescent="0.3">
      <c r="B884" t="str">
        <f>VLOOKUP(D884,'[1]DOF080 Rev'!B:B,1,FALSE)</f>
        <v>20438504</v>
      </c>
      <c r="C884" t="str">
        <f>VLOOKUP(D884,Category!A:B,2,FALSE)</f>
        <v>NCOS</v>
      </c>
      <c r="D884" t="str">
        <f t="shared" si="85"/>
        <v>20438504</v>
      </c>
      <c r="E884" t="str">
        <f t="shared" si="83"/>
        <v>People &amp; Place DirectorateAss Dir DeliveryIndustrial Estates</v>
      </c>
      <c r="F884" t="s">
        <v>482</v>
      </c>
      <c r="G884" t="s">
        <v>483</v>
      </c>
      <c r="H884" t="s">
        <v>247</v>
      </c>
      <c r="I884" t="s">
        <v>1236</v>
      </c>
      <c r="J884" t="s">
        <v>708</v>
      </c>
      <c r="K884" t="s">
        <v>709</v>
      </c>
      <c r="L884">
        <v>2043</v>
      </c>
      <c r="M884" t="s">
        <v>732</v>
      </c>
      <c r="N884">
        <v>8504</v>
      </c>
      <c r="O884" t="s">
        <v>722</v>
      </c>
      <c r="P884" s="6" t="str">
        <f t="shared" si="84"/>
        <v>Income</v>
      </c>
      <c r="Q884" s="246">
        <v>-190</v>
      </c>
      <c r="R884" s="246">
        <v>-190</v>
      </c>
      <c r="S884" s="244">
        <v>-190</v>
      </c>
      <c r="V884" s="259">
        <f t="shared" si="86"/>
        <v>-190</v>
      </c>
      <c r="AJ884" s="245">
        <v>-190</v>
      </c>
      <c r="AK884" s="250">
        <v>-190</v>
      </c>
      <c r="AP884" s="257">
        <f t="shared" si="81"/>
        <v>-190</v>
      </c>
      <c r="AS884" s="245">
        <f t="shared" si="82"/>
        <v>-190</v>
      </c>
      <c r="AU884" s="8" t="s">
        <v>1286</v>
      </c>
    </row>
    <row r="885" spans="2:47" hidden="1" x14ac:dyDescent="0.3">
      <c r="B885" t="str">
        <f>VLOOKUP(D885,'[1]DOF080 Rev'!B:B,1,FALSE)</f>
        <v>20471022</v>
      </c>
      <c r="C885" t="str">
        <f>VLOOKUP(D885,Category!A:B,2,FALSE)</f>
        <v>NCOS</v>
      </c>
      <c r="D885" t="str">
        <f t="shared" si="85"/>
        <v>20471022</v>
      </c>
      <c r="E885" t="str">
        <f t="shared" si="83"/>
        <v>People &amp; Place DirectorateAss Dir DeliveryIndustrial Estates</v>
      </c>
      <c r="F885" t="s">
        <v>482</v>
      </c>
      <c r="G885" t="s">
        <v>483</v>
      </c>
      <c r="H885" t="s">
        <v>247</v>
      </c>
      <c r="I885" t="s">
        <v>1236</v>
      </c>
      <c r="J885" t="s">
        <v>708</v>
      </c>
      <c r="K885" t="s">
        <v>709</v>
      </c>
      <c r="L885">
        <v>2047</v>
      </c>
      <c r="M885" t="s">
        <v>733</v>
      </c>
      <c r="N885">
        <v>1022</v>
      </c>
      <c r="O885" t="s">
        <v>602</v>
      </c>
      <c r="P885" s="6" t="str">
        <f t="shared" si="84"/>
        <v>Expenditure</v>
      </c>
      <c r="Q885" s="246">
        <v>520</v>
      </c>
      <c r="R885" s="246">
        <v>520</v>
      </c>
      <c r="S885" s="244">
        <v>520</v>
      </c>
      <c r="V885" s="259">
        <f t="shared" si="86"/>
        <v>520</v>
      </c>
      <c r="X885" s="245">
        <v>730</v>
      </c>
      <c r="AJ885" s="245">
        <v>520</v>
      </c>
      <c r="AK885" s="250">
        <v>1250</v>
      </c>
      <c r="AP885" s="257">
        <f t="shared" si="81"/>
        <v>1250</v>
      </c>
      <c r="AS885" s="245">
        <f t="shared" si="82"/>
        <v>1250</v>
      </c>
      <c r="AU885" s="8" t="s">
        <v>1286</v>
      </c>
    </row>
    <row r="886" spans="2:47" hidden="1" x14ac:dyDescent="0.3">
      <c r="B886" t="str">
        <f>VLOOKUP(D886,'[1]DOF080 Rev'!B:B,1,FALSE)</f>
        <v>20471023</v>
      </c>
      <c r="C886" t="str">
        <f>VLOOKUP(D886,Category!A:B,2,FALSE)</f>
        <v>NCOS</v>
      </c>
      <c r="D886" t="str">
        <f t="shared" si="85"/>
        <v>20471023</v>
      </c>
      <c r="E886" t="str">
        <f t="shared" si="83"/>
        <v>People &amp; Place DirectorateAss Dir DeliveryIndustrial Estates</v>
      </c>
      <c r="F886" t="s">
        <v>482</v>
      </c>
      <c r="G886" t="s">
        <v>483</v>
      </c>
      <c r="H886" t="s">
        <v>247</v>
      </c>
      <c r="I886" t="s">
        <v>1236</v>
      </c>
      <c r="J886" t="s">
        <v>708</v>
      </c>
      <c r="K886" t="s">
        <v>709</v>
      </c>
      <c r="L886">
        <v>2047</v>
      </c>
      <c r="M886" t="s">
        <v>733</v>
      </c>
      <c r="N886">
        <v>1023</v>
      </c>
      <c r="O886" t="s">
        <v>528</v>
      </c>
      <c r="P886" s="6" t="str">
        <f t="shared" si="84"/>
        <v>Expenditure</v>
      </c>
      <c r="Q886" s="246">
        <v>270</v>
      </c>
      <c r="R886" s="246">
        <v>270</v>
      </c>
      <c r="S886" s="244">
        <v>270</v>
      </c>
      <c r="V886" s="259">
        <f t="shared" si="86"/>
        <v>270</v>
      </c>
      <c r="X886" s="245">
        <v>980</v>
      </c>
      <c r="AJ886" s="245">
        <v>270</v>
      </c>
      <c r="AK886" s="250">
        <v>1250</v>
      </c>
      <c r="AP886" s="257">
        <f t="shared" si="81"/>
        <v>1250</v>
      </c>
      <c r="AS886" s="245">
        <f t="shared" si="82"/>
        <v>1250</v>
      </c>
      <c r="AU886" s="8" t="s">
        <v>1286</v>
      </c>
    </row>
    <row r="887" spans="2:47" hidden="1" x14ac:dyDescent="0.3">
      <c r="B887" t="str">
        <f>VLOOKUP(D887,'[1]DOF080 Rev'!B:B,1,FALSE)</f>
        <v>20471032</v>
      </c>
      <c r="C887" t="str">
        <f>VLOOKUP(D887,Category!A:B,2,FALSE)</f>
        <v>NCOS</v>
      </c>
      <c r="D887" t="str">
        <f t="shared" si="85"/>
        <v>20471032</v>
      </c>
      <c r="E887" t="str">
        <f t="shared" si="83"/>
        <v>People &amp; Place DirectorateAss Dir DeliveryIndustrial Estates</v>
      </c>
      <c r="F887" t="s">
        <v>482</v>
      </c>
      <c r="G887" t="s">
        <v>483</v>
      </c>
      <c r="H887" t="s">
        <v>247</v>
      </c>
      <c r="I887" t="s">
        <v>1236</v>
      </c>
      <c r="J887" t="s">
        <v>708</v>
      </c>
      <c r="K887" t="s">
        <v>709</v>
      </c>
      <c r="L887">
        <v>2047</v>
      </c>
      <c r="M887" t="s">
        <v>733</v>
      </c>
      <c r="N887">
        <v>1032</v>
      </c>
      <c r="O887" t="s">
        <v>530</v>
      </c>
      <c r="P887" s="6" t="str">
        <f t="shared" si="84"/>
        <v>Expenditure</v>
      </c>
      <c r="Q887" s="246">
        <v>790</v>
      </c>
      <c r="R887" s="246">
        <v>790</v>
      </c>
      <c r="S887" s="244">
        <v>790</v>
      </c>
      <c r="V887" s="259">
        <f t="shared" si="86"/>
        <v>790</v>
      </c>
      <c r="X887" s="245">
        <v>20</v>
      </c>
      <c r="AJ887" s="245">
        <v>790</v>
      </c>
      <c r="AK887" s="250">
        <v>810</v>
      </c>
      <c r="AP887" s="257">
        <f t="shared" si="81"/>
        <v>810</v>
      </c>
      <c r="AS887" s="245">
        <f t="shared" si="82"/>
        <v>810</v>
      </c>
      <c r="AU887" s="8" t="s">
        <v>1286</v>
      </c>
    </row>
    <row r="888" spans="2:47" ht="28.8" hidden="1" x14ac:dyDescent="0.3">
      <c r="B888" t="str">
        <f>VLOOKUP(D888,'[1]DOF080 Rev'!B:B,1,FALSE)</f>
        <v>10071000</v>
      </c>
      <c r="C888" t="str">
        <f>VLOOKUP(D888,Category!A:B,2,FALSE)</f>
        <v>NCOS</v>
      </c>
      <c r="D888" t="str">
        <f t="shared" si="85"/>
        <v>10071000</v>
      </c>
      <c r="E888" t="str">
        <f t="shared" si="83"/>
        <v>People &amp; Place DirectorateAss Dir DeliveryLand Management</v>
      </c>
      <c r="F888" t="s">
        <v>482</v>
      </c>
      <c r="G888" t="s">
        <v>483</v>
      </c>
      <c r="H888" t="s">
        <v>247</v>
      </c>
      <c r="I888" t="s">
        <v>1236</v>
      </c>
      <c r="J888" t="s">
        <v>177</v>
      </c>
      <c r="K888" t="s">
        <v>178</v>
      </c>
      <c r="L888">
        <v>1007</v>
      </c>
      <c r="M888" t="s">
        <v>178</v>
      </c>
      <c r="N888">
        <v>1000</v>
      </c>
      <c r="O888" t="s">
        <v>427</v>
      </c>
      <c r="P888" s="6" t="str">
        <f t="shared" si="84"/>
        <v>Expenditure</v>
      </c>
      <c r="Q888" s="246">
        <v>10430</v>
      </c>
      <c r="R888" s="246">
        <v>10430</v>
      </c>
      <c r="S888" s="244">
        <v>10430</v>
      </c>
      <c r="V888" s="259">
        <f t="shared" si="86"/>
        <v>10430</v>
      </c>
      <c r="AJ888" s="245">
        <v>10430</v>
      </c>
      <c r="AK888" s="250">
        <v>10430</v>
      </c>
      <c r="AP888" s="257">
        <f t="shared" si="81"/>
        <v>10430</v>
      </c>
      <c r="AS888" s="245">
        <f t="shared" si="82"/>
        <v>10430</v>
      </c>
      <c r="AU888" s="8" t="s">
        <v>3086</v>
      </c>
    </row>
    <row r="889" spans="2:47" hidden="1" x14ac:dyDescent="0.3">
      <c r="B889" t="str">
        <f>VLOOKUP(D889,'[1]DOF080 Rev'!B:B,1,FALSE)</f>
        <v>10071016</v>
      </c>
      <c r="C889" t="str">
        <f>VLOOKUP(D889,Category!A:B,2,FALSE)</f>
        <v>NCOS</v>
      </c>
      <c r="D889" t="str">
        <f t="shared" si="85"/>
        <v>10071016</v>
      </c>
      <c r="E889" t="str">
        <f t="shared" si="83"/>
        <v>People &amp; Place DirectorateAss Dir DeliveryLand Management</v>
      </c>
      <c r="F889" t="s">
        <v>482</v>
      </c>
      <c r="G889" t="s">
        <v>483</v>
      </c>
      <c r="H889" t="s">
        <v>247</v>
      </c>
      <c r="I889" t="s">
        <v>1236</v>
      </c>
      <c r="J889" t="s">
        <v>177</v>
      </c>
      <c r="K889" t="s">
        <v>178</v>
      </c>
      <c r="L889">
        <v>1007</v>
      </c>
      <c r="M889" t="s">
        <v>178</v>
      </c>
      <c r="N889">
        <v>1016</v>
      </c>
      <c r="O889" t="s">
        <v>599</v>
      </c>
      <c r="P889" s="6" t="str">
        <f t="shared" si="84"/>
        <v>Expenditure</v>
      </c>
      <c r="Q889" s="246">
        <v>10710</v>
      </c>
      <c r="R889" s="246">
        <v>10710</v>
      </c>
      <c r="S889" s="244">
        <v>10710</v>
      </c>
      <c r="V889" s="259">
        <f t="shared" si="86"/>
        <v>10710</v>
      </c>
      <c r="AJ889" s="245">
        <v>10710</v>
      </c>
      <c r="AK889" s="250">
        <v>10710</v>
      </c>
      <c r="AP889" s="257">
        <f t="shared" si="81"/>
        <v>10710</v>
      </c>
      <c r="AS889" s="245">
        <f t="shared" si="82"/>
        <v>10710</v>
      </c>
      <c r="AU889" s="8" t="s">
        <v>1286</v>
      </c>
    </row>
    <row r="890" spans="2:47" hidden="1" x14ac:dyDescent="0.3">
      <c r="B890" t="str">
        <f>VLOOKUP(D890,'[1]DOF080 Rev'!B:B,1,FALSE)</f>
        <v>10072045</v>
      </c>
      <c r="C890" t="str">
        <f>VLOOKUP(D890,Category!A:B,2,FALSE)</f>
        <v>NCOS</v>
      </c>
      <c r="D890" t="str">
        <f t="shared" si="85"/>
        <v>10072045</v>
      </c>
      <c r="E890" t="str">
        <f t="shared" si="83"/>
        <v>People &amp; Place DirectorateAss Dir DeliveryLand Management</v>
      </c>
      <c r="F890" t="s">
        <v>482</v>
      </c>
      <c r="G890" t="s">
        <v>483</v>
      </c>
      <c r="H890" t="s">
        <v>247</v>
      </c>
      <c r="I890" t="s">
        <v>1236</v>
      </c>
      <c r="J890" t="s">
        <v>177</v>
      </c>
      <c r="K890" t="s">
        <v>178</v>
      </c>
      <c r="L890">
        <v>1007</v>
      </c>
      <c r="M890" t="s">
        <v>178</v>
      </c>
      <c r="N890">
        <v>2045</v>
      </c>
      <c r="O890" t="s">
        <v>170</v>
      </c>
      <c r="P890" s="6" t="str">
        <f t="shared" si="84"/>
        <v>Expenditure</v>
      </c>
      <c r="Q890" s="246">
        <v>5180</v>
      </c>
      <c r="R890" s="246">
        <v>5180</v>
      </c>
      <c r="S890" s="244">
        <v>5180</v>
      </c>
      <c r="V890" s="259">
        <f t="shared" si="86"/>
        <v>5180</v>
      </c>
      <c r="AJ890" s="245">
        <v>5180</v>
      </c>
      <c r="AK890" s="250">
        <v>5180</v>
      </c>
      <c r="AP890" s="257">
        <f t="shared" si="81"/>
        <v>5180</v>
      </c>
      <c r="AS890" s="245">
        <f t="shared" si="82"/>
        <v>5180</v>
      </c>
      <c r="AU890" s="8" t="s">
        <v>1286</v>
      </c>
    </row>
    <row r="891" spans="2:47" hidden="1" x14ac:dyDescent="0.3">
      <c r="B891" t="str">
        <f>VLOOKUP(D891,'[1]DOF080 Rev'!B:B,1,FALSE)</f>
        <v>10072046</v>
      </c>
      <c r="C891" t="str">
        <f>VLOOKUP(D891,Category!A:B,2,FALSE)</f>
        <v>NCOS</v>
      </c>
      <c r="D891" t="str">
        <f t="shared" si="85"/>
        <v>10072046</v>
      </c>
      <c r="E891" t="str">
        <f t="shared" si="83"/>
        <v>People &amp; Place DirectorateAss Dir DeliveryLand Management</v>
      </c>
      <c r="F891" t="s">
        <v>482</v>
      </c>
      <c r="G891" t="s">
        <v>483</v>
      </c>
      <c r="H891" t="s">
        <v>247</v>
      </c>
      <c r="I891" t="s">
        <v>1236</v>
      </c>
      <c r="J891" t="s">
        <v>177</v>
      </c>
      <c r="K891" t="s">
        <v>178</v>
      </c>
      <c r="L891">
        <v>1007</v>
      </c>
      <c r="M891" t="s">
        <v>178</v>
      </c>
      <c r="N891">
        <v>2046</v>
      </c>
      <c r="O891" t="s">
        <v>404</v>
      </c>
      <c r="P891" s="6" t="str">
        <f t="shared" si="84"/>
        <v>Expenditure</v>
      </c>
      <c r="Q891" s="246">
        <v>2470</v>
      </c>
      <c r="R891" s="246">
        <v>2470</v>
      </c>
      <c r="S891" s="244">
        <v>2470</v>
      </c>
      <c r="V891" s="259">
        <f t="shared" si="86"/>
        <v>2470</v>
      </c>
      <c r="AJ891" s="245">
        <v>2470</v>
      </c>
      <c r="AK891" s="250">
        <v>2470</v>
      </c>
      <c r="AP891" s="257">
        <f t="shared" si="81"/>
        <v>2470</v>
      </c>
      <c r="AS891" s="245">
        <f t="shared" si="82"/>
        <v>2470</v>
      </c>
      <c r="AU891" s="8" t="s">
        <v>1286</v>
      </c>
    </row>
    <row r="892" spans="2:47" hidden="1" x14ac:dyDescent="0.3">
      <c r="B892" t="str">
        <f>VLOOKUP(D892,'[1]DOF080 Rev'!B:B,1,FALSE)</f>
        <v>10072052</v>
      </c>
      <c r="C892" t="str">
        <f>VLOOKUP(D892,Category!A:B,2,FALSE)</f>
        <v>NCOS</v>
      </c>
      <c r="D892" t="str">
        <f t="shared" si="85"/>
        <v>10072052</v>
      </c>
      <c r="E892" t="str">
        <f t="shared" si="83"/>
        <v>People &amp; Place DirectorateAss Dir DeliveryLand Management</v>
      </c>
      <c r="F892" t="s">
        <v>482</v>
      </c>
      <c r="G892" t="s">
        <v>483</v>
      </c>
      <c r="H892" t="s">
        <v>247</v>
      </c>
      <c r="I892" t="s">
        <v>1236</v>
      </c>
      <c r="J892" t="s">
        <v>177</v>
      </c>
      <c r="K892" t="s">
        <v>178</v>
      </c>
      <c r="L892">
        <v>1007</v>
      </c>
      <c r="M892" t="s">
        <v>178</v>
      </c>
      <c r="N892">
        <v>2052</v>
      </c>
      <c r="O892" t="s">
        <v>363</v>
      </c>
      <c r="P892" s="6" t="str">
        <f t="shared" si="84"/>
        <v>Expenditure</v>
      </c>
      <c r="Q892" s="246">
        <v>690</v>
      </c>
      <c r="R892" s="246">
        <v>690</v>
      </c>
      <c r="S892" s="244">
        <v>690</v>
      </c>
      <c r="V892" s="259">
        <f t="shared" si="86"/>
        <v>690</v>
      </c>
      <c r="AJ892" s="245">
        <v>690</v>
      </c>
      <c r="AK892" s="250">
        <v>690</v>
      </c>
      <c r="AP892" s="257">
        <f t="shared" si="81"/>
        <v>690</v>
      </c>
      <c r="AS892" s="245">
        <f t="shared" si="82"/>
        <v>690</v>
      </c>
      <c r="AU892" s="8" t="s">
        <v>1286</v>
      </c>
    </row>
    <row r="893" spans="2:47" hidden="1" x14ac:dyDescent="0.3">
      <c r="B893" t="str">
        <f>VLOOKUP(D893,'[1]DOF080 Rev'!B:B,1,FALSE)</f>
        <v>10072086</v>
      </c>
      <c r="C893" t="str">
        <f>VLOOKUP(D893,Category!A:B,2,FALSE)</f>
        <v>NCOS</v>
      </c>
      <c r="D893" t="str">
        <f t="shared" si="85"/>
        <v>10072086</v>
      </c>
      <c r="E893" t="str">
        <f t="shared" si="83"/>
        <v>People &amp; Place DirectorateAss Dir DeliveryLand Management</v>
      </c>
      <c r="F893" t="s">
        <v>482</v>
      </c>
      <c r="G893" t="s">
        <v>483</v>
      </c>
      <c r="H893" t="s">
        <v>247</v>
      </c>
      <c r="I893" t="s">
        <v>1236</v>
      </c>
      <c r="J893" t="s">
        <v>177</v>
      </c>
      <c r="K893" t="s">
        <v>178</v>
      </c>
      <c r="L893">
        <v>1007</v>
      </c>
      <c r="M893" t="s">
        <v>178</v>
      </c>
      <c r="N893">
        <v>2086</v>
      </c>
      <c r="O893" t="s">
        <v>291</v>
      </c>
      <c r="P893" s="6" t="str">
        <f t="shared" si="84"/>
        <v>Expenditure</v>
      </c>
      <c r="Q893" s="246">
        <v>2200</v>
      </c>
      <c r="R893" s="246">
        <v>2200</v>
      </c>
      <c r="S893" s="244">
        <v>2200</v>
      </c>
      <c r="V893" s="259">
        <f t="shared" si="86"/>
        <v>2200</v>
      </c>
      <c r="AJ893" s="245">
        <v>2200</v>
      </c>
      <c r="AK893" s="250">
        <v>2200</v>
      </c>
      <c r="AP893" s="257">
        <f t="shared" si="81"/>
        <v>2200</v>
      </c>
      <c r="AS893" s="245">
        <f t="shared" si="82"/>
        <v>2200</v>
      </c>
      <c r="AU893" s="8" t="s">
        <v>1286</v>
      </c>
    </row>
    <row r="894" spans="2:47" hidden="1" x14ac:dyDescent="0.3">
      <c r="B894" t="str">
        <f>VLOOKUP(D894,'[1]DOF080 Rev'!B:B,1,FALSE)</f>
        <v>10072126</v>
      </c>
      <c r="C894" t="str">
        <f>VLOOKUP(D894,Category!A:B,2,FALSE)</f>
        <v>NCOS</v>
      </c>
      <c r="D894" t="str">
        <f t="shared" si="85"/>
        <v>10072126</v>
      </c>
      <c r="E894" t="str">
        <f t="shared" si="83"/>
        <v>People &amp; Place DirectorateAss Dir DeliveryLand Management</v>
      </c>
      <c r="F894" t="s">
        <v>482</v>
      </c>
      <c r="G894" t="s">
        <v>483</v>
      </c>
      <c r="H894" t="s">
        <v>247</v>
      </c>
      <c r="I894" t="s">
        <v>1236</v>
      </c>
      <c r="J894" t="s">
        <v>177</v>
      </c>
      <c r="K894" t="s">
        <v>178</v>
      </c>
      <c r="L894">
        <v>1007</v>
      </c>
      <c r="M894" t="s">
        <v>178</v>
      </c>
      <c r="N894">
        <v>2126</v>
      </c>
      <c r="O894" t="s">
        <v>734</v>
      </c>
      <c r="P894" s="6" t="str">
        <f t="shared" si="84"/>
        <v>Expenditure</v>
      </c>
      <c r="Q894" s="246">
        <v>24990</v>
      </c>
      <c r="R894" s="246">
        <v>24990</v>
      </c>
      <c r="S894" s="244">
        <v>24990</v>
      </c>
      <c r="V894" s="259">
        <f t="shared" si="86"/>
        <v>24990</v>
      </c>
      <c r="AJ894" s="245">
        <v>24990</v>
      </c>
      <c r="AK894" s="250">
        <v>24990</v>
      </c>
      <c r="AP894" s="257">
        <f t="shared" si="81"/>
        <v>24990</v>
      </c>
      <c r="AS894" s="245">
        <f t="shared" si="82"/>
        <v>24990</v>
      </c>
      <c r="AU894" s="8" t="s">
        <v>1286</v>
      </c>
    </row>
    <row r="895" spans="2:47" hidden="1" x14ac:dyDescent="0.3">
      <c r="B895" t="str">
        <f>VLOOKUP(D895,'[1]DOF080 Rev'!B:B,1,FALSE)</f>
        <v>10072191</v>
      </c>
      <c r="C895" t="str">
        <f>VLOOKUP(D895,Category!A:B,2,FALSE)</f>
        <v>NCOS</v>
      </c>
      <c r="D895" t="str">
        <f t="shared" si="85"/>
        <v>10072191</v>
      </c>
      <c r="E895" t="str">
        <f t="shared" si="83"/>
        <v>People &amp; Place DirectorateAss Dir DeliveryLand Management</v>
      </c>
      <c r="F895" t="s">
        <v>482</v>
      </c>
      <c r="G895" t="s">
        <v>483</v>
      </c>
      <c r="H895" t="s">
        <v>247</v>
      </c>
      <c r="I895" t="s">
        <v>1236</v>
      </c>
      <c r="J895" t="s">
        <v>177</v>
      </c>
      <c r="K895" t="s">
        <v>178</v>
      </c>
      <c r="L895">
        <v>1007</v>
      </c>
      <c r="M895" t="s">
        <v>178</v>
      </c>
      <c r="N895">
        <v>2191</v>
      </c>
      <c r="O895" t="s">
        <v>735</v>
      </c>
      <c r="P895" s="6" t="str">
        <f t="shared" si="84"/>
        <v>Expenditure</v>
      </c>
      <c r="Q895" s="246">
        <v>1500</v>
      </c>
      <c r="R895" s="246">
        <v>1500</v>
      </c>
      <c r="S895" s="244">
        <v>1500</v>
      </c>
      <c r="V895" s="259">
        <f t="shared" si="86"/>
        <v>1500</v>
      </c>
      <c r="AJ895" s="245">
        <v>1500</v>
      </c>
      <c r="AK895" s="250">
        <v>1500</v>
      </c>
      <c r="AP895" s="257">
        <f t="shared" si="81"/>
        <v>1500</v>
      </c>
      <c r="AS895" s="245">
        <f t="shared" si="82"/>
        <v>1500</v>
      </c>
      <c r="AU895" s="8" t="s">
        <v>1286</v>
      </c>
    </row>
    <row r="896" spans="2:47" hidden="1" x14ac:dyDescent="0.3">
      <c r="B896" t="str">
        <f>VLOOKUP(D896,'[1]DOF080 Rev'!B:B,1,FALSE)</f>
        <v>10075002</v>
      </c>
      <c r="C896" t="s">
        <v>1294</v>
      </c>
      <c r="D896" t="str">
        <f t="shared" si="85"/>
        <v>10075002</v>
      </c>
      <c r="E896" t="str">
        <f t="shared" si="83"/>
        <v>People &amp; Place DirectorateAss Dir DeliveryLand Management</v>
      </c>
      <c r="F896" t="s">
        <v>482</v>
      </c>
      <c r="G896" t="s">
        <v>483</v>
      </c>
      <c r="H896" t="s">
        <v>247</v>
      </c>
      <c r="I896" t="s">
        <v>1236</v>
      </c>
      <c r="J896" t="s">
        <v>177</v>
      </c>
      <c r="K896" t="s">
        <v>178</v>
      </c>
      <c r="L896">
        <v>1007</v>
      </c>
      <c r="M896" t="s">
        <v>178</v>
      </c>
      <c r="N896">
        <v>5002</v>
      </c>
      <c r="O896" t="s">
        <v>308</v>
      </c>
      <c r="P896" s="6" t="s">
        <v>1185</v>
      </c>
      <c r="Q896" s="246">
        <v>18000</v>
      </c>
      <c r="R896" s="246">
        <v>18000</v>
      </c>
      <c r="S896" s="244">
        <v>18000</v>
      </c>
      <c r="V896" s="259">
        <f t="shared" si="86"/>
        <v>18000</v>
      </c>
      <c r="AJ896" s="245">
        <v>18000</v>
      </c>
      <c r="AK896" s="250">
        <v>18000</v>
      </c>
      <c r="AP896" s="257">
        <f t="shared" si="81"/>
        <v>18000</v>
      </c>
      <c r="AS896" s="245">
        <f t="shared" si="82"/>
        <v>18000</v>
      </c>
      <c r="AU896" s="8" t="s">
        <v>1286</v>
      </c>
    </row>
    <row r="897" spans="2:47" hidden="1" x14ac:dyDescent="0.3">
      <c r="B897" t="str">
        <f>VLOOKUP(D897,'[1]DOF080 Rev'!B:B,1,FALSE)</f>
        <v>10075006</v>
      </c>
      <c r="C897" t="str">
        <f>VLOOKUP(D897,Category!A:B,2,FALSE)</f>
        <v>NCOS</v>
      </c>
      <c r="D897" t="str">
        <f t="shared" si="85"/>
        <v>10075006</v>
      </c>
      <c r="E897" t="str">
        <f t="shared" si="83"/>
        <v>People &amp; Place DirectorateAss Dir DeliveryLand Management</v>
      </c>
      <c r="F897" t="s">
        <v>482</v>
      </c>
      <c r="G897" t="s">
        <v>483</v>
      </c>
      <c r="H897" t="s">
        <v>247</v>
      </c>
      <c r="I897" t="s">
        <v>1236</v>
      </c>
      <c r="J897" t="s">
        <v>177</v>
      </c>
      <c r="K897" t="s">
        <v>178</v>
      </c>
      <c r="L897">
        <v>1007</v>
      </c>
      <c r="M897" t="s">
        <v>178</v>
      </c>
      <c r="N897">
        <v>5006</v>
      </c>
      <c r="O897" t="s">
        <v>736</v>
      </c>
      <c r="P897" s="6" t="str">
        <f t="shared" si="84"/>
        <v>Income</v>
      </c>
      <c r="Q897" s="246">
        <v>20000</v>
      </c>
      <c r="R897" s="246">
        <v>20000</v>
      </c>
      <c r="S897" s="244">
        <v>20000</v>
      </c>
      <c r="V897" s="259">
        <f t="shared" si="86"/>
        <v>20000</v>
      </c>
      <c r="AJ897" s="245">
        <v>20000</v>
      </c>
      <c r="AK897" s="250">
        <v>20000</v>
      </c>
      <c r="AP897" s="257">
        <f t="shared" si="81"/>
        <v>20000</v>
      </c>
      <c r="AS897" s="245">
        <f t="shared" si="82"/>
        <v>20000</v>
      </c>
      <c r="AU897" s="8" t="s">
        <v>1286</v>
      </c>
    </row>
    <row r="898" spans="2:47" hidden="1" x14ac:dyDescent="0.3">
      <c r="B898" t="str">
        <f>VLOOKUP(D898,'[1]DOF080 Rev'!B:B,1,FALSE)</f>
        <v>10078000</v>
      </c>
      <c r="C898" t="str">
        <f>VLOOKUP(D898,Category!A:B,2,FALSE)</f>
        <v>NCOS</v>
      </c>
      <c r="D898" t="str">
        <f t="shared" si="85"/>
        <v>10078000</v>
      </c>
      <c r="E898" t="str">
        <f t="shared" si="83"/>
        <v>People &amp; Place DirectorateAss Dir DeliveryLand Management</v>
      </c>
      <c r="F898" t="s">
        <v>482</v>
      </c>
      <c r="G898" t="s">
        <v>483</v>
      </c>
      <c r="H898" t="s">
        <v>247</v>
      </c>
      <c r="I898" t="s">
        <v>1236</v>
      </c>
      <c r="J898" t="s">
        <v>177</v>
      </c>
      <c r="K898" t="s">
        <v>178</v>
      </c>
      <c r="L898">
        <v>1007</v>
      </c>
      <c r="M898" t="s">
        <v>178</v>
      </c>
      <c r="N898">
        <v>8000</v>
      </c>
      <c r="O898" t="s">
        <v>163</v>
      </c>
      <c r="P898" s="6" t="str">
        <f t="shared" si="84"/>
        <v>Income</v>
      </c>
      <c r="Q898" s="246">
        <v>0</v>
      </c>
      <c r="R898" s="246">
        <v>0</v>
      </c>
      <c r="S898" s="244">
        <v>0</v>
      </c>
      <c r="V898" s="259">
        <f t="shared" si="86"/>
        <v>0</v>
      </c>
      <c r="AJ898" s="245">
        <v>0</v>
      </c>
      <c r="AK898" s="250">
        <v>0</v>
      </c>
      <c r="AP898" s="257">
        <f t="shared" si="81"/>
        <v>0</v>
      </c>
      <c r="AS898" s="245">
        <f t="shared" si="82"/>
        <v>0</v>
      </c>
      <c r="AU898" s="8" t="s">
        <v>1286</v>
      </c>
    </row>
    <row r="899" spans="2:47" hidden="1" x14ac:dyDescent="0.3">
      <c r="B899" t="str">
        <f>VLOOKUP(D899,'[1]DOF080 Rev'!B:B,1,FALSE)</f>
        <v>10078001</v>
      </c>
      <c r="C899" t="str">
        <f>VLOOKUP(D899,Category!A:B,2,FALSE)</f>
        <v>NCOS</v>
      </c>
      <c r="D899" t="str">
        <f t="shared" si="85"/>
        <v>10078001</v>
      </c>
      <c r="E899" t="str">
        <f t="shared" si="83"/>
        <v>People &amp; Place DirectorateAss Dir DeliveryLand Management</v>
      </c>
      <c r="F899" t="s">
        <v>482</v>
      </c>
      <c r="G899" t="s">
        <v>483</v>
      </c>
      <c r="H899" t="s">
        <v>247</v>
      </c>
      <c r="I899" t="s">
        <v>1236</v>
      </c>
      <c r="J899" t="s">
        <v>177</v>
      </c>
      <c r="K899" t="s">
        <v>178</v>
      </c>
      <c r="L899">
        <v>1007</v>
      </c>
      <c r="M899" t="s">
        <v>178</v>
      </c>
      <c r="N899">
        <v>8001</v>
      </c>
      <c r="O899" t="s">
        <v>487</v>
      </c>
      <c r="P899" s="6" t="str">
        <f t="shared" si="84"/>
        <v>Income</v>
      </c>
      <c r="Q899" s="246">
        <v>-1180</v>
      </c>
      <c r="R899" s="246">
        <v>-1180</v>
      </c>
      <c r="S899" s="244">
        <v>-1180</v>
      </c>
      <c r="V899" s="259">
        <f t="shared" si="86"/>
        <v>-1180</v>
      </c>
      <c r="AJ899" s="245">
        <v>-1180</v>
      </c>
      <c r="AK899" s="250">
        <v>-1180</v>
      </c>
      <c r="AP899" s="257">
        <f t="shared" si="81"/>
        <v>-1180</v>
      </c>
      <c r="AS899" s="245">
        <f t="shared" si="82"/>
        <v>-1180</v>
      </c>
      <c r="AU899" s="8" t="s">
        <v>1286</v>
      </c>
    </row>
    <row r="900" spans="2:47" hidden="1" x14ac:dyDescent="0.3">
      <c r="B900" t="str">
        <f>VLOOKUP(D900,'[1]DOF080 Rev'!B:B,1,FALSE)</f>
        <v>10078040</v>
      </c>
      <c r="C900" t="str">
        <f>VLOOKUP(D900,Category!A:B,2,FALSE)</f>
        <v>NCOS</v>
      </c>
      <c r="D900" t="str">
        <f t="shared" si="85"/>
        <v>10078040</v>
      </c>
      <c r="E900" t="str">
        <f t="shared" si="83"/>
        <v>People &amp; Place DirectorateAss Dir DeliveryLand Management</v>
      </c>
      <c r="F900" t="s">
        <v>482</v>
      </c>
      <c r="G900" t="s">
        <v>483</v>
      </c>
      <c r="H900" t="s">
        <v>247</v>
      </c>
      <c r="I900" t="s">
        <v>1236</v>
      </c>
      <c r="J900" t="s">
        <v>177</v>
      </c>
      <c r="K900" t="s">
        <v>178</v>
      </c>
      <c r="L900">
        <v>1007</v>
      </c>
      <c r="M900" t="s">
        <v>178</v>
      </c>
      <c r="N900">
        <v>8040</v>
      </c>
      <c r="O900" t="s">
        <v>441</v>
      </c>
      <c r="P900" s="6" t="str">
        <f t="shared" si="84"/>
        <v>Income</v>
      </c>
      <c r="Q900" s="246">
        <v>-20</v>
      </c>
      <c r="R900" s="246">
        <v>-20</v>
      </c>
      <c r="S900" s="244">
        <v>-20</v>
      </c>
      <c r="V900" s="259">
        <f t="shared" si="86"/>
        <v>-20</v>
      </c>
      <c r="AJ900" s="245">
        <v>-20</v>
      </c>
      <c r="AK900" s="250">
        <v>-20</v>
      </c>
      <c r="AP900" s="257">
        <f t="shared" si="81"/>
        <v>-20</v>
      </c>
      <c r="AS900" s="245">
        <f t="shared" si="82"/>
        <v>-20</v>
      </c>
      <c r="AU900" s="8" t="s">
        <v>1286</v>
      </c>
    </row>
    <row r="901" spans="2:47" hidden="1" x14ac:dyDescent="0.3">
      <c r="B901" t="str">
        <f>VLOOKUP(D901,'[1]DOF080 Rev'!B:B,1,FALSE)</f>
        <v>10078500</v>
      </c>
      <c r="C901" t="str">
        <f>VLOOKUP(D901,Category!A:B,2,FALSE)</f>
        <v>NCOS</v>
      </c>
      <c r="D901" t="str">
        <f t="shared" si="85"/>
        <v>10078500</v>
      </c>
      <c r="E901" t="str">
        <f t="shared" si="83"/>
        <v>People &amp; Place DirectorateAss Dir DeliveryLand Management</v>
      </c>
      <c r="F901" t="s">
        <v>482</v>
      </c>
      <c r="G901" t="s">
        <v>483</v>
      </c>
      <c r="H901" t="s">
        <v>247</v>
      </c>
      <c r="I901" t="s">
        <v>1236</v>
      </c>
      <c r="J901" t="s">
        <v>177</v>
      </c>
      <c r="K901" t="s">
        <v>178</v>
      </c>
      <c r="L901">
        <v>1007</v>
      </c>
      <c r="M901" t="s">
        <v>178</v>
      </c>
      <c r="N901">
        <v>8500</v>
      </c>
      <c r="O901" t="s">
        <v>362</v>
      </c>
      <c r="P901" s="6" t="str">
        <f t="shared" si="84"/>
        <v>Income</v>
      </c>
      <c r="Q901" s="246">
        <v>-80</v>
      </c>
      <c r="R901" s="246">
        <v>-80</v>
      </c>
      <c r="S901" s="244">
        <v>-80</v>
      </c>
      <c r="V901" s="259">
        <f t="shared" si="86"/>
        <v>-80</v>
      </c>
      <c r="AJ901" s="245">
        <v>-80</v>
      </c>
      <c r="AK901" s="250">
        <v>-80</v>
      </c>
      <c r="AP901" s="257">
        <f t="shared" si="81"/>
        <v>-80</v>
      </c>
      <c r="AS901" s="245">
        <f t="shared" si="82"/>
        <v>-80</v>
      </c>
      <c r="AU901" s="8" t="s">
        <v>1286</v>
      </c>
    </row>
    <row r="902" spans="2:47" hidden="1" x14ac:dyDescent="0.3">
      <c r="B902" t="str">
        <f>VLOOKUP(D902,'[1]DOF080 Rev'!B:B,1,FALSE)</f>
        <v>10078700</v>
      </c>
      <c r="C902" t="str">
        <f>VLOOKUP(D902,Category!A:B,2,FALSE)</f>
        <v>NCOS</v>
      </c>
      <c r="D902" t="str">
        <f t="shared" si="85"/>
        <v>10078700</v>
      </c>
      <c r="E902" t="str">
        <f t="shared" si="83"/>
        <v>People &amp; Place DirectorateAss Dir DeliveryLand Management</v>
      </c>
      <c r="F902" t="s">
        <v>482</v>
      </c>
      <c r="G902" t="s">
        <v>483</v>
      </c>
      <c r="H902" t="s">
        <v>247</v>
      </c>
      <c r="I902" t="s">
        <v>1236</v>
      </c>
      <c r="J902" t="s">
        <v>177</v>
      </c>
      <c r="K902" t="s">
        <v>178</v>
      </c>
      <c r="L902">
        <v>1007</v>
      </c>
      <c r="M902" t="s">
        <v>178</v>
      </c>
      <c r="N902">
        <v>8700</v>
      </c>
      <c r="O902" t="s">
        <v>737</v>
      </c>
      <c r="P902" s="6" t="str">
        <f t="shared" si="84"/>
        <v>Income</v>
      </c>
      <c r="Q902" s="246">
        <v>-5000</v>
      </c>
      <c r="R902" s="246">
        <v>-5000</v>
      </c>
      <c r="S902" s="244">
        <v>-5000</v>
      </c>
      <c r="V902" s="259">
        <f t="shared" si="86"/>
        <v>-5000</v>
      </c>
      <c r="AJ902" s="245">
        <v>-5000</v>
      </c>
      <c r="AK902" s="250">
        <v>-5000</v>
      </c>
      <c r="AP902" s="257">
        <f t="shared" ref="AP902:AP965" si="87">SUM(AK902:AO902)</f>
        <v>-5000</v>
      </c>
      <c r="AS902" s="245">
        <f t="shared" ref="AS902:AS965" si="88">SUM(AP902:AR902)</f>
        <v>-5000</v>
      </c>
      <c r="AU902" s="8" t="s">
        <v>1286</v>
      </c>
    </row>
    <row r="903" spans="2:47" hidden="1" x14ac:dyDescent="0.3">
      <c r="B903" t="str">
        <f>VLOOKUP(D903,'[1]DOF080 Rev'!B:B,1,FALSE)</f>
        <v>10081000</v>
      </c>
      <c r="C903" t="str">
        <f>VLOOKUP(D903,Category!A:B,2,FALSE)</f>
        <v>NCOS</v>
      </c>
      <c r="D903" t="str">
        <f t="shared" si="85"/>
        <v>10081000</v>
      </c>
      <c r="E903" t="str">
        <f t="shared" ref="E903:E966" si="89">G903&amp;I903&amp;K903</f>
        <v>People &amp; Place DirectorateAss Dir DeliveryLand Management</v>
      </c>
      <c r="F903" t="s">
        <v>482</v>
      </c>
      <c r="G903" t="s">
        <v>483</v>
      </c>
      <c r="H903" t="s">
        <v>247</v>
      </c>
      <c r="I903" t="s">
        <v>1236</v>
      </c>
      <c r="J903" t="s">
        <v>177</v>
      </c>
      <c r="K903" t="s">
        <v>178</v>
      </c>
      <c r="L903">
        <v>1008</v>
      </c>
      <c r="M903" t="s">
        <v>738</v>
      </c>
      <c r="N903">
        <v>1000</v>
      </c>
      <c r="O903" t="s">
        <v>427</v>
      </c>
      <c r="P903" s="6" t="str">
        <f t="shared" ref="P903:P966" si="90">IF(N903&lt;5000,"Expenditure","Income")</f>
        <v>Expenditure</v>
      </c>
      <c r="Q903" s="246">
        <v>1550</v>
      </c>
      <c r="R903" s="246">
        <v>1550</v>
      </c>
      <c r="S903" s="244">
        <v>1550</v>
      </c>
      <c r="V903" s="259">
        <f t="shared" si="86"/>
        <v>1550</v>
      </c>
      <c r="AJ903" s="245">
        <v>1550</v>
      </c>
      <c r="AK903" s="250">
        <v>1550</v>
      </c>
      <c r="AP903" s="257">
        <f t="shared" si="87"/>
        <v>1550</v>
      </c>
      <c r="AS903" s="245">
        <f t="shared" si="88"/>
        <v>1550</v>
      </c>
      <c r="AU903" s="8" t="s">
        <v>1286</v>
      </c>
    </row>
    <row r="904" spans="2:47" hidden="1" x14ac:dyDescent="0.3">
      <c r="B904" t="str">
        <f>VLOOKUP(D904,'[1]DOF080 Rev'!B:B,1,FALSE)</f>
        <v>10081016</v>
      </c>
      <c r="C904" t="str">
        <f>VLOOKUP(D904,Category!A:B,2,FALSE)</f>
        <v>NCOS</v>
      </c>
      <c r="D904" t="str">
        <f t="shared" ref="D904:D967" si="91">L904&amp;N904</f>
        <v>10081016</v>
      </c>
      <c r="E904" t="str">
        <f t="shared" si="89"/>
        <v>People &amp; Place DirectorateAss Dir DeliveryLand Management</v>
      </c>
      <c r="F904" t="s">
        <v>482</v>
      </c>
      <c r="G904" t="s">
        <v>483</v>
      </c>
      <c r="H904" t="s">
        <v>247</v>
      </c>
      <c r="I904" t="s">
        <v>1236</v>
      </c>
      <c r="J904" t="s">
        <v>177</v>
      </c>
      <c r="K904" t="s">
        <v>178</v>
      </c>
      <c r="L904">
        <v>1008</v>
      </c>
      <c r="M904" t="s">
        <v>738</v>
      </c>
      <c r="N904">
        <v>1016</v>
      </c>
      <c r="O904" t="s">
        <v>599</v>
      </c>
      <c r="P904" s="6" t="str">
        <f t="shared" si="90"/>
        <v>Expenditure</v>
      </c>
      <c r="Q904" s="246">
        <v>5500</v>
      </c>
      <c r="R904" s="246">
        <v>6400</v>
      </c>
      <c r="S904" s="244">
        <v>6400</v>
      </c>
      <c r="V904" s="259">
        <f t="shared" ref="V904:V967" si="92">SUM(S904:U904)</f>
        <v>6400</v>
      </c>
      <c r="AH904" s="245">
        <v>-900</v>
      </c>
      <c r="AJ904" s="245">
        <v>6400</v>
      </c>
      <c r="AK904" s="250">
        <v>5500</v>
      </c>
      <c r="AP904" s="257">
        <f t="shared" si="87"/>
        <v>5500</v>
      </c>
      <c r="AS904" s="245">
        <f t="shared" si="88"/>
        <v>5500</v>
      </c>
      <c r="AU904" s="8" t="s">
        <v>3009</v>
      </c>
    </row>
    <row r="905" spans="2:47" hidden="1" x14ac:dyDescent="0.3">
      <c r="B905" t="str">
        <f>VLOOKUP(D905,'[1]DOF080 Rev'!B:B,1,FALSE)</f>
        <v>10081019</v>
      </c>
      <c r="C905" t="str">
        <f>VLOOKUP(D905,Category!A:B,2,FALSE)</f>
        <v>NCOS</v>
      </c>
      <c r="D905" t="str">
        <f t="shared" si="91"/>
        <v>10081019</v>
      </c>
      <c r="E905" t="str">
        <f t="shared" si="89"/>
        <v>People &amp; Place DirectorateAss Dir DeliveryLand Management</v>
      </c>
      <c r="F905" t="s">
        <v>482</v>
      </c>
      <c r="G905" t="s">
        <v>483</v>
      </c>
      <c r="H905" t="s">
        <v>247</v>
      </c>
      <c r="I905" t="s">
        <v>1236</v>
      </c>
      <c r="J905" t="s">
        <v>177</v>
      </c>
      <c r="K905" t="s">
        <v>178</v>
      </c>
      <c r="L905">
        <v>1008</v>
      </c>
      <c r="M905" t="s">
        <v>738</v>
      </c>
      <c r="N905">
        <v>1019</v>
      </c>
      <c r="O905" t="s">
        <v>601</v>
      </c>
      <c r="P905" s="6" t="str">
        <f t="shared" si="90"/>
        <v>Expenditure</v>
      </c>
      <c r="Q905" s="246">
        <v>110</v>
      </c>
      <c r="R905" s="246">
        <v>110</v>
      </c>
      <c r="S905" s="244">
        <v>110</v>
      </c>
      <c r="V905" s="259">
        <f t="shared" si="92"/>
        <v>110</v>
      </c>
      <c r="AJ905" s="245">
        <v>110</v>
      </c>
      <c r="AK905" s="250">
        <v>110</v>
      </c>
      <c r="AP905" s="257">
        <f t="shared" si="87"/>
        <v>110</v>
      </c>
      <c r="AS905" s="245">
        <f t="shared" si="88"/>
        <v>110</v>
      </c>
      <c r="AU905" s="8" t="s">
        <v>1286</v>
      </c>
    </row>
    <row r="906" spans="2:47" hidden="1" x14ac:dyDescent="0.3">
      <c r="B906" t="str">
        <f>VLOOKUP(D906,'[1]DOF080 Rev'!B:B,1,FALSE)</f>
        <v>10081042</v>
      </c>
      <c r="C906" t="str">
        <f>VLOOKUP(D906,Category!A:B,2,FALSE)</f>
        <v>NCOS</v>
      </c>
      <c r="D906" t="str">
        <f t="shared" si="91"/>
        <v>10081042</v>
      </c>
      <c r="E906" t="str">
        <f t="shared" si="89"/>
        <v>People &amp; Place DirectorateAss Dir DeliveryLand Management</v>
      </c>
      <c r="F906" t="s">
        <v>482</v>
      </c>
      <c r="G906" t="s">
        <v>483</v>
      </c>
      <c r="H906" t="s">
        <v>247</v>
      </c>
      <c r="I906" t="s">
        <v>1236</v>
      </c>
      <c r="J906" t="s">
        <v>177</v>
      </c>
      <c r="K906" t="s">
        <v>178</v>
      </c>
      <c r="L906">
        <v>1008</v>
      </c>
      <c r="M906" t="s">
        <v>738</v>
      </c>
      <c r="N906">
        <v>1042</v>
      </c>
      <c r="O906" t="s">
        <v>180</v>
      </c>
      <c r="P906" s="6" t="str">
        <f t="shared" si="90"/>
        <v>Expenditure</v>
      </c>
      <c r="Q906" s="246">
        <v>1150</v>
      </c>
      <c r="R906" s="246">
        <v>1150</v>
      </c>
      <c r="S906" s="244">
        <v>1150</v>
      </c>
      <c r="V906" s="259">
        <f t="shared" si="92"/>
        <v>1150</v>
      </c>
      <c r="AJ906" s="245">
        <v>1150</v>
      </c>
      <c r="AK906" s="250">
        <v>1150</v>
      </c>
      <c r="AP906" s="257">
        <f t="shared" si="87"/>
        <v>1150</v>
      </c>
      <c r="AS906" s="245">
        <f t="shared" si="88"/>
        <v>1150</v>
      </c>
      <c r="AU906" s="8" t="s">
        <v>1286</v>
      </c>
    </row>
    <row r="907" spans="2:47" hidden="1" x14ac:dyDescent="0.3">
      <c r="B907" t="str">
        <f>VLOOKUP(D907,'[1]DOF080 Rev'!B:B,1,FALSE)</f>
        <v>10081065</v>
      </c>
      <c r="C907" t="str">
        <f>VLOOKUP(D907,Category!A:B,2,FALSE)</f>
        <v>NCOS</v>
      </c>
      <c r="D907" t="str">
        <f t="shared" si="91"/>
        <v>10081065</v>
      </c>
      <c r="E907" t="str">
        <f t="shared" si="89"/>
        <v>People &amp; Place DirectorateAss Dir DeliveryLand Management</v>
      </c>
      <c r="F907" t="s">
        <v>482</v>
      </c>
      <c r="G907" t="s">
        <v>483</v>
      </c>
      <c r="H907" t="s">
        <v>247</v>
      </c>
      <c r="I907" t="s">
        <v>1236</v>
      </c>
      <c r="J907" t="s">
        <v>177</v>
      </c>
      <c r="K907" t="s">
        <v>178</v>
      </c>
      <c r="L907">
        <v>1008</v>
      </c>
      <c r="M907" t="s">
        <v>738</v>
      </c>
      <c r="N907">
        <v>1065</v>
      </c>
      <c r="O907" t="s">
        <v>739</v>
      </c>
      <c r="P907" s="6" t="str">
        <f t="shared" si="90"/>
        <v>Expenditure</v>
      </c>
      <c r="Q907" s="246">
        <v>910</v>
      </c>
      <c r="R907" s="246">
        <v>910</v>
      </c>
      <c r="S907" s="244">
        <v>910</v>
      </c>
      <c r="V907" s="259">
        <f t="shared" si="92"/>
        <v>910</v>
      </c>
      <c r="AJ907" s="245">
        <v>910</v>
      </c>
      <c r="AK907" s="250">
        <v>910</v>
      </c>
      <c r="AP907" s="257">
        <f t="shared" si="87"/>
        <v>910</v>
      </c>
      <c r="AS907" s="245">
        <f t="shared" si="88"/>
        <v>910</v>
      </c>
      <c r="AU907" s="8" t="s">
        <v>1286</v>
      </c>
    </row>
    <row r="908" spans="2:47" hidden="1" x14ac:dyDescent="0.3">
      <c r="B908" t="str">
        <f>VLOOKUP(D908,'[1]DOF080 Rev'!B:B,1,FALSE)</f>
        <v>10088040</v>
      </c>
      <c r="C908" t="str">
        <f>VLOOKUP(D908,Category!A:B,2,FALSE)</f>
        <v>NCOS</v>
      </c>
      <c r="D908" t="str">
        <f t="shared" si="91"/>
        <v>10088040</v>
      </c>
      <c r="E908" t="str">
        <f t="shared" si="89"/>
        <v>People &amp; Place DirectorateAss Dir DeliveryLand Management</v>
      </c>
      <c r="F908" t="s">
        <v>482</v>
      </c>
      <c r="G908" t="s">
        <v>483</v>
      </c>
      <c r="H908" t="s">
        <v>247</v>
      </c>
      <c r="I908" t="s">
        <v>1236</v>
      </c>
      <c r="J908" t="s">
        <v>177</v>
      </c>
      <c r="K908" t="s">
        <v>178</v>
      </c>
      <c r="L908">
        <v>1008</v>
      </c>
      <c r="M908" t="s">
        <v>738</v>
      </c>
      <c r="N908">
        <v>8040</v>
      </c>
      <c r="O908" t="s">
        <v>441</v>
      </c>
      <c r="P908" s="6" t="str">
        <f t="shared" si="90"/>
        <v>Income</v>
      </c>
      <c r="Q908" s="246">
        <v>-1150</v>
      </c>
      <c r="R908" s="246">
        <v>-1150</v>
      </c>
      <c r="S908" s="244">
        <v>-1150</v>
      </c>
      <c r="V908" s="259">
        <f t="shared" si="92"/>
        <v>-1150</v>
      </c>
      <c r="AJ908" s="245">
        <v>-1150</v>
      </c>
      <c r="AK908" s="250">
        <v>-1150</v>
      </c>
      <c r="AP908" s="257">
        <f t="shared" si="87"/>
        <v>-1150</v>
      </c>
      <c r="AS908" s="245">
        <f t="shared" si="88"/>
        <v>-1150</v>
      </c>
      <c r="AU908" s="8" t="s">
        <v>1286</v>
      </c>
    </row>
    <row r="909" spans="2:47" hidden="1" x14ac:dyDescent="0.3">
      <c r="B909" t="str">
        <f>VLOOKUP(D909,'[1]DOF080 Rev'!B:B,1,FALSE)</f>
        <v>10088500</v>
      </c>
      <c r="C909" t="str">
        <f>VLOOKUP(D909,Category!A:B,2,FALSE)</f>
        <v>NCOS</v>
      </c>
      <c r="D909" t="str">
        <f t="shared" si="91"/>
        <v>10088500</v>
      </c>
      <c r="E909" t="str">
        <f t="shared" si="89"/>
        <v>People &amp; Place DirectorateAss Dir DeliveryLand Management</v>
      </c>
      <c r="F909" t="s">
        <v>482</v>
      </c>
      <c r="G909" t="s">
        <v>483</v>
      </c>
      <c r="H909" t="s">
        <v>247</v>
      </c>
      <c r="I909" t="s">
        <v>1236</v>
      </c>
      <c r="J909" t="s">
        <v>177</v>
      </c>
      <c r="K909" t="s">
        <v>178</v>
      </c>
      <c r="L909">
        <v>1008</v>
      </c>
      <c r="M909" t="s">
        <v>738</v>
      </c>
      <c r="N909">
        <v>8500</v>
      </c>
      <c r="O909" t="s">
        <v>362</v>
      </c>
      <c r="P909" s="6" t="str">
        <f t="shared" si="90"/>
        <v>Income</v>
      </c>
      <c r="Q909" s="246">
        <v>-38000</v>
      </c>
      <c r="R909" s="246">
        <v>-38000</v>
      </c>
      <c r="S909" s="244">
        <v>-38000</v>
      </c>
      <c r="V909" s="259">
        <f t="shared" si="92"/>
        <v>-38000</v>
      </c>
      <c r="AH909" s="245">
        <v>-11000</v>
      </c>
      <c r="AJ909" s="245">
        <v>-38000</v>
      </c>
      <c r="AK909" s="250">
        <v>-49000</v>
      </c>
      <c r="AP909" s="257">
        <f t="shared" si="87"/>
        <v>-49000</v>
      </c>
      <c r="AS909" s="245">
        <f t="shared" si="88"/>
        <v>-49000</v>
      </c>
      <c r="AU909" s="8" t="s">
        <v>3087</v>
      </c>
    </row>
    <row r="910" spans="2:47" hidden="1" x14ac:dyDescent="0.3">
      <c r="B910" t="str">
        <f>VLOOKUP(D910,'[1]DOF080 Rev'!B:B,1,FALSE)</f>
        <v>10111000</v>
      </c>
      <c r="C910" t="str">
        <f>VLOOKUP(D910,Category!A:B,2,FALSE)</f>
        <v>NCOS</v>
      </c>
      <c r="D910" t="str">
        <f t="shared" si="91"/>
        <v>10111000</v>
      </c>
      <c r="E910" t="str">
        <f t="shared" si="89"/>
        <v>People &amp; Place DirectorateAss Dir DeliveryLand Management</v>
      </c>
      <c r="F910" t="s">
        <v>482</v>
      </c>
      <c r="G910" t="s">
        <v>483</v>
      </c>
      <c r="H910" t="s">
        <v>247</v>
      </c>
      <c r="I910" t="s">
        <v>1236</v>
      </c>
      <c r="J910" t="s">
        <v>177</v>
      </c>
      <c r="K910" t="s">
        <v>178</v>
      </c>
      <c r="L910">
        <v>1011</v>
      </c>
      <c r="M910" t="s">
        <v>740</v>
      </c>
      <c r="N910">
        <v>1000</v>
      </c>
      <c r="O910" t="s">
        <v>427</v>
      </c>
      <c r="P910" s="6" t="str">
        <f t="shared" si="90"/>
        <v>Expenditure</v>
      </c>
      <c r="Q910" s="246">
        <v>60</v>
      </c>
      <c r="R910" s="246">
        <v>60</v>
      </c>
      <c r="S910" s="244">
        <v>60</v>
      </c>
      <c r="V910" s="259">
        <f t="shared" si="92"/>
        <v>60</v>
      </c>
      <c r="AJ910" s="245">
        <v>60</v>
      </c>
      <c r="AK910" s="250">
        <v>60</v>
      </c>
      <c r="AP910" s="257">
        <f t="shared" si="87"/>
        <v>60</v>
      </c>
      <c r="AS910" s="245">
        <f t="shared" si="88"/>
        <v>60</v>
      </c>
      <c r="AU910" s="8" t="s">
        <v>1286</v>
      </c>
    </row>
    <row r="911" spans="2:47" hidden="1" x14ac:dyDescent="0.3">
      <c r="B911" t="str">
        <f>VLOOKUP(D911,'[1]DOF080 Rev'!B:B,1,FALSE)</f>
        <v>10151033</v>
      </c>
      <c r="C911" t="str">
        <f>VLOOKUP(D911,Category!A:B,2,FALSE)</f>
        <v>NCOS</v>
      </c>
      <c r="D911" t="str">
        <f t="shared" si="91"/>
        <v>10151033</v>
      </c>
      <c r="E911" t="str">
        <f t="shared" si="89"/>
        <v>People &amp; Place DirectorateAss Dir DeliveryLand Management</v>
      </c>
      <c r="F911" t="s">
        <v>482</v>
      </c>
      <c r="G911" t="s">
        <v>483</v>
      </c>
      <c r="H911" t="s">
        <v>247</v>
      </c>
      <c r="I911" t="s">
        <v>1236</v>
      </c>
      <c r="J911" t="s">
        <v>177</v>
      </c>
      <c r="K911" t="s">
        <v>178</v>
      </c>
      <c r="L911">
        <v>1015</v>
      </c>
      <c r="M911" t="s">
        <v>741</v>
      </c>
      <c r="N911">
        <v>1033</v>
      </c>
      <c r="O911" t="s">
        <v>656</v>
      </c>
      <c r="P911" s="6" t="str">
        <f t="shared" si="90"/>
        <v>Expenditure</v>
      </c>
      <c r="Q911" s="246">
        <v>150</v>
      </c>
      <c r="R911" s="246">
        <v>150</v>
      </c>
      <c r="S911" s="244">
        <v>150</v>
      </c>
      <c r="V911" s="259">
        <f t="shared" si="92"/>
        <v>150</v>
      </c>
      <c r="AJ911" s="245">
        <v>150</v>
      </c>
      <c r="AK911" s="250">
        <v>150</v>
      </c>
      <c r="AP911" s="257">
        <f t="shared" si="87"/>
        <v>150</v>
      </c>
      <c r="AS911" s="245">
        <f t="shared" si="88"/>
        <v>150</v>
      </c>
      <c r="AU911" s="8" t="s">
        <v>1286</v>
      </c>
    </row>
    <row r="912" spans="2:47" hidden="1" x14ac:dyDescent="0.3">
      <c r="B912" t="str">
        <f>VLOOKUP(D912,'[1]DOF080 Rev'!B:B,1,FALSE)</f>
        <v>10151042</v>
      </c>
      <c r="C912" t="str">
        <f>VLOOKUP(D912,Category!A:B,2,FALSE)</f>
        <v>NCOS</v>
      </c>
      <c r="D912" t="str">
        <f t="shared" si="91"/>
        <v>10151042</v>
      </c>
      <c r="E912" t="str">
        <f t="shared" si="89"/>
        <v>People &amp; Place DirectorateAss Dir DeliveryLand Management</v>
      </c>
      <c r="F912" t="s">
        <v>482</v>
      </c>
      <c r="G912" t="s">
        <v>483</v>
      </c>
      <c r="H912" t="s">
        <v>247</v>
      </c>
      <c r="I912" t="s">
        <v>1236</v>
      </c>
      <c r="J912" t="s">
        <v>177</v>
      </c>
      <c r="K912" t="s">
        <v>178</v>
      </c>
      <c r="L912">
        <v>1015</v>
      </c>
      <c r="M912" t="s">
        <v>741</v>
      </c>
      <c r="N912">
        <v>1042</v>
      </c>
      <c r="O912" t="s">
        <v>180</v>
      </c>
      <c r="P912" s="6" t="str">
        <f t="shared" si="90"/>
        <v>Expenditure</v>
      </c>
      <c r="Q912" s="246">
        <v>90</v>
      </c>
      <c r="R912" s="246">
        <v>90</v>
      </c>
      <c r="S912" s="244">
        <v>90</v>
      </c>
      <c r="V912" s="259">
        <f t="shared" si="92"/>
        <v>90</v>
      </c>
      <c r="AJ912" s="245">
        <v>90</v>
      </c>
      <c r="AK912" s="250">
        <v>90</v>
      </c>
      <c r="AP912" s="257">
        <f t="shared" si="87"/>
        <v>90</v>
      </c>
      <c r="AS912" s="245">
        <f t="shared" si="88"/>
        <v>90</v>
      </c>
      <c r="AU912" s="8" t="s">
        <v>1286</v>
      </c>
    </row>
    <row r="913" spans="2:47" hidden="1" x14ac:dyDescent="0.3">
      <c r="B913" t="str">
        <f>VLOOKUP(D913,'[1]DOF080 Rev'!B:B,1,FALSE)</f>
        <v>10151065</v>
      </c>
      <c r="C913" t="str">
        <f>VLOOKUP(D913,Category!A:B,2,FALSE)</f>
        <v>NCOS</v>
      </c>
      <c r="D913" t="str">
        <f t="shared" si="91"/>
        <v>10151065</v>
      </c>
      <c r="E913" t="str">
        <f t="shared" si="89"/>
        <v>People &amp; Place DirectorateAss Dir DeliveryLand Management</v>
      </c>
      <c r="F913" t="s">
        <v>482</v>
      </c>
      <c r="G913" t="s">
        <v>483</v>
      </c>
      <c r="H913" t="s">
        <v>247</v>
      </c>
      <c r="I913" t="s">
        <v>1236</v>
      </c>
      <c r="J913" t="s">
        <v>177</v>
      </c>
      <c r="K913" t="s">
        <v>178</v>
      </c>
      <c r="L913">
        <v>1015</v>
      </c>
      <c r="M913" t="s">
        <v>741</v>
      </c>
      <c r="N913">
        <v>1065</v>
      </c>
      <c r="O913" t="s">
        <v>739</v>
      </c>
      <c r="P913" s="6" t="str">
        <f t="shared" si="90"/>
        <v>Expenditure</v>
      </c>
      <c r="Q913" s="246">
        <v>400</v>
      </c>
      <c r="R913" s="246">
        <v>400</v>
      </c>
      <c r="S913" s="244">
        <v>400</v>
      </c>
      <c r="V913" s="259">
        <f t="shared" si="92"/>
        <v>400</v>
      </c>
      <c r="AJ913" s="245">
        <v>400</v>
      </c>
      <c r="AK913" s="250">
        <v>400</v>
      </c>
      <c r="AP913" s="257">
        <f t="shared" si="87"/>
        <v>400</v>
      </c>
      <c r="AS913" s="245">
        <f t="shared" si="88"/>
        <v>400</v>
      </c>
      <c r="AU913" s="8" t="s">
        <v>1286</v>
      </c>
    </row>
    <row r="914" spans="2:47" hidden="1" x14ac:dyDescent="0.3">
      <c r="B914" t="str">
        <f>VLOOKUP(D914,'[1]DOF080 Rev'!B:B,1,FALSE)</f>
        <v>10158040</v>
      </c>
      <c r="C914" t="str">
        <f>VLOOKUP(D914,Category!A:B,2,FALSE)</f>
        <v>NCOS</v>
      </c>
      <c r="D914" t="str">
        <f t="shared" si="91"/>
        <v>10158040</v>
      </c>
      <c r="E914" t="str">
        <f t="shared" si="89"/>
        <v>People &amp; Place DirectorateAss Dir DeliveryLand Management</v>
      </c>
      <c r="F914" t="s">
        <v>482</v>
      </c>
      <c r="G914" t="s">
        <v>483</v>
      </c>
      <c r="H914" t="s">
        <v>247</v>
      </c>
      <c r="I914" t="s">
        <v>1236</v>
      </c>
      <c r="J914" t="s">
        <v>177</v>
      </c>
      <c r="K914" t="s">
        <v>178</v>
      </c>
      <c r="L914">
        <v>1015</v>
      </c>
      <c r="M914" t="s">
        <v>741</v>
      </c>
      <c r="N914">
        <v>8040</v>
      </c>
      <c r="O914" t="s">
        <v>441</v>
      </c>
      <c r="P914" s="6" t="str">
        <f t="shared" si="90"/>
        <v>Income</v>
      </c>
      <c r="Q914" s="246">
        <v>-100</v>
      </c>
      <c r="R914" s="246">
        <v>-100</v>
      </c>
      <c r="S914" s="244">
        <v>-100</v>
      </c>
      <c r="V914" s="259">
        <f t="shared" si="92"/>
        <v>-100</v>
      </c>
      <c r="AI914" s="245">
        <v>10</v>
      </c>
      <c r="AJ914" s="245">
        <v>-100</v>
      </c>
      <c r="AK914" s="250">
        <v>-90</v>
      </c>
      <c r="AP914" s="257">
        <f t="shared" si="87"/>
        <v>-90</v>
      </c>
      <c r="AS914" s="245">
        <f t="shared" si="88"/>
        <v>-90</v>
      </c>
      <c r="AU914" s="8" t="s">
        <v>1286</v>
      </c>
    </row>
    <row r="915" spans="2:47" hidden="1" x14ac:dyDescent="0.3">
      <c r="B915" t="str">
        <f>VLOOKUP(D915,'[1]DOF080 Rev'!B:B,1,FALSE)</f>
        <v>10158500</v>
      </c>
      <c r="C915" t="str">
        <f>VLOOKUP(D915,Category!A:B,2,FALSE)</f>
        <v>NCOS</v>
      </c>
      <c r="D915" t="str">
        <f t="shared" si="91"/>
        <v>10158500</v>
      </c>
      <c r="E915" t="str">
        <f t="shared" si="89"/>
        <v>People &amp; Place DirectorateAss Dir DeliveryLand Management</v>
      </c>
      <c r="F915" t="s">
        <v>482</v>
      </c>
      <c r="G915" t="s">
        <v>483</v>
      </c>
      <c r="H915" t="s">
        <v>247</v>
      </c>
      <c r="I915" t="s">
        <v>1236</v>
      </c>
      <c r="J915" t="s">
        <v>177</v>
      </c>
      <c r="K915" t="s">
        <v>178</v>
      </c>
      <c r="L915">
        <v>1015</v>
      </c>
      <c r="M915" t="s">
        <v>741</v>
      </c>
      <c r="N915">
        <v>8500</v>
      </c>
      <c r="O915" t="s">
        <v>362</v>
      </c>
      <c r="P915" s="6" t="str">
        <f t="shared" si="90"/>
        <v>Income</v>
      </c>
      <c r="Q915" s="246">
        <v>-7500</v>
      </c>
      <c r="R915" s="246">
        <v>-7500</v>
      </c>
      <c r="S915" s="244">
        <v>-7500</v>
      </c>
      <c r="V915" s="259">
        <f t="shared" si="92"/>
        <v>-7500</v>
      </c>
      <c r="AJ915" s="245">
        <v>-7500</v>
      </c>
      <c r="AK915" s="250">
        <v>-7500</v>
      </c>
      <c r="AP915" s="257">
        <f t="shared" si="87"/>
        <v>-7500</v>
      </c>
      <c r="AS915" s="245">
        <f t="shared" si="88"/>
        <v>-7500</v>
      </c>
      <c r="AU915" s="8" t="s">
        <v>1286</v>
      </c>
    </row>
    <row r="916" spans="2:47" hidden="1" x14ac:dyDescent="0.3">
      <c r="B916" t="str">
        <f>VLOOKUP(D916,'[1]DOF080 Rev'!B:B,1,FALSE)</f>
        <v>10168503</v>
      </c>
      <c r="C916" t="str">
        <f>VLOOKUP(D916,Category!A:B,2,FALSE)</f>
        <v>NCOS</v>
      </c>
      <c r="D916" t="str">
        <f t="shared" si="91"/>
        <v>10168503</v>
      </c>
      <c r="E916" t="str">
        <f t="shared" si="89"/>
        <v>People &amp; Place DirectorateAss Dir DeliveryLand Management</v>
      </c>
      <c r="F916" t="s">
        <v>482</v>
      </c>
      <c r="G916" t="s">
        <v>483</v>
      </c>
      <c r="H916" t="s">
        <v>247</v>
      </c>
      <c r="I916" t="s">
        <v>1236</v>
      </c>
      <c r="J916" t="s">
        <v>177</v>
      </c>
      <c r="K916" t="s">
        <v>178</v>
      </c>
      <c r="L916">
        <v>1016</v>
      </c>
      <c r="M916" t="s">
        <v>742</v>
      </c>
      <c r="N916">
        <v>8503</v>
      </c>
      <c r="O916" t="s">
        <v>743</v>
      </c>
      <c r="P916" s="6" t="str">
        <f t="shared" si="90"/>
        <v>Income</v>
      </c>
      <c r="Q916" s="246">
        <v>-270</v>
      </c>
      <c r="R916" s="246">
        <v>-270</v>
      </c>
      <c r="S916" s="244">
        <v>-270</v>
      </c>
      <c r="V916" s="259">
        <f t="shared" si="92"/>
        <v>-270</v>
      </c>
      <c r="AJ916" s="245">
        <v>-270</v>
      </c>
      <c r="AK916" s="250">
        <v>-270</v>
      </c>
      <c r="AP916" s="257">
        <f t="shared" si="87"/>
        <v>-270</v>
      </c>
      <c r="AS916" s="245">
        <f t="shared" si="88"/>
        <v>-270</v>
      </c>
      <c r="AU916" s="8" t="s">
        <v>1286</v>
      </c>
    </row>
    <row r="917" spans="2:47" hidden="1" x14ac:dyDescent="0.3">
      <c r="B917" t="str">
        <f>VLOOKUP(D917,'[1]DOF080 Rev'!B:B,1,FALSE)</f>
        <v>10218500</v>
      </c>
      <c r="C917" t="str">
        <f>VLOOKUP(D917,Category!A:B,2,FALSE)</f>
        <v>NCOS</v>
      </c>
      <c r="D917" t="str">
        <f t="shared" si="91"/>
        <v>10218500</v>
      </c>
      <c r="E917" t="str">
        <f t="shared" si="89"/>
        <v>People &amp; Place DirectorateAss Dir DeliveryLand Management</v>
      </c>
      <c r="F917" t="s">
        <v>482</v>
      </c>
      <c r="G917" t="s">
        <v>483</v>
      </c>
      <c r="H917" t="s">
        <v>247</v>
      </c>
      <c r="I917" t="s">
        <v>1236</v>
      </c>
      <c r="J917" t="s">
        <v>177</v>
      </c>
      <c r="K917" t="s">
        <v>178</v>
      </c>
      <c r="L917">
        <v>1021</v>
      </c>
      <c r="M917" t="s">
        <v>744</v>
      </c>
      <c r="N917">
        <v>8500</v>
      </c>
      <c r="O917" t="s">
        <v>362</v>
      </c>
      <c r="P917" s="6" t="str">
        <f t="shared" si="90"/>
        <v>Income</v>
      </c>
      <c r="Q917" s="246">
        <v>-410</v>
      </c>
      <c r="R917" s="246">
        <v>-410</v>
      </c>
      <c r="S917" s="244">
        <v>-410</v>
      </c>
      <c r="V917" s="259">
        <f t="shared" si="92"/>
        <v>-410</v>
      </c>
      <c r="AJ917" s="245">
        <v>-410</v>
      </c>
      <c r="AK917" s="250">
        <v>-410</v>
      </c>
      <c r="AP917" s="257">
        <f t="shared" si="87"/>
        <v>-410</v>
      </c>
      <c r="AS917" s="245">
        <f t="shared" si="88"/>
        <v>-410</v>
      </c>
      <c r="AU917" s="8" t="s">
        <v>1286</v>
      </c>
    </row>
    <row r="918" spans="2:47" hidden="1" x14ac:dyDescent="0.3">
      <c r="B918" t="str">
        <f>VLOOKUP(D918,'[1]DOF080 Rev'!B:B,1,FALSE)</f>
        <v>10221095</v>
      </c>
      <c r="C918" t="str">
        <f>VLOOKUP(D918,Category!A:B,2,FALSE)</f>
        <v>NCOS</v>
      </c>
      <c r="D918" t="str">
        <f t="shared" si="91"/>
        <v>10221095</v>
      </c>
      <c r="E918" t="str">
        <f t="shared" si="89"/>
        <v>People &amp; Place DirectorateAss Dir DeliveryLand Management</v>
      </c>
      <c r="F918" t="s">
        <v>482</v>
      </c>
      <c r="G918" t="s">
        <v>483</v>
      </c>
      <c r="H918" t="s">
        <v>247</v>
      </c>
      <c r="I918" t="s">
        <v>1236</v>
      </c>
      <c r="J918" t="s">
        <v>177</v>
      </c>
      <c r="K918" t="s">
        <v>178</v>
      </c>
      <c r="L918">
        <v>1022</v>
      </c>
      <c r="M918" t="s">
        <v>745</v>
      </c>
      <c r="N918">
        <v>1095</v>
      </c>
      <c r="O918" t="s">
        <v>618</v>
      </c>
      <c r="P918" s="6" t="str">
        <f t="shared" si="90"/>
        <v>Expenditure</v>
      </c>
      <c r="Q918" s="246">
        <v>60</v>
      </c>
      <c r="R918" s="246">
        <v>60</v>
      </c>
      <c r="S918" s="244">
        <v>60</v>
      </c>
      <c r="V918" s="259">
        <f t="shared" si="92"/>
        <v>60</v>
      </c>
      <c r="AH918" s="245">
        <v>-10</v>
      </c>
      <c r="AJ918" s="245">
        <v>60</v>
      </c>
      <c r="AK918" s="250">
        <v>50</v>
      </c>
      <c r="AP918" s="257">
        <f t="shared" si="87"/>
        <v>50</v>
      </c>
      <c r="AS918" s="245">
        <f t="shared" si="88"/>
        <v>50</v>
      </c>
      <c r="AU918" s="8" t="s">
        <v>1286</v>
      </c>
    </row>
    <row r="919" spans="2:47" hidden="1" x14ac:dyDescent="0.3">
      <c r="B919" t="str">
        <f>VLOOKUP(D919,'[1]DOF080 Rev'!B:B,1,FALSE)</f>
        <v>10222094</v>
      </c>
      <c r="C919" t="str">
        <f>VLOOKUP(D919,Category!A:B,2,FALSE)</f>
        <v>NCOS</v>
      </c>
      <c r="D919" t="str">
        <f t="shared" si="91"/>
        <v>10222094</v>
      </c>
      <c r="E919" t="str">
        <f t="shared" si="89"/>
        <v>People &amp; Place DirectorateAss Dir DeliveryLand Management</v>
      </c>
      <c r="F919" t="s">
        <v>482</v>
      </c>
      <c r="G919" t="s">
        <v>483</v>
      </c>
      <c r="H919" t="s">
        <v>247</v>
      </c>
      <c r="I919" t="s">
        <v>1236</v>
      </c>
      <c r="J919" t="s">
        <v>177</v>
      </c>
      <c r="K919" t="s">
        <v>178</v>
      </c>
      <c r="L919">
        <v>1022</v>
      </c>
      <c r="M919" t="s">
        <v>745</v>
      </c>
      <c r="N919">
        <v>2094</v>
      </c>
      <c r="O919" t="s">
        <v>702</v>
      </c>
      <c r="P919" s="6" t="str">
        <f t="shared" si="90"/>
        <v>Expenditure</v>
      </c>
      <c r="Q919" s="246">
        <v>0</v>
      </c>
      <c r="R919" s="246">
        <v>0</v>
      </c>
      <c r="S919" s="244">
        <v>0</v>
      </c>
      <c r="V919" s="259">
        <f t="shared" si="92"/>
        <v>0</v>
      </c>
      <c r="AJ919" s="245">
        <v>0</v>
      </c>
      <c r="AK919" s="250">
        <v>0</v>
      </c>
      <c r="AP919" s="257">
        <f t="shared" si="87"/>
        <v>0</v>
      </c>
      <c r="AS919" s="245">
        <f t="shared" si="88"/>
        <v>0</v>
      </c>
      <c r="AU919" s="8" t="s">
        <v>1286</v>
      </c>
    </row>
    <row r="920" spans="2:47" hidden="1" x14ac:dyDescent="0.3">
      <c r="B920" t="str">
        <f>VLOOKUP(D920,'[1]DOF080 Rev'!B:B,1,FALSE)</f>
        <v>10238503</v>
      </c>
      <c r="C920" t="str">
        <f>VLOOKUP(D920,Category!A:B,2,FALSE)</f>
        <v>NCOS</v>
      </c>
      <c r="D920" t="str">
        <f t="shared" si="91"/>
        <v>10238503</v>
      </c>
      <c r="E920" t="str">
        <f t="shared" si="89"/>
        <v>People &amp; Place DirectorateAss Dir DeliveryLand Management</v>
      </c>
      <c r="F920" t="s">
        <v>482</v>
      </c>
      <c r="G920" t="s">
        <v>483</v>
      </c>
      <c r="H920" t="s">
        <v>247</v>
      </c>
      <c r="I920" t="s">
        <v>1236</v>
      </c>
      <c r="J920" t="s">
        <v>177</v>
      </c>
      <c r="K920" t="s">
        <v>178</v>
      </c>
      <c r="L920">
        <v>1023</v>
      </c>
      <c r="M920" t="s">
        <v>746</v>
      </c>
      <c r="N920">
        <v>8503</v>
      </c>
      <c r="O920" t="s">
        <v>743</v>
      </c>
      <c r="P920" s="6" t="str">
        <f t="shared" si="90"/>
        <v>Income</v>
      </c>
      <c r="Q920" s="246">
        <v>-630</v>
      </c>
      <c r="R920" s="246">
        <v>-630</v>
      </c>
      <c r="S920" s="244">
        <v>-630</v>
      </c>
      <c r="V920" s="259">
        <f t="shared" si="92"/>
        <v>-630</v>
      </c>
      <c r="AJ920" s="245">
        <v>-630</v>
      </c>
      <c r="AK920" s="250">
        <v>-630</v>
      </c>
      <c r="AP920" s="257">
        <f t="shared" si="87"/>
        <v>-630</v>
      </c>
      <c r="AS920" s="245">
        <f t="shared" si="88"/>
        <v>-630</v>
      </c>
      <c r="AU920" s="8" t="s">
        <v>1286</v>
      </c>
    </row>
    <row r="921" spans="2:47" hidden="1" x14ac:dyDescent="0.3">
      <c r="B921" t="str">
        <f>VLOOKUP(D921,'[1]DOF080 Rev'!B:B,1,FALSE)</f>
        <v>10258500</v>
      </c>
      <c r="C921" t="str">
        <f>VLOOKUP(D921,Category!A:B,2,FALSE)</f>
        <v>NCOS</v>
      </c>
      <c r="D921" t="str">
        <f t="shared" si="91"/>
        <v>10258500</v>
      </c>
      <c r="E921" t="str">
        <f t="shared" si="89"/>
        <v>People &amp; Place DirectorateAss Dir DeliveryLand Management</v>
      </c>
      <c r="F921" t="s">
        <v>482</v>
      </c>
      <c r="G921" t="s">
        <v>483</v>
      </c>
      <c r="H921" t="s">
        <v>247</v>
      </c>
      <c r="I921" t="s">
        <v>1236</v>
      </c>
      <c r="J921" t="s">
        <v>177</v>
      </c>
      <c r="K921" t="s">
        <v>178</v>
      </c>
      <c r="L921">
        <v>1025</v>
      </c>
      <c r="M921" t="s">
        <v>747</v>
      </c>
      <c r="N921">
        <v>8500</v>
      </c>
      <c r="O921" t="s">
        <v>362</v>
      </c>
      <c r="P921" s="6" t="str">
        <f t="shared" si="90"/>
        <v>Income</v>
      </c>
      <c r="Q921" s="246">
        <v>-120</v>
      </c>
      <c r="R921" s="246">
        <v>-120</v>
      </c>
      <c r="S921" s="244">
        <v>-120</v>
      </c>
      <c r="V921" s="259">
        <f t="shared" si="92"/>
        <v>-120</v>
      </c>
      <c r="AJ921" s="245">
        <v>-120</v>
      </c>
      <c r="AK921" s="250">
        <v>-120</v>
      </c>
      <c r="AP921" s="257">
        <f t="shared" si="87"/>
        <v>-120</v>
      </c>
      <c r="AS921" s="245">
        <f t="shared" si="88"/>
        <v>-120</v>
      </c>
      <c r="AU921" s="8" t="s">
        <v>1286</v>
      </c>
    </row>
    <row r="922" spans="2:47" hidden="1" x14ac:dyDescent="0.3">
      <c r="B922" t="str">
        <f>VLOOKUP(D922,'[1]DOF080 Rev'!B:B,1,FALSE)</f>
        <v>10268503</v>
      </c>
      <c r="C922" t="str">
        <f>VLOOKUP(D922,Category!A:B,2,FALSE)</f>
        <v>NCOS</v>
      </c>
      <c r="D922" t="str">
        <f t="shared" si="91"/>
        <v>10268503</v>
      </c>
      <c r="E922" t="str">
        <f t="shared" si="89"/>
        <v>People &amp; Place DirectorateAss Dir DeliveryLand Management</v>
      </c>
      <c r="F922" t="s">
        <v>482</v>
      </c>
      <c r="G922" t="s">
        <v>483</v>
      </c>
      <c r="H922" t="s">
        <v>247</v>
      </c>
      <c r="I922" t="s">
        <v>1236</v>
      </c>
      <c r="J922" t="s">
        <v>177</v>
      </c>
      <c r="K922" t="s">
        <v>178</v>
      </c>
      <c r="L922">
        <v>1026</v>
      </c>
      <c r="M922" t="s">
        <v>748</v>
      </c>
      <c r="N922">
        <v>8503</v>
      </c>
      <c r="O922" t="s">
        <v>743</v>
      </c>
      <c r="P922" s="6" t="str">
        <f t="shared" si="90"/>
        <v>Income</v>
      </c>
      <c r="Q922" s="246">
        <v>-250</v>
      </c>
      <c r="R922" s="246">
        <v>-250</v>
      </c>
      <c r="S922" s="244">
        <v>-250</v>
      </c>
      <c r="V922" s="259">
        <f t="shared" si="92"/>
        <v>-250</v>
      </c>
      <c r="AJ922" s="245">
        <v>-250</v>
      </c>
      <c r="AK922" s="250">
        <v>-250</v>
      </c>
      <c r="AP922" s="257">
        <f t="shared" si="87"/>
        <v>-250</v>
      </c>
      <c r="AS922" s="245">
        <f t="shared" si="88"/>
        <v>-250</v>
      </c>
      <c r="AU922" s="8" t="s">
        <v>1286</v>
      </c>
    </row>
    <row r="923" spans="2:47" hidden="1" x14ac:dyDescent="0.3">
      <c r="B923" t="str">
        <f>VLOOKUP(D923,'[1]DOF080 Rev'!B:B,1,FALSE)</f>
        <v>10278500</v>
      </c>
      <c r="C923" t="str">
        <f>VLOOKUP(D923,Category!A:B,2,FALSE)</f>
        <v>NCOS</v>
      </c>
      <c r="D923" t="str">
        <f t="shared" si="91"/>
        <v>10278500</v>
      </c>
      <c r="E923" t="str">
        <f t="shared" si="89"/>
        <v>People &amp; Place DirectorateAss Dir DeliveryLand Management</v>
      </c>
      <c r="F923" t="s">
        <v>482</v>
      </c>
      <c r="G923" t="s">
        <v>483</v>
      </c>
      <c r="H923" t="s">
        <v>247</v>
      </c>
      <c r="I923" t="s">
        <v>1236</v>
      </c>
      <c r="J923" t="s">
        <v>177</v>
      </c>
      <c r="K923" t="s">
        <v>178</v>
      </c>
      <c r="L923">
        <v>1027</v>
      </c>
      <c r="M923" t="s">
        <v>749</v>
      </c>
      <c r="N923">
        <v>8500</v>
      </c>
      <c r="O923" t="s">
        <v>362</v>
      </c>
      <c r="P923" s="6" t="str">
        <f t="shared" si="90"/>
        <v>Income</v>
      </c>
      <c r="Q923" s="246">
        <v>-180</v>
      </c>
      <c r="R923" s="246">
        <v>-180</v>
      </c>
      <c r="S923" s="244">
        <v>-180</v>
      </c>
      <c r="V923" s="259">
        <f t="shared" si="92"/>
        <v>-180</v>
      </c>
      <c r="AJ923" s="245">
        <v>-180</v>
      </c>
      <c r="AK923" s="250">
        <v>-180</v>
      </c>
      <c r="AP923" s="257">
        <f t="shared" si="87"/>
        <v>-180</v>
      </c>
      <c r="AS923" s="245">
        <f t="shared" si="88"/>
        <v>-180</v>
      </c>
      <c r="AU923" s="8" t="s">
        <v>1286</v>
      </c>
    </row>
    <row r="924" spans="2:47" hidden="1" x14ac:dyDescent="0.3">
      <c r="B924" t="str">
        <f>VLOOKUP(D924,'[1]DOF080 Rev'!B:B,1,FALSE)</f>
        <v>10288500</v>
      </c>
      <c r="C924" t="str">
        <f>VLOOKUP(D924,Category!A:B,2,FALSE)</f>
        <v>NCOS</v>
      </c>
      <c r="D924" t="str">
        <f t="shared" si="91"/>
        <v>10288500</v>
      </c>
      <c r="E924" t="str">
        <f t="shared" si="89"/>
        <v>People &amp; Place DirectorateAss Dir DeliveryLand Management</v>
      </c>
      <c r="F924" t="s">
        <v>482</v>
      </c>
      <c r="G924" t="s">
        <v>483</v>
      </c>
      <c r="H924" t="s">
        <v>247</v>
      </c>
      <c r="I924" t="s">
        <v>1236</v>
      </c>
      <c r="J924" t="s">
        <v>177</v>
      </c>
      <c r="K924" t="s">
        <v>178</v>
      </c>
      <c r="L924">
        <v>1028</v>
      </c>
      <c r="M924" t="s">
        <v>750</v>
      </c>
      <c r="N924">
        <v>8500</v>
      </c>
      <c r="O924" t="s">
        <v>362</v>
      </c>
      <c r="P924" s="6" t="str">
        <f t="shared" si="90"/>
        <v>Income</v>
      </c>
      <c r="Q924" s="246">
        <v>-850</v>
      </c>
      <c r="R924" s="246">
        <v>-850</v>
      </c>
      <c r="S924" s="244">
        <v>-850</v>
      </c>
      <c r="V924" s="259">
        <f t="shared" si="92"/>
        <v>-850</v>
      </c>
      <c r="AJ924" s="245">
        <v>-850</v>
      </c>
      <c r="AK924" s="250">
        <v>-850</v>
      </c>
      <c r="AP924" s="257">
        <f t="shared" si="87"/>
        <v>-850</v>
      </c>
      <c r="AS924" s="245">
        <f t="shared" si="88"/>
        <v>-850</v>
      </c>
      <c r="AU924" s="8" t="s">
        <v>1286</v>
      </c>
    </row>
    <row r="925" spans="2:47" hidden="1" x14ac:dyDescent="0.3">
      <c r="B925" t="str">
        <f>VLOOKUP(D925,'[1]DOF080 Rev'!B:B,1,FALSE)</f>
        <v>10308500</v>
      </c>
      <c r="C925" t="str">
        <f>VLOOKUP(D925,Category!A:B,2,FALSE)</f>
        <v>NCOS</v>
      </c>
      <c r="D925" t="str">
        <f t="shared" si="91"/>
        <v>10308500</v>
      </c>
      <c r="E925" t="str">
        <f t="shared" si="89"/>
        <v>People &amp; Place DirectorateAss Dir DeliveryLand Management</v>
      </c>
      <c r="F925" t="s">
        <v>482</v>
      </c>
      <c r="G925" t="s">
        <v>483</v>
      </c>
      <c r="H925" t="s">
        <v>247</v>
      </c>
      <c r="I925" t="s">
        <v>1236</v>
      </c>
      <c r="J925" t="s">
        <v>177</v>
      </c>
      <c r="K925" t="s">
        <v>178</v>
      </c>
      <c r="L925">
        <v>1030</v>
      </c>
      <c r="M925" t="s">
        <v>751</v>
      </c>
      <c r="N925">
        <v>8500</v>
      </c>
      <c r="O925" t="s">
        <v>362</v>
      </c>
      <c r="P925" s="6" t="str">
        <f t="shared" si="90"/>
        <v>Income</v>
      </c>
      <c r="Q925" s="246">
        <v>-320</v>
      </c>
      <c r="R925" s="246">
        <v>-320</v>
      </c>
      <c r="S925" s="244">
        <v>-320</v>
      </c>
      <c r="V925" s="259">
        <f t="shared" si="92"/>
        <v>-320</v>
      </c>
      <c r="AJ925" s="245">
        <v>-320</v>
      </c>
      <c r="AK925" s="250">
        <v>-320</v>
      </c>
      <c r="AP925" s="257">
        <f t="shared" si="87"/>
        <v>-320</v>
      </c>
      <c r="AS925" s="245">
        <f t="shared" si="88"/>
        <v>-320</v>
      </c>
      <c r="AU925" s="8" t="s">
        <v>1286</v>
      </c>
    </row>
    <row r="926" spans="2:47" hidden="1" x14ac:dyDescent="0.3">
      <c r="B926" t="str">
        <f>VLOOKUP(D926,'[1]DOF080 Rev'!B:B,1,FALSE)</f>
        <v>10408500</v>
      </c>
      <c r="C926" t="str">
        <f>VLOOKUP(D926,Category!A:B,2,FALSE)</f>
        <v>NCOS</v>
      </c>
      <c r="D926" t="str">
        <f t="shared" si="91"/>
        <v>10408500</v>
      </c>
      <c r="E926" t="str">
        <f t="shared" si="89"/>
        <v>People &amp; Place DirectorateAss Dir DeliveryLand Management</v>
      </c>
      <c r="F926" t="s">
        <v>482</v>
      </c>
      <c r="G926" t="s">
        <v>483</v>
      </c>
      <c r="H926" t="s">
        <v>247</v>
      </c>
      <c r="I926" t="s">
        <v>1236</v>
      </c>
      <c r="J926" t="s">
        <v>177</v>
      </c>
      <c r="K926" t="s">
        <v>178</v>
      </c>
      <c r="L926">
        <v>1040</v>
      </c>
      <c r="M926" t="s">
        <v>752</v>
      </c>
      <c r="N926">
        <v>8500</v>
      </c>
      <c r="O926" t="s">
        <v>362</v>
      </c>
      <c r="P926" s="6" t="str">
        <f t="shared" si="90"/>
        <v>Income</v>
      </c>
      <c r="Q926" s="246">
        <v>-300</v>
      </c>
      <c r="R926" s="246">
        <v>-300</v>
      </c>
      <c r="S926" s="244">
        <v>-300</v>
      </c>
      <c r="V926" s="259">
        <f t="shared" si="92"/>
        <v>-300</v>
      </c>
      <c r="AJ926" s="245">
        <v>-300</v>
      </c>
      <c r="AK926" s="250">
        <v>-300</v>
      </c>
      <c r="AP926" s="257">
        <f t="shared" si="87"/>
        <v>-300</v>
      </c>
      <c r="AS926" s="245">
        <f t="shared" si="88"/>
        <v>-300</v>
      </c>
      <c r="AU926" s="8" t="s">
        <v>1286</v>
      </c>
    </row>
    <row r="927" spans="2:47" hidden="1" x14ac:dyDescent="0.3">
      <c r="B927" t="str">
        <f>VLOOKUP(D927,'[1]DOF080 Rev'!B:B,1,FALSE)</f>
        <v>10952092</v>
      </c>
      <c r="C927" t="str">
        <f>VLOOKUP(D927,Category!A:B,2,FALSE)</f>
        <v>NCOS</v>
      </c>
      <c r="D927" t="str">
        <f t="shared" si="91"/>
        <v>10952092</v>
      </c>
      <c r="E927" t="str">
        <f t="shared" si="89"/>
        <v>People &amp; Place DirectorateAss Dir DeliveryLand Management</v>
      </c>
      <c r="F927" t="s">
        <v>482</v>
      </c>
      <c r="G927" t="s">
        <v>483</v>
      </c>
      <c r="H927" t="s">
        <v>247</v>
      </c>
      <c r="I927" t="s">
        <v>1236</v>
      </c>
      <c r="J927" t="s">
        <v>177</v>
      </c>
      <c r="K927" t="s">
        <v>178</v>
      </c>
      <c r="L927">
        <v>1095</v>
      </c>
      <c r="M927" t="s">
        <v>141</v>
      </c>
      <c r="N927">
        <v>2092</v>
      </c>
      <c r="O927" t="s">
        <v>141</v>
      </c>
      <c r="P927" s="6" t="str">
        <f t="shared" si="90"/>
        <v>Expenditure</v>
      </c>
      <c r="Q927" s="246">
        <v>100</v>
      </c>
      <c r="R927" s="246">
        <v>100</v>
      </c>
      <c r="S927" s="244">
        <v>100</v>
      </c>
      <c r="V927" s="259">
        <f t="shared" si="92"/>
        <v>100</v>
      </c>
      <c r="AJ927" s="245">
        <v>100</v>
      </c>
      <c r="AK927" s="250">
        <v>100</v>
      </c>
      <c r="AP927" s="257">
        <f t="shared" si="87"/>
        <v>100</v>
      </c>
      <c r="AS927" s="245">
        <f t="shared" si="88"/>
        <v>100</v>
      </c>
      <c r="AU927" s="8" t="s">
        <v>1286</v>
      </c>
    </row>
    <row r="928" spans="2:47" hidden="1" x14ac:dyDescent="0.3">
      <c r="B928" t="str">
        <f>VLOOKUP(D928,'[1]DOF080 Rev'!B:B,1,FALSE)</f>
        <v>10958501</v>
      </c>
      <c r="C928" t="str">
        <f>VLOOKUP(D928,Category!A:B,2,FALSE)</f>
        <v>NCOS</v>
      </c>
      <c r="D928" t="str">
        <f t="shared" si="91"/>
        <v>10958501</v>
      </c>
      <c r="E928" t="str">
        <f t="shared" si="89"/>
        <v>People &amp; Place DirectorateAss Dir DeliveryLand Management</v>
      </c>
      <c r="F928" t="s">
        <v>482</v>
      </c>
      <c r="G928" t="s">
        <v>483</v>
      </c>
      <c r="H928" t="s">
        <v>247</v>
      </c>
      <c r="I928" t="s">
        <v>1236</v>
      </c>
      <c r="J928" t="s">
        <v>177</v>
      </c>
      <c r="K928" t="s">
        <v>178</v>
      </c>
      <c r="L928">
        <v>1095</v>
      </c>
      <c r="M928" t="s">
        <v>141</v>
      </c>
      <c r="N928">
        <v>8501</v>
      </c>
      <c r="O928" t="s">
        <v>707</v>
      </c>
      <c r="P928" s="6" t="str">
        <f t="shared" si="90"/>
        <v>Income</v>
      </c>
      <c r="Q928" s="246">
        <v>-150</v>
      </c>
      <c r="R928" s="246">
        <v>-150</v>
      </c>
      <c r="S928" s="244">
        <v>-150</v>
      </c>
      <c r="V928" s="259">
        <f t="shared" si="92"/>
        <v>-150</v>
      </c>
      <c r="AJ928" s="245">
        <v>-150</v>
      </c>
      <c r="AK928" s="250">
        <v>-150</v>
      </c>
      <c r="AP928" s="257">
        <f t="shared" si="87"/>
        <v>-150</v>
      </c>
      <c r="AS928" s="245">
        <f t="shared" si="88"/>
        <v>-150</v>
      </c>
      <c r="AU928" s="8" t="s">
        <v>1286</v>
      </c>
    </row>
    <row r="929" spans="2:47" hidden="1" x14ac:dyDescent="0.3">
      <c r="B929" t="str">
        <f>VLOOKUP(D929,'[1]DOF080 Rev'!B:B,1,FALSE)</f>
        <v>11098001</v>
      </c>
      <c r="C929" t="str">
        <f>VLOOKUP(D929,Category!A:B,2,FALSE)</f>
        <v>NCOS</v>
      </c>
      <c r="D929" t="str">
        <f t="shared" si="91"/>
        <v>11098001</v>
      </c>
      <c r="E929" t="str">
        <f t="shared" si="89"/>
        <v>People &amp; Place DirectorateAss Dir DeliveryLand Management</v>
      </c>
      <c r="F929" t="s">
        <v>482</v>
      </c>
      <c r="G929" t="s">
        <v>483</v>
      </c>
      <c r="H929" t="s">
        <v>247</v>
      </c>
      <c r="I929" t="s">
        <v>1236</v>
      </c>
      <c r="J929" t="s">
        <v>177</v>
      </c>
      <c r="K929" t="s">
        <v>178</v>
      </c>
      <c r="L929">
        <v>1109</v>
      </c>
      <c r="M929" t="s">
        <v>753</v>
      </c>
      <c r="N929">
        <v>8001</v>
      </c>
      <c r="O929" t="s">
        <v>487</v>
      </c>
      <c r="P929" s="6" t="str">
        <f t="shared" si="90"/>
        <v>Income</v>
      </c>
      <c r="Q929" s="246">
        <v>-280</v>
      </c>
      <c r="R929" s="246">
        <v>-280</v>
      </c>
      <c r="S929" s="244">
        <v>-280</v>
      </c>
      <c r="V929" s="259">
        <f t="shared" si="92"/>
        <v>-280</v>
      </c>
      <c r="AJ929" s="245">
        <v>-280</v>
      </c>
      <c r="AK929" s="250">
        <v>-280</v>
      </c>
      <c r="AP929" s="257">
        <f t="shared" si="87"/>
        <v>-280</v>
      </c>
      <c r="AS929" s="245">
        <f t="shared" si="88"/>
        <v>-280</v>
      </c>
      <c r="AU929" s="8" t="s">
        <v>1286</v>
      </c>
    </row>
    <row r="930" spans="2:47" hidden="1" x14ac:dyDescent="0.3">
      <c r="B930" t="str">
        <f>VLOOKUP(D930,'[1]DOF080 Rev'!B:B,1,FALSE)</f>
        <v>11128001</v>
      </c>
      <c r="C930" t="str">
        <f>VLOOKUP(D930,Category!A:B,2,FALSE)</f>
        <v>NCOS</v>
      </c>
      <c r="D930" t="str">
        <f t="shared" si="91"/>
        <v>11128001</v>
      </c>
      <c r="E930" t="str">
        <f t="shared" si="89"/>
        <v>People &amp; Place DirectorateAss Dir DeliveryLand Management</v>
      </c>
      <c r="F930" t="s">
        <v>482</v>
      </c>
      <c r="G930" t="s">
        <v>483</v>
      </c>
      <c r="H930" t="s">
        <v>247</v>
      </c>
      <c r="I930" t="s">
        <v>1236</v>
      </c>
      <c r="J930" t="s">
        <v>177</v>
      </c>
      <c r="K930" t="s">
        <v>178</v>
      </c>
      <c r="L930">
        <v>1112</v>
      </c>
      <c r="M930" t="s">
        <v>754</v>
      </c>
      <c r="N930">
        <v>8001</v>
      </c>
      <c r="O930" t="s">
        <v>487</v>
      </c>
      <c r="P930" s="6" t="str">
        <f t="shared" si="90"/>
        <v>Income</v>
      </c>
      <c r="Q930" s="246">
        <v>-30</v>
      </c>
      <c r="R930" s="246">
        <v>-30</v>
      </c>
      <c r="S930" s="244">
        <v>-30</v>
      </c>
      <c r="V930" s="259">
        <f t="shared" si="92"/>
        <v>-30</v>
      </c>
      <c r="AJ930" s="245">
        <v>-30</v>
      </c>
      <c r="AK930" s="250">
        <v>-30</v>
      </c>
      <c r="AP930" s="257">
        <f t="shared" si="87"/>
        <v>-30</v>
      </c>
      <c r="AS930" s="245">
        <f t="shared" si="88"/>
        <v>-30</v>
      </c>
      <c r="AU930" s="8" t="s">
        <v>1286</v>
      </c>
    </row>
    <row r="931" spans="2:47" hidden="1" x14ac:dyDescent="0.3">
      <c r="B931" t="str">
        <f>VLOOKUP(D931,'[1]DOF080 Rev'!B:B,1,FALSE)</f>
        <v>11158010</v>
      </c>
      <c r="C931" t="str">
        <f>VLOOKUP(D931,Category!A:B,2,FALSE)</f>
        <v>NCOS</v>
      </c>
      <c r="D931" t="str">
        <f t="shared" si="91"/>
        <v>11158010</v>
      </c>
      <c r="E931" t="str">
        <f t="shared" si="89"/>
        <v>People &amp; Place DirectorateAss Dir DeliveryLand Management</v>
      </c>
      <c r="F931" t="s">
        <v>482</v>
      </c>
      <c r="G931" t="s">
        <v>483</v>
      </c>
      <c r="H931" t="s">
        <v>247</v>
      </c>
      <c r="I931" t="s">
        <v>1236</v>
      </c>
      <c r="J931" t="s">
        <v>177</v>
      </c>
      <c r="K931" t="s">
        <v>178</v>
      </c>
      <c r="L931">
        <v>1115</v>
      </c>
      <c r="M931" t="s">
        <v>755</v>
      </c>
      <c r="N931">
        <v>8010</v>
      </c>
      <c r="O931" t="s">
        <v>756</v>
      </c>
      <c r="P931" s="6" t="str">
        <f t="shared" si="90"/>
        <v>Income</v>
      </c>
      <c r="Q931" s="246">
        <v>-290</v>
      </c>
      <c r="R931" s="246">
        <v>-290</v>
      </c>
      <c r="S931" s="244">
        <v>-290</v>
      </c>
      <c r="V931" s="259">
        <f t="shared" si="92"/>
        <v>-290</v>
      </c>
      <c r="AJ931" s="245">
        <v>-290</v>
      </c>
      <c r="AK931" s="250">
        <v>-290</v>
      </c>
      <c r="AP931" s="257">
        <f t="shared" si="87"/>
        <v>-290</v>
      </c>
      <c r="AS931" s="245">
        <f t="shared" si="88"/>
        <v>-290</v>
      </c>
      <c r="AU931" s="8" t="s">
        <v>1286</v>
      </c>
    </row>
    <row r="932" spans="2:47" hidden="1" x14ac:dyDescent="0.3">
      <c r="B932" t="str">
        <f>VLOOKUP(D932,'[1]DOF080 Rev'!B:B,1,FALSE)</f>
        <v>11268010</v>
      </c>
      <c r="C932" t="str">
        <f>VLOOKUP(D932,Category!A:B,2,FALSE)</f>
        <v>NCOS</v>
      </c>
      <c r="D932" t="str">
        <f t="shared" si="91"/>
        <v>11268010</v>
      </c>
      <c r="E932" t="str">
        <f t="shared" si="89"/>
        <v>People &amp; Place DirectorateAss Dir DeliveryLand Management</v>
      </c>
      <c r="F932" t="s">
        <v>482</v>
      </c>
      <c r="G932" t="s">
        <v>483</v>
      </c>
      <c r="H932" t="s">
        <v>247</v>
      </c>
      <c r="I932" t="s">
        <v>1236</v>
      </c>
      <c r="J932" t="s">
        <v>177</v>
      </c>
      <c r="K932" t="s">
        <v>178</v>
      </c>
      <c r="L932">
        <v>1126</v>
      </c>
      <c r="M932" t="s">
        <v>757</v>
      </c>
      <c r="N932">
        <v>8010</v>
      </c>
      <c r="O932" t="s">
        <v>756</v>
      </c>
      <c r="P932" s="6" t="str">
        <f t="shared" si="90"/>
        <v>Income</v>
      </c>
      <c r="Q932" s="246">
        <v>-290</v>
      </c>
      <c r="R932" s="246">
        <v>-290</v>
      </c>
      <c r="S932" s="244">
        <v>-290</v>
      </c>
      <c r="V932" s="259">
        <f t="shared" si="92"/>
        <v>-290</v>
      </c>
      <c r="AJ932" s="245">
        <v>-290</v>
      </c>
      <c r="AK932" s="250">
        <v>-290</v>
      </c>
      <c r="AP932" s="257">
        <f t="shared" si="87"/>
        <v>-290</v>
      </c>
      <c r="AS932" s="245">
        <f t="shared" si="88"/>
        <v>-290</v>
      </c>
      <c r="AU932" s="8" t="s">
        <v>1286</v>
      </c>
    </row>
    <row r="933" spans="2:47" hidden="1" x14ac:dyDescent="0.3">
      <c r="B933" t="str">
        <f>VLOOKUP(D933,'[1]DOF080 Rev'!B:B,1,FALSE)</f>
        <v>11348001</v>
      </c>
      <c r="C933" t="str">
        <f>VLOOKUP(D933,Category!A:B,2,FALSE)</f>
        <v>NCOS</v>
      </c>
      <c r="D933" t="str">
        <f t="shared" si="91"/>
        <v>11348001</v>
      </c>
      <c r="E933" t="str">
        <f t="shared" si="89"/>
        <v>People &amp; Place DirectorateAss Dir DeliveryLand Management</v>
      </c>
      <c r="F933" t="s">
        <v>482</v>
      </c>
      <c r="G933" t="s">
        <v>483</v>
      </c>
      <c r="H933" t="s">
        <v>247</v>
      </c>
      <c r="I933" t="s">
        <v>1236</v>
      </c>
      <c r="J933" t="s">
        <v>177</v>
      </c>
      <c r="K933" t="s">
        <v>178</v>
      </c>
      <c r="L933">
        <v>1134</v>
      </c>
      <c r="M933" t="s">
        <v>758</v>
      </c>
      <c r="N933">
        <v>8001</v>
      </c>
      <c r="O933" t="s">
        <v>487</v>
      </c>
      <c r="P933" s="6" t="str">
        <f t="shared" si="90"/>
        <v>Income</v>
      </c>
      <c r="Q933" s="246">
        <v>-1720</v>
      </c>
      <c r="R933" s="246">
        <v>-1720</v>
      </c>
      <c r="S933" s="244">
        <v>-1720</v>
      </c>
      <c r="V933" s="259">
        <f t="shared" si="92"/>
        <v>-1720</v>
      </c>
      <c r="AJ933" s="245">
        <v>-1720</v>
      </c>
      <c r="AK933" s="250">
        <v>-1720</v>
      </c>
      <c r="AP933" s="257">
        <f t="shared" si="87"/>
        <v>-1720</v>
      </c>
      <c r="AS933" s="245">
        <f t="shared" si="88"/>
        <v>-1720</v>
      </c>
      <c r="AU933" s="8" t="s">
        <v>1286</v>
      </c>
    </row>
    <row r="934" spans="2:47" hidden="1" x14ac:dyDescent="0.3">
      <c r="B934" t="str">
        <f>VLOOKUP(D934,'[1]DOF080 Rev'!B:B,1,FALSE)</f>
        <v>11378500</v>
      </c>
      <c r="C934" t="str">
        <f>VLOOKUP(D934,Category!A:B,2,FALSE)</f>
        <v>NCOS</v>
      </c>
      <c r="D934" t="str">
        <f t="shared" si="91"/>
        <v>11378500</v>
      </c>
      <c r="E934" t="str">
        <f t="shared" si="89"/>
        <v>People &amp; Place DirectorateAss Dir DeliveryLand Management</v>
      </c>
      <c r="F934" t="s">
        <v>482</v>
      </c>
      <c r="G934" t="s">
        <v>483</v>
      </c>
      <c r="H934" t="s">
        <v>247</v>
      </c>
      <c r="I934" t="s">
        <v>1236</v>
      </c>
      <c r="J934" t="s">
        <v>177</v>
      </c>
      <c r="K934" t="s">
        <v>178</v>
      </c>
      <c r="L934">
        <v>1137</v>
      </c>
      <c r="M934" t="s">
        <v>759</v>
      </c>
      <c r="N934">
        <v>8500</v>
      </c>
      <c r="O934" t="s">
        <v>362</v>
      </c>
      <c r="P934" s="6" t="str">
        <f t="shared" si="90"/>
        <v>Income</v>
      </c>
      <c r="Q934" s="246">
        <v>-293620</v>
      </c>
      <c r="R934" s="246">
        <v>-293620</v>
      </c>
      <c r="S934" s="244">
        <v>-293620</v>
      </c>
      <c r="V934" s="259">
        <f t="shared" si="92"/>
        <v>-293620</v>
      </c>
      <c r="AH934" s="245">
        <v>-4320</v>
      </c>
      <c r="AJ934" s="245">
        <v>-293620</v>
      </c>
      <c r="AK934" s="250">
        <v>-297940</v>
      </c>
      <c r="AP934" s="257">
        <f t="shared" si="87"/>
        <v>-297940</v>
      </c>
      <c r="AS934" s="245">
        <f t="shared" si="88"/>
        <v>-297940</v>
      </c>
      <c r="AU934" s="8" t="s">
        <v>1286</v>
      </c>
    </row>
    <row r="935" spans="2:47" hidden="1" x14ac:dyDescent="0.3">
      <c r="B935" t="str">
        <f>VLOOKUP(D935,'[1]DOF080 Rev'!B:B,1,FALSE)</f>
        <v>11408500</v>
      </c>
      <c r="C935" t="str">
        <f>VLOOKUP(D935,Category!A:B,2,FALSE)</f>
        <v>NCOS</v>
      </c>
      <c r="D935" t="str">
        <f t="shared" si="91"/>
        <v>11408500</v>
      </c>
      <c r="E935" t="str">
        <f t="shared" si="89"/>
        <v>People &amp; Place DirectorateAss Dir DeliveryLand Management</v>
      </c>
      <c r="F935" t="s">
        <v>482</v>
      </c>
      <c r="G935" t="s">
        <v>483</v>
      </c>
      <c r="H935" t="s">
        <v>247</v>
      </c>
      <c r="I935" t="s">
        <v>1236</v>
      </c>
      <c r="J935" t="s">
        <v>177</v>
      </c>
      <c r="K935" t="s">
        <v>178</v>
      </c>
      <c r="L935">
        <v>1140</v>
      </c>
      <c r="M935" t="s">
        <v>760</v>
      </c>
      <c r="N935">
        <v>8500</v>
      </c>
      <c r="O935" t="s">
        <v>362</v>
      </c>
      <c r="P935" s="6" t="str">
        <f t="shared" si="90"/>
        <v>Income</v>
      </c>
      <c r="Q935" s="246">
        <v>-191440</v>
      </c>
      <c r="R935" s="246">
        <v>-191440</v>
      </c>
      <c r="S935" s="244">
        <v>-191440</v>
      </c>
      <c r="V935" s="259">
        <f t="shared" si="92"/>
        <v>-191440</v>
      </c>
      <c r="AJ935" s="245">
        <v>-191440</v>
      </c>
      <c r="AK935" s="250">
        <v>-191440</v>
      </c>
      <c r="AP935" s="257">
        <f t="shared" si="87"/>
        <v>-191440</v>
      </c>
      <c r="AS935" s="245">
        <f t="shared" si="88"/>
        <v>-191440</v>
      </c>
      <c r="AU935" s="8" t="s">
        <v>1286</v>
      </c>
    </row>
    <row r="936" spans="2:47" hidden="1" x14ac:dyDescent="0.3">
      <c r="B936" t="str">
        <f>VLOOKUP(D936,'[1]DOF080 Rev'!B:B,1,FALSE)</f>
        <v>11522045</v>
      </c>
      <c r="C936" t="str">
        <f>VLOOKUP(D936,Category!A:B,2,FALSE)</f>
        <v>NCOS</v>
      </c>
      <c r="D936" t="str">
        <f t="shared" si="91"/>
        <v>11522045</v>
      </c>
      <c r="E936" t="str">
        <f t="shared" si="89"/>
        <v>People &amp; Place DirectorateAss Dir DeliveryLand Management</v>
      </c>
      <c r="F936" t="s">
        <v>482</v>
      </c>
      <c r="G936" t="s">
        <v>483</v>
      </c>
      <c r="H936" t="s">
        <v>247</v>
      </c>
      <c r="I936" t="s">
        <v>1236</v>
      </c>
      <c r="J936" t="s">
        <v>177</v>
      </c>
      <c r="K936" t="s">
        <v>178</v>
      </c>
      <c r="L936">
        <v>1152</v>
      </c>
      <c r="M936" t="s">
        <v>761</v>
      </c>
      <c r="N936">
        <v>2045</v>
      </c>
      <c r="O936" t="s">
        <v>170</v>
      </c>
      <c r="P936" s="6" t="str">
        <f t="shared" si="90"/>
        <v>Expenditure</v>
      </c>
      <c r="Q936" s="246">
        <v>5100</v>
      </c>
      <c r="R936" s="246">
        <v>5100</v>
      </c>
      <c r="S936" s="244">
        <v>5100</v>
      </c>
      <c r="V936" s="259">
        <f t="shared" si="92"/>
        <v>5100</v>
      </c>
      <c r="AJ936" s="245">
        <v>5100</v>
      </c>
      <c r="AK936" s="250">
        <v>5100</v>
      </c>
      <c r="AP936" s="257">
        <f t="shared" si="87"/>
        <v>5100</v>
      </c>
      <c r="AS936" s="245">
        <f t="shared" si="88"/>
        <v>5100</v>
      </c>
      <c r="AU936" s="8" t="s">
        <v>1286</v>
      </c>
    </row>
    <row r="937" spans="2:47" hidden="1" x14ac:dyDescent="0.3">
      <c r="B937" t="str">
        <f>VLOOKUP(D937,'[1]DOF080 Rev'!B:B,1,FALSE)</f>
        <v>11698040</v>
      </c>
      <c r="C937" t="str">
        <f>VLOOKUP(D937,Category!A:B,2,FALSE)</f>
        <v>NCOS</v>
      </c>
      <c r="D937" t="str">
        <f t="shared" si="91"/>
        <v>11698040</v>
      </c>
      <c r="E937" t="str">
        <f t="shared" si="89"/>
        <v>People &amp; Place DirectorateAss Dir DeliveryLand Management</v>
      </c>
      <c r="F937" t="s">
        <v>482</v>
      </c>
      <c r="G937" t="s">
        <v>483</v>
      </c>
      <c r="H937" t="s">
        <v>247</v>
      </c>
      <c r="I937" t="s">
        <v>1236</v>
      </c>
      <c r="J937" t="s">
        <v>177</v>
      </c>
      <c r="K937" t="s">
        <v>178</v>
      </c>
      <c r="L937">
        <v>1169</v>
      </c>
      <c r="M937" t="s">
        <v>762</v>
      </c>
      <c r="N937">
        <v>8040</v>
      </c>
      <c r="O937" t="s">
        <v>441</v>
      </c>
      <c r="P937" s="6" t="str">
        <f t="shared" si="90"/>
        <v>Income</v>
      </c>
      <c r="Q937" s="246">
        <v>-440</v>
      </c>
      <c r="R937" s="246">
        <v>-440</v>
      </c>
      <c r="S937" s="244">
        <v>-440</v>
      </c>
      <c r="V937" s="259">
        <f t="shared" si="92"/>
        <v>-440</v>
      </c>
      <c r="AJ937" s="245">
        <v>-440</v>
      </c>
      <c r="AK937" s="250">
        <v>-440</v>
      </c>
      <c r="AP937" s="257">
        <f t="shared" si="87"/>
        <v>-440</v>
      </c>
      <c r="AS937" s="245">
        <f t="shared" si="88"/>
        <v>-440</v>
      </c>
      <c r="AU937" s="8" t="s">
        <v>1286</v>
      </c>
    </row>
    <row r="938" spans="2:47" hidden="1" x14ac:dyDescent="0.3">
      <c r="B938" t="str">
        <f>VLOOKUP(D938,'[1]DOF080 Rev'!B:B,1,FALSE)</f>
        <v>11698500</v>
      </c>
      <c r="C938" t="str">
        <f>VLOOKUP(D938,Category!A:B,2,FALSE)</f>
        <v>NCOS</v>
      </c>
      <c r="D938" t="str">
        <f t="shared" si="91"/>
        <v>11698500</v>
      </c>
      <c r="E938" t="str">
        <f t="shared" si="89"/>
        <v>People &amp; Place DirectorateAss Dir DeliveryLand Management</v>
      </c>
      <c r="F938" t="s">
        <v>482</v>
      </c>
      <c r="G938" t="s">
        <v>483</v>
      </c>
      <c r="H938" t="s">
        <v>247</v>
      </c>
      <c r="I938" t="s">
        <v>1236</v>
      </c>
      <c r="J938" t="s">
        <v>177</v>
      </c>
      <c r="K938" t="s">
        <v>178</v>
      </c>
      <c r="L938">
        <v>1169</v>
      </c>
      <c r="M938" t="s">
        <v>762</v>
      </c>
      <c r="N938">
        <v>8500</v>
      </c>
      <c r="O938" t="s">
        <v>362</v>
      </c>
      <c r="P938" s="6" t="str">
        <f t="shared" si="90"/>
        <v>Income</v>
      </c>
      <c r="Q938" s="246">
        <v>-8500</v>
      </c>
      <c r="R938" s="246">
        <v>-8500</v>
      </c>
      <c r="S938" s="244">
        <v>-8500</v>
      </c>
      <c r="V938" s="259">
        <f t="shared" si="92"/>
        <v>-8500</v>
      </c>
      <c r="AJ938" s="245">
        <v>-8500</v>
      </c>
      <c r="AK938" s="250">
        <v>-8500</v>
      </c>
      <c r="AP938" s="257">
        <f t="shared" si="87"/>
        <v>-8500</v>
      </c>
      <c r="AS938" s="245">
        <f t="shared" si="88"/>
        <v>-8500</v>
      </c>
      <c r="AU938" s="8" t="s">
        <v>1286</v>
      </c>
    </row>
    <row r="939" spans="2:47" hidden="1" x14ac:dyDescent="0.3">
      <c r="B939" t="str">
        <f>VLOOKUP(D939,'[1]DOF080 Rev'!B:B,1,FALSE)</f>
        <v>11762086</v>
      </c>
      <c r="C939" t="str">
        <f>VLOOKUP(D939,Category!A:B,2,FALSE)</f>
        <v>NCOS</v>
      </c>
      <c r="D939" t="str">
        <f t="shared" si="91"/>
        <v>11762086</v>
      </c>
      <c r="E939" t="str">
        <f t="shared" si="89"/>
        <v>People &amp; Place DirectorateAss Dir DeliveryLand Management</v>
      </c>
      <c r="F939" t="s">
        <v>482</v>
      </c>
      <c r="G939" t="s">
        <v>483</v>
      </c>
      <c r="H939" t="s">
        <v>247</v>
      </c>
      <c r="I939" t="s">
        <v>1236</v>
      </c>
      <c r="J939" t="s">
        <v>177</v>
      </c>
      <c r="K939" t="s">
        <v>178</v>
      </c>
      <c r="L939">
        <v>1176</v>
      </c>
      <c r="M939" t="s">
        <v>763</v>
      </c>
      <c r="N939">
        <v>2086</v>
      </c>
      <c r="O939" t="s">
        <v>291</v>
      </c>
      <c r="P939" s="6" t="str">
        <f t="shared" si="90"/>
        <v>Expenditure</v>
      </c>
      <c r="Q939" s="246">
        <v>540</v>
      </c>
      <c r="R939" s="246">
        <v>540</v>
      </c>
      <c r="S939" s="244">
        <v>540</v>
      </c>
      <c r="V939" s="259">
        <f t="shared" si="92"/>
        <v>540</v>
      </c>
      <c r="AJ939" s="245">
        <v>540</v>
      </c>
      <c r="AK939" s="250">
        <v>540</v>
      </c>
      <c r="AP939" s="257">
        <f t="shared" si="87"/>
        <v>540</v>
      </c>
      <c r="AS939" s="245">
        <f t="shared" si="88"/>
        <v>540</v>
      </c>
      <c r="AU939" s="8" t="s">
        <v>1286</v>
      </c>
    </row>
    <row r="940" spans="2:47" hidden="1" x14ac:dyDescent="0.3">
      <c r="B940" t="str">
        <f>VLOOKUP(D940,'[1]DOF080 Rev'!B:B,1,FALSE)</f>
        <v>11768000</v>
      </c>
      <c r="C940" t="str">
        <f>VLOOKUP(D940,Category!A:B,2,FALSE)</f>
        <v>NCOS</v>
      </c>
      <c r="D940" t="str">
        <f t="shared" si="91"/>
        <v>11768000</v>
      </c>
      <c r="E940" t="str">
        <f t="shared" si="89"/>
        <v>People &amp; Place DirectorateAss Dir DeliveryLand Management</v>
      </c>
      <c r="F940" t="s">
        <v>482</v>
      </c>
      <c r="G940" t="s">
        <v>483</v>
      </c>
      <c r="H940" t="s">
        <v>247</v>
      </c>
      <c r="I940" t="s">
        <v>1236</v>
      </c>
      <c r="J940" t="s">
        <v>177</v>
      </c>
      <c r="K940" t="s">
        <v>178</v>
      </c>
      <c r="L940">
        <v>1176</v>
      </c>
      <c r="M940" t="s">
        <v>763</v>
      </c>
      <c r="N940">
        <v>8000</v>
      </c>
      <c r="O940" t="s">
        <v>163</v>
      </c>
      <c r="P940" s="6" t="str">
        <f t="shared" si="90"/>
        <v>Income</v>
      </c>
      <c r="Q940" s="246">
        <v>-510</v>
      </c>
      <c r="R940" s="246">
        <v>-510</v>
      </c>
      <c r="S940" s="244">
        <v>-510</v>
      </c>
      <c r="V940" s="259">
        <f t="shared" si="92"/>
        <v>-510</v>
      </c>
      <c r="AJ940" s="245">
        <v>-510</v>
      </c>
      <c r="AK940" s="250">
        <v>-510</v>
      </c>
      <c r="AP940" s="257">
        <f t="shared" si="87"/>
        <v>-510</v>
      </c>
      <c r="AS940" s="245">
        <f t="shared" si="88"/>
        <v>-510</v>
      </c>
      <c r="AU940" s="8" t="s">
        <v>1286</v>
      </c>
    </row>
    <row r="941" spans="2:47" hidden="1" x14ac:dyDescent="0.3">
      <c r="B941" t="str">
        <f>VLOOKUP(D941,'[1]DOF080 Rev'!B:B,1,FALSE)</f>
        <v>11818500</v>
      </c>
      <c r="C941" t="str">
        <f>VLOOKUP(D941,Category!A:B,2,FALSE)</f>
        <v>NCOS</v>
      </c>
      <c r="D941" t="str">
        <f t="shared" si="91"/>
        <v>11818500</v>
      </c>
      <c r="E941" t="str">
        <f t="shared" si="89"/>
        <v>People &amp; Place DirectorateAss Dir DeliveryLand Management</v>
      </c>
      <c r="F941" t="s">
        <v>482</v>
      </c>
      <c r="G941" t="s">
        <v>483</v>
      </c>
      <c r="H941" t="s">
        <v>247</v>
      </c>
      <c r="I941" t="s">
        <v>1236</v>
      </c>
      <c r="J941" t="s">
        <v>177</v>
      </c>
      <c r="K941" t="s">
        <v>178</v>
      </c>
      <c r="L941">
        <v>1181</v>
      </c>
      <c r="M941" t="s">
        <v>764</v>
      </c>
      <c r="N941">
        <v>8500</v>
      </c>
      <c r="O941" t="s">
        <v>362</v>
      </c>
      <c r="P941" s="6" t="str">
        <f t="shared" si="90"/>
        <v>Income</v>
      </c>
      <c r="Q941" s="246">
        <v>-347720</v>
      </c>
      <c r="R941" s="246">
        <v>-347720</v>
      </c>
      <c r="S941" s="244">
        <f>-347720+152000</f>
        <v>-195720</v>
      </c>
      <c r="V941" s="259">
        <f t="shared" si="92"/>
        <v>-195720</v>
      </c>
      <c r="AH941" s="245">
        <v>-152000</v>
      </c>
      <c r="AJ941" s="245">
        <v>-347720</v>
      </c>
      <c r="AK941" s="250">
        <v>-347720</v>
      </c>
      <c r="AP941" s="257">
        <f t="shared" si="87"/>
        <v>-347720</v>
      </c>
      <c r="AS941" s="245">
        <f t="shared" si="88"/>
        <v>-347720</v>
      </c>
      <c r="AU941" s="8" t="s">
        <v>1286</v>
      </c>
    </row>
    <row r="942" spans="2:47" hidden="1" x14ac:dyDescent="0.3">
      <c r="B942" t="str">
        <f>VLOOKUP(D942,'[1]DOF080 Rev'!B:B,1,FALSE)</f>
        <v>11961042</v>
      </c>
      <c r="C942" t="str">
        <f>VLOOKUP(D942,Category!A:B,2,FALSE)</f>
        <v>NCOS</v>
      </c>
      <c r="D942" t="str">
        <f t="shared" si="91"/>
        <v>11961042</v>
      </c>
      <c r="E942" t="str">
        <f t="shared" si="89"/>
        <v>People &amp; Place DirectorateAss Dir DeliveryLand Management</v>
      </c>
      <c r="F942" t="s">
        <v>482</v>
      </c>
      <c r="G942" t="s">
        <v>483</v>
      </c>
      <c r="H942" t="s">
        <v>247</v>
      </c>
      <c r="I942" t="s">
        <v>1236</v>
      </c>
      <c r="J942" t="s">
        <v>177</v>
      </c>
      <c r="K942" t="s">
        <v>178</v>
      </c>
      <c r="L942">
        <v>1196</v>
      </c>
      <c r="M942" t="s">
        <v>765</v>
      </c>
      <c r="N942">
        <v>1042</v>
      </c>
      <c r="O942" t="s">
        <v>180</v>
      </c>
      <c r="P942" s="6" t="str">
        <f t="shared" si="90"/>
        <v>Expenditure</v>
      </c>
      <c r="Q942" s="246">
        <v>310</v>
      </c>
      <c r="R942" s="246">
        <v>310</v>
      </c>
      <c r="S942" s="244">
        <v>310</v>
      </c>
      <c r="V942" s="259">
        <f t="shared" si="92"/>
        <v>310</v>
      </c>
      <c r="X942" s="245">
        <v>10</v>
      </c>
      <c r="AJ942" s="245">
        <v>310</v>
      </c>
      <c r="AK942" s="250">
        <v>320</v>
      </c>
      <c r="AP942" s="257">
        <f t="shared" si="87"/>
        <v>320</v>
      </c>
      <c r="AS942" s="245">
        <f t="shared" si="88"/>
        <v>320</v>
      </c>
      <c r="AU942" s="8" t="s">
        <v>1286</v>
      </c>
    </row>
    <row r="943" spans="2:47" hidden="1" x14ac:dyDescent="0.3">
      <c r="B943" t="str">
        <f>VLOOKUP(D943,'[1]DOF080 Rev'!B:B,1,FALSE)</f>
        <v>11968040</v>
      </c>
      <c r="C943" t="str">
        <f>VLOOKUP(D943,Category!A:B,2,FALSE)</f>
        <v>NCOS</v>
      </c>
      <c r="D943" t="str">
        <f t="shared" si="91"/>
        <v>11968040</v>
      </c>
      <c r="E943" t="str">
        <f t="shared" si="89"/>
        <v>People &amp; Place DirectorateAss Dir DeliveryLand Management</v>
      </c>
      <c r="F943" t="s">
        <v>482</v>
      </c>
      <c r="G943" t="s">
        <v>483</v>
      </c>
      <c r="H943" t="s">
        <v>247</v>
      </c>
      <c r="I943" t="s">
        <v>1236</v>
      </c>
      <c r="J943" t="s">
        <v>177</v>
      </c>
      <c r="K943" t="s">
        <v>178</v>
      </c>
      <c r="L943">
        <v>1196</v>
      </c>
      <c r="M943" t="s">
        <v>765</v>
      </c>
      <c r="N943">
        <v>8040</v>
      </c>
      <c r="O943" t="s">
        <v>441</v>
      </c>
      <c r="P943" s="6" t="str">
        <f t="shared" si="90"/>
        <v>Income</v>
      </c>
      <c r="Q943" s="246">
        <v>-380</v>
      </c>
      <c r="R943" s="246">
        <v>-380</v>
      </c>
      <c r="S943" s="244">
        <v>-380</v>
      </c>
      <c r="V943" s="259">
        <f t="shared" si="92"/>
        <v>-380</v>
      </c>
      <c r="AJ943" s="245">
        <v>-380</v>
      </c>
      <c r="AK943" s="250">
        <v>-380</v>
      </c>
      <c r="AP943" s="257">
        <f t="shared" si="87"/>
        <v>-380</v>
      </c>
      <c r="AS943" s="245">
        <f t="shared" si="88"/>
        <v>-380</v>
      </c>
      <c r="AU943" s="8" t="s">
        <v>1286</v>
      </c>
    </row>
    <row r="944" spans="2:47" hidden="1" x14ac:dyDescent="0.3">
      <c r="B944" t="str">
        <f>VLOOKUP(D944,'[1]DOF080 Rev'!B:B,1,FALSE)</f>
        <v>11968500</v>
      </c>
      <c r="C944" t="str">
        <f>VLOOKUP(D944,Category!A:B,2,FALSE)</f>
        <v>NCOS</v>
      </c>
      <c r="D944" t="str">
        <f t="shared" si="91"/>
        <v>11968500</v>
      </c>
      <c r="E944" t="str">
        <f t="shared" si="89"/>
        <v>People &amp; Place DirectorateAss Dir DeliveryLand Management</v>
      </c>
      <c r="F944" t="s">
        <v>482</v>
      </c>
      <c r="G944" t="s">
        <v>483</v>
      </c>
      <c r="H944" t="s">
        <v>247</v>
      </c>
      <c r="I944" t="s">
        <v>1236</v>
      </c>
      <c r="J944" t="s">
        <v>177</v>
      </c>
      <c r="K944" t="s">
        <v>178</v>
      </c>
      <c r="L944">
        <v>1196</v>
      </c>
      <c r="M944" t="s">
        <v>765</v>
      </c>
      <c r="N944">
        <v>8500</v>
      </c>
      <c r="O944" t="s">
        <v>362</v>
      </c>
      <c r="P944" s="6" t="str">
        <f t="shared" si="90"/>
        <v>Income</v>
      </c>
      <c r="Q944" s="246">
        <v>-5000</v>
      </c>
      <c r="R944" s="246">
        <v>-5000</v>
      </c>
      <c r="S944" s="244">
        <v>-5000</v>
      </c>
      <c r="V944" s="259">
        <f t="shared" si="92"/>
        <v>-5000</v>
      </c>
      <c r="AJ944" s="245">
        <v>-5000</v>
      </c>
      <c r="AK944" s="250">
        <v>-5000</v>
      </c>
      <c r="AP944" s="257">
        <f t="shared" si="87"/>
        <v>-5000</v>
      </c>
      <c r="AS944" s="245">
        <f t="shared" si="88"/>
        <v>-5000</v>
      </c>
      <c r="AU944" s="8" t="s">
        <v>1286</v>
      </c>
    </row>
    <row r="945" spans="2:47" hidden="1" x14ac:dyDescent="0.3">
      <c r="B945" t="str">
        <f>VLOOKUP(D945,'[1]DOF080 Rev'!B:B,1,FALSE)</f>
        <v>11971042</v>
      </c>
      <c r="C945" t="str">
        <f>VLOOKUP(D945,Category!A:B,2,FALSE)</f>
        <v>NCOS</v>
      </c>
      <c r="D945" t="str">
        <f t="shared" si="91"/>
        <v>11971042</v>
      </c>
      <c r="E945" t="str">
        <f t="shared" si="89"/>
        <v>People &amp; Place DirectorateAss Dir DeliveryLand Management</v>
      </c>
      <c r="F945" t="s">
        <v>482</v>
      </c>
      <c r="G945" t="s">
        <v>483</v>
      </c>
      <c r="H945" t="s">
        <v>247</v>
      </c>
      <c r="I945" t="s">
        <v>1236</v>
      </c>
      <c r="J945" t="s">
        <v>177</v>
      </c>
      <c r="K945" t="s">
        <v>178</v>
      </c>
      <c r="L945">
        <v>1197</v>
      </c>
      <c r="M945" t="s">
        <v>766</v>
      </c>
      <c r="N945">
        <v>1042</v>
      </c>
      <c r="O945" t="s">
        <v>180</v>
      </c>
      <c r="P945" s="6" t="str">
        <f t="shared" si="90"/>
        <v>Expenditure</v>
      </c>
      <c r="Q945" s="246">
        <v>90</v>
      </c>
      <c r="R945" s="246">
        <v>90</v>
      </c>
      <c r="S945" s="244">
        <v>90</v>
      </c>
      <c r="V945" s="259">
        <f t="shared" si="92"/>
        <v>90</v>
      </c>
      <c r="AJ945" s="245">
        <v>90</v>
      </c>
      <c r="AK945" s="250">
        <v>90</v>
      </c>
      <c r="AP945" s="257">
        <f t="shared" si="87"/>
        <v>90</v>
      </c>
      <c r="AS945" s="245">
        <f t="shared" si="88"/>
        <v>90</v>
      </c>
      <c r="AU945" s="8" t="s">
        <v>1286</v>
      </c>
    </row>
    <row r="946" spans="2:47" hidden="1" x14ac:dyDescent="0.3">
      <c r="B946" t="str">
        <f>VLOOKUP(D946,'[1]DOF080 Rev'!B:B,1,FALSE)</f>
        <v>11978040</v>
      </c>
      <c r="C946" t="str">
        <f>VLOOKUP(D946,Category!A:B,2,FALSE)</f>
        <v>NCOS</v>
      </c>
      <c r="D946" t="str">
        <f t="shared" si="91"/>
        <v>11978040</v>
      </c>
      <c r="E946" t="str">
        <f t="shared" si="89"/>
        <v>People &amp; Place DirectorateAss Dir DeliveryLand Management</v>
      </c>
      <c r="F946" t="s">
        <v>482</v>
      </c>
      <c r="G946" t="s">
        <v>483</v>
      </c>
      <c r="H946" t="s">
        <v>247</v>
      </c>
      <c r="I946" t="s">
        <v>1236</v>
      </c>
      <c r="J946" t="s">
        <v>177</v>
      </c>
      <c r="K946" t="s">
        <v>178</v>
      </c>
      <c r="L946">
        <v>1197</v>
      </c>
      <c r="M946" t="s">
        <v>766</v>
      </c>
      <c r="N946">
        <v>8040</v>
      </c>
      <c r="O946" t="s">
        <v>441</v>
      </c>
      <c r="P946" s="6" t="str">
        <f t="shared" si="90"/>
        <v>Income</v>
      </c>
      <c r="Q946" s="246">
        <v>-100</v>
      </c>
      <c r="R946" s="246">
        <v>-100</v>
      </c>
      <c r="S946" s="244">
        <v>-100</v>
      </c>
      <c r="V946" s="259">
        <f t="shared" si="92"/>
        <v>-100</v>
      </c>
      <c r="AJ946" s="245">
        <v>-100</v>
      </c>
      <c r="AK946" s="250">
        <v>-100</v>
      </c>
      <c r="AP946" s="257">
        <f t="shared" si="87"/>
        <v>-100</v>
      </c>
      <c r="AS946" s="245">
        <f t="shared" si="88"/>
        <v>-100</v>
      </c>
      <c r="AU946" s="8" t="s">
        <v>1286</v>
      </c>
    </row>
    <row r="947" spans="2:47" hidden="1" x14ac:dyDescent="0.3">
      <c r="B947" t="str">
        <f>VLOOKUP(D947,'[1]DOF080 Rev'!B:B,1,FALSE)</f>
        <v>11978500</v>
      </c>
      <c r="C947" t="str">
        <f>VLOOKUP(D947,Category!A:B,2,FALSE)</f>
        <v>NCOS</v>
      </c>
      <c r="D947" t="str">
        <f t="shared" si="91"/>
        <v>11978500</v>
      </c>
      <c r="E947" t="str">
        <f t="shared" si="89"/>
        <v>People &amp; Place DirectorateAss Dir DeliveryLand Management</v>
      </c>
      <c r="F947" t="s">
        <v>482</v>
      </c>
      <c r="G947" t="s">
        <v>483</v>
      </c>
      <c r="H947" t="s">
        <v>247</v>
      </c>
      <c r="I947" t="s">
        <v>1236</v>
      </c>
      <c r="J947" t="s">
        <v>177</v>
      </c>
      <c r="K947" t="s">
        <v>178</v>
      </c>
      <c r="L947">
        <v>1197</v>
      </c>
      <c r="M947" t="s">
        <v>766</v>
      </c>
      <c r="N947">
        <v>8500</v>
      </c>
      <c r="O947" t="s">
        <v>362</v>
      </c>
      <c r="P947" s="6" t="str">
        <f t="shared" si="90"/>
        <v>Income</v>
      </c>
      <c r="Q947" s="246">
        <v>-2000</v>
      </c>
      <c r="R947" s="246">
        <v>-2000</v>
      </c>
      <c r="S947" s="244">
        <v>-2000</v>
      </c>
      <c r="V947" s="259">
        <f t="shared" si="92"/>
        <v>-2000</v>
      </c>
      <c r="AJ947" s="245">
        <v>-2000</v>
      </c>
      <c r="AK947" s="250">
        <v>-2000</v>
      </c>
      <c r="AP947" s="257">
        <f t="shared" si="87"/>
        <v>-2000</v>
      </c>
      <c r="AS947" s="245">
        <f t="shared" si="88"/>
        <v>-2000</v>
      </c>
      <c r="AU947" s="8" t="s">
        <v>1286</v>
      </c>
    </row>
    <row r="948" spans="2:47" hidden="1" x14ac:dyDescent="0.3">
      <c r="B948" t="str">
        <f>VLOOKUP(D948,'[1]DOF080 Rev'!B:B,1,FALSE)</f>
        <v>20461019</v>
      </c>
      <c r="C948" t="str">
        <f>VLOOKUP(D948,Category!A:B,2,FALSE)</f>
        <v>NCOS</v>
      </c>
      <c r="D948" t="str">
        <f t="shared" si="91"/>
        <v>20461019</v>
      </c>
      <c r="E948" t="str">
        <f t="shared" si="89"/>
        <v>People &amp; Place DirectorateAss Dir DeliveryLand Management</v>
      </c>
      <c r="F948" t="s">
        <v>482</v>
      </c>
      <c r="G948" t="s">
        <v>483</v>
      </c>
      <c r="H948" t="s">
        <v>247</v>
      </c>
      <c r="I948" t="s">
        <v>1236</v>
      </c>
      <c r="J948" t="s">
        <v>177</v>
      </c>
      <c r="K948" t="s">
        <v>178</v>
      </c>
      <c r="L948">
        <v>2046</v>
      </c>
      <c r="M948" t="s">
        <v>767</v>
      </c>
      <c r="N948">
        <v>1019</v>
      </c>
      <c r="O948" t="s">
        <v>601</v>
      </c>
      <c r="P948" s="6" t="str">
        <f t="shared" si="90"/>
        <v>Expenditure</v>
      </c>
      <c r="Q948" s="246">
        <v>130</v>
      </c>
      <c r="R948" s="246">
        <v>130</v>
      </c>
      <c r="S948" s="244">
        <v>130</v>
      </c>
      <c r="V948" s="259">
        <f t="shared" si="92"/>
        <v>130</v>
      </c>
      <c r="AJ948" s="245">
        <v>130</v>
      </c>
      <c r="AK948" s="250">
        <v>130</v>
      </c>
      <c r="AP948" s="257">
        <f t="shared" si="87"/>
        <v>130</v>
      </c>
      <c r="AS948" s="245">
        <f t="shared" si="88"/>
        <v>130</v>
      </c>
      <c r="AU948" s="8" t="s">
        <v>1286</v>
      </c>
    </row>
    <row r="949" spans="2:47" hidden="1" x14ac:dyDescent="0.3">
      <c r="B949" t="str">
        <f>VLOOKUP(D949,'[1]DOF080 Rev'!B:B,1,FALSE)</f>
        <v>20461042</v>
      </c>
      <c r="C949" t="str">
        <f>VLOOKUP(D949,Category!A:B,2,FALSE)</f>
        <v>NCOS</v>
      </c>
      <c r="D949" t="str">
        <f t="shared" si="91"/>
        <v>20461042</v>
      </c>
      <c r="E949" t="str">
        <f t="shared" si="89"/>
        <v>People &amp; Place DirectorateAss Dir DeliveryLand Management</v>
      </c>
      <c r="F949" t="s">
        <v>482</v>
      </c>
      <c r="G949" t="s">
        <v>483</v>
      </c>
      <c r="H949" t="s">
        <v>247</v>
      </c>
      <c r="I949" t="s">
        <v>1236</v>
      </c>
      <c r="J949" t="s">
        <v>177</v>
      </c>
      <c r="K949" t="s">
        <v>178</v>
      </c>
      <c r="L949">
        <v>2046</v>
      </c>
      <c r="M949" t="s">
        <v>767</v>
      </c>
      <c r="N949">
        <v>1042</v>
      </c>
      <c r="O949" t="s">
        <v>180</v>
      </c>
      <c r="P949" s="6" t="str">
        <f t="shared" si="90"/>
        <v>Expenditure</v>
      </c>
      <c r="Q949" s="246">
        <v>1840</v>
      </c>
      <c r="R949" s="246">
        <v>1840</v>
      </c>
      <c r="S949" s="244">
        <v>1840</v>
      </c>
      <c r="V949" s="259">
        <f t="shared" si="92"/>
        <v>1840</v>
      </c>
      <c r="X949" s="245">
        <v>30</v>
      </c>
      <c r="AJ949" s="245">
        <v>1840</v>
      </c>
      <c r="AK949" s="250">
        <v>1870</v>
      </c>
      <c r="AP949" s="257">
        <f t="shared" si="87"/>
        <v>1870</v>
      </c>
      <c r="AS949" s="245">
        <f t="shared" si="88"/>
        <v>1870</v>
      </c>
      <c r="AU949" s="8" t="s">
        <v>1286</v>
      </c>
    </row>
    <row r="950" spans="2:47" hidden="1" x14ac:dyDescent="0.3">
      <c r="B950" t="str">
        <f>VLOOKUP(D950,'[1]DOF080 Rev'!B:B,1,FALSE)</f>
        <v>20461065</v>
      </c>
      <c r="C950" t="str">
        <f>VLOOKUP(D950,Category!A:B,2,FALSE)</f>
        <v>NCOS</v>
      </c>
      <c r="D950" t="str">
        <f t="shared" si="91"/>
        <v>20461065</v>
      </c>
      <c r="E950" t="str">
        <f t="shared" si="89"/>
        <v>People &amp; Place DirectorateAss Dir DeliveryLand Management</v>
      </c>
      <c r="F950" t="s">
        <v>482</v>
      </c>
      <c r="G950" t="s">
        <v>483</v>
      </c>
      <c r="H950" t="s">
        <v>247</v>
      </c>
      <c r="I950" t="s">
        <v>1236</v>
      </c>
      <c r="J950" t="s">
        <v>177</v>
      </c>
      <c r="K950" t="s">
        <v>178</v>
      </c>
      <c r="L950">
        <v>2046</v>
      </c>
      <c r="M950" t="s">
        <v>767</v>
      </c>
      <c r="N950">
        <v>1065</v>
      </c>
      <c r="O950" t="s">
        <v>739</v>
      </c>
      <c r="P950" s="6" t="str">
        <f t="shared" si="90"/>
        <v>Expenditure</v>
      </c>
      <c r="Q950" s="246">
        <v>450</v>
      </c>
      <c r="R950" s="246">
        <v>450</v>
      </c>
      <c r="S950" s="244">
        <v>450</v>
      </c>
      <c r="V950" s="259">
        <f t="shared" si="92"/>
        <v>450</v>
      </c>
      <c r="AJ950" s="245">
        <v>450</v>
      </c>
      <c r="AK950" s="250">
        <v>450</v>
      </c>
      <c r="AP950" s="257">
        <f t="shared" si="87"/>
        <v>450</v>
      </c>
      <c r="AS950" s="245">
        <f t="shared" si="88"/>
        <v>450</v>
      </c>
      <c r="AU950" s="8" t="s">
        <v>1286</v>
      </c>
    </row>
    <row r="951" spans="2:47" hidden="1" x14ac:dyDescent="0.3">
      <c r="B951" t="str">
        <f>VLOOKUP(D951,'[1]DOF080 Rev'!B:B,1,FALSE)</f>
        <v>20468040</v>
      </c>
      <c r="C951" t="str">
        <f>VLOOKUP(D951,Category!A:B,2,FALSE)</f>
        <v>NCOS</v>
      </c>
      <c r="D951" t="str">
        <f t="shared" si="91"/>
        <v>20468040</v>
      </c>
      <c r="E951" t="str">
        <f t="shared" si="89"/>
        <v>People &amp; Place DirectorateAss Dir DeliveryLand Management</v>
      </c>
      <c r="F951" t="s">
        <v>482</v>
      </c>
      <c r="G951" t="s">
        <v>483</v>
      </c>
      <c r="H951" t="s">
        <v>247</v>
      </c>
      <c r="I951" t="s">
        <v>1236</v>
      </c>
      <c r="J951" t="s">
        <v>177</v>
      </c>
      <c r="K951" t="s">
        <v>178</v>
      </c>
      <c r="L951">
        <v>2046</v>
      </c>
      <c r="M951" t="s">
        <v>767</v>
      </c>
      <c r="N951">
        <v>8040</v>
      </c>
      <c r="O951" t="s">
        <v>441</v>
      </c>
      <c r="P951" s="6" t="str">
        <f t="shared" si="90"/>
        <v>Income</v>
      </c>
      <c r="Q951" s="246">
        <v>-1920</v>
      </c>
      <c r="R951" s="246">
        <v>-1920</v>
      </c>
      <c r="S951" s="244">
        <v>-1920</v>
      </c>
      <c r="V951" s="259">
        <f t="shared" si="92"/>
        <v>-1920</v>
      </c>
      <c r="AJ951" s="245">
        <v>-1920</v>
      </c>
      <c r="AK951" s="250">
        <v>-1920</v>
      </c>
      <c r="AP951" s="257">
        <f t="shared" si="87"/>
        <v>-1920</v>
      </c>
      <c r="AS951" s="245">
        <f t="shared" si="88"/>
        <v>-1920</v>
      </c>
      <c r="AU951" s="8" t="s">
        <v>1286</v>
      </c>
    </row>
    <row r="952" spans="2:47" hidden="1" x14ac:dyDescent="0.3">
      <c r="B952" t="str">
        <f>VLOOKUP(D952,'[1]DOF080 Rev'!B:B,1,FALSE)</f>
        <v>20468500</v>
      </c>
      <c r="C952" t="str">
        <f>VLOOKUP(D952,Category!A:B,2,FALSE)</f>
        <v>NCOS</v>
      </c>
      <c r="D952" t="str">
        <f t="shared" si="91"/>
        <v>20468500</v>
      </c>
      <c r="E952" t="str">
        <f t="shared" si="89"/>
        <v>People &amp; Place DirectorateAss Dir DeliveryLand Management</v>
      </c>
      <c r="F952" t="s">
        <v>482</v>
      </c>
      <c r="G952" t="s">
        <v>483</v>
      </c>
      <c r="H952" t="s">
        <v>247</v>
      </c>
      <c r="I952" t="s">
        <v>1236</v>
      </c>
      <c r="J952" t="s">
        <v>177</v>
      </c>
      <c r="K952" t="s">
        <v>178</v>
      </c>
      <c r="L952">
        <v>2046</v>
      </c>
      <c r="M952" t="s">
        <v>767</v>
      </c>
      <c r="N952">
        <v>8500</v>
      </c>
      <c r="O952" t="s">
        <v>362</v>
      </c>
      <c r="P952" s="6" t="str">
        <f t="shared" si="90"/>
        <v>Income</v>
      </c>
      <c r="Q952" s="246">
        <v>-12950</v>
      </c>
      <c r="R952" s="246">
        <v>-12950</v>
      </c>
      <c r="S952" s="244">
        <v>-12950</v>
      </c>
      <c r="V952" s="259">
        <f t="shared" si="92"/>
        <v>-12950</v>
      </c>
      <c r="AJ952" s="245">
        <v>-12950</v>
      </c>
      <c r="AK952" s="250">
        <v>-12950</v>
      </c>
      <c r="AP952" s="257">
        <f t="shared" si="87"/>
        <v>-12950</v>
      </c>
      <c r="AS952" s="245">
        <f t="shared" si="88"/>
        <v>-12950</v>
      </c>
      <c r="AU952" s="8" t="s">
        <v>1286</v>
      </c>
    </row>
    <row r="953" spans="2:47" hidden="1" x14ac:dyDescent="0.3">
      <c r="B953" t="str">
        <f>VLOOKUP(D953,'[1]DOF080 Rev'!B:B,1,FALSE)</f>
        <v>21608500</v>
      </c>
      <c r="C953" t="str">
        <f>VLOOKUP(D953,Category!A:B,2,FALSE)</f>
        <v>NCOS</v>
      </c>
      <c r="D953" t="str">
        <f t="shared" si="91"/>
        <v>21608500</v>
      </c>
      <c r="E953" t="str">
        <f t="shared" si="89"/>
        <v>People &amp; Place DirectorateAss Dir DeliveryLand Management</v>
      </c>
      <c r="F953" t="s">
        <v>482</v>
      </c>
      <c r="G953" t="s">
        <v>483</v>
      </c>
      <c r="H953" t="s">
        <v>247</v>
      </c>
      <c r="I953" t="s">
        <v>1236</v>
      </c>
      <c r="J953" t="s">
        <v>177</v>
      </c>
      <c r="K953" t="s">
        <v>178</v>
      </c>
      <c r="L953">
        <v>2160</v>
      </c>
      <c r="M953" t="s">
        <v>768</v>
      </c>
      <c r="N953">
        <v>8500</v>
      </c>
      <c r="O953" t="s">
        <v>362</v>
      </c>
      <c r="P953" s="6" t="str">
        <f t="shared" si="90"/>
        <v>Income</v>
      </c>
      <c r="Q953" s="246">
        <v>-8250</v>
      </c>
      <c r="R953" s="246">
        <v>-8250</v>
      </c>
      <c r="S953" s="244">
        <v>-8250</v>
      </c>
      <c r="V953" s="259">
        <f t="shared" si="92"/>
        <v>-8250</v>
      </c>
      <c r="AJ953" s="245">
        <v>-8250</v>
      </c>
      <c r="AK953" s="250">
        <v>-8250</v>
      </c>
      <c r="AP953" s="257">
        <f t="shared" si="87"/>
        <v>-8250</v>
      </c>
      <c r="AS953" s="245">
        <f t="shared" si="88"/>
        <v>-8250</v>
      </c>
      <c r="AU953" s="8" t="s">
        <v>1286</v>
      </c>
    </row>
    <row r="954" spans="2:47" hidden="1" x14ac:dyDescent="0.3">
      <c r="B954" t="str">
        <f>VLOOKUP(D954,'[1]DOF080 Rev'!B:B,1,FALSE)</f>
        <v>22008500</v>
      </c>
      <c r="C954" t="str">
        <f>VLOOKUP(D954,Category!A:B,2,FALSE)</f>
        <v>NCOS</v>
      </c>
      <c r="D954" t="str">
        <f t="shared" si="91"/>
        <v>22008500</v>
      </c>
      <c r="E954" t="str">
        <f t="shared" si="89"/>
        <v>People &amp; Place DirectorateAss Dir DeliveryLand Management</v>
      </c>
      <c r="F954" t="s">
        <v>482</v>
      </c>
      <c r="G954" t="s">
        <v>483</v>
      </c>
      <c r="H954" t="s">
        <v>247</v>
      </c>
      <c r="I954" t="s">
        <v>1236</v>
      </c>
      <c r="J954" t="s">
        <v>177</v>
      </c>
      <c r="K954" t="s">
        <v>178</v>
      </c>
      <c r="L954">
        <v>2200</v>
      </c>
      <c r="M954" t="s">
        <v>769</v>
      </c>
      <c r="N954">
        <v>8500</v>
      </c>
      <c r="O954" t="s">
        <v>362</v>
      </c>
      <c r="P954" s="6" t="str">
        <f t="shared" si="90"/>
        <v>Income</v>
      </c>
      <c r="Q954" s="246">
        <v>-320</v>
      </c>
      <c r="R954" s="246">
        <v>-320</v>
      </c>
      <c r="S954" s="244">
        <v>-320</v>
      </c>
      <c r="V954" s="259">
        <f t="shared" si="92"/>
        <v>-320</v>
      </c>
      <c r="AJ954" s="245">
        <v>-320</v>
      </c>
      <c r="AK954" s="250">
        <v>-320</v>
      </c>
      <c r="AP954" s="257">
        <f t="shared" si="87"/>
        <v>-320</v>
      </c>
      <c r="AS954" s="245">
        <f t="shared" si="88"/>
        <v>-320</v>
      </c>
      <c r="AU954" s="8" t="s">
        <v>1286</v>
      </c>
    </row>
    <row r="955" spans="2:47" hidden="1" x14ac:dyDescent="0.3">
      <c r="B955" t="str">
        <f>VLOOKUP(D955,'[1]DOF080 Rev'!B:B,1,FALSE)</f>
        <v>22018500</v>
      </c>
      <c r="C955" t="str">
        <f>VLOOKUP(D955,Category!A:B,2,FALSE)</f>
        <v>NCOS</v>
      </c>
      <c r="D955" t="str">
        <f t="shared" si="91"/>
        <v>22018500</v>
      </c>
      <c r="E955" t="str">
        <f t="shared" si="89"/>
        <v>People &amp; Place DirectorateAss Dir DeliveryLand Management</v>
      </c>
      <c r="F955" t="s">
        <v>482</v>
      </c>
      <c r="G955" t="s">
        <v>483</v>
      </c>
      <c r="H955" t="s">
        <v>247</v>
      </c>
      <c r="I955" t="s">
        <v>1236</v>
      </c>
      <c r="J955" t="s">
        <v>177</v>
      </c>
      <c r="K955" t="s">
        <v>178</v>
      </c>
      <c r="L955">
        <v>2201</v>
      </c>
      <c r="M955" t="s">
        <v>770</v>
      </c>
      <c r="N955">
        <v>8500</v>
      </c>
      <c r="O955" t="s">
        <v>362</v>
      </c>
      <c r="P955" s="6" t="str">
        <f t="shared" si="90"/>
        <v>Income</v>
      </c>
      <c r="Q955" s="246">
        <v>-320</v>
      </c>
      <c r="R955" s="246">
        <v>-320</v>
      </c>
      <c r="S955" s="244">
        <v>-320</v>
      </c>
      <c r="V955" s="259">
        <f t="shared" si="92"/>
        <v>-320</v>
      </c>
      <c r="AJ955" s="245">
        <v>-320</v>
      </c>
      <c r="AK955" s="250">
        <v>-320</v>
      </c>
      <c r="AP955" s="257">
        <f t="shared" si="87"/>
        <v>-320</v>
      </c>
      <c r="AS955" s="245">
        <f t="shared" si="88"/>
        <v>-320</v>
      </c>
      <c r="AU955" s="8" t="s">
        <v>1286</v>
      </c>
    </row>
    <row r="956" spans="2:47" hidden="1" x14ac:dyDescent="0.3">
      <c r="B956" t="str">
        <f>VLOOKUP(D956,'[1]DOF080 Rev'!B:B,1,FALSE)</f>
        <v>22028500</v>
      </c>
      <c r="C956" t="str">
        <f>VLOOKUP(D956,Category!A:B,2,FALSE)</f>
        <v>NCOS</v>
      </c>
      <c r="D956" t="str">
        <f t="shared" si="91"/>
        <v>22028500</v>
      </c>
      <c r="E956" t="str">
        <f t="shared" si="89"/>
        <v>People &amp; Place DirectorateAss Dir DeliveryLand Management</v>
      </c>
      <c r="F956" t="s">
        <v>482</v>
      </c>
      <c r="G956" t="s">
        <v>483</v>
      </c>
      <c r="H956" t="s">
        <v>247</v>
      </c>
      <c r="I956" t="s">
        <v>1236</v>
      </c>
      <c r="J956" t="s">
        <v>177</v>
      </c>
      <c r="K956" t="s">
        <v>178</v>
      </c>
      <c r="L956">
        <v>2202</v>
      </c>
      <c r="M956" t="s">
        <v>771</v>
      </c>
      <c r="N956">
        <v>8500</v>
      </c>
      <c r="O956" t="s">
        <v>362</v>
      </c>
      <c r="P956" s="6" t="str">
        <f t="shared" si="90"/>
        <v>Income</v>
      </c>
      <c r="Q956" s="246">
        <v>-320</v>
      </c>
      <c r="R956" s="246">
        <v>-320</v>
      </c>
      <c r="S956" s="244">
        <v>-320</v>
      </c>
      <c r="V956" s="259">
        <f t="shared" si="92"/>
        <v>-320</v>
      </c>
      <c r="AJ956" s="245">
        <v>-320</v>
      </c>
      <c r="AK956" s="250">
        <v>-320</v>
      </c>
      <c r="AP956" s="257">
        <f t="shared" si="87"/>
        <v>-320</v>
      </c>
      <c r="AS956" s="245">
        <f t="shared" si="88"/>
        <v>-320</v>
      </c>
      <c r="AU956" s="8" t="s">
        <v>1286</v>
      </c>
    </row>
    <row r="957" spans="2:47" hidden="1" x14ac:dyDescent="0.3">
      <c r="B957" t="str">
        <f>VLOOKUP(D957,'[1]DOF080 Rev'!B:B,1,FALSE)</f>
        <v>22038500</v>
      </c>
      <c r="C957" t="str">
        <f>VLOOKUP(D957,Category!A:B,2,FALSE)</f>
        <v>NCOS</v>
      </c>
      <c r="D957" t="str">
        <f t="shared" si="91"/>
        <v>22038500</v>
      </c>
      <c r="E957" t="str">
        <f t="shared" si="89"/>
        <v>People &amp; Place DirectorateAss Dir DeliveryLand Management</v>
      </c>
      <c r="F957" t="s">
        <v>482</v>
      </c>
      <c r="G957" t="s">
        <v>483</v>
      </c>
      <c r="H957" t="s">
        <v>247</v>
      </c>
      <c r="I957" t="s">
        <v>1236</v>
      </c>
      <c r="J957" t="s">
        <v>177</v>
      </c>
      <c r="K957" t="s">
        <v>178</v>
      </c>
      <c r="L957">
        <v>2203</v>
      </c>
      <c r="M957" t="s">
        <v>772</v>
      </c>
      <c r="N957">
        <v>8500</v>
      </c>
      <c r="O957" t="s">
        <v>362</v>
      </c>
      <c r="P957" s="6" t="str">
        <f t="shared" si="90"/>
        <v>Income</v>
      </c>
      <c r="Q957" s="246">
        <v>-320</v>
      </c>
      <c r="R957" s="246">
        <v>-320</v>
      </c>
      <c r="S957" s="244">
        <v>-320</v>
      </c>
      <c r="V957" s="259">
        <f t="shared" si="92"/>
        <v>-320</v>
      </c>
      <c r="AJ957" s="245">
        <v>-320</v>
      </c>
      <c r="AK957" s="250">
        <v>-320</v>
      </c>
      <c r="AP957" s="257">
        <f t="shared" si="87"/>
        <v>-320</v>
      </c>
      <c r="AS957" s="245">
        <f t="shared" si="88"/>
        <v>-320</v>
      </c>
      <c r="AU957" s="8" t="s">
        <v>1286</v>
      </c>
    </row>
    <row r="958" spans="2:47" hidden="1" x14ac:dyDescent="0.3">
      <c r="B958" t="str">
        <f>VLOOKUP(D958,'[1]DOF080 Rev'!B:B,1,FALSE)</f>
        <v>22048500</v>
      </c>
      <c r="C958" t="str">
        <f>VLOOKUP(D958,Category!A:B,2,FALSE)</f>
        <v>NCOS</v>
      </c>
      <c r="D958" t="str">
        <f t="shared" si="91"/>
        <v>22048500</v>
      </c>
      <c r="E958" t="str">
        <f t="shared" si="89"/>
        <v>People &amp; Place DirectorateAss Dir DeliveryLand Management</v>
      </c>
      <c r="F958" t="s">
        <v>482</v>
      </c>
      <c r="G958" t="s">
        <v>483</v>
      </c>
      <c r="H958" t="s">
        <v>247</v>
      </c>
      <c r="I958" t="s">
        <v>1236</v>
      </c>
      <c r="J958" t="s">
        <v>177</v>
      </c>
      <c r="K958" t="s">
        <v>178</v>
      </c>
      <c r="L958">
        <v>2204</v>
      </c>
      <c r="M958" t="s">
        <v>773</v>
      </c>
      <c r="N958">
        <v>8500</v>
      </c>
      <c r="O958" t="s">
        <v>362</v>
      </c>
      <c r="P958" s="6" t="str">
        <f t="shared" si="90"/>
        <v>Income</v>
      </c>
      <c r="Q958" s="246">
        <v>-320</v>
      </c>
      <c r="R958" s="246">
        <v>-320</v>
      </c>
      <c r="S958" s="244">
        <v>-320</v>
      </c>
      <c r="V958" s="259">
        <f t="shared" si="92"/>
        <v>-320</v>
      </c>
      <c r="AJ958" s="245">
        <v>-320</v>
      </c>
      <c r="AK958" s="250">
        <v>-320</v>
      </c>
      <c r="AP958" s="257">
        <f t="shared" si="87"/>
        <v>-320</v>
      </c>
      <c r="AS958" s="245">
        <f t="shared" si="88"/>
        <v>-320</v>
      </c>
      <c r="AU958" s="8" t="s">
        <v>1286</v>
      </c>
    </row>
    <row r="959" spans="2:47" hidden="1" x14ac:dyDescent="0.3">
      <c r="B959" t="str">
        <f>VLOOKUP(D959,'[1]DOF080 Rev'!B:B,1,FALSE)</f>
        <v>22058500</v>
      </c>
      <c r="C959" t="str">
        <f>VLOOKUP(D959,Category!A:B,2,FALSE)</f>
        <v>NCOS</v>
      </c>
      <c r="D959" t="str">
        <f t="shared" si="91"/>
        <v>22058500</v>
      </c>
      <c r="E959" t="str">
        <f t="shared" si="89"/>
        <v>People &amp; Place DirectorateAss Dir DeliveryLand Management</v>
      </c>
      <c r="F959" t="s">
        <v>482</v>
      </c>
      <c r="G959" t="s">
        <v>483</v>
      </c>
      <c r="H959" t="s">
        <v>247</v>
      </c>
      <c r="I959" t="s">
        <v>1236</v>
      </c>
      <c r="J959" t="s">
        <v>177</v>
      </c>
      <c r="K959" t="s">
        <v>178</v>
      </c>
      <c r="L959">
        <v>2205</v>
      </c>
      <c r="M959" t="s">
        <v>774</v>
      </c>
      <c r="N959">
        <v>8500</v>
      </c>
      <c r="O959" t="s">
        <v>362</v>
      </c>
      <c r="P959" s="6" t="str">
        <f t="shared" si="90"/>
        <v>Income</v>
      </c>
      <c r="Q959" s="246">
        <v>-320</v>
      </c>
      <c r="R959" s="246">
        <v>-320</v>
      </c>
      <c r="S959" s="244">
        <v>-320</v>
      </c>
      <c r="V959" s="259">
        <f t="shared" si="92"/>
        <v>-320</v>
      </c>
      <c r="AJ959" s="245">
        <v>-320</v>
      </c>
      <c r="AK959" s="250">
        <v>-320</v>
      </c>
      <c r="AP959" s="257">
        <f t="shared" si="87"/>
        <v>-320</v>
      </c>
      <c r="AS959" s="245">
        <f t="shared" si="88"/>
        <v>-320</v>
      </c>
      <c r="AU959" s="8" t="s">
        <v>1286</v>
      </c>
    </row>
    <row r="960" spans="2:47" hidden="1" x14ac:dyDescent="0.3">
      <c r="B960" t="str">
        <f>VLOOKUP(D960,'[1]DOF080 Rev'!B:B,1,FALSE)</f>
        <v>22068500</v>
      </c>
      <c r="C960" t="str">
        <f>VLOOKUP(D960,Category!A:B,2,FALSE)</f>
        <v>NCOS</v>
      </c>
      <c r="D960" t="str">
        <f t="shared" si="91"/>
        <v>22068500</v>
      </c>
      <c r="E960" t="str">
        <f t="shared" si="89"/>
        <v>People &amp; Place DirectorateAss Dir DeliveryLand Management</v>
      </c>
      <c r="F960" t="s">
        <v>482</v>
      </c>
      <c r="G960" t="s">
        <v>483</v>
      </c>
      <c r="H960" t="s">
        <v>247</v>
      </c>
      <c r="I960" t="s">
        <v>1236</v>
      </c>
      <c r="J960" t="s">
        <v>177</v>
      </c>
      <c r="K960" t="s">
        <v>178</v>
      </c>
      <c r="L960">
        <v>2206</v>
      </c>
      <c r="M960" t="s">
        <v>775</v>
      </c>
      <c r="N960">
        <v>8500</v>
      </c>
      <c r="O960" t="s">
        <v>362</v>
      </c>
      <c r="P960" s="6" t="str">
        <f t="shared" si="90"/>
        <v>Income</v>
      </c>
      <c r="Q960" s="246">
        <v>-320</v>
      </c>
      <c r="R960" s="246">
        <v>-320</v>
      </c>
      <c r="S960" s="244">
        <v>-320</v>
      </c>
      <c r="V960" s="259">
        <f t="shared" si="92"/>
        <v>-320</v>
      </c>
      <c r="AJ960" s="245">
        <v>-320</v>
      </c>
      <c r="AK960" s="250">
        <v>-320</v>
      </c>
      <c r="AP960" s="257">
        <f t="shared" si="87"/>
        <v>-320</v>
      </c>
      <c r="AS960" s="245">
        <f t="shared" si="88"/>
        <v>-320</v>
      </c>
      <c r="AU960" s="8" t="s">
        <v>1286</v>
      </c>
    </row>
    <row r="961" spans="2:47" hidden="1" x14ac:dyDescent="0.3">
      <c r="B961" t="str">
        <f>VLOOKUP(D961,'[1]DOF080 Rev'!B:B,1,FALSE)</f>
        <v>22078500</v>
      </c>
      <c r="C961" t="str">
        <f>VLOOKUP(D961,Category!A:B,2,FALSE)</f>
        <v>NCOS</v>
      </c>
      <c r="D961" t="str">
        <f t="shared" si="91"/>
        <v>22078500</v>
      </c>
      <c r="E961" t="str">
        <f t="shared" si="89"/>
        <v>People &amp; Place DirectorateAss Dir DeliveryLand Management</v>
      </c>
      <c r="F961" t="s">
        <v>482</v>
      </c>
      <c r="G961" t="s">
        <v>483</v>
      </c>
      <c r="H961" t="s">
        <v>247</v>
      </c>
      <c r="I961" t="s">
        <v>1236</v>
      </c>
      <c r="J961" t="s">
        <v>177</v>
      </c>
      <c r="K961" t="s">
        <v>178</v>
      </c>
      <c r="L961">
        <v>2207</v>
      </c>
      <c r="M961" t="s">
        <v>776</v>
      </c>
      <c r="N961">
        <v>8500</v>
      </c>
      <c r="O961" t="s">
        <v>362</v>
      </c>
      <c r="P961" s="6" t="str">
        <f t="shared" si="90"/>
        <v>Income</v>
      </c>
      <c r="Q961" s="246">
        <v>-320</v>
      </c>
      <c r="R961" s="246">
        <v>-320</v>
      </c>
      <c r="S961" s="244">
        <v>-320</v>
      </c>
      <c r="V961" s="259">
        <f t="shared" si="92"/>
        <v>-320</v>
      </c>
      <c r="AJ961" s="245">
        <v>-320</v>
      </c>
      <c r="AK961" s="250">
        <v>-320</v>
      </c>
      <c r="AP961" s="257">
        <f t="shared" si="87"/>
        <v>-320</v>
      </c>
      <c r="AS961" s="245">
        <f t="shared" si="88"/>
        <v>-320</v>
      </c>
      <c r="AU961" s="8" t="s">
        <v>1286</v>
      </c>
    </row>
    <row r="962" spans="2:47" hidden="1" x14ac:dyDescent="0.3">
      <c r="B962" t="str">
        <f>VLOOKUP(D962,'[1]DOF080 Rev'!B:B,1,FALSE)</f>
        <v>22088010</v>
      </c>
      <c r="C962" t="str">
        <f>VLOOKUP(D962,Category!A:B,2,FALSE)</f>
        <v>NCOS</v>
      </c>
      <c r="D962" t="str">
        <f t="shared" si="91"/>
        <v>22088010</v>
      </c>
      <c r="E962" t="str">
        <f t="shared" si="89"/>
        <v>People &amp; Place DirectorateAss Dir DeliveryLand Management</v>
      </c>
      <c r="F962" t="s">
        <v>482</v>
      </c>
      <c r="G962" t="s">
        <v>483</v>
      </c>
      <c r="H962" t="s">
        <v>247</v>
      </c>
      <c r="I962" t="s">
        <v>1236</v>
      </c>
      <c r="J962" t="s">
        <v>177</v>
      </c>
      <c r="K962" t="s">
        <v>178</v>
      </c>
      <c r="L962">
        <v>2208</v>
      </c>
      <c r="M962" t="s">
        <v>777</v>
      </c>
      <c r="N962">
        <v>8010</v>
      </c>
      <c r="O962" t="s">
        <v>756</v>
      </c>
      <c r="P962" s="6" t="str">
        <f t="shared" si="90"/>
        <v>Income</v>
      </c>
      <c r="Q962" s="246">
        <v>-290</v>
      </c>
      <c r="R962" s="246">
        <v>-290</v>
      </c>
      <c r="S962" s="244">
        <v>-290</v>
      </c>
      <c r="V962" s="259">
        <f t="shared" si="92"/>
        <v>-290</v>
      </c>
      <c r="AJ962" s="245">
        <v>-290</v>
      </c>
      <c r="AK962" s="250">
        <v>-290</v>
      </c>
      <c r="AP962" s="257">
        <f t="shared" si="87"/>
        <v>-290</v>
      </c>
      <c r="AS962" s="245">
        <f t="shared" si="88"/>
        <v>-290</v>
      </c>
      <c r="AU962" s="8" t="s">
        <v>1286</v>
      </c>
    </row>
    <row r="963" spans="2:47" hidden="1" x14ac:dyDescent="0.3">
      <c r="B963" t="str">
        <f>VLOOKUP(D963,'[1]DOF080 Rev'!B:B,1,FALSE)</f>
        <v>22098010</v>
      </c>
      <c r="C963" t="str">
        <f>VLOOKUP(D963,Category!A:B,2,FALSE)</f>
        <v>NCOS</v>
      </c>
      <c r="D963" t="str">
        <f t="shared" si="91"/>
        <v>22098010</v>
      </c>
      <c r="E963" t="str">
        <f t="shared" si="89"/>
        <v>People &amp; Place DirectorateAss Dir DeliveryLand Management</v>
      </c>
      <c r="F963" t="s">
        <v>482</v>
      </c>
      <c r="G963" t="s">
        <v>483</v>
      </c>
      <c r="H963" t="s">
        <v>247</v>
      </c>
      <c r="I963" t="s">
        <v>1236</v>
      </c>
      <c r="J963" t="s">
        <v>177</v>
      </c>
      <c r="K963" t="s">
        <v>178</v>
      </c>
      <c r="L963">
        <v>2209</v>
      </c>
      <c r="M963" t="s">
        <v>778</v>
      </c>
      <c r="N963">
        <v>8010</v>
      </c>
      <c r="O963" t="s">
        <v>756</v>
      </c>
      <c r="P963" s="6" t="str">
        <f t="shared" si="90"/>
        <v>Income</v>
      </c>
      <c r="Q963" s="246">
        <v>-290</v>
      </c>
      <c r="R963" s="246">
        <v>-290</v>
      </c>
      <c r="S963" s="244">
        <v>-290</v>
      </c>
      <c r="V963" s="259">
        <f t="shared" si="92"/>
        <v>-290</v>
      </c>
      <c r="AJ963" s="245">
        <v>-290</v>
      </c>
      <c r="AK963" s="250">
        <v>-290</v>
      </c>
      <c r="AP963" s="257">
        <f t="shared" si="87"/>
        <v>-290</v>
      </c>
      <c r="AS963" s="245">
        <f t="shared" si="88"/>
        <v>-290</v>
      </c>
      <c r="AU963" s="8" t="s">
        <v>1286</v>
      </c>
    </row>
    <row r="964" spans="2:47" hidden="1" x14ac:dyDescent="0.3">
      <c r="B964" t="str">
        <f>VLOOKUP(D964,'[1]DOF080 Rev'!B:B,1,FALSE)</f>
        <v>22101031</v>
      </c>
      <c r="C964" t="str">
        <f>VLOOKUP(D964,Category!A:B,2,FALSE)</f>
        <v>NCOS</v>
      </c>
      <c r="D964" t="str">
        <f t="shared" si="91"/>
        <v>22101031</v>
      </c>
      <c r="E964" t="str">
        <f t="shared" si="89"/>
        <v>People &amp; Place DirectorateAss Dir DeliveryLand Management</v>
      </c>
      <c r="F964" t="s">
        <v>482</v>
      </c>
      <c r="G964" t="s">
        <v>483</v>
      </c>
      <c r="H964" t="s">
        <v>247</v>
      </c>
      <c r="I964" t="s">
        <v>1236</v>
      </c>
      <c r="J964" t="s">
        <v>177</v>
      </c>
      <c r="K964" t="s">
        <v>178</v>
      </c>
      <c r="L964">
        <v>2210</v>
      </c>
      <c r="M964" t="s">
        <v>779</v>
      </c>
      <c r="N964">
        <v>1031</v>
      </c>
      <c r="O964" t="s">
        <v>529</v>
      </c>
      <c r="P964" s="6" t="str">
        <f t="shared" si="90"/>
        <v>Expenditure</v>
      </c>
      <c r="Q964" s="246">
        <v>2600</v>
      </c>
      <c r="R964" s="246">
        <v>2600</v>
      </c>
      <c r="S964" s="244">
        <v>2600</v>
      </c>
      <c r="V964" s="259">
        <f t="shared" si="92"/>
        <v>2600</v>
      </c>
      <c r="X964" s="245">
        <v>100</v>
      </c>
      <c r="AJ964" s="245">
        <v>2600</v>
      </c>
      <c r="AK964" s="250">
        <v>2700</v>
      </c>
      <c r="AP964" s="257">
        <f t="shared" si="87"/>
        <v>2700</v>
      </c>
      <c r="AS964" s="245">
        <f t="shared" si="88"/>
        <v>2700</v>
      </c>
      <c r="AU964" s="8" t="s">
        <v>1286</v>
      </c>
    </row>
    <row r="965" spans="2:47" hidden="1" x14ac:dyDescent="0.3">
      <c r="B965" t="str">
        <f>VLOOKUP(D965,'[1]DOF080 Rev'!B:B,1,FALSE)</f>
        <v>22101049</v>
      </c>
      <c r="C965" t="str">
        <f>VLOOKUP(D965,Category!A:B,2,FALSE)</f>
        <v>NCOS</v>
      </c>
      <c r="D965" t="str">
        <f t="shared" si="91"/>
        <v>22101049</v>
      </c>
      <c r="E965" t="str">
        <f t="shared" si="89"/>
        <v>People &amp; Place DirectorateAss Dir DeliveryLand Management</v>
      </c>
      <c r="F965" t="s">
        <v>482</v>
      </c>
      <c r="G965" t="s">
        <v>483</v>
      </c>
      <c r="H965" t="s">
        <v>247</v>
      </c>
      <c r="I965" t="s">
        <v>1236</v>
      </c>
      <c r="J965" t="s">
        <v>177</v>
      </c>
      <c r="K965" t="s">
        <v>178</v>
      </c>
      <c r="L965">
        <v>2210</v>
      </c>
      <c r="M965" t="s">
        <v>779</v>
      </c>
      <c r="N965">
        <v>1049</v>
      </c>
      <c r="O965" t="s">
        <v>608</v>
      </c>
      <c r="P965" s="6" t="str">
        <f t="shared" si="90"/>
        <v>Expenditure</v>
      </c>
      <c r="Q965" s="246">
        <v>50</v>
      </c>
      <c r="R965" s="246">
        <v>50</v>
      </c>
      <c r="S965" s="244">
        <v>50</v>
      </c>
      <c r="V965" s="259">
        <f t="shared" si="92"/>
        <v>50</v>
      </c>
      <c r="AJ965" s="245">
        <v>50</v>
      </c>
      <c r="AK965" s="250">
        <v>50</v>
      </c>
      <c r="AP965" s="257">
        <f t="shared" si="87"/>
        <v>50</v>
      </c>
      <c r="AS965" s="245">
        <f t="shared" si="88"/>
        <v>50</v>
      </c>
      <c r="AU965" s="8" t="s">
        <v>1286</v>
      </c>
    </row>
    <row r="966" spans="2:47" hidden="1" x14ac:dyDescent="0.3">
      <c r="B966" t="str">
        <f>VLOOKUP(D966,'[1]DOF080 Rev'!B:B,1,FALSE)</f>
        <v>22121016</v>
      </c>
      <c r="C966" t="str">
        <f>VLOOKUP(D966,Category!A:B,2,FALSE)</f>
        <v>NCOS</v>
      </c>
      <c r="D966" t="str">
        <f t="shared" si="91"/>
        <v>22121016</v>
      </c>
      <c r="E966" t="str">
        <f t="shared" si="89"/>
        <v>People &amp; Place DirectorateAss Dir DeliveryLand Management</v>
      </c>
      <c r="F966" t="s">
        <v>482</v>
      </c>
      <c r="G966" t="s">
        <v>483</v>
      </c>
      <c r="H966" t="s">
        <v>247</v>
      </c>
      <c r="I966" t="s">
        <v>1236</v>
      </c>
      <c r="J966" t="s">
        <v>177</v>
      </c>
      <c r="K966" t="s">
        <v>178</v>
      </c>
      <c r="L966">
        <v>2212</v>
      </c>
      <c r="M966" t="s">
        <v>780</v>
      </c>
      <c r="N966">
        <v>1016</v>
      </c>
      <c r="O966" t="s">
        <v>599</v>
      </c>
      <c r="P966" s="6" t="str">
        <f t="shared" si="90"/>
        <v>Expenditure</v>
      </c>
      <c r="Q966" s="246">
        <v>350</v>
      </c>
      <c r="R966" s="246">
        <v>350</v>
      </c>
      <c r="S966" s="244">
        <v>350</v>
      </c>
      <c r="V966" s="259">
        <f t="shared" si="92"/>
        <v>350</v>
      </c>
      <c r="AJ966" s="245">
        <v>350</v>
      </c>
      <c r="AK966" s="250">
        <v>350</v>
      </c>
      <c r="AP966" s="257">
        <f t="shared" ref="AP966:AP1029" si="93">SUM(AK966:AO966)</f>
        <v>350</v>
      </c>
      <c r="AS966" s="245">
        <f t="shared" ref="AS966:AS1029" si="94">SUM(AP966:AR966)</f>
        <v>350</v>
      </c>
      <c r="AU966" s="8" t="s">
        <v>1286</v>
      </c>
    </row>
    <row r="967" spans="2:47" hidden="1" x14ac:dyDescent="0.3">
      <c r="B967" t="str">
        <f>VLOOKUP(D967,'[1]DOF080 Rev'!B:B,1,FALSE)</f>
        <v>22121022</v>
      </c>
      <c r="C967" t="str">
        <f>VLOOKUP(D967,Category!A:B,2,FALSE)</f>
        <v>NCOS</v>
      </c>
      <c r="D967" t="str">
        <f t="shared" si="91"/>
        <v>22121022</v>
      </c>
      <c r="E967" t="str">
        <f t="shared" ref="E967:E1030" si="95">G967&amp;I967&amp;K967</f>
        <v>People &amp; Place DirectorateAss Dir DeliveryLand Management</v>
      </c>
      <c r="F967" t="s">
        <v>482</v>
      </c>
      <c r="G967" t="s">
        <v>483</v>
      </c>
      <c r="H967" t="s">
        <v>247</v>
      </c>
      <c r="I967" t="s">
        <v>1236</v>
      </c>
      <c r="J967" t="s">
        <v>177</v>
      </c>
      <c r="K967" t="s">
        <v>178</v>
      </c>
      <c r="L967">
        <v>2212</v>
      </c>
      <c r="M967" t="s">
        <v>780</v>
      </c>
      <c r="N967">
        <v>1022</v>
      </c>
      <c r="O967" t="s">
        <v>602</v>
      </c>
      <c r="P967" s="6" t="str">
        <f t="shared" ref="P967:P1030" si="96">IF(N967&lt;5000,"Expenditure","Income")</f>
        <v>Expenditure</v>
      </c>
      <c r="Q967" s="246">
        <v>0</v>
      </c>
      <c r="R967" s="246">
        <v>0</v>
      </c>
      <c r="S967" s="244">
        <v>0</v>
      </c>
      <c r="V967" s="259">
        <f t="shared" si="92"/>
        <v>0</v>
      </c>
      <c r="X967" s="245">
        <v>1280</v>
      </c>
      <c r="AJ967" s="245">
        <v>0</v>
      </c>
      <c r="AK967" s="250">
        <v>1280</v>
      </c>
      <c r="AP967" s="257">
        <f t="shared" si="93"/>
        <v>1280</v>
      </c>
      <c r="AS967" s="245">
        <f t="shared" si="94"/>
        <v>1280</v>
      </c>
      <c r="AU967" s="8" t="s">
        <v>1286</v>
      </c>
    </row>
    <row r="968" spans="2:47" hidden="1" x14ac:dyDescent="0.3">
      <c r="B968" t="str">
        <f>VLOOKUP(D968,'[1]DOF080 Rev'!B:B,1,FALSE)</f>
        <v>22121023</v>
      </c>
      <c r="C968" t="str">
        <f>VLOOKUP(D968,Category!A:B,2,FALSE)</f>
        <v>NCOS</v>
      </c>
      <c r="D968" t="str">
        <f t="shared" ref="D968:D1031" si="97">L968&amp;N968</f>
        <v>22121023</v>
      </c>
      <c r="E968" t="str">
        <f t="shared" si="95"/>
        <v>People &amp; Place DirectorateAss Dir DeliveryLand Management</v>
      </c>
      <c r="F968" t="s">
        <v>482</v>
      </c>
      <c r="G968" t="s">
        <v>483</v>
      </c>
      <c r="H968" t="s">
        <v>247</v>
      </c>
      <c r="I968" t="s">
        <v>1236</v>
      </c>
      <c r="J968" t="s">
        <v>177</v>
      </c>
      <c r="K968" t="s">
        <v>178</v>
      </c>
      <c r="L968">
        <v>2212</v>
      </c>
      <c r="M968" t="s">
        <v>780</v>
      </c>
      <c r="N968">
        <v>1023</v>
      </c>
      <c r="O968" t="s">
        <v>528</v>
      </c>
      <c r="P968" s="6" t="str">
        <f t="shared" si="96"/>
        <v>Expenditure</v>
      </c>
      <c r="Q968" s="246">
        <v>0</v>
      </c>
      <c r="R968" s="246">
        <v>0</v>
      </c>
      <c r="S968" s="244">
        <v>0</v>
      </c>
      <c r="V968" s="259">
        <f t="shared" ref="V968:V1031" si="98">SUM(S968:U968)</f>
        <v>0</v>
      </c>
      <c r="X968" s="245">
        <v>1880</v>
      </c>
      <c r="AJ968" s="245">
        <v>0</v>
      </c>
      <c r="AK968" s="250">
        <v>1880</v>
      </c>
      <c r="AP968" s="257">
        <f t="shared" si="93"/>
        <v>1880</v>
      </c>
      <c r="AS968" s="245">
        <f t="shared" si="94"/>
        <v>1880</v>
      </c>
      <c r="AU968" s="8" t="s">
        <v>1286</v>
      </c>
    </row>
    <row r="969" spans="2:47" hidden="1" x14ac:dyDescent="0.3">
      <c r="B969" t="str">
        <f>VLOOKUP(D969,'[1]DOF080 Rev'!B:B,1,FALSE)</f>
        <v>22121031</v>
      </c>
      <c r="C969" t="str">
        <f>VLOOKUP(D969,Category!A:B,2,FALSE)</f>
        <v>NCOS</v>
      </c>
      <c r="D969" t="str">
        <f t="shared" si="97"/>
        <v>22121031</v>
      </c>
      <c r="E969" t="str">
        <f t="shared" si="95"/>
        <v>People &amp; Place DirectorateAss Dir DeliveryLand Management</v>
      </c>
      <c r="F969" t="s">
        <v>482</v>
      </c>
      <c r="G969" t="s">
        <v>483</v>
      </c>
      <c r="H969" t="s">
        <v>247</v>
      </c>
      <c r="I969" t="s">
        <v>1236</v>
      </c>
      <c r="J969" t="s">
        <v>177</v>
      </c>
      <c r="K969" t="s">
        <v>178</v>
      </c>
      <c r="L969">
        <v>2212</v>
      </c>
      <c r="M969" t="s">
        <v>780</v>
      </c>
      <c r="N969">
        <v>1031</v>
      </c>
      <c r="O969" t="s">
        <v>529</v>
      </c>
      <c r="P969" s="6" t="str">
        <f t="shared" si="96"/>
        <v>Expenditure</v>
      </c>
      <c r="Q969" s="246">
        <v>0</v>
      </c>
      <c r="R969" s="246">
        <v>0</v>
      </c>
      <c r="S969" s="244">
        <v>0</v>
      </c>
      <c r="V969" s="259">
        <f t="shared" si="98"/>
        <v>0</v>
      </c>
      <c r="AJ969" s="245">
        <v>0</v>
      </c>
      <c r="AK969" s="250">
        <v>0</v>
      </c>
      <c r="AP969" s="257">
        <f t="shared" si="93"/>
        <v>0</v>
      </c>
      <c r="AS969" s="245">
        <f t="shared" si="94"/>
        <v>0</v>
      </c>
      <c r="AU969" s="8" t="s">
        <v>1286</v>
      </c>
    </row>
    <row r="970" spans="2:47" hidden="1" x14ac:dyDescent="0.3">
      <c r="B970" t="str">
        <f>VLOOKUP(D970,'[1]DOF080 Rev'!B:B,1,FALSE)</f>
        <v>22121042</v>
      </c>
      <c r="C970" t="str">
        <f>VLOOKUP(D970,Category!A:B,2,FALSE)</f>
        <v>NCOS</v>
      </c>
      <c r="D970" t="str">
        <f t="shared" si="97"/>
        <v>22121042</v>
      </c>
      <c r="E970" t="str">
        <f t="shared" si="95"/>
        <v>People &amp; Place DirectorateAss Dir DeliveryLand Management</v>
      </c>
      <c r="F970" t="s">
        <v>482</v>
      </c>
      <c r="G970" t="s">
        <v>483</v>
      </c>
      <c r="H970" t="s">
        <v>247</v>
      </c>
      <c r="I970" t="s">
        <v>1236</v>
      </c>
      <c r="J970" t="s">
        <v>177</v>
      </c>
      <c r="K970" t="s">
        <v>178</v>
      </c>
      <c r="L970">
        <v>2212</v>
      </c>
      <c r="M970" t="s">
        <v>780</v>
      </c>
      <c r="N970">
        <v>1042</v>
      </c>
      <c r="O970" t="s">
        <v>180</v>
      </c>
      <c r="P970" s="6" t="str">
        <f t="shared" si="96"/>
        <v>Expenditure</v>
      </c>
      <c r="Q970" s="246">
        <v>0</v>
      </c>
      <c r="R970" s="246">
        <v>0</v>
      </c>
      <c r="S970" s="244">
        <v>0</v>
      </c>
      <c r="V970" s="259">
        <f t="shared" si="98"/>
        <v>0</v>
      </c>
      <c r="X970" s="245">
        <v>70</v>
      </c>
      <c r="AJ970" s="245">
        <v>0</v>
      </c>
      <c r="AK970" s="250">
        <v>70</v>
      </c>
      <c r="AP970" s="257">
        <f t="shared" si="93"/>
        <v>70</v>
      </c>
      <c r="AS970" s="245">
        <f t="shared" si="94"/>
        <v>70</v>
      </c>
      <c r="AU970" s="8" t="s">
        <v>1286</v>
      </c>
    </row>
    <row r="971" spans="2:47" hidden="1" x14ac:dyDescent="0.3">
      <c r="B971" t="str">
        <f>VLOOKUP(D971,'[1]DOF080 Rev'!B:B,1,FALSE)</f>
        <v>22121050</v>
      </c>
      <c r="C971" t="str">
        <f>VLOOKUP(D971,Category!A:B,2,FALSE)</f>
        <v>NCOS</v>
      </c>
      <c r="D971" t="str">
        <f t="shared" si="97"/>
        <v>22121050</v>
      </c>
      <c r="E971" t="str">
        <f t="shared" si="95"/>
        <v>People &amp; Place DirectorateAss Dir DeliveryLand Management</v>
      </c>
      <c r="F971" t="s">
        <v>482</v>
      </c>
      <c r="G971" t="s">
        <v>483</v>
      </c>
      <c r="H971" t="s">
        <v>247</v>
      </c>
      <c r="I971" t="s">
        <v>1236</v>
      </c>
      <c r="J971" t="s">
        <v>177</v>
      </c>
      <c r="K971" t="s">
        <v>178</v>
      </c>
      <c r="L971">
        <v>2212</v>
      </c>
      <c r="M971" t="s">
        <v>780</v>
      </c>
      <c r="N971">
        <v>1050</v>
      </c>
      <c r="O971" s="7" t="s">
        <v>609</v>
      </c>
      <c r="P971" s="6" t="str">
        <f t="shared" si="96"/>
        <v>Expenditure</v>
      </c>
      <c r="Q971" s="246">
        <v>50</v>
      </c>
      <c r="R971" s="246">
        <v>50</v>
      </c>
      <c r="S971" s="244">
        <v>50</v>
      </c>
      <c r="V971" s="259">
        <f t="shared" si="98"/>
        <v>50</v>
      </c>
      <c r="AJ971" s="245">
        <v>50</v>
      </c>
      <c r="AK971" s="250">
        <v>50</v>
      </c>
      <c r="AP971" s="257">
        <f t="shared" si="93"/>
        <v>50</v>
      </c>
      <c r="AS971" s="245">
        <f t="shared" si="94"/>
        <v>50</v>
      </c>
      <c r="AU971" s="8" t="s">
        <v>1286</v>
      </c>
    </row>
    <row r="972" spans="2:47" hidden="1" x14ac:dyDescent="0.3">
      <c r="B972" t="str">
        <f>VLOOKUP(D972,'[1]DOF080 Rev'!B:B,1,FALSE)</f>
        <v>22128040</v>
      </c>
      <c r="C972" t="str">
        <f>VLOOKUP(D972,Category!A:B,2,FALSE)</f>
        <v>NCOS</v>
      </c>
      <c r="D972" t="str">
        <f t="shared" si="97"/>
        <v>22128040</v>
      </c>
      <c r="E972" t="str">
        <f t="shared" si="95"/>
        <v>People &amp; Place DirectorateAss Dir DeliveryLand Management</v>
      </c>
      <c r="F972" t="s">
        <v>482</v>
      </c>
      <c r="G972" t="s">
        <v>483</v>
      </c>
      <c r="H972" t="s">
        <v>247</v>
      </c>
      <c r="I972" t="s">
        <v>1236</v>
      </c>
      <c r="J972" t="s">
        <v>177</v>
      </c>
      <c r="K972" t="s">
        <v>178</v>
      </c>
      <c r="L972">
        <v>2212</v>
      </c>
      <c r="M972" t="s">
        <v>780</v>
      </c>
      <c r="N972">
        <v>8040</v>
      </c>
      <c r="O972" t="s">
        <v>441</v>
      </c>
      <c r="P972" s="6" t="str">
        <f t="shared" si="96"/>
        <v>Income</v>
      </c>
      <c r="Q972" s="246">
        <v>0</v>
      </c>
      <c r="R972" s="246">
        <v>0</v>
      </c>
      <c r="S972" s="244">
        <v>0</v>
      </c>
      <c r="V972" s="259">
        <f t="shared" si="98"/>
        <v>0</v>
      </c>
      <c r="AH972" s="245">
        <v>-3160</v>
      </c>
      <c r="AJ972" s="245">
        <v>0</v>
      </c>
      <c r="AK972" s="250">
        <v>-3160</v>
      </c>
      <c r="AP972" s="257">
        <f t="shared" si="93"/>
        <v>-3160</v>
      </c>
      <c r="AS972" s="245">
        <f t="shared" si="94"/>
        <v>-3160</v>
      </c>
      <c r="AU972" s="8" t="s">
        <v>1286</v>
      </c>
    </row>
    <row r="973" spans="2:47" hidden="1" x14ac:dyDescent="0.3">
      <c r="B973" t="str">
        <f>VLOOKUP(D973,'[1]DOF080 Rev'!B:B,1,FALSE)</f>
        <v>22128500</v>
      </c>
      <c r="C973" t="str">
        <f>VLOOKUP(D973,Category!A:B,2,FALSE)</f>
        <v>NCOS</v>
      </c>
      <c r="D973" t="str">
        <f t="shared" si="97"/>
        <v>22128500</v>
      </c>
      <c r="E973" t="str">
        <f t="shared" si="95"/>
        <v>People &amp; Place DirectorateAss Dir DeliveryLand Management</v>
      </c>
      <c r="F973" t="s">
        <v>482</v>
      </c>
      <c r="G973" t="s">
        <v>483</v>
      </c>
      <c r="H973" t="s">
        <v>247</v>
      </c>
      <c r="I973" t="s">
        <v>1236</v>
      </c>
      <c r="J973" t="s">
        <v>177</v>
      </c>
      <c r="K973" t="s">
        <v>178</v>
      </c>
      <c r="L973">
        <v>2212</v>
      </c>
      <c r="M973" t="s">
        <v>780</v>
      </c>
      <c r="N973">
        <v>8500</v>
      </c>
      <c r="O973" t="s">
        <v>362</v>
      </c>
      <c r="P973" s="6" t="str">
        <f t="shared" si="96"/>
        <v>Income</v>
      </c>
      <c r="Q973" s="246">
        <v>-3500</v>
      </c>
      <c r="R973" s="246">
        <v>-3500</v>
      </c>
      <c r="S973" s="244">
        <v>-3500</v>
      </c>
      <c r="V973" s="259">
        <f t="shared" si="98"/>
        <v>-3500</v>
      </c>
      <c r="AJ973" s="245">
        <v>-3500</v>
      </c>
      <c r="AK973" s="250">
        <v>-3500</v>
      </c>
      <c r="AP973" s="257">
        <f t="shared" si="93"/>
        <v>-3500</v>
      </c>
      <c r="AS973" s="245">
        <f t="shared" si="94"/>
        <v>-3500</v>
      </c>
      <c r="AU973" s="8" t="s">
        <v>1286</v>
      </c>
    </row>
    <row r="974" spans="2:47" hidden="1" x14ac:dyDescent="0.3">
      <c r="B974" t="str">
        <f>VLOOKUP(D974,'[1]DOF080 Rev'!B:B,1,FALSE)</f>
        <v>22131007</v>
      </c>
      <c r="C974" t="str">
        <f>VLOOKUP(D974,Category!A:B,2,FALSE)</f>
        <v>NCOS</v>
      </c>
      <c r="D974" t="str">
        <f t="shared" si="97"/>
        <v>22131007</v>
      </c>
      <c r="E974" t="str">
        <f t="shared" si="95"/>
        <v>People &amp; Place DirectorateAss Dir DeliveryLand Management</v>
      </c>
      <c r="F974" t="s">
        <v>482</v>
      </c>
      <c r="G974" t="s">
        <v>483</v>
      </c>
      <c r="H974" t="s">
        <v>247</v>
      </c>
      <c r="I974" t="s">
        <v>1236</v>
      </c>
      <c r="J974" t="s">
        <v>177</v>
      </c>
      <c r="K974" t="s">
        <v>178</v>
      </c>
      <c r="L974">
        <v>2213</v>
      </c>
      <c r="M974" t="s">
        <v>781</v>
      </c>
      <c r="N974">
        <v>1007</v>
      </c>
      <c r="O974" t="s">
        <v>539</v>
      </c>
      <c r="P974" s="6" t="str">
        <f t="shared" si="96"/>
        <v>Expenditure</v>
      </c>
      <c r="Q974" s="246">
        <v>100</v>
      </c>
      <c r="R974" s="246">
        <v>100</v>
      </c>
      <c r="S974" s="244">
        <v>100</v>
      </c>
      <c r="V974" s="259">
        <f t="shared" si="98"/>
        <v>100</v>
      </c>
      <c r="AJ974" s="245">
        <v>100</v>
      </c>
      <c r="AK974" s="250">
        <v>100</v>
      </c>
      <c r="AP974" s="257">
        <f t="shared" si="93"/>
        <v>100</v>
      </c>
      <c r="AS974" s="245">
        <f t="shared" si="94"/>
        <v>100</v>
      </c>
      <c r="AU974" s="8" t="s">
        <v>1286</v>
      </c>
    </row>
    <row r="975" spans="2:47" hidden="1" x14ac:dyDescent="0.3">
      <c r="B975" t="str">
        <f>VLOOKUP(D975,'[1]DOF080 Rev'!B:B,1,FALSE)</f>
        <v>22131016</v>
      </c>
      <c r="C975" t="str">
        <f>VLOOKUP(D975,Category!A:B,2,FALSE)</f>
        <v>NCOS</v>
      </c>
      <c r="D975" t="str">
        <f t="shared" si="97"/>
        <v>22131016</v>
      </c>
      <c r="E975" t="str">
        <f t="shared" si="95"/>
        <v>People &amp; Place DirectorateAss Dir DeliveryLand Management</v>
      </c>
      <c r="F975" t="s">
        <v>482</v>
      </c>
      <c r="G975" t="s">
        <v>483</v>
      </c>
      <c r="H975" t="s">
        <v>247</v>
      </c>
      <c r="I975" t="s">
        <v>1236</v>
      </c>
      <c r="J975" t="s">
        <v>177</v>
      </c>
      <c r="K975" t="s">
        <v>178</v>
      </c>
      <c r="L975">
        <v>2213</v>
      </c>
      <c r="M975" t="s">
        <v>781</v>
      </c>
      <c r="N975">
        <v>1016</v>
      </c>
      <c r="O975" t="s">
        <v>599</v>
      </c>
      <c r="P975" s="6" t="str">
        <f t="shared" si="96"/>
        <v>Expenditure</v>
      </c>
      <c r="Q975" s="246">
        <v>350</v>
      </c>
      <c r="R975" s="246">
        <v>350</v>
      </c>
      <c r="S975" s="244">
        <v>350</v>
      </c>
      <c r="V975" s="259">
        <f t="shared" si="98"/>
        <v>350</v>
      </c>
      <c r="AJ975" s="245">
        <v>350</v>
      </c>
      <c r="AK975" s="250">
        <v>350</v>
      </c>
      <c r="AP975" s="257">
        <f t="shared" si="93"/>
        <v>350</v>
      </c>
      <c r="AS975" s="245">
        <f t="shared" si="94"/>
        <v>350</v>
      </c>
      <c r="AU975" s="8" t="s">
        <v>1286</v>
      </c>
    </row>
    <row r="976" spans="2:47" hidden="1" x14ac:dyDescent="0.3">
      <c r="B976" t="str">
        <f>VLOOKUP(D976,'[1]DOF080 Rev'!B:B,1,FALSE)</f>
        <v>22131019</v>
      </c>
      <c r="C976" t="str">
        <f>VLOOKUP(D976,Category!A:B,2,FALSE)</f>
        <v>NCOS</v>
      </c>
      <c r="D976" t="str">
        <f t="shared" si="97"/>
        <v>22131019</v>
      </c>
      <c r="E976" t="str">
        <f t="shared" si="95"/>
        <v>People &amp; Place DirectorateAss Dir DeliveryLand Management</v>
      </c>
      <c r="F976" t="s">
        <v>482</v>
      </c>
      <c r="G976" t="s">
        <v>483</v>
      </c>
      <c r="H976" t="s">
        <v>247</v>
      </c>
      <c r="I976" t="s">
        <v>1236</v>
      </c>
      <c r="J976" t="s">
        <v>177</v>
      </c>
      <c r="K976" t="s">
        <v>178</v>
      </c>
      <c r="L976">
        <v>2213</v>
      </c>
      <c r="M976" t="s">
        <v>781</v>
      </c>
      <c r="N976">
        <v>1019</v>
      </c>
      <c r="O976" t="s">
        <v>601</v>
      </c>
      <c r="P976" s="6" t="str">
        <f t="shared" si="96"/>
        <v>Expenditure</v>
      </c>
      <c r="Q976" s="246">
        <v>60</v>
      </c>
      <c r="R976" s="246">
        <v>60</v>
      </c>
      <c r="S976" s="244">
        <v>60</v>
      </c>
      <c r="V976" s="259">
        <f t="shared" si="98"/>
        <v>60</v>
      </c>
      <c r="AJ976" s="245">
        <v>60</v>
      </c>
      <c r="AK976" s="250">
        <v>60</v>
      </c>
      <c r="AP976" s="257">
        <f t="shared" si="93"/>
        <v>60</v>
      </c>
      <c r="AS976" s="245">
        <f t="shared" si="94"/>
        <v>60</v>
      </c>
      <c r="AU976" s="8" t="s">
        <v>1286</v>
      </c>
    </row>
    <row r="977" spans="2:47" hidden="1" x14ac:dyDescent="0.3">
      <c r="B977" t="str">
        <f>VLOOKUP(D977,'[1]DOF080 Rev'!B:B,1,FALSE)</f>
        <v>22131042</v>
      </c>
      <c r="C977" t="str">
        <f>VLOOKUP(D977,Category!A:B,2,FALSE)</f>
        <v>NCOS</v>
      </c>
      <c r="D977" t="str">
        <f t="shared" si="97"/>
        <v>22131042</v>
      </c>
      <c r="E977" t="str">
        <f t="shared" si="95"/>
        <v>People &amp; Place DirectorateAss Dir DeliveryLand Management</v>
      </c>
      <c r="F977" t="s">
        <v>482</v>
      </c>
      <c r="G977" t="s">
        <v>483</v>
      </c>
      <c r="H977" t="s">
        <v>247</v>
      </c>
      <c r="I977" t="s">
        <v>1236</v>
      </c>
      <c r="J977" t="s">
        <v>177</v>
      </c>
      <c r="K977" t="s">
        <v>178</v>
      </c>
      <c r="L977">
        <v>2213</v>
      </c>
      <c r="M977" t="s">
        <v>781</v>
      </c>
      <c r="N977">
        <v>1042</v>
      </c>
      <c r="O977" t="s">
        <v>180</v>
      </c>
      <c r="P977" s="6" t="str">
        <f t="shared" si="96"/>
        <v>Expenditure</v>
      </c>
      <c r="Q977" s="246">
        <v>320</v>
      </c>
      <c r="R977" s="246">
        <v>320</v>
      </c>
      <c r="S977" s="244">
        <v>320</v>
      </c>
      <c r="V977" s="259">
        <f t="shared" si="98"/>
        <v>320</v>
      </c>
      <c r="AH977" s="245">
        <v>-70</v>
      </c>
      <c r="AJ977" s="245">
        <v>320</v>
      </c>
      <c r="AK977" s="250">
        <v>250</v>
      </c>
      <c r="AP977" s="257">
        <f t="shared" si="93"/>
        <v>250</v>
      </c>
      <c r="AS977" s="245">
        <f t="shared" si="94"/>
        <v>250</v>
      </c>
      <c r="AU977" s="8" t="s">
        <v>1286</v>
      </c>
    </row>
    <row r="978" spans="2:47" hidden="1" x14ac:dyDescent="0.3">
      <c r="B978" t="str">
        <f>VLOOKUP(D978,'[1]DOF080 Rev'!B:B,1,FALSE)</f>
        <v>22131065</v>
      </c>
      <c r="C978" t="str">
        <f>VLOOKUP(D978,Category!A:B,2,FALSE)</f>
        <v>NCOS</v>
      </c>
      <c r="D978" t="str">
        <f t="shared" si="97"/>
        <v>22131065</v>
      </c>
      <c r="E978" t="str">
        <f t="shared" si="95"/>
        <v>People &amp; Place DirectorateAss Dir DeliveryLand Management</v>
      </c>
      <c r="F978" t="s">
        <v>482</v>
      </c>
      <c r="G978" t="s">
        <v>483</v>
      </c>
      <c r="H978" t="s">
        <v>247</v>
      </c>
      <c r="I978" t="s">
        <v>1236</v>
      </c>
      <c r="J978" t="s">
        <v>177</v>
      </c>
      <c r="K978" t="s">
        <v>178</v>
      </c>
      <c r="L978">
        <v>2213</v>
      </c>
      <c r="M978" t="s">
        <v>781</v>
      </c>
      <c r="N978">
        <v>1065</v>
      </c>
      <c r="O978" t="s">
        <v>739</v>
      </c>
      <c r="P978" s="6" t="str">
        <f t="shared" si="96"/>
        <v>Expenditure</v>
      </c>
      <c r="Q978" s="246">
        <v>330</v>
      </c>
      <c r="R978" s="246">
        <v>330</v>
      </c>
      <c r="S978" s="244">
        <v>330</v>
      </c>
      <c r="V978" s="259">
        <f t="shared" si="98"/>
        <v>330</v>
      </c>
      <c r="AJ978" s="245">
        <v>330</v>
      </c>
      <c r="AK978" s="250">
        <v>330</v>
      </c>
      <c r="AP978" s="257">
        <f t="shared" si="93"/>
        <v>330</v>
      </c>
      <c r="AS978" s="245">
        <f t="shared" si="94"/>
        <v>330</v>
      </c>
      <c r="AU978" s="8" t="s">
        <v>1286</v>
      </c>
    </row>
    <row r="979" spans="2:47" hidden="1" x14ac:dyDescent="0.3">
      <c r="B979" t="str">
        <f>VLOOKUP(D979,'[1]DOF080 Rev'!B:B,1,FALSE)</f>
        <v>22138500</v>
      </c>
      <c r="C979" t="str">
        <f>VLOOKUP(D979,Category!A:B,2,FALSE)</f>
        <v>NCOS</v>
      </c>
      <c r="D979" t="str">
        <f t="shared" si="97"/>
        <v>22138500</v>
      </c>
      <c r="E979" t="str">
        <f t="shared" si="95"/>
        <v>People &amp; Place DirectorateAss Dir DeliveryLand Management</v>
      </c>
      <c r="F979" t="s">
        <v>482</v>
      </c>
      <c r="G979" t="s">
        <v>483</v>
      </c>
      <c r="H979" t="s">
        <v>247</v>
      </c>
      <c r="I979" t="s">
        <v>1236</v>
      </c>
      <c r="J979" t="s">
        <v>177</v>
      </c>
      <c r="K979" t="s">
        <v>178</v>
      </c>
      <c r="L979">
        <v>2213</v>
      </c>
      <c r="M979" t="s">
        <v>781</v>
      </c>
      <c r="N979">
        <v>8500</v>
      </c>
      <c r="O979" t="s">
        <v>362</v>
      </c>
      <c r="P979" s="6" t="str">
        <f t="shared" si="96"/>
        <v>Income</v>
      </c>
      <c r="Q979" s="246">
        <v>-2500</v>
      </c>
      <c r="R979" s="246">
        <v>-2500</v>
      </c>
      <c r="S979" s="244">
        <v>-2500</v>
      </c>
      <c r="V979" s="259">
        <f t="shared" si="98"/>
        <v>-2500</v>
      </c>
      <c r="AJ979" s="245">
        <v>-2500</v>
      </c>
      <c r="AK979" s="250">
        <v>-2500</v>
      </c>
      <c r="AP979" s="257">
        <f t="shared" si="93"/>
        <v>-2500</v>
      </c>
      <c r="AS979" s="245">
        <f t="shared" si="94"/>
        <v>-2500</v>
      </c>
      <c r="AU979" s="8" t="s">
        <v>1286</v>
      </c>
    </row>
    <row r="980" spans="2:47" hidden="1" x14ac:dyDescent="0.3">
      <c r="B980" t="str">
        <f>VLOOKUP(D980,'[1]DOF080 Rev'!B:B,1,FALSE)</f>
        <v>22141000</v>
      </c>
      <c r="C980" t="str">
        <f>VLOOKUP(D980,Category!A:B,2,FALSE)</f>
        <v>NCOS</v>
      </c>
      <c r="D980" t="str">
        <f t="shared" si="97"/>
        <v>22141000</v>
      </c>
      <c r="E980" t="str">
        <f t="shared" si="95"/>
        <v>People &amp; Place DirectorateAss Dir DeliveryLand Management</v>
      </c>
      <c r="F980" t="s">
        <v>482</v>
      </c>
      <c r="G980" t="s">
        <v>483</v>
      </c>
      <c r="H980" t="s">
        <v>247</v>
      </c>
      <c r="I980" t="s">
        <v>1236</v>
      </c>
      <c r="J980" t="s">
        <v>177</v>
      </c>
      <c r="K980" t="s">
        <v>178</v>
      </c>
      <c r="L980">
        <v>2214</v>
      </c>
      <c r="M980" t="s">
        <v>782</v>
      </c>
      <c r="N980">
        <v>1000</v>
      </c>
      <c r="O980" t="s">
        <v>427</v>
      </c>
      <c r="P980" s="6" t="str">
        <f t="shared" si="96"/>
        <v>Expenditure</v>
      </c>
      <c r="Q980" s="246">
        <v>130</v>
      </c>
      <c r="R980" s="246">
        <v>1330</v>
      </c>
      <c r="S980" s="244">
        <v>1330</v>
      </c>
      <c r="V980" s="259">
        <f t="shared" si="98"/>
        <v>1330</v>
      </c>
      <c r="AH980" s="245">
        <v>-1200</v>
      </c>
      <c r="AJ980" s="245">
        <v>1330</v>
      </c>
      <c r="AK980" s="250">
        <v>130</v>
      </c>
      <c r="AP980" s="257">
        <f t="shared" si="93"/>
        <v>130</v>
      </c>
      <c r="AS980" s="245">
        <f t="shared" si="94"/>
        <v>130</v>
      </c>
      <c r="AU980" s="8" t="s">
        <v>3009</v>
      </c>
    </row>
    <row r="981" spans="2:47" hidden="1" x14ac:dyDescent="0.3">
      <c r="B981" t="str">
        <f>VLOOKUP(D981,'[1]DOF080 Rev'!B:B,1,FALSE)</f>
        <v>22141007</v>
      </c>
      <c r="C981" t="str">
        <f>VLOOKUP(D981,Category!A:B,2,FALSE)</f>
        <v>NCOS</v>
      </c>
      <c r="D981" t="str">
        <f t="shared" si="97"/>
        <v>22141007</v>
      </c>
      <c r="E981" t="str">
        <f t="shared" si="95"/>
        <v>People &amp; Place DirectorateAss Dir DeliveryLand Management</v>
      </c>
      <c r="F981" t="s">
        <v>482</v>
      </c>
      <c r="G981" t="s">
        <v>483</v>
      </c>
      <c r="H981" t="s">
        <v>247</v>
      </c>
      <c r="I981" t="s">
        <v>1236</v>
      </c>
      <c r="J981" t="s">
        <v>177</v>
      </c>
      <c r="K981" t="s">
        <v>178</v>
      </c>
      <c r="L981">
        <v>2214</v>
      </c>
      <c r="M981" t="s">
        <v>782</v>
      </c>
      <c r="N981">
        <v>1007</v>
      </c>
      <c r="O981" t="s">
        <v>539</v>
      </c>
      <c r="P981" s="6" t="str">
        <f t="shared" si="96"/>
        <v>Expenditure</v>
      </c>
      <c r="Q981" s="246">
        <v>100</v>
      </c>
      <c r="R981" s="246">
        <v>100</v>
      </c>
      <c r="S981" s="244">
        <v>100</v>
      </c>
      <c r="V981" s="259">
        <f t="shared" si="98"/>
        <v>100</v>
      </c>
      <c r="AJ981" s="245">
        <v>100</v>
      </c>
      <c r="AK981" s="250">
        <v>100</v>
      </c>
      <c r="AP981" s="257">
        <f t="shared" si="93"/>
        <v>100</v>
      </c>
      <c r="AS981" s="245">
        <f t="shared" si="94"/>
        <v>100</v>
      </c>
      <c r="AU981" s="8" t="s">
        <v>1286</v>
      </c>
    </row>
    <row r="982" spans="2:47" hidden="1" x14ac:dyDescent="0.3">
      <c r="B982" t="str">
        <f>VLOOKUP(D982,'[1]DOF080 Rev'!B:B,1,FALSE)</f>
        <v>22141016</v>
      </c>
      <c r="C982" t="str">
        <f>VLOOKUP(D982,Category!A:B,2,FALSE)</f>
        <v>NCOS</v>
      </c>
      <c r="D982" t="str">
        <f t="shared" si="97"/>
        <v>22141016</v>
      </c>
      <c r="E982" t="str">
        <f t="shared" si="95"/>
        <v>People &amp; Place DirectorateAss Dir DeliveryLand Management</v>
      </c>
      <c r="F982" t="s">
        <v>482</v>
      </c>
      <c r="G982" t="s">
        <v>483</v>
      </c>
      <c r="H982" t="s">
        <v>247</v>
      </c>
      <c r="I982" t="s">
        <v>1236</v>
      </c>
      <c r="J982" t="s">
        <v>177</v>
      </c>
      <c r="K982" t="s">
        <v>178</v>
      </c>
      <c r="L982">
        <v>2214</v>
      </c>
      <c r="M982" t="s">
        <v>782</v>
      </c>
      <c r="N982">
        <v>1016</v>
      </c>
      <c r="O982" t="s">
        <v>599</v>
      </c>
      <c r="P982" s="6" t="str">
        <f t="shared" si="96"/>
        <v>Expenditure</v>
      </c>
      <c r="Q982" s="246">
        <v>350</v>
      </c>
      <c r="R982" s="246">
        <v>8350</v>
      </c>
      <c r="S982" s="244">
        <v>8350</v>
      </c>
      <c r="V982" s="259">
        <f t="shared" si="98"/>
        <v>8350</v>
      </c>
      <c r="AH982" s="245">
        <v>-8000</v>
      </c>
      <c r="AJ982" s="245">
        <v>350</v>
      </c>
      <c r="AK982" s="250">
        <v>350</v>
      </c>
      <c r="AP982" s="257">
        <f t="shared" si="93"/>
        <v>350</v>
      </c>
      <c r="AS982" s="245">
        <f t="shared" si="94"/>
        <v>350</v>
      </c>
      <c r="AU982" s="8" t="s">
        <v>1286</v>
      </c>
    </row>
    <row r="983" spans="2:47" hidden="1" x14ac:dyDescent="0.3">
      <c r="B983" t="str">
        <f>VLOOKUP(D983,'[1]DOF080 Rev'!B:B,1,FALSE)</f>
        <v>22141019</v>
      </c>
      <c r="C983" t="str">
        <f>VLOOKUP(D983,Category!A:B,2,FALSE)</f>
        <v>NCOS</v>
      </c>
      <c r="D983" t="str">
        <f t="shared" si="97"/>
        <v>22141019</v>
      </c>
      <c r="E983" t="str">
        <f t="shared" si="95"/>
        <v>People &amp; Place DirectorateAss Dir DeliveryLand Management</v>
      </c>
      <c r="F983" t="s">
        <v>482</v>
      </c>
      <c r="G983" t="s">
        <v>483</v>
      </c>
      <c r="H983" t="s">
        <v>247</v>
      </c>
      <c r="I983" t="s">
        <v>1236</v>
      </c>
      <c r="J983" t="s">
        <v>177</v>
      </c>
      <c r="K983" t="s">
        <v>178</v>
      </c>
      <c r="L983">
        <v>2214</v>
      </c>
      <c r="M983" t="s">
        <v>782</v>
      </c>
      <c r="N983">
        <v>1019</v>
      </c>
      <c r="O983" t="s">
        <v>601</v>
      </c>
      <c r="P983" s="6" t="str">
        <f t="shared" si="96"/>
        <v>Expenditure</v>
      </c>
      <c r="Q983" s="246">
        <v>60</v>
      </c>
      <c r="R983" s="246">
        <v>60</v>
      </c>
      <c r="S983" s="244">
        <v>60</v>
      </c>
      <c r="V983" s="259">
        <f t="shared" si="98"/>
        <v>60</v>
      </c>
      <c r="AJ983" s="245">
        <v>60</v>
      </c>
      <c r="AK983" s="250">
        <v>60</v>
      </c>
      <c r="AP983" s="257">
        <f t="shared" si="93"/>
        <v>60</v>
      </c>
      <c r="AS983" s="245">
        <f t="shared" si="94"/>
        <v>60</v>
      </c>
      <c r="AU983" s="8" t="s">
        <v>1286</v>
      </c>
    </row>
    <row r="984" spans="2:47" hidden="1" x14ac:dyDescent="0.3">
      <c r="B984" t="str">
        <f>VLOOKUP(D984,'[1]DOF080 Rev'!B:B,1,FALSE)</f>
        <v>22141042</v>
      </c>
      <c r="C984" t="str">
        <f>VLOOKUP(D984,Category!A:B,2,FALSE)</f>
        <v>NCOS</v>
      </c>
      <c r="D984" t="str">
        <f t="shared" si="97"/>
        <v>22141042</v>
      </c>
      <c r="E984" t="str">
        <f t="shared" si="95"/>
        <v>People &amp; Place DirectorateAss Dir DeliveryLand Management</v>
      </c>
      <c r="F984" t="s">
        <v>482</v>
      </c>
      <c r="G984" t="s">
        <v>483</v>
      </c>
      <c r="H984" t="s">
        <v>247</v>
      </c>
      <c r="I984" t="s">
        <v>1236</v>
      </c>
      <c r="J984" t="s">
        <v>177</v>
      </c>
      <c r="K984" t="s">
        <v>178</v>
      </c>
      <c r="L984">
        <v>2214</v>
      </c>
      <c r="M984" t="s">
        <v>782</v>
      </c>
      <c r="N984">
        <v>1042</v>
      </c>
      <c r="O984" t="s">
        <v>180</v>
      </c>
      <c r="P984" s="6" t="str">
        <f t="shared" si="96"/>
        <v>Expenditure</v>
      </c>
      <c r="Q984" s="246">
        <v>0</v>
      </c>
      <c r="R984" s="246">
        <v>0</v>
      </c>
      <c r="S984" s="244">
        <v>0</v>
      </c>
      <c r="V984" s="259">
        <f t="shared" si="98"/>
        <v>0</v>
      </c>
      <c r="X984" s="245">
        <v>240</v>
      </c>
      <c r="AJ984" s="245">
        <v>0</v>
      </c>
      <c r="AK984" s="250">
        <v>240</v>
      </c>
      <c r="AP984" s="257">
        <f t="shared" si="93"/>
        <v>240</v>
      </c>
      <c r="AS984" s="245">
        <f t="shared" si="94"/>
        <v>240</v>
      </c>
      <c r="AU984" s="8" t="s">
        <v>1286</v>
      </c>
    </row>
    <row r="985" spans="2:47" hidden="1" x14ac:dyDescent="0.3">
      <c r="B985" t="str">
        <f>VLOOKUP(D985,'[1]DOF080 Rev'!B:B,1,FALSE)</f>
        <v>22141050</v>
      </c>
      <c r="C985" t="str">
        <f>VLOOKUP(D985,Category!A:B,2,FALSE)</f>
        <v>NCOS</v>
      </c>
      <c r="D985" t="str">
        <f t="shared" si="97"/>
        <v>22141050</v>
      </c>
      <c r="E985" t="str">
        <f t="shared" si="95"/>
        <v>People &amp; Place DirectorateAss Dir DeliveryLand Management</v>
      </c>
      <c r="F985" t="s">
        <v>482</v>
      </c>
      <c r="G985" t="s">
        <v>483</v>
      </c>
      <c r="H985" t="s">
        <v>247</v>
      </c>
      <c r="I985" t="s">
        <v>1236</v>
      </c>
      <c r="J985" t="s">
        <v>177</v>
      </c>
      <c r="K985" t="s">
        <v>178</v>
      </c>
      <c r="L985">
        <v>2214</v>
      </c>
      <c r="M985" t="s">
        <v>782</v>
      </c>
      <c r="N985">
        <v>1050</v>
      </c>
      <c r="O985" s="7" t="s">
        <v>609</v>
      </c>
      <c r="P985" s="6" t="str">
        <f t="shared" si="96"/>
        <v>Expenditure</v>
      </c>
      <c r="Q985" s="246">
        <v>80</v>
      </c>
      <c r="R985" s="246">
        <v>80</v>
      </c>
      <c r="S985" s="244">
        <v>80</v>
      </c>
      <c r="V985" s="259">
        <f t="shared" si="98"/>
        <v>80</v>
      </c>
      <c r="AJ985" s="245">
        <v>80</v>
      </c>
      <c r="AK985" s="250">
        <v>80</v>
      </c>
      <c r="AP985" s="257">
        <f t="shared" si="93"/>
        <v>80</v>
      </c>
      <c r="AS985" s="245">
        <f t="shared" si="94"/>
        <v>80</v>
      </c>
      <c r="AU985" s="8" t="s">
        <v>1286</v>
      </c>
    </row>
    <row r="986" spans="2:47" hidden="1" x14ac:dyDescent="0.3">
      <c r="B986" t="str">
        <f>VLOOKUP(D986,'[1]DOF080 Rev'!B:B,1,FALSE)</f>
        <v>22141065</v>
      </c>
      <c r="C986" t="str">
        <f>VLOOKUP(D986,Category!A:B,2,FALSE)</f>
        <v>NCOS</v>
      </c>
      <c r="D986" t="str">
        <f t="shared" si="97"/>
        <v>22141065</v>
      </c>
      <c r="E986" t="str">
        <f t="shared" si="95"/>
        <v>People &amp; Place DirectorateAss Dir DeliveryLand Management</v>
      </c>
      <c r="F986" t="s">
        <v>482</v>
      </c>
      <c r="G986" t="s">
        <v>483</v>
      </c>
      <c r="H986" t="s">
        <v>247</v>
      </c>
      <c r="I986" t="s">
        <v>1236</v>
      </c>
      <c r="J986" t="s">
        <v>177</v>
      </c>
      <c r="K986" t="s">
        <v>178</v>
      </c>
      <c r="L986">
        <v>2214</v>
      </c>
      <c r="M986" t="s">
        <v>782</v>
      </c>
      <c r="N986">
        <v>1065</v>
      </c>
      <c r="O986" t="s">
        <v>739</v>
      </c>
      <c r="P986" s="6" t="str">
        <f t="shared" si="96"/>
        <v>Expenditure</v>
      </c>
      <c r="Q986" s="246">
        <v>350</v>
      </c>
      <c r="R986" s="246">
        <v>350</v>
      </c>
      <c r="S986" s="244">
        <v>350</v>
      </c>
      <c r="V986" s="259">
        <f t="shared" si="98"/>
        <v>350</v>
      </c>
      <c r="AJ986" s="245">
        <v>350</v>
      </c>
      <c r="AK986" s="250">
        <v>350</v>
      </c>
      <c r="AP986" s="257">
        <f t="shared" si="93"/>
        <v>350</v>
      </c>
      <c r="AS986" s="245">
        <f t="shared" si="94"/>
        <v>350</v>
      </c>
      <c r="AU986" s="8" t="s">
        <v>1286</v>
      </c>
    </row>
    <row r="987" spans="2:47" hidden="1" x14ac:dyDescent="0.3">
      <c r="B987" t="str">
        <f>VLOOKUP(D987,'[1]DOF080 Rev'!B:B,1,FALSE)</f>
        <v>22148500</v>
      </c>
      <c r="C987" t="str">
        <f>VLOOKUP(D987,Category!A:B,2,FALSE)</f>
        <v>NCOS</v>
      </c>
      <c r="D987" t="str">
        <f t="shared" si="97"/>
        <v>22148500</v>
      </c>
      <c r="E987" t="str">
        <f t="shared" si="95"/>
        <v>People &amp; Place DirectorateAss Dir DeliveryLand Management</v>
      </c>
      <c r="F987" t="s">
        <v>482</v>
      </c>
      <c r="G987" t="s">
        <v>483</v>
      </c>
      <c r="H987" t="s">
        <v>247</v>
      </c>
      <c r="I987" t="s">
        <v>1236</v>
      </c>
      <c r="J987" t="s">
        <v>177</v>
      </c>
      <c r="K987" t="s">
        <v>178</v>
      </c>
      <c r="L987">
        <v>2214</v>
      </c>
      <c r="M987" t="s">
        <v>782</v>
      </c>
      <c r="N987">
        <v>8500</v>
      </c>
      <c r="O987" t="s">
        <v>362</v>
      </c>
      <c r="P987" s="6" t="str">
        <f t="shared" si="96"/>
        <v>Income</v>
      </c>
      <c r="Q987" s="246">
        <v>-10270</v>
      </c>
      <c r="R987" s="246">
        <v>-10270</v>
      </c>
      <c r="S987" s="244">
        <v>-10270</v>
      </c>
      <c r="V987" s="259">
        <f t="shared" si="98"/>
        <v>-10270</v>
      </c>
      <c r="AJ987" s="245">
        <v>-10270</v>
      </c>
      <c r="AK987" s="250">
        <v>-10270</v>
      </c>
      <c r="AP987" s="257">
        <f t="shared" si="93"/>
        <v>-10270</v>
      </c>
      <c r="AS987" s="245">
        <f t="shared" si="94"/>
        <v>-10270</v>
      </c>
      <c r="AU987" s="8" t="s">
        <v>1286</v>
      </c>
    </row>
    <row r="988" spans="2:47" hidden="1" x14ac:dyDescent="0.3">
      <c r="B988" t="str">
        <f>VLOOKUP(D988,'[1]DOF080 Rev'!B:B,1,FALSE)</f>
        <v>22151000</v>
      </c>
      <c r="C988" t="str">
        <f>VLOOKUP(D988,Category!A:B,2,FALSE)</f>
        <v>NCOS</v>
      </c>
      <c r="D988" t="str">
        <f t="shared" si="97"/>
        <v>22151000</v>
      </c>
      <c r="E988" t="str">
        <f t="shared" si="95"/>
        <v>People &amp; Place DirectorateAss Dir DeliveryLand Management</v>
      </c>
      <c r="F988" t="s">
        <v>482</v>
      </c>
      <c r="G988" t="s">
        <v>483</v>
      </c>
      <c r="H988" t="s">
        <v>247</v>
      </c>
      <c r="I988" t="s">
        <v>1236</v>
      </c>
      <c r="J988" t="s">
        <v>177</v>
      </c>
      <c r="K988" t="s">
        <v>178</v>
      </c>
      <c r="L988">
        <v>2215</v>
      </c>
      <c r="M988" t="s">
        <v>783</v>
      </c>
      <c r="N988">
        <v>1000</v>
      </c>
      <c r="O988" t="s">
        <v>427</v>
      </c>
      <c r="P988" s="6" t="str">
        <f t="shared" si="96"/>
        <v>Expenditure</v>
      </c>
      <c r="Q988" s="246">
        <v>1060</v>
      </c>
      <c r="R988" s="246">
        <v>1060</v>
      </c>
      <c r="S988" s="244">
        <v>1060</v>
      </c>
      <c r="V988" s="259">
        <f t="shared" si="98"/>
        <v>1060</v>
      </c>
      <c r="AJ988" s="245">
        <v>1060</v>
      </c>
      <c r="AK988" s="250">
        <v>1060</v>
      </c>
      <c r="AP988" s="257">
        <f t="shared" si="93"/>
        <v>1060</v>
      </c>
      <c r="AS988" s="245">
        <f t="shared" si="94"/>
        <v>1060</v>
      </c>
      <c r="AU988" s="8" t="s">
        <v>1286</v>
      </c>
    </row>
    <row r="989" spans="2:47" hidden="1" x14ac:dyDescent="0.3">
      <c r="B989" t="str">
        <f>VLOOKUP(D989,'[1]DOF080 Rev'!B:B,1,FALSE)</f>
        <v>22151042</v>
      </c>
      <c r="C989" t="str">
        <f>VLOOKUP(D989,Category!A:B,2,FALSE)</f>
        <v>NCOS</v>
      </c>
      <c r="D989" t="str">
        <f t="shared" si="97"/>
        <v>22151042</v>
      </c>
      <c r="E989" t="str">
        <f t="shared" si="95"/>
        <v>People &amp; Place DirectorateAss Dir DeliveryLand Management</v>
      </c>
      <c r="F989" t="s">
        <v>482</v>
      </c>
      <c r="G989" t="s">
        <v>483</v>
      </c>
      <c r="H989" t="s">
        <v>247</v>
      </c>
      <c r="I989" t="s">
        <v>1236</v>
      </c>
      <c r="J989" t="s">
        <v>177</v>
      </c>
      <c r="K989" t="s">
        <v>178</v>
      </c>
      <c r="L989">
        <v>2215</v>
      </c>
      <c r="M989" t="s">
        <v>783</v>
      </c>
      <c r="N989">
        <v>1042</v>
      </c>
      <c r="O989" t="s">
        <v>180</v>
      </c>
      <c r="P989" s="6" t="str">
        <f t="shared" si="96"/>
        <v>Expenditure</v>
      </c>
      <c r="Q989" s="246">
        <v>220</v>
      </c>
      <c r="R989" s="246">
        <v>220</v>
      </c>
      <c r="S989" s="244">
        <v>220</v>
      </c>
      <c r="V989" s="259">
        <f t="shared" si="98"/>
        <v>220</v>
      </c>
      <c r="X989" s="245">
        <v>30</v>
      </c>
      <c r="AJ989" s="245">
        <v>220</v>
      </c>
      <c r="AK989" s="250">
        <v>250</v>
      </c>
      <c r="AP989" s="257">
        <f t="shared" si="93"/>
        <v>250</v>
      </c>
      <c r="AS989" s="245">
        <f t="shared" si="94"/>
        <v>250</v>
      </c>
      <c r="AU989" s="8" t="s">
        <v>1286</v>
      </c>
    </row>
    <row r="990" spans="2:47" hidden="1" x14ac:dyDescent="0.3">
      <c r="B990" t="str">
        <f>VLOOKUP(D990,'[1]DOF080 Rev'!B:B,1,FALSE)</f>
        <v>22158040</v>
      </c>
      <c r="C990" t="str">
        <f>VLOOKUP(D990,Category!A:B,2,FALSE)</f>
        <v>NCOS</v>
      </c>
      <c r="D990" t="str">
        <f t="shared" si="97"/>
        <v>22158040</v>
      </c>
      <c r="E990" t="str">
        <f t="shared" si="95"/>
        <v>People &amp; Place DirectorateAss Dir DeliveryLand Management</v>
      </c>
      <c r="F990" t="s">
        <v>482</v>
      </c>
      <c r="G990" t="s">
        <v>483</v>
      </c>
      <c r="H990" t="s">
        <v>247</v>
      </c>
      <c r="I990" t="s">
        <v>1236</v>
      </c>
      <c r="J990" t="s">
        <v>177</v>
      </c>
      <c r="K990" t="s">
        <v>178</v>
      </c>
      <c r="L990">
        <v>2215</v>
      </c>
      <c r="M990" t="s">
        <v>783</v>
      </c>
      <c r="N990">
        <v>8040</v>
      </c>
      <c r="O990" t="s">
        <v>441</v>
      </c>
      <c r="P990" s="6" t="str">
        <f t="shared" si="96"/>
        <v>Income</v>
      </c>
      <c r="Q990" s="246">
        <v>-250</v>
      </c>
      <c r="R990" s="246">
        <v>-250</v>
      </c>
      <c r="S990" s="244">
        <v>-250</v>
      </c>
      <c r="V990" s="259">
        <f t="shared" si="98"/>
        <v>-250</v>
      </c>
      <c r="AJ990" s="245">
        <v>-250</v>
      </c>
      <c r="AK990" s="250">
        <v>-250</v>
      </c>
      <c r="AP990" s="257">
        <f t="shared" si="93"/>
        <v>-250</v>
      </c>
      <c r="AS990" s="245">
        <f t="shared" si="94"/>
        <v>-250</v>
      </c>
      <c r="AU990" s="8" t="s">
        <v>1286</v>
      </c>
    </row>
    <row r="991" spans="2:47" hidden="1" x14ac:dyDescent="0.3">
      <c r="B991" t="str">
        <f>VLOOKUP(D991,'[1]DOF080 Rev'!B:B,1,FALSE)</f>
        <v>22161003</v>
      </c>
      <c r="C991" t="str">
        <f>VLOOKUP(D991,Category!A:B,2,FALSE)</f>
        <v>NCOS</v>
      </c>
      <c r="D991" t="str">
        <f t="shared" si="97"/>
        <v>22161003</v>
      </c>
      <c r="E991" t="str">
        <f t="shared" si="95"/>
        <v>People &amp; Place DirectorateAss Dir DeliveryLand Management</v>
      </c>
      <c r="F991" t="s">
        <v>482</v>
      </c>
      <c r="G991" t="s">
        <v>483</v>
      </c>
      <c r="H991" t="s">
        <v>247</v>
      </c>
      <c r="I991" t="s">
        <v>1236</v>
      </c>
      <c r="J991" t="s">
        <v>177</v>
      </c>
      <c r="K991" t="s">
        <v>178</v>
      </c>
      <c r="L991">
        <v>2216</v>
      </c>
      <c r="M991" t="s">
        <v>784</v>
      </c>
      <c r="N991">
        <v>1003</v>
      </c>
      <c r="O991" s="7" t="s">
        <v>384</v>
      </c>
      <c r="P991" s="6" t="str">
        <f t="shared" si="96"/>
        <v>Expenditure</v>
      </c>
      <c r="Q991" s="246">
        <v>610</v>
      </c>
      <c r="R991" s="246">
        <v>610</v>
      </c>
      <c r="S991" s="244">
        <v>610</v>
      </c>
      <c r="V991" s="259">
        <f t="shared" si="98"/>
        <v>610</v>
      </c>
      <c r="X991" s="245">
        <v>40</v>
      </c>
      <c r="AJ991" s="245">
        <v>610</v>
      </c>
      <c r="AK991" s="250">
        <v>650</v>
      </c>
      <c r="AP991" s="257">
        <f t="shared" si="93"/>
        <v>650</v>
      </c>
      <c r="AS991" s="245">
        <f t="shared" si="94"/>
        <v>650</v>
      </c>
      <c r="AU991" s="8" t="s">
        <v>1286</v>
      </c>
    </row>
    <row r="992" spans="2:47" hidden="1" x14ac:dyDescent="0.3">
      <c r="B992" t="str">
        <f>VLOOKUP(D992,'[1]DOF080 Rev'!B:B,1,FALSE)</f>
        <v>22161016</v>
      </c>
      <c r="C992" t="str">
        <f>VLOOKUP(D992,Category!A:B,2,FALSE)</f>
        <v>NCOS</v>
      </c>
      <c r="D992" t="str">
        <f t="shared" si="97"/>
        <v>22161016</v>
      </c>
      <c r="E992" t="str">
        <f t="shared" si="95"/>
        <v>People &amp; Place DirectorateAss Dir DeliveryLand Management</v>
      </c>
      <c r="F992" t="s">
        <v>482</v>
      </c>
      <c r="G992" t="s">
        <v>483</v>
      </c>
      <c r="H992" t="s">
        <v>247</v>
      </c>
      <c r="I992" t="s">
        <v>1236</v>
      </c>
      <c r="J992" t="s">
        <v>177</v>
      </c>
      <c r="K992" t="s">
        <v>178</v>
      </c>
      <c r="L992">
        <v>2216</v>
      </c>
      <c r="M992" t="s">
        <v>784</v>
      </c>
      <c r="N992">
        <v>1016</v>
      </c>
      <c r="O992" t="s">
        <v>599</v>
      </c>
      <c r="P992" s="6" t="str">
        <f t="shared" si="96"/>
        <v>Expenditure</v>
      </c>
      <c r="Q992" s="246">
        <v>5000</v>
      </c>
      <c r="R992" s="246">
        <v>5000</v>
      </c>
      <c r="S992" s="244">
        <v>5000</v>
      </c>
      <c r="V992" s="259">
        <f t="shared" si="98"/>
        <v>5000</v>
      </c>
      <c r="AJ992" s="245">
        <v>5000</v>
      </c>
      <c r="AK992" s="250">
        <v>5000</v>
      </c>
      <c r="AP992" s="257">
        <f t="shared" si="93"/>
        <v>5000</v>
      </c>
      <c r="AS992" s="245">
        <f t="shared" si="94"/>
        <v>5000</v>
      </c>
      <c r="AU992" s="8" t="s">
        <v>1286</v>
      </c>
    </row>
    <row r="993" spans="2:47" hidden="1" x14ac:dyDescent="0.3">
      <c r="B993" t="str">
        <f>VLOOKUP(D993,'[1]DOF080 Rev'!B:B,1,FALSE)</f>
        <v>22161019</v>
      </c>
      <c r="C993" t="str">
        <f>VLOOKUP(D993,Category!A:B,2,FALSE)</f>
        <v>NCOS</v>
      </c>
      <c r="D993" t="str">
        <f t="shared" si="97"/>
        <v>22161019</v>
      </c>
      <c r="E993" t="str">
        <f t="shared" si="95"/>
        <v>People &amp; Place DirectorateAss Dir DeliveryLand Management</v>
      </c>
      <c r="F993" t="s">
        <v>482</v>
      </c>
      <c r="G993" t="s">
        <v>483</v>
      </c>
      <c r="H993" t="s">
        <v>247</v>
      </c>
      <c r="I993" t="s">
        <v>1236</v>
      </c>
      <c r="J993" t="s">
        <v>177</v>
      </c>
      <c r="K993" t="s">
        <v>178</v>
      </c>
      <c r="L993">
        <v>2216</v>
      </c>
      <c r="M993" t="s">
        <v>784</v>
      </c>
      <c r="N993">
        <v>1019</v>
      </c>
      <c r="O993" t="s">
        <v>601</v>
      </c>
      <c r="P993" s="6" t="str">
        <f t="shared" si="96"/>
        <v>Expenditure</v>
      </c>
      <c r="Q993" s="246">
        <v>60</v>
      </c>
      <c r="R993" s="246">
        <v>60</v>
      </c>
      <c r="S993" s="244">
        <v>60</v>
      </c>
      <c r="V993" s="259">
        <f t="shared" si="98"/>
        <v>60</v>
      </c>
      <c r="AJ993" s="245">
        <v>60</v>
      </c>
      <c r="AK993" s="250">
        <v>60</v>
      </c>
      <c r="AP993" s="257">
        <f t="shared" si="93"/>
        <v>60</v>
      </c>
      <c r="AS993" s="245">
        <f t="shared" si="94"/>
        <v>60</v>
      </c>
      <c r="AU993" s="8" t="s">
        <v>1286</v>
      </c>
    </row>
    <row r="994" spans="2:47" hidden="1" x14ac:dyDescent="0.3">
      <c r="B994" t="str">
        <f>VLOOKUP(D994,'[1]DOF080 Rev'!B:B,1,FALSE)</f>
        <v>22161065</v>
      </c>
      <c r="C994" t="str">
        <f>VLOOKUP(D994,Category!A:B,2,FALSE)</f>
        <v>NCOS</v>
      </c>
      <c r="D994" t="str">
        <f t="shared" si="97"/>
        <v>22161065</v>
      </c>
      <c r="E994" t="str">
        <f t="shared" si="95"/>
        <v>People &amp; Place DirectorateAss Dir DeliveryLand Management</v>
      </c>
      <c r="F994" t="s">
        <v>482</v>
      </c>
      <c r="G994" t="s">
        <v>483</v>
      </c>
      <c r="H994" t="s">
        <v>247</v>
      </c>
      <c r="I994" t="s">
        <v>1236</v>
      </c>
      <c r="J994" t="s">
        <v>177</v>
      </c>
      <c r="K994" t="s">
        <v>178</v>
      </c>
      <c r="L994">
        <v>2216</v>
      </c>
      <c r="M994" t="s">
        <v>784</v>
      </c>
      <c r="N994">
        <v>1065</v>
      </c>
      <c r="O994" t="s">
        <v>739</v>
      </c>
      <c r="P994" s="6" t="str">
        <f t="shared" si="96"/>
        <v>Expenditure</v>
      </c>
      <c r="Q994" s="246">
        <v>170</v>
      </c>
      <c r="R994" s="246">
        <v>170</v>
      </c>
      <c r="S994" s="244">
        <v>170</v>
      </c>
      <c r="V994" s="259">
        <f t="shared" si="98"/>
        <v>170</v>
      </c>
      <c r="AJ994" s="245">
        <v>170</v>
      </c>
      <c r="AK994" s="250">
        <v>170</v>
      </c>
      <c r="AP994" s="257">
        <f t="shared" si="93"/>
        <v>170</v>
      </c>
      <c r="AS994" s="245">
        <f t="shared" si="94"/>
        <v>170</v>
      </c>
      <c r="AU994" s="8" t="s">
        <v>1286</v>
      </c>
    </row>
    <row r="995" spans="2:47" hidden="1" x14ac:dyDescent="0.3">
      <c r="B995" t="str">
        <f>VLOOKUP(D995,'[1]DOF080 Rev'!B:B,1,FALSE)</f>
        <v>22168500</v>
      </c>
      <c r="C995" t="str">
        <f>VLOOKUP(D995,Category!A:B,2,FALSE)</f>
        <v>NCOS</v>
      </c>
      <c r="D995" t="str">
        <f t="shared" si="97"/>
        <v>22168500</v>
      </c>
      <c r="E995" t="str">
        <f t="shared" si="95"/>
        <v>People &amp; Place DirectorateAss Dir DeliveryLand Management</v>
      </c>
      <c r="F995" t="s">
        <v>482</v>
      </c>
      <c r="G995" t="s">
        <v>483</v>
      </c>
      <c r="H995" t="s">
        <v>247</v>
      </c>
      <c r="I995" t="s">
        <v>1236</v>
      </c>
      <c r="J995" t="s">
        <v>177</v>
      </c>
      <c r="K995" t="s">
        <v>178</v>
      </c>
      <c r="L995">
        <v>2216</v>
      </c>
      <c r="M995" t="s">
        <v>784</v>
      </c>
      <c r="N995">
        <v>8500</v>
      </c>
      <c r="O995" t="s">
        <v>362</v>
      </c>
      <c r="P995" s="6" t="str">
        <f t="shared" si="96"/>
        <v>Income</v>
      </c>
      <c r="Q995" s="246">
        <v>-6000</v>
      </c>
      <c r="R995" s="246">
        <v>-6000</v>
      </c>
      <c r="S995" s="244">
        <v>-6000</v>
      </c>
      <c r="V995" s="259">
        <f t="shared" si="98"/>
        <v>-6000</v>
      </c>
      <c r="AJ995" s="245">
        <v>-6000</v>
      </c>
      <c r="AK995" s="250">
        <v>-6000</v>
      </c>
      <c r="AP995" s="257">
        <f t="shared" si="93"/>
        <v>-6000</v>
      </c>
      <c r="AS995" s="245">
        <f t="shared" si="94"/>
        <v>-6000</v>
      </c>
      <c r="AU995" s="8" t="s">
        <v>1286</v>
      </c>
    </row>
    <row r="996" spans="2:47" hidden="1" x14ac:dyDescent="0.3">
      <c r="B996" t="str">
        <f>VLOOKUP(D996,'[1]DOF080 Rev'!B:B,1,FALSE)</f>
        <v>22248500</v>
      </c>
      <c r="C996" t="str">
        <f>VLOOKUP(D996,Category!A:B,2,FALSE)</f>
        <v>NCOS</v>
      </c>
      <c r="D996" t="str">
        <f t="shared" si="97"/>
        <v>22248500</v>
      </c>
      <c r="E996" t="str">
        <f t="shared" si="95"/>
        <v>People &amp; Place DirectorateAss Dir DeliveryLand Management</v>
      </c>
      <c r="F996" t="s">
        <v>482</v>
      </c>
      <c r="G996" t="s">
        <v>483</v>
      </c>
      <c r="H996" t="s">
        <v>247</v>
      </c>
      <c r="I996" t="s">
        <v>1236</v>
      </c>
      <c r="J996" t="s">
        <v>177</v>
      </c>
      <c r="K996" t="s">
        <v>178</v>
      </c>
      <c r="L996">
        <v>2224</v>
      </c>
      <c r="M996" t="s">
        <v>785</v>
      </c>
      <c r="N996">
        <v>8500</v>
      </c>
      <c r="O996" t="s">
        <v>362</v>
      </c>
      <c r="P996" s="6" t="str">
        <f t="shared" si="96"/>
        <v>Income</v>
      </c>
      <c r="Q996" s="246">
        <v>-190</v>
      </c>
      <c r="R996" s="246">
        <v>-190</v>
      </c>
      <c r="S996" s="244">
        <v>-190</v>
      </c>
      <c r="V996" s="259">
        <f t="shared" si="98"/>
        <v>-190</v>
      </c>
      <c r="AJ996" s="245">
        <v>-190</v>
      </c>
      <c r="AK996" s="250">
        <v>-190</v>
      </c>
      <c r="AP996" s="257">
        <f t="shared" si="93"/>
        <v>-190</v>
      </c>
      <c r="AS996" s="245">
        <f t="shared" si="94"/>
        <v>-190</v>
      </c>
      <c r="AU996" s="8" t="s">
        <v>1286</v>
      </c>
    </row>
    <row r="997" spans="2:47" hidden="1" x14ac:dyDescent="0.3">
      <c r="B997" t="str">
        <f>VLOOKUP(D997,'[1]DOF080 Rev'!B:B,1,FALSE)</f>
        <v>23098500</v>
      </c>
      <c r="C997" t="str">
        <f>VLOOKUP(D997,Category!A:B,2,FALSE)</f>
        <v>NCOS</v>
      </c>
      <c r="D997" t="str">
        <f t="shared" si="97"/>
        <v>23098500</v>
      </c>
      <c r="E997" t="str">
        <f t="shared" si="95"/>
        <v>People &amp; Place DirectorateAss Dir DeliveryLand Management</v>
      </c>
      <c r="F997" t="s">
        <v>482</v>
      </c>
      <c r="G997" t="s">
        <v>483</v>
      </c>
      <c r="H997" t="s">
        <v>247</v>
      </c>
      <c r="I997" t="s">
        <v>1236</v>
      </c>
      <c r="J997" t="s">
        <v>177</v>
      </c>
      <c r="K997" t="s">
        <v>178</v>
      </c>
      <c r="L997">
        <v>2309</v>
      </c>
      <c r="M997" t="s">
        <v>786</v>
      </c>
      <c r="N997">
        <v>8500</v>
      </c>
      <c r="O997" t="s">
        <v>362</v>
      </c>
      <c r="P997" s="6" t="str">
        <f t="shared" si="96"/>
        <v>Income</v>
      </c>
      <c r="Q997" s="246">
        <v>-2520</v>
      </c>
      <c r="R997" s="246">
        <v>-2520</v>
      </c>
      <c r="S997" s="244">
        <v>-2520</v>
      </c>
      <c r="V997" s="259">
        <f t="shared" si="98"/>
        <v>-2520</v>
      </c>
      <c r="AJ997" s="245">
        <v>-2520</v>
      </c>
      <c r="AK997" s="250">
        <v>-2520</v>
      </c>
      <c r="AP997" s="257">
        <f t="shared" si="93"/>
        <v>-2520</v>
      </c>
      <c r="AS997" s="245">
        <f t="shared" si="94"/>
        <v>-2520</v>
      </c>
      <c r="AU997" s="8" t="s">
        <v>1286</v>
      </c>
    </row>
    <row r="998" spans="2:47" hidden="1" x14ac:dyDescent="0.3">
      <c r="B998" t="str">
        <f>VLOOKUP(D998,'[1]DOF080 Rev'!B:B,1,FALSE)</f>
        <v>23258010</v>
      </c>
      <c r="C998" t="str">
        <f>VLOOKUP(D998,Category!A:B,2,FALSE)</f>
        <v>NCOS</v>
      </c>
      <c r="D998" t="str">
        <f t="shared" si="97"/>
        <v>23258010</v>
      </c>
      <c r="E998" t="str">
        <f t="shared" si="95"/>
        <v>People &amp; Place DirectorateAss Dir DeliveryLand Management</v>
      </c>
      <c r="F998" t="s">
        <v>482</v>
      </c>
      <c r="G998" t="s">
        <v>483</v>
      </c>
      <c r="H998" t="s">
        <v>247</v>
      </c>
      <c r="I998" t="s">
        <v>1236</v>
      </c>
      <c r="J998" t="s">
        <v>177</v>
      </c>
      <c r="K998" t="s">
        <v>178</v>
      </c>
      <c r="L998">
        <v>2325</v>
      </c>
      <c r="M998" t="s">
        <v>787</v>
      </c>
      <c r="N998">
        <v>8010</v>
      </c>
      <c r="O998" t="s">
        <v>756</v>
      </c>
      <c r="P998" s="6" t="str">
        <f t="shared" si="96"/>
        <v>Income</v>
      </c>
      <c r="Q998" s="246">
        <v>-290</v>
      </c>
      <c r="R998" s="246">
        <v>-290</v>
      </c>
      <c r="S998" s="244">
        <v>-290</v>
      </c>
      <c r="V998" s="259">
        <f t="shared" si="98"/>
        <v>-290</v>
      </c>
      <c r="AJ998" s="245">
        <v>-290</v>
      </c>
      <c r="AK998" s="250">
        <v>-290</v>
      </c>
      <c r="AP998" s="257">
        <f t="shared" si="93"/>
        <v>-290</v>
      </c>
      <c r="AS998" s="245">
        <f t="shared" si="94"/>
        <v>-290</v>
      </c>
      <c r="AU998" s="8" t="s">
        <v>1286</v>
      </c>
    </row>
    <row r="999" spans="2:47" hidden="1" x14ac:dyDescent="0.3">
      <c r="B999" t="str">
        <f>VLOOKUP(D999,'[1]DOF080 Rev'!B:B,1,FALSE)</f>
        <v>23482094</v>
      </c>
      <c r="C999" t="str">
        <f>VLOOKUP(D999,Category!A:B,2,FALSE)</f>
        <v>NCOS</v>
      </c>
      <c r="D999" t="str">
        <f t="shared" si="97"/>
        <v>23482094</v>
      </c>
      <c r="E999" t="str">
        <f t="shared" si="95"/>
        <v>People &amp; Place DirectorateAss Dir DeliveryLand Management</v>
      </c>
      <c r="F999" t="s">
        <v>482</v>
      </c>
      <c r="G999" t="s">
        <v>483</v>
      </c>
      <c r="H999" t="s">
        <v>247</v>
      </c>
      <c r="I999" t="s">
        <v>1236</v>
      </c>
      <c r="J999" t="s">
        <v>177</v>
      </c>
      <c r="K999" t="s">
        <v>178</v>
      </c>
      <c r="L999">
        <v>2348</v>
      </c>
      <c r="M999" t="s">
        <v>788</v>
      </c>
      <c r="N999">
        <v>2094</v>
      </c>
      <c r="O999" t="s">
        <v>702</v>
      </c>
      <c r="P999" s="6" t="str">
        <f t="shared" si="96"/>
        <v>Expenditure</v>
      </c>
      <c r="Q999" s="246">
        <v>370</v>
      </c>
      <c r="R999" s="246">
        <v>370</v>
      </c>
      <c r="S999" s="244">
        <v>370</v>
      </c>
      <c r="V999" s="259">
        <f t="shared" si="98"/>
        <v>370</v>
      </c>
      <c r="AJ999" s="245">
        <v>370</v>
      </c>
      <c r="AK999" s="250">
        <v>370</v>
      </c>
      <c r="AP999" s="257">
        <f t="shared" si="93"/>
        <v>370</v>
      </c>
      <c r="AS999" s="245">
        <f t="shared" si="94"/>
        <v>370</v>
      </c>
      <c r="AU999" s="8" t="s">
        <v>1286</v>
      </c>
    </row>
    <row r="1000" spans="2:47" hidden="1" x14ac:dyDescent="0.3">
      <c r="B1000" t="str">
        <f>VLOOKUP(D1000,'[1]DOF080 Rev'!B:B,1,FALSE)</f>
        <v>23801042</v>
      </c>
      <c r="C1000" t="str">
        <f>VLOOKUP(D1000,Category!A:B,2,FALSE)</f>
        <v>NCOS</v>
      </c>
      <c r="D1000" t="str">
        <f t="shared" si="97"/>
        <v>23801042</v>
      </c>
      <c r="E1000" t="str">
        <f t="shared" si="95"/>
        <v>People &amp; Place DirectorateAss Dir DeliveryLand Management</v>
      </c>
      <c r="F1000" t="s">
        <v>482</v>
      </c>
      <c r="G1000" t="s">
        <v>483</v>
      </c>
      <c r="H1000" t="s">
        <v>247</v>
      </c>
      <c r="I1000" t="s">
        <v>1236</v>
      </c>
      <c r="J1000" t="s">
        <v>177</v>
      </c>
      <c r="K1000" t="s">
        <v>178</v>
      </c>
      <c r="L1000">
        <v>2380</v>
      </c>
      <c r="M1000" t="s">
        <v>789</v>
      </c>
      <c r="N1000">
        <v>1042</v>
      </c>
      <c r="O1000" t="s">
        <v>180</v>
      </c>
      <c r="P1000" s="6" t="str">
        <f t="shared" si="96"/>
        <v>Expenditure</v>
      </c>
      <c r="Q1000" s="246">
        <v>1200</v>
      </c>
      <c r="R1000" s="246">
        <v>1200</v>
      </c>
      <c r="S1000" s="244">
        <v>1200</v>
      </c>
      <c r="V1000" s="259">
        <f t="shared" si="98"/>
        <v>1200</v>
      </c>
      <c r="X1000" s="245">
        <v>110</v>
      </c>
      <c r="AJ1000" s="245">
        <v>1200</v>
      </c>
      <c r="AK1000" s="250">
        <v>1310</v>
      </c>
      <c r="AP1000" s="257">
        <f t="shared" si="93"/>
        <v>1310</v>
      </c>
      <c r="AS1000" s="245">
        <f t="shared" si="94"/>
        <v>1310</v>
      </c>
      <c r="AU1000" s="8" t="s">
        <v>1286</v>
      </c>
    </row>
    <row r="1001" spans="2:47" hidden="1" x14ac:dyDescent="0.3">
      <c r="B1001" t="str">
        <f>VLOOKUP(D1001,'[1]DOF080 Rev'!B:B,1,FALSE)</f>
        <v>23805002</v>
      </c>
      <c r="C1001" t="s">
        <v>1294</v>
      </c>
      <c r="D1001" t="str">
        <f t="shared" si="97"/>
        <v>23805002</v>
      </c>
      <c r="E1001" t="str">
        <f t="shared" si="95"/>
        <v>People &amp; Place DirectorateAss Dir DeliveryLand Management</v>
      </c>
      <c r="F1001" t="s">
        <v>482</v>
      </c>
      <c r="G1001" t="s">
        <v>483</v>
      </c>
      <c r="H1001" t="s">
        <v>247</v>
      </c>
      <c r="I1001" t="s">
        <v>1236</v>
      </c>
      <c r="J1001" t="s">
        <v>177</v>
      </c>
      <c r="K1001" t="s">
        <v>178</v>
      </c>
      <c r="L1001">
        <v>2380</v>
      </c>
      <c r="M1001" t="s">
        <v>789</v>
      </c>
      <c r="N1001">
        <v>5002</v>
      </c>
      <c r="O1001" t="s">
        <v>308</v>
      </c>
      <c r="P1001" s="6" t="s">
        <v>1185</v>
      </c>
      <c r="Q1001" s="246">
        <v>38400</v>
      </c>
      <c r="R1001" s="246">
        <v>38400</v>
      </c>
      <c r="S1001" s="244">
        <v>38400</v>
      </c>
      <c r="V1001" s="259">
        <f t="shared" si="98"/>
        <v>38400</v>
      </c>
      <c r="AJ1001" s="245">
        <v>38400</v>
      </c>
      <c r="AK1001" s="250">
        <v>38400</v>
      </c>
      <c r="AP1001" s="257">
        <f t="shared" si="93"/>
        <v>38400</v>
      </c>
      <c r="AS1001" s="245">
        <f t="shared" si="94"/>
        <v>38400</v>
      </c>
      <c r="AU1001" s="8" t="s">
        <v>1286</v>
      </c>
    </row>
    <row r="1002" spans="2:47" hidden="1" x14ac:dyDescent="0.3">
      <c r="B1002" t="str">
        <f>VLOOKUP(D1002,'[1]DOF080 Rev'!B:B,1,FALSE)</f>
        <v>23808040</v>
      </c>
      <c r="C1002" t="str">
        <f>VLOOKUP(D1002,Category!A:B,2,FALSE)</f>
        <v>NCOS</v>
      </c>
      <c r="D1002" t="str">
        <f t="shared" si="97"/>
        <v>23808040</v>
      </c>
      <c r="E1002" t="str">
        <f t="shared" si="95"/>
        <v>People &amp; Place DirectorateAss Dir DeliveryLand Management</v>
      </c>
      <c r="F1002" t="s">
        <v>482</v>
      </c>
      <c r="G1002" t="s">
        <v>483</v>
      </c>
      <c r="H1002" t="s">
        <v>247</v>
      </c>
      <c r="I1002" t="s">
        <v>1236</v>
      </c>
      <c r="J1002" t="s">
        <v>177</v>
      </c>
      <c r="K1002" t="s">
        <v>178</v>
      </c>
      <c r="L1002">
        <v>2380</v>
      </c>
      <c r="M1002" t="s">
        <v>789</v>
      </c>
      <c r="N1002">
        <v>8040</v>
      </c>
      <c r="O1002" t="s">
        <v>441</v>
      </c>
      <c r="P1002" s="6" t="str">
        <f t="shared" si="96"/>
        <v>Income</v>
      </c>
      <c r="Q1002" s="246">
        <v>-1320</v>
      </c>
      <c r="R1002" s="246">
        <v>-1320</v>
      </c>
      <c r="S1002" s="244">
        <v>-1320</v>
      </c>
      <c r="V1002" s="259">
        <f t="shared" si="98"/>
        <v>-1320</v>
      </c>
      <c r="AJ1002" s="245">
        <v>-1320</v>
      </c>
      <c r="AK1002" s="250">
        <v>-1320</v>
      </c>
      <c r="AP1002" s="257">
        <f t="shared" si="93"/>
        <v>-1320</v>
      </c>
      <c r="AS1002" s="245">
        <f t="shared" si="94"/>
        <v>-1320</v>
      </c>
      <c r="AU1002" s="8" t="s">
        <v>1286</v>
      </c>
    </row>
    <row r="1003" spans="2:47" hidden="1" x14ac:dyDescent="0.3">
      <c r="B1003" t="str">
        <f>VLOOKUP(D1003,'[1]DOF080 Rev'!B:B,1,FALSE)</f>
        <v>23808500</v>
      </c>
      <c r="C1003" t="str">
        <f>VLOOKUP(D1003,Category!A:B,2,FALSE)</f>
        <v>NCOS</v>
      </c>
      <c r="D1003" t="str">
        <f t="shared" si="97"/>
        <v>23808500</v>
      </c>
      <c r="E1003" t="str">
        <f t="shared" si="95"/>
        <v>People &amp; Place DirectorateAss Dir DeliveryLand Management</v>
      </c>
      <c r="F1003" t="s">
        <v>482</v>
      </c>
      <c r="G1003" t="s">
        <v>483</v>
      </c>
      <c r="H1003" t="s">
        <v>247</v>
      </c>
      <c r="I1003" t="s">
        <v>1236</v>
      </c>
      <c r="J1003" t="s">
        <v>177</v>
      </c>
      <c r="K1003" t="s">
        <v>178</v>
      </c>
      <c r="L1003">
        <v>2380</v>
      </c>
      <c r="M1003" t="s">
        <v>789</v>
      </c>
      <c r="N1003">
        <v>8500</v>
      </c>
      <c r="O1003" t="s">
        <v>362</v>
      </c>
      <c r="P1003" s="6" t="str">
        <f t="shared" si="96"/>
        <v>Income</v>
      </c>
      <c r="Q1003" s="246">
        <v>-4000</v>
      </c>
      <c r="R1003" s="246">
        <v>-4000</v>
      </c>
      <c r="S1003" s="244">
        <v>-4000</v>
      </c>
      <c r="V1003" s="259">
        <f t="shared" si="98"/>
        <v>-4000</v>
      </c>
      <c r="AI1003" s="245">
        <v>4000</v>
      </c>
      <c r="AJ1003" s="245">
        <v>-4000</v>
      </c>
      <c r="AK1003" s="250">
        <v>0</v>
      </c>
      <c r="AP1003" s="257">
        <f t="shared" si="93"/>
        <v>0</v>
      </c>
      <c r="AS1003" s="245">
        <f t="shared" si="94"/>
        <v>0</v>
      </c>
      <c r="AU1003" s="8" t="s">
        <v>3088</v>
      </c>
    </row>
    <row r="1004" spans="2:47" ht="43.2" hidden="1" x14ac:dyDescent="0.3">
      <c r="B1004" t="str">
        <f>VLOOKUP(D1004,'[1]DOF080 Rev'!B:B,1,FALSE)</f>
        <v>20913005</v>
      </c>
      <c r="C1004" t="str">
        <f>VLOOKUP(D1004,Category!A:B,2,FALSE)</f>
        <v>NCOS</v>
      </c>
      <c r="D1004" t="str">
        <f t="shared" si="97"/>
        <v>20913005</v>
      </c>
      <c r="E1004" t="str">
        <f t="shared" si="95"/>
        <v>People &amp; Place DirectorateAss Dir CommunitiesEden Leisure Centre &amp; Appleby Swimming P</v>
      </c>
      <c r="F1004" t="s">
        <v>482</v>
      </c>
      <c r="G1004" t="s">
        <v>483</v>
      </c>
      <c r="H1004" t="s">
        <v>247</v>
      </c>
      <c r="I1004" t="s">
        <v>1220</v>
      </c>
      <c r="J1004" t="s">
        <v>790</v>
      </c>
      <c r="K1004" t="s">
        <v>791</v>
      </c>
      <c r="L1004">
        <v>2091</v>
      </c>
      <c r="M1004" t="s">
        <v>792</v>
      </c>
      <c r="N1004">
        <v>3005</v>
      </c>
      <c r="O1004" t="s">
        <v>793</v>
      </c>
      <c r="P1004" s="6" t="str">
        <f t="shared" si="96"/>
        <v>Expenditure</v>
      </c>
      <c r="Q1004" s="246">
        <v>-77430</v>
      </c>
      <c r="R1004" s="246">
        <v>-77430</v>
      </c>
      <c r="S1004" s="244">
        <v>-77430</v>
      </c>
      <c r="V1004" s="259">
        <f t="shared" si="98"/>
        <v>-77430</v>
      </c>
      <c r="AH1004" s="245">
        <v>-3870</v>
      </c>
      <c r="AJ1004" s="245">
        <v>-77430</v>
      </c>
      <c r="AK1004" s="250">
        <v>-81300</v>
      </c>
      <c r="AP1004" s="257">
        <f t="shared" si="93"/>
        <v>-81300</v>
      </c>
      <c r="AR1004" t="s">
        <v>3573</v>
      </c>
      <c r="AS1004" s="245">
        <f t="shared" si="94"/>
        <v>-81300</v>
      </c>
      <c r="AU1004" s="8" t="s">
        <v>3089</v>
      </c>
    </row>
    <row r="1005" spans="2:47" hidden="1" x14ac:dyDescent="0.3">
      <c r="B1005" t="str">
        <f>VLOOKUP(D1005,'[1]DOF080 Rev'!B:B,1,FALSE)</f>
        <v>20913016</v>
      </c>
      <c r="C1005" t="str">
        <f>VLOOKUP(D1005,Category!A:B,2,FALSE)</f>
        <v>NCOS</v>
      </c>
      <c r="D1005" t="str">
        <f t="shared" si="97"/>
        <v>20913016</v>
      </c>
      <c r="E1005" t="str">
        <f t="shared" si="95"/>
        <v>People &amp; Place DirectorateAss Dir CommunitiesEden Leisure Centre &amp; Appleby Swimming P</v>
      </c>
      <c r="F1005" t="s">
        <v>482</v>
      </c>
      <c r="G1005" t="s">
        <v>483</v>
      </c>
      <c r="H1005" t="s">
        <v>247</v>
      </c>
      <c r="I1005" t="s">
        <v>1220</v>
      </c>
      <c r="J1005" t="s">
        <v>790</v>
      </c>
      <c r="K1005" t="s">
        <v>791</v>
      </c>
      <c r="L1005">
        <v>2091</v>
      </c>
      <c r="M1005" t="s">
        <v>792</v>
      </c>
      <c r="N1005">
        <v>3016</v>
      </c>
      <c r="O1005" t="s">
        <v>523</v>
      </c>
      <c r="P1005" s="6" t="str">
        <f t="shared" si="96"/>
        <v>Expenditure</v>
      </c>
      <c r="Q1005" s="246">
        <v>200000</v>
      </c>
      <c r="R1005" s="246">
        <v>200000</v>
      </c>
      <c r="S1005" s="244">
        <v>200000</v>
      </c>
      <c r="V1005" s="259">
        <f t="shared" si="98"/>
        <v>200000</v>
      </c>
      <c r="AB1005" s="245">
        <v>-200000</v>
      </c>
      <c r="AJ1005" s="245">
        <v>200000</v>
      </c>
      <c r="AK1005" s="250">
        <v>0</v>
      </c>
      <c r="AP1005" s="257">
        <f t="shared" si="93"/>
        <v>0</v>
      </c>
      <c r="AR1005" t="s">
        <v>3573</v>
      </c>
      <c r="AS1005" s="245">
        <f t="shared" si="94"/>
        <v>0</v>
      </c>
      <c r="AU1005" s="8" t="s">
        <v>1286</v>
      </c>
    </row>
    <row r="1006" spans="2:47" hidden="1" x14ac:dyDescent="0.3">
      <c r="B1006" t="str">
        <f>VLOOKUP(D1006,'[1]DOF080 Rev'!B:B,1,FALSE)</f>
        <v>20933005</v>
      </c>
      <c r="C1006" t="str">
        <f>VLOOKUP(D1006,Category!A:B,2,FALSE)</f>
        <v>NCOS</v>
      </c>
      <c r="D1006" t="str">
        <f t="shared" si="97"/>
        <v>20933005</v>
      </c>
      <c r="E1006" t="str">
        <f t="shared" si="95"/>
        <v>People &amp; Place DirectorateAss Dir CommunitiesEden Leisure Centre &amp; Appleby Swimming P</v>
      </c>
      <c r="F1006" t="s">
        <v>482</v>
      </c>
      <c r="G1006" t="s">
        <v>483</v>
      </c>
      <c r="H1006" t="s">
        <v>247</v>
      </c>
      <c r="I1006" t="s">
        <v>1220</v>
      </c>
      <c r="J1006" t="s">
        <v>790</v>
      </c>
      <c r="K1006" t="s">
        <v>791</v>
      </c>
      <c r="L1006">
        <v>2093</v>
      </c>
      <c r="M1006" t="s">
        <v>794</v>
      </c>
      <c r="N1006">
        <v>3005</v>
      </c>
      <c r="O1006" t="s">
        <v>793</v>
      </c>
      <c r="P1006" s="6" t="str">
        <f t="shared" si="96"/>
        <v>Expenditure</v>
      </c>
      <c r="Q1006" s="246">
        <v>80530</v>
      </c>
      <c r="R1006" s="246">
        <v>80530</v>
      </c>
      <c r="S1006" s="244">
        <v>80530</v>
      </c>
      <c r="V1006" s="259">
        <f t="shared" si="98"/>
        <v>80530</v>
      </c>
      <c r="X1006" s="245">
        <v>8050</v>
      </c>
      <c r="AJ1006" s="245">
        <v>80530</v>
      </c>
      <c r="AK1006" s="250">
        <v>88580</v>
      </c>
      <c r="AP1006" s="257">
        <f t="shared" si="93"/>
        <v>88580</v>
      </c>
      <c r="AR1006" t="s">
        <v>3573</v>
      </c>
      <c r="AS1006" s="245">
        <f t="shared" si="94"/>
        <v>88580</v>
      </c>
      <c r="AU1006" s="8" t="s">
        <v>3090</v>
      </c>
    </row>
    <row r="1007" spans="2:47" hidden="1" x14ac:dyDescent="0.3">
      <c r="B1007" t="str">
        <f>VLOOKUP(D1007,'[1]DOF080 Rev'!B:B,1,FALSE)</f>
        <v>20933016</v>
      </c>
      <c r="C1007" t="str">
        <f>VLOOKUP(D1007,Category!A:B,2,FALSE)</f>
        <v>NCOS</v>
      </c>
      <c r="D1007" t="str">
        <f t="shared" si="97"/>
        <v>20933016</v>
      </c>
      <c r="E1007" t="str">
        <f t="shared" si="95"/>
        <v>People &amp; Place DirectorateAss Dir CommunitiesEden Leisure Centre &amp; Appleby Swimming P</v>
      </c>
      <c r="F1007" t="s">
        <v>482</v>
      </c>
      <c r="G1007" t="s">
        <v>483</v>
      </c>
      <c r="H1007" t="s">
        <v>247</v>
      </c>
      <c r="I1007" t="s">
        <v>1220</v>
      </c>
      <c r="J1007" t="s">
        <v>790</v>
      </c>
      <c r="K1007" t="s">
        <v>791</v>
      </c>
      <c r="L1007">
        <v>2093</v>
      </c>
      <c r="M1007" t="s">
        <v>794</v>
      </c>
      <c r="N1007">
        <v>3016</v>
      </c>
      <c r="O1007" t="s">
        <v>523</v>
      </c>
      <c r="P1007" s="6" t="str">
        <f t="shared" si="96"/>
        <v>Expenditure</v>
      </c>
      <c r="Q1007" s="246">
        <v>3000</v>
      </c>
      <c r="R1007" s="246">
        <v>3000</v>
      </c>
      <c r="S1007" s="244">
        <v>3000</v>
      </c>
      <c r="V1007" s="259">
        <f t="shared" si="98"/>
        <v>3000</v>
      </c>
      <c r="AJ1007" s="245">
        <v>3000</v>
      </c>
      <c r="AK1007" s="250">
        <v>3000</v>
      </c>
      <c r="AP1007" s="257">
        <f t="shared" si="93"/>
        <v>3000</v>
      </c>
      <c r="AR1007" t="s">
        <v>3573</v>
      </c>
      <c r="AS1007" s="245">
        <f t="shared" si="94"/>
        <v>3000</v>
      </c>
      <c r="AU1007" s="8" t="s">
        <v>1286</v>
      </c>
    </row>
    <row r="1008" spans="2:47" hidden="1" x14ac:dyDescent="0.3">
      <c r="B1008" t="str">
        <f>VLOOKUP(D1008,'[1]DOF080 Rev'!B:B,1,FALSE)</f>
        <v>20938028</v>
      </c>
      <c r="C1008" t="str">
        <f>VLOOKUP(D1008,Category!A:B,2,FALSE)</f>
        <v>NCOS</v>
      </c>
      <c r="D1008" t="str">
        <f t="shared" si="97"/>
        <v>20938028</v>
      </c>
      <c r="E1008" t="str">
        <f t="shared" si="95"/>
        <v>People &amp; Place DirectorateAss Dir CommunitiesEden Leisure Centre &amp; Appleby Swimming P</v>
      </c>
      <c r="F1008" t="s">
        <v>482</v>
      </c>
      <c r="G1008" t="s">
        <v>483</v>
      </c>
      <c r="H1008" t="s">
        <v>247</v>
      </c>
      <c r="I1008" t="s">
        <v>1220</v>
      </c>
      <c r="J1008" t="s">
        <v>790</v>
      </c>
      <c r="K1008" t="s">
        <v>791</v>
      </c>
      <c r="L1008">
        <v>2093</v>
      </c>
      <c r="M1008" t="s">
        <v>794</v>
      </c>
      <c r="N1008">
        <v>8028</v>
      </c>
      <c r="O1008" t="s">
        <v>795</v>
      </c>
      <c r="P1008" s="6" t="str">
        <f t="shared" si="96"/>
        <v>Income</v>
      </c>
      <c r="Q1008" s="246">
        <v>-50</v>
      </c>
      <c r="R1008" s="246">
        <v>-50</v>
      </c>
      <c r="S1008" s="244">
        <v>-50</v>
      </c>
      <c r="V1008" s="259">
        <f t="shared" si="98"/>
        <v>-50</v>
      </c>
      <c r="AJ1008" s="245">
        <v>-50</v>
      </c>
      <c r="AK1008" s="250">
        <v>-50</v>
      </c>
      <c r="AP1008" s="257">
        <f t="shared" si="93"/>
        <v>-50</v>
      </c>
      <c r="AR1008" t="s">
        <v>3573</v>
      </c>
      <c r="AS1008" s="245">
        <f t="shared" si="94"/>
        <v>-50</v>
      </c>
      <c r="AU1008" s="8" t="s">
        <v>3090</v>
      </c>
    </row>
    <row r="1009" spans="2:49" hidden="1" x14ac:dyDescent="0.3">
      <c r="B1009" t="str">
        <f>VLOOKUP(D1009,'[1]DOF080 Rev'!B:B,1,FALSE)</f>
        <v>20941101</v>
      </c>
      <c r="C1009" t="str">
        <f>VLOOKUP(D1009,Category!A:B,2,FALSE)</f>
        <v>NCOS</v>
      </c>
      <c r="D1009" t="str">
        <f t="shared" si="97"/>
        <v>20941101</v>
      </c>
      <c r="E1009" t="str">
        <f t="shared" si="95"/>
        <v>People &amp; Place DirectorateAss Dir CommunitiesEden Leisure Centre &amp; Appleby Swimming P</v>
      </c>
      <c r="F1009" t="s">
        <v>482</v>
      </c>
      <c r="G1009" t="s">
        <v>483</v>
      </c>
      <c r="H1009" t="s">
        <v>247</v>
      </c>
      <c r="I1009" t="s">
        <v>1220</v>
      </c>
      <c r="J1009" t="s">
        <v>790</v>
      </c>
      <c r="K1009" t="s">
        <v>791</v>
      </c>
      <c r="L1009">
        <v>2094</v>
      </c>
      <c r="M1009" t="s">
        <v>796</v>
      </c>
      <c r="N1009">
        <v>1101</v>
      </c>
      <c r="O1009" t="s">
        <v>797</v>
      </c>
      <c r="P1009" s="6" t="str">
        <f t="shared" si="96"/>
        <v>Expenditure</v>
      </c>
      <c r="Q1009" s="246">
        <v>610</v>
      </c>
      <c r="R1009" s="246">
        <v>610</v>
      </c>
      <c r="S1009" s="244">
        <v>610</v>
      </c>
      <c r="V1009" s="259">
        <f t="shared" si="98"/>
        <v>610</v>
      </c>
      <c r="X1009" s="245">
        <v>390</v>
      </c>
      <c r="AJ1009" s="245">
        <v>610</v>
      </c>
      <c r="AK1009" s="250">
        <v>1000</v>
      </c>
      <c r="AP1009" s="257">
        <f t="shared" si="93"/>
        <v>1000</v>
      </c>
      <c r="AR1009" t="s">
        <v>3573</v>
      </c>
      <c r="AS1009" s="245">
        <f t="shared" si="94"/>
        <v>1000</v>
      </c>
      <c r="AU1009" s="8" t="s">
        <v>3091</v>
      </c>
    </row>
    <row r="1010" spans="2:49" ht="28.8" hidden="1" x14ac:dyDescent="0.3">
      <c r="B1010" t="str">
        <f>VLOOKUP(D1010,'[1]DOF080 Rev'!B:B,1,FALSE)</f>
        <v>20948040</v>
      </c>
      <c r="C1010" t="str">
        <f>VLOOKUP(D1010,Category!A:B,2,FALSE)</f>
        <v>NCOS</v>
      </c>
      <c r="D1010" t="str">
        <f t="shared" si="97"/>
        <v>20948040</v>
      </c>
      <c r="E1010" t="str">
        <f t="shared" si="95"/>
        <v>People &amp; Place DirectorateAss Dir CommunitiesEden Leisure Centre &amp; Appleby Swimming P</v>
      </c>
      <c r="F1010" t="s">
        <v>482</v>
      </c>
      <c r="G1010" t="s">
        <v>483</v>
      </c>
      <c r="H1010" t="s">
        <v>247</v>
      </c>
      <c r="I1010" t="s">
        <v>1220</v>
      </c>
      <c r="J1010" t="s">
        <v>790</v>
      </c>
      <c r="K1010" t="s">
        <v>791</v>
      </c>
      <c r="L1010">
        <v>2094</v>
      </c>
      <c r="M1010" t="s">
        <v>796</v>
      </c>
      <c r="N1010">
        <v>8040</v>
      </c>
      <c r="O1010" t="s">
        <v>441</v>
      </c>
      <c r="P1010" s="6" t="str">
        <f t="shared" si="96"/>
        <v>Income</v>
      </c>
      <c r="Q1010" s="246">
        <v>-1500</v>
      </c>
      <c r="R1010" s="246">
        <v>-1500</v>
      </c>
      <c r="S1010" s="244">
        <v>-1500</v>
      </c>
      <c r="V1010" s="259">
        <f t="shared" si="98"/>
        <v>-1500</v>
      </c>
      <c r="AI1010" s="245">
        <v>1500</v>
      </c>
      <c r="AJ1010" s="245">
        <v>-1500</v>
      </c>
      <c r="AK1010" s="250">
        <v>0</v>
      </c>
      <c r="AP1010" s="257">
        <f t="shared" si="93"/>
        <v>0</v>
      </c>
      <c r="AR1010" t="s">
        <v>3573</v>
      </c>
      <c r="AS1010" s="245">
        <f t="shared" si="94"/>
        <v>0</v>
      </c>
      <c r="AU1010" s="8" t="s">
        <v>3092</v>
      </c>
    </row>
    <row r="1011" spans="2:49" hidden="1" x14ac:dyDescent="0.3">
      <c r="B1011" t="str">
        <f>VLOOKUP(D1011,'[1]DOF080 Rev'!B:B,1,FALSE)</f>
        <v>20971016</v>
      </c>
      <c r="C1011" t="str">
        <f>VLOOKUP(D1011,Category!A:B,2,FALSE)</f>
        <v>NCOS</v>
      </c>
      <c r="D1011" t="str">
        <f t="shared" si="97"/>
        <v>20971016</v>
      </c>
      <c r="E1011" t="str">
        <f t="shared" si="95"/>
        <v>People &amp; Place DirectorateAss Dir CommunitiesEden Leisure Centre &amp; Appleby Swimming P</v>
      </c>
      <c r="F1011" t="s">
        <v>482</v>
      </c>
      <c r="G1011" t="s">
        <v>483</v>
      </c>
      <c r="H1011" t="s">
        <v>247</v>
      </c>
      <c r="I1011" t="s">
        <v>1220</v>
      </c>
      <c r="J1011" t="s">
        <v>790</v>
      </c>
      <c r="K1011" t="s">
        <v>791</v>
      </c>
      <c r="L1011">
        <v>2097</v>
      </c>
      <c r="M1011" t="s">
        <v>798</v>
      </c>
      <c r="N1011">
        <v>1016</v>
      </c>
      <c r="O1011" t="s">
        <v>599</v>
      </c>
      <c r="P1011" s="6" t="str">
        <f t="shared" si="96"/>
        <v>Expenditure</v>
      </c>
      <c r="Q1011" s="246">
        <v>2500</v>
      </c>
      <c r="R1011" s="246">
        <v>2500</v>
      </c>
      <c r="S1011" s="244">
        <v>2500</v>
      </c>
      <c r="V1011" s="259">
        <f t="shared" si="98"/>
        <v>2500</v>
      </c>
      <c r="AJ1011" s="245">
        <v>2500</v>
      </c>
      <c r="AK1011" s="250">
        <v>2500</v>
      </c>
      <c r="AP1011" s="257">
        <f t="shared" si="93"/>
        <v>2500</v>
      </c>
      <c r="AR1011" t="s">
        <v>3573</v>
      </c>
      <c r="AS1011" s="245">
        <f t="shared" si="94"/>
        <v>2500</v>
      </c>
      <c r="AU1011" s="8" t="s">
        <v>1286</v>
      </c>
    </row>
    <row r="1012" spans="2:49" hidden="1" x14ac:dyDescent="0.3">
      <c r="B1012" t="str">
        <f>VLOOKUP(D1012,'[1]DOF080 Rev'!B:B,1,FALSE)</f>
        <v>20971042</v>
      </c>
      <c r="C1012" t="str">
        <f>VLOOKUP(D1012,Category!A:B,2,FALSE)</f>
        <v>NCOS</v>
      </c>
      <c r="D1012" t="str">
        <f t="shared" si="97"/>
        <v>20971042</v>
      </c>
      <c r="E1012" t="str">
        <f t="shared" si="95"/>
        <v>People &amp; Place DirectorateAss Dir CommunitiesEden Leisure Centre &amp; Appleby Swimming P</v>
      </c>
      <c r="F1012" t="s">
        <v>482</v>
      </c>
      <c r="G1012" t="s">
        <v>483</v>
      </c>
      <c r="H1012" t="s">
        <v>247</v>
      </c>
      <c r="I1012" t="s">
        <v>1220</v>
      </c>
      <c r="J1012" t="s">
        <v>790</v>
      </c>
      <c r="K1012" t="s">
        <v>791</v>
      </c>
      <c r="L1012">
        <v>2097</v>
      </c>
      <c r="M1012" t="s">
        <v>798</v>
      </c>
      <c r="N1012">
        <v>1042</v>
      </c>
      <c r="O1012" t="s">
        <v>180</v>
      </c>
      <c r="P1012" s="6" t="str">
        <f t="shared" si="96"/>
        <v>Expenditure</v>
      </c>
      <c r="Q1012" s="246">
        <v>9380</v>
      </c>
      <c r="R1012" s="246">
        <v>9380</v>
      </c>
      <c r="S1012" s="244">
        <v>9380</v>
      </c>
      <c r="V1012" s="259">
        <f t="shared" si="98"/>
        <v>9380</v>
      </c>
      <c r="X1012" s="245">
        <v>110</v>
      </c>
      <c r="AJ1012" s="245">
        <v>9380</v>
      </c>
      <c r="AK1012" s="250">
        <v>9490</v>
      </c>
      <c r="AP1012" s="257">
        <f t="shared" si="93"/>
        <v>9490</v>
      </c>
      <c r="AR1012" t="s">
        <v>3573</v>
      </c>
      <c r="AS1012" s="245">
        <f t="shared" si="94"/>
        <v>9490</v>
      </c>
      <c r="AU1012" s="8" t="s">
        <v>1286</v>
      </c>
    </row>
    <row r="1013" spans="2:49" hidden="1" x14ac:dyDescent="0.3">
      <c r="B1013" t="str">
        <f>VLOOKUP(D1013,'[1]DOF080 Rev'!B:B,1,FALSE)</f>
        <v>20971081</v>
      </c>
      <c r="C1013" t="str">
        <f>VLOOKUP(D1013,Category!A:B,2,FALSE)</f>
        <v>NCOS</v>
      </c>
      <c r="D1013" t="str">
        <f t="shared" si="97"/>
        <v>20971081</v>
      </c>
      <c r="E1013" t="str">
        <f t="shared" si="95"/>
        <v>People &amp; Place DirectorateAss Dir CommunitiesEden Leisure Centre &amp; Appleby Swimming P</v>
      </c>
      <c r="F1013" t="s">
        <v>482</v>
      </c>
      <c r="G1013" t="s">
        <v>483</v>
      </c>
      <c r="H1013" t="s">
        <v>247</v>
      </c>
      <c r="I1013" t="s">
        <v>1220</v>
      </c>
      <c r="J1013" t="s">
        <v>790</v>
      </c>
      <c r="K1013" t="s">
        <v>791</v>
      </c>
      <c r="L1013">
        <v>2097</v>
      </c>
      <c r="M1013" t="s">
        <v>798</v>
      </c>
      <c r="N1013">
        <v>1081</v>
      </c>
      <c r="O1013" t="s">
        <v>799</v>
      </c>
      <c r="P1013" s="6" t="str">
        <f t="shared" si="96"/>
        <v>Expenditure</v>
      </c>
      <c r="Q1013" s="246">
        <v>210</v>
      </c>
      <c r="R1013" s="246">
        <v>210</v>
      </c>
      <c r="S1013" s="244">
        <v>210</v>
      </c>
      <c r="V1013" s="259">
        <f t="shared" si="98"/>
        <v>210</v>
      </c>
      <c r="AJ1013" s="245">
        <v>210</v>
      </c>
      <c r="AK1013" s="250">
        <v>210</v>
      </c>
      <c r="AP1013" s="257">
        <f t="shared" si="93"/>
        <v>210</v>
      </c>
      <c r="AR1013" t="s">
        <v>3573</v>
      </c>
      <c r="AS1013" s="245">
        <f t="shared" si="94"/>
        <v>210</v>
      </c>
      <c r="AU1013" s="8" t="s">
        <v>1286</v>
      </c>
    </row>
    <row r="1014" spans="2:49" ht="28.8" hidden="1" x14ac:dyDescent="0.3">
      <c r="B1014" t="str">
        <f>VLOOKUP(D1014,'[1]DOF080 Rev'!B:B,1,FALSE)</f>
        <v>20971101</v>
      </c>
      <c r="C1014" t="str">
        <f>VLOOKUP(D1014,Category!A:B,2,FALSE)</f>
        <v>NCOS</v>
      </c>
      <c r="D1014" t="str">
        <f t="shared" si="97"/>
        <v>20971101</v>
      </c>
      <c r="E1014" t="str">
        <f t="shared" si="95"/>
        <v>People &amp; Place DirectorateAss Dir CommunitiesEden Leisure Centre &amp; Appleby Swimming P</v>
      </c>
      <c r="F1014" t="s">
        <v>482</v>
      </c>
      <c r="G1014" t="s">
        <v>483</v>
      </c>
      <c r="H1014" t="s">
        <v>247</v>
      </c>
      <c r="I1014" t="s">
        <v>1220</v>
      </c>
      <c r="J1014" t="s">
        <v>790</v>
      </c>
      <c r="K1014" t="s">
        <v>791</v>
      </c>
      <c r="L1014">
        <v>2097</v>
      </c>
      <c r="M1014" t="s">
        <v>798</v>
      </c>
      <c r="N1014">
        <v>1101</v>
      </c>
      <c r="O1014" t="s">
        <v>797</v>
      </c>
      <c r="P1014" s="6" t="str">
        <f t="shared" si="96"/>
        <v>Expenditure</v>
      </c>
      <c r="Q1014" s="246">
        <v>25670</v>
      </c>
      <c r="R1014" s="246">
        <v>25670</v>
      </c>
      <c r="S1014" s="244">
        <v>25670</v>
      </c>
      <c r="V1014" s="259">
        <f t="shared" si="98"/>
        <v>25670</v>
      </c>
      <c r="AJ1014" s="245">
        <v>25670</v>
      </c>
      <c r="AK1014" s="250">
        <v>25670</v>
      </c>
      <c r="AP1014" s="257">
        <f t="shared" si="93"/>
        <v>25670</v>
      </c>
      <c r="AR1014" t="s">
        <v>3573</v>
      </c>
      <c r="AS1014" s="245">
        <f t="shared" si="94"/>
        <v>25670</v>
      </c>
      <c r="AT1014" s="8" t="s">
        <v>3093</v>
      </c>
      <c r="AW1014" s="251">
        <v>4330</v>
      </c>
    </row>
    <row r="1015" spans="2:49" hidden="1" x14ac:dyDescent="0.3">
      <c r="B1015" t="str">
        <f>VLOOKUP(D1015,'[1]DOF080 Rev'!B:B,1,FALSE)</f>
        <v>20971300</v>
      </c>
      <c r="C1015" t="str">
        <f>VLOOKUP(D1015,Category!A:B,2,FALSE)</f>
        <v>NCOS</v>
      </c>
      <c r="D1015" t="str">
        <f t="shared" si="97"/>
        <v>20971300</v>
      </c>
      <c r="E1015" t="str">
        <f t="shared" si="95"/>
        <v>People &amp; Place DirectorateAss Dir CommunitiesEden Leisure Centre &amp; Appleby Swimming P</v>
      </c>
      <c r="F1015" t="s">
        <v>482</v>
      </c>
      <c r="G1015" t="s">
        <v>483</v>
      </c>
      <c r="H1015" t="s">
        <v>247</v>
      </c>
      <c r="I1015" t="s">
        <v>1220</v>
      </c>
      <c r="J1015" t="s">
        <v>790</v>
      </c>
      <c r="K1015" t="s">
        <v>791</v>
      </c>
      <c r="L1015">
        <v>2097</v>
      </c>
      <c r="M1015" t="s">
        <v>798</v>
      </c>
      <c r="N1015">
        <v>1300</v>
      </c>
      <c r="O1015" t="s">
        <v>800</v>
      </c>
      <c r="P1015" s="6" t="str">
        <f t="shared" si="96"/>
        <v>Expenditure</v>
      </c>
      <c r="Q1015" s="246">
        <v>240</v>
      </c>
      <c r="R1015" s="246">
        <v>240</v>
      </c>
      <c r="S1015" s="244">
        <v>240</v>
      </c>
      <c r="V1015" s="259">
        <f t="shared" si="98"/>
        <v>240</v>
      </c>
      <c r="X1015" s="245">
        <v>160</v>
      </c>
      <c r="AJ1015" s="245">
        <v>240</v>
      </c>
      <c r="AK1015" s="250">
        <v>400</v>
      </c>
      <c r="AP1015" s="257">
        <f t="shared" si="93"/>
        <v>400</v>
      </c>
      <c r="AR1015" t="s">
        <v>3573</v>
      </c>
      <c r="AS1015" s="245">
        <f t="shared" si="94"/>
        <v>400</v>
      </c>
      <c r="AU1015" s="8" t="s">
        <v>3094</v>
      </c>
    </row>
    <row r="1016" spans="2:49" hidden="1" x14ac:dyDescent="0.3">
      <c r="B1016" t="str">
        <f>VLOOKUP(D1016,'[1]DOF080 Rev'!B:B,1,FALSE)</f>
        <v>20972000</v>
      </c>
      <c r="C1016" t="str">
        <f>VLOOKUP(D1016,Category!A:B,2,FALSE)</f>
        <v>NCOS</v>
      </c>
      <c r="D1016" t="str">
        <f t="shared" si="97"/>
        <v>20972000</v>
      </c>
      <c r="E1016" t="str">
        <f t="shared" si="95"/>
        <v>People &amp; Place DirectorateAss Dir CommunitiesEden Leisure Centre &amp; Appleby Swimming P</v>
      </c>
      <c r="F1016" t="s">
        <v>482</v>
      </c>
      <c r="G1016" t="s">
        <v>483</v>
      </c>
      <c r="H1016" t="s">
        <v>247</v>
      </c>
      <c r="I1016" t="s">
        <v>1220</v>
      </c>
      <c r="J1016" t="s">
        <v>790</v>
      </c>
      <c r="K1016" t="s">
        <v>791</v>
      </c>
      <c r="L1016">
        <v>2097</v>
      </c>
      <c r="M1016" t="s">
        <v>798</v>
      </c>
      <c r="N1016">
        <v>2000</v>
      </c>
      <c r="O1016" t="s">
        <v>271</v>
      </c>
      <c r="P1016" s="6" t="str">
        <f t="shared" si="96"/>
        <v>Expenditure</v>
      </c>
      <c r="Q1016" s="246">
        <v>5990</v>
      </c>
      <c r="R1016" s="246">
        <v>5990</v>
      </c>
      <c r="S1016" s="244">
        <v>5990</v>
      </c>
      <c r="V1016" s="259">
        <f t="shared" si="98"/>
        <v>5990</v>
      </c>
      <c r="X1016" s="245">
        <v>10</v>
      </c>
      <c r="AJ1016" s="245">
        <v>5990</v>
      </c>
      <c r="AK1016" s="250">
        <v>6000</v>
      </c>
      <c r="AP1016" s="257">
        <f t="shared" si="93"/>
        <v>6000</v>
      </c>
      <c r="AR1016" t="s">
        <v>3573</v>
      </c>
      <c r="AS1016" s="245">
        <f t="shared" si="94"/>
        <v>6000</v>
      </c>
      <c r="AU1016" s="8" t="s">
        <v>1286</v>
      </c>
    </row>
    <row r="1017" spans="2:49" hidden="1" x14ac:dyDescent="0.3">
      <c r="B1017" t="str">
        <f>VLOOKUP(D1017,'[1]DOF080 Rev'!B:B,1,FALSE)</f>
        <v>20975002</v>
      </c>
      <c r="C1017" t="s">
        <v>1294</v>
      </c>
      <c r="D1017" t="str">
        <f t="shared" si="97"/>
        <v>20975002</v>
      </c>
      <c r="E1017" t="str">
        <f t="shared" si="95"/>
        <v>People &amp; Place DirectorateAss Dir CommunitiesEden Leisure Centre &amp; Appleby Swimming P</v>
      </c>
      <c r="F1017" t="s">
        <v>482</v>
      </c>
      <c r="G1017" t="s">
        <v>483</v>
      </c>
      <c r="H1017" t="s">
        <v>247</v>
      </c>
      <c r="I1017" t="s">
        <v>1220</v>
      </c>
      <c r="J1017" t="s">
        <v>790</v>
      </c>
      <c r="K1017" t="s">
        <v>791</v>
      </c>
      <c r="L1017">
        <v>2097</v>
      </c>
      <c r="M1017" t="s">
        <v>798</v>
      </c>
      <c r="N1017">
        <v>5002</v>
      </c>
      <c r="O1017" t="s">
        <v>308</v>
      </c>
      <c r="P1017" s="6" t="s">
        <v>1185</v>
      </c>
      <c r="Q1017" s="246">
        <v>173240</v>
      </c>
      <c r="R1017" s="246">
        <v>173240</v>
      </c>
      <c r="S1017" s="244">
        <v>173240</v>
      </c>
      <c r="V1017" s="259">
        <f t="shared" si="98"/>
        <v>173240</v>
      </c>
      <c r="AJ1017" s="245">
        <v>173240</v>
      </c>
      <c r="AK1017" s="250">
        <v>173240</v>
      </c>
      <c r="AP1017" s="257">
        <f t="shared" si="93"/>
        <v>173240</v>
      </c>
      <c r="AR1017" t="s">
        <v>3573</v>
      </c>
      <c r="AS1017" s="245">
        <f t="shared" si="94"/>
        <v>173240</v>
      </c>
      <c r="AU1017" s="8" t="s">
        <v>350</v>
      </c>
    </row>
    <row r="1018" spans="2:49" hidden="1" x14ac:dyDescent="0.3">
      <c r="B1018" t="str">
        <f>VLOOKUP(D1018,'[1]DOF080 Rev'!B:B,1,FALSE)</f>
        <v>20978300</v>
      </c>
      <c r="C1018" t="str">
        <f>VLOOKUP(D1018,Category!A:B,2,FALSE)</f>
        <v>NCOS</v>
      </c>
      <c r="D1018" t="str">
        <f t="shared" si="97"/>
        <v>20978300</v>
      </c>
      <c r="E1018" t="str">
        <f t="shared" si="95"/>
        <v>People &amp; Place DirectorateAss Dir CommunitiesEden Leisure Centre &amp; Appleby Swimming P</v>
      </c>
      <c r="F1018" t="s">
        <v>482</v>
      </c>
      <c r="G1018" t="s">
        <v>483</v>
      </c>
      <c r="H1018" t="s">
        <v>247</v>
      </c>
      <c r="I1018" t="s">
        <v>1220</v>
      </c>
      <c r="J1018" t="s">
        <v>790</v>
      </c>
      <c r="K1018" t="s">
        <v>791</v>
      </c>
      <c r="L1018">
        <v>2097</v>
      </c>
      <c r="M1018" t="s">
        <v>798</v>
      </c>
      <c r="N1018">
        <v>8300</v>
      </c>
      <c r="O1018" t="s">
        <v>801</v>
      </c>
      <c r="P1018" s="6" t="str">
        <f t="shared" si="96"/>
        <v>Income</v>
      </c>
      <c r="Q1018" s="246">
        <v>-13000</v>
      </c>
      <c r="R1018" s="246">
        <v>-13000</v>
      </c>
      <c r="S1018" s="244">
        <v>-13000</v>
      </c>
      <c r="V1018" s="259">
        <f t="shared" si="98"/>
        <v>-13000</v>
      </c>
      <c r="AJ1018" s="245">
        <v>-13000</v>
      </c>
      <c r="AK1018" s="250">
        <v>-13000</v>
      </c>
      <c r="AP1018" s="257">
        <f t="shared" si="93"/>
        <v>-13000</v>
      </c>
      <c r="AR1018" t="s">
        <v>3573</v>
      </c>
      <c r="AS1018" s="245">
        <f t="shared" si="94"/>
        <v>-13000</v>
      </c>
      <c r="AU1018" s="8" t="s">
        <v>3095</v>
      </c>
    </row>
    <row r="1019" spans="2:49" hidden="1" x14ac:dyDescent="0.3">
      <c r="B1019" t="str">
        <f>VLOOKUP(D1019,'[1]DOF080 Rev'!B:B,1,FALSE)</f>
        <v>20978500</v>
      </c>
      <c r="C1019" t="str">
        <f>VLOOKUP(D1019,Category!A:B,2,FALSE)</f>
        <v>NCOS</v>
      </c>
      <c r="D1019" t="str">
        <f t="shared" si="97"/>
        <v>20978500</v>
      </c>
      <c r="E1019" t="str">
        <f t="shared" si="95"/>
        <v>People &amp; Place DirectorateAss Dir CommunitiesEden Leisure Centre &amp; Appleby Swimming P</v>
      </c>
      <c r="F1019" t="s">
        <v>482</v>
      </c>
      <c r="G1019" t="s">
        <v>483</v>
      </c>
      <c r="H1019" t="s">
        <v>247</v>
      </c>
      <c r="I1019" t="s">
        <v>1220</v>
      </c>
      <c r="J1019" t="s">
        <v>790</v>
      </c>
      <c r="K1019" t="s">
        <v>791</v>
      </c>
      <c r="L1019">
        <v>2097</v>
      </c>
      <c r="M1019" t="s">
        <v>798</v>
      </c>
      <c r="N1019">
        <v>8500</v>
      </c>
      <c r="O1019" t="s">
        <v>362</v>
      </c>
      <c r="P1019" s="6" t="str">
        <f t="shared" si="96"/>
        <v>Income</v>
      </c>
      <c r="Q1019" s="246">
        <v>-50</v>
      </c>
      <c r="R1019" s="246">
        <v>-50</v>
      </c>
      <c r="S1019" s="244">
        <v>-50</v>
      </c>
      <c r="V1019" s="259">
        <f t="shared" si="98"/>
        <v>-50</v>
      </c>
      <c r="AJ1019" s="245">
        <v>-50</v>
      </c>
      <c r="AK1019" s="250">
        <v>-50</v>
      </c>
      <c r="AP1019" s="257">
        <f t="shared" si="93"/>
        <v>-50</v>
      </c>
      <c r="AR1019" t="s">
        <v>3573</v>
      </c>
      <c r="AS1019" s="245">
        <f t="shared" si="94"/>
        <v>-50</v>
      </c>
      <c r="AU1019" s="8" t="s">
        <v>1286</v>
      </c>
    </row>
    <row r="1020" spans="2:49" hidden="1" x14ac:dyDescent="0.3">
      <c r="B1020" t="str">
        <f>VLOOKUP(D1020,'[1]DOF080 Rev'!B:B,1,FALSE)</f>
        <v>20991042</v>
      </c>
      <c r="C1020" t="str">
        <f>VLOOKUP(D1020,Category!A:B,2,FALSE)</f>
        <v>NCOS</v>
      </c>
      <c r="D1020" t="str">
        <f t="shared" si="97"/>
        <v>20991042</v>
      </c>
      <c r="E1020" t="str">
        <f t="shared" si="95"/>
        <v>People &amp; Place DirectorateAss Dir CommunitiesEden Leisure Centre &amp; Appleby Swimming P</v>
      </c>
      <c r="F1020" t="s">
        <v>482</v>
      </c>
      <c r="G1020" t="s">
        <v>483</v>
      </c>
      <c r="H1020" t="s">
        <v>247</v>
      </c>
      <c r="I1020" t="s">
        <v>1220</v>
      </c>
      <c r="J1020" t="s">
        <v>790</v>
      </c>
      <c r="K1020" t="s">
        <v>791</v>
      </c>
      <c r="L1020">
        <v>2099</v>
      </c>
      <c r="M1020" t="s">
        <v>802</v>
      </c>
      <c r="N1020">
        <v>1042</v>
      </c>
      <c r="O1020" t="s">
        <v>180</v>
      </c>
      <c r="P1020" s="6" t="str">
        <f t="shared" si="96"/>
        <v>Expenditure</v>
      </c>
      <c r="Q1020" s="246">
        <v>1640</v>
      </c>
      <c r="R1020" s="246">
        <v>1640</v>
      </c>
      <c r="S1020" s="244">
        <v>1640</v>
      </c>
      <c r="V1020" s="259">
        <f t="shared" si="98"/>
        <v>1640</v>
      </c>
      <c r="X1020" s="245">
        <v>20</v>
      </c>
      <c r="AJ1020" s="245">
        <v>1640</v>
      </c>
      <c r="AK1020" s="250">
        <v>1660</v>
      </c>
      <c r="AP1020" s="257">
        <f t="shared" si="93"/>
        <v>1660</v>
      </c>
      <c r="AR1020" t="s">
        <v>3573</v>
      </c>
      <c r="AS1020" s="245">
        <f t="shared" si="94"/>
        <v>1660</v>
      </c>
      <c r="AU1020" s="8" t="s">
        <v>1286</v>
      </c>
    </row>
    <row r="1021" spans="2:49" hidden="1" x14ac:dyDescent="0.3">
      <c r="B1021" t="str">
        <f>VLOOKUP(D1021,'[1]DOF080 Rev'!B:B,1,FALSE)</f>
        <v>20991054</v>
      </c>
      <c r="C1021" t="str">
        <f>VLOOKUP(D1021,Category!A:B,2,FALSE)</f>
        <v>NCOS</v>
      </c>
      <c r="D1021" t="str">
        <f t="shared" si="97"/>
        <v>20991054</v>
      </c>
      <c r="E1021" t="str">
        <f t="shared" si="95"/>
        <v>People &amp; Place DirectorateAss Dir CommunitiesEden Leisure Centre &amp; Appleby Swimming P</v>
      </c>
      <c r="F1021" t="s">
        <v>482</v>
      </c>
      <c r="G1021" t="s">
        <v>483</v>
      </c>
      <c r="H1021" t="s">
        <v>247</v>
      </c>
      <c r="I1021" t="s">
        <v>1220</v>
      </c>
      <c r="J1021" t="s">
        <v>790</v>
      </c>
      <c r="K1021" t="s">
        <v>791</v>
      </c>
      <c r="L1021">
        <v>2099</v>
      </c>
      <c r="M1021" t="s">
        <v>802</v>
      </c>
      <c r="N1021">
        <v>1054</v>
      </c>
      <c r="O1021" t="s">
        <v>612</v>
      </c>
      <c r="P1021" s="6" t="str">
        <f t="shared" si="96"/>
        <v>Expenditure</v>
      </c>
      <c r="Q1021" s="246">
        <v>310</v>
      </c>
      <c r="R1021" s="246">
        <v>310</v>
      </c>
      <c r="S1021" s="244">
        <v>310</v>
      </c>
      <c r="V1021" s="259">
        <f t="shared" si="98"/>
        <v>310</v>
      </c>
      <c r="AJ1021" s="245">
        <v>310</v>
      </c>
      <c r="AK1021" s="250">
        <v>310</v>
      </c>
      <c r="AP1021" s="257">
        <f t="shared" si="93"/>
        <v>310</v>
      </c>
      <c r="AR1021" t="s">
        <v>3573</v>
      </c>
      <c r="AS1021" s="245">
        <f t="shared" si="94"/>
        <v>310</v>
      </c>
      <c r="AU1021" s="8" t="s">
        <v>1286</v>
      </c>
    </row>
    <row r="1022" spans="2:49" ht="28.8" hidden="1" x14ac:dyDescent="0.3">
      <c r="B1022" t="str">
        <f>VLOOKUP(D1022,'[1]DOF080 Rev'!B:B,1,FALSE)</f>
        <v>20991101</v>
      </c>
      <c r="C1022" t="str">
        <f>VLOOKUP(D1022,Category!A:B,2,FALSE)</f>
        <v>NCOS</v>
      </c>
      <c r="D1022" t="str">
        <f t="shared" si="97"/>
        <v>20991101</v>
      </c>
      <c r="E1022" t="str">
        <f t="shared" si="95"/>
        <v>People &amp; Place DirectorateAss Dir CommunitiesEden Leisure Centre &amp; Appleby Swimming P</v>
      </c>
      <c r="F1022" t="s">
        <v>482</v>
      </c>
      <c r="G1022" t="s">
        <v>483</v>
      </c>
      <c r="H1022" t="s">
        <v>247</v>
      </c>
      <c r="I1022" t="s">
        <v>1220</v>
      </c>
      <c r="J1022" t="s">
        <v>790</v>
      </c>
      <c r="K1022" t="s">
        <v>791</v>
      </c>
      <c r="L1022">
        <v>2099</v>
      </c>
      <c r="M1022" t="s">
        <v>802</v>
      </c>
      <c r="N1022">
        <v>1101</v>
      </c>
      <c r="O1022" t="s">
        <v>797</v>
      </c>
      <c r="P1022" s="6" t="str">
        <f t="shared" si="96"/>
        <v>Expenditure</v>
      </c>
      <c r="Q1022" s="246">
        <v>3120</v>
      </c>
      <c r="R1022" s="246">
        <v>3120</v>
      </c>
      <c r="S1022" s="244">
        <v>3120</v>
      </c>
      <c r="V1022" s="259">
        <f t="shared" si="98"/>
        <v>3120</v>
      </c>
      <c r="X1022" s="245">
        <v>880</v>
      </c>
      <c r="AJ1022" s="245">
        <v>3120</v>
      </c>
      <c r="AK1022" s="250">
        <v>4000</v>
      </c>
      <c r="AP1022" s="257">
        <f t="shared" si="93"/>
        <v>4000</v>
      </c>
      <c r="AR1022" t="s">
        <v>3573</v>
      </c>
      <c r="AS1022" s="245">
        <f t="shared" si="94"/>
        <v>4000</v>
      </c>
      <c r="AU1022" s="8" t="s">
        <v>3096</v>
      </c>
    </row>
    <row r="1023" spans="2:49" hidden="1" x14ac:dyDescent="0.3">
      <c r="B1023" t="str">
        <f>VLOOKUP(D1023,'[1]DOF080 Rev'!B:B,1,FALSE)</f>
        <v>20992000</v>
      </c>
      <c r="C1023" t="str">
        <f>VLOOKUP(D1023,Category!A:B,2,FALSE)</f>
        <v>NCOS</v>
      </c>
      <c r="D1023" t="str">
        <f t="shared" si="97"/>
        <v>20992000</v>
      </c>
      <c r="E1023" t="str">
        <f t="shared" si="95"/>
        <v>People &amp; Place DirectorateAss Dir CommunitiesEden Leisure Centre &amp; Appleby Swimming P</v>
      </c>
      <c r="F1023" t="s">
        <v>482</v>
      </c>
      <c r="G1023" t="s">
        <v>483</v>
      </c>
      <c r="H1023" t="s">
        <v>247</v>
      </c>
      <c r="I1023" t="s">
        <v>1220</v>
      </c>
      <c r="J1023" t="s">
        <v>790</v>
      </c>
      <c r="K1023" t="s">
        <v>791</v>
      </c>
      <c r="L1023">
        <v>2099</v>
      </c>
      <c r="M1023" t="s">
        <v>802</v>
      </c>
      <c r="N1023">
        <v>2000</v>
      </c>
      <c r="O1023" t="s">
        <v>271</v>
      </c>
      <c r="P1023" s="6" t="str">
        <f t="shared" si="96"/>
        <v>Expenditure</v>
      </c>
      <c r="Q1023" s="246">
        <v>3420</v>
      </c>
      <c r="R1023" s="246">
        <v>3420</v>
      </c>
      <c r="S1023" s="244">
        <v>3420</v>
      </c>
      <c r="V1023" s="259">
        <f t="shared" si="98"/>
        <v>3420</v>
      </c>
      <c r="X1023" s="245">
        <v>80</v>
      </c>
      <c r="AJ1023" s="245">
        <v>3420</v>
      </c>
      <c r="AK1023" s="250">
        <v>3500</v>
      </c>
      <c r="AP1023" s="257">
        <f t="shared" si="93"/>
        <v>3500</v>
      </c>
      <c r="AR1023" t="s">
        <v>3573</v>
      </c>
      <c r="AS1023" s="245">
        <f t="shared" si="94"/>
        <v>3500</v>
      </c>
      <c r="AU1023" s="8" t="s">
        <v>1286</v>
      </c>
    </row>
    <row r="1024" spans="2:49" hidden="1" x14ac:dyDescent="0.3">
      <c r="B1024" t="str">
        <f>VLOOKUP(D1024,'[1]DOF080 Rev'!B:B,1,FALSE)</f>
        <v>20995002</v>
      </c>
      <c r="C1024" t="s">
        <v>1294</v>
      </c>
      <c r="D1024" t="str">
        <f t="shared" si="97"/>
        <v>20995002</v>
      </c>
      <c r="E1024" t="str">
        <f t="shared" si="95"/>
        <v>People &amp; Place DirectorateAss Dir CommunitiesEden Leisure Centre &amp; Appleby Swimming P</v>
      </c>
      <c r="F1024" t="s">
        <v>482</v>
      </c>
      <c r="G1024" t="s">
        <v>483</v>
      </c>
      <c r="H1024" t="s">
        <v>247</v>
      </c>
      <c r="I1024" t="s">
        <v>1220</v>
      </c>
      <c r="J1024" t="s">
        <v>790</v>
      </c>
      <c r="K1024" t="s">
        <v>791</v>
      </c>
      <c r="L1024">
        <v>2099</v>
      </c>
      <c r="M1024" t="s">
        <v>802</v>
      </c>
      <c r="N1024">
        <v>5002</v>
      </c>
      <c r="O1024" t="s">
        <v>308</v>
      </c>
      <c r="P1024" s="6" t="s">
        <v>1185</v>
      </c>
      <c r="Q1024" s="246">
        <v>38990</v>
      </c>
      <c r="R1024" s="246">
        <v>38990</v>
      </c>
      <c r="S1024" s="244">
        <v>38990</v>
      </c>
      <c r="V1024" s="259">
        <f t="shared" si="98"/>
        <v>38990</v>
      </c>
      <c r="AJ1024" s="245">
        <v>38990</v>
      </c>
      <c r="AK1024" s="250">
        <v>38990</v>
      </c>
      <c r="AP1024" s="257">
        <f t="shared" si="93"/>
        <v>38990</v>
      </c>
      <c r="AR1024" t="s">
        <v>3573</v>
      </c>
      <c r="AS1024" s="245">
        <f t="shared" si="94"/>
        <v>38990</v>
      </c>
      <c r="AU1024" s="8" t="s">
        <v>350</v>
      </c>
    </row>
    <row r="1025" spans="2:50" ht="28.8" hidden="1" x14ac:dyDescent="0.3">
      <c r="B1025" t="str">
        <f>VLOOKUP(D1025,'[1]DOF080 Rev'!B:B,1,FALSE)</f>
        <v>21011000</v>
      </c>
      <c r="C1025" t="str">
        <f>VLOOKUP(D1025,Category!A:B,2,FALSE)</f>
        <v>NCOS</v>
      </c>
      <c r="D1025" t="str">
        <f t="shared" si="97"/>
        <v>21011000</v>
      </c>
      <c r="E1025" t="str">
        <f t="shared" si="95"/>
        <v>People &amp; Place DirectorateAss Dir CommunitiesEden Leisure Centre &amp; Appleby Swimming P</v>
      </c>
      <c r="F1025" t="s">
        <v>482</v>
      </c>
      <c r="G1025" t="s">
        <v>483</v>
      </c>
      <c r="H1025" t="s">
        <v>247</v>
      </c>
      <c r="I1025" t="s">
        <v>1220</v>
      </c>
      <c r="J1025" t="s">
        <v>790</v>
      </c>
      <c r="K1025" t="s">
        <v>791</v>
      </c>
      <c r="L1025">
        <v>2101</v>
      </c>
      <c r="M1025" t="s">
        <v>803</v>
      </c>
      <c r="N1025">
        <v>1000</v>
      </c>
      <c r="O1025" t="s">
        <v>427</v>
      </c>
      <c r="P1025" s="6" t="str">
        <f t="shared" si="96"/>
        <v>Expenditure</v>
      </c>
      <c r="Q1025" s="246">
        <v>2060</v>
      </c>
      <c r="R1025" s="246">
        <v>2060</v>
      </c>
      <c r="S1025" s="244">
        <v>2060</v>
      </c>
      <c r="V1025" s="259">
        <f t="shared" si="98"/>
        <v>2060</v>
      </c>
      <c r="AJ1025" s="245">
        <v>2060</v>
      </c>
      <c r="AK1025" s="250">
        <v>2060</v>
      </c>
      <c r="AP1025" s="257">
        <f t="shared" si="93"/>
        <v>2060</v>
      </c>
      <c r="AR1025" t="s">
        <v>3573</v>
      </c>
      <c r="AS1025" s="245">
        <f t="shared" si="94"/>
        <v>2060</v>
      </c>
      <c r="AT1025" s="8" t="s">
        <v>3097</v>
      </c>
      <c r="AW1025" s="263"/>
      <c r="AX1025" s="265">
        <v>8940</v>
      </c>
    </row>
    <row r="1026" spans="2:50" hidden="1" x14ac:dyDescent="0.3">
      <c r="B1026" t="str">
        <f>VLOOKUP(D1026,'[1]DOF080 Rev'!B:B,1,FALSE)</f>
        <v>21011007</v>
      </c>
      <c r="C1026" t="str">
        <f>VLOOKUP(D1026,Category!A:B,2,FALSE)</f>
        <v>NCOS</v>
      </c>
      <c r="D1026" t="str">
        <f t="shared" si="97"/>
        <v>21011007</v>
      </c>
      <c r="E1026" t="str">
        <f t="shared" si="95"/>
        <v>People &amp; Place DirectorateAss Dir CommunitiesEden Leisure Centre &amp; Appleby Swimming P</v>
      </c>
      <c r="F1026" t="s">
        <v>482</v>
      </c>
      <c r="G1026" t="s">
        <v>483</v>
      </c>
      <c r="H1026" t="s">
        <v>247</v>
      </c>
      <c r="I1026" t="s">
        <v>1220</v>
      </c>
      <c r="J1026" t="s">
        <v>790</v>
      </c>
      <c r="K1026" t="s">
        <v>791</v>
      </c>
      <c r="L1026">
        <v>2101</v>
      </c>
      <c r="M1026" t="s">
        <v>803</v>
      </c>
      <c r="N1026">
        <v>1007</v>
      </c>
      <c r="O1026" t="s">
        <v>539</v>
      </c>
      <c r="P1026" s="6" t="str">
        <f t="shared" si="96"/>
        <v>Expenditure</v>
      </c>
      <c r="Q1026" s="246">
        <v>5410</v>
      </c>
      <c r="R1026" s="246">
        <v>5410</v>
      </c>
      <c r="S1026" s="244">
        <v>5410</v>
      </c>
      <c r="V1026" s="259">
        <f t="shared" si="98"/>
        <v>5410</v>
      </c>
      <c r="AJ1026" s="245">
        <v>5410</v>
      </c>
      <c r="AK1026" s="250">
        <v>5410</v>
      </c>
      <c r="AP1026" s="257">
        <f t="shared" si="93"/>
        <v>5410</v>
      </c>
      <c r="AR1026" t="s">
        <v>3573</v>
      </c>
      <c r="AS1026" s="245">
        <f t="shared" si="94"/>
        <v>5410</v>
      </c>
      <c r="AT1026" s="8" t="s">
        <v>3098</v>
      </c>
      <c r="AW1026" s="263"/>
      <c r="AX1026" s="265">
        <v>6590</v>
      </c>
    </row>
    <row r="1027" spans="2:50" hidden="1" x14ac:dyDescent="0.3">
      <c r="B1027" t="str">
        <f>VLOOKUP(D1027,'[1]DOF080 Rev'!B:B,1,FALSE)</f>
        <v>21011042</v>
      </c>
      <c r="C1027" t="str">
        <f>VLOOKUP(D1027,Category!A:B,2,FALSE)</f>
        <v>NCOS</v>
      </c>
      <c r="D1027" t="str">
        <f t="shared" si="97"/>
        <v>21011042</v>
      </c>
      <c r="E1027" t="str">
        <f t="shared" si="95"/>
        <v>People &amp; Place DirectorateAss Dir CommunitiesEden Leisure Centre &amp; Appleby Swimming P</v>
      </c>
      <c r="F1027" t="s">
        <v>482</v>
      </c>
      <c r="G1027" t="s">
        <v>483</v>
      </c>
      <c r="H1027" t="s">
        <v>247</v>
      </c>
      <c r="I1027" t="s">
        <v>1220</v>
      </c>
      <c r="J1027" t="s">
        <v>790</v>
      </c>
      <c r="K1027" t="s">
        <v>791</v>
      </c>
      <c r="L1027">
        <v>2101</v>
      </c>
      <c r="M1027" t="s">
        <v>803</v>
      </c>
      <c r="N1027">
        <v>1042</v>
      </c>
      <c r="O1027" t="s">
        <v>180</v>
      </c>
      <c r="P1027" s="6" t="str">
        <f t="shared" si="96"/>
        <v>Expenditure</v>
      </c>
      <c r="Q1027" s="246">
        <v>1020</v>
      </c>
      <c r="R1027" s="246">
        <v>1020</v>
      </c>
      <c r="S1027" s="244">
        <v>1020</v>
      </c>
      <c r="V1027" s="259">
        <f t="shared" si="98"/>
        <v>1020</v>
      </c>
      <c r="X1027" s="245">
        <v>10</v>
      </c>
      <c r="AJ1027" s="245">
        <v>1020</v>
      </c>
      <c r="AK1027" s="250">
        <v>1030</v>
      </c>
      <c r="AP1027" s="257">
        <f t="shared" si="93"/>
        <v>1030</v>
      </c>
      <c r="AR1027" t="s">
        <v>3573</v>
      </c>
      <c r="AS1027" s="245">
        <f t="shared" si="94"/>
        <v>1030</v>
      </c>
      <c r="AU1027" s="8" t="s">
        <v>350</v>
      </c>
    </row>
    <row r="1028" spans="2:50" ht="28.8" hidden="1" x14ac:dyDescent="0.3">
      <c r="B1028" t="str">
        <f>VLOOKUP(D1028,'[1]DOF080 Rev'!B:B,1,FALSE)</f>
        <v>21011081</v>
      </c>
      <c r="C1028" t="str">
        <f>VLOOKUP(D1028,Category!A:B,2,FALSE)</f>
        <v>NCOS</v>
      </c>
      <c r="D1028" t="str">
        <f t="shared" si="97"/>
        <v>21011081</v>
      </c>
      <c r="E1028" t="str">
        <f t="shared" si="95"/>
        <v>People &amp; Place DirectorateAss Dir CommunitiesEden Leisure Centre &amp; Appleby Swimming P</v>
      </c>
      <c r="F1028" t="s">
        <v>482</v>
      </c>
      <c r="G1028" t="s">
        <v>483</v>
      </c>
      <c r="H1028" t="s">
        <v>247</v>
      </c>
      <c r="I1028" t="s">
        <v>1220</v>
      </c>
      <c r="J1028" t="s">
        <v>790</v>
      </c>
      <c r="K1028" t="s">
        <v>791</v>
      </c>
      <c r="L1028">
        <v>2101</v>
      </c>
      <c r="M1028" t="s">
        <v>803</v>
      </c>
      <c r="N1028">
        <v>1081</v>
      </c>
      <c r="O1028" t="s">
        <v>799</v>
      </c>
      <c r="P1028" s="6" t="str">
        <f t="shared" si="96"/>
        <v>Expenditure</v>
      </c>
      <c r="Q1028" s="246">
        <v>2690</v>
      </c>
      <c r="R1028" s="246">
        <v>2690</v>
      </c>
      <c r="S1028" s="244">
        <v>2690</v>
      </c>
      <c r="V1028" s="259">
        <f t="shared" si="98"/>
        <v>2690</v>
      </c>
      <c r="AJ1028" s="245">
        <v>2690</v>
      </c>
      <c r="AK1028" s="250">
        <v>2690</v>
      </c>
      <c r="AP1028" s="257">
        <f t="shared" si="93"/>
        <v>2690</v>
      </c>
      <c r="AR1028" t="s">
        <v>3573</v>
      </c>
      <c r="AS1028" s="245">
        <f t="shared" si="94"/>
        <v>2690</v>
      </c>
      <c r="AT1028" s="8" t="s">
        <v>3099</v>
      </c>
      <c r="AW1028" s="263"/>
      <c r="AX1028" s="265">
        <v>2310</v>
      </c>
    </row>
    <row r="1029" spans="2:50" hidden="1" x14ac:dyDescent="0.3">
      <c r="B1029" t="str">
        <f>VLOOKUP(D1029,'[1]DOF080 Rev'!B:B,1,FALSE)</f>
        <v>21011107</v>
      </c>
      <c r="C1029" t="str">
        <f>VLOOKUP(D1029,Category!A:B,2,FALSE)</f>
        <v>NCOS</v>
      </c>
      <c r="D1029" t="str">
        <f t="shared" si="97"/>
        <v>21011107</v>
      </c>
      <c r="E1029" t="str">
        <f t="shared" si="95"/>
        <v>People &amp; Place DirectorateAss Dir CommunitiesEden Leisure Centre &amp; Appleby Swimming P</v>
      </c>
      <c r="F1029" t="s">
        <v>482</v>
      </c>
      <c r="G1029" t="s">
        <v>483</v>
      </c>
      <c r="H1029" t="s">
        <v>247</v>
      </c>
      <c r="I1029" t="s">
        <v>1220</v>
      </c>
      <c r="J1029" t="s">
        <v>790</v>
      </c>
      <c r="K1029" t="s">
        <v>791</v>
      </c>
      <c r="L1029">
        <v>2101</v>
      </c>
      <c r="M1029" t="s">
        <v>803</v>
      </c>
      <c r="N1029">
        <v>1107</v>
      </c>
      <c r="O1029" s="7" t="s">
        <v>804</v>
      </c>
      <c r="P1029" s="6" t="str">
        <f t="shared" si="96"/>
        <v>Expenditure</v>
      </c>
      <c r="Q1029" s="246">
        <v>1500</v>
      </c>
      <c r="R1029" s="246">
        <v>1500</v>
      </c>
      <c r="S1029" s="244">
        <v>1500</v>
      </c>
      <c r="V1029" s="259">
        <f t="shared" si="98"/>
        <v>1500</v>
      </c>
      <c r="AJ1029" s="245">
        <v>1500</v>
      </c>
      <c r="AK1029" s="250">
        <v>1500</v>
      </c>
      <c r="AP1029" s="257">
        <f t="shared" si="93"/>
        <v>1500</v>
      </c>
      <c r="AR1029" t="s">
        <v>3573</v>
      </c>
      <c r="AS1029" s="245">
        <f t="shared" si="94"/>
        <v>1500</v>
      </c>
      <c r="AU1029" s="8" t="s">
        <v>1286</v>
      </c>
    </row>
    <row r="1030" spans="2:50" hidden="1" x14ac:dyDescent="0.3">
      <c r="B1030" t="str">
        <f>VLOOKUP(D1030,'[1]DOF080 Rev'!B:B,1,FALSE)</f>
        <v>21013005</v>
      </c>
      <c r="C1030" t="str">
        <f>VLOOKUP(D1030,Category!A:B,2,FALSE)</f>
        <v>NCOS</v>
      </c>
      <c r="D1030" t="str">
        <f t="shared" si="97"/>
        <v>21013005</v>
      </c>
      <c r="E1030" t="str">
        <f t="shared" si="95"/>
        <v>People &amp; Place DirectorateAss Dir CommunitiesEden Leisure Centre &amp; Appleby Swimming P</v>
      </c>
      <c r="F1030" t="s">
        <v>482</v>
      </c>
      <c r="G1030" t="s">
        <v>483</v>
      </c>
      <c r="H1030" t="s">
        <v>247</v>
      </c>
      <c r="I1030" t="s">
        <v>1220</v>
      </c>
      <c r="J1030" t="s">
        <v>790</v>
      </c>
      <c r="K1030" t="s">
        <v>791</v>
      </c>
      <c r="L1030">
        <v>2101</v>
      </c>
      <c r="M1030" t="s">
        <v>803</v>
      </c>
      <c r="N1030">
        <v>3005</v>
      </c>
      <c r="O1030" t="s">
        <v>793</v>
      </c>
      <c r="P1030" s="6" t="str">
        <f t="shared" si="96"/>
        <v>Expenditure</v>
      </c>
      <c r="Q1030" s="246">
        <v>49890</v>
      </c>
      <c r="R1030" s="246">
        <v>49890</v>
      </c>
      <c r="S1030" s="244">
        <v>49890</v>
      </c>
      <c r="V1030" s="259">
        <f t="shared" si="98"/>
        <v>49890</v>
      </c>
      <c r="X1030" s="245">
        <v>4990</v>
      </c>
      <c r="AJ1030" s="245">
        <v>49890</v>
      </c>
      <c r="AK1030" s="250">
        <v>54880</v>
      </c>
      <c r="AP1030" s="257">
        <f t="shared" ref="AP1030:AP1093" si="99">SUM(AK1030:AO1030)</f>
        <v>54880</v>
      </c>
      <c r="AR1030" t="s">
        <v>3573</v>
      </c>
      <c r="AS1030" s="245">
        <f t="shared" ref="AS1030:AS1093" si="100">SUM(AP1030:AR1030)</f>
        <v>54880</v>
      </c>
      <c r="AU1030" s="8" t="s">
        <v>3100</v>
      </c>
    </row>
    <row r="1031" spans="2:50" hidden="1" x14ac:dyDescent="0.3">
      <c r="B1031" t="str">
        <f>VLOOKUP(D1031,'[1]DOF080 Rev'!B:B,1,FALSE)</f>
        <v>21015002</v>
      </c>
      <c r="C1031" t="s">
        <v>1294</v>
      </c>
      <c r="D1031" t="str">
        <f t="shared" si="97"/>
        <v>21015002</v>
      </c>
      <c r="E1031" t="str">
        <f t="shared" ref="E1031:E1094" si="101">G1031&amp;I1031&amp;K1031</f>
        <v>People &amp; Place DirectorateAss Dir CommunitiesEden Leisure Centre &amp; Appleby Swimming P</v>
      </c>
      <c r="F1031" t="s">
        <v>482</v>
      </c>
      <c r="G1031" t="s">
        <v>483</v>
      </c>
      <c r="H1031" t="s">
        <v>247</v>
      </c>
      <c r="I1031" t="s">
        <v>1220</v>
      </c>
      <c r="J1031" t="s">
        <v>790</v>
      </c>
      <c r="K1031" t="s">
        <v>791</v>
      </c>
      <c r="L1031">
        <v>2101</v>
      </c>
      <c r="M1031" t="s">
        <v>803</v>
      </c>
      <c r="N1031">
        <v>5002</v>
      </c>
      <c r="O1031" t="s">
        <v>308</v>
      </c>
      <c r="P1031" s="6" t="s">
        <v>1185</v>
      </c>
      <c r="Q1031" s="246">
        <v>23210</v>
      </c>
      <c r="R1031" s="246">
        <v>23210</v>
      </c>
      <c r="S1031" s="244">
        <v>23210</v>
      </c>
      <c r="V1031" s="259">
        <f t="shared" si="98"/>
        <v>23210</v>
      </c>
      <c r="AJ1031" s="245">
        <v>23210</v>
      </c>
      <c r="AK1031" s="250">
        <v>23210</v>
      </c>
      <c r="AP1031" s="257">
        <f t="shared" si="99"/>
        <v>23210</v>
      </c>
      <c r="AR1031" t="s">
        <v>3573</v>
      </c>
      <c r="AS1031" s="245">
        <f t="shared" si="100"/>
        <v>23210</v>
      </c>
      <c r="AU1031" s="8" t="s">
        <v>1286</v>
      </c>
    </row>
    <row r="1032" spans="2:50" hidden="1" x14ac:dyDescent="0.3">
      <c r="B1032" t="str">
        <f>VLOOKUP(D1032,'[1]DOF080 Rev'!B:B,1,FALSE)</f>
        <v>21018087</v>
      </c>
      <c r="C1032" t="str">
        <f>VLOOKUP(D1032,Category!A:B,2,FALSE)</f>
        <v>NCOS</v>
      </c>
      <c r="D1032" t="str">
        <f t="shared" ref="D1032:D1095" si="102">L1032&amp;N1032</f>
        <v>21018087</v>
      </c>
      <c r="E1032" t="str">
        <f t="shared" si="101"/>
        <v>People &amp; Place DirectorateAss Dir CommunitiesEden Leisure Centre &amp; Appleby Swimming P</v>
      </c>
      <c r="F1032" t="s">
        <v>482</v>
      </c>
      <c r="G1032" t="s">
        <v>483</v>
      </c>
      <c r="H1032" t="s">
        <v>247</v>
      </c>
      <c r="I1032" t="s">
        <v>1220</v>
      </c>
      <c r="J1032" t="s">
        <v>790</v>
      </c>
      <c r="K1032" t="s">
        <v>791</v>
      </c>
      <c r="L1032">
        <v>2101</v>
      </c>
      <c r="M1032" t="s">
        <v>803</v>
      </c>
      <c r="N1032">
        <v>8087</v>
      </c>
      <c r="O1032" t="s">
        <v>805</v>
      </c>
      <c r="P1032" s="6" t="str">
        <f t="shared" ref="P1032:P1094" si="103">IF(N1032&lt;5000,"Expenditure","Income")</f>
        <v>Income</v>
      </c>
      <c r="Q1032" s="246">
        <v>-2300</v>
      </c>
      <c r="R1032" s="246">
        <v>-2300</v>
      </c>
      <c r="S1032" s="244">
        <v>-2300</v>
      </c>
      <c r="V1032" s="259">
        <f t="shared" ref="V1032:V1095" si="104">SUM(S1032:U1032)</f>
        <v>-2300</v>
      </c>
      <c r="AJ1032" s="245">
        <v>-2300</v>
      </c>
      <c r="AK1032" s="250">
        <v>-2300</v>
      </c>
      <c r="AP1032" s="257">
        <f t="shared" si="99"/>
        <v>-2300</v>
      </c>
      <c r="AR1032" t="s">
        <v>3573</v>
      </c>
      <c r="AS1032" s="245">
        <f t="shared" si="100"/>
        <v>-2300</v>
      </c>
      <c r="AU1032" s="8" t="s">
        <v>3101</v>
      </c>
    </row>
    <row r="1033" spans="2:50" hidden="1" x14ac:dyDescent="0.3">
      <c r="B1033" t="str">
        <f>VLOOKUP(D1033,'[1]DOF080 Rev'!B:B,1,FALSE)</f>
        <v>21018500</v>
      </c>
      <c r="C1033" t="str">
        <f>VLOOKUP(D1033,Category!A:B,2,FALSE)</f>
        <v>NCOS</v>
      </c>
      <c r="D1033" t="str">
        <f t="shared" si="102"/>
        <v>21018500</v>
      </c>
      <c r="E1033" t="str">
        <f t="shared" si="101"/>
        <v>People &amp; Place DirectorateAss Dir CommunitiesEden Leisure Centre &amp; Appleby Swimming P</v>
      </c>
      <c r="F1033" t="s">
        <v>482</v>
      </c>
      <c r="G1033" t="s">
        <v>483</v>
      </c>
      <c r="H1033" t="s">
        <v>247</v>
      </c>
      <c r="I1033" t="s">
        <v>1220</v>
      </c>
      <c r="J1033" t="s">
        <v>790</v>
      </c>
      <c r="K1033" t="s">
        <v>791</v>
      </c>
      <c r="L1033">
        <v>2101</v>
      </c>
      <c r="M1033" t="s">
        <v>803</v>
      </c>
      <c r="N1033">
        <v>8500</v>
      </c>
      <c r="O1033" t="s">
        <v>362</v>
      </c>
      <c r="P1033" s="6" t="str">
        <f t="shared" si="103"/>
        <v>Income</v>
      </c>
      <c r="Q1033" s="246">
        <v>-50</v>
      </c>
      <c r="R1033" s="246">
        <v>-50</v>
      </c>
      <c r="S1033" s="244">
        <v>-50</v>
      </c>
      <c r="V1033" s="259">
        <f t="shared" si="104"/>
        <v>-50</v>
      </c>
      <c r="AJ1033" s="245">
        <v>-50</v>
      </c>
      <c r="AK1033" s="250">
        <v>-50</v>
      </c>
      <c r="AP1033" s="257">
        <f t="shared" si="99"/>
        <v>-50</v>
      </c>
      <c r="AR1033" t="s">
        <v>3573</v>
      </c>
      <c r="AS1033" s="245">
        <f t="shared" si="100"/>
        <v>-50</v>
      </c>
      <c r="AU1033" s="8" t="s">
        <v>1286</v>
      </c>
    </row>
    <row r="1034" spans="2:50" ht="28.8" hidden="1" x14ac:dyDescent="0.3">
      <c r="B1034" t="str">
        <f>VLOOKUP(D1034,'[1]DOF080 Rev'!B:B,1,FALSE)</f>
        <v>21301150</v>
      </c>
      <c r="C1034" t="str">
        <f>VLOOKUP(D1034,Category!A:B,2,FALSE)</f>
        <v>NCOS</v>
      </c>
      <c r="D1034" t="str">
        <f t="shared" si="102"/>
        <v>21301150</v>
      </c>
      <c r="E1034" t="str">
        <f t="shared" si="101"/>
        <v>People &amp; Place DirectorateAss Dir CommunitiesEden Leisure Centre &amp; Appleby Swimming P</v>
      </c>
      <c r="F1034" t="s">
        <v>482</v>
      </c>
      <c r="G1034" t="s">
        <v>483</v>
      </c>
      <c r="H1034" t="s">
        <v>247</v>
      </c>
      <c r="I1034" t="s">
        <v>1220</v>
      </c>
      <c r="J1034" t="s">
        <v>790</v>
      </c>
      <c r="K1034" t="s">
        <v>791</v>
      </c>
      <c r="L1034">
        <v>2130</v>
      </c>
      <c r="M1034" t="s">
        <v>806</v>
      </c>
      <c r="N1034">
        <v>1150</v>
      </c>
      <c r="O1034" t="s">
        <v>807</v>
      </c>
      <c r="P1034" s="6" t="str">
        <f t="shared" si="103"/>
        <v>Expenditure</v>
      </c>
      <c r="Q1034" s="246">
        <v>10010</v>
      </c>
      <c r="R1034" s="246">
        <v>10010</v>
      </c>
      <c r="S1034" s="244">
        <v>10010</v>
      </c>
      <c r="V1034" s="259">
        <f t="shared" si="104"/>
        <v>10010</v>
      </c>
      <c r="X1034" s="245">
        <v>1000</v>
      </c>
      <c r="AJ1034" s="245">
        <v>10010</v>
      </c>
      <c r="AK1034" s="250">
        <v>11010</v>
      </c>
      <c r="AP1034" s="257">
        <f t="shared" si="99"/>
        <v>11010</v>
      </c>
      <c r="AR1034" t="s">
        <v>3573</v>
      </c>
      <c r="AS1034" s="245">
        <f t="shared" si="100"/>
        <v>11010</v>
      </c>
      <c r="AU1034" s="8" t="s">
        <v>3102</v>
      </c>
    </row>
    <row r="1035" spans="2:50" hidden="1" x14ac:dyDescent="0.3">
      <c r="B1035" t="str">
        <f>VLOOKUP(D1035,'[1]DOF080 Rev'!B:B,1,FALSE)</f>
        <v>21301151</v>
      </c>
      <c r="C1035" t="str">
        <f>VLOOKUP(D1035,Category!A:B,2,FALSE)</f>
        <v>NCOS</v>
      </c>
      <c r="D1035" t="str">
        <f t="shared" si="102"/>
        <v>21301151</v>
      </c>
      <c r="E1035" t="str">
        <f t="shared" si="101"/>
        <v>People &amp; Place DirectorateAss Dir CommunitiesEden Leisure Centre &amp; Appleby Swimming P</v>
      </c>
      <c r="F1035" t="s">
        <v>482</v>
      </c>
      <c r="G1035" t="s">
        <v>483</v>
      </c>
      <c r="H1035" t="s">
        <v>247</v>
      </c>
      <c r="I1035" t="s">
        <v>1220</v>
      </c>
      <c r="J1035" t="s">
        <v>790</v>
      </c>
      <c r="K1035" t="s">
        <v>791</v>
      </c>
      <c r="L1035">
        <v>2130</v>
      </c>
      <c r="M1035" t="s">
        <v>806</v>
      </c>
      <c r="N1035">
        <v>1151</v>
      </c>
      <c r="O1035" t="s">
        <v>808</v>
      </c>
      <c r="P1035" s="6" t="str">
        <f t="shared" si="103"/>
        <v>Expenditure</v>
      </c>
      <c r="Q1035" s="246">
        <v>52490</v>
      </c>
      <c r="R1035" s="246">
        <v>52490</v>
      </c>
      <c r="S1035" s="244">
        <v>52490</v>
      </c>
      <c r="V1035" s="259">
        <f t="shared" si="104"/>
        <v>52490</v>
      </c>
      <c r="X1035" s="245">
        <v>5250</v>
      </c>
      <c r="AJ1035" s="245">
        <v>52490</v>
      </c>
      <c r="AK1035" s="250">
        <v>57740</v>
      </c>
      <c r="AP1035" s="257">
        <f t="shared" si="99"/>
        <v>57740</v>
      </c>
      <c r="AR1035" t="s">
        <v>3573</v>
      </c>
      <c r="AS1035" s="245">
        <f t="shared" si="100"/>
        <v>57740</v>
      </c>
      <c r="AU1035" s="8" t="s">
        <v>3103</v>
      </c>
    </row>
    <row r="1036" spans="2:50" hidden="1" x14ac:dyDescent="0.3">
      <c r="B1036" t="str">
        <f>VLOOKUP(D1036,'[1]DOF080 Rev'!B:B,1,FALSE)</f>
        <v>21301152</v>
      </c>
      <c r="C1036" t="str">
        <f>VLOOKUP(D1036,Category!A:B,2,FALSE)</f>
        <v>NCOS</v>
      </c>
      <c r="D1036" t="str">
        <f t="shared" si="102"/>
        <v>21301152</v>
      </c>
      <c r="E1036" t="str">
        <f t="shared" si="101"/>
        <v>People &amp; Place DirectorateAss Dir CommunitiesEden Leisure Centre &amp; Appleby Swimming P</v>
      </c>
      <c r="F1036" t="s">
        <v>482</v>
      </c>
      <c r="G1036" t="s">
        <v>483</v>
      </c>
      <c r="H1036" t="s">
        <v>247</v>
      </c>
      <c r="I1036" t="s">
        <v>1220</v>
      </c>
      <c r="J1036" t="s">
        <v>790</v>
      </c>
      <c r="K1036" t="s">
        <v>791</v>
      </c>
      <c r="L1036">
        <v>2130</v>
      </c>
      <c r="M1036" t="s">
        <v>806</v>
      </c>
      <c r="N1036">
        <v>1152</v>
      </c>
      <c r="O1036" t="s">
        <v>809</v>
      </c>
      <c r="P1036" s="6" t="str">
        <f t="shared" si="103"/>
        <v>Expenditure</v>
      </c>
      <c r="Q1036" s="246">
        <v>10790</v>
      </c>
      <c r="R1036" s="246">
        <v>10790</v>
      </c>
      <c r="S1036" s="244">
        <v>10790</v>
      </c>
      <c r="V1036" s="259">
        <f t="shared" si="104"/>
        <v>10790</v>
      </c>
      <c r="X1036" s="245">
        <v>1080</v>
      </c>
      <c r="AJ1036" s="245">
        <v>10790</v>
      </c>
      <c r="AK1036" s="250">
        <v>11870</v>
      </c>
      <c r="AP1036" s="257">
        <f t="shared" si="99"/>
        <v>11870</v>
      </c>
      <c r="AR1036" t="s">
        <v>3573</v>
      </c>
      <c r="AS1036" s="245">
        <f t="shared" si="100"/>
        <v>11870</v>
      </c>
      <c r="AU1036" s="8" t="s">
        <v>3103</v>
      </c>
    </row>
    <row r="1037" spans="2:50" hidden="1" x14ac:dyDescent="0.3">
      <c r="B1037" t="str">
        <f>VLOOKUP(D1037,'[1]DOF080 Rev'!B:B,1,FALSE)</f>
        <v>21301153</v>
      </c>
      <c r="C1037" t="str">
        <f>VLOOKUP(D1037,Category!A:B,2,FALSE)</f>
        <v>NCOS</v>
      </c>
      <c r="D1037" t="str">
        <f t="shared" si="102"/>
        <v>21301153</v>
      </c>
      <c r="E1037" t="str">
        <f t="shared" si="101"/>
        <v>People &amp; Place DirectorateAss Dir CommunitiesEden Leisure Centre &amp; Appleby Swimming P</v>
      </c>
      <c r="F1037" t="s">
        <v>482</v>
      </c>
      <c r="G1037" t="s">
        <v>483</v>
      </c>
      <c r="H1037" t="s">
        <v>247</v>
      </c>
      <c r="I1037" t="s">
        <v>1220</v>
      </c>
      <c r="J1037" t="s">
        <v>790</v>
      </c>
      <c r="K1037" t="s">
        <v>791</v>
      </c>
      <c r="L1037">
        <v>2130</v>
      </c>
      <c r="M1037" t="s">
        <v>806</v>
      </c>
      <c r="N1037">
        <v>1153</v>
      </c>
      <c r="O1037" t="s">
        <v>810</v>
      </c>
      <c r="P1037" s="6" t="str">
        <f t="shared" si="103"/>
        <v>Expenditure</v>
      </c>
      <c r="Q1037" s="246">
        <v>7810</v>
      </c>
      <c r="R1037" s="246">
        <v>7810</v>
      </c>
      <c r="S1037" s="244">
        <v>7810</v>
      </c>
      <c r="V1037" s="259">
        <f t="shared" si="104"/>
        <v>7810</v>
      </c>
      <c r="X1037" s="245">
        <v>780</v>
      </c>
      <c r="AJ1037" s="245">
        <v>7810</v>
      </c>
      <c r="AK1037" s="250">
        <v>8590</v>
      </c>
      <c r="AP1037" s="257">
        <f t="shared" si="99"/>
        <v>8590</v>
      </c>
      <c r="AR1037" t="s">
        <v>3573</v>
      </c>
      <c r="AS1037" s="245">
        <f t="shared" si="100"/>
        <v>8590</v>
      </c>
      <c r="AU1037" s="8" t="s">
        <v>3103</v>
      </c>
    </row>
    <row r="1038" spans="2:50" hidden="1" x14ac:dyDescent="0.3">
      <c r="B1038" t="str">
        <f>VLOOKUP(D1038,'[1]DOF080 Rev'!B:B,1,FALSE)</f>
        <v>21301154</v>
      </c>
      <c r="C1038" t="str">
        <f>VLOOKUP(D1038,Category!A:B,2,FALSE)</f>
        <v>NCOS</v>
      </c>
      <c r="D1038" t="str">
        <f t="shared" si="102"/>
        <v>21301154</v>
      </c>
      <c r="E1038" t="str">
        <f t="shared" si="101"/>
        <v>People &amp; Place DirectorateAss Dir CommunitiesEden Leisure Centre &amp; Appleby Swimming P</v>
      </c>
      <c r="F1038" t="s">
        <v>482</v>
      </c>
      <c r="G1038" t="s">
        <v>483</v>
      </c>
      <c r="H1038" t="s">
        <v>247</v>
      </c>
      <c r="I1038" t="s">
        <v>1220</v>
      </c>
      <c r="J1038" t="s">
        <v>790</v>
      </c>
      <c r="K1038" t="s">
        <v>791</v>
      </c>
      <c r="L1038">
        <v>2130</v>
      </c>
      <c r="M1038" t="s">
        <v>806</v>
      </c>
      <c r="N1038">
        <v>1154</v>
      </c>
      <c r="O1038" t="s">
        <v>811</v>
      </c>
      <c r="P1038" s="6" t="str">
        <f t="shared" si="103"/>
        <v>Expenditure</v>
      </c>
      <c r="Q1038" s="246">
        <v>11360</v>
      </c>
      <c r="R1038" s="246">
        <v>11360</v>
      </c>
      <c r="S1038" s="244">
        <v>11360</v>
      </c>
      <c r="V1038" s="259">
        <f t="shared" si="104"/>
        <v>11360</v>
      </c>
      <c r="X1038" s="245">
        <v>1140</v>
      </c>
      <c r="AJ1038" s="245">
        <v>11360</v>
      </c>
      <c r="AK1038" s="250">
        <v>12500</v>
      </c>
      <c r="AP1038" s="257">
        <f t="shared" si="99"/>
        <v>12500</v>
      </c>
      <c r="AR1038" t="s">
        <v>3573</v>
      </c>
      <c r="AS1038" s="245">
        <f t="shared" si="100"/>
        <v>12500</v>
      </c>
      <c r="AU1038" s="8" t="s">
        <v>3104</v>
      </c>
    </row>
    <row r="1039" spans="2:50" hidden="1" x14ac:dyDescent="0.3">
      <c r="B1039" t="str">
        <f>VLOOKUP(D1039,'[1]DOF080 Rev'!B:B,1,FALSE)</f>
        <v>21301155</v>
      </c>
      <c r="C1039" t="str">
        <f>VLOOKUP(D1039,Category!A:B,2,FALSE)</f>
        <v>NCOS</v>
      </c>
      <c r="D1039" t="str">
        <f t="shared" si="102"/>
        <v>21301155</v>
      </c>
      <c r="E1039" t="str">
        <f t="shared" si="101"/>
        <v>People &amp; Place DirectorateAss Dir CommunitiesEden Leisure Centre &amp; Appleby Swimming P</v>
      </c>
      <c r="F1039" t="s">
        <v>482</v>
      </c>
      <c r="G1039" t="s">
        <v>483</v>
      </c>
      <c r="H1039" t="s">
        <v>247</v>
      </c>
      <c r="I1039" t="s">
        <v>1220</v>
      </c>
      <c r="J1039" t="s">
        <v>790</v>
      </c>
      <c r="K1039" t="s">
        <v>791</v>
      </c>
      <c r="L1039">
        <v>2130</v>
      </c>
      <c r="M1039" t="s">
        <v>806</v>
      </c>
      <c r="N1039">
        <v>1155</v>
      </c>
      <c r="O1039" t="s">
        <v>812</v>
      </c>
      <c r="P1039" s="6" t="str">
        <f t="shared" si="103"/>
        <v>Expenditure</v>
      </c>
      <c r="Q1039" s="246">
        <v>4260</v>
      </c>
      <c r="R1039" s="246">
        <v>4785</v>
      </c>
      <c r="S1039" s="244">
        <v>4785</v>
      </c>
      <c r="V1039" s="259">
        <f t="shared" si="104"/>
        <v>4785</v>
      </c>
      <c r="X1039" s="245">
        <v>1215</v>
      </c>
      <c r="AJ1039" s="245">
        <v>4790</v>
      </c>
      <c r="AK1039" s="250">
        <v>6000</v>
      </c>
      <c r="AP1039" s="257">
        <f t="shared" si="99"/>
        <v>6000</v>
      </c>
      <c r="AR1039" t="s">
        <v>3573</v>
      </c>
      <c r="AS1039" s="245">
        <f t="shared" si="100"/>
        <v>6000</v>
      </c>
      <c r="AU1039" s="8" t="s">
        <v>3105</v>
      </c>
    </row>
    <row r="1040" spans="2:50" hidden="1" x14ac:dyDescent="0.3">
      <c r="B1040" t="str">
        <f>VLOOKUP(D1040,'[1]DOF080 Rev'!B:B,1,FALSE)</f>
        <v>21301156</v>
      </c>
      <c r="C1040" t="str">
        <f>VLOOKUP(D1040,Category!A:B,2,FALSE)</f>
        <v>NCOS</v>
      </c>
      <c r="D1040" t="str">
        <f t="shared" si="102"/>
        <v>21301156</v>
      </c>
      <c r="E1040" t="str">
        <f t="shared" si="101"/>
        <v>People &amp; Place DirectorateAss Dir CommunitiesEden Leisure Centre &amp; Appleby Swimming P</v>
      </c>
      <c r="F1040" t="s">
        <v>482</v>
      </c>
      <c r="G1040" t="s">
        <v>483</v>
      </c>
      <c r="H1040" t="s">
        <v>247</v>
      </c>
      <c r="I1040" t="s">
        <v>1220</v>
      </c>
      <c r="J1040" t="s">
        <v>790</v>
      </c>
      <c r="K1040" t="s">
        <v>791</v>
      </c>
      <c r="L1040">
        <v>2130</v>
      </c>
      <c r="M1040" t="s">
        <v>806</v>
      </c>
      <c r="N1040">
        <v>1156</v>
      </c>
      <c r="O1040" s="7" t="s">
        <v>813</v>
      </c>
      <c r="P1040" s="6" t="str">
        <f t="shared" si="103"/>
        <v>Expenditure</v>
      </c>
      <c r="Q1040" s="246">
        <v>1100</v>
      </c>
      <c r="R1040" s="246">
        <v>575</v>
      </c>
      <c r="S1040" s="244">
        <v>575</v>
      </c>
      <c r="V1040" s="259">
        <f t="shared" si="104"/>
        <v>575</v>
      </c>
      <c r="X1040" s="245">
        <v>525</v>
      </c>
      <c r="AJ1040" s="245">
        <v>580</v>
      </c>
      <c r="AK1040" s="250">
        <v>1100</v>
      </c>
      <c r="AP1040" s="257">
        <f t="shared" si="99"/>
        <v>1100</v>
      </c>
      <c r="AR1040" t="s">
        <v>3573</v>
      </c>
      <c r="AS1040" s="245">
        <f t="shared" si="100"/>
        <v>1100</v>
      </c>
      <c r="AU1040" s="8" t="s">
        <v>3009</v>
      </c>
    </row>
    <row r="1041" spans="2:47" hidden="1" x14ac:dyDescent="0.3">
      <c r="B1041" t="str">
        <f>VLOOKUP(D1041,'[1]DOF080 Rev'!B:B,1,FALSE)</f>
        <v>21308055</v>
      </c>
      <c r="C1041" t="str">
        <f>VLOOKUP(D1041,Category!A:B,2,FALSE)</f>
        <v>NCOS</v>
      </c>
      <c r="D1041" t="str">
        <f t="shared" si="102"/>
        <v>21308055</v>
      </c>
      <c r="E1041" t="str">
        <f t="shared" si="101"/>
        <v>People &amp; Place DirectorateAss Dir CommunitiesEden Leisure Centre &amp; Appleby Swimming P</v>
      </c>
      <c r="F1041" t="s">
        <v>482</v>
      </c>
      <c r="G1041" t="s">
        <v>483</v>
      </c>
      <c r="H1041" t="s">
        <v>247</v>
      </c>
      <c r="I1041" t="s">
        <v>1220</v>
      </c>
      <c r="J1041" t="s">
        <v>790</v>
      </c>
      <c r="K1041" t="s">
        <v>791</v>
      </c>
      <c r="L1041">
        <v>2130</v>
      </c>
      <c r="M1041" t="s">
        <v>806</v>
      </c>
      <c r="N1041">
        <v>8055</v>
      </c>
      <c r="O1041" t="s">
        <v>814</v>
      </c>
      <c r="P1041" s="6" t="str">
        <f t="shared" si="103"/>
        <v>Income</v>
      </c>
      <c r="Q1041" s="246">
        <v>-6000</v>
      </c>
      <c r="R1041" s="246">
        <v>-6000</v>
      </c>
      <c r="S1041" s="244">
        <v>-6000</v>
      </c>
      <c r="V1041" s="259">
        <f t="shared" si="104"/>
        <v>-6000</v>
      </c>
      <c r="AI1041" s="245">
        <v>1000</v>
      </c>
      <c r="AJ1041" s="245">
        <v>-6000</v>
      </c>
      <c r="AK1041" s="250">
        <v>-5000</v>
      </c>
      <c r="AP1041" s="257">
        <f t="shared" si="99"/>
        <v>-5000</v>
      </c>
      <c r="AR1041" t="s">
        <v>3573</v>
      </c>
      <c r="AS1041" s="245">
        <f t="shared" si="100"/>
        <v>-5000</v>
      </c>
      <c r="AU1041" s="8" t="s">
        <v>3106</v>
      </c>
    </row>
    <row r="1042" spans="2:47" hidden="1" x14ac:dyDescent="0.3">
      <c r="B1042" t="str">
        <f>VLOOKUP(D1042,'[1]DOF080 Rev'!B:B,1,FALSE)</f>
        <v>21308103</v>
      </c>
      <c r="C1042" t="str">
        <f>VLOOKUP(D1042,Category!A:B,2,FALSE)</f>
        <v>NCOS</v>
      </c>
      <c r="D1042" t="str">
        <f t="shared" si="102"/>
        <v>21308103</v>
      </c>
      <c r="E1042" t="str">
        <f t="shared" si="101"/>
        <v>People &amp; Place DirectorateAss Dir CommunitiesEden Leisure Centre &amp; Appleby Swimming P</v>
      </c>
      <c r="F1042" t="s">
        <v>482</v>
      </c>
      <c r="G1042" t="s">
        <v>483</v>
      </c>
      <c r="H1042" t="s">
        <v>247</v>
      </c>
      <c r="I1042" t="s">
        <v>1220</v>
      </c>
      <c r="J1042" t="s">
        <v>790</v>
      </c>
      <c r="K1042" t="s">
        <v>791</v>
      </c>
      <c r="L1042">
        <v>2130</v>
      </c>
      <c r="M1042" t="s">
        <v>806</v>
      </c>
      <c r="N1042">
        <v>8103</v>
      </c>
      <c r="O1042" t="s">
        <v>815</v>
      </c>
      <c r="P1042" s="6" t="str">
        <f t="shared" si="103"/>
        <v>Income</v>
      </c>
      <c r="Q1042" s="246">
        <v>-1100</v>
      </c>
      <c r="R1042" s="246">
        <v>-1100</v>
      </c>
      <c r="S1042" s="244">
        <v>-1100</v>
      </c>
      <c r="V1042" s="259">
        <f t="shared" si="104"/>
        <v>-1100</v>
      </c>
      <c r="AJ1042" s="245">
        <v>-1100</v>
      </c>
      <c r="AK1042" s="250">
        <v>-1100</v>
      </c>
      <c r="AP1042" s="257">
        <f t="shared" si="99"/>
        <v>-1100</v>
      </c>
      <c r="AR1042" t="s">
        <v>3573</v>
      </c>
      <c r="AS1042" s="245">
        <f t="shared" si="100"/>
        <v>-1100</v>
      </c>
      <c r="AU1042" s="8" t="s">
        <v>3107</v>
      </c>
    </row>
    <row r="1043" spans="2:47" hidden="1" x14ac:dyDescent="0.3">
      <c r="B1043" t="str">
        <f>VLOOKUP(D1043,'[1]DOF080 Rev'!B:B,1,FALSE)</f>
        <v>21308500</v>
      </c>
      <c r="C1043" t="str">
        <f>VLOOKUP(D1043,Category!A:B,2,FALSE)</f>
        <v>NCOS</v>
      </c>
      <c r="D1043" t="str">
        <f t="shared" si="102"/>
        <v>21308500</v>
      </c>
      <c r="E1043" t="str">
        <f t="shared" si="101"/>
        <v>People &amp; Place DirectorateAss Dir CommunitiesEden Leisure Centre &amp; Appleby Swimming P</v>
      </c>
      <c r="F1043" t="s">
        <v>482</v>
      </c>
      <c r="G1043" t="s">
        <v>483</v>
      </c>
      <c r="H1043" t="s">
        <v>247</v>
      </c>
      <c r="I1043" t="s">
        <v>1220</v>
      </c>
      <c r="J1043" t="s">
        <v>790</v>
      </c>
      <c r="K1043" t="s">
        <v>791</v>
      </c>
      <c r="L1043">
        <v>2130</v>
      </c>
      <c r="M1043" t="s">
        <v>806</v>
      </c>
      <c r="N1043">
        <v>8500</v>
      </c>
      <c r="O1043" t="s">
        <v>362</v>
      </c>
      <c r="P1043" s="6" t="str">
        <f t="shared" si="103"/>
        <v>Income</v>
      </c>
      <c r="Q1043" s="246">
        <v>-10</v>
      </c>
      <c r="R1043" s="246">
        <v>-10</v>
      </c>
      <c r="S1043" s="244">
        <v>-10</v>
      </c>
      <c r="V1043" s="259">
        <f t="shared" si="104"/>
        <v>-10</v>
      </c>
      <c r="AJ1043" s="245">
        <v>-10</v>
      </c>
      <c r="AK1043" s="250">
        <v>-10</v>
      </c>
      <c r="AP1043" s="257">
        <f t="shared" si="99"/>
        <v>-10</v>
      </c>
      <c r="AR1043" t="s">
        <v>3573</v>
      </c>
      <c r="AS1043" s="245">
        <f t="shared" si="100"/>
        <v>-10</v>
      </c>
      <c r="AU1043" s="8" t="s">
        <v>1286</v>
      </c>
    </row>
    <row r="1044" spans="2:47" hidden="1" x14ac:dyDescent="0.3">
      <c r="B1044" t="str">
        <f>VLOOKUP(D1044,'[1]DOF080 Rev'!B:B,1,FALSE)</f>
        <v>23341134</v>
      </c>
      <c r="C1044" t="str">
        <f>VLOOKUP(D1044,Category!A:B,2,FALSE)</f>
        <v>NCOS</v>
      </c>
      <c r="D1044" t="str">
        <f t="shared" si="102"/>
        <v>23341134</v>
      </c>
      <c r="E1044" t="str">
        <f t="shared" si="101"/>
        <v>People &amp; Place DirectorateAss Dir CommunitiesEden Leisure Centre &amp; Appleby Swimming P</v>
      </c>
      <c r="F1044" t="s">
        <v>482</v>
      </c>
      <c r="G1044" t="s">
        <v>483</v>
      </c>
      <c r="H1044" t="s">
        <v>247</v>
      </c>
      <c r="I1044" t="s">
        <v>1220</v>
      </c>
      <c r="J1044" t="s">
        <v>790</v>
      </c>
      <c r="K1044" t="s">
        <v>791</v>
      </c>
      <c r="L1044">
        <v>2334</v>
      </c>
      <c r="M1044" t="s">
        <v>816</v>
      </c>
      <c r="N1044">
        <v>1134</v>
      </c>
      <c r="O1044" t="s">
        <v>817</v>
      </c>
      <c r="P1044" s="6" t="str">
        <f t="shared" si="103"/>
        <v>Expenditure</v>
      </c>
      <c r="Q1044" s="246">
        <v>0</v>
      </c>
      <c r="R1044" s="246">
        <v>0</v>
      </c>
      <c r="S1044" s="244">
        <v>0</v>
      </c>
      <c r="T1044" s="244">
        <v>63000</v>
      </c>
      <c r="V1044" s="259">
        <f t="shared" si="104"/>
        <v>63000</v>
      </c>
      <c r="AA1044" s="245">
        <v>-63000</v>
      </c>
      <c r="AJ1044" s="245">
        <v>0</v>
      </c>
      <c r="AK1044" s="250"/>
      <c r="AP1044" s="257">
        <f t="shared" si="99"/>
        <v>0</v>
      </c>
      <c r="AR1044" t="s">
        <v>3573</v>
      </c>
      <c r="AS1044" s="245">
        <f t="shared" si="100"/>
        <v>0</v>
      </c>
      <c r="AU1044" s="8" t="s">
        <v>1286</v>
      </c>
    </row>
    <row r="1045" spans="2:47" hidden="1" x14ac:dyDescent="0.3">
      <c r="B1045" t="str">
        <f>VLOOKUP(D1045,'[1]DOF080 Rev'!B:B,1,FALSE)</f>
        <v>24192045</v>
      </c>
      <c r="C1045" t="str">
        <f>VLOOKUP(D1045,Category!A:B,2,FALSE)</f>
        <v>NCOS</v>
      </c>
      <c r="D1045" t="str">
        <f t="shared" si="102"/>
        <v>24192045</v>
      </c>
      <c r="E1045" t="s">
        <v>3590</v>
      </c>
      <c r="F1045" t="s">
        <v>482</v>
      </c>
      <c r="G1045" t="s">
        <v>483</v>
      </c>
      <c r="H1045" t="s">
        <v>247</v>
      </c>
      <c r="I1045" t="s">
        <v>1236</v>
      </c>
      <c r="J1045" t="s">
        <v>2961</v>
      </c>
      <c r="K1045" t="s">
        <v>1488</v>
      </c>
      <c r="L1045">
        <v>2419</v>
      </c>
      <c r="M1045" t="s">
        <v>820</v>
      </c>
      <c r="N1045">
        <v>2045</v>
      </c>
      <c r="O1045" t="s">
        <v>170</v>
      </c>
      <c r="P1045" s="6" t="str">
        <f t="shared" si="103"/>
        <v>Expenditure</v>
      </c>
      <c r="Q1045" s="246">
        <v>2300</v>
      </c>
      <c r="R1045" s="246">
        <v>2300</v>
      </c>
      <c r="S1045" s="244">
        <v>2300</v>
      </c>
      <c r="V1045" s="259">
        <f t="shared" si="104"/>
        <v>2300</v>
      </c>
      <c r="AJ1045" s="245">
        <v>2300</v>
      </c>
      <c r="AK1045" s="250">
        <v>2300</v>
      </c>
      <c r="AP1045" s="257">
        <f t="shared" si="99"/>
        <v>2300</v>
      </c>
      <c r="AS1045" s="245">
        <f t="shared" si="100"/>
        <v>2300</v>
      </c>
      <c r="AU1045" s="8" t="s">
        <v>1286</v>
      </c>
    </row>
    <row r="1046" spans="2:47" hidden="1" x14ac:dyDescent="0.3">
      <c r="B1046" t="str">
        <f>VLOOKUP(D1046,'[1]DOF080 Rev'!B:B,1,FALSE)</f>
        <v>30201007</v>
      </c>
      <c r="C1046" t="str">
        <f>VLOOKUP(D1046,Category!A:B,2,FALSE)</f>
        <v>NCOS</v>
      </c>
      <c r="D1046" t="str">
        <f t="shared" si="102"/>
        <v>30201007</v>
      </c>
      <c r="E1046" t="str">
        <f t="shared" si="101"/>
        <v>People &amp; Place DirectorateAss Dir DevelopmentOther Building Control</v>
      </c>
      <c r="F1046" t="s">
        <v>482</v>
      </c>
      <c r="G1046" t="s">
        <v>483</v>
      </c>
      <c r="H1046" t="s">
        <v>247</v>
      </c>
      <c r="I1046" t="s">
        <v>1258</v>
      </c>
      <c r="J1046" t="s">
        <v>821</v>
      </c>
      <c r="K1046" t="s">
        <v>822</v>
      </c>
      <c r="L1046">
        <v>3020</v>
      </c>
      <c r="M1046" t="s">
        <v>823</v>
      </c>
      <c r="N1046">
        <v>1007</v>
      </c>
      <c r="O1046" t="s">
        <v>539</v>
      </c>
      <c r="P1046" s="6" t="str">
        <f t="shared" si="103"/>
        <v>Expenditure</v>
      </c>
      <c r="Q1046" s="246">
        <v>3100</v>
      </c>
      <c r="R1046" s="246">
        <v>3100</v>
      </c>
      <c r="S1046" s="244">
        <v>3100</v>
      </c>
      <c r="V1046" s="259">
        <f t="shared" si="104"/>
        <v>3100</v>
      </c>
      <c r="AJ1046" s="245">
        <v>3100</v>
      </c>
      <c r="AK1046" s="250">
        <v>3100</v>
      </c>
      <c r="AP1046" s="257">
        <f t="shared" si="99"/>
        <v>3100</v>
      </c>
      <c r="AS1046" s="245">
        <f t="shared" si="100"/>
        <v>3100</v>
      </c>
      <c r="AU1046" s="8" t="s">
        <v>1286</v>
      </c>
    </row>
    <row r="1047" spans="2:47" hidden="1" x14ac:dyDescent="0.3">
      <c r="B1047" t="str">
        <f>VLOOKUP(D1047,'[1]DOF080 Rev'!B:B,1,FALSE)</f>
        <v>30202102</v>
      </c>
      <c r="C1047" t="str">
        <f>VLOOKUP(D1047,Category!A:B,2,FALSE)</f>
        <v>NCOS</v>
      </c>
      <c r="D1047" t="str">
        <f t="shared" si="102"/>
        <v>30202102</v>
      </c>
      <c r="E1047" t="str">
        <f t="shared" si="101"/>
        <v>People &amp; Place DirectorateAss Dir DevelopmentOther Building Control</v>
      </c>
      <c r="F1047" t="s">
        <v>482</v>
      </c>
      <c r="G1047" t="s">
        <v>483</v>
      </c>
      <c r="H1047" t="s">
        <v>247</v>
      </c>
      <c r="I1047" t="s">
        <v>1258</v>
      </c>
      <c r="J1047" t="s">
        <v>821</v>
      </c>
      <c r="K1047" t="s">
        <v>822</v>
      </c>
      <c r="L1047">
        <v>3020</v>
      </c>
      <c r="M1047" t="s">
        <v>823</v>
      </c>
      <c r="N1047">
        <v>2102</v>
      </c>
      <c r="O1047" t="s">
        <v>824</v>
      </c>
      <c r="P1047" s="6" t="str">
        <f t="shared" si="103"/>
        <v>Expenditure</v>
      </c>
      <c r="Q1047" s="246">
        <v>800</v>
      </c>
      <c r="R1047" s="246">
        <v>800</v>
      </c>
      <c r="S1047" s="244">
        <v>800</v>
      </c>
      <c r="V1047" s="259">
        <f t="shared" si="104"/>
        <v>800</v>
      </c>
      <c r="AJ1047" s="245">
        <v>800</v>
      </c>
      <c r="AK1047" s="250">
        <v>800</v>
      </c>
      <c r="AP1047" s="257">
        <f t="shared" si="99"/>
        <v>800</v>
      </c>
      <c r="AS1047" s="245">
        <f t="shared" si="100"/>
        <v>800</v>
      </c>
      <c r="AU1047" s="8" t="s">
        <v>1286</v>
      </c>
    </row>
    <row r="1048" spans="2:47" hidden="1" x14ac:dyDescent="0.3">
      <c r="B1048" t="str">
        <f>VLOOKUP(D1048,'[1]DOF080 Rev'!B:B,1,FALSE)</f>
        <v>30208040</v>
      </c>
      <c r="C1048" t="str">
        <f>VLOOKUP(D1048,Category!A:B,2,FALSE)</f>
        <v>NCOS</v>
      </c>
      <c r="D1048" t="str">
        <f t="shared" si="102"/>
        <v>30208040</v>
      </c>
      <c r="E1048" t="str">
        <f t="shared" si="101"/>
        <v>People &amp; Place DirectorateAss Dir DevelopmentOther Building Control</v>
      </c>
      <c r="F1048" t="s">
        <v>482</v>
      </c>
      <c r="G1048" t="s">
        <v>483</v>
      </c>
      <c r="H1048" t="s">
        <v>247</v>
      </c>
      <c r="I1048" t="s">
        <v>1258</v>
      </c>
      <c r="J1048" t="s">
        <v>821</v>
      </c>
      <c r="K1048" t="s">
        <v>822</v>
      </c>
      <c r="L1048">
        <v>3020</v>
      </c>
      <c r="M1048" t="s">
        <v>823</v>
      </c>
      <c r="N1048">
        <v>8040</v>
      </c>
      <c r="O1048" t="s">
        <v>441</v>
      </c>
      <c r="P1048" s="6" t="str">
        <f t="shared" si="103"/>
        <v>Income</v>
      </c>
      <c r="Q1048" s="246">
        <v>-3100</v>
      </c>
      <c r="R1048" s="246">
        <v>-3100</v>
      </c>
      <c r="S1048" s="244">
        <v>-3100</v>
      </c>
      <c r="V1048" s="259">
        <f t="shared" si="104"/>
        <v>-3100</v>
      </c>
      <c r="AJ1048" s="245">
        <v>-3100</v>
      </c>
      <c r="AK1048" s="250">
        <v>-3100</v>
      </c>
      <c r="AP1048" s="257">
        <f t="shared" si="99"/>
        <v>-3100</v>
      </c>
      <c r="AS1048" s="245">
        <f t="shared" si="100"/>
        <v>-3100</v>
      </c>
      <c r="AU1048" s="8" t="s">
        <v>1286</v>
      </c>
    </row>
    <row r="1049" spans="2:47" hidden="1" x14ac:dyDescent="0.3">
      <c r="B1049" t="str">
        <f>VLOOKUP(D1049,'[1]DOF080 Rev'!B:B,1,FALSE)</f>
        <v>21671007</v>
      </c>
      <c r="C1049" t="str">
        <f>VLOOKUP(D1049,Category!A:B,2,FALSE)</f>
        <v>NCOS</v>
      </c>
      <c r="D1049" t="str">
        <f t="shared" si="102"/>
        <v>21671007</v>
      </c>
      <c r="E1049" t="str">
        <f t="shared" si="101"/>
        <v>People &amp; Place DirectorateAss Dir DeliveryVehicle Parking Off Street</v>
      </c>
      <c r="F1049" t="s">
        <v>482</v>
      </c>
      <c r="G1049" t="s">
        <v>483</v>
      </c>
      <c r="H1049" t="s">
        <v>247</v>
      </c>
      <c r="I1049" t="s">
        <v>1236</v>
      </c>
      <c r="J1049" t="s">
        <v>825</v>
      </c>
      <c r="K1049" t="s">
        <v>826</v>
      </c>
      <c r="L1049">
        <v>2167</v>
      </c>
      <c r="M1049" t="s">
        <v>827</v>
      </c>
      <c r="N1049">
        <v>1007</v>
      </c>
      <c r="O1049" t="s">
        <v>539</v>
      </c>
      <c r="P1049" s="6" t="str">
        <f t="shared" si="103"/>
        <v>Expenditure</v>
      </c>
      <c r="Q1049" s="246">
        <v>6260</v>
      </c>
      <c r="R1049" s="246">
        <v>6260</v>
      </c>
      <c r="S1049" s="244">
        <v>6260</v>
      </c>
      <c r="V1049" s="259">
        <f t="shared" si="104"/>
        <v>6260</v>
      </c>
      <c r="AJ1049" s="245">
        <v>6260</v>
      </c>
      <c r="AK1049" s="250">
        <v>6260</v>
      </c>
      <c r="AP1049" s="257">
        <f t="shared" si="99"/>
        <v>6260</v>
      </c>
      <c r="AS1049" s="245">
        <f t="shared" si="100"/>
        <v>6260</v>
      </c>
      <c r="AU1049" s="8" t="s">
        <v>1286</v>
      </c>
    </row>
    <row r="1050" spans="2:47" hidden="1" x14ac:dyDescent="0.3">
      <c r="B1050" t="str">
        <f>VLOOKUP(D1050,'[1]DOF080 Rev'!B:B,1,FALSE)</f>
        <v>21671020</v>
      </c>
      <c r="C1050" t="str">
        <f>VLOOKUP(D1050,Category!A:B,2,FALSE)</f>
        <v>NCOS</v>
      </c>
      <c r="D1050" t="str">
        <f t="shared" si="102"/>
        <v>21671020</v>
      </c>
      <c r="E1050" t="str">
        <f t="shared" si="101"/>
        <v>People &amp; Place DirectorateAss Dir DeliveryVehicle Parking Off Street</v>
      </c>
      <c r="F1050" t="s">
        <v>482</v>
      </c>
      <c r="G1050" t="s">
        <v>483</v>
      </c>
      <c r="H1050" t="s">
        <v>247</v>
      </c>
      <c r="I1050" t="s">
        <v>1236</v>
      </c>
      <c r="J1050" t="s">
        <v>825</v>
      </c>
      <c r="K1050" t="s">
        <v>826</v>
      </c>
      <c r="L1050">
        <v>2167</v>
      </c>
      <c r="M1050" t="s">
        <v>827</v>
      </c>
      <c r="N1050">
        <v>1020</v>
      </c>
      <c r="O1050" t="s">
        <v>828</v>
      </c>
      <c r="P1050" s="6" t="str">
        <f t="shared" si="103"/>
        <v>Expenditure</v>
      </c>
      <c r="Q1050" s="246">
        <v>1530</v>
      </c>
      <c r="R1050" s="246">
        <v>1530</v>
      </c>
      <c r="S1050" s="244">
        <v>1530</v>
      </c>
      <c r="V1050" s="259">
        <f t="shared" si="104"/>
        <v>1530</v>
      </c>
      <c r="AJ1050" s="245">
        <v>1530</v>
      </c>
      <c r="AK1050" s="250">
        <v>1530</v>
      </c>
      <c r="AP1050" s="257">
        <f t="shared" si="99"/>
        <v>1530</v>
      </c>
      <c r="AS1050" s="245">
        <f t="shared" si="100"/>
        <v>1530</v>
      </c>
      <c r="AU1050" s="8" t="s">
        <v>3108</v>
      </c>
    </row>
    <row r="1051" spans="2:47" hidden="1" x14ac:dyDescent="0.3">
      <c r="B1051" t="str">
        <f>VLOOKUP(D1051,'[1]DOF080 Rev'!B:B,1,FALSE)</f>
        <v>21671022</v>
      </c>
      <c r="C1051" t="str">
        <f>VLOOKUP(D1051,Category!A:B,2,FALSE)</f>
        <v>NCOS</v>
      </c>
      <c r="D1051" t="str">
        <f t="shared" si="102"/>
        <v>21671022</v>
      </c>
      <c r="E1051" t="str">
        <f t="shared" si="101"/>
        <v>People &amp; Place DirectorateAss Dir DeliveryVehicle Parking Off Street</v>
      </c>
      <c r="F1051" t="s">
        <v>482</v>
      </c>
      <c r="G1051" t="s">
        <v>483</v>
      </c>
      <c r="H1051" t="s">
        <v>247</v>
      </c>
      <c r="I1051" t="s">
        <v>1236</v>
      </c>
      <c r="J1051" t="s">
        <v>825</v>
      </c>
      <c r="K1051" t="s">
        <v>826</v>
      </c>
      <c r="L1051">
        <v>2167</v>
      </c>
      <c r="M1051" t="s">
        <v>827</v>
      </c>
      <c r="N1051">
        <v>1022</v>
      </c>
      <c r="O1051" t="s">
        <v>602</v>
      </c>
      <c r="P1051" s="6" t="str">
        <f t="shared" si="103"/>
        <v>Expenditure</v>
      </c>
      <c r="Q1051" s="246">
        <v>960</v>
      </c>
      <c r="R1051" s="246">
        <v>960</v>
      </c>
      <c r="S1051" s="244">
        <v>960</v>
      </c>
      <c r="V1051" s="259">
        <f t="shared" si="104"/>
        <v>960</v>
      </c>
      <c r="X1051" s="245">
        <v>240</v>
      </c>
      <c r="AJ1051" s="245">
        <v>960</v>
      </c>
      <c r="AK1051" s="250">
        <v>1200</v>
      </c>
      <c r="AP1051" s="257">
        <f t="shared" si="99"/>
        <v>1200</v>
      </c>
      <c r="AS1051" s="245">
        <f t="shared" si="100"/>
        <v>1200</v>
      </c>
      <c r="AU1051" s="8" t="s">
        <v>1286</v>
      </c>
    </row>
    <row r="1052" spans="2:47" hidden="1" x14ac:dyDescent="0.3">
      <c r="B1052" t="str">
        <f>VLOOKUP(D1052,'[1]DOF080 Rev'!B:B,1,FALSE)</f>
        <v>21671038</v>
      </c>
      <c r="C1052" t="str">
        <f>VLOOKUP(D1052,Category!A:B,2,FALSE)</f>
        <v>NCOS</v>
      </c>
      <c r="D1052" t="str">
        <f t="shared" si="102"/>
        <v>21671038</v>
      </c>
      <c r="E1052" t="str">
        <f t="shared" si="101"/>
        <v>People &amp; Place DirectorateAss Dir DeliveryVehicle Parking Off Street</v>
      </c>
      <c r="F1052" t="s">
        <v>482</v>
      </c>
      <c r="G1052" t="s">
        <v>483</v>
      </c>
      <c r="H1052" t="s">
        <v>247</v>
      </c>
      <c r="I1052" t="s">
        <v>1236</v>
      </c>
      <c r="J1052" t="s">
        <v>825</v>
      </c>
      <c r="K1052" t="s">
        <v>826</v>
      </c>
      <c r="L1052">
        <v>2167</v>
      </c>
      <c r="M1052" t="s">
        <v>827</v>
      </c>
      <c r="N1052">
        <v>1038</v>
      </c>
      <c r="O1052" t="s">
        <v>829</v>
      </c>
      <c r="P1052" s="6" t="str">
        <f t="shared" si="103"/>
        <v>Expenditure</v>
      </c>
      <c r="Q1052" s="246">
        <v>1040</v>
      </c>
      <c r="R1052" s="246">
        <v>1040</v>
      </c>
      <c r="S1052" s="244">
        <v>1040</v>
      </c>
      <c r="V1052" s="259">
        <f t="shared" si="104"/>
        <v>1040</v>
      </c>
      <c r="AH1052" s="245">
        <v>-40</v>
      </c>
      <c r="AJ1052" s="245">
        <v>1040</v>
      </c>
      <c r="AK1052" s="250">
        <v>1000</v>
      </c>
      <c r="AP1052" s="257">
        <f t="shared" si="99"/>
        <v>1000</v>
      </c>
      <c r="AS1052" s="245">
        <f t="shared" si="100"/>
        <v>1000</v>
      </c>
      <c r="AU1052" s="8" t="s">
        <v>1286</v>
      </c>
    </row>
    <row r="1053" spans="2:47" hidden="1" x14ac:dyDescent="0.3">
      <c r="B1053" t="str">
        <f>VLOOKUP(D1053,'[1]DOF080 Rev'!B:B,1,FALSE)</f>
        <v>21671058</v>
      </c>
      <c r="C1053" t="str">
        <f>VLOOKUP(D1053,Category!A:B,2,FALSE)</f>
        <v>NCOS</v>
      </c>
      <c r="D1053" t="str">
        <f t="shared" si="102"/>
        <v>21671058</v>
      </c>
      <c r="E1053" t="str">
        <f t="shared" si="101"/>
        <v>People &amp; Place DirectorateAss Dir DeliveryVehicle Parking Off Street</v>
      </c>
      <c r="F1053" t="s">
        <v>482</v>
      </c>
      <c r="G1053" t="s">
        <v>483</v>
      </c>
      <c r="H1053" t="s">
        <v>247</v>
      </c>
      <c r="I1053" t="s">
        <v>1236</v>
      </c>
      <c r="J1053" t="s">
        <v>825</v>
      </c>
      <c r="K1053" t="s">
        <v>826</v>
      </c>
      <c r="L1053">
        <v>2167</v>
      </c>
      <c r="M1053" t="s">
        <v>827</v>
      </c>
      <c r="N1053">
        <v>1058</v>
      </c>
      <c r="O1053" t="s">
        <v>830</v>
      </c>
      <c r="P1053" s="6" t="str">
        <f t="shared" si="103"/>
        <v>Expenditure</v>
      </c>
      <c r="Q1053" s="246">
        <v>7050</v>
      </c>
      <c r="R1053" s="246">
        <v>7050</v>
      </c>
      <c r="S1053" s="244">
        <v>7050</v>
      </c>
      <c r="V1053" s="259">
        <f t="shared" si="104"/>
        <v>7050</v>
      </c>
      <c r="AJ1053" s="245">
        <v>7050</v>
      </c>
      <c r="AK1053" s="250">
        <v>7050</v>
      </c>
      <c r="AP1053" s="257">
        <f t="shared" si="99"/>
        <v>7050</v>
      </c>
      <c r="AS1053" s="245">
        <f t="shared" si="100"/>
        <v>7050</v>
      </c>
      <c r="AU1053" s="8" t="s">
        <v>1286</v>
      </c>
    </row>
    <row r="1054" spans="2:47" hidden="1" x14ac:dyDescent="0.3">
      <c r="B1054" t="str">
        <f>VLOOKUP(D1054,'[1]DOF080 Rev'!B:B,1,FALSE)</f>
        <v>21671100</v>
      </c>
      <c r="C1054" t="str">
        <f>VLOOKUP(D1054,Category!A:B,2,FALSE)</f>
        <v>NCOS</v>
      </c>
      <c r="D1054" t="str">
        <f t="shared" si="102"/>
        <v>21671100</v>
      </c>
      <c r="E1054" t="str">
        <f t="shared" si="101"/>
        <v>People &amp; Place DirectorateAss Dir DeliveryVehicle Parking Off Street</v>
      </c>
      <c r="F1054" t="s">
        <v>482</v>
      </c>
      <c r="G1054" t="s">
        <v>483</v>
      </c>
      <c r="H1054" t="s">
        <v>247</v>
      </c>
      <c r="I1054" t="s">
        <v>1236</v>
      </c>
      <c r="J1054" t="s">
        <v>825</v>
      </c>
      <c r="K1054" t="s">
        <v>826</v>
      </c>
      <c r="L1054">
        <v>2167</v>
      </c>
      <c r="M1054" t="s">
        <v>827</v>
      </c>
      <c r="N1054">
        <v>1100</v>
      </c>
      <c r="O1054" t="s">
        <v>831</v>
      </c>
      <c r="P1054" s="6" t="str">
        <f t="shared" si="103"/>
        <v>Expenditure</v>
      </c>
      <c r="Q1054" s="246">
        <v>26010</v>
      </c>
      <c r="R1054" s="246">
        <v>26010</v>
      </c>
      <c r="S1054" s="244">
        <v>26010</v>
      </c>
      <c r="V1054" s="259">
        <f t="shared" si="104"/>
        <v>26010</v>
      </c>
      <c r="X1054" s="245">
        <v>990</v>
      </c>
      <c r="AJ1054" s="245">
        <v>26010</v>
      </c>
      <c r="AK1054" s="250">
        <v>27000</v>
      </c>
      <c r="AP1054" s="257">
        <f t="shared" si="99"/>
        <v>27000</v>
      </c>
      <c r="AS1054" s="245">
        <f t="shared" si="100"/>
        <v>27000</v>
      </c>
      <c r="AU1054" s="8" t="s">
        <v>1286</v>
      </c>
    </row>
    <row r="1055" spans="2:47" hidden="1" x14ac:dyDescent="0.3">
      <c r="B1055" t="str">
        <f>VLOOKUP(D1055,'[1]DOF080 Rev'!B:B,1,FALSE)</f>
        <v>21672015</v>
      </c>
      <c r="C1055" t="str">
        <f>VLOOKUP(D1055,Category!A:B,2,FALSE)</f>
        <v>NCOS</v>
      </c>
      <c r="D1055" t="str">
        <f t="shared" si="102"/>
        <v>21672015</v>
      </c>
      <c r="E1055" t="str">
        <f t="shared" si="101"/>
        <v>People &amp; Place DirectorateAss Dir DeliveryVehicle Parking Off Street</v>
      </c>
      <c r="F1055" t="s">
        <v>482</v>
      </c>
      <c r="G1055" t="s">
        <v>483</v>
      </c>
      <c r="H1055" t="s">
        <v>247</v>
      </c>
      <c r="I1055" t="s">
        <v>1236</v>
      </c>
      <c r="J1055" t="s">
        <v>825</v>
      </c>
      <c r="K1055" t="s">
        <v>826</v>
      </c>
      <c r="L1055">
        <v>2167</v>
      </c>
      <c r="M1055" t="s">
        <v>827</v>
      </c>
      <c r="N1055">
        <v>2015</v>
      </c>
      <c r="O1055" t="s">
        <v>278</v>
      </c>
      <c r="P1055" s="6" t="str">
        <f t="shared" si="103"/>
        <v>Expenditure</v>
      </c>
      <c r="Q1055" s="246">
        <v>1020</v>
      </c>
      <c r="R1055" s="246">
        <v>1020</v>
      </c>
      <c r="S1055" s="244">
        <v>1020</v>
      </c>
      <c r="V1055" s="259">
        <f t="shared" si="104"/>
        <v>1020</v>
      </c>
      <c r="AH1055" s="245">
        <v>-420</v>
      </c>
      <c r="AJ1055" s="245">
        <v>1020</v>
      </c>
      <c r="AK1055" s="250">
        <v>600</v>
      </c>
      <c r="AP1055" s="257">
        <f t="shared" si="99"/>
        <v>600</v>
      </c>
      <c r="AS1055" s="245">
        <f t="shared" si="100"/>
        <v>600</v>
      </c>
      <c r="AU1055" s="8" t="s">
        <v>3006</v>
      </c>
    </row>
    <row r="1056" spans="2:47" ht="28.8" hidden="1" x14ac:dyDescent="0.3">
      <c r="B1056" t="str">
        <f>VLOOKUP(D1056,'[1]DOF080 Rev'!B:B,1,FALSE)</f>
        <v>21672067</v>
      </c>
      <c r="C1056" t="str">
        <f>VLOOKUP(D1056,Category!A:B,2,FALSE)</f>
        <v>NCOS</v>
      </c>
      <c r="D1056" t="str">
        <f t="shared" si="102"/>
        <v>21672067</v>
      </c>
      <c r="E1056" t="str">
        <f t="shared" si="101"/>
        <v>People &amp; Place DirectorateAss Dir DeliveryVehicle Parking Off Street</v>
      </c>
      <c r="F1056" t="s">
        <v>482</v>
      </c>
      <c r="G1056" t="s">
        <v>483</v>
      </c>
      <c r="H1056" t="s">
        <v>247</v>
      </c>
      <c r="I1056" t="s">
        <v>1236</v>
      </c>
      <c r="J1056" t="s">
        <v>825</v>
      </c>
      <c r="K1056" t="s">
        <v>826</v>
      </c>
      <c r="L1056">
        <v>2167</v>
      </c>
      <c r="M1056" t="s">
        <v>827</v>
      </c>
      <c r="N1056">
        <v>2067</v>
      </c>
      <c r="O1056" t="s">
        <v>162</v>
      </c>
      <c r="P1056" s="6" t="str">
        <f t="shared" si="103"/>
        <v>Expenditure</v>
      </c>
      <c r="Q1056" s="246">
        <v>2040</v>
      </c>
      <c r="R1056" s="246">
        <v>2040</v>
      </c>
      <c r="S1056" s="244">
        <v>2040</v>
      </c>
      <c r="V1056" s="259">
        <f t="shared" si="104"/>
        <v>2040</v>
      </c>
      <c r="X1056" s="245">
        <v>1460</v>
      </c>
      <c r="AJ1056" s="245">
        <v>2040</v>
      </c>
      <c r="AK1056" s="250">
        <v>3500</v>
      </c>
      <c r="AP1056" s="257">
        <f t="shared" si="99"/>
        <v>3500</v>
      </c>
      <c r="AS1056" s="245">
        <f t="shared" si="100"/>
        <v>3500</v>
      </c>
      <c r="AU1056" s="8" t="s">
        <v>3109</v>
      </c>
    </row>
    <row r="1057" spans="2:47" hidden="1" x14ac:dyDescent="0.3">
      <c r="B1057" t="str">
        <f>VLOOKUP(D1057,'[1]DOF080 Rev'!B:B,1,FALSE)</f>
        <v>21672078</v>
      </c>
      <c r="C1057" t="str">
        <f>VLOOKUP(D1057,Category!A:B,2,FALSE)</f>
        <v>NCOS</v>
      </c>
      <c r="D1057" t="str">
        <f t="shared" si="102"/>
        <v>21672078</v>
      </c>
      <c r="E1057" t="str">
        <f t="shared" si="101"/>
        <v>People &amp; Place DirectorateAss Dir DeliveryVehicle Parking Off Street</v>
      </c>
      <c r="F1057" t="s">
        <v>482</v>
      </c>
      <c r="G1057" t="s">
        <v>483</v>
      </c>
      <c r="H1057" t="s">
        <v>247</v>
      </c>
      <c r="I1057" t="s">
        <v>1236</v>
      </c>
      <c r="J1057" t="s">
        <v>825</v>
      </c>
      <c r="K1057" t="s">
        <v>826</v>
      </c>
      <c r="L1057">
        <v>2167</v>
      </c>
      <c r="M1057" t="s">
        <v>827</v>
      </c>
      <c r="N1057">
        <v>2078</v>
      </c>
      <c r="O1057" t="s">
        <v>284</v>
      </c>
      <c r="P1057" s="6" t="str">
        <f t="shared" si="103"/>
        <v>Expenditure</v>
      </c>
      <c r="Q1057" s="246">
        <v>670</v>
      </c>
      <c r="R1057" s="246">
        <v>670</v>
      </c>
      <c r="S1057" s="244">
        <v>670</v>
      </c>
      <c r="V1057" s="259">
        <f t="shared" si="104"/>
        <v>670</v>
      </c>
      <c r="AJ1057" s="245">
        <v>670</v>
      </c>
      <c r="AK1057" s="250">
        <v>670</v>
      </c>
      <c r="AP1057" s="257">
        <f t="shared" si="99"/>
        <v>670</v>
      </c>
      <c r="AS1057" s="245">
        <f t="shared" si="100"/>
        <v>670</v>
      </c>
      <c r="AU1057" s="8" t="s">
        <v>1286</v>
      </c>
    </row>
    <row r="1058" spans="2:47" hidden="1" x14ac:dyDescent="0.3">
      <c r="B1058" t="str">
        <f>VLOOKUP(D1058,'[1]DOF080 Rev'!B:B,1,FALSE)</f>
        <v>21672086</v>
      </c>
      <c r="C1058" t="str">
        <f>VLOOKUP(D1058,Category!A:B,2,FALSE)</f>
        <v>NCOS</v>
      </c>
      <c r="D1058" t="str">
        <f t="shared" si="102"/>
        <v>21672086</v>
      </c>
      <c r="E1058" t="str">
        <f t="shared" si="101"/>
        <v>People &amp; Place DirectorateAss Dir DeliveryVehicle Parking Off Street</v>
      </c>
      <c r="F1058" t="s">
        <v>482</v>
      </c>
      <c r="G1058" t="s">
        <v>483</v>
      </c>
      <c r="H1058" t="s">
        <v>247</v>
      </c>
      <c r="I1058" t="s">
        <v>1236</v>
      </c>
      <c r="J1058" t="s">
        <v>825</v>
      </c>
      <c r="K1058" t="s">
        <v>826</v>
      </c>
      <c r="L1058">
        <v>2167</v>
      </c>
      <c r="M1058" t="s">
        <v>827</v>
      </c>
      <c r="N1058">
        <v>2086</v>
      </c>
      <c r="O1058" t="s">
        <v>291</v>
      </c>
      <c r="P1058" s="6" t="str">
        <f t="shared" si="103"/>
        <v>Expenditure</v>
      </c>
      <c r="Q1058" s="246">
        <v>1120</v>
      </c>
      <c r="R1058" s="246">
        <v>1120</v>
      </c>
      <c r="S1058" s="244">
        <v>1120</v>
      </c>
      <c r="V1058" s="259">
        <f t="shared" si="104"/>
        <v>1120</v>
      </c>
      <c r="AH1058" s="245">
        <v>-120</v>
      </c>
      <c r="AJ1058" s="245">
        <v>1120</v>
      </c>
      <c r="AK1058" s="250">
        <v>1000</v>
      </c>
      <c r="AP1058" s="257">
        <f t="shared" si="99"/>
        <v>1000</v>
      </c>
      <c r="AS1058" s="245">
        <f t="shared" si="100"/>
        <v>1000</v>
      </c>
      <c r="AU1058" s="8" t="s">
        <v>1286</v>
      </c>
    </row>
    <row r="1059" spans="2:47" ht="28.8" hidden="1" x14ac:dyDescent="0.3">
      <c r="B1059" t="str">
        <f>VLOOKUP(D1059,'[1]DOF080 Rev'!B:B,1,FALSE)</f>
        <v>21672156</v>
      </c>
      <c r="C1059" t="str">
        <f>VLOOKUP(D1059,Category!A:B,2,FALSE)</f>
        <v>NCOS</v>
      </c>
      <c r="D1059" t="str">
        <f t="shared" si="102"/>
        <v>21672156</v>
      </c>
      <c r="E1059" t="str">
        <f t="shared" si="101"/>
        <v>People &amp; Place DirectorateAss Dir DeliveryVehicle Parking Off Street</v>
      </c>
      <c r="F1059" t="s">
        <v>482</v>
      </c>
      <c r="G1059" t="s">
        <v>483</v>
      </c>
      <c r="H1059" t="s">
        <v>247</v>
      </c>
      <c r="I1059" t="s">
        <v>1236</v>
      </c>
      <c r="J1059" t="s">
        <v>825</v>
      </c>
      <c r="K1059" t="s">
        <v>826</v>
      </c>
      <c r="L1059">
        <v>2167</v>
      </c>
      <c r="M1059" t="s">
        <v>827</v>
      </c>
      <c r="N1059">
        <v>2156</v>
      </c>
      <c r="O1059" t="s">
        <v>832</v>
      </c>
      <c r="P1059" s="6" t="str">
        <f t="shared" si="103"/>
        <v>Expenditure</v>
      </c>
      <c r="Q1059" s="246">
        <v>16100</v>
      </c>
      <c r="R1059" s="246">
        <v>16100</v>
      </c>
      <c r="S1059" s="244">
        <v>16100</v>
      </c>
      <c r="V1059" s="259">
        <f t="shared" si="104"/>
        <v>16100</v>
      </c>
      <c r="AJ1059" s="245">
        <v>16100</v>
      </c>
      <c r="AK1059" s="250">
        <v>16100</v>
      </c>
      <c r="AO1059" s="251">
        <f>13600-16100</f>
        <v>-2500</v>
      </c>
      <c r="AP1059" s="257">
        <f t="shared" si="99"/>
        <v>13600</v>
      </c>
      <c r="AS1059" s="245">
        <f t="shared" si="100"/>
        <v>13600</v>
      </c>
      <c r="AT1059" s="8" t="s">
        <v>3196</v>
      </c>
      <c r="AU1059" s="8" t="s">
        <v>1286</v>
      </c>
    </row>
    <row r="1060" spans="2:47" hidden="1" x14ac:dyDescent="0.3">
      <c r="B1060" t="str">
        <f>VLOOKUP(D1060,'[1]DOF080 Rev'!B:B,1,FALSE)</f>
        <v>21673004</v>
      </c>
      <c r="C1060" t="str">
        <f>VLOOKUP(D1060,Category!A:B,2,FALSE)</f>
        <v>NCOS</v>
      </c>
      <c r="D1060" t="str">
        <f t="shared" si="102"/>
        <v>21673004</v>
      </c>
      <c r="E1060" t="str">
        <f t="shared" si="101"/>
        <v>People &amp; Place DirectorateAss Dir DeliveryVehicle Parking Off Street</v>
      </c>
      <c r="F1060" t="s">
        <v>482</v>
      </c>
      <c r="G1060" t="s">
        <v>483</v>
      </c>
      <c r="H1060" t="s">
        <v>247</v>
      </c>
      <c r="I1060" t="s">
        <v>1236</v>
      </c>
      <c r="J1060" t="s">
        <v>825</v>
      </c>
      <c r="K1060" t="s">
        <v>826</v>
      </c>
      <c r="L1060">
        <v>2167</v>
      </c>
      <c r="M1060" t="s">
        <v>827</v>
      </c>
      <c r="N1060">
        <v>3004</v>
      </c>
      <c r="O1060" t="s">
        <v>833</v>
      </c>
      <c r="P1060" s="6" t="str">
        <f t="shared" si="103"/>
        <v>Expenditure</v>
      </c>
      <c r="Q1060" s="246">
        <v>12210</v>
      </c>
      <c r="R1060" s="246">
        <v>12210</v>
      </c>
      <c r="S1060" s="244">
        <v>12210</v>
      </c>
      <c r="V1060" s="259">
        <f t="shared" si="104"/>
        <v>12210</v>
      </c>
      <c r="AJ1060" s="245">
        <v>12210</v>
      </c>
      <c r="AK1060" s="250">
        <v>12210</v>
      </c>
      <c r="AP1060" s="257">
        <f t="shared" si="99"/>
        <v>12210</v>
      </c>
      <c r="AS1060" s="245">
        <f t="shared" si="100"/>
        <v>12210</v>
      </c>
      <c r="AU1060" s="8" t="s">
        <v>1286</v>
      </c>
    </row>
    <row r="1061" spans="2:47" hidden="1" x14ac:dyDescent="0.3">
      <c r="B1061" t="str">
        <f>VLOOKUP(D1061,'[1]DOF080 Rev'!B:B,1,FALSE)</f>
        <v>21673100</v>
      </c>
      <c r="C1061" t="str">
        <f>VLOOKUP(D1061,Category!A:B,2,FALSE)</f>
        <v>NCOS</v>
      </c>
      <c r="D1061" t="str">
        <f t="shared" si="102"/>
        <v>21673100</v>
      </c>
      <c r="E1061" t="str">
        <f t="shared" si="101"/>
        <v>People &amp; Place DirectorateAss Dir DeliveryVehicle Parking Off Street</v>
      </c>
      <c r="F1061" t="s">
        <v>482</v>
      </c>
      <c r="G1061" t="s">
        <v>483</v>
      </c>
      <c r="H1061" t="s">
        <v>247</v>
      </c>
      <c r="I1061" t="s">
        <v>1236</v>
      </c>
      <c r="J1061" t="s">
        <v>825</v>
      </c>
      <c r="K1061" t="s">
        <v>826</v>
      </c>
      <c r="L1061">
        <v>2167</v>
      </c>
      <c r="M1061" t="s">
        <v>827</v>
      </c>
      <c r="N1061">
        <v>3100</v>
      </c>
      <c r="O1061" t="s">
        <v>631</v>
      </c>
      <c r="P1061" s="6" t="str">
        <f t="shared" si="103"/>
        <v>Expenditure</v>
      </c>
      <c r="Q1061" s="246">
        <v>15070</v>
      </c>
      <c r="R1061" s="246">
        <v>15070</v>
      </c>
      <c r="S1061" s="244">
        <v>15070</v>
      </c>
      <c r="V1061" s="259">
        <f t="shared" si="104"/>
        <v>15070</v>
      </c>
      <c r="X1061" s="245">
        <v>520</v>
      </c>
      <c r="AJ1061" s="245">
        <v>15070</v>
      </c>
      <c r="AK1061" s="250">
        <v>15590</v>
      </c>
      <c r="AP1061" s="257">
        <f t="shared" si="99"/>
        <v>15590</v>
      </c>
      <c r="AS1061" s="245">
        <f t="shared" si="100"/>
        <v>15590</v>
      </c>
      <c r="AU1061" s="8" t="s">
        <v>3110</v>
      </c>
    </row>
    <row r="1062" spans="2:47" hidden="1" x14ac:dyDescent="0.3">
      <c r="B1062" t="str">
        <f>VLOOKUP(D1062,'[1]DOF080 Rev'!B:B,1,FALSE)</f>
        <v>21678029</v>
      </c>
      <c r="C1062" t="str">
        <f>VLOOKUP(D1062,Category!A:B,2,FALSE)</f>
        <v>NCOS</v>
      </c>
      <c r="D1062" t="str">
        <f t="shared" si="102"/>
        <v>21678029</v>
      </c>
      <c r="E1062" t="str">
        <f t="shared" si="101"/>
        <v>People &amp; Place DirectorateAss Dir DeliveryVehicle Parking Off Street</v>
      </c>
      <c r="F1062" t="s">
        <v>482</v>
      </c>
      <c r="G1062" t="s">
        <v>483</v>
      </c>
      <c r="H1062" t="s">
        <v>247</v>
      </c>
      <c r="I1062" t="s">
        <v>1236</v>
      </c>
      <c r="J1062" t="s">
        <v>825</v>
      </c>
      <c r="K1062" t="s">
        <v>826</v>
      </c>
      <c r="L1062">
        <v>2167</v>
      </c>
      <c r="M1062" t="s">
        <v>827</v>
      </c>
      <c r="N1062">
        <v>8029</v>
      </c>
      <c r="O1062" t="s">
        <v>834</v>
      </c>
      <c r="P1062" s="6" t="str">
        <f t="shared" si="103"/>
        <v>Income</v>
      </c>
      <c r="Q1062" s="246">
        <v>100</v>
      </c>
      <c r="R1062" s="246">
        <v>100</v>
      </c>
      <c r="S1062" s="244">
        <v>100</v>
      </c>
      <c r="V1062" s="259">
        <f t="shared" si="104"/>
        <v>100</v>
      </c>
      <c r="AJ1062" s="245">
        <v>100</v>
      </c>
      <c r="AK1062" s="250">
        <v>100</v>
      </c>
      <c r="AP1062" s="257">
        <f t="shared" si="99"/>
        <v>100</v>
      </c>
      <c r="AS1062" s="245">
        <f t="shared" si="100"/>
        <v>100</v>
      </c>
      <c r="AU1062" s="8" t="s">
        <v>1286</v>
      </c>
    </row>
    <row r="1063" spans="2:47" hidden="1" x14ac:dyDescent="0.3">
      <c r="B1063" t="str">
        <f>VLOOKUP(D1063,'[1]DOF080 Rev'!B:B,1,FALSE)</f>
        <v>21678030</v>
      </c>
      <c r="C1063" t="str">
        <f>VLOOKUP(D1063,Category!A:B,2,FALSE)</f>
        <v>NCOS</v>
      </c>
      <c r="D1063" t="str">
        <f t="shared" si="102"/>
        <v>21678030</v>
      </c>
      <c r="E1063" t="str">
        <f t="shared" si="101"/>
        <v>People &amp; Place DirectorateAss Dir DeliveryVehicle Parking Off Street</v>
      </c>
      <c r="F1063" t="s">
        <v>482</v>
      </c>
      <c r="G1063" t="s">
        <v>483</v>
      </c>
      <c r="H1063" t="s">
        <v>247</v>
      </c>
      <c r="I1063" t="s">
        <v>1236</v>
      </c>
      <c r="J1063" t="s">
        <v>825</v>
      </c>
      <c r="K1063" t="s">
        <v>826</v>
      </c>
      <c r="L1063">
        <v>2167</v>
      </c>
      <c r="M1063" t="s">
        <v>827</v>
      </c>
      <c r="N1063">
        <v>8030</v>
      </c>
      <c r="O1063" t="s">
        <v>835</v>
      </c>
      <c r="P1063" s="6" t="str">
        <f t="shared" si="103"/>
        <v>Income</v>
      </c>
      <c r="Q1063" s="246">
        <v>-24000</v>
      </c>
      <c r="R1063" s="246">
        <v>-24000</v>
      </c>
      <c r="S1063" s="244">
        <v>-24000</v>
      </c>
      <c r="V1063" s="259">
        <f t="shared" si="104"/>
        <v>-24000</v>
      </c>
      <c r="AJ1063" s="245">
        <v>-24000</v>
      </c>
      <c r="AK1063" s="250">
        <v>-24000</v>
      </c>
      <c r="AP1063" s="257">
        <f t="shared" si="99"/>
        <v>-24000</v>
      </c>
      <c r="AS1063" s="245">
        <f t="shared" si="100"/>
        <v>-24000</v>
      </c>
      <c r="AU1063" s="8" t="s">
        <v>1286</v>
      </c>
    </row>
    <row r="1064" spans="2:47" hidden="1" x14ac:dyDescent="0.3">
      <c r="B1064" t="str">
        <f>VLOOKUP(D1064,'[1]DOF080 Rev'!B:B,1,FALSE)</f>
        <v>21678031</v>
      </c>
      <c r="C1064" t="str">
        <f>VLOOKUP(D1064,Category!A:B,2,FALSE)</f>
        <v>NCOS</v>
      </c>
      <c r="D1064" t="str">
        <f t="shared" si="102"/>
        <v>21678031</v>
      </c>
      <c r="E1064" t="str">
        <f t="shared" si="101"/>
        <v>People &amp; Place DirectorateAss Dir DeliveryVehicle Parking Off Street</v>
      </c>
      <c r="F1064" t="s">
        <v>482</v>
      </c>
      <c r="G1064" t="s">
        <v>483</v>
      </c>
      <c r="H1064" t="s">
        <v>247</v>
      </c>
      <c r="I1064" t="s">
        <v>1236</v>
      </c>
      <c r="J1064" t="s">
        <v>825</v>
      </c>
      <c r="K1064" t="s">
        <v>826</v>
      </c>
      <c r="L1064">
        <v>2167</v>
      </c>
      <c r="M1064" t="s">
        <v>827</v>
      </c>
      <c r="N1064">
        <v>8031</v>
      </c>
      <c r="O1064" t="s">
        <v>836</v>
      </c>
      <c r="P1064" s="6" t="str">
        <f t="shared" si="103"/>
        <v>Income</v>
      </c>
      <c r="Q1064" s="246">
        <v>-10600</v>
      </c>
      <c r="R1064" s="246">
        <v>-10600</v>
      </c>
      <c r="S1064" s="244">
        <v>-10600</v>
      </c>
      <c r="V1064" s="259">
        <f t="shared" si="104"/>
        <v>-10600</v>
      </c>
      <c r="AJ1064" s="245">
        <v>-10600</v>
      </c>
      <c r="AK1064" s="250">
        <v>-10600</v>
      </c>
      <c r="AP1064" s="257">
        <f t="shared" si="99"/>
        <v>-10600</v>
      </c>
      <c r="AS1064" s="245">
        <f t="shared" si="100"/>
        <v>-10600</v>
      </c>
      <c r="AU1064" s="8" t="s">
        <v>1286</v>
      </c>
    </row>
    <row r="1065" spans="2:47" hidden="1" x14ac:dyDescent="0.3">
      <c r="B1065" t="str">
        <f>VLOOKUP(D1065,'[1]DOF080 Rev'!B:B,1,FALSE)</f>
        <v>21731031</v>
      </c>
      <c r="C1065" t="str">
        <f>VLOOKUP(D1065,Category!A:B,2,FALSE)</f>
        <v>NCOS</v>
      </c>
      <c r="D1065" t="str">
        <f t="shared" si="102"/>
        <v>21731031</v>
      </c>
      <c r="E1065" t="str">
        <f t="shared" si="101"/>
        <v>People &amp; Place DirectorateAss Dir DeliveryVehicle Parking Off Street</v>
      </c>
      <c r="F1065" t="s">
        <v>482</v>
      </c>
      <c r="G1065" t="s">
        <v>483</v>
      </c>
      <c r="H1065" t="s">
        <v>247</v>
      </c>
      <c r="I1065" t="s">
        <v>1236</v>
      </c>
      <c r="J1065" t="s">
        <v>825</v>
      </c>
      <c r="K1065" t="s">
        <v>826</v>
      </c>
      <c r="L1065">
        <v>2173</v>
      </c>
      <c r="M1065" t="s">
        <v>837</v>
      </c>
      <c r="N1065">
        <v>1031</v>
      </c>
      <c r="O1065" t="s">
        <v>529</v>
      </c>
      <c r="P1065" s="6" t="str">
        <f t="shared" si="103"/>
        <v>Expenditure</v>
      </c>
      <c r="Q1065" s="246">
        <v>15980</v>
      </c>
      <c r="R1065" s="246">
        <v>15980</v>
      </c>
      <c r="S1065" s="244">
        <v>15980</v>
      </c>
      <c r="V1065" s="259">
        <f t="shared" si="104"/>
        <v>15980</v>
      </c>
      <c r="AH1065" s="245">
        <v>-300</v>
      </c>
      <c r="AJ1065" s="245">
        <v>15980</v>
      </c>
      <c r="AK1065" s="250">
        <v>15680</v>
      </c>
      <c r="AP1065" s="257">
        <f t="shared" si="99"/>
        <v>15680</v>
      </c>
      <c r="AS1065" s="245">
        <f t="shared" si="100"/>
        <v>15680</v>
      </c>
      <c r="AU1065" s="8" t="s">
        <v>1286</v>
      </c>
    </row>
    <row r="1066" spans="2:47" hidden="1" x14ac:dyDescent="0.3">
      <c r="B1066" t="str">
        <f>VLOOKUP(D1066,'[1]DOF080 Rev'!B:B,1,FALSE)</f>
        <v>21731049</v>
      </c>
      <c r="C1066" t="str">
        <f>VLOOKUP(D1066,Category!A:B,2,FALSE)</f>
        <v>NCOS</v>
      </c>
      <c r="D1066" t="str">
        <f t="shared" si="102"/>
        <v>21731049</v>
      </c>
      <c r="E1066" t="str">
        <f t="shared" si="101"/>
        <v>People &amp; Place DirectorateAss Dir DeliveryVehicle Parking Off Street</v>
      </c>
      <c r="F1066" t="s">
        <v>482</v>
      </c>
      <c r="G1066" t="s">
        <v>483</v>
      </c>
      <c r="H1066" t="s">
        <v>247</v>
      </c>
      <c r="I1066" t="s">
        <v>1236</v>
      </c>
      <c r="J1066" t="s">
        <v>825</v>
      </c>
      <c r="K1066" t="s">
        <v>826</v>
      </c>
      <c r="L1066">
        <v>2173</v>
      </c>
      <c r="M1066" t="s">
        <v>837</v>
      </c>
      <c r="N1066">
        <v>1049</v>
      </c>
      <c r="O1066" t="s">
        <v>608</v>
      </c>
      <c r="P1066" s="6" t="str">
        <f t="shared" si="103"/>
        <v>Expenditure</v>
      </c>
      <c r="Q1066" s="246">
        <v>310</v>
      </c>
      <c r="R1066" s="246">
        <v>310</v>
      </c>
      <c r="S1066" s="244">
        <v>310</v>
      </c>
      <c r="V1066" s="259">
        <f t="shared" si="104"/>
        <v>310</v>
      </c>
      <c r="AJ1066" s="245">
        <v>310</v>
      </c>
      <c r="AK1066" s="250">
        <v>310</v>
      </c>
      <c r="AP1066" s="257">
        <f t="shared" si="99"/>
        <v>310</v>
      </c>
      <c r="AS1066" s="245">
        <f t="shared" si="100"/>
        <v>310</v>
      </c>
      <c r="AU1066" s="8" t="s">
        <v>1286</v>
      </c>
    </row>
    <row r="1067" spans="2:47" hidden="1" x14ac:dyDescent="0.3">
      <c r="B1067" t="str">
        <f>VLOOKUP(D1067,'[1]DOF080 Rev'!B:B,1,FALSE)</f>
        <v>21738029</v>
      </c>
      <c r="C1067" t="str">
        <f>VLOOKUP(D1067,Category!A:B,2,FALSE)</f>
        <v>NCOS</v>
      </c>
      <c r="D1067" t="str">
        <f t="shared" si="102"/>
        <v>21738029</v>
      </c>
      <c r="E1067" t="str">
        <f t="shared" si="101"/>
        <v>People &amp; Place DirectorateAss Dir DeliveryVehicle Parking Off Street</v>
      </c>
      <c r="F1067" t="s">
        <v>482</v>
      </c>
      <c r="G1067" t="s">
        <v>483</v>
      </c>
      <c r="H1067" t="s">
        <v>247</v>
      </c>
      <c r="I1067" t="s">
        <v>1236</v>
      </c>
      <c r="J1067" t="s">
        <v>825</v>
      </c>
      <c r="K1067" t="s">
        <v>826</v>
      </c>
      <c r="L1067">
        <v>2173</v>
      </c>
      <c r="M1067" t="s">
        <v>837</v>
      </c>
      <c r="N1067">
        <v>8029</v>
      </c>
      <c r="O1067" t="s">
        <v>834</v>
      </c>
      <c r="P1067" s="6" t="str">
        <f t="shared" si="103"/>
        <v>Income</v>
      </c>
      <c r="Q1067" s="246">
        <v>-56940</v>
      </c>
      <c r="R1067" s="246">
        <v>-56940</v>
      </c>
      <c r="S1067" s="244">
        <v>-56940</v>
      </c>
      <c r="V1067" s="259">
        <f t="shared" si="104"/>
        <v>-56940</v>
      </c>
      <c r="AJ1067" s="245">
        <v>-56940</v>
      </c>
      <c r="AK1067" s="250">
        <v>-56940</v>
      </c>
      <c r="AP1067" s="257">
        <f t="shared" si="99"/>
        <v>-56940</v>
      </c>
      <c r="AS1067" s="245">
        <f t="shared" si="100"/>
        <v>-56940</v>
      </c>
      <c r="AU1067" s="8" t="s">
        <v>1286</v>
      </c>
    </row>
    <row r="1068" spans="2:47" hidden="1" x14ac:dyDescent="0.3">
      <c r="B1068" t="str">
        <f>VLOOKUP(D1068,'[1]DOF080 Rev'!B:B,1,FALSE)</f>
        <v>21748029</v>
      </c>
      <c r="C1068" t="str">
        <f>VLOOKUP(D1068,Category!A:B,2,FALSE)</f>
        <v>NCOS</v>
      </c>
      <c r="D1068" t="str">
        <f t="shared" si="102"/>
        <v>21748029</v>
      </c>
      <c r="E1068" t="str">
        <f t="shared" si="101"/>
        <v>People &amp; Place DirectorateAss Dir DeliveryVehicle Parking Off Street</v>
      </c>
      <c r="F1068" t="s">
        <v>482</v>
      </c>
      <c r="G1068" t="s">
        <v>483</v>
      </c>
      <c r="H1068" t="s">
        <v>247</v>
      </c>
      <c r="I1068" t="s">
        <v>1236</v>
      </c>
      <c r="J1068" t="s">
        <v>825</v>
      </c>
      <c r="K1068" t="s">
        <v>826</v>
      </c>
      <c r="L1068">
        <v>2174</v>
      </c>
      <c r="M1068" s="7" t="s">
        <v>838</v>
      </c>
      <c r="N1068">
        <v>8029</v>
      </c>
      <c r="O1068" t="s">
        <v>834</v>
      </c>
      <c r="P1068" s="6" t="str">
        <f t="shared" si="103"/>
        <v>Income</v>
      </c>
      <c r="Q1068" s="246">
        <v>-46130</v>
      </c>
      <c r="R1068" s="246">
        <v>-46130</v>
      </c>
      <c r="S1068" s="244">
        <v>-46130</v>
      </c>
      <c r="V1068" s="259">
        <f t="shared" si="104"/>
        <v>-46130</v>
      </c>
      <c r="AJ1068" s="245">
        <v>-46130</v>
      </c>
      <c r="AK1068" s="250">
        <v>-46130</v>
      </c>
      <c r="AP1068" s="257">
        <f t="shared" si="99"/>
        <v>-46130</v>
      </c>
      <c r="AS1068" s="245">
        <f t="shared" si="100"/>
        <v>-46130</v>
      </c>
      <c r="AU1068" s="8" t="s">
        <v>1286</v>
      </c>
    </row>
    <row r="1069" spans="2:47" hidden="1" x14ac:dyDescent="0.3">
      <c r="B1069" t="str">
        <f>VLOOKUP(D1069,'[1]DOF080 Rev'!B:B,1,FALSE)</f>
        <v>21751031</v>
      </c>
      <c r="C1069" t="str">
        <f>VLOOKUP(D1069,Category!A:B,2,FALSE)</f>
        <v>NCOS</v>
      </c>
      <c r="D1069" t="str">
        <f t="shared" si="102"/>
        <v>21751031</v>
      </c>
      <c r="E1069" t="str">
        <f t="shared" si="101"/>
        <v>People &amp; Place DirectorateAss Dir DeliveryVehicle Parking Off Street</v>
      </c>
      <c r="F1069" t="s">
        <v>482</v>
      </c>
      <c r="G1069" t="s">
        <v>483</v>
      </c>
      <c r="H1069" t="s">
        <v>247</v>
      </c>
      <c r="I1069" t="s">
        <v>1236</v>
      </c>
      <c r="J1069" t="s">
        <v>825</v>
      </c>
      <c r="K1069" t="s">
        <v>826</v>
      </c>
      <c r="L1069">
        <v>2175</v>
      </c>
      <c r="M1069" t="s">
        <v>839</v>
      </c>
      <c r="N1069">
        <v>1031</v>
      </c>
      <c r="O1069" t="s">
        <v>529</v>
      </c>
      <c r="P1069" s="6" t="str">
        <f t="shared" si="103"/>
        <v>Expenditure</v>
      </c>
      <c r="Q1069" s="246">
        <v>18170</v>
      </c>
      <c r="R1069" s="246">
        <v>18170</v>
      </c>
      <c r="S1069" s="244">
        <v>18170</v>
      </c>
      <c r="V1069" s="259">
        <f t="shared" si="104"/>
        <v>18170</v>
      </c>
      <c r="AH1069" s="245">
        <v>-670</v>
      </c>
      <c r="AJ1069" s="245">
        <v>18170</v>
      </c>
      <c r="AK1069" s="250">
        <v>17500</v>
      </c>
      <c r="AP1069" s="257">
        <f t="shared" si="99"/>
        <v>17500</v>
      </c>
      <c r="AS1069" s="245">
        <f t="shared" si="100"/>
        <v>17500</v>
      </c>
      <c r="AU1069" s="8" t="s">
        <v>1286</v>
      </c>
    </row>
    <row r="1070" spans="2:47" hidden="1" x14ac:dyDescent="0.3">
      <c r="B1070" t="str">
        <f>VLOOKUP(D1070,'[1]DOF080 Rev'!B:B,1,FALSE)</f>
        <v>21751033</v>
      </c>
      <c r="C1070" t="str">
        <f>VLOOKUP(D1070,Category!A:B,2,FALSE)</f>
        <v>NCOS</v>
      </c>
      <c r="D1070" t="str">
        <f t="shared" si="102"/>
        <v>21751033</v>
      </c>
      <c r="E1070" t="str">
        <f t="shared" si="101"/>
        <v>People &amp; Place DirectorateAss Dir DeliveryVehicle Parking Off Street</v>
      </c>
      <c r="F1070" t="s">
        <v>482</v>
      </c>
      <c r="G1070" t="s">
        <v>483</v>
      </c>
      <c r="H1070" t="s">
        <v>247</v>
      </c>
      <c r="I1070" t="s">
        <v>1236</v>
      </c>
      <c r="J1070" t="s">
        <v>825</v>
      </c>
      <c r="K1070" t="s">
        <v>826</v>
      </c>
      <c r="L1070">
        <v>2175</v>
      </c>
      <c r="M1070" t="s">
        <v>839</v>
      </c>
      <c r="N1070">
        <v>1033</v>
      </c>
      <c r="O1070" t="s">
        <v>656</v>
      </c>
      <c r="P1070" s="6" t="str">
        <f t="shared" si="103"/>
        <v>Expenditure</v>
      </c>
      <c r="Q1070" s="246">
        <v>150</v>
      </c>
      <c r="R1070" s="246">
        <v>150</v>
      </c>
      <c r="S1070" s="244">
        <v>150</v>
      </c>
      <c r="V1070" s="259">
        <f t="shared" si="104"/>
        <v>150</v>
      </c>
      <c r="X1070" s="245">
        <v>10</v>
      </c>
      <c r="AJ1070" s="245">
        <v>150</v>
      </c>
      <c r="AK1070" s="250">
        <v>160</v>
      </c>
      <c r="AP1070" s="257">
        <f t="shared" si="99"/>
        <v>160</v>
      </c>
      <c r="AS1070" s="245">
        <f t="shared" si="100"/>
        <v>160</v>
      </c>
      <c r="AU1070" s="8" t="s">
        <v>1286</v>
      </c>
    </row>
    <row r="1071" spans="2:47" hidden="1" x14ac:dyDescent="0.3">
      <c r="B1071" t="str">
        <f>VLOOKUP(D1071,'[1]DOF080 Rev'!B:B,1,FALSE)</f>
        <v>21751049</v>
      </c>
      <c r="C1071" t="str">
        <f>VLOOKUP(D1071,Category!A:B,2,FALSE)</f>
        <v>NCOS</v>
      </c>
      <c r="D1071" t="str">
        <f t="shared" si="102"/>
        <v>21751049</v>
      </c>
      <c r="E1071" t="str">
        <f t="shared" si="101"/>
        <v>People &amp; Place DirectorateAss Dir DeliveryVehicle Parking Off Street</v>
      </c>
      <c r="F1071" t="s">
        <v>482</v>
      </c>
      <c r="G1071" t="s">
        <v>483</v>
      </c>
      <c r="H1071" t="s">
        <v>247</v>
      </c>
      <c r="I1071" t="s">
        <v>1236</v>
      </c>
      <c r="J1071" t="s">
        <v>825</v>
      </c>
      <c r="K1071" t="s">
        <v>826</v>
      </c>
      <c r="L1071">
        <v>2175</v>
      </c>
      <c r="M1071" t="s">
        <v>839</v>
      </c>
      <c r="N1071">
        <v>1049</v>
      </c>
      <c r="O1071" t="s">
        <v>608</v>
      </c>
      <c r="P1071" s="6" t="str">
        <f t="shared" si="103"/>
        <v>Expenditure</v>
      </c>
      <c r="Q1071" s="246">
        <v>340</v>
      </c>
      <c r="R1071" s="246">
        <v>340</v>
      </c>
      <c r="S1071" s="244">
        <v>340</v>
      </c>
      <c r="V1071" s="259">
        <f t="shared" si="104"/>
        <v>340</v>
      </c>
      <c r="AJ1071" s="245">
        <v>340</v>
      </c>
      <c r="AK1071" s="250">
        <v>340</v>
      </c>
      <c r="AP1071" s="257">
        <f t="shared" si="99"/>
        <v>340</v>
      </c>
      <c r="AS1071" s="245">
        <f t="shared" si="100"/>
        <v>340</v>
      </c>
      <c r="AU1071" s="8" t="s">
        <v>1286</v>
      </c>
    </row>
    <row r="1072" spans="2:47" hidden="1" x14ac:dyDescent="0.3">
      <c r="B1072" t="str">
        <f>VLOOKUP(D1072,'[1]DOF080 Rev'!B:B,1,FALSE)</f>
        <v>21758029</v>
      </c>
      <c r="C1072" t="str">
        <f>VLOOKUP(D1072,Category!A:B,2,FALSE)</f>
        <v>NCOS</v>
      </c>
      <c r="D1072" t="str">
        <f t="shared" si="102"/>
        <v>21758029</v>
      </c>
      <c r="E1072" t="str">
        <f t="shared" si="101"/>
        <v>People &amp; Place DirectorateAss Dir DeliveryVehicle Parking Off Street</v>
      </c>
      <c r="F1072" t="s">
        <v>482</v>
      </c>
      <c r="G1072" t="s">
        <v>483</v>
      </c>
      <c r="H1072" t="s">
        <v>247</v>
      </c>
      <c r="I1072" t="s">
        <v>1236</v>
      </c>
      <c r="J1072" t="s">
        <v>825</v>
      </c>
      <c r="K1072" t="s">
        <v>826</v>
      </c>
      <c r="L1072">
        <v>2175</v>
      </c>
      <c r="M1072" t="s">
        <v>839</v>
      </c>
      <c r="N1072">
        <v>8029</v>
      </c>
      <c r="O1072" t="s">
        <v>834</v>
      </c>
      <c r="P1072" s="6" t="str">
        <f t="shared" si="103"/>
        <v>Income</v>
      </c>
      <c r="Q1072" s="246">
        <v>-60000</v>
      </c>
      <c r="R1072" s="246">
        <v>-60000</v>
      </c>
      <c r="S1072" s="244">
        <v>-60000</v>
      </c>
      <c r="V1072" s="259">
        <f t="shared" si="104"/>
        <v>-60000</v>
      </c>
      <c r="AJ1072" s="245">
        <v>-60000</v>
      </c>
      <c r="AK1072" s="250">
        <v>-60000</v>
      </c>
      <c r="AP1072" s="257">
        <f t="shared" si="99"/>
        <v>-60000</v>
      </c>
      <c r="AS1072" s="245">
        <f t="shared" si="100"/>
        <v>-60000</v>
      </c>
      <c r="AU1072" s="8" t="s">
        <v>1286</v>
      </c>
    </row>
    <row r="1073" spans="2:47" hidden="1" x14ac:dyDescent="0.3">
      <c r="B1073" t="str">
        <f>VLOOKUP(D1073,'[1]DOF080 Rev'!B:B,1,FALSE)</f>
        <v>21768029</v>
      </c>
      <c r="C1073" t="str">
        <f>VLOOKUP(D1073,Category!A:B,2,FALSE)</f>
        <v>NCOS</v>
      </c>
      <c r="D1073" t="str">
        <f t="shared" si="102"/>
        <v>21768029</v>
      </c>
      <c r="E1073" t="str">
        <f t="shared" si="101"/>
        <v>People &amp; Place DirectorateAss Dir DeliveryVehicle Parking Off Street</v>
      </c>
      <c r="F1073" t="s">
        <v>482</v>
      </c>
      <c r="G1073" t="s">
        <v>483</v>
      </c>
      <c r="H1073" t="s">
        <v>247</v>
      </c>
      <c r="I1073" t="s">
        <v>1236</v>
      </c>
      <c r="J1073" t="s">
        <v>825</v>
      </c>
      <c r="K1073" t="s">
        <v>826</v>
      </c>
      <c r="L1073">
        <v>2176</v>
      </c>
      <c r="M1073" s="7" t="s">
        <v>840</v>
      </c>
      <c r="N1073">
        <v>8029</v>
      </c>
      <c r="O1073" t="s">
        <v>834</v>
      </c>
      <c r="P1073" s="6" t="str">
        <f t="shared" si="103"/>
        <v>Income</v>
      </c>
      <c r="Q1073" s="246">
        <v>-27000</v>
      </c>
      <c r="R1073" s="246">
        <v>-27000</v>
      </c>
      <c r="S1073" s="244">
        <v>-27000</v>
      </c>
      <c r="V1073" s="259">
        <f t="shared" si="104"/>
        <v>-27000</v>
      </c>
      <c r="AJ1073" s="245">
        <v>-27000</v>
      </c>
      <c r="AK1073" s="250">
        <v>-27000</v>
      </c>
      <c r="AP1073" s="257">
        <f t="shared" si="99"/>
        <v>-27000</v>
      </c>
      <c r="AS1073" s="245">
        <f t="shared" si="100"/>
        <v>-27000</v>
      </c>
      <c r="AU1073" s="8" t="s">
        <v>1286</v>
      </c>
    </row>
    <row r="1074" spans="2:47" hidden="1" x14ac:dyDescent="0.3">
      <c r="B1074" t="str">
        <f>VLOOKUP(D1074,'[1]DOF080 Rev'!B:B,1,FALSE)</f>
        <v>21778029</v>
      </c>
      <c r="C1074" t="str">
        <f>VLOOKUP(D1074,Category!A:B,2,FALSE)</f>
        <v>NCOS</v>
      </c>
      <c r="D1074" t="str">
        <f t="shared" si="102"/>
        <v>21778029</v>
      </c>
      <c r="E1074" t="str">
        <f t="shared" si="101"/>
        <v>People &amp; Place DirectorateAss Dir DeliveryVehicle Parking Off Street</v>
      </c>
      <c r="F1074" t="s">
        <v>482</v>
      </c>
      <c r="G1074" t="s">
        <v>483</v>
      </c>
      <c r="H1074" t="s">
        <v>247</v>
      </c>
      <c r="I1074" t="s">
        <v>1236</v>
      </c>
      <c r="J1074" t="s">
        <v>825</v>
      </c>
      <c r="K1074" t="s">
        <v>826</v>
      </c>
      <c r="L1074">
        <v>2177</v>
      </c>
      <c r="M1074" s="7" t="s">
        <v>841</v>
      </c>
      <c r="N1074">
        <v>8029</v>
      </c>
      <c r="O1074" t="s">
        <v>834</v>
      </c>
      <c r="P1074" s="6" t="str">
        <f t="shared" si="103"/>
        <v>Income</v>
      </c>
      <c r="Q1074" s="246">
        <v>-30000</v>
      </c>
      <c r="R1074" s="246">
        <v>-30000</v>
      </c>
      <c r="S1074" s="244">
        <v>-30000</v>
      </c>
      <c r="V1074" s="259">
        <f t="shared" si="104"/>
        <v>-30000</v>
      </c>
      <c r="AJ1074" s="245">
        <v>-30000</v>
      </c>
      <c r="AK1074" s="250">
        <v>-30000</v>
      </c>
      <c r="AP1074" s="257">
        <f t="shared" si="99"/>
        <v>-30000</v>
      </c>
      <c r="AS1074" s="245">
        <f t="shared" si="100"/>
        <v>-30000</v>
      </c>
      <c r="AU1074" s="8" t="s">
        <v>1286</v>
      </c>
    </row>
    <row r="1075" spans="2:47" hidden="1" x14ac:dyDescent="0.3">
      <c r="B1075" t="str">
        <f>VLOOKUP(D1075,'[1]DOF080 Rev'!B:B,1,FALSE)</f>
        <v>21781031</v>
      </c>
      <c r="C1075" t="str">
        <f>VLOOKUP(D1075,Category!A:B,2,FALSE)</f>
        <v>NCOS</v>
      </c>
      <c r="D1075" t="str">
        <f t="shared" si="102"/>
        <v>21781031</v>
      </c>
      <c r="E1075" t="str">
        <f t="shared" si="101"/>
        <v>People &amp; Place DirectorateAss Dir DeliveryVehicle Parking Off Street</v>
      </c>
      <c r="F1075" t="s">
        <v>482</v>
      </c>
      <c r="G1075" t="s">
        <v>483</v>
      </c>
      <c r="H1075" t="s">
        <v>247</v>
      </c>
      <c r="I1075" t="s">
        <v>1236</v>
      </c>
      <c r="J1075" t="s">
        <v>825</v>
      </c>
      <c r="K1075" t="s">
        <v>826</v>
      </c>
      <c r="L1075">
        <v>2178</v>
      </c>
      <c r="M1075" t="s">
        <v>842</v>
      </c>
      <c r="N1075">
        <v>1031</v>
      </c>
      <c r="O1075" t="s">
        <v>529</v>
      </c>
      <c r="P1075" s="6" t="str">
        <f t="shared" si="103"/>
        <v>Expenditure</v>
      </c>
      <c r="Q1075" s="246">
        <v>5920</v>
      </c>
      <c r="R1075" s="246">
        <v>5920</v>
      </c>
      <c r="S1075" s="244">
        <v>5920</v>
      </c>
      <c r="V1075" s="259">
        <f t="shared" si="104"/>
        <v>5920</v>
      </c>
      <c r="AH1075" s="245">
        <v>-220</v>
      </c>
      <c r="AJ1075" s="245">
        <v>5920</v>
      </c>
      <c r="AK1075" s="250">
        <v>5700</v>
      </c>
      <c r="AP1075" s="257">
        <f t="shared" si="99"/>
        <v>5700</v>
      </c>
      <c r="AS1075" s="245">
        <f t="shared" si="100"/>
        <v>5700</v>
      </c>
      <c r="AU1075" s="8" t="s">
        <v>1286</v>
      </c>
    </row>
    <row r="1076" spans="2:47" hidden="1" x14ac:dyDescent="0.3">
      <c r="B1076" t="str">
        <f>VLOOKUP(D1076,'[1]DOF080 Rev'!B:B,1,FALSE)</f>
        <v>21781033</v>
      </c>
      <c r="C1076" t="str">
        <f>VLOOKUP(D1076,Category!A:B,2,FALSE)</f>
        <v>NCOS</v>
      </c>
      <c r="D1076" t="str">
        <f t="shared" si="102"/>
        <v>21781033</v>
      </c>
      <c r="E1076" t="str">
        <f t="shared" si="101"/>
        <v>People &amp; Place DirectorateAss Dir DeliveryVehicle Parking Off Street</v>
      </c>
      <c r="F1076" t="s">
        <v>482</v>
      </c>
      <c r="G1076" t="s">
        <v>483</v>
      </c>
      <c r="H1076" t="s">
        <v>247</v>
      </c>
      <c r="I1076" t="s">
        <v>1236</v>
      </c>
      <c r="J1076" t="s">
        <v>825</v>
      </c>
      <c r="K1076" t="s">
        <v>826</v>
      </c>
      <c r="L1076">
        <v>2178</v>
      </c>
      <c r="M1076" t="s">
        <v>842</v>
      </c>
      <c r="N1076">
        <v>1033</v>
      </c>
      <c r="O1076" t="s">
        <v>656</v>
      </c>
      <c r="P1076" s="6" t="str">
        <f t="shared" si="103"/>
        <v>Expenditure</v>
      </c>
      <c r="Q1076" s="246">
        <v>380</v>
      </c>
      <c r="R1076" s="246">
        <v>380</v>
      </c>
      <c r="S1076" s="244">
        <v>380</v>
      </c>
      <c r="V1076" s="259">
        <f t="shared" si="104"/>
        <v>380</v>
      </c>
      <c r="X1076" s="245">
        <v>10</v>
      </c>
      <c r="AJ1076" s="245">
        <v>380</v>
      </c>
      <c r="AK1076" s="250">
        <v>390</v>
      </c>
      <c r="AP1076" s="257">
        <f t="shared" si="99"/>
        <v>390</v>
      </c>
      <c r="AS1076" s="245">
        <f t="shared" si="100"/>
        <v>390</v>
      </c>
      <c r="AU1076" s="8" t="s">
        <v>1286</v>
      </c>
    </row>
    <row r="1077" spans="2:47" hidden="1" x14ac:dyDescent="0.3">
      <c r="B1077" t="str">
        <f>VLOOKUP(D1077,'[1]DOF080 Rev'!B:B,1,FALSE)</f>
        <v>21781049</v>
      </c>
      <c r="C1077" t="str">
        <f>VLOOKUP(D1077,Category!A:B,2,FALSE)</f>
        <v>NCOS</v>
      </c>
      <c r="D1077" t="str">
        <f t="shared" si="102"/>
        <v>21781049</v>
      </c>
      <c r="E1077" t="str">
        <f t="shared" si="101"/>
        <v>People &amp; Place DirectorateAss Dir DeliveryVehicle Parking Off Street</v>
      </c>
      <c r="F1077" t="s">
        <v>482</v>
      </c>
      <c r="G1077" t="s">
        <v>483</v>
      </c>
      <c r="H1077" t="s">
        <v>247</v>
      </c>
      <c r="I1077" t="s">
        <v>1236</v>
      </c>
      <c r="J1077" t="s">
        <v>825</v>
      </c>
      <c r="K1077" t="s">
        <v>826</v>
      </c>
      <c r="L1077">
        <v>2178</v>
      </c>
      <c r="M1077" t="s">
        <v>842</v>
      </c>
      <c r="N1077">
        <v>1049</v>
      </c>
      <c r="O1077" t="s">
        <v>608</v>
      </c>
      <c r="P1077" s="6" t="str">
        <f t="shared" si="103"/>
        <v>Expenditure</v>
      </c>
      <c r="Q1077" s="246">
        <v>110</v>
      </c>
      <c r="R1077" s="246">
        <v>110</v>
      </c>
      <c r="S1077" s="244">
        <v>110</v>
      </c>
      <c r="V1077" s="259">
        <f t="shared" si="104"/>
        <v>110</v>
      </c>
      <c r="AJ1077" s="245">
        <v>110</v>
      </c>
      <c r="AK1077" s="250">
        <v>110</v>
      </c>
      <c r="AP1077" s="257">
        <f t="shared" si="99"/>
        <v>110</v>
      </c>
      <c r="AS1077" s="245">
        <f t="shared" si="100"/>
        <v>110</v>
      </c>
      <c r="AU1077" s="8" t="s">
        <v>1286</v>
      </c>
    </row>
    <row r="1078" spans="2:47" hidden="1" x14ac:dyDescent="0.3">
      <c r="B1078" t="str">
        <f>VLOOKUP(D1078,'[1]DOF080 Rev'!B:B,1,FALSE)</f>
        <v>21788029</v>
      </c>
      <c r="C1078" t="str">
        <f>VLOOKUP(D1078,Category!A:B,2,FALSE)</f>
        <v>NCOS</v>
      </c>
      <c r="D1078" t="str">
        <f t="shared" si="102"/>
        <v>21788029</v>
      </c>
      <c r="E1078" t="str">
        <f t="shared" si="101"/>
        <v>People &amp; Place DirectorateAss Dir DeliveryVehicle Parking Off Street</v>
      </c>
      <c r="F1078" t="s">
        <v>482</v>
      </c>
      <c r="G1078" t="s">
        <v>483</v>
      </c>
      <c r="H1078" t="s">
        <v>247</v>
      </c>
      <c r="I1078" t="s">
        <v>1236</v>
      </c>
      <c r="J1078" t="s">
        <v>825</v>
      </c>
      <c r="K1078" t="s">
        <v>826</v>
      </c>
      <c r="L1078">
        <v>2178</v>
      </c>
      <c r="M1078" t="s">
        <v>842</v>
      </c>
      <c r="N1078">
        <v>8029</v>
      </c>
      <c r="O1078" t="s">
        <v>834</v>
      </c>
      <c r="P1078" s="6" t="str">
        <f t="shared" si="103"/>
        <v>Income</v>
      </c>
      <c r="Q1078" s="246">
        <v>-39260</v>
      </c>
      <c r="R1078" s="246">
        <v>-39260</v>
      </c>
      <c r="S1078" s="244">
        <v>-39260</v>
      </c>
      <c r="V1078" s="259">
        <f t="shared" si="104"/>
        <v>-39260</v>
      </c>
      <c r="AJ1078" s="245">
        <v>-39260</v>
      </c>
      <c r="AK1078" s="250">
        <v>-39260</v>
      </c>
      <c r="AP1078" s="257">
        <f t="shared" si="99"/>
        <v>-39260</v>
      </c>
      <c r="AS1078" s="245">
        <f t="shared" si="100"/>
        <v>-39260</v>
      </c>
      <c r="AU1078" s="8" t="s">
        <v>1286</v>
      </c>
    </row>
    <row r="1079" spans="2:47" ht="28.8" hidden="1" x14ac:dyDescent="0.3">
      <c r="B1079" t="str">
        <f>VLOOKUP(D1079,'[1]DOF080 Rev'!B:B,1,FALSE)</f>
        <v>21791016</v>
      </c>
      <c r="C1079" t="str">
        <f>VLOOKUP(D1079,Category!A:B,2,FALSE)</f>
        <v>NCOS</v>
      </c>
      <c r="D1079" t="str">
        <f t="shared" si="102"/>
        <v>21791016</v>
      </c>
      <c r="E1079" t="str">
        <f t="shared" si="101"/>
        <v>People &amp; Place DirectorateAss Dir DeliveryVehicle Parking Off Street</v>
      </c>
      <c r="F1079" t="s">
        <v>482</v>
      </c>
      <c r="G1079" t="s">
        <v>483</v>
      </c>
      <c r="H1079" t="s">
        <v>247</v>
      </c>
      <c r="I1079" t="s">
        <v>1236</v>
      </c>
      <c r="J1079" t="s">
        <v>825</v>
      </c>
      <c r="K1079" t="s">
        <v>826</v>
      </c>
      <c r="L1079">
        <v>2179</v>
      </c>
      <c r="M1079" t="s">
        <v>843</v>
      </c>
      <c r="N1079">
        <v>1016</v>
      </c>
      <c r="O1079" t="s">
        <v>599</v>
      </c>
      <c r="P1079" s="6" t="str">
        <f t="shared" si="103"/>
        <v>Expenditure</v>
      </c>
      <c r="Q1079" s="246">
        <v>500</v>
      </c>
      <c r="R1079" s="246">
        <v>500</v>
      </c>
      <c r="S1079" s="244">
        <v>500</v>
      </c>
      <c r="V1079" s="259">
        <f t="shared" si="104"/>
        <v>500</v>
      </c>
      <c r="AJ1079" s="245">
        <v>500</v>
      </c>
      <c r="AK1079" s="250">
        <v>500</v>
      </c>
      <c r="AP1079" s="257">
        <f t="shared" si="99"/>
        <v>500</v>
      </c>
      <c r="AS1079" s="245">
        <f t="shared" si="100"/>
        <v>500</v>
      </c>
      <c r="AU1079" s="8" t="s">
        <v>3086</v>
      </c>
    </row>
    <row r="1080" spans="2:47" hidden="1" x14ac:dyDescent="0.3">
      <c r="B1080" t="str">
        <f>VLOOKUP(D1080,'[1]DOF080 Rev'!B:B,1,FALSE)</f>
        <v>21791031</v>
      </c>
      <c r="C1080" t="str">
        <f>VLOOKUP(D1080,Category!A:B,2,FALSE)</f>
        <v>NCOS</v>
      </c>
      <c r="D1080" t="str">
        <f t="shared" si="102"/>
        <v>21791031</v>
      </c>
      <c r="E1080" t="str">
        <f t="shared" si="101"/>
        <v>People &amp; Place DirectorateAss Dir DeliveryVehicle Parking Off Street</v>
      </c>
      <c r="F1080" t="s">
        <v>482</v>
      </c>
      <c r="G1080" t="s">
        <v>483</v>
      </c>
      <c r="H1080" t="s">
        <v>247</v>
      </c>
      <c r="I1080" t="s">
        <v>1236</v>
      </c>
      <c r="J1080" t="s">
        <v>825</v>
      </c>
      <c r="K1080" t="s">
        <v>826</v>
      </c>
      <c r="L1080">
        <v>2179</v>
      </c>
      <c r="M1080" t="s">
        <v>843</v>
      </c>
      <c r="N1080">
        <v>1031</v>
      </c>
      <c r="O1080" t="s">
        <v>529</v>
      </c>
      <c r="P1080" s="6" t="str">
        <f t="shared" si="103"/>
        <v>Expenditure</v>
      </c>
      <c r="Q1080" s="246">
        <v>2990</v>
      </c>
      <c r="R1080" s="246">
        <v>2990</v>
      </c>
      <c r="S1080" s="244">
        <v>2990</v>
      </c>
      <c r="V1080" s="259">
        <f t="shared" si="104"/>
        <v>2990</v>
      </c>
      <c r="AH1080" s="245">
        <v>-90</v>
      </c>
      <c r="AJ1080" s="245">
        <v>2990</v>
      </c>
      <c r="AK1080" s="250">
        <v>2900</v>
      </c>
      <c r="AP1080" s="257">
        <f t="shared" si="99"/>
        <v>2900</v>
      </c>
      <c r="AS1080" s="245">
        <f t="shared" si="100"/>
        <v>2900</v>
      </c>
      <c r="AU1080" s="8" t="s">
        <v>1286</v>
      </c>
    </row>
    <row r="1081" spans="2:47" hidden="1" x14ac:dyDescent="0.3">
      <c r="B1081" t="str">
        <f>VLOOKUP(D1081,'[1]DOF080 Rev'!B:B,1,FALSE)</f>
        <v>21791033</v>
      </c>
      <c r="C1081" t="str">
        <f>VLOOKUP(D1081,Category!A:B,2,FALSE)</f>
        <v>NCOS</v>
      </c>
      <c r="D1081" t="str">
        <f t="shared" si="102"/>
        <v>21791033</v>
      </c>
      <c r="E1081" t="str">
        <f t="shared" si="101"/>
        <v>People &amp; Place DirectorateAss Dir DeliveryVehicle Parking Off Street</v>
      </c>
      <c r="F1081" t="s">
        <v>482</v>
      </c>
      <c r="G1081" t="s">
        <v>483</v>
      </c>
      <c r="H1081" t="s">
        <v>247</v>
      </c>
      <c r="I1081" t="s">
        <v>1236</v>
      </c>
      <c r="J1081" t="s">
        <v>825</v>
      </c>
      <c r="K1081" t="s">
        <v>826</v>
      </c>
      <c r="L1081">
        <v>2179</v>
      </c>
      <c r="M1081" t="s">
        <v>843</v>
      </c>
      <c r="N1081">
        <v>1033</v>
      </c>
      <c r="O1081" t="s">
        <v>656</v>
      </c>
      <c r="P1081" s="6" t="str">
        <f t="shared" si="103"/>
        <v>Expenditure</v>
      </c>
      <c r="Q1081" s="246">
        <v>160</v>
      </c>
      <c r="R1081" s="246">
        <v>160</v>
      </c>
      <c r="S1081" s="244">
        <v>160</v>
      </c>
      <c r="V1081" s="259">
        <f t="shared" si="104"/>
        <v>160</v>
      </c>
      <c r="AJ1081" s="245">
        <v>160</v>
      </c>
      <c r="AK1081" s="250">
        <v>160</v>
      </c>
      <c r="AP1081" s="257">
        <f t="shared" si="99"/>
        <v>160</v>
      </c>
      <c r="AS1081" s="245">
        <f t="shared" si="100"/>
        <v>160</v>
      </c>
      <c r="AU1081" s="8" t="s">
        <v>1286</v>
      </c>
    </row>
    <row r="1082" spans="2:47" hidden="1" x14ac:dyDescent="0.3">
      <c r="B1082" t="str">
        <f>VLOOKUP(D1082,'[1]DOF080 Rev'!B:B,1,FALSE)</f>
        <v>21798029</v>
      </c>
      <c r="C1082" t="str">
        <f>VLOOKUP(D1082,Category!A:B,2,FALSE)</f>
        <v>NCOS</v>
      </c>
      <c r="D1082" t="str">
        <f t="shared" si="102"/>
        <v>21798029</v>
      </c>
      <c r="E1082" t="str">
        <f t="shared" si="101"/>
        <v>People &amp; Place DirectorateAss Dir DeliveryVehicle Parking Off Street</v>
      </c>
      <c r="F1082" t="s">
        <v>482</v>
      </c>
      <c r="G1082" t="s">
        <v>483</v>
      </c>
      <c r="H1082" t="s">
        <v>247</v>
      </c>
      <c r="I1082" t="s">
        <v>1236</v>
      </c>
      <c r="J1082" t="s">
        <v>825</v>
      </c>
      <c r="K1082" t="s">
        <v>826</v>
      </c>
      <c r="L1082">
        <v>2179</v>
      </c>
      <c r="M1082" t="s">
        <v>843</v>
      </c>
      <c r="N1082">
        <v>8029</v>
      </c>
      <c r="O1082" t="s">
        <v>834</v>
      </c>
      <c r="P1082" s="6" t="str">
        <f t="shared" si="103"/>
        <v>Income</v>
      </c>
      <c r="Q1082" s="246">
        <v>-17000</v>
      </c>
      <c r="R1082" s="246">
        <v>-17000</v>
      </c>
      <c r="S1082" s="244">
        <v>-17000</v>
      </c>
      <c r="V1082" s="259">
        <f t="shared" si="104"/>
        <v>-17000</v>
      </c>
      <c r="AJ1082" s="245">
        <v>-17000</v>
      </c>
      <c r="AK1082" s="250">
        <v>-17000</v>
      </c>
      <c r="AP1082" s="257">
        <f t="shared" si="99"/>
        <v>-17000</v>
      </c>
      <c r="AS1082" s="245">
        <f t="shared" si="100"/>
        <v>-17000</v>
      </c>
      <c r="AU1082" s="8" t="s">
        <v>1286</v>
      </c>
    </row>
    <row r="1083" spans="2:47" hidden="1" x14ac:dyDescent="0.3">
      <c r="B1083" t="str">
        <f>VLOOKUP(D1083,'[1]DOF080 Rev'!B:B,1,FALSE)</f>
        <v>21798030</v>
      </c>
      <c r="C1083" t="str">
        <f>VLOOKUP(D1083,Category!A:B,2,FALSE)</f>
        <v>NCOS</v>
      </c>
      <c r="D1083" t="str">
        <f t="shared" si="102"/>
        <v>21798030</v>
      </c>
      <c r="E1083" t="str">
        <f t="shared" si="101"/>
        <v>People &amp; Place DirectorateAss Dir DeliveryVehicle Parking Off Street</v>
      </c>
      <c r="F1083" t="s">
        <v>482</v>
      </c>
      <c r="G1083" t="s">
        <v>483</v>
      </c>
      <c r="H1083" t="s">
        <v>247</v>
      </c>
      <c r="I1083" t="s">
        <v>1236</v>
      </c>
      <c r="J1083" t="s">
        <v>825</v>
      </c>
      <c r="K1083" t="s">
        <v>826</v>
      </c>
      <c r="L1083">
        <v>2179</v>
      </c>
      <c r="M1083" t="s">
        <v>843</v>
      </c>
      <c r="N1083">
        <v>8030</v>
      </c>
      <c r="O1083" t="s">
        <v>835</v>
      </c>
      <c r="P1083" s="6" t="str">
        <f t="shared" si="103"/>
        <v>Income</v>
      </c>
      <c r="Q1083" s="246">
        <v>-3300</v>
      </c>
      <c r="R1083" s="246">
        <v>-3300</v>
      </c>
      <c r="S1083" s="244">
        <v>-3300</v>
      </c>
      <c r="V1083" s="259">
        <f t="shared" si="104"/>
        <v>-3300</v>
      </c>
      <c r="AJ1083" s="245">
        <v>-3300</v>
      </c>
      <c r="AK1083" s="250">
        <v>-3300</v>
      </c>
      <c r="AP1083" s="257">
        <f t="shared" si="99"/>
        <v>-3300</v>
      </c>
      <c r="AS1083" s="245">
        <f t="shared" si="100"/>
        <v>-3300</v>
      </c>
      <c r="AU1083" s="8" t="s">
        <v>1286</v>
      </c>
    </row>
    <row r="1084" spans="2:47" hidden="1" x14ac:dyDescent="0.3">
      <c r="B1084" t="str">
        <f>VLOOKUP(D1084,'[1]DOF080 Rev'!B:B,1,FALSE)</f>
        <v>21801031</v>
      </c>
      <c r="C1084" t="str">
        <f>VLOOKUP(D1084,Category!A:B,2,FALSE)</f>
        <v>NCOS</v>
      </c>
      <c r="D1084" t="str">
        <f t="shared" si="102"/>
        <v>21801031</v>
      </c>
      <c r="E1084" t="str">
        <f t="shared" si="101"/>
        <v>People &amp; Place DirectorateAss Dir DeliveryVehicle Parking Off Street</v>
      </c>
      <c r="F1084" t="s">
        <v>482</v>
      </c>
      <c r="G1084" t="s">
        <v>483</v>
      </c>
      <c r="H1084" t="s">
        <v>247</v>
      </c>
      <c r="I1084" t="s">
        <v>1236</v>
      </c>
      <c r="J1084" t="s">
        <v>825</v>
      </c>
      <c r="K1084" t="s">
        <v>826</v>
      </c>
      <c r="L1084">
        <v>2180</v>
      </c>
      <c r="M1084" t="s">
        <v>844</v>
      </c>
      <c r="N1084">
        <v>1031</v>
      </c>
      <c r="O1084" t="s">
        <v>529</v>
      </c>
      <c r="P1084" s="6" t="str">
        <f t="shared" si="103"/>
        <v>Expenditure</v>
      </c>
      <c r="Q1084" s="246">
        <v>1750</v>
      </c>
      <c r="R1084" s="246">
        <v>1750</v>
      </c>
      <c r="S1084" s="244">
        <v>1750</v>
      </c>
      <c r="V1084" s="259">
        <f t="shared" si="104"/>
        <v>1750</v>
      </c>
      <c r="AH1084" s="245">
        <v>-70</v>
      </c>
      <c r="AJ1084" s="245">
        <v>1750</v>
      </c>
      <c r="AK1084" s="250">
        <v>1680</v>
      </c>
      <c r="AP1084" s="257">
        <f t="shared" si="99"/>
        <v>1680</v>
      </c>
      <c r="AS1084" s="245">
        <f t="shared" si="100"/>
        <v>1680</v>
      </c>
      <c r="AU1084" s="8" t="s">
        <v>1286</v>
      </c>
    </row>
    <row r="1085" spans="2:47" hidden="1" x14ac:dyDescent="0.3">
      <c r="B1085" t="str">
        <f>VLOOKUP(D1085,'[1]DOF080 Rev'!B:B,1,FALSE)</f>
        <v>21958500</v>
      </c>
      <c r="C1085" t="str">
        <f>VLOOKUP(D1085,Category!A:B,2,FALSE)</f>
        <v>NCOS</v>
      </c>
      <c r="D1085" t="str">
        <f t="shared" si="102"/>
        <v>21958500</v>
      </c>
      <c r="E1085" t="str">
        <f t="shared" si="101"/>
        <v>People &amp; Place DirectorateAss Dir DeliveryVehicle Parking Off Street</v>
      </c>
      <c r="F1085" t="s">
        <v>482</v>
      </c>
      <c r="G1085" t="s">
        <v>483</v>
      </c>
      <c r="H1085" t="s">
        <v>247</v>
      </c>
      <c r="I1085" t="s">
        <v>1236</v>
      </c>
      <c r="J1085" t="s">
        <v>825</v>
      </c>
      <c r="K1085" t="s">
        <v>826</v>
      </c>
      <c r="L1085">
        <v>2195</v>
      </c>
      <c r="M1085" t="s">
        <v>845</v>
      </c>
      <c r="N1085">
        <v>8500</v>
      </c>
      <c r="O1085" t="s">
        <v>362</v>
      </c>
      <c r="P1085" s="6" t="str">
        <f t="shared" si="103"/>
        <v>Income</v>
      </c>
      <c r="Q1085" s="246">
        <v>-600</v>
      </c>
      <c r="R1085" s="246">
        <v>-600</v>
      </c>
      <c r="S1085" s="244">
        <v>-600</v>
      </c>
      <c r="V1085" s="259">
        <f t="shared" si="104"/>
        <v>-600</v>
      </c>
      <c r="AJ1085" s="245">
        <v>-600</v>
      </c>
      <c r="AK1085" s="250">
        <v>-600</v>
      </c>
      <c r="AP1085" s="257">
        <f t="shared" si="99"/>
        <v>-600</v>
      </c>
      <c r="AS1085" s="245">
        <f t="shared" si="100"/>
        <v>-600</v>
      </c>
      <c r="AU1085" s="8" t="s">
        <v>1286</v>
      </c>
    </row>
    <row r="1086" spans="2:47" hidden="1" x14ac:dyDescent="0.3">
      <c r="B1086" t="str">
        <f>VLOOKUP(D1086,'[1]DOF080 Rev'!B:B,1,FALSE)</f>
        <v>21981031</v>
      </c>
      <c r="C1086" t="str">
        <f>VLOOKUP(D1086,Category!A:B,2,FALSE)</f>
        <v>NCOS</v>
      </c>
      <c r="D1086" t="str">
        <f t="shared" si="102"/>
        <v>21981031</v>
      </c>
      <c r="E1086" t="str">
        <f t="shared" si="101"/>
        <v>People &amp; Place DirectorateAss Dir DeliveryVehicle Parking Off Street</v>
      </c>
      <c r="F1086" t="s">
        <v>482</v>
      </c>
      <c r="G1086" t="s">
        <v>483</v>
      </c>
      <c r="H1086" t="s">
        <v>247</v>
      </c>
      <c r="I1086" t="s">
        <v>1236</v>
      </c>
      <c r="J1086" t="s">
        <v>825</v>
      </c>
      <c r="K1086" t="s">
        <v>826</v>
      </c>
      <c r="L1086">
        <v>2198</v>
      </c>
      <c r="M1086" t="s">
        <v>846</v>
      </c>
      <c r="N1086">
        <v>1031</v>
      </c>
      <c r="O1086" t="s">
        <v>529</v>
      </c>
      <c r="P1086" s="6" t="str">
        <f t="shared" si="103"/>
        <v>Expenditure</v>
      </c>
      <c r="Q1086" s="246">
        <v>12520</v>
      </c>
      <c r="R1086" s="246">
        <v>12520</v>
      </c>
      <c r="S1086" s="244">
        <v>12520</v>
      </c>
      <c r="V1086" s="259">
        <f t="shared" si="104"/>
        <v>12520</v>
      </c>
      <c r="AH1086" s="245">
        <v>-470</v>
      </c>
      <c r="AJ1086" s="245">
        <v>12520</v>
      </c>
      <c r="AK1086" s="250">
        <v>12050</v>
      </c>
      <c r="AP1086" s="257">
        <f t="shared" si="99"/>
        <v>12050</v>
      </c>
      <c r="AS1086" s="245">
        <f t="shared" si="100"/>
        <v>12050</v>
      </c>
      <c r="AU1086" s="8" t="s">
        <v>1286</v>
      </c>
    </row>
    <row r="1087" spans="2:47" hidden="1" x14ac:dyDescent="0.3">
      <c r="B1087" t="str">
        <f>VLOOKUP(D1087,'[1]DOF080 Rev'!B:B,1,FALSE)</f>
        <v>21981049</v>
      </c>
      <c r="C1087" t="str">
        <f>VLOOKUP(D1087,Category!A:B,2,FALSE)</f>
        <v>NCOS</v>
      </c>
      <c r="D1087" t="str">
        <f t="shared" si="102"/>
        <v>21981049</v>
      </c>
      <c r="E1087" t="str">
        <f t="shared" si="101"/>
        <v>People &amp; Place DirectorateAss Dir DeliveryVehicle Parking Off Street</v>
      </c>
      <c r="F1087" t="s">
        <v>482</v>
      </c>
      <c r="G1087" t="s">
        <v>483</v>
      </c>
      <c r="H1087" t="s">
        <v>247</v>
      </c>
      <c r="I1087" t="s">
        <v>1236</v>
      </c>
      <c r="J1087" t="s">
        <v>825</v>
      </c>
      <c r="K1087" t="s">
        <v>826</v>
      </c>
      <c r="L1087">
        <v>2198</v>
      </c>
      <c r="M1087" t="s">
        <v>846</v>
      </c>
      <c r="N1087">
        <v>1049</v>
      </c>
      <c r="O1087" t="s">
        <v>608</v>
      </c>
      <c r="P1087" s="6" t="str">
        <f t="shared" si="103"/>
        <v>Expenditure</v>
      </c>
      <c r="Q1087" s="246">
        <v>0</v>
      </c>
      <c r="R1087" s="246">
        <v>0</v>
      </c>
      <c r="S1087" s="244">
        <v>0</v>
      </c>
      <c r="V1087" s="259">
        <f t="shared" si="104"/>
        <v>0</v>
      </c>
      <c r="X1087" s="245">
        <v>230</v>
      </c>
      <c r="AJ1087" s="245">
        <v>0</v>
      </c>
      <c r="AK1087" s="250">
        <v>230</v>
      </c>
      <c r="AP1087" s="257">
        <f t="shared" si="99"/>
        <v>230</v>
      </c>
      <c r="AS1087" s="245">
        <f t="shared" si="100"/>
        <v>230</v>
      </c>
      <c r="AU1087" s="8" t="s">
        <v>1286</v>
      </c>
    </row>
    <row r="1088" spans="2:47" hidden="1" x14ac:dyDescent="0.3">
      <c r="B1088" t="str">
        <f>VLOOKUP(D1088,'[1]DOF080 Rev'!B:B,1,FALSE)</f>
        <v>21988029</v>
      </c>
      <c r="C1088" t="str">
        <f>VLOOKUP(D1088,Category!A:B,2,FALSE)</f>
        <v>NCOS</v>
      </c>
      <c r="D1088" t="str">
        <f t="shared" si="102"/>
        <v>21988029</v>
      </c>
      <c r="E1088" t="str">
        <f t="shared" si="101"/>
        <v>People &amp; Place DirectorateAss Dir DeliveryVehicle Parking Off Street</v>
      </c>
      <c r="F1088" t="s">
        <v>482</v>
      </c>
      <c r="G1088" t="s">
        <v>483</v>
      </c>
      <c r="H1088" t="s">
        <v>247</v>
      </c>
      <c r="I1088" t="s">
        <v>1236</v>
      </c>
      <c r="J1088" t="s">
        <v>825</v>
      </c>
      <c r="K1088" t="s">
        <v>826</v>
      </c>
      <c r="L1088">
        <v>2198</v>
      </c>
      <c r="M1088" t="s">
        <v>846</v>
      </c>
      <c r="N1088">
        <v>8029</v>
      </c>
      <c r="O1088" t="s">
        <v>834</v>
      </c>
      <c r="P1088" s="6" t="str">
        <f t="shared" si="103"/>
        <v>Income</v>
      </c>
      <c r="Q1088" s="246">
        <v>-9500</v>
      </c>
      <c r="R1088" s="246">
        <v>-9500</v>
      </c>
      <c r="S1088" s="244">
        <v>-9500</v>
      </c>
      <c r="V1088" s="259">
        <f t="shared" si="104"/>
        <v>-9500</v>
      </c>
      <c r="AJ1088" s="245">
        <v>-9500</v>
      </c>
      <c r="AK1088" s="250">
        <v>-9500</v>
      </c>
      <c r="AP1088" s="257">
        <f t="shared" si="99"/>
        <v>-9500</v>
      </c>
      <c r="AS1088" s="245">
        <f t="shared" si="100"/>
        <v>-9500</v>
      </c>
      <c r="AU1088" s="8" t="s">
        <v>1286</v>
      </c>
    </row>
    <row r="1089" spans="2:47" hidden="1" x14ac:dyDescent="0.3">
      <c r="B1089" t="str">
        <f>VLOOKUP(D1089,'[1]DOF080 Rev'!B:B,1,FALSE)</f>
        <v>21988030</v>
      </c>
      <c r="C1089" t="str">
        <f>VLOOKUP(D1089,Category!A:B,2,FALSE)</f>
        <v>NCOS</v>
      </c>
      <c r="D1089" t="str">
        <f t="shared" si="102"/>
        <v>21988030</v>
      </c>
      <c r="E1089" t="str">
        <f t="shared" si="101"/>
        <v>People &amp; Place DirectorateAss Dir DeliveryVehicle Parking Off Street</v>
      </c>
      <c r="F1089" t="s">
        <v>482</v>
      </c>
      <c r="G1089" t="s">
        <v>483</v>
      </c>
      <c r="H1089" t="s">
        <v>247</v>
      </c>
      <c r="I1089" t="s">
        <v>1236</v>
      </c>
      <c r="J1089" t="s">
        <v>825</v>
      </c>
      <c r="K1089" t="s">
        <v>826</v>
      </c>
      <c r="L1089">
        <v>2198</v>
      </c>
      <c r="M1089" t="s">
        <v>846</v>
      </c>
      <c r="N1089">
        <v>8030</v>
      </c>
      <c r="O1089" t="s">
        <v>835</v>
      </c>
      <c r="P1089" s="6" t="str">
        <f t="shared" si="103"/>
        <v>Income</v>
      </c>
      <c r="Q1089" s="246">
        <v>-5100</v>
      </c>
      <c r="R1089" s="246">
        <v>-5100</v>
      </c>
      <c r="S1089" s="244">
        <v>-5100</v>
      </c>
      <c r="V1089" s="259">
        <f t="shared" si="104"/>
        <v>-5100</v>
      </c>
      <c r="AH1089" s="245">
        <v>-1000</v>
      </c>
      <c r="AJ1089" s="245">
        <v>-5100</v>
      </c>
      <c r="AK1089" s="250">
        <v>-6100</v>
      </c>
      <c r="AP1089" s="257">
        <f t="shared" si="99"/>
        <v>-6100</v>
      </c>
      <c r="AS1089" s="245">
        <f t="shared" si="100"/>
        <v>-6100</v>
      </c>
      <c r="AU1089" s="8" t="s">
        <v>1286</v>
      </c>
    </row>
    <row r="1090" spans="2:47" hidden="1" x14ac:dyDescent="0.3">
      <c r="B1090" t="str">
        <f>VLOOKUP(D1090,'[1]DOF080 Rev'!B:B,1,FALSE)</f>
        <v>21991042</v>
      </c>
      <c r="C1090" t="str">
        <f>VLOOKUP(D1090,Category!A:B,2,FALSE)</f>
        <v>NCOS</v>
      </c>
      <c r="D1090" t="str">
        <f t="shared" si="102"/>
        <v>21991042</v>
      </c>
      <c r="E1090" t="str">
        <f t="shared" si="101"/>
        <v>People &amp; Place DirectorateAss Dir DeliveryVehicle Parking Off Street</v>
      </c>
      <c r="F1090" t="s">
        <v>482</v>
      </c>
      <c r="G1090" t="s">
        <v>483</v>
      </c>
      <c r="H1090" t="s">
        <v>247</v>
      </c>
      <c r="I1090" t="s">
        <v>1236</v>
      </c>
      <c r="J1090" t="s">
        <v>825</v>
      </c>
      <c r="K1090" t="s">
        <v>826</v>
      </c>
      <c r="L1090">
        <v>2199</v>
      </c>
      <c r="M1090" t="s">
        <v>847</v>
      </c>
      <c r="N1090">
        <v>1042</v>
      </c>
      <c r="O1090" t="s">
        <v>180</v>
      </c>
      <c r="P1090" s="6" t="str">
        <f t="shared" si="103"/>
        <v>Expenditure</v>
      </c>
      <c r="Q1090" s="246">
        <v>10</v>
      </c>
      <c r="R1090" s="246">
        <v>10</v>
      </c>
      <c r="S1090" s="244">
        <v>10</v>
      </c>
      <c r="V1090" s="259">
        <f t="shared" si="104"/>
        <v>10</v>
      </c>
      <c r="AJ1090" s="245">
        <v>10</v>
      </c>
      <c r="AK1090" s="250">
        <v>10</v>
      </c>
      <c r="AP1090" s="257">
        <f t="shared" si="99"/>
        <v>10</v>
      </c>
      <c r="AS1090" s="245">
        <f t="shared" si="100"/>
        <v>10</v>
      </c>
      <c r="AU1090" s="8" t="s">
        <v>1286</v>
      </c>
    </row>
    <row r="1091" spans="2:47" hidden="1" x14ac:dyDescent="0.3">
      <c r="B1091" t="str">
        <f>VLOOKUP(D1091,'[1]DOF080 Rev'!B:B,1,FALSE)</f>
        <v>23758029</v>
      </c>
      <c r="C1091" t="str">
        <f>VLOOKUP(D1091,Category!A:B,2,FALSE)</f>
        <v>NCOS</v>
      </c>
      <c r="D1091" t="str">
        <f t="shared" si="102"/>
        <v>23758029</v>
      </c>
      <c r="E1091" t="str">
        <f t="shared" si="101"/>
        <v>People &amp; Place DirectorateAss Dir DeliveryVehicle Parking Off Street</v>
      </c>
      <c r="F1091" t="s">
        <v>482</v>
      </c>
      <c r="G1091" t="s">
        <v>483</v>
      </c>
      <c r="H1091" t="s">
        <v>247</v>
      </c>
      <c r="I1091" t="s">
        <v>1236</v>
      </c>
      <c r="J1091" t="s">
        <v>825</v>
      </c>
      <c r="K1091" t="s">
        <v>826</v>
      </c>
      <c r="L1091">
        <v>2375</v>
      </c>
      <c r="M1091" t="s">
        <v>848</v>
      </c>
      <c r="N1091">
        <v>8029</v>
      </c>
      <c r="O1091" t="s">
        <v>834</v>
      </c>
      <c r="P1091" s="6" t="str">
        <f t="shared" si="103"/>
        <v>Income</v>
      </c>
      <c r="Q1091" s="246">
        <v>-600</v>
      </c>
      <c r="R1091" s="246">
        <v>-600</v>
      </c>
      <c r="S1091" s="244">
        <v>-600</v>
      </c>
      <c r="V1091" s="259">
        <f t="shared" si="104"/>
        <v>-600</v>
      </c>
      <c r="AJ1091" s="245">
        <v>-600</v>
      </c>
      <c r="AK1091" s="250">
        <v>-600</v>
      </c>
      <c r="AP1091" s="257">
        <f t="shared" si="99"/>
        <v>-600</v>
      </c>
      <c r="AS1091" s="245">
        <f t="shared" si="100"/>
        <v>-600</v>
      </c>
      <c r="AU1091" s="8" t="s">
        <v>1286</v>
      </c>
    </row>
    <row r="1092" spans="2:47" hidden="1" x14ac:dyDescent="0.3">
      <c r="B1092" t="str">
        <f>VLOOKUP(D1092,'[1]DOF080 Rev'!B:B,1,FALSE)</f>
        <v>23768029</v>
      </c>
      <c r="C1092" t="str">
        <f>VLOOKUP(D1092,Category!A:B,2,FALSE)</f>
        <v>NCOS</v>
      </c>
      <c r="D1092" t="str">
        <f t="shared" si="102"/>
        <v>23768029</v>
      </c>
      <c r="E1092" t="str">
        <f t="shared" si="101"/>
        <v>People &amp; Place DirectorateAss Dir DeliveryVehicle Parking Off Street</v>
      </c>
      <c r="F1092" t="s">
        <v>482</v>
      </c>
      <c r="G1092" t="s">
        <v>483</v>
      </c>
      <c r="H1092" t="s">
        <v>247</v>
      </c>
      <c r="I1092" t="s">
        <v>1236</v>
      </c>
      <c r="J1092" t="s">
        <v>825</v>
      </c>
      <c r="K1092" t="s">
        <v>826</v>
      </c>
      <c r="L1092">
        <v>2376</v>
      </c>
      <c r="M1092" t="s">
        <v>849</v>
      </c>
      <c r="N1092">
        <v>8029</v>
      </c>
      <c r="O1092" t="s">
        <v>834</v>
      </c>
      <c r="P1092" s="6" t="str">
        <f t="shared" si="103"/>
        <v>Income</v>
      </c>
      <c r="Q1092" s="246">
        <v>-1950</v>
      </c>
      <c r="R1092" s="246">
        <v>-1950</v>
      </c>
      <c r="S1092" s="244">
        <v>-1950</v>
      </c>
      <c r="V1092" s="259">
        <f t="shared" si="104"/>
        <v>-1950</v>
      </c>
      <c r="AH1092" s="245">
        <v>-50</v>
      </c>
      <c r="AJ1092" s="245">
        <v>-1950</v>
      </c>
      <c r="AK1092" s="250">
        <v>-2000</v>
      </c>
      <c r="AP1092" s="257">
        <f t="shared" si="99"/>
        <v>-2000</v>
      </c>
      <c r="AS1092" s="245">
        <f t="shared" si="100"/>
        <v>-2000</v>
      </c>
      <c r="AU1092" s="8" t="s">
        <v>1286</v>
      </c>
    </row>
    <row r="1093" spans="2:47" hidden="1" x14ac:dyDescent="0.3">
      <c r="B1093" t="str">
        <f>VLOOKUP(D1093,'[1]DOF080 Rev'!B:B,1,FALSE)</f>
        <v>23778029</v>
      </c>
      <c r="C1093" t="str">
        <f>VLOOKUP(D1093,Category!A:B,2,FALSE)</f>
        <v>NCOS</v>
      </c>
      <c r="D1093" t="str">
        <f t="shared" si="102"/>
        <v>23778029</v>
      </c>
      <c r="E1093" t="str">
        <f t="shared" si="101"/>
        <v>People &amp; Place DirectorateAss Dir DeliveryVehicle Parking Off Street</v>
      </c>
      <c r="F1093" t="s">
        <v>482</v>
      </c>
      <c r="G1093" t="s">
        <v>483</v>
      </c>
      <c r="H1093" t="s">
        <v>247</v>
      </c>
      <c r="I1093" t="s">
        <v>1236</v>
      </c>
      <c r="J1093" t="s">
        <v>825</v>
      </c>
      <c r="K1093" t="s">
        <v>826</v>
      </c>
      <c r="L1093">
        <v>2377</v>
      </c>
      <c r="M1093" t="s">
        <v>850</v>
      </c>
      <c r="N1093">
        <v>8029</v>
      </c>
      <c r="O1093" t="s">
        <v>834</v>
      </c>
      <c r="P1093" s="6" t="str">
        <f t="shared" si="103"/>
        <v>Income</v>
      </c>
      <c r="Q1093" s="246">
        <v>-1540</v>
      </c>
      <c r="R1093" s="246">
        <v>-1540</v>
      </c>
      <c r="S1093" s="244">
        <v>-1540</v>
      </c>
      <c r="V1093" s="259">
        <f t="shared" si="104"/>
        <v>-1540</v>
      </c>
      <c r="AJ1093" s="245">
        <v>-1540</v>
      </c>
      <c r="AK1093" s="250">
        <v>-1540</v>
      </c>
      <c r="AP1093" s="257">
        <f t="shared" si="99"/>
        <v>-1540</v>
      </c>
      <c r="AS1093" s="245">
        <f t="shared" si="100"/>
        <v>-1540</v>
      </c>
      <c r="AU1093" s="8" t="s">
        <v>1286</v>
      </c>
    </row>
    <row r="1094" spans="2:47" hidden="1" x14ac:dyDescent="0.3">
      <c r="B1094" t="str">
        <f>VLOOKUP(D1094,'[1]DOF080 Rev'!B:B,1,FALSE)</f>
        <v>21241039</v>
      </c>
      <c r="C1094" t="str">
        <f>VLOOKUP(D1094,Category!A:B,2,FALSE)</f>
        <v>NCOS</v>
      </c>
      <c r="D1094" t="str">
        <f t="shared" si="102"/>
        <v>21241039</v>
      </c>
      <c r="E1094" t="str">
        <f t="shared" si="101"/>
        <v>People &amp; Place DirectorateAss Dir DeliveryParks and Open Spaces</v>
      </c>
      <c r="F1094" t="s">
        <v>482</v>
      </c>
      <c r="G1094" t="s">
        <v>483</v>
      </c>
      <c r="H1094" t="s">
        <v>247</v>
      </c>
      <c r="I1094" t="s">
        <v>1236</v>
      </c>
      <c r="J1094" t="s">
        <v>851</v>
      </c>
      <c r="K1094" t="s">
        <v>852</v>
      </c>
      <c r="L1094">
        <v>2124</v>
      </c>
      <c r="M1094" t="s">
        <v>853</v>
      </c>
      <c r="N1094">
        <v>1039</v>
      </c>
      <c r="O1094" t="s">
        <v>854</v>
      </c>
      <c r="P1094" s="6" t="str">
        <f t="shared" si="103"/>
        <v>Expenditure</v>
      </c>
      <c r="Q1094" s="246">
        <v>1320</v>
      </c>
      <c r="R1094" s="246">
        <v>1320</v>
      </c>
      <c r="S1094" s="244">
        <v>1320</v>
      </c>
      <c r="V1094" s="259">
        <f t="shared" si="104"/>
        <v>1320</v>
      </c>
      <c r="X1094" s="245">
        <v>30</v>
      </c>
      <c r="AJ1094" s="245">
        <v>1320</v>
      </c>
      <c r="AK1094" s="250">
        <v>1350</v>
      </c>
      <c r="AP1094" s="257">
        <f t="shared" ref="AP1094:AP1157" si="105">SUM(AK1094:AO1094)</f>
        <v>1350</v>
      </c>
      <c r="AS1094" s="245">
        <f t="shared" ref="AS1094:AS1157" si="106">SUM(AP1094:AR1094)</f>
        <v>1350</v>
      </c>
      <c r="AU1094" s="8" t="s">
        <v>3059</v>
      </c>
    </row>
    <row r="1095" spans="2:47" hidden="1" x14ac:dyDescent="0.3">
      <c r="B1095" t="str">
        <f>VLOOKUP(D1095,'[1]DOF080 Rev'!B:B,1,FALSE)</f>
        <v>21241063</v>
      </c>
      <c r="C1095" t="str">
        <f>VLOOKUP(D1095,Category!A:B,2,FALSE)</f>
        <v>NCOS</v>
      </c>
      <c r="D1095" t="str">
        <f t="shared" si="102"/>
        <v>21241063</v>
      </c>
      <c r="E1095" t="str">
        <f t="shared" ref="E1095:E1158" si="107">G1095&amp;I1095&amp;K1095</f>
        <v>People &amp; Place DirectorateAss Dir DeliveryParks and Open Spaces</v>
      </c>
      <c r="F1095" t="s">
        <v>482</v>
      </c>
      <c r="G1095" t="s">
        <v>483</v>
      </c>
      <c r="H1095" t="s">
        <v>247</v>
      </c>
      <c r="I1095" t="s">
        <v>1236</v>
      </c>
      <c r="J1095" t="s">
        <v>851</v>
      </c>
      <c r="K1095" t="s">
        <v>852</v>
      </c>
      <c r="L1095">
        <v>2124</v>
      </c>
      <c r="M1095" t="s">
        <v>853</v>
      </c>
      <c r="N1095">
        <v>1063</v>
      </c>
      <c r="O1095" t="s">
        <v>855</v>
      </c>
      <c r="P1095" s="6" t="str">
        <f t="shared" ref="P1095:P1158" si="108">IF(N1095&lt;5000,"Expenditure","Income")</f>
        <v>Expenditure</v>
      </c>
      <c r="Q1095" s="246">
        <v>130</v>
      </c>
      <c r="R1095" s="246">
        <v>130</v>
      </c>
      <c r="S1095" s="244">
        <v>130</v>
      </c>
      <c r="V1095" s="259">
        <f t="shared" si="104"/>
        <v>130</v>
      </c>
      <c r="AJ1095" s="245">
        <v>130</v>
      </c>
      <c r="AK1095" s="250">
        <v>130</v>
      </c>
      <c r="AP1095" s="257">
        <f t="shared" si="105"/>
        <v>130</v>
      </c>
      <c r="AS1095" s="245">
        <f t="shared" si="106"/>
        <v>130</v>
      </c>
      <c r="AU1095" s="8" t="s">
        <v>1286</v>
      </c>
    </row>
    <row r="1096" spans="2:47" hidden="1" x14ac:dyDescent="0.3">
      <c r="B1096" t="str">
        <f>VLOOKUP(D1096,'[1]DOF080 Rev'!B:B,1,FALSE)</f>
        <v>21241097</v>
      </c>
      <c r="C1096" t="str">
        <f>VLOOKUP(D1096,Category!A:B,2,FALSE)</f>
        <v>NCOS</v>
      </c>
      <c r="D1096" t="str">
        <f t="shared" ref="D1096:D1159" si="109">L1096&amp;N1096</f>
        <v>21241097</v>
      </c>
      <c r="E1096" t="str">
        <f t="shared" si="107"/>
        <v>People &amp; Place DirectorateAss Dir DeliveryParks and Open Spaces</v>
      </c>
      <c r="F1096" t="s">
        <v>482</v>
      </c>
      <c r="G1096" t="s">
        <v>483</v>
      </c>
      <c r="H1096" t="s">
        <v>247</v>
      </c>
      <c r="I1096" t="s">
        <v>1236</v>
      </c>
      <c r="J1096" t="s">
        <v>851</v>
      </c>
      <c r="K1096" t="s">
        <v>852</v>
      </c>
      <c r="L1096">
        <v>2124</v>
      </c>
      <c r="M1096" t="s">
        <v>853</v>
      </c>
      <c r="N1096">
        <v>1097</v>
      </c>
      <c r="O1096" t="s">
        <v>856</v>
      </c>
      <c r="P1096" s="6" t="str">
        <f t="shared" si="108"/>
        <v>Expenditure</v>
      </c>
      <c r="Q1096" s="246">
        <v>3370</v>
      </c>
      <c r="R1096" s="246">
        <v>3370</v>
      </c>
      <c r="S1096" s="244">
        <v>3370</v>
      </c>
      <c r="V1096" s="259">
        <f t="shared" ref="V1096:V1159" si="110">SUM(S1096:U1096)</f>
        <v>3370</v>
      </c>
      <c r="X1096" s="245">
        <v>70</v>
      </c>
      <c r="AJ1096" s="245">
        <v>3370</v>
      </c>
      <c r="AK1096" s="250">
        <v>3440</v>
      </c>
      <c r="AP1096" s="257">
        <f t="shared" si="105"/>
        <v>3440</v>
      </c>
      <c r="AQ1096" s="265">
        <v>50000</v>
      </c>
      <c r="AS1096" s="245">
        <f t="shared" si="106"/>
        <v>53440</v>
      </c>
      <c r="AU1096" s="8" t="s">
        <v>3059</v>
      </c>
    </row>
    <row r="1097" spans="2:47" hidden="1" x14ac:dyDescent="0.3">
      <c r="B1097" t="str">
        <f>VLOOKUP(D1097,'[1]DOF080 Rev'!B:B,1,FALSE)</f>
        <v>21242019</v>
      </c>
      <c r="C1097" t="str">
        <f>VLOOKUP(D1097,Category!A:B,2,FALSE)</f>
        <v>NCOS</v>
      </c>
      <c r="D1097" t="str">
        <f t="shared" si="109"/>
        <v>21242019</v>
      </c>
      <c r="E1097" t="str">
        <f t="shared" si="107"/>
        <v>People &amp; Place DirectorateAss Dir DeliveryParks and Open Spaces</v>
      </c>
      <c r="F1097" t="s">
        <v>482</v>
      </c>
      <c r="G1097" t="s">
        <v>483</v>
      </c>
      <c r="H1097" t="s">
        <v>247</v>
      </c>
      <c r="I1097" t="s">
        <v>1236</v>
      </c>
      <c r="J1097" t="s">
        <v>851</v>
      </c>
      <c r="K1097" t="s">
        <v>852</v>
      </c>
      <c r="L1097">
        <v>2124</v>
      </c>
      <c r="M1097" t="s">
        <v>853</v>
      </c>
      <c r="N1097">
        <v>2019</v>
      </c>
      <c r="O1097" t="s">
        <v>495</v>
      </c>
      <c r="P1097" s="6" t="str">
        <f t="shared" si="108"/>
        <v>Expenditure</v>
      </c>
      <c r="Q1097" s="246">
        <v>100</v>
      </c>
      <c r="R1097" s="246">
        <v>100</v>
      </c>
      <c r="S1097" s="244">
        <v>100</v>
      </c>
      <c r="V1097" s="259">
        <f t="shared" si="110"/>
        <v>100</v>
      </c>
      <c r="AJ1097" s="245">
        <v>100</v>
      </c>
      <c r="AK1097" s="250">
        <v>100</v>
      </c>
      <c r="AP1097" s="257">
        <f t="shared" si="105"/>
        <v>100</v>
      </c>
      <c r="AS1097" s="245">
        <f t="shared" si="106"/>
        <v>100</v>
      </c>
      <c r="AU1097" s="8" t="s">
        <v>3059</v>
      </c>
    </row>
    <row r="1098" spans="2:47" ht="28.8" hidden="1" x14ac:dyDescent="0.3">
      <c r="B1098" t="str">
        <f>VLOOKUP(D1098,'[1]DOF080 Rev'!B:B,1,FALSE)</f>
        <v>21242094</v>
      </c>
      <c r="C1098" t="str">
        <f>VLOOKUP(D1098,Category!A:B,2,FALSE)</f>
        <v>NCOS</v>
      </c>
      <c r="D1098" t="str">
        <f t="shared" si="109"/>
        <v>21242094</v>
      </c>
      <c r="E1098" t="str">
        <f t="shared" si="107"/>
        <v>People &amp; Place DirectorateAss Dir DeliveryParks and Open Spaces</v>
      </c>
      <c r="F1098" t="s">
        <v>482</v>
      </c>
      <c r="G1098" t="s">
        <v>483</v>
      </c>
      <c r="H1098" t="s">
        <v>247</v>
      </c>
      <c r="I1098" t="s">
        <v>1236</v>
      </c>
      <c r="J1098" t="s">
        <v>851</v>
      </c>
      <c r="K1098" t="s">
        <v>852</v>
      </c>
      <c r="L1098">
        <v>2124</v>
      </c>
      <c r="M1098" t="s">
        <v>853</v>
      </c>
      <c r="N1098">
        <v>2094</v>
      </c>
      <c r="O1098" t="s">
        <v>702</v>
      </c>
      <c r="P1098" s="6" t="str">
        <f t="shared" si="108"/>
        <v>Expenditure</v>
      </c>
      <c r="Q1098" s="246">
        <v>520</v>
      </c>
      <c r="R1098" s="246">
        <v>520</v>
      </c>
      <c r="S1098" s="244">
        <v>520</v>
      </c>
      <c r="V1098" s="259">
        <f t="shared" si="110"/>
        <v>520</v>
      </c>
      <c r="AJ1098" s="245">
        <v>520</v>
      </c>
      <c r="AK1098" s="250">
        <v>520</v>
      </c>
      <c r="AP1098" s="257">
        <f t="shared" si="105"/>
        <v>520</v>
      </c>
      <c r="AS1098" s="245">
        <f t="shared" si="106"/>
        <v>520</v>
      </c>
      <c r="AU1098" s="8" t="s">
        <v>3111</v>
      </c>
    </row>
    <row r="1099" spans="2:47" hidden="1" x14ac:dyDescent="0.3">
      <c r="B1099" t="str">
        <f>VLOOKUP(D1099,'[1]DOF080 Rev'!B:B,1,FALSE)</f>
        <v>21242237</v>
      </c>
      <c r="C1099" t="str">
        <f>VLOOKUP(D1099,Category!A:B,2,FALSE)</f>
        <v>NCOS</v>
      </c>
      <c r="D1099" t="str">
        <f t="shared" si="109"/>
        <v>21242237</v>
      </c>
      <c r="E1099" t="str">
        <f t="shared" si="107"/>
        <v>People &amp; Place DirectorateAss Dir DeliveryParks and Open Spaces</v>
      </c>
      <c r="F1099" t="s">
        <v>482</v>
      </c>
      <c r="G1099" t="s">
        <v>483</v>
      </c>
      <c r="H1099" t="s">
        <v>247</v>
      </c>
      <c r="I1099" t="s">
        <v>1236</v>
      </c>
      <c r="J1099" t="s">
        <v>851</v>
      </c>
      <c r="K1099" t="s">
        <v>852</v>
      </c>
      <c r="L1099">
        <v>2124</v>
      </c>
      <c r="M1099" t="s">
        <v>853</v>
      </c>
      <c r="N1099">
        <v>2237</v>
      </c>
      <c r="O1099" t="s">
        <v>857</v>
      </c>
      <c r="P1099" s="6" t="str">
        <f t="shared" si="108"/>
        <v>Expenditure</v>
      </c>
      <c r="Q1099" s="246">
        <v>780</v>
      </c>
      <c r="R1099" s="246">
        <v>780</v>
      </c>
      <c r="S1099" s="244">
        <v>780</v>
      </c>
      <c r="V1099" s="259">
        <f t="shared" si="110"/>
        <v>780</v>
      </c>
      <c r="AJ1099" s="245">
        <v>780</v>
      </c>
      <c r="AK1099" s="250">
        <v>780</v>
      </c>
      <c r="AP1099" s="257">
        <f t="shared" si="105"/>
        <v>780</v>
      </c>
      <c r="AS1099" s="245">
        <f t="shared" si="106"/>
        <v>780</v>
      </c>
      <c r="AU1099" s="8" t="s">
        <v>3059</v>
      </c>
    </row>
    <row r="1100" spans="2:47" hidden="1" x14ac:dyDescent="0.3">
      <c r="B1100" t="str">
        <f>VLOOKUP(D1100,'[1]DOF080 Rev'!B:B,1,FALSE)</f>
        <v>21245002</v>
      </c>
      <c r="C1100" t="s">
        <v>1294</v>
      </c>
      <c r="D1100" t="str">
        <f t="shared" si="109"/>
        <v>21245002</v>
      </c>
      <c r="E1100" t="str">
        <f t="shared" si="107"/>
        <v>People &amp; Place DirectorateAss Dir DeliveryParks and Open Spaces</v>
      </c>
      <c r="F1100" t="s">
        <v>482</v>
      </c>
      <c r="G1100" t="s">
        <v>483</v>
      </c>
      <c r="H1100" t="s">
        <v>247</v>
      </c>
      <c r="I1100" t="s">
        <v>1236</v>
      </c>
      <c r="J1100" t="s">
        <v>851</v>
      </c>
      <c r="K1100" t="s">
        <v>852</v>
      </c>
      <c r="L1100">
        <v>2124</v>
      </c>
      <c r="M1100" t="s">
        <v>853</v>
      </c>
      <c r="N1100">
        <v>5002</v>
      </c>
      <c r="O1100" t="s">
        <v>308</v>
      </c>
      <c r="P1100" s="6" t="s">
        <v>1185</v>
      </c>
      <c r="Q1100" s="246">
        <v>2220</v>
      </c>
      <c r="R1100" s="246">
        <v>2220</v>
      </c>
      <c r="S1100" s="244">
        <v>2220</v>
      </c>
      <c r="V1100" s="259">
        <f t="shared" si="110"/>
        <v>2220</v>
      </c>
      <c r="AJ1100" s="245">
        <v>2220</v>
      </c>
      <c r="AK1100" s="250">
        <v>2220</v>
      </c>
      <c r="AP1100" s="257">
        <f t="shared" si="105"/>
        <v>2220</v>
      </c>
      <c r="AS1100" s="245">
        <f t="shared" si="106"/>
        <v>2220</v>
      </c>
      <c r="AU1100" s="8" t="s">
        <v>1286</v>
      </c>
    </row>
    <row r="1101" spans="2:47" hidden="1" x14ac:dyDescent="0.3">
      <c r="B1101" t="str">
        <f>VLOOKUP(D1101,'[1]DOF080 Rev'!B:B,1,FALSE)</f>
        <v>21252037</v>
      </c>
      <c r="C1101" t="str">
        <f>VLOOKUP(D1101,Category!A:B,2,FALSE)</f>
        <v>NCOS</v>
      </c>
      <c r="D1101" t="str">
        <f t="shared" si="109"/>
        <v>21252037</v>
      </c>
      <c r="E1101" t="str">
        <f t="shared" si="107"/>
        <v>People &amp; Place DirectorateAss Dir DeliveryParks and Open Spaces</v>
      </c>
      <c r="F1101" t="s">
        <v>482</v>
      </c>
      <c r="G1101" t="s">
        <v>483</v>
      </c>
      <c r="H1101" t="s">
        <v>247</v>
      </c>
      <c r="I1101" t="s">
        <v>1236</v>
      </c>
      <c r="J1101" t="s">
        <v>851</v>
      </c>
      <c r="K1101" t="s">
        <v>852</v>
      </c>
      <c r="L1101">
        <v>2125</v>
      </c>
      <c r="M1101" t="s">
        <v>858</v>
      </c>
      <c r="N1101">
        <v>2037</v>
      </c>
      <c r="O1101" t="s">
        <v>294</v>
      </c>
      <c r="P1101" s="6" t="str">
        <f t="shared" si="108"/>
        <v>Expenditure</v>
      </c>
      <c r="Q1101" s="246">
        <v>600</v>
      </c>
      <c r="R1101" s="246">
        <v>600</v>
      </c>
      <c r="S1101" s="244">
        <v>600</v>
      </c>
      <c r="V1101" s="259">
        <f t="shared" si="110"/>
        <v>600</v>
      </c>
      <c r="AH1101" s="245">
        <v>-90</v>
      </c>
      <c r="AJ1101" s="245">
        <v>600</v>
      </c>
      <c r="AK1101" s="250">
        <v>510</v>
      </c>
      <c r="AP1101" s="257">
        <f t="shared" si="105"/>
        <v>510</v>
      </c>
      <c r="AS1101" s="245">
        <f t="shared" si="106"/>
        <v>510</v>
      </c>
      <c r="AU1101" s="8" t="s">
        <v>3059</v>
      </c>
    </row>
    <row r="1102" spans="2:47" hidden="1" x14ac:dyDescent="0.3">
      <c r="B1102" t="str">
        <f>VLOOKUP(D1102,'[1]DOF080 Rev'!B:B,1,FALSE)</f>
        <v>21252086</v>
      </c>
      <c r="C1102" t="str">
        <f>VLOOKUP(D1102,Category!A:B,2,FALSE)</f>
        <v>NCOS</v>
      </c>
      <c r="D1102" t="str">
        <f t="shared" si="109"/>
        <v>21252086</v>
      </c>
      <c r="E1102" t="str">
        <f t="shared" si="107"/>
        <v>People &amp; Place DirectorateAss Dir DeliveryParks and Open Spaces</v>
      </c>
      <c r="F1102" t="s">
        <v>482</v>
      </c>
      <c r="G1102" t="s">
        <v>483</v>
      </c>
      <c r="H1102" t="s">
        <v>247</v>
      </c>
      <c r="I1102" t="s">
        <v>1236</v>
      </c>
      <c r="J1102" t="s">
        <v>851</v>
      </c>
      <c r="K1102" t="s">
        <v>852</v>
      </c>
      <c r="L1102">
        <v>2125</v>
      </c>
      <c r="M1102" t="s">
        <v>858</v>
      </c>
      <c r="N1102">
        <v>2086</v>
      </c>
      <c r="O1102" t="s">
        <v>291</v>
      </c>
      <c r="P1102" s="6" t="str">
        <f t="shared" si="108"/>
        <v>Expenditure</v>
      </c>
      <c r="Q1102" s="246">
        <v>350</v>
      </c>
      <c r="R1102" s="246">
        <v>350</v>
      </c>
      <c r="S1102" s="244">
        <v>350</v>
      </c>
      <c r="V1102" s="259">
        <f t="shared" si="110"/>
        <v>350</v>
      </c>
      <c r="AJ1102" s="245">
        <v>350</v>
      </c>
      <c r="AK1102" s="250">
        <v>350</v>
      </c>
      <c r="AP1102" s="257">
        <f t="shared" si="105"/>
        <v>350</v>
      </c>
      <c r="AS1102" s="245">
        <f t="shared" si="106"/>
        <v>350</v>
      </c>
      <c r="AU1102" s="8" t="s">
        <v>3059</v>
      </c>
    </row>
    <row r="1103" spans="2:47" hidden="1" x14ac:dyDescent="0.3">
      <c r="B1103" t="str">
        <f>VLOOKUP(D1103,'[1]DOF080 Rev'!B:B,1,FALSE)</f>
        <v>21258048</v>
      </c>
      <c r="C1103" t="str">
        <f>VLOOKUP(D1103,Category!A:B,2,FALSE)</f>
        <v>NCOS</v>
      </c>
      <c r="D1103" t="str">
        <f t="shared" si="109"/>
        <v>21258048</v>
      </c>
      <c r="E1103" t="str">
        <f t="shared" si="107"/>
        <v>People &amp; Place DirectorateAss Dir DeliveryParks and Open Spaces</v>
      </c>
      <c r="F1103" t="s">
        <v>482</v>
      </c>
      <c r="G1103" t="s">
        <v>483</v>
      </c>
      <c r="H1103" t="s">
        <v>247</v>
      </c>
      <c r="I1103" t="s">
        <v>1236</v>
      </c>
      <c r="J1103" t="s">
        <v>851</v>
      </c>
      <c r="K1103" t="s">
        <v>852</v>
      </c>
      <c r="L1103">
        <v>2125</v>
      </c>
      <c r="M1103" t="s">
        <v>858</v>
      </c>
      <c r="N1103">
        <v>8048</v>
      </c>
      <c r="O1103" t="s">
        <v>859</v>
      </c>
      <c r="P1103" s="6" t="str">
        <f t="shared" si="108"/>
        <v>Income</v>
      </c>
      <c r="Q1103" s="246">
        <v>-120</v>
      </c>
      <c r="R1103" s="246">
        <v>-120</v>
      </c>
      <c r="S1103" s="244">
        <v>-120</v>
      </c>
      <c r="V1103" s="259">
        <f t="shared" si="110"/>
        <v>-120</v>
      </c>
      <c r="AI1103" s="245">
        <v>20</v>
      </c>
      <c r="AJ1103" s="245">
        <v>-120</v>
      </c>
      <c r="AK1103" s="250">
        <v>-100</v>
      </c>
      <c r="AP1103" s="257">
        <f t="shared" si="105"/>
        <v>-100</v>
      </c>
      <c r="AS1103" s="245">
        <f t="shared" si="106"/>
        <v>-100</v>
      </c>
      <c r="AU1103" s="8" t="s">
        <v>3059</v>
      </c>
    </row>
    <row r="1104" spans="2:47" hidden="1" x14ac:dyDescent="0.3">
      <c r="B1104" t="str">
        <f>VLOOKUP(D1104,'[1]DOF080 Rev'!B:B,1,FALSE)</f>
        <v>21258049</v>
      </c>
      <c r="C1104" t="str">
        <f>VLOOKUP(D1104,Category!A:B,2,FALSE)</f>
        <v>NCOS</v>
      </c>
      <c r="D1104" t="str">
        <f t="shared" si="109"/>
        <v>21258049</v>
      </c>
      <c r="E1104" t="str">
        <f t="shared" si="107"/>
        <v>People &amp; Place DirectorateAss Dir DeliveryParks and Open Spaces</v>
      </c>
      <c r="F1104" t="s">
        <v>482</v>
      </c>
      <c r="G1104" t="s">
        <v>483</v>
      </c>
      <c r="H1104" t="s">
        <v>247</v>
      </c>
      <c r="I1104" t="s">
        <v>1236</v>
      </c>
      <c r="J1104" t="s">
        <v>851</v>
      </c>
      <c r="K1104" t="s">
        <v>852</v>
      </c>
      <c r="L1104">
        <v>2125</v>
      </c>
      <c r="M1104" t="s">
        <v>858</v>
      </c>
      <c r="N1104">
        <v>8049</v>
      </c>
      <c r="O1104" t="s">
        <v>860</v>
      </c>
      <c r="P1104" s="6" t="str">
        <f t="shared" si="108"/>
        <v>Income</v>
      </c>
      <c r="Q1104" s="246">
        <v>-70</v>
      </c>
      <c r="R1104" s="246">
        <v>-70</v>
      </c>
      <c r="S1104" s="244">
        <v>-70</v>
      </c>
      <c r="V1104" s="259">
        <f t="shared" si="110"/>
        <v>-70</v>
      </c>
      <c r="AI1104" s="245">
        <v>20</v>
      </c>
      <c r="AJ1104" s="245">
        <v>-70</v>
      </c>
      <c r="AK1104" s="250">
        <v>-50</v>
      </c>
      <c r="AP1104" s="257">
        <f t="shared" si="105"/>
        <v>-50</v>
      </c>
      <c r="AS1104" s="245">
        <f t="shared" si="106"/>
        <v>-50</v>
      </c>
      <c r="AU1104" s="8" t="s">
        <v>3059</v>
      </c>
    </row>
    <row r="1105" spans="2:47" hidden="1" x14ac:dyDescent="0.3">
      <c r="B1105" t="str">
        <f>VLOOKUP(D1105,'[1]DOF080 Rev'!B:B,1,FALSE)</f>
        <v>21258050</v>
      </c>
      <c r="C1105" t="str">
        <f>VLOOKUP(D1105,Category!A:B,2,FALSE)</f>
        <v>NCOS</v>
      </c>
      <c r="D1105" t="str">
        <f t="shared" si="109"/>
        <v>21258050</v>
      </c>
      <c r="E1105" t="str">
        <f t="shared" si="107"/>
        <v>People &amp; Place DirectorateAss Dir DeliveryParks and Open Spaces</v>
      </c>
      <c r="F1105" t="s">
        <v>482</v>
      </c>
      <c r="G1105" t="s">
        <v>483</v>
      </c>
      <c r="H1105" t="s">
        <v>247</v>
      </c>
      <c r="I1105" t="s">
        <v>1236</v>
      </c>
      <c r="J1105" t="s">
        <v>851</v>
      </c>
      <c r="K1105" t="s">
        <v>852</v>
      </c>
      <c r="L1105">
        <v>2125</v>
      </c>
      <c r="M1105" t="s">
        <v>858</v>
      </c>
      <c r="N1105">
        <v>8050</v>
      </c>
      <c r="O1105" t="s">
        <v>861</v>
      </c>
      <c r="P1105" s="6" t="str">
        <f t="shared" si="108"/>
        <v>Income</v>
      </c>
      <c r="Q1105" s="246">
        <v>-60</v>
      </c>
      <c r="R1105" s="246">
        <v>-60</v>
      </c>
      <c r="S1105" s="244">
        <v>-60</v>
      </c>
      <c r="V1105" s="259">
        <f t="shared" si="110"/>
        <v>-60</v>
      </c>
      <c r="AH1105" s="245">
        <v>-20</v>
      </c>
      <c r="AJ1105" s="245">
        <v>-60</v>
      </c>
      <c r="AK1105" s="250">
        <v>-80</v>
      </c>
      <c r="AP1105" s="257">
        <f t="shared" si="105"/>
        <v>-80</v>
      </c>
      <c r="AS1105" s="245">
        <f t="shared" si="106"/>
        <v>-80</v>
      </c>
      <c r="AU1105" s="8" t="s">
        <v>3059</v>
      </c>
    </row>
    <row r="1106" spans="2:47" hidden="1" x14ac:dyDescent="0.3">
      <c r="B1106" t="str">
        <f>VLOOKUP(D1106,'[1]DOF080 Rev'!B:B,1,FALSE)</f>
        <v>21258053</v>
      </c>
      <c r="C1106" t="str">
        <f>VLOOKUP(D1106,Category!A:B,2,FALSE)</f>
        <v>NCOS</v>
      </c>
      <c r="D1106" t="str">
        <f t="shared" si="109"/>
        <v>21258053</v>
      </c>
      <c r="E1106" t="str">
        <f t="shared" si="107"/>
        <v>People &amp; Place DirectorateAss Dir DeliveryParks and Open Spaces</v>
      </c>
      <c r="F1106" t="s">
        <v>482</v>
      </c>
      <c r="G1106" t="s">
        <v>483</v>
      </c>
      <c r="H1106" t="s">
        <v>247</v>
      </c>
      <c r="I1106" t="s">
        <v>1236</v>
      </c>
      <c r="J1106" t="s">
        <v>851</v>
      </c>
      <c r="K1106" t="s">
        <v>852</v>
      </c>
      <c r="L1106">
        <v>2125</v>
      </c>
      <c r="M1106" t="s">
        <v>858</v>
      </c>
      <c r="N1106">
        <v>8053</v>
      </c>
      <c r="O1106" t="s">
        <v>862</v>
      </c>
      <c r="P1106" s="6" t="str">
        <f t="shared" si="108"/>
        <v>Income</v>
      </c>
      <c r="Q1106" s="246">
        <v>-710</v>
      </c>
      <c r="R1106" s="246">
        <v>-710</v>
      </c>
      <c r="S1106" s="244">
        <v>-710</v>
      </c>
      <c r="V1106" s="259">
        <f t="shared" si="110"/>
        <v>-710</v>
      </c>
      <c r="AH1106" s="245">
        <v>-40</v>
      </c>
      <c r="AJ1106" s="245">
        <v>-710</v>
      </c>
      <c r="AK1106" s="250">
        <v>-750</v>
      </c>
      <c r="AP1106" s="257">
        <f t="shared" si="105"/>
        <v>-750</v>
      </c>
      <c r="AS1106" s="245">
        <f t="shared" si="106"/>
        <v>-750</v>
      </c>
      <c r="AU1106" s="8" t="s">
        <v>3059</v>
      </c>
    </row>
    <row r="1107" spans="2:47" hidden="1" x14ac:dyDescent="0.3">
      <c r="B1107" t="str">
        <f>VLOOKUP(D1107,'[1]DOF080 Rev'!B:B,1,FALSE)</f>
        <v>21258054</v>
      </c>
      <c r="C1107" t="str">
        <f>VLOOKUP(D1107,Category!A:B,2,FALSE)</f>
        <v>NCOS</v>
      </c>
      <c r="D1107" t="str">
        <f t="shared" si="109"/>
        <v>21258054</v>
      </c>
      <c r="E1107" t="str">
        <f t="shared" si="107"/>
        <v>People &amp; Place DirectorateAss Dir DeliveryParks and Open Spaces</v>
      </c>
      <c r="F1107" t="s">
        <v>482</v>
      </c>
      <c r="G1107" t="s">
        <v>483</v>
      </c>
      <c r="H1107" t="s">
        <v>247</v>
      </c>
      <c r="I1107" t="s">
        <v>1236</v>
      </c>
      <c r="J1107" t="s">
        <v>851</v>
      </c>
      <c r="K1107" t="s">
        <v>852</v>
      </c>
      <c r="L1107">
        <v>2125</v>
      </c>
      <c r="M1107" t="s">
        <v>858</v>
      </c>
      <c r="N1107">
        <v>8054</v>
      </c>
      <c r="O1107" t="s">
        <v>863</v>
      </c>
      <c r="P1107" s="6" t="str">
        <f t="shared" si="108"/>
        <v>Income</v>
      </c>
      <c r="Q1107" s="246">
        <v>-260</v>
      </c>
      <c r="R1107" s="246">
        <v>-260</v>
      </c>
      <c r="S1107" s="244">
        <v>-260</v>
      </c>
      <c r="V1107" s="259">
        <f t="shared" si="110"/>
        <v>-260</v>
      </c>
      <c r="AI1107" s="245">
        <v>60</v>
      </c>
      <c r="AJ1107" s="245">
        <v>-260</v>
      </c>
      <c r="AK1107" s="250">
        <v>-200</v>
      </c>
      <c r="AP1107" s="257">
        <f t="shared" si="105"/>
        <v>-200</v>
      </c>
      <c r="AS1107" s="245">
        <f t="shared" si="106"/>
        <v>-200</v>
      </c>
      <c r="AU1107" s="8" t="s">
        <v>3059</v>
      </c>
    </row>
    <row r="1108" spans="2:47" hidden="1" x14ac:dyDescent="0.3">
      <c r="B1108" t="str">
        <f>VLOOKUP(D1108,'[1]DOF080 Rev'!B:B,1,FALSE)</f>
        <v>21258058</v>
      </c>
      <c r="C1108" t="str">
        <f>VLOOKUP(D1108,Category!A:B,2,FALSE)</f>
        <v>NCOS</v>
      </c>
      <c r="D1108" t="str">
        <f t="shared" si="109"/>
        <v>21258058</v>
      </c>
      <c r="E1108" t="str">
        <f t="shared" si="107"/>
        <v>People &amp; Place DirectorateAss Dir DeliveryParks and Open Spaces</v>
      </c>
      <c r="F1108" t="s">
        <v>482</v>
      </c>
      <c r="G1108" t="s">
        <v>483</v>
      </c>
      <c r="H1108" t="s">
        <v>247</v>
      </c>
      <c r="I1108" t="s">
        <v>1236</v>
      </c>
      <c r="J1108" t="s">
        <v>851</v>
      </c>
      <c r="K1108" t="s">
        <v>852</v>
      </c>
      <c r="L1108">
        <v>2125</v>
      </c>
      <c r="M1108" t="s">
        <v>858</v>
      </c>
      <c r="N1108">
        <v>8058</v>
      </c>
      <c r="O1108" t="s">
        <v>864</v>
      </c>
      <c r="P1108" s="6" t="str">
        <f t="shared" si="108"/>
        <v>Income</v>
      </c>
      <c r="Q1108" s="246">
        <v>-1420</v>
      </c>
      <c r="R1108" s="246">
        <v>-1420</v>
      </c>
      <c r="S1108" s="244">
        <v>-1420</v>
      </c>
      <c r="V1108" s="259">
        <f t="shared" si="110"/>
        <v>-1420</v>
      </c>
      <c r="AH1108" s="245">
        <v>-80</v>
      </c>
      <c r="AJ1108" s="245">
        <v>-1420</v>
      </c>
      <c r="AK1108" s="250">
        <v>-1500</v>
      </c>
      <c r="AP1108" s="257">
        <f t="shared" si="105"/>
        <v>-1500</v>
      </c>
      <c r="AS1108" s="245">
        <f t="shared" si="106"/>
        <v>-1500</v>
      </c>
      <c r="AU1108" s="8" t="s">
        <v>3059</v>
      </c>
    </row>
    <row r="1109" spans="2:47" hidden="1" x14ac:dyDescent="0.3">
      <c r="B1109" t="str">
        <f>VLOOKUP(D1109,'[1]DOF080 Rev'!B:B,1,FALSE)</f>
        <v>21258059</v>
      </c>
      <c r="C1109" t="str">
        <f>VLOOKUP(D1109,Category!A:B,2,FALSE)</f>
        <v>NCOS</v>
      </c>
      <c r="D1109" t="str">
        <f t="shared" si="109"/>
        <v>21258059</v>
      </c>
      <c r="E1109" t="str">
        <f t="shared" si="107"/>
        <v>People &amp; Place DirectorateAss Dir DeliveryParks and Open Spaces</v>
      </c>
      <c r="F1109" t="s">
        <v>482</v>
      </c>
      <c r="G1109" t="s">
        <v>483</v>
      </c>
      <c r="H1109" t="s">
        <v>247</v>
      </c>
      <c r="I1109" t="s">
        <v>1236</v>
      </c>
      <c r="J1109" t="s">
        <v>851</v>
      </c>
      <c r="K1109" t="s">
        <v>852</v>
      </c>
      <c r="L1109">
        <v>2125</v>
      </c>
      <c r="M1109" t="s">
        <v>858</v>
      </c>
      <c r="N1109">
        <v>8059</v>
      </c>
      <c r="O1109" t="s">
        <v>865</v>
      </c>
      <c r="P1109" s="6" t="str">
        <f t="shared" si="108"/>
        <v>Income</v>
      </c>
      <c r="Q1109" s="246">
        <v>-1430</v>
      </c>
      <c r="R1109" s="246">
        <v>-1430</v>
      </c>
      <c r="S1109" s="244">
        <v>-1430</v>
      </c>
      <c r="V1109" s="259">
        <f t="shared" si="110"/>
        <v>-1430</v>
      </c>
      <c r="AH1109" s="245">
        <v>-70</v>
      </c>
      <c r="AJ1109" s="245">
        <v>-1430</v>
      </c>
      <c r="AK1109" s="250">
        <v>-1500</v>
      </c>
      <c r="AP1109" s="257">
        <f t="shared" si="105"/>
        <v>-1500</v>
      </c>
      <c r="AS1109" s="245">
        <f t="shared" si="106"/>
        <v>-1500</v>
      </c>
      <c r="AU1109" s="8" t="s">
        <v>3059</v>
      </c>
    </row>
    <row r="1110" spans="2:47" hidden="1" x14ac:dyDescent="0.3">
      <c r="B1110" t="str">
        <f>VLOOKUP(D1110,'[1]DOF080 Rev'!B:B,1,FALSE)</f>
        <v>21271007</v>
      </c>
      <c r="C1110" t="str">
        <f>VLOOKUP(D1110,Category!A:B,2,FALSE)</f>
        <v>NCOS</v>
      </c>
      <c r="D1110" t="str">
        <f t="shared" si="109"/>
        <v>21271007</v>
      </c>
      <c r="E1110" t="str">
        <f t="shared" si="107"/>
        <v>People &amp; Place DirectorateAss Dir DeliveryParks and Open Spaces</v>
      </c>
      <c r="F1110" t="s">
        <v>482</v>
      </c>
      <c r="G1110" t="s">
        <v>483</v>
      </c>
      <c r="H1110" t="s">
        <v>247</v>
      </c>
      <c r="I1110" t="s">
        <v>1236</v>
      </c>
      <c r="J1110" t="s">
        <v>851</v>
      </c>
      <c r="K1110" t="s">
        <v>852</v>
      </c>
      <c r="L1110">
        <v>2127</v>
      </c>
      <c r="M1110" t="s">
        <v>866</v>
      </c>
      <c r="N1110">
        <v>1007</v>
      </c>
      <c r="O1110" t="s">
        <v>539</v>
      </c>
      <c r="P1110" s="6" t="str">
        <f t="shared" si="108"/>
        <v>Expenditure</v>
      </c>
      <c r="Q1110" s="246">
        <v>4300</v>
      </c>
      <c r="R1110" s="246">
        <v>4300</v>
      </c>
      <c r="S1110" s="244">
        <v>4300</v>
      </c>
      <c r="V1110" s="259">
        <f t="shared" si="110"/>
        <v>4300</v>
      </c>
      <c r="AJ1110" s="245">
        <v>4300</v>
      </c>
      <c r="AK1110" s="250">
        <v>4300</v>
      </c>
      <c r="AP1110" s="257">
        <f t="shared" si="105"/>
        <v>4300</v>
      </c>
      <c r="AS1110" s="245">
        <f t="shared" si="106"/>
        <v>4300</v>
      </c>
      <c r="AU1110" s="8" t="s">
        <v>3059</v>
      </c>
    </row>
    <row r="1111" spans="2:47" hidden="1" x14ac:dyDescent="0.3">
      <c r="B1111" t="str">
        <f>VLOOKUP(D1111,'[1]DOF080 Rev'!B:B,1,FALSE)</f>
        <v>21271080</v>
      </c>
      <c r="C1111" t="str">
        <f>VLOOKUP(D1111,Category!A:B,2,FALSE)</f>
        <v>NCOS</v>
      </c>
      <c r="D1111" t="str">
        <f t="shared" si="109"/>
        <v>21271080</v>
      </c>
      <c r="E1111" t="str">
        <f t="shared" si="107"/>
        <v>People &amp; Place DirectorateAss Dir DeliveryParks and Open Spaces</v>
      </c>
      <c r="F1111" t="s">
        <v>482</v>
      </c>
      <c r="G1111" t="s">
        <v>483</v>
      </c>
      <c r="H1111" t="s">
        <v>247</v>
      </c>
      <c r="I1111" t="s">
        <v>1236</v>
      </c>
      <c r="J1111" t="s">
        <v>851</v>
      </c>
      <c r="K1111" t="s">
        <v>852</v>
      </c>
      <c r="L1111">
        <v>2127</v>
      </c>
      <c r="M1111" t="s">
        <v>866</v>
      </c>
      <c r="N1111">
        <v>1080</v>
      </c>
      <c r="O1111" t="s">
        <v>666</v>
      </c>
      <c r="P1111" s="6" t="str">
        <f t="shared" si="108"/>
        <v>Expenditure</v>
      </c>
      <c r="Q1111" s="246">
        <v>5650</v>
      </c>
      <c r="R1111" s="246">
        <v>5650</v>
      </c>
      <c r="S1111" s="244">
        <v>5650</v>
      </c>
      <c r="V1111" s="259">
        <f t="shared" si="110"/>
        <v>5650</v>
      </c>
      <c r="AJ1111" s="245">
        <v>5650</v>
      </c>
      <c r="AK1111" s="250">
        <v>5650</v>
      </c>
      <c r="AP1111" s="257">
        <f t="shared" si="105"/>
        <v>5650</v>
      </c>
      <c r="AS1111" s="245">
        <f t="shared" si="106"/>
        <v>5650</v>
      </c>
      <c r="AU1111" s="8" t="s">
        <v>3059</v>
      </c>
    </row>
    <row r="1112" spans="2:47" hidden="1" x14ac:dyDescent="0.3">
      <c r="B1112" t="str">
        <f>VLOOKUP(D1112,'[1]DOF080 Rev'!B:B,1,FALSE)</f>
        <v>21291084</v>
      </c>
      <c r="C1112" t="str">
        <f>VLOOKUP(D1112,Category!A:B,2,FALSE)</f>
        <v>NCOS</v>
      </c>
      <c r="D1112" t="str">
        <f t="shared" si="109"/>
        <v>21291084</v>
      </c>
      <c r="E1112" t="str">
        <f t="shared" si="107"/>
        <v>People &amp; Place DirectorateAss Dir DeliveryParks and Open Spaces</v>
      </c>
      <c r="F1112" t="s">
        <v>482</v>
      </c>
      <c r="G1112" t="s">
        <v>483</v>
      </c>
      <c r="H1112" t="s">
        <v>247</v>
      </c>
      <c r="I1112" t="s">
        <v>1236</v>
      </c>
      <c r="J1112" t="s">
        <v>851</v>
      </c>
      <c r="K1112" t="s">
        <v>852</v>
      </c>
      <c r="L1112">
        <v>2129</v>
      </c>
      <c r="M1112" t="s">
        <v>867</v>
      </c>
      <c r="N1112">
        <v>1084</v>
      </c>
      <c r="O1112" t="s">
        <v>616</v>
      </c>
      <c r="P1112" s="6" t="str">
        <f t="shared" si="108"/>
        <v>Expenditure</v>
      </c>
      <c r="Q1112" s="246">
        <v>3910</v>
      </c>
      <c r="R1112" s="246">
        <v>3910</v>
      </c>
      <c r="S1112" s="244">
        <v>3910</v>
      </c>
      <c r="V1112" s="259">
        <f t="shared" si="110"/>
        <v>3910</v>
      </c>
      <c r="X1112" s="245">
        <v>90</v>
      </c>
      <c r="AJ1112" s="245">
        <v>3910</v>
      </c>
      <c r="AK1112" s="250">
        <v>4000</v>
      </c>
      <c r="AP1112" s="257">
        <f t="shared" si="105"/>
        <v>4000</v>
      </c>
      <c r="AS1112" s="245">
        <f t="shared" si="106"/>
        <v>4000</v>
      </c>
      <c r="AU1112" s="8" t="s">
        <v>3059</v>
      </c>
    </row>
    <row r="1113" spans="2:47" hidden="1" x14ac:dyDescent="0.3">
      <c r="B1113" t="str">
        <f>VLOOKUP(D1113,'[1]DOF080 Rev'!B:B,1,FALSE)</f>
        <v>21291086</v>
      </c>
      <c r="C1113" t="str">
        <f>VLOOKUP(D1113,Category!A:B,2,FALSE)</f>
        <v>NCOS</v>
      </c>
      <c r="D1113" t="str">
        <f t="shared" si="109"/>
        <v>21291086</v>
      </c>
      <c r="E1113" t="str">
        <f t="shared" si="107"/>
        <v>People &amp; Place DirectorateAss Dir DeliveryParks and Open Spaces</v>
      </c>
      <c r="F1113" t="s">
        <v>482</v>
      </c>
      <c r="G1113" t="s">
        <v>483</v>
      </c>
      <c r="H1113" t="s">
        <v>247</v>
      </c>
      <c r="I1113" t="s">
        <v>1236</v>
      </c>
      <c r="J1113" t="s">
        <v>851</v>
      </c>
      <c r="K1113" t="s">
        <v>852</v>
      </c>
      <c r="L1113">
        <v>2129</v>
      </c>
      <c r="M1113" t="s">
        <v>867</v>
      </c>
      <c r="N1113">
        <v>1086</v>
      </c>
      <c r="O1113" t="s">
        <v>868</v>
      </c>
      <c r="P1113" s="6" t="str">
        <f t="shared" si="108"/>
        <v>Expenditure</v>
      </c>
      <c r="Q1113" s="246">
        <v>4240</v>
      </c>
      <c r="R1113" s="246">
        <v>4240</v>
      </c>
      <c r="S1113" s="244">
        <v>4240</v>
      </c>
      <c r="V1113" s="259">
        <f t="shared" si="110"/>
        <v>4240</v>
      </c>
      <c r="X1113" s="245">
        <v>80</v>
      </c>
      <c r="AJ1113" s="245">
        <v>4240</v>
      </c>
      <c r="AK1113" s="250">
        <v>4320</v>
      </c>
      <c r="AP1113" s="257">
        <f t="shared" si="105"/>
        <v>4320</v>
      </c>
      <c r="AS1113" s="245">
        <f t="shared" si="106"/>
        <v>4320</v>
      </c>
      <c r="AU1113" s="8" t="s">
        <v>3059</v>
      </c>
    </row>
    <row r="1114" spans="2:47" hidden="1" x14ac:dyDescent="0.3">
      <c r="B1114" t="str">
        <f>VLOOKUP(D1114,'[1]DOF080 Rev'!B:B,1,FALSE)</f>
        <v>21291087</v>
      </c>
      <c r="C1114" t="str">
        <f>VLOOKUP(D1114,Category!A:B,2,FALSE)</f>
        <v>NCOS</v>
      </c>
      <c r="D1114" t="str">
        <f t="shared" si="109"/>
        <v>21291087</v>
      </c>
      <c r="E1114" t="str">
        <f t="shared" si="107"/>
        <v>People &amp; Place DirectorateAss Dir DeliveryParks and Open Spaces</v>
      </c>
      <c r="F1114" t="s">
        <v>482</v>
      </c>
      <c r="G1114" t="s">
        <v>483</v>
      </c>
      <c r="H1114" t="s">
        <v>247</v>
      </c>
      <c r="I1114" t="s">
        <v>1236</v>
      </c>
      <c r="J1114" t="s">
        <v>851</v>
      </c>
      <c r="K1114" t="s">
        <v>852</v>
      </c>
      <c r="L1114">
        <v>2129</v>
      </c>
      <c r="M1114" t="s">
        <v>867</v>
      </c>
      <c r="N1114">
        <v>1087</v>
      </c>
      <c r="O1114" s="7" t="s">
        <v>869</v>
      </c>
      <c r="P1114" s="6" t="str">
        <f t="shared" si="108"/>
        <v>Expenditure</v>
      </c>
      <c r="Q1114" s="246">
        <v>4420</v>
      </c>
      <c r="R1114" s="246">
        <v>4420</v>
      </c>
      <c r="S1114" s="244">
        <v>4420</v>
      </c>
      <c r="V1114" s="259">
        <f t="shared" si="110"/>
        <v>4420</v>
      </c>
      <c r="X1114" s="245">
        <v>100</v>
      </c>
      <c r="AJ1114" s="245">
        <v>4420</v>
      </c>
      <c r="AK1114" s="250">
        <v>4520</v>
      </c>
      <c r="AP1114" s="257">
        <f t="shared" si="105"/>
        <v>4520</v>
      </c>
      <c r="AS1114" s="245">
        <f t="shared" si="106"/>
        <v>4520</v>
      </c>
      <c r="AU1114" s="8" t="s">
        <v>3059</v>
      </c>
    </row>
    <row r="1115" spans="2:47" hidden="1" x14ac:dyDescent="0.3">
      <c r="B1115" t="str">
        <f>VLOOKUP(D1115,'[1]DOF080 Rev'!B:B,1,FALSE)</f>
        <v>21291088</v>
      </c>
      <c r="C1115" t="str">
        <f>VLOOKUP(D1115,Category!A:B,2,FALSE)</f>
        <v>NCOS</v>
      </c>
      <c r="D1115" t="str">
        <f t="shared" si="109"/>
        <v>21291088</v>
      </c>
      <c r="E1115" t="str">
        <f t="shared" si="107"/>
        <v>People &amp; Place DirectorateAss Dir DeliveryParks and Open Spaces</v>
      </c>
      <c r="F1115" t="s">
        <v>482</v>
      </c>
      <c r="G1115" t="s">
        <v>483</v>
      </c>
      <c r="H1115" t="s">
        <v>247</v>
      </c>
      <c r="I1115" t="s">
        <v>1236</v>
      </c>
      <c r="J1115" t="s">
        <v>851</v>
      </c>
      <c r="K1115" t="s">
        <v>852</v>
      </c>
      <c r="L1115">
        <v>2129</v>
      </c>
      <c r="M1115" t="s">
        <v>867</v>
      </c>
      <c r="N1115">
        <v>1088</v>
      </c>
      <c r="O1115" t="s">
        <v>870</v>
      </c>
      <c r="P1115" s="6" t="str">
        <f t="shared" si="108"/>
        <v>Expenditure</v>
      </c>
      <c r="Q1115" s="246">
        <v>24880</v>
      </c>
      <c r="R1115" s="246">
        <v>24880</v>
      </c>
      <c r="S1115" s="244">
        <v>24880</v>
      </c>
      <c r="T1115" s="244">
        <v>9600</v>
      </c>
      <c r="V1115" s="259">
        <f t="shared" si="110"/>
        <v>34480</v>
      </c>
      <c r="X1115" s="245">
        <v>500</v>
      </c>
      <c r="AA1115" s="245">
        <v>-9600</v>
      </c>
      <c r="AJ1115" s="245">
        <v>24880</v>
      </c>
      <c r="AK1115" s="250">
        <f>25380</f>
        <v>25380</v>
      </c>
      <c r="AP1115" s="257">
        <f t="shared" si="105"/>
        <v>25380</v>
      </c>
      <c r="AS1115" s="245">
        <f t="shared" si="106"/>
        <v>25380</v>
      </c>
      <c r="AU1115" s="8" t="s">
        <v>3059</v>
      </c>
    </row>
    <row r="1116" spans="2:47" hidden="1" x14ac:dyDescent="0.3">
      <c r="B1116" t="str">
        <f>VLOOKUP(D1116,'[1]DOF080 Rev'!B:B,1,FALSE)</f>
        <v>21291090</v>
      </c>
      <c r="C1116" t="str">
        <f>VLOOKUP(D1116,Category!A:B,2,FALSE)</f>
        <v>NCOS</v>
      </c>
      <c r="D1116" t="str">
        <f t="shared" si="109"/>
        <v>21291090</v>
      </c>
      <c r="E1116" t="str">
        <f t="shared" si="107"/>
        <v>People &amp; Place DirectorateAss Dir DeliveryParks and Open Spaces</v>
      </c>
      <c r="F1116" t="s">
        <v>482</v>
      </c>
      <c r="G1116" t="s">
        <v>483</v>
      </c>
      <c r="H1116" t="s">
        <v>247</v>
      </c>
      <c r="I1116" t="s">
        <v>1236</v>
      </c>
      <c r="J1116" t="s">
        <v>851</v>
      </c>
      <c r="K1116" t="s">
        <v>852</v>
      </c>
      <c r="L1116">
        <v>2129</v>
      </c>
      <c r="M1116" t="s">
        <v>867</v>
      </c>
      <c r="N1116">
        <v>1090</v>
      </c>
      <c r="O1116" t="s">
        <v>871</v>
      </c>
      <c r="P1116" s="6" t="str">
        <f t="shared" si="108"/>
        <v>Expenditure</v>
      </c>
      <c r="Q1116" s="246">
        <v>14690</v>
      </c>
      <c r="R1116" s="246">
        <v>14690</v>
      </c>
      <c r="S1116" s="244">
        <v>14690</v>
      </c>
      <c r="V1116" s="259">
        <f t="shared" si="110"/>
        <v>14690</v>
      </c>
      <c r="X1116" s="245">
        <v>290</v>
      </c>
      <c r="AJ1116" s="245">
        <v>14690</v>
      </c>
      <c r="AK1116" s="250">
        <v>14980</v>
      </c>
      <c r="AP1116" s="257">
        <f t="shared" si="105"/>
        <v>14980</v>
      </c>
      <c r="AS1116" s="245">
        <f t="shared" si="106"/>
        <v>14980</v>
      </c>
      <c r="AU1116" s="8" t="s">
        <v>3059</v>
      </c>
    </row>
    <row r="1117" spans="2:47" hidden="1" x14ac:dyDescent="0.3">
      <c r="B1117" t="str">
        <f>VLOOKUP(D1117,'[1]DOF080 Rev'!B:B,1,FALSE)</f>
        <v>21291091</v>
      </c>
      <c r="C1117" t="str">
        <f>VLOOKUP(D1117,Category!A:B,2,FALSE)</f>
        <v>NCOS</v>
      </c>
      <c r="D1117" t="str">
        <f t="shared" si="109"/>
        <v>21291091</v>
      </c>
      <c r="E1117" t="str">
        <f t="shared" si="107"/>
        <v>People &amp; Place DirectorateAss Dir DeliveryParks and Open Spaces</v>
      </c>
      <c r="F1117" t="s">
        <v>482</v>
      </c>
      <c r="G1117" t="s">
        <v>483</v>
      </c>
      <c r="H1117" t="s">
        <v>247</v>
      </c>
      <c r="I1117" t="s">
        <v>1236</v>
      </c>
      <c r="J1117" t="s">
        <v>851</v>
      </c>
      <c r="K1117" t="s">
        <v>852</v>
      </c>
      <c r="L1117">
        <v>2129</v>
      </c>
      <c r="M1117" t="s">
        <v>867</v>
      </c>
      <c r="N1117">
        <v>1091</v>
      </c>
      <c r="O1117" t="s">
        <v>658</v>
      </c>
      <c r="P1117" s="6" t="str">
        <f t="shared" si="108"/>
        <v>Expenditure</v>
      </c>
      <c r="Q1117" s="246">
        <v>4260</v>
      </c>
      <c r="R1117" s="246">
        <v>4260</v>
      </c>
      <c r="S1117" s="244">
        <v>4260</v>
      </c>
      <c r="V1117" s="259">
        <f t="shared" si="110"/>
        <v>4260</v>
      </c>
      <c r="X1117" s="245">
        <v>100</v>
      </c>
      <c r="AJ1117" s="245">
        <v>4260</v>
      </c>
      <c r="AK1117" s="250">
        <v>4360</v>
      </c>
      <c r="AP1117" s="257">
        <f t="shared" si="105"/>
        <v>4360</v>
      </c>
      <c r="AS1117" s="245">
        <f t="shared" si="106"/>
        <v>4360</v>
      </c>
      <c r="AU1117" s="8" t="s">
        <v>3059</v>
      </c>
    </row>
    <row r="1118" spans="2:47" hidden="1" x14ac:dyDescent="0.3">
      <c r="B1118" t="str">
        <f>VLOOKUP(D1118,'[1]DOF080 Rev'!B:B,1,FALSE)</f>
        <v>21291092</v>
      </c>
      <c r="C1118" t="str">
        <f>VLOOKUP(D1118,Category!A:B,2,FALSE)</f>
        <v>NCOS</v>
      </c>
      <c r="D1118" t="str">
        <f t="shared" si="109"/>
        <v>21291092</v>
      </c>
      <c r="E1118" t="str">
        <f t="shared" si="107"/>
        <v>People &amp; Place DirectorateAss Dir DeliveryParks and Open Spaces</v>
      </c>
      <c r="F1118" t="s">
        <v>482</v>
      </c>
      <c r="G1118" t="s">
        <v>483</v>
      </c>
      <c r="H1118" t="s">
        <v>247</v>
      </c>
      <c r="I1118" t="s">
        <v>1236</v>
      </c>
      <c r="J1118" t="s">
        <v>851</v>
      </c>
      <c r="K1118" t="s">
        <v>852</v>
      </c>
      <c r="L1118">
        <v>2129</v>
      </c>
      <c r="M1118" t="s">
        <v>867</v>
      </c>
      <c r="N1118">
        <v>1092</v>
      </c>
      <c r="O1118" t="s">
        <v>659</v>
      </c>
      <c r="P1118" s="6" t="str">
        <f t="shared" si="108"/>
        <v>Expenditure</v>
      </c>
      <c r="Q1118" s="246">
        <v>3390</v>
      </c>
      <c r="R1118" s="246">
        <v>3390</v>
      </c>
      <c r="S1118" s="244">
        <v>3390</v>
      </c>
      <c r="V1118" s="259">
        <f t="shared" si="110"/>
        <v>3390</v>
      </c>
      <c r="X1118" s="245">
        <v>80</v>
      </c>
      <c r="AJ1118" s="245">
        <v>3390</v>
      </c>
      <c r="AK1118" s="250">
        <v>3470</v>
      </c>
      <c r="AP1118" s="257">
        <f t="shared" si="105"/>
        <v>3470</v>
      </c>
      <c r="AS1118" s="245">
        <f t="shared" si="106"/>
        <v>3470</v>
      </c>
      <c r="AU1118" s="8" t="s">
        <v>3059</v>
      </c>
    </row>
    <row r="1119" spans="2:47" hidden="1" x14ac:dyDescent="0.3">
      <c r="B1119" t="str">
        <f>VLOOKUP(D1119,'[1]DOF080 Rev'!B:B,1,FALSE)</f>
        <v>21291093</v>
      </c>
      <c r="C1119" t="str">
        <f>VLOOKUP(D1119,Category!A:B,2,FALSE)</f>
        <v>NCOS</v>
      </c>
      <c r="D1119" t="str">
        <f t="shared" si="109"/>
        <v>21291093</v>
      </c>
      <c r="E1119" t="str">
        <f t="shared" si="107"/>
        <v>People &amp; Place DirectorateAss Dir DeliveryParks and Open Spaces</v>
      </c>
      <c r="F1119" t="s">
        <v>482</v>
      </c>
      <c r="G1119" t="s">
        <v>483</v>
      </c>
      <c r="H1119" t="s">
        <v>247</v>
      </c>
      <c r="I1119" t="s">
        <v>1236</v>
      </c>
      <c r="J1119" t="s">
        <v>851</v>
      </c>
      <c r="K1119" t="s">
        <v>852</v>
      </c>
      <c r="L1119">
        <v>2129</v>
      </c>
      <c r="M1119" t="s">
        <v>867</v>
      </c>
      <c r="N1119">
        <v>1093</v>
      </c>
      <c r="O1119" t="s">
        <v>617</v>
      </c>
      <c r="P1119" s="6" t="str">
        <f t="shared" si="108"/>
        <v>Expenditure</v>
      </c>
      <c r="Q1119" s="246">
        <v>23590</v>
      </c>
      <c r="R1119" s="246">
        <v>23590</v>
      </c>
      <c r="S1119" s="244">
        <v>23590</v>
      </c>
      <c r="V1119" s="259">
        <f t="shared" si="110"/>
        <v>23590</v>
      </c>
      <c r="X1119" s="245">
        <v>300</v>
      </c>
      <c r="AJ1119" s="245">
        <v>23590</v>
      </c>
      <c r="AK1119" s="250">
        <v>23890</v>
      </c>
      <c r="AP1119" s="257">
        <f t="shared" si="105"/>
        <v>23890</v>
      </c>
      <c r="AS1119" s="245">
        <f t="shared" si="106"/>
        <v>23890</v>
      </c>
      <c r="AU1119" s="8" t="s">
        <v>3059</v>
      </c>
    </row>
    <row r="1120" spans="2:47" hidden="1" x14ac:dyDescent="0.3">
      <c r="B1120" t="str">
        <f>VLOOKUP(D1120,'[1]DOF080 Rev'!B:B,1,FALSE)</f>
        <v>21291094</v>
      </c>
      <c r="C1120" t="str">
        <f>VLOOKUP(D1120,Category!A:B,2,FALSE)</f>
        <v>NCOS</v>
      </c>
      <c r="D1120" t="str">
        <f t="shared" si="109"/>
        <v>21291094</v>
      </c>
      <c r="E1120" t="str">
        <f t="shared" si="107"/>
        <v>People &amp; Place DirectorateAss Dir DeliveryParks and Open Spaces</v>
      </c>
      <c r="F1120" t="s">
        <v>482</v>
      </c>
      <c r="G1120" t="s">
        <v>483</v>
      </c>
      <c r="H1120" t="s">
        <v>247</v>
      </c>
      <c r="I1120" t="s">
        <v>1236</v>
      </c>
      <c r="J1120" t="s">
        <v>851</v>
      </c>
      <c r="K1120" t="s">
        <v>852</v>
      </c>
      <c r="L1120">
        <v>2129</v>
      </c>
      <c r="M1120" t="s">
        <v>867</v>
      </c>
      <c r="N1120">
        <v>1094</v>
      </c>
      <c r="O1120" t="s">
        <v>872</v>
      </c>
      <c r="P1120" s="6" t="str">
        <f t="shared" si="108"/>
        <v>Expenditure</v>
      </c>
      <c r="Q1120" s="246">
        <v>6990</v>
      </c>
      <c r="R1120" s="246">
        <v>6990</v>
      </c>
      <c r="S1120" s="244">
        <v>6990</v>
      </c>
      <c r="V1120" s="259">
        <f t="shared" si="110"/>
        <v>6990</v>
      </c>
      <c r="X1120" s="245">
        <v>160</v>
      </c>
      <c r="AJ1120" s="245">
        <v>6990</v>
      </c>
      <c r="AK1120" s="250">
        <v>7150</v>
      </c>
      <c r="AP1120" s="257">
        <f t="shared" si="105"/>
        <v>7150</v>
      </c>
      <c r="AS1120" s="245">
        <f t="shared" si="106"/>
        <v>7150</v>
      </c>
      <c r="AU1120" s="8" t="s">
        <v>3059</v>
      </c>
    </row>
    <row r="1121" spans="2:47" hidden="1" x14ac:dyDescent="0.3">
      <c r="B1121" t="str">
        <f>VLOOKUP(D1121,'[1]DOF080 Rev'!B:B,1,FALSE)</f>
        <v>21291095</v>
      </c>
      <c r="C1121" t="str">
        <f>VLOOKUP(D1121,Category!A:B,2,FALSE)</f>
        <v>NCOS</v>
      </c>
      <c r="D1121" t="str">
        <f t="shared" si="109"/>
        <v>21291095</v>
      </c>
      <c r="E1121" t="str">
        <f t="shared" si="107"/>
        <v>People &amp; Place DirectorateAss Dir DeliveryParks and Open Spaces</v>
      </c>
      <c r="F1121" t="s">
        <v>482</v>
      </c>
      <c r="G1121" t="s">
        <v>483</v>
      </c>
      <c r="H1121" t="s">
        <v>247</v>
      </c>
      <c r="I1121" t="s">
        <v>1236</v>
      </c>
      <c r="J1121" t="s">
        <v>851</v>
      </c>
      <c r="K1121" t="s">
        <v>852</v>
      </c>
      <c r="L1121">
        <v>2129</v>
      </c>
      <c r="M1121" t="s">
        <v>867</v>
      </c>
      <c r="N1121">
        <v>1095</v>
      </c>
      <c r="O1121" t="s">
        <v>618</v>
      </c>
      <c r="P1121" s="6" t="str">
        <f t="shared" si="108"/>
        <v>Expenditure</v>
      </c>
      <c r="Q1121" s="246">
        <v>130560</v>
      </c>
      <c r="R1121" s="246">
        <v>130560</v>
      </c>
      <c r="S1121" s="244">
        <v>130560</v>
      </c>
      <c r="V1121" s="259">
        <f t="shared" si="110"/>
        <v>130560</v>
      </c>
      <c r="X1121" s="245">
        <v>1580</v>
      </c>
      <c r="AJ1121" s="245">
        <v>130560</v>
      </c>
      <c r="AK1121" s="250">
        <v>132140</v>
      </c>
      <c r="AP1121" s="257">
        <f t="shared" si="105"/>
        <v>132140</v>
      </c>
      <c r="AS1121" s="245">
        <f t="shared" si="106"/>
        <v>132140</v>
      </c>
      <c r="AU1121" s="8" t="s">
        <v>3059</v>
      </c>
    </row>
    <row r="1122" spans="2:47" ht="28.8" hidden="1" x14ac:dyDescent="0.3">
      <c r="B1122" t="str">
        <f>VLOOKUP(D1122,'[1]DOF080 Rev'!B:B,1,FALSE)</f>
        <v>21292094</v>
      </c>
      <c r="C1122" t="str">
        <f>VLOOKUP(D1122,Category!A:B,2,FALSE)</f>
        <v>NCOS</v>
      </c>
      <c r="D1122" t="str">
        <f t="shared" si="109"/>
        <v>21292094</v>
      </c>
      <c r="E1122" t="str">
        <f t="shared" si="107"/>
        <v>People &amp; Place DirectorateAss Dir DeliveryParks and Open Spaces</v>
      </c>
      <c r="F1122" t="s">
        <v>482</v>
      </c>
      <c r="G1122" t="s">
        <v>483</v>
      </c>
      <c r="H1122" t="s">
        <v>247</v>
      </c>
      <c r="I1122" t="s">
        <v>1236</v>
      </c>
      <c r="J1122" t="s">
        <v>851</v>
      </c>
      <c r="K1122" t="s">
        <v>852</v>
      </c>
      <c r="L1122">
        <v>2129</v>
      </c>
      <c r="M1122" t="s">
        <v>867</v>
      </c>
      <c r="N1122">
        <v>2094</v>
      </c>
      <c r="O1122" t="s">
        <v>702</v>
      </c>
      <c r="P1122" s="6" t="str">
        <f t="shared" si="108"/>
        <v>Expenditure</v>
      </c>
      <c r="Q1122" s="246">
        <v>3740</v>
      </c>
      <c r="R1122" s="246">
        <v>3740</v>
      </c>
      <c r="S1122" s="244">
        <v>3740</v>
      </c>
      <c r="V1122" s="259">
        <f t="shared" si="110"/>
        <v>3740</v>
      </c>
      <c r="AJ1122" s="245">
        <v>3740</v>
      </c>
      <c r="AK1122" s="250">
        <v>3740</v>
      </c>
      <c r="AP1122" s="257">
        <f t="shared" si="105"/>
        <v>3740</v>
      </c>
      <c r="AS1122" s="245">
        <f t="shared" si="106"/>
        <v>3740</v>
      </c>
      <c r="AU1122" s="8" t="s">
        <v>3111</v>
      </c>
    </row>
    <row r="1123" spans="2:47" hidden="1" x14ac:dyDescent="0.3">
      <c r="B1123" t="str">
        <f>VLOOKUP(D1123,'[1]DOF080 Rev'!B:B,1,FALSE)</f>
        <v>21292186</v>
      </c>
      <c r="C1123" t="str">
        <f>VLOOKUP(D1123,Category!A:B,2,FALSE)</f>
        <v>NCOS</v>
      </c>
      <c r="D1123" t="str">
        <f t="shared" si="109"/>
        <v>21292186</v>
      </c>
      <c r="E1123" t="str">
        <f t="shared" si="107"/>
        <v>People &amp; Place DirectorateAss Dir DeliveryParks and Open Spaces</v>
      </c>
      <c r="F1123" t="s">
        <v>482</v>
      </c>
      <c r="G1123" t="s">
        <v>483</v>
      </c>
      <c r="H1123" t="s">
        <v>247</v>
      </c>
      <c r="I1123" t="s">
        <v>1236</v>
      </c>
      <c r="J1123" t="s">
        <v>851</v>
      </c>
      <c r="K1123" t="s">
        <v>852</v>
      </c>
      <c r="L1123">
        <v>2129</v>
      </c>
      <c r="M1123" t="s">
        <v>867</v>
      </c>
      <c r="N1123">
        <v>2186</v>
      </c>
      <c r="O1123" t="s">
        <v>703</v>
      </c>
      <c r="P1123" s="6" t="str">
        <f t="shared" si="108"/>
        <v>Expenditure</v>
      </c>
      <c r="Q1123" s="246">
        <v>420</v>
      </c>
      <c r="R1123" s="246">
        <v>420</v>
      </c>
      <c r="S1123" s="244">
        <v>420</v>
      </c>
      <c r="V1123" s="259">
        <f t="shared" si="110"/>
        <v>420</v>
      </c>
      <c r="X1123" s="245">
        <v>20</v>
      </c>
      <c r="AJ1123" s="245">
        <v>420</v>
      </c>
      <c r="AK1123" s="250">
        <v>440</v>
      </c>
      <c r="AP1123" s="257">
        <f t="shared" si="105"/>
        <v>440</v>
      </c>
      <c r="AS1123" s="245">
        <f t="shared" si="106"/>
        <v>440</v>
      </c>
      <c r="AU1123" s="8" t="s">
        <v>3059</v>
      </c>
    </row>
    <row r="1124" spans="2:47" hidden="1" x14ac:dyDescent="0.3">
      <c r="B1124" t="str">
        <f>VLOOKUP(D1124,'[1]DOF080 Rev'!B:B,1,FALSE)</f>
        <v>21297103</v>
      </c>
      <c r="C1124" t="str">
        <f>VLOOKUP(D1124,Category!A:B,2,FALSE)</f>
        <v>NCOS</v>
      </c>
      <c r="D1124" t="str">
        <f t="shared" si="109"/>
        <v>21297103</v>
      </c>
      <c r="E1124" t="str">
        <f t="shared" si="107"/>
        <v>People &amp; Place DirectorateAss Dir DeliveryParks and Open Spaces</v>
      </c>
      <c r="F1124" t="s">
        <v>482</v>
      </c>
      <c r="G1124" t="s">
        <v>483</v>
      </c>
      <c r="H1124" t="s">
        <v>247</v>
      </c>
      <c r="I1124" t="s">
        <v>1236</v>
      </c>
      <c r="J1124" t="s">
        <v>851</v>
      </c>
      <c r="K1124" t="s">
        <v>852</v>
      </c>
      <c r="L1124">
        <v>2129</v>
      </c>
      <c r="M1124" t="s">
        <v>867</v>
      </c>
      <c r="N1124">
        <v>7103</v>
      </c>
      <c r="O1124" t="s">
        <v>36</v>
      </c>
      <c r="P1124" s="6" t="str">
        <f t="shared" si="108"/>
        <v>Income</v>
      </c>
      <c r="Q1124" s="246">
        <v>-80</v>
      </c>
      <c r="R1124" s="246">
        <v>-80</v>
      </c>
      <c r="S1124" s="244">
        <v>-80</v>
      </c>
      <c r="V1124" s="259">
        <f t="shared" si="110"/>
        <v>-80</v>
      </c>
      <c r="AJ1124" s="245">
        <v>-80</v>
      </c>
      <c r="AK1124" s="250">
        <v>-80</v>
      </c>
      <c r="AP1124" s="257">
        <f t="shared" si="105"/>
        <v>-80</v>
      </c>
      <c r="AS1124" s="245">
        <f t="shared" si="106"/>
        <v>-80</v>
      </c>
      <c r="AU1124" s="8" t="s">
        <v>1286</v>
      </c>
    </row>
    <row r="1125" spans="2:47" hidden="1" x14ac:dyDescent="0.3">
      <c r="B1125" t="str">
        <f>VLOOKUP(D1125,'[1]DOF080 Rev'!B:B,1,FALSE)</f>
        <v>21321087</v>
      </c>
      <c r="C1125" t="str">
        <f>VLOOKUP(D1125,Category!A:B,2,FALSE)</f>
        <v>NCOS</v>
      </c>
      <c r="D1125" t="str">
        <f t="shared" si="109"/>
        <v>21321087</v>
      </c>
      <c r="E1125" t="str">
        <f t="shared" si="107"/>
        <v>People &amp; Place DirectorateAss Dir DeliveryParks and Open Spaces</v>
      </c>
      <c r="F1125" t="s">
        <v>482</v>
      </c>
      <c r="G1125" t="s">
        <v>483</v>
      </c>
      <c r="H1125" t="s">
        <v>247</v>
      </c>
      <c r="I1125" t="s">
        <v>1236</v>
      </c>
      <c r="J1125" t="s">
        <v>851</v>
      </c>
      <c r="K1125" t="s">
        <v>852</v>
      </c>
      <c r="L1125">
        <v>2132</v>
      </c>
      <c r="M1125" t="s">
        <v>873</v>
      </c>
      <c r="N1125">
        <v>1087</v>
      </c>
      <c r="O1125" s="7" t="s">
        <v>869</v>
      </c>
      <c r="P1125" s="6" t="str">
        <f t="shared" si="108"/>
        <v>Expenditure</v>
      </c>
      <c r="Q1125" s="246">
        <v>460</v>
      </c>
      <c r="R1125" s="246">
        <v>460</v>
      </c>
      <c r="S1125" s="244">
        <v>460</v>
      </c>
      <c r="V1125" s="259">
        <f t="shared" si="110"/>
        <v>460</v>
      </c>
      <c r="X1125" s="245">
        <v>10</v>
      </c>
      <c r="AJ1125" s="245">
        <v>460</v>
      </c>
      <c r="AK1125" s="250">
        <v>470</v>
      </c>
      <c r="AP1125" s="257">
        <f t="shared" si="105"/>
        <v>470</v>
      </c>
      <c r="AS1125" s="245">
        <f t="shared" si="106"/>
        <v>470</v>
      </c>
      <c r="AU1125" s="8" t="s">
        <v>3059</v>
      </c>
    </row>
    <row r="1126" spans="2:47" hidden="1" x14ac:dyDescent="0.3">
      <c r="B1126" t="str">
        <f>VLOOKUP(D1126,'[1]DOF080 Rev'!B:B,1,FALSE)</f>
        <v>21341022</v>
      </c>
      <c r="C1126" t="str">
        <f>VLOOKUP(D1126,Category!A:B,2,FALSE)</f>
        <v>NCOS</v>
      </c>
      <c r="D1126" t="str">
        <f t="shared" si="109"/>
        <v>21341022</v>
      </c>
      <c r="E1126" t="str">
        <f t="shared" si="107"/>
        <v>People &amp; Place DirectorateAss Dir DeliveryParks and Open Spaces</v>
      </c>
      <c r="F1126" t="s">
        <v>482</v>
      </c>
      <c r="G1126" t="s">
        <v>483</v>
      </c>
      <c r="H1126" t="s">
        <v>247</v>
      </c>
      <c r="I1126" t="s">
        <v>1236</v>
      </c>
      <c r="J1126" t="s">
        <v>851</v>
      </c>
      <c r="K1126" t="s">
        <v>852</v>
      </c>
      <c r="L1126">
        <v>2134</v>
      </c>
      <c r="M1126" t="s">
        <v>874</v>
      </c>
      <c r="N1126">
        <v>1022</v>
      </c>
      <c r="O1126" t="s">
        <v>602</v>
      </c>
      <c r="P1126" s="6" t="str">
        <f t="shared" si="108"/>
        <v>Expenditure</v>
      </c>
      <c r="Q1126" s="246">
        <v>640</v>
      </c>
      <c r="R1126" s="246">
        <v>640</v>
      </c>
      <c r="S1126" s="244">
        <v>640</v>
      </c>
      <c r="V1126" s="259">
        <f t="shared" si="110"/>
        <v>640</v>
      </c>
      <c r="X1126" s="245">
        <v>160</v>
      </c>
      <c r="AJ1126" s="245">
        <v>640</v>
      </c>
      <c r="AK1126" s="250">
        <v>800</v>
      </c>
      <c r="AP1126" s="257">
        <f t="shared" si="105"/>
        <v>800</v>
      </c>
      <c r="AS1126" s="245">
        <f t="shared" si="106"/>
        <v>800</v>
      </c>
      <c r="AU1126" s="8" t="s">
        <v>1286</v>
      </c>
    </row>
    <row r="1127" spans="2:47" hidden="1" x14ac:dyDescent="0.3">
      <c r="B1127" t="str">
        <f>VLOOKUP(D1127,'[1]DOF080 Rev'!B:B,1,FALSE)</f>
        <v>21341037</v>
      </c>
      <c r="C1127" t="str">
        <f>VLOOKUP(D1127,Category!A:B,2,FALSE)</f>
        <v>NCOS</v>
      </c>
      <c r="D1127" t="str">
        <f t="shared" si="109"/>
        <v>21341037</v>
      </c>
      <c r="E1127" t="str">
        <f t="shared" si="107"/>
        <v>People &amp; Place DirectorateAss Dir DeliveryParks and Open Spaces</v>
      </c>
      <c r="F1127" t="s">
        <v>482</v>
      </c>
      <c r="G1127" t="s">
        <v>483</v>
      </c>
      <c r="H1127" t="s">
        <v>247</v>
      </c>
      <c r="I1127" t="s">
        <v>1236</v>
      </c>
      <c r="J1127" t="s">
        <v>851</v>
      </c>
      <c r="K1127" t="s">
        <v>852</v>
      </c>
      <c r="L1127">
        <v>2134</v>
      </c>
      <c r="M1127" t="s">
        <v>874</v>
      </c>
      <c r="N1127">
        <v>1037</v>
      </c>
      <c r="O1127" t="s">
        <v>605</v>
      </c>
      <c r="P1127" s="6" t="str">
        <f t="shared" si="108"/>
        <v>Expenditure</v>
      </c>
      <c r="Q1127" s="246">
        <v>20</v>
      </c>
      <c r="R1127" s="246">
        <v>20</v>
      </c>
      <c r="S1127" s="244">
        <v>20</v>
      </c>
      <c r="V1127" s="259">
        <f t="shared" si="110"/>
        <v>20</v>
      </c>
      <c r="AJ1127" s="245">
        <v>20</v>
      </c>
      <c r="AK1127" s="250">
        <v>20</v>
      </c>
      <c r="AP1127" s="257">
        <f t="shared" si="105"/>
        <v>20</v>
      </c>
      <c r="AS1127" s="245">
        <f t="shared" si="106"/>
        <v>20</v>
      </c>
      <c r="AU1127" s="8" t="s">
        <v>1286</v>
      </c>
    </row>
    <row r="1128" spans="2:47" hidden="1" x14ac:dyDescent="0.3">
      <c r="B1128" t="str">
        <f>VLOOKUP(D1128,'[1]DOF080 Rev'!B:B,1,FALSE)</f>
        <v>21341042</v>
      </c>
      <c r="C1128" t="str">
        <f>VLOOKUP(D1128,Category!A:B,2,FALSE)</f>
        <v>NCOS</v>
      </c>
      <c r="D1128" t="str">
        <f t="shared" si="109"/>
        <v>21341042</v>
      </c>
      <c r="E1128" t="str">
        <f t="shared" si="107"/>
        <v>People &amp; Place DirectorateAss Dir DeliveryParks and Open Spaces</v>
      </c>
      <c r="F1128" t="s">
        <v>482</v>
      </c>
      <c r="G1128" t="s">
        <v>483</v>
      </c>
      <c r="H1128" t="s">
        <v>247</v>
      </c>
      <c r="I1128" t="s">
        <v>1236</v>
      </c>
      <c r="J1128" t="s">
        <v>851</v>
      </c>
      <c r="K1128" t="s">
        <v>852</v>
      </c>
      <c r="L1128">
        <v>2134</v>
      </c>
      <c r="M1128" t="s">
        <v>874</v>
      </c>
      <c r="N1128">
        <v>1042</v>
      </c>
      <c r="O1128" t="s">
        <v>180</v>
      </c>
      <c r="P1128" s="6" t="str">
        <f t="shared" si="108"/>
        <v>Expenditure</v>
      </c>
      <c r="Q1128" s="246">
        <v>120</v>
      </c>
      <c r="R1128" s="246">
        <v>120</v>
      </c>
      <c r="S1128" s="244">
        <v>120</v>
      </c>
      <c r="V1128" s="259">
        <f t="shared" si="110"/>
        <v>120</v>
      </c>
      <c r="AJ1128" s="245">
        <v>120</v>
      </c>
      <c r="AK1128" s="250">
        <v>120</v>
      </c>
      <c r="AP1128" s="257">
        <f t="shared" si="105"/>
        <v>120</v>
      </c>
      <c r="AS1128" s="245">
        <f t="shared" si="106"/>
        <v>120</v>
      </c>
      <c r="AU1128" s="8" t="s">
        <v>1286</v>
      </c>
    </row>
    <row r="1129" spans="2:47" hidden="1" x14ac:dyDescent="0.3">
      <c r="B1129" t="str">
        <f>VLOOKUP(D1129,'[1]DOF080 Rev'!B:B,1,FALSE)</f>
        <v>21351042</v>
      </c>
      <c r="C1129" t="str">
        <f>VLOOKUP(D1129,Category!A:B,2,FALSE)</f>
        <v>NCOS</v>
      </c>
      <c r="D1129" t="str">
        <f t="shared" si="109"/>
        <v>21351042</v>
      </c>
      <c r="E1129" t="str">
        <f t="shared" si="107"/>
        <v>People &amp; Place DirectorateAss Dir DeliveryParks and Open Spaces</v>
      </c>
      <c r="F1129" t="s">
        <v>482</v>
      </c>
      <c r="G1129" t="s">
        <v>483</v>
      </c>
      <c r="H1129" t="s">
        <v>247</v>
      </c>
      <c r="I1129" t="s">
        <v>1236</v>
      </c>
      <c r="J1129" t="s">
        <v>851</v>
      </c>
      <c r="K1129" t="s">
        <v>852</v>
      </c>
      <c r="L1129">
        <v>2135</v>
      </c>
      <c r="M1129" t="s">
        <v>875</v>
      </c>
      <c r="N1129">
        <v>1042</v>
      </c>
      <c r="O1129" t="s">
        <v>180</v>
      </c>
      <c r="P1129" s="6" t="str">
        <f t="shared" si="108"/>
        <v>Expenditure</v>
      </c>
      <c r="Q1129" s="246">
        <v>60</v>
      </c>
      <c r="R1129" s="246">
        <v>60</v>
      </c>
      <c r="S1129" s="244">
        <v>60</v>
      </c>
      <c r="V1129" s="259">
        <f t="shared" si="110"/>
        <v>60</v>
      </c>
      <c r="AJ1129" s="245">
        <v>60</v>
      </c>
      <c r="AK1129" s="250">
        <v>60</v>
      </c>
      <c r="AP1129" s="257">
        <f t="shared" si="105"/>
        <v>60</v>
      </c>
      <c r="AS1129" s="245">
        <f t="shared" si="106"/>
        <v>60</v>
      </c>
      <c r="AU1129" s="8" t="s">
        <v>1286</v>
      </c>
    </row>
    <row r="1130" spans="2:47" hidden="1" x14ac:dyDescent="0.3">
      <c r="B1130" t="str">
        <f>VLOOKUP(D1130,'[1]DOF080 Rev'!B:B,1,FALSE)</f>
        <v>21381016</v>
      </c>
      <c r="C1130" t="str">
        <f>VLOOKUP(D1130,Category!A:B,2,FALSE)</f>
        <v>NCOS</v>
      </c>
      <c r="D1130" t="str">
        <f t="shared" si="109"/>
        <v>21381016</v>
      </c>
      <c r="E1130" t="str">
        <f t="shared" si="107"/>
        <v>People &amp; Place DirectorateAss Dir DeliveryParks and Open Spaces</v>
      </c>
      <c r="F1130" t="s">
        <v>482</v>
      </c>
      <c r="G1130" t="s">
        <v>483</v>
      </c>
      <c r="H1130" t="s">
        <v>247</v>
      </c>
      <c r="I1130" t="s">
        <v>1236</v>
      </c>
      <c r="J1130" t="s">
        <v>851</v>
      </c>
      <c r="K1130" t="s">
        <v>852</v>
      </c>
      <c r="L1130">
        <v>2138</v>
      </c>
      <c r="M1130" t="s">
        <v>876</v>
      </c>
      <c r="N1130">
        <v>1016</v>
      </c>
      <c r="O1130" t="s">
        <v>599</v>
      </c>
      <c r="P1130" s="6" t="str">
        <f t="shared" si="108"/>
        <v>Expenditure</v>
      </c>
      <c r="Q1130" s="246">
        <v>2500</v>
      </c>
      <c r="R1130" s="246">
        <v>2500</v>
      </c>
      <c r="S1130" s="244">
        <v>2500</v>
      </c>
      <c r="V1130" s="259">
        <f t="shared" si="110"/>
        <v>2500</v>
      </c>
      <c r="AJ1130" s="245">
        <v>2500</v>
      </c>
      <c r="AK1130" s="250">
        <v>2500</v>
      </c>
      <c r="AP1130" s="257">
        <f t="shared" si="105"/>
        <v>2500</v>
      </c>
      <c r="AS1130" s="245">
        <f t="shared" si="106"/>
        <v>2500</v>
      </c>
      <c r="AU1130" s="8" t="s">
        <v>1286</v>
      </c>
    </row>
    <row r="1131" spans="2:47" hidden="1" x14ac:dyDescent="0.3">
      <c r="B1131" t="str">
        <f>VLOOKUP(D1131,'[1]DOF080 Rev'!B:B,1,FALSE)</f>
        <v>21381022</v>
      </c>
      <c r="C1131" t="str">
        <f>VLOOKUP(D1131,Category!A:B,2,FALSE)</f>
        <v>NCOS</v>
      </c>
      <c r="D1131" t="str">
        <f t="shared" si="109"/>
        <v>21381022</v>
      </c>
      <c r="E1131" t="str">
        <f t="shared" si="107"/>
        <v>People &amp; Place DirectorateAss Dir DeliveryParks and Open Spaces</v>
      </c>
      <c r="F1131" t="s">
        <v>482</v>
      </c>
      <c r="G1131" t="s">
        <v>483</v>
      </c>
      <c r="H1131" t="s">
        <v>247</v>
      </c>
      <c r="I1131" t="s">
        <v>1236</v>
      </c>
      <c r="J1131" t="s">
        <v>851</v>
      </c>
      <c r="K1131" t="s">
        <v>852</v>
      </c>
      <c r="L1131">
        <v>2138</v>
      </c>
      <c r="M1131" t="s">
        <v>876</v>
      </c>
      <c r="N1131">
        <v>1022</v>
      </c>
      <c r="O1131" t="s">
        <v>602</v>
      </c>
      <c r="P1131" s="6" t="str">
        <f t="shared" si="108"/>
        <v>Expenditure</v>
      </c>
      <c r="Q1131" s="246">
        <v>420</v>
      </c>
      <c r="R1131" s="246">
        <v>420</v>
      </c>
      <c r="S1131" s="244">
        <v>420</v>
      </c>
      <c r="V1131" s="259">
        <f t="shared" si="110"/>
        <v>420</v>
      </c>
      <c r="X1131" s="245">
        <v>110</v>
      </c>
      <c r="AJ1131" s="245">
        <v>420</v>
      </c>
      <c r="AK1131" s="250">
        <v>530</v>
      </c>
      <c r="AP1131" s="257">
        <f t="shared" si="105"/>
        <v>530</v>
      </c>
      <c r="AS1131" s="245">
        <f t="shared" si="106"/>
        <v>530</v>
      </c>
      <c r="AU1131" s="8" t="s">
        <v>1286</v>
      </c>
    </row>
    <row r="1132" spans="2:47" hidden="1" x14ac:dyDescent="0.3">
      <c r="B1132" t="str">
        <f>VLOOKUP(D1132,'[1]DOF080 Rev'!B:B,1,FALSE)</f>
        <v>21381042</v>
      </c>
      <c r="C1132" t="str">
        <f>VLOOKUP(D1132,Category!A:B,2,FALSE)</f>
        <v>NCOS</v>
      </c>
      <c r="D1132" t="str">
        <f t="shared" si="109"/>
        <v>21381042</v>
      </c>
      <c r="E1132" t="str">
        <f t="shared" si="107"/>
        <v>People &amp; Place DirectorateAss Dir DeliveryParks and Open Spaces</v>
      </c>
      <c r="F1132" t="s">
        <v>482</v>
      </c>
      <c r="G1132" t="s">
        <v>483</v>
      </c>
      <c r="H1132" t="s">
        <v>247</v>
      </c>
      <c r="I1132" t="s">
        <v>1236</v>
      </c>
      <c r="J1132" t="s">
        <v>851</v>
      </c>
      <c r="K1132" t="s">
        <v>852</v>
      </c>
      <c r="L1132">
        <v>2138</v>
      </c>
      <c r="M1132" t="s">
        <v>876</v>
      </c>
      <c r="N1132">
        <v>1042</v>
      </c>
      <c r="O1132" t="s">
        <v>180</v>
      </c>
      <c r="P1132" s="6" t="str">
        <f t="shared" si="108"/>
        <v>Expenditure</v>
      </c>
      <c r="Q1132" s="246">
        <v>50</v>
      </c>
      <c r="R1132" s="246">
        <v>50</v>
      </c>
      <c r="S1132" s="244">
        <v>50</v>
      </c>
      <c r="V1132" s="259">
        <f t="shared" si="110"/>
        <v>50</v>
      </c>
      <c r="AJ1132" s="245">
        <v>50</v>
      </c>
      <c r="AK1132" s="250">
        <v>50</v>
      </c>
      <c r="AP1132" s="257">
        <f t="shared" si="105"/>
        <v>50</v>
      </c>
      <c r="AS1132" s="245">
        <f t="shared" si="106"/>
        <v>50</v>
      </c>
      <c r="AU1132" s="8" t="s">
        <v>1286</v>
      </c>
    </row>
    <row r="1133" spans="2:47" hidden="1" x14ac:dyDescent="0.3">
      <c r="B1133" t="str">
        <f>VLOOKUP(D1133,'[1]DOF080 Rev'!B:B,1,FALSE)</f>
        <v>21388500</v>
      </c>
      <c r="C1133" t="str">
        <f>VLOOKUP(D1133,Category!A:B,2,FALSE)</f>
        <v>NCOS</v>
      </c>
      <c r="D1133" t="str">
        <f t="shared" si="109"/>
        <v>21388500</v>
      </c>
      <c r="E1133" t="str">
        <f t="shared" si="107"/>
        <v>People &amp; Place DirectorateAss Dir DeliveryParks and Open Spaces</v>
      </c>
      <c r="F1133" t="s">
        <v>482</v>
      </c>
      <c r="G1133" t="s">
        <v>483</v>
      </c>
      <c r="H1133" t="s">
        <v>247</v>
      </c>
      <c r="I1133" t="s">
        <v>1236</v>
      </c>
      <c r="J1133" t="s">
        <v>851</v>
      </c>
      <c r="K1133" t="s">
        <v>852</v>
      </c>
      <c r="L1133">
        <v>2138</v>
      </c>
      <c r="M1133" t="s">
        <v>876</v>
      </c>
      <c r="N1133">
        <v>8500</v>
      </c>
      <c r="O1133" t="s">
        <v>362</v>
      </c>
      <c r="P1133" s="6" t="str">
        <f t="shared" si="108"/>
        <v>Income</v>
      </c>
      <c r="Q1133" s="246">
        <v>-470</v>
      </c>
      <c r="R1133" s="246">
        <v>-470</v>
      </c>
      <c r="S1133" s="244">
        <v>-470</v>
      </c>
      <c r="V1133" s="259">
        <f t="shared" si="110"/>
        <v>-470</v>
      </c>
      <c r="AJ1133" s="245">
        <v>-470</v>
      </c>
      <c r="AK1133" s="250">
        <v>-470</v>
      </c>
      <c r="AP1133" s="257">
        <f t="shared" si="105"/>
        <v>-470</v>
      </c>
      <c r="AS1133" s="245">
        <f t="shared" si="106"/>
        <v>-470</v>
      </c>
      <c r="AU1133" s="8" t="s">
        <v>1286</v>
      </c>
    </row>
    <row r="1134" spans="2:47" hidden="1" x14ac:dyDescent="0.3">
      <c r="B1134" t="str">
        <f>VLOOKUP(D1134,'[1]DOF080 Rev'!B:B,1,FALSE)</f>
        <v>21391000</v>
      </c>
      <c r="C1134" t="str">
        <f>VLOOKUP(D1134,Category!A:B,2,FALSE)</f>
        <v>NCOS</v>
      </c>
      <c r="D1134" t="str">
        <f t="shared" si="109"/>
        <v>21391000</v>
      </c>
      <c r="E1134" t="str">
        <f t="shared" si="107"/>
        <v>People &amp; Place DirectorateAss Dir DeliveryParks and Open Spaces</v>
      </c>
      <c r="F1134" t="s">
        <v>482</v>
      </c>
      <c r="G1134" t="s">
        <v>483</v>
      </c>
      <c r="H1134" t="s">
        <v>247</v>
      </c>
      <c r="I1134" t="s">
        <v>1236</v>
      </c>
      <c r="J1134" t="s">
        <v>851</v>
      </c>
      <c r="K1134" t="s">
        <v>852</v>
      </c>
      <c r="L1134">
        <v>2139</v>
      </c>
      <c r="M1134" t="s">
        <v>877</v>
      </c>
      <c r="N1134">
        <v>1000</v>
      </c>
      <c r="O1134" t="s">
        <v>427</v>
      </c>
      <c r="P1134" s="6" t="str">
        <f t="shared" si="108"/>
        <v>Expenditure</v>
      </c>
      <c r="Q1134" s="246">
        <v>150</v>
      </c>
      <c r="R1134" s="246">
        <v>150</v>
      </c>
      <c r="S1134" s="244">
        <v>150</v>
      </c>
      <c r="V1134" s="259">
        <f t="shared" si="110"/>
        <v>150</v>
      </c>
      <c r="AJ1134" s="245">
        <v>150</v>
      </c>
      <c r="AK1134" s="250">
        <v>150</v>
      </c>
      <c r="AP1134" s="257">
        <f t="shared" si="105"/>
        <v>150</v>
      </c>
      <c r="AS1134" s="245">
        <f t="shared" si="106"/>
        <v>150</v>
      </c>
      <c r="AU1134" s="8" t="s">
        <v>1286</v>
      </c>
    </row>
    <row r="1135" spans="2:47" hidden="1" x14ac:dyDescent="0.3">
      <c r="B1135" t="str">
        <f>VLOOKUP(D1135,'[1]DOF080 Rev'!B:B,1,FALSE)</f>
        <v>21401000</v>
      </c>
      <c r="C1135" t="str">
        <f>VLOOKUP(D1135,Category!A:B,2,FALSE)</f>
        <v>NCOS</v>
      </c>
      <c r="D1135" t="str">
        <f t="shared" si="109"/>
        <v>21401000</v>
      </c>
      <c r="E1135" t="str">
        <f t="shared" si="107"/>
        <v>People &amp; Place DirectorateAss Dir DeliveryParks and Open Spaces</v>
      </c>
      <c r="F1135" t="s">
        <v>482</v>
      </c>
      <c r="G1135" t="s">
        <v>483</v>
      </c>
      <c r="H1135" t="s">
        <v>247</v>
      </c>
      <c r="I1135" t="s">
        <v>1236</v>
      </c>
      <c r="J1135" t="s">
        <v>851</v>
      </c>
      <c r="K1135" t="s">
        <v>852</v>
      </c>
      <c r="L1135">
        <v>2140</v>
      </c>
      <c r="M1135" t="s">
        <v>878</v>
      </c>
      <c r="N1135">
        <v>1000</v>
      </c>
      <c r="O1135" t="s">
        <v>427</v>
      </c>
      <c r="P1135" s="6" t="str">
        <f t="shared" si="108"/>
        <v>Expenditure</v>
      </c>
      <c r="Q1135" s="246">
        <v>1500</v>
      </c>
      <c r="R1135" s="246">
        <v>1500</v>
      </c>
      <c r="S1135" s="244">
        <v>1500</v>
      </c>
      <c r="V1135" s="259">
        <f t="shared" si="110"/>
        <v>1500</v>
      </c>
      <c r="AJ1135" s="245">
        <v>1500</v>
      </c>
      <c r="AK1135" s="250">
        <v>1500</v>
      </c>
      <c r="AP1135" s="257">
        <f t="shared" si="105"/>
        <v>1500</v>
      </c>
      <c r="AS1135" s="245">
        <f t="shared" si="106"/>
        <v>1500</v>
      </c>
      <c r="AU1135" s="8" t="s">
        <v>1286</v>
      </c>
    </row>
    <row r="1136" spans="2:47" hidden="1" x14ac:dyDescent="0.3">
      <c r="B1136" t="str">
        <f>VLOOKUP(D1136,'[1]DOF080 Rev'!B:B,1,FALSE)</f>
        <v>21401032</v>
      </c>
      <c r="C1136" t="str">
        <f>VLOOKUP(D1136,Category!A:B,2,FALSE)</f>
        <v>NCOS</v>
      </c>
      <c r="D1136" t="str">
        <f t="shared" si="109"/>
        <v>21401032</v>
      </c>
      <c r="E1136" t="str">
        <f t="shared" si="107"/>
        <v>People &amp; Place DirectorateAss Dir DeliveryParks and Open Spaces</v>
      </c>
      <c r="F1136" t="s">
        <v>482</v>
      </c>
      <c r="G1136" t="s">
        <v>483</v>
      </c>
      <c r="H1136" t="s">
        <v>247</v>
      </c>
      <c r="I1136" t="s">
        <v>1236</v>
      </c>
      <c r="J1136" t="s">
        <v>851</v>
      </c>
      <c r="K1136" t="s">
        <v>852</v>
      </c>
      <c r="L1136">
        <v>2140</v>
      </c>
      <c r="M1136" t="s">
        <v>878</v>
      </c>
      <c r="N1136">
        <v>1032</v>
      </c>
      <c r="O1136" t="s">
        <v>530</v>
      </c>
      <c r="P1136" s="6" t="str">
        <f t="shared" si="108"/>
        <v>Expenditure</v>
      </c>
      <c r="Q1136" s="246">
        <v>650</v>
      </c>
      <c r="R1136" s="246">
        <v>650</v>
      </c>
      <c r="S1136" s="244">
        <v>650</v>
      </c>
      <c r="V1136" s="259">
        <f t="shared" si="110"/>
        <v>650</v>
      </c>
      <c r="X1136" s="245">
        <v>10</v>
      </c>
      <c r="AJ1136" s="245">
        <v>650</v>
      </c>
      <c r="AK1136" s="250">
        <v>660</v>
      </c>
      <c r="AP1136" s="257">
        <f t="shared" si="105"/>
        <v>660</v>
      </c>
      <c r="AS1136" s="245">
        <f t="shared" si="106"/>
        <v>660</v>
      </c>
      <c r="AU1136" s="8" t="s">
        <v>1286</v>
      </c>
    </row>
    <row r="1137" spans="2:47" hidden="1" x14ac:dyDescent="0.3">
      <c r="B1137" t="str">
        <f>VLOOKUP(D1137,'[1]DOF080 Rev'!B:B,1,FALSE)</f>
        <v>21401080</v>
      </c>
      <c r="C1137" t="str">
        <f>VLOOKUP(D1137,Category!A:B,2,FALSE)</f>
        <v>NCOS</v>
      </c>
      <c r="D1137" t="str">
        <f t="shared" si="109"/>
        <v>21401080</v>
      </c>
      <c r="E1137" t="str">
        <f t="shared" si="107"/>
        <v>People &amp; Place DirectorateAss Dir DeliveryParks and Open Spaces</v>
      </c>
      <c r="F1137" t="s">
        <v>482</v>
      </c>
      <c r="G1137" t="s">
        <v>483</v>
      </c>
      <c r="H1137" t="s">
        <v>247</v>
      </c>
      <c r="I1137" t="s">
        <v>1236</v>
      </c>
      <c r="J1137" t="s">
        <v>851</v>
      </c>
      <c r="K1137" t="s">
        <v>852</v>
      </c>
      <c r="L1137">
        <v>2140</v>
      </c>
      <c r="M1137" t="s">
        <v>878</v>
      </c>
      <c r="N1137">
        <v>1080</v>
      </c>
      <c r="O1137" t="s">
        <v>666</v>
      </c>
      <c r="P1137" s="6" t="str">
        <f t="shared" si="108"/>
        <v>Expenditure</v>
      </c>
      <c r="Q1137" s="246">
        <v>4840</v>
      </c>
      <c r="R1137" s="246">
        <v>4840</v>
      </c>
      <c r="S1137" s="244">
        <v>4840</v>
      </c>
      <c r="V1137" s="259">
        <f t="shared" si="110"/>
        <v>4840</v>
      </c>
      <c r="AJ1137" s="245">
        <v>4840</v>
      </c>
      <c r="AK1137" s="250">
        <v>4840</v>
      </c>
      <c r="AP1137" s="257">
        <f t="shared" si="105"/>
        <v>4840</v>
      </c>
      <c r="AS1137" s="245">
        <f t="shared" si="106"/>
        <v>4840</v>
      </c>
      <c r="AU1137" s="8" t="s">
        <v>3059</v>
      </c>
    </row>
    <row r="1138" spans="2:47" hidden="1" x14ac:dyDescent="0.3">
      <c r="B1138" t="str">
        <f>VLOOKUP(D1138,'[1]DOF080 Rev'!B:B,1,FALSE)</f>
        <v>21401084</v>
      </c>
      <c r="C1138" t="str">
        <f>VLOOKUP(D1138,Category!A:B,2,FALSE)</f>
        <v>NCOS</v>
      </c>
      <c r="D1138" t="str">
        <f t="shared" si="109"/>
        <v>21401084</v>
      </c>
      <c r="E1138" t="str">
        <f t="shared" si="107"/>
        <v>People &amp; Place DirectorateAss Dir DeliveryParks and Open Spaces</v>
      </c>
      <c r="F1138" t="s">
        <v>482</v>
      </c>
      <c r="G1138" t="s">
        <v>483</v>
      </c>
      <c r="H1138" t="s">
        <v>247</v>
      </c>
      <c r="I1138" t="s">
        <v>1236</v>
      </c>
      <c r="J1138" t="s">
        <v>851</v>
      </c>
      <c r="K1138" t="s">
        <v>852</v>
      </c>
      <c r="L1138">
        <v>2140</v>
      </c>
      <c r="M1138" t="s">
        <v>878</v>
      </c>
      <c r="N1138">
        <v>1084</v>
      </c>
      <c r="O1138" t="s">
        <v>616</v>
      </c>
      <c r="P1138" s="6" t="str">
        <f t="shared" si="108"/>
        <v>Expenditure</v>
      </c>
      <c r="Q1138" s="246">
        <v>6090</v>
      </c>
      <c r="R1138" s="246">
        <v>6090</v>
      </c>
      <c r="S1138" s="244">
        <v>6090</v>
      </c>
      <c r="V1138" s="259">
        <f t="shared" si="110"/>
        <v>6090</v>
      </c>
      <c r="X1138" s="245">
        <v>140</v>
      </c>
      <c r="AJ1138" s="245">
        <v>6090</v>
      </c>
      <c r="AK1138" s="250">
        <v>6230</v>
      </c>
      <c r="AP1138" s="257">
        <f t="shared" si="105"/>
        <v>6230</v>
      </c>
      <c r="AS1138" s="245">
        <f t="shared" si="106"/>
        <v>6230</v>
      </c>
      <c r="AU1138" s="8" t="s">
        <v>3059</v>
      </c>
    </row>
    <row r="1139" spans="2:47" hidden="1" x14ac:dyDescent="0.3">
      <c r="B1139" t="str">
        <f>VLOOKUP(D1139,'[1]DOF080 Rev'!B:B,1,FALSE)</f>
        <v>21401093</v>
      </c>
      <c r="C1139" t="str">
        <f>VLOOKUP(D1139,Category!A:B,2,FALSE)</f>
        <v>NCOS</v>
      </c>
      <c r="D1139" t="str">
        <f t="shared" si="109"/>
        <v>21401093</v>
      </c>
      <c r="E1139" t="str">
        <f t="shared" si="107"/>
        <v>People &amp; Place DirectorateAss Dir DeliveryParks and Open Spaces</v>
      </c>
      <c r="F1139" t="s">
        <v>482</v>
      </c>
      <c r="G1139" t="s">
        <v>483</v>
      </c>
      <c r="H1139" t="s">
        <v>247</v>
      </c>
      <c r="I1139" t="s">
        <v>1236</v>
      </c>
      <c r="J1139" t="s">
        <v>851</v>
      </c>
      <c r="K1139" t="s">
        <v>852</v>
      </c>
      <c r="L1139">
        <v>2140</v>
      </c>
      <c r="M1139" t="s">
        <v>878</v>
      </c>
      <c r="N1139">
        <v>1093</v>
      </c>
      <c r="O1139" t="s">
        <v>617</v>
      </c>
      <c r="P1139" s="6" t="str">
        <f t="shared" si="108"/>
        <v>Expenditure</v>
      </c>
      <c r="Q1139" s="246">
        <v>3850</v>
      </c>
      <c r="R1139" s="246">
        <v>3850</v>
      </c>
      <c r="S1139" s="244">
        <v>3850</v>
      </c>
      <c r="V1139" s="259">
        <f t="shared" si="110"/>
        <v>3850</v>
      </c>
      <c r="X1139" s="245">
        <v>80</v>
      </c>
      <c r="AJ1139" s="245">
        <v>3850</v>
      </c>
      <c r="AK1139" s="250">
        <v>3930</v>
      </c>
      <c r="AP1139" s="257">
        <f t="shared" si="105"/>
        <v>3930</v>
      </c>
      <c r="AS1139" s="245">
        <f t="shared" si="106"/>
        <v>3930</v>
      </c>
      <c r="AU1139" s="8" t="s">
        <v>3112</v>
      </c>
    </row>
    <row r="1140" spans="2:47" hidden="1" x14ac:dyDescent="0.3">
      <c r="B1140" t="str">
        <f>VLOOKUP(D1140,'[1]DOF080 Rev'!B:B,1,FALSE)</f>
        <v>21401095</v>
      </c>
      <c r="C1140" t="str">
        <f>VLOOKUP(D1140,Category!A:B,2,FALSE)</f>
        <v>NCOS</v>
      </c>
      <c r="D1140" t="str">
        <f t="shared" si="109"/>
        <v>21401095</v>
      </c>
      <c r="E1140" t="str">
        <f t="shared" si="107"/>
        <v>People &amp; Place DirectorateAss Dir DeliveryParks and Open Spaces</v>
      </c>
      <c r="F1140" t="s">
        <v>482</v>
      </c>
      <c r="G1140" t="s">
        <v>483</v>
      </c>
      <c r="H1140" t="s">
        <v>247</v>
      </c>
      <c r="I1140" t="s">
        <v>1236</v>
      </c>
      <c r="J1140" t="s">
        <v>851</v>
      </c>
      <c r="K1140" t="s">
        <v>852</v>
      </c>
      <c r="L1140">
        <v>2140</v>
      </c>
      <c r="M1140" t="s">
        <v>878</v>
      </c>
      <c r="N1140">
        <v>1095</v>
      </c>
      <c r="O1140" t="s">
        <v>618</v>
      </c>
      <c r="P1140" s="6" t="str">
        <f t="shared" si="108"/>
        <v>Expenditure</v>
      </c>
      <c r="Q1140" s="246">
        <v>8470</v>
      </c>
      <c r="R1140" s="246">
        <v>8470</v>
      </c>
      <c r="S1140" s="244">
        <v>8470</v>
      </c>
      <c r="V1140" s="259">
        <f t="shared" si="110"/>
        <v>8470</v>
      </c>
      <c r="X1140" s="245">
        <v>190</v>
      </c>
      <c r="AJ1140" s="245">
        <v>8470</v>
      </c>
      <c r="AK1140" s="250">
        <v>8660</v>
      </c>
      <c r="AP1140" s="257">
        <f t="shared" si="105"/>
        <v>8660</v>
      </c>
      <c r="AS1140" s="245">
        <f t="shared" si="106"/>
        <v>8660</v>
      </c>
      <c r="AU1140" s="8" t="s">
        <v>3059</v>
      </c>
    </row>
    <row r="1141" spans="2:47" hidden="1" x14ac:dyDescent="0.3">
      <c r="B1141" t="str">
        <f>VLOOKUP(D1141,'[1]DOF080 Rev'!B:B,1,FALSE)</f>
        <v>21401096</v>
      </c>
      <c r="C1141" t="str">
        <f>VLOOKUP(D1141,Category!A:B,2,FALSE)</f>
        <v>NCOS</v>
      </c>
      <c r="D1141" t="str">
        <f t="shared" si="109"/>
        <v>21401096</v>
      </c>
      <c r="E1141" t="str">
        <f t="shared" si="107"/>
        <v>People &amp; Place DirectorateAss Dir DeliveryParks and Open Spaces</v>
      </c>
      <c r="F1141" t="s">
        <v>482</v>
      </c>
      <c r="G1141" t="s">
        <v>483</v>
      </c>
      <c r="H1141" t="s">
        <v>247</v>
      </c>
      <c r="I1141" t="s">
        <v>1236</v>
      </c>
      <c r="J1141" t="s">
        <v>851</v>
      </c>
      <c r="K1141" t="s">
        <v>852</v>
      </c>
      <c r="L1141">
        <v>2140</v>
      </c>
      <c r="M1141" t="s">
        <v>878</v>
      </c>
      <c r="N1141">
        <v>1096</v>
      </c>
      <c r="O1141" t="s">
        <v>660</v>
      </c>
      <c r="P1141" s="6" t="str">
        <f t="shared" si="108"/>
        <v>Expenditure</v>
      </c>
      <c r="Q1141" s="246">
        <v>850</v>
      </c>
      <c r="R1141" s="246">
        <v>850</v>
      </c>
      <c r="S1141" s="244">
        <v>850</v>
      </c>
      <c r="V1141" s="259">
        <f t="shared" si="110"/>
        <v>850</v>
      </c>
      <c r="X1141" s="245">
        <v>20</v>
      </c>
      <c r="AJ1141" s="245">
        <v>850</v>
      </c>
      <c r="AK1141" s="250">
        <v>870</v>
      </c>
      <c r="AP1141" s="257">
        <f t="shared" si="105"/>
        <v>870</v>
      </c>
      <c r="AS1141" s="245">
        <f t="shared" si="106"/>
        <v>870</v>
      </c>
      <c r="AU1141" s="8" t="s">
        <v>3059</v>
      </c>
    </row>
    <row r="1142" spans="2:47" hidden="1" x14ac:dyDescent="0.3">
      <c r="B1142" t="str">
        <f>VLOOKUP(D1142,'[1]DOF080 Rev'!B:B,1,FALSE)</f>
        <v>21401098</v>
      </c>
      <c r="C1142" t="str">
        <f>VLOOKUP(D1142,Category!A:B,2,FALSE)</f>
        <v>NCOS</v>
      </c>
      <c r="D1142" t="str">
        <f t="shared" si="109"/>
        <v>21401098</v>
      </c>
      <c r="E1142" t="str">
        <f t="shared" si="107"/>
        <v>People &amp; Place DirectorateAss Dir DeliveryParks and Open Spaces</v>
      </c>
      <c r="F1142" t="s">
        <v>482</v>
      </c>
      <c r="G1142" t="s">
        <v>483</v>
      </c>
      <c r="H1142" t="s">
        <v>247</v>
      </c>
      <c r="I1142" t="s">
        <v>1236</v>
      </c>
      <c r="J1142" t="s">
        <v>851</v>
      </c>
      <c r="K1142" t="s">
        <v>852</v>
      </c>
      <c r="L1142">
        <v>2140</v>
      </c>
      <c r="M1142" t="s">
        <v>878</v>
      </c>
      <c r="N1142">
        <v>1098</v>
      </c>
      <c r="O1142" t="s">
        <v>879</v>
      </c>
      <c r="P1142" s="6" t="str">
        <f t="shared" si="108"/>
        <v>Expenditure</v>
      </c>
      <c r="Q1142" s="246">
        <v>27920</v>
      </c>
      <c r="R1142" s="246">
        <v>27920</v>
      </c>
      <c r="S1142" s="244">
        <v>27920</v>
      </c>
      <c r="V1142" s="259">
        <f t="shared" si="110"/>
        <v>27920</v>
      </c>
      <c r="X1142" s="245">
        <v>630</v>
      </c>
      <c r="AJ1142" s="245">
        <v>27920</v>
      </c>
      <c r="AK1142" s="250">
        <v>28550</v>
      </c>
      <c r="AP1142" s="257">
        <f t="shared" si="105"/>
        <v>28550</v>
      </c>
      <c r="AS1142" s="245">
        <f t="shared" si="106"/>
        <v>28550</v>
      </c>
      <c r="AU1142" s="8" t="s">
        <v>3059</v>
      </c>
    </row>
    <row r="1143" spans="2:47" hidden="1" x14ac:dyDescent="0.3">
      <c r="B1143" t="str">
        <f>VLOOKUP(D1143,'[1]DOF080 Rev'!B:B,1,FALSE)</f>
        <v>21411042</v>
      </c>
      <c r="C1143" t="str">
        <f>VLOOKUP(D1143,Category!A:B,2,FALSE)</f>
        <v>NCOS</v>
      </c>
      <c r="D1143" t="str">
        <f t="shared" si="109"/>
        <v>21411042</v>
      </c>
      <c r="E1143" t="str">
        <f t="shared" si="107"/>
        <v>People &amp; Place DirectorateAss Dir DeliveryParks and Open Spaces</v>
      </c>
      <c r="F1143" t="s">
        <v>482</v>
      </c>
      <c r="G1143" t="s">
        <v>483</v>
      </c>
      <c r="H1143" t="s">
        <v>247</v>
      </c>
      <c r="I1143" t="s">
        <v>1236</v>
      </c>
      <c r="J1143" t="s">
        <v>851</v>
      </c>
      <c r="K1143" t="s">
        <v>852</v>
      </c>
      <c r="L1143">
        <v>2141</v>
      </c>
      <c r="M1143" t="s">
        <v>880</v>
      </c>
      <c r="N1143">
        <v>1042</v>
      </c>
      <c r="O1143" t="s">
        <v>180</v>
      </c>
      <c r="P1143" s="6" t="str">
        <f t="shared" si="108"/>
        <v>Expenditure</v>
      </c>
      <c r="Q1143" s="246">
        <v>30</v>
      </c>
      <c r="R1143" s="246">
        <v>30</v>
      </c>
      <c r="S1143" s="244">
        <v>30</v>
      </c>
      <c r="V1143" s="259">
        <f t="shared" si="110"/>
        <v>30</v>
      </c>
      <c r="AJ1143" s="245">
        <v>30</v>
      </c>
      <c r="AK1143" s="250">
        <v>30</v>
      </c>
      <c r="AP1143" s="257">
        <f t="shared" si="105"/>
        <v>30</v>
      </c>
      <c r="AS1143" s="245">
        <f t="shared" si="106"/>
        <v>30</v>
      </c>
      <c r="AU1143" s="8" t="s">
        <v>1286</v>
      </c>
    </row>
    <row r="1144" spans="2:47" hidden="1" x14ac:dyDescent="0.3">
      <c r="B1144" t="str">
        <f>VLOOKUP(D1144,'[1]DOF080 Rev'!B:B,1,FALSE)</f>
        <v>21418500</v>
      </c>
      <c r="C1144" t="str">
        <f>VLOOKUP(D1144,Category!A:B,2,FALSE)</f>
        <v>NCOS</v>
      </c>
      <c r="D1144" t="str">
        <f t="shared" si="109"/>
        <v>21418500</v>
      </c>
      <c r="E1144" t="str">
        <f t="shared" si="107"/>
        <v>People &amp; Place DirectorateAss Dir DeliveryParks and Open Spaces</v>
      </c>
      <c r="F1144" t="s">
        <v>482</v>
      </c>
      <c r="G1144" t="s">
        <v>483</v>
      </c>
      <c r="H1144" t="s">
        <v>247</v>
      </c>
      <c r="I1144" t="s">
        <v>1236</v>
      </c>
      <c r="J1144" t="s">
        <v>851</v>
      </c>
      <c r="K1144" t="s">
        <v>852</v>
      </c>
      <c r="L1144">
        <v>2141</v>
      </c>
      <c r="M1144" t="s">
        <v>880</v>
      </c>
      <c r="N1144">
        <v>8500</v>
      </c>
      <c r="O1144" t="s">
        <v>362</v>
      </c>
      <c r="P1144" s="6" t="str">
        <f t="shared" si="108"/>
        <v>Income</v>
      </c>
      <c r="Q1144" s="246">
        <v>-250</v>
      </c>
      <c r="R1144" s="246">
        <v>-250</v>
      </c>
      <c r="S1144" s="244">
        <v>-250</v>
      </c>
      <c r="V1144" s="259">
        <f t="shared" si="110"/>
        <v>-250</v>
      </c>
      <c r="AJ1144" s="245">
        <v>-250</v>
      </c>
      <c r="AK1144" s="250">
        <v>-250</v>
      </c>
      <c r="AP1144" s="257">
        <f t="shared" si="105"/>
        <v>-250</v>
      </c>
      <c r="AS1144" s="245">
        <f t="shared" si="106"/>
        <v>-250</v>
      </c>
      <c r="AU1144" s="8" t="s">
        <v>1286</v>
      </c>
    </row>
    <row r="1145" spans="2:47" hidden="1" x14ac:dyDescent="0.3">
      <c r="B1145" t="str">
        <f>VLOOKUP(D1145,'[1]DOF080 Rev'!B:B,1,FALSE)</f>
        <v>21431057</v>
      </c>
      <c r="C1145" t="str">
        <f>VLOOKUP(D1145,Category!A:B,2,FALSE)</f>
        <v>NCOS</v>
      </c>
      <c r="D1145" t="str">
        <f t="shared" si="109"/>
        <v>21431057</v>
      </c>
      <c r="E1145" t="str">
        <f t="shared" si="107"/>
        <v>People &amp; Place DirectorateAss Dir DeliveryParks and Open Spaces</v>
      </c>
      <c r="F1145" t="s">
        <v>482</v>
      </c>
      <c r="G1145" t="s">
        <v>483</v>
      </c>
      <c r="H1145" t="s">
        <v>247</v>
      </c>
      <c r="I1145" t="s">
        <v>1236</v>
      </c>
      <c r="J1145" t="s">
        <v>851</v>
      </c>
      <c r="K1145" t="s">
        <v>852</v>
      </c>
      <c r="L1145">
        <v>2143</v>
      </c>
      <c r="M1145" t="s">
        <v>881</v>
      </c>
      <c r="N1145">
        <v>1057</v>
      </c>
      <c r="O1145" t="s">
        <v>882</v>
      </c>
      <c r="P1145" s="6" t="str">
        <f t="shared" si="108"/>
        <v>Expenditure</v>
      </c>
      <c r="Q1145" s="246">
        <v>12130</v>
      </c>
      <c r="R1145" s="246">
        <v>12130</v>
      </c>
      <c r="S1145" s="244">
        <v>12130</v>
      </c>
      <c r="T1145" s="244">
        <v>9800</v>
      </c>
      <c r="V1145" s="259">
        <f t="shared" si="110"/>
        <v>21930</v>
      </c>
      <c r="AA1145" s="245">
        <v>-9800</v>
      </c>
      <c r="AJ1145" s="245">
        <v>12130</v>
      </c>
      <c r="AK1145" s="250">
        <f>12130</f>
        <v>12130</v>
      </c>
      <c r="AP1145" s="257">
        <f t="shared" si="105"/>
        <v>12130</v>
      </c>
      <c r="AS1145" s="245">
        <f t="shared" si="106"/>
        <v>12130</v>
      </c>
      <c r="AU1145" s="8" t="s">
        <v>3059</v>
      </c>
    </row>
    <row r="1146" spans="2:47" hidden="1" x14ac:dyDescent="0.3">
      <c r="B1146" t="str">
        <f>VLOOKUP(D1146,'[1]DOF080 Rev'!B:B,1,FALSE)</f>
        <v>21431080</v>
      </c>
      <c r="C1146" t="str">
        <f>VLOOKUP(D1146,Category!A:B,2,FALSE)</f>
        <v>NCOS</v>
      </c>
      <c r="D1146" t="str">
        <f t="shared" si="109"/>
        <v>21431080</v>
      </c>
      <c r="E1146" t="str">
        <f t="shared" si="107"/>
        <v>People &amp; Place DirectorateAss Dir DeliveryParks and Open Spaces</v>
      </c>
      <c r="F1146" t="s">
        <v>482</v>
      </c>
      <c r="G1146" t="s">
        <v>483</v>
      </c>
      <c r="H1146" t="s">
        <v>247</v>
      </c>
      <c r="I1146" t="s">
        <v>1236</v>
      </c>
      <c r="J1146" t="s">
        <v>851</v>
      </c>
      <c r="K1146" t="s">
        <v>852</v>
      </c>
      <c r="L1146">
        <v>2143</v>
      </c>
      <c r="M1146" t="s">
        <v>881</v>
      </c>
      <c r="N1146">
        <v>1080</v>
      </c>
      <c r="O1146" t="s">
        <v>666</v>
      </c>
      <c r="P1146" s="6" t="str">
        <f t="shared" si="108"/>
        <v>Expenditure</v>
      </c>
      <c r="Q1146" s="246">
        <v>4200</v>
      </c>
      <c r="R1146" s="246">
        <v>4200</v>
      </c>
      <c r="S1146" s="244">
        <v>4200</v>
      </c>
      <c r="V1146" s="259">
        <f t="shared" si="110"/>
        <v>4200</v>
      </c>
      <c r="AJ1146" s="245">
        <v>4200</v>
      </c>
      <c r="AK1146" s="250">
        <v>4200</v>
      </c>
      <c r="AP1146" s="257">
        <f t="shared" si="105"/>
        <v>4200</v>
      </c>
      <c r="AS1146" s="245">
        <f t="shared" si="106"/>
        <v>4200</v>
      </c>
      <c r="AU1146" s="8" t="s">
        <v>3059</v>
      </c>
    </row>
    <row r="1147" spans="2:47" hidden="1" x14ac:dyDescent="0.3">
      <c r="B1147" t="str">
        <f>VLOOKUP(D1147,'[1]DOF080 Rev'!B:B,1,FALSE)</f>
        <v>21431089</v>
      </c>
      <c r="C1147" t="str">
        <f>VLOOKUP(D1147,Category!A:B,2,FALSE)</f>
        <v>NCOS</v>
      </c>
      <c r="D1147" t="str">
        <f t="shared" si="109"/>
        <v>21431089</v>
      </c>
      <c r="E1147" t="str">
        <f t="shared" si="107"/>
        <v>People &amp; Place DirectorateAss Dir DeliveryParks and Open Spaces</v>
      </c>
      <c r="F1147" t="s">
        <v>482</v>
      </c>
      <c r="G1147" t="s">
        <v>483</v>
      </c>
      <c r="H1147" t="s">
        <v>247</v>
      </c>
      <c r="I1147" t="s">
        <v>1236</v>
      </c>
      <c r="J1147" t="s">
        <v>851</v>
      </c>
      <c r="K1147" t="s">
        <v>852</v>
      </c>
      <c r="L1147">
        <v>2143</v>
      </c>
      <c r="M1147" t="s">
        <v>881</v>
      </c>
      <c r="N1147">
        <v>1089</v>
      </c>
      <c r="O1147" t="s">
        <v>679</v>
      </c>
      <c r="P1147" s="6" t="str">
        <f t="shared" si="108"/>
        <v>Expenditure</v>
      </c>
      <c r="Q1147" s="246">
        <v>8630</v>
      </c>
      <c r="R1147" s="246">
        <v>8630</v>
      </c>
      <c r="S1147" s="244">
        <v>8630</v>
      </c>
      <c r="V1147" s="259">
        <f t="shared" si="110"/>
        <v>8630</v>
      </c>
      <c r="X1147" s="245">
        <v>190</v>
      </c>
      <c r="AJ1147" s="245">
        <v>8630</v>
      </c>
      <c r="AK1147" s="250">
        <v>8820</v>
      </c>
      <c r="AP1147" s="257">
        <f t="shared" si="105"/>
        <v>8820</v>
      </c>
      <c r="AS1147" s="245">
        <f t="shared" si="106"/>
        <v>8820</v>
      </c>
      <c r="AU1147" s="8" t="s">
        <v>3059</v>
      </c>
    </row>
    <row r="1148" spans="2:47" hidden="1" x14ac:dyDescent="0.3">
      <c r="B1148" t="str">
        <f>VLOOKUP(D1148,'[1]DOF080 Rev'!B:B,1,FALSE)</f>
        <v>21432085</v>
      </c>
      <c r="C1148" t="str">
        <f>VLOOKUP(D1148,Category!A:B,2,FALSE)</f>
        <v>NCOS</v>
      </c>
      <c r="D1148" t="str">
        <f t="shared" si="109"/>
        <v>21432085</v>
      </c>
      <c r="E1148" t="str">
        <f t="shared" si="107"/>
        <v>People &amp; Place DirectorateAss Dir DeliveryParks and Open Spaces</v>
      </c>
      <c r="F1148" t="s">
        <v>482</v>
      </c>
      <c r="G1148" t="s">
        <v>483</v>
      </c>
      <c r="H1148" t="s">
        <v>247</v>
      </c>
      <c r="I1148" t="s">
        <v>1236</v>
      </c>
      <c r="J1148" t="s">
        <v>851</v>
      </c>
      <c r="K1148" t="s">
        <v>852</v>
      </c>
      <c r="L1148">
        <v>2143</v>
      </c>
      <c r="M1148" t="s">
        <v>881</v>
      </c>
      <c r="N1148">
        <v>2085</v>
      </c>
      <c r="O1148" t="s">
        <v>280</v>
      </c>
      <c r="P1148" s="6" t="str">
        <f t="shared" si="108"/>
        <v>Expenditure</v>
      </c>
      <c r="Q1148" s="246">
        <v>3980</v>
      </c>
      <c r="R1148" s="246">
        <v>3980</v>
      </c>
      <c r="S1148" s="244">
        <v>3980</v>
      </c>
      <c r="V1148" s="259">
        <f t="shared" si="110"/>
        <v>3980</v>
      </c>
      <c r="X1148" s="245">
        <v>400</v>
      </c>
      <c r="AJ1148" s="245">
        <v>3980</v>
      </c>
      <c r="AK1148" s="250">
        <v>4380</v>
      </c>
      <c r="AP1148" s="257">
        <f t="shared" si="105"/>
        <v>4380</v>
      </c>
      <c r="AS1148" s="245">
        <f t="shared" si="106"/>
        <v>4380</v>
      </c>
      <c r="AU1148" s="8" t="s">
        <v>1286</v>
      </c>
    </row>
    <row r="1149" spans="2:47" ht="28.8" hidden="1" x14ac:dyDescent="0.3">
      <c r="B1149" t="str">
        <f>VLOOKUP(D1149,'[1]DOF080 Rev'!B:B,1,FALSE)</f>
        <v>21432094</v>
      </c>
      <c r="C1149" t="str">
        <f>VLOOKUP(D1149,Category!A:B,2,FALSE)</f>
        <v>NCOS</v>
      </c>
      <c r="D1149" t="str">
        <f t="shared" si="109"/>
        <v>21432094</v>
      </c>
      <c r="E1149" t="str">
        <f t="shared" si="107"/>
        <v>People &amp; Place DirectorateAss Dir DeliveryParks and Open Spaces</v>
      </c>
      <c r="F1149" t="s">
        <v>482</v>
      </c>
      <c r="G1149" t="s">
        <v>483</v>
      </c>
      <c r="H1149" t="s">
        <v>247</v>
      </c>
      <c r="I1149" t="s">
        <v>1236</v>
      </c>
      <c r="J1149" t="s">
        <v>851</v>
      </c>
      <c r="K1149" t="s">
        <v>852</v>
      </c>
      <c r="L1149">
        <v>2143</v>
      </c>
      <c r="M1149" t="s">
        <v>881</v>
      </c>
      <c r="N1149">
        <v>2094</v>
      </c>
      <c r="O1149" t="s">
        <v>702</v>
      </c>
      <c r="P1149" s="6" t="str">
        <f t="shared" si="108"/>
        <v>Expenditure</v>
      </c>
      <c r="Q1149" s="246">
        <v>890</v>
      </c>
      <c r="R1149" s="246">
        <v>890</v>
      </c>
      <c r="S1149" s="244">
        <v>890</v>
      </c>
      <c r="V1149" s="259">
        <f t="shared" si="110"/>
        <v>890</v>
      </c>
      <c r="AJ1149" s="245">
        <v>890</v>
      </c>
      <c r="AK1149" s="250">
        <v>890</v>
      </c>
      <c r="AP1149" s="257">
        <f t="shared" si="105"/>
        <v>890</v>
      </c>
      <c r="AS1149" s="245">
        <f t="shared" si="106"/>
        <v>890</v>
      </c>
      <c r="AU1149" s="8" t="s">
        <v>3111</v>
      </c>
    </row>
    <row r="1150" spans="2:47" hidden="1" x14ac:dyDescent="0.3">
      <c r="B1150" t="str">
        <f>VLOOKUP(D1150,'[1]DOF080 Rev'!B:B,1,FALSE)</f>
        <v>21438000</v>
      </c>
      <c r="C1150" t="str">
        <f>VLOOKUP(D1150,Category!A:B,2,FALSE)</f>
        <v>NCOS</v>
      </c>
      <c r="D1150" t="str">
        <f t="shared" si="109"/>
        <v>21438000</v>
      </c>
      <c r="E1150" t="str">
        <f t="shared" si="107"/>
        <v>People &amp; Place DirectorateAss Dir DeliveryParks and Open Spaces</v>
      </c>
      <c r="F1150" t="s">
        <v>482</v>
      </c>
      <c r="G1150" t="s">
        <v>483</v>
      </c>
      <c r="H1150" t="s">
        <v>247</v>
      </c>
      <c r="I1150" t="s">
        <v>1236</v>
      </c>
      <c r="J1150" t="s">
        <v>851</v>
      </c>
      <c r="K1150" t="s">
        <v>852</v>
      </c>
      <c r="L1150">
        <v>2143</v>
      </c>
      <c r="M1150" t="s">
        <v>881</v>
      </c>
      <c r="N1150">
        <v>8000</v>
      </c>
      <c r="O1150" t="s">
        <v>163</v>
      </c>
      <c r="P1150" s="6" t="str">
        <f t="shared" si="108"/>
        <v>Income</v>
      </c>
      <c r="Q1150" s="246">
        <v>-1350</v>
      </c>
      <c r="R1150" s="246">
        <v>-1350</v>
      </c>
      <c r="S1150" s="244">
        <v>-1350</v>
      </c>
      <c r="V1150" s="259">
        <f t="shared" si="110"/>
        <v>-1350</v>
      </c>
      <c r="AJ1150" s="245">
        <v>-1350</v>
      </c>
      <c r="AK1150" s="250">
        <v>-1350</v>
      </c>
      <c r="AP1150" s="257">
        <f t="shared" si="105"/>
        <v>-1350</v>
      </c>
      <c r="AS1150" s="245">
        <f t="shared" si="106"/>
        <v>-1350</v>
      </c>
      <c r="AU1150" s="8" t="s">
        <v>1286</v>
      </c>
    </row>
    <row r="1151" spans="2:47" hidden="1" x14ac:dyDescent="0.3">
      <c r="B1151" t="str">
        <f>VLOOKUP(D1151,'[1]DOF080 Rev'!B:B,1,FALSE)</f>
        <v>21491028</v>
      </c>
      <c r="C1151" t="str">
        <f>VLOOKUP(D1151,Category!A:B,2,FALSE)</f>
        <v>NCOS</v>
      </c>
      <c r="D1151" t="str">
        <f t="shared" si="109"/>
        <v>21491028</v>
      </c>
      <c r="E1151" t="str">
        <f t="shared" si="107"/>
        <v>People &amp; Place DirectorateAss Dir DeliveryParks and Open Spaces</v>
      </c>
      <c r="F1151" t="s">
        <v>482</v>
      </c>
      <c r="G1151" t="s">
        <v>483</v>
      </c>
      <c r="H1151" t="s">
        <v>247</v>
      </c>
      <c r="I1151" t="s">
        <v>1236</v>
      </c>
      <c r="J1151" t="s">
        <v>851</v>
      </c>
      <c r="K1151" t="s">
        <v>852</v>
      </c>
      <c r="L1151">
        <v>2149</v>
      </c>
      <c r="M1151" s="7" t="s">
        <v>883</v>
      </c>
      <c r="N1151">
        <v>1028</v>
      </c>
      <c r="O1151" t="s">
        <v>362</v>
      </c>
      <c r="P1151" s="6" t="str">
        <f t="shared" si="108"/>
        <v>Expenditure</v>
      </c>
      <c r="Q1151" s="246">
        <v>200</v>
      </c>
      <c r="R1151" s="246">
        <v>200</v>
      </c>
      <c r="S1151" s="244">
        <v>200</v>
      </c>
      <c r="V1151" s="259">
        <f t="shared" si="110"/>
        <v>200</v>
      </c>
      <c r="AJ1151" s="245">
        <v>200</v>
      </c>
      <c r="AK1151" s="250">
        <v>200</v>
      </c>
      <c r="AP1151" s="257">
        <f t="shared" si="105"/>
        <v>200</v>
      </c>
      <c r="AS1151" s="245">
        <f t="shared" si="106"/>
        <v>200</v>
      </c>
      <c r="AU1151" s="8" t="s">
        <v>3059</v>
      </c>
    </row>
    <row r="1152" spans="2:47" hidden="1" x14ac:dyDescent="0.3">
      <c r="B1152" t="str">
        <f>VLOOKUP(D1152,'[1]DOF080 Rev'!B:B,1,FALSE)</f>
        <v>21568040</v>
      </c>
      <c r="C1152" t="str">
        <f>VLOOKUP(D1152,Category!A:B,2,FALSE)</f>
        <v>NCOS</v>
      </c>
      <c r="D1152" t="str">
        <f t="shared" si="109"/>
        <v>21568040</v>
      </c>
      <c r="E1152" t="str">
        <f t="shared" si="107"/>
        <v>People &amp; Place DirectorateAss Dir DeliveryParks and Open Spaces</v>
      </c>
      <c r="F1152" t="s">
        <v>482</v>
      </c>
      <c r="G1152" t="s">
        <v>483</v>
      </c>
      <c r="H1152" t="s">
        <v>247</v>
      </c>
      <c r="I1152" t="s">
        <v>1236</v>
      </c>
      <c r="J1152" t="s">
        <v>851</v>
      </c>
      <c r="K1152" t="s">
        <v>852</v>
      </c>
      <c r="L1152">
        <v>2156</v>
      </c>
      <c r="M1152" s="7" t="s">
        <v>884</v>
      </c>
      <c r="N1152">
        <v>8040</v>
      </c>
      <c r="O1152" t="s">
        <v>441</v>
      </c>
      <c r="P1152" s="6" t="str">
        <f t="shared" si="108"/>
        <v>Income</v>
      </c>
      <c r="Q1152" s="246">
        <v>-150</v>
      </c>
      <c r="R1152" s="246">
        <v>-150</v>
      </c>
      <c r="S1152" s="244">
        <v>-150</v>
      </c>
      <c r="V1152" s="259">
        <f t="shared" si="110"/>
        <v>-150</v>
      </c>
      <c r="AH1152" s="245">
        <v>-50</v>
      </c>
      <c r="AJ1152" s="245">
        <v>-150</v>
      </c>
      <c r="AK1152" s="250">
        <v>-200</v>
      </c>
      <c r="AP1152" s="257">
        <f t="shared" si="105"/>
        <v>-200</v>
      </c>
      <c r="AS1152" s="245">
        <f t="shared" si="106"/>
        <v>-200</v>
      </c>
      <c r="AU1152" s="8" t="s">
        <v>1286</v>
      </c>
    </row>
    <row r="1153" spans="2:47" hidden="1" x14ac:dyDescent="0.3">
      <c r="B1153" t="str">
        <f>VLOOKUP(D1153,'[1]DOF080 Rev'!B:B,1,FALSE)</f>
        <v>21588500</v>
      </c>
      <c r="C1153" t="str">
        <f>VLOOKUP(D1153,Category!A:B,2,FALSE)</f>
        <v>NCOS</v>
      </c>
      <c r="D1153" t="str">
        <f t="shared" si="109"/>
        <v>21588500</v>
      </c>
      <c r="E1153" t="str">
        <f t="shared" si="107"/>
        <v>People &amp; Place DirectorateAss Dir DeliveryParks and Open Spaces</v>
      </c>
      <c r="F1153" t="s">
        <v>482</v>
      </c>
      <c r="G1153" t="s">
        <v>483</v>
      </c>
      <c r="H1153" t="s">
        <v>247</v>
      </c>
      <c r="I1153" t="s">
        <v>1236</v>
      </c>
      <c r="J1153" t="s">
        <v>851</v>
      </c>
      <c r="K1153" t="s">
        <v>852</v>
      </c>
      <c r="L1153">
        <v>2158</v>
      </c>
      <c r="M1153" t="s">
        <v>885</v>
      </c>
      <c r="N1153">
        <v>8500</v>
      </c>
      <c r="O1153" t="s">
        <v>362</v>
      </c>
      <c r="P1153" s="6" t="str">
        <f t="shared" si="108"/>
        <v>Income</v>
      </c>
      <c r="Q1153" s="246">
        <v>-250</v>
      </c>
      <c r="R1153" s="246">
        <v>-250</v>
      </c>
      <c r="S1153" s="244">
        <v>-250</v>
      </c>
      <c r="V1153" s="259">
        <f t="shared" si="110"/>
        <v>-250</v>
      </c>
      <c r="AH1153" s="245">
        <v>-50</v>
      </c>
      <c r="AJ1153" s="245">
        <v>-250</v>
      </c>
      <c r="AK1153" s="250">
        <v>-300</v>
      </c>
      <c r="AP1153" s="257">
        <f t="shared" si="105"/>
        <v>-300</v>
      </c>
      <c r="AS1153" s="245">
        <f t="shared" si="106"/>
        <v>-300</v>
      </c>
      <c r="AU1153" s="8" t="s">
        <v>1286</v>
      </c>
    </row>
    <row r="1154" spans="2:47" hidden="1" x14ac:dyDescent="0.3">
      <c r="B1154" t="str">
        <f>VLOOKUP(D1154,'[1]DOF080 Rev'!B:B,1,FALSE)</f>
        <v>23188040</v>
      </c>
      <c r="C1154" t="str">
        <f>VLOOKUP(D1154,Category!A:B,2,FALSE)</f>
        <v>NCOS</v>
      </c>
      <c r="D1154" t="str">
        <f t="shared" si="109"/>
        <v>23188040</v>
      </c>
      <c r="E1154" t="str">
        <f t="shared" si="107"/>
        <v>People &amp; Place DirectorateAss Dir DeliveryParks and Open Spaces</v>
      </c>
      <c r="F1154" t="s">
        <v>482</v>
      </c>
      <c r="G1154" t="s">
        <v>483</v>
      </c>
      <c r="H1154" t="s">
        <v>247</v>
      </c>
      <c r="I1154" t="s">
        <v>1236</v>
      </c>
      <c r="J1154" t="s">
        <v>851</v>
      </c>
      <c r="K1154" t="s">
        <v>852</v>
      </c>
      <c r="L1154">
        <v>2318</v>
      </c>
      <c r="M1154" t="s">
        <v>886</v>
      </c>
      <c r="N1154">
        <v>8040</v>
      </c>
      <c r="O1154" t="s">
        <v>441</v>
      </c>
      <c r="P1154" s="6" t="str">
        <f t="shared" si="108"/>
        <v>Income</v>
      </c>
      <c r="Q1154" s="246">
        <v>-25100</v>
      </c>
      <c r="R1154" s="246">
        <v>-25100</v>
      </c>
      <c r="S1154" s="244">
        <v>-25100</v>
      </c>
      <c r="V1154" s="259">
        <f t="shared" si="110"/>
        <v>-25100</v>
      </c>
      <c r="AJ1154" s="245">
        <v>-25100</v>
      </c>
      <c r="AK1154" s="250">
        <v>-25100</v>
      </c>
      <c r="AP1154" s="257">
        <f t="shared" si="105"/>
        <v>-25100</v>
      </c>
      <c r="AS1154" s="245">
        <f t="shared" si="106"/>
        <v>-25100</v>
      </c>
      <c r="AU1154" s="8" t="s">
        <v>3059</v>
      </c>
    </row>
    <row r="1155" spans="2:47" hidden="1" x14ac:dyDescent="0.3">
      <c r="B1155" t="str">
        <f>VLOOKUP(D1155,'[1]DOF080 Rev'!B:B,1,FALSE)</f>
        <v>26352092</v>
      </c>
      <c r="C1155" t="str">
        <f>VLOOKUP(D1155,Category!A:B,2,FALSE)</f>
        <v>NCOS</v>
      </c>
      <c r="D1155" t="str">
        <f t="shared" si="109"/>
        <v>26352092</v>
      </c>
      <c r="E1155" t="str">
        <f t="shared" si="107"/>
        <v>People &amp; Place DirectorateAss Dir DeliveryParks and Open Spaces</v>
      </c>
      <c r="F1155" t="s">
        <v>482</v>
      </c>
      <c r="G1155" t="s">
        <v>483</v>
      </c>
      <c r="H1155" t="s">
        <v>247</v>
      </c>
      <c r="I1155" t="s">
        <v>1236</v>
      </c>
      <c r="J1155" t="s">
        <v>851</v>
      </c>
      <c r="K1155" t="s">
        <v>852</v>
      </c>
      <c r="L1155">
        <v>2635</v>
      </c>
      <c r="M1155" t="s">
        <v>887</v>
      </c>
      <c r="N1155">
        <v>2092</v>
      </c>
      <c r="O1155" t="s">
        <v>141</v>
      </c>
      <c r="P1155" s="6" t="str">
        <f t="shared" si="108"/>
        <v>Expenditure</v>
      </c>
      <c r="Q1155" s="246">
        <v>40</v>
      </c>
      <c r="R1155" s="246">
        <v>40</v>
      </c>
      <c r="S1155" s="244">
        <v>40</v>
      </c>
      <c r="V1155" s="259">
        <f t="shared" si="110"/>
        <v>40</v>
      </c>
      <c r="AJ1155" s="245">
        <v>40</v>
      </c>
      <c r="AK1155" s="250">
        <v>40</v>
      </c>
      <c r="AP1155" s="257">
        <f t="shared" si="105"/>
        <v>40</v>
      </c>
      <c r="AS1155" s="245">
        <f t="shared" si="106"/>
        <v>40</v>
      </c>
      <c r="AU1155" s="8" t="s">
        <v>3059</v>
      </c>
    </row>
    <row r="1156" spans="2:47" hidden="1" x14ac:dyDescent="0.3">
      <c r="B1156" t="str">
        <f>VLOOKUP(D1156,'[1]DOF080 Rev'!B:B,1,FALSE)</f>
        <v>26357201</v>
      </c>
      <c r="C1156" t="str">
        <f>VLOOKUP(D1156,Category!A:B,2,FALSE)</f>
        <v>NCOS</v>
      </c>
      <c r="D1156" t="str">
        <f t="shared" si="109"/>
        <v>26357201</v>
      </c>
      <c r="E1156" t="str">
        <f t="shared" si="107"/>
        <v>People &amp; Place DirectorateAss Dir DeliveryParks and Open Spaces</v>
      </c>
      <c r="F1156" t="s">
        <v>482</v>
      </c>
      <c r="G1156" t="s">
        <v>483</v>
      </c>
      <c r="H1156" t="s">
        <v>247</v>
      </c>
      <c r="I1156" t="s">
        <v>1236</v>
      </c>
      <c r="J1156" t="s">
        <v>851</v>
      </c>
      <c r="K1156" t="s">
        <v>852</v>
      </c>
      <c r="L1156">
        <v>2635</v>
      </c>
      <c r="M1156" t="s">
        <v>887</v>
      </c>
      <c r="N1156">
        <v>7201</v>
      </c>
      <c r="O1156" t="s">
        <v>632</v>
      </c>
      <c r="P1156" s="6" t="str">
        <f t="shared" si="108"/>
        <v>Income</v>
      </c>
      <c r="Q1156" s="246">
        <v>-40</v>
      </c>
      <c r="R1156" s="246">
        <v>-40</v>
      </c>
      <c r="S1156" s="244">
        <v>-40</v>
      </c>
      <c r="V1156" s="259">
        <f t="shared" si="110"/>
        <v>-40</v>
      </c>
      <c r="AJ1156" s="245">
        <v>-40</v>
      </c>
      <c r="AK1156" s="250">
        <v>-40</v>
      </c>
      <c r="AP1156" s="257">
        <f t="shared" si="105"/>
        <v>-40</v>
      </c>
      <c r="AS1156" s="245">
        <f t="shared" si="106"/>
        <v>-40</v>
      </c>
      <c r="AU1156" s="8" t="s">
        <v>3059</v>
      </c>
    </row>
    <row r="1157" spans="2:47" hidden="1" x14ac:dyDescent="0.3">
      <c r="B1157" t="str">
        <f>VLOOKUP(D1157,'[1]DOF080 Rev'!B:B,1,FALSE)</f>
        <v>26372092</v>
      </c>
      <c r="C1157" t="str">
        <f>VLOOKUP(D1157,Category!A:B,2,FALSE)</f>
        <v>NCOS</v>
      </c>
      <c r="D1157" t="str">
        <f t="shared" si="109"/>
        <v>26372092</v>
      </c>
      <c r="E1157" t="str">
        <f t="shared" si="107"/>
        <v>People &amp; Place DirectorateAss Dir DeliveryParks and Open Spaces</v>
      </c>
      <c r="F1157" t="s">
        <v>482</v>
      </c>
      <c r="G1157" t="s">
        <v>483</v>
      </c>
      <c r="H1157" t="s">
        <v>247</v>
      </c>
      <c r="I1157" t="s">
        <v>1236</v>
      </c>
      <c r="J1157" t="s">
        <v>851</v>
      </c>
      <c r="K1157" t="s">
        <v>852</v>
      </c>
      <c r="L1157">
        <v>2637</v>
      </c>
      <c r="M1157" t="s">
        <v>888</v>
      </c>
      <c r="N1157">
        <v>2092</v>
      </c>
      <c r="O1157" t="s">
        <v>141</v>
      </c>
      <c r="P1157" s="6" t="str">
        <f t="shared" si="108"/>
        <v>Expenditure</v>
      </c>
      <c r="Q1157" s="246">
        <v>450</v>
      </c>
      <c r="R1157" s="246">
        <v>450</v>
      </c>
      <c r="S1157" s="244">
        <v>450</v>
      </c>
      <c r="V1157" s="259">
        <f t="shared" si="110"/>
        <v>450</v>
      </c>
      <c r="AJ1157" s="245">
        <v>450</v>
      </c>
      <c r="AK1157" s="250">
        <v>450</v>
      </c>
      <c r="AP1157" s="257">
        <f t="shared" si="105"/>
        <v>450</v>
      </c>
      <c r="AS1157" s="245">
        <f t="shared" si="106"/>
        <v>450</v>
      </c>
      <c r="AU1157" s="8" t="s">
        <v>3059</v>
      </c>
    </row>
    <row r="1158" spans="2:47" hidden="1" x14ac:dyDescent="0.3">
      <c r="B1158" t="str">
        <f>VLOOKUP(D1158,'[1]DOF080 Rev'!B:B,1,FALSE)</f>
        <v>26377201</v>
      </c>
      <c r="C1158" t="str">
        <f>VLOOKUP(D1158,Category!A:B,2,FALSE)</f>
        <v>NCOS</v>
      </c>
      <c r="D1158" t="str">
        <f t="shared" si="109"/>
        <v>26377201</v>
      </c>
      <c r="E1158" t="str">
        <f t="shared" si="107"/>
        <v>People &amp; Place DirectorateAss Dir DeliveryParks and Open Spaces</v>
      </c>
      <c r="F1158" t="s">
        <v>482</v>
      </c>
      <c r="G1158" t="s">
        <v>483</v>
      </c>
      <c r="H1158" t="s">
        <v>247</v>
      </c>
      <c r="I1158" t="s">
        <v>1236</v>
      </c>
      <c r="J1158" t="s">
        <v>851</v>
      </c>
      <c r="K1158" t="s">
        <v>852</v>
      </c>
      <c r="L1158">
        <v>2637</v>
      </c>
      <c r="M1158" t="s">
        <v>888</v>
      </c>
      <c r="N1158">
        <v>7201</v>
      </c>
      <c r="O1158" t="s">
        <v>632</v>
      </c>
      <c r="P1158" s="6" t="str">
        <f t="shared" si="108"/>
        <v>Income</v>
      </c>
      <c r="Q1158" s="246">
        <v>-450</v>
      </c>
      <c r="R1158" s="246">
        <v>-450</v>
      </c>
      <c r="S1158" s="244">
        <v>-450</v>
      </c>
      <c r="V1158" s="259">
        <f t="shared" si="110"/>
        <v>-450</v>
      </c>
      <c r="AJ1158" s="245">
        <v>-450</v>
      </c>
      <c r="AK1158" s="250">
        <v>-450</v>
      </c>
      <c r="AP1158" s="257">
        <f t="shared" ref="AP1158:AP1221" si="111">SUM(AK1158:AO1158)</f>
        <v>-450</v>
      </c>
      <c r="AS1158" s="245">
        <f t="shared" ref="AS1158:AS1221" si="112">SUM(AP1158:AR1158)</f>
        <v>-450</v>
      </c>
      <c r="AU1158" s="8" t="s">
        <v>3059</v>
      </c>
    </row>
    <row r="1159" spans="2:47" hidden="1" x14ac:dyDescent="0.3">
      <c r="B1159" t="str">
        <f>VLOOKUP(D1159,'[1]DOF080 Rev'!B:B,1,FALSE)</f>
        <v>22522019</v>
      </c>
      <c r="C1159" t="str">
        <f>VLOOKUP(D1159,Category!A:B,2,FALSE)</f>
        <v>NCOS</v>
      </c>
      <c r="D1159" t="str">
        <f t="shared" si="109"/>
        <v>22522019</v>
      </c>
      <c r="E1159" t="str">
        <f t="shared" ref="E1159:E1222" si="113">G1159&amp;I1159&amp;K1159</f>
        <v>People &amp; Place DirectorateAss Dir DeliveryProvision of Ameneties</v>
      </c>
      <c r="F1159" t="s">
        <v>482</v>
      </c>
      <c r="G1159" t="s">
        <v>483</v>
      </c>
      <c r="H1159" t="s">
        <v>247</v>
      </c>
      <c r="I1159" t="s">
        <v>1236</v>
      </c>
      <c r="J1159" t="s">
        <v>889</v>
      </c>
      <c r="K1159" t="s">
        <v>890</v>
      </c>
      <c r="L1159">
        <v>2252</v>
      </c>
      <c r="M1159" t="s">
        <v>891</v>
      </c>
      <c r="N1159">
        <v>2019</v>
      </c>
      <c r="O1159" t="s">
        <v>495</v>
      </c>
      <c r="P1159" s="6" t="str">
        <f t="shared" ref="P1159:P1222" si="114">IF(N1159&lt;5000,"Expenditure","Income")</f>
        <v>Expenditure</v>
      </c>
      <c r="Q1159" s="246">
        <v>850</v>
      </c>
      <c r="R1159" s="246">
        <v>850</v>
      </c>
      <c r="S1159" s="244">
        <v>850</v>
      </c>
      <c r="V1159" s="259">
        <f t="shared" si="110"/>
        <v>850</v>
      </c>
      <c r="AJ1159" s="245">
        <v>850</v>
      </c>
      <c r="AK1159" s="250">
        <v>850</v>
      </c>
      <c r="AP1159" s="257">
        <f t="shared" si="111"/>
        <v>850</v>
      </c>
      <c r="AS1159" s="245">
        <f t="shared" si="112"/>
        <v>850</v>
      </c>
      <c r="AU1159" s="8" t="s">
        <v>3113</v>
      </c>
    </row>
    <row r="1160" spans="2:47" hidden="1" x14ac:dyDescent="0.3">
      <c r="B1160" t="str">
        <f>VLOOKUP(D1160,'[1]DOF080 Rev'!B:B,1,FALSE)</f>
        <v>22522022</v>
      </c>
      <c r="C1160" t="str">
        <f>VLOOKUP(D1160,Category!A:B,2,FALSE)</f>
        <v>NCOS</v>
      </c>
      <c r="D1160" t="str">
        <f t="shared" ref="D1160:D1223" si="115">L1160&amp;N1160</f>
        <v>22522022</v>
      </c>
      <c r="E1160" t="str">
        <f t="shared" si="113"/>
        <v>People &amp; Place DirectorateAss Dir DeliveryProvision of Ameneties</v>
      </c>
      <c r="F1160" t="s">
        <v>482</v>
      </c>
      <c r="G1160" t="s">
        <v>483</v>
      </c>
      <c r="H1160" t="s">
        <v>247</v>
      </c>
      <c r="I1160" t="s">
        <v>1236</v>
      </c>
      <c r="J1160" t="s">
        <v>889</v>
      </c>
      <c r="K1160" t="s">
        <v>890</v>
      </c>
      <c r="L1160">
        <v>2252</v>
      </c>
      <c r="M1160" t="s">
        <v>891</v>
      </c>
      <c r="N1160">
        <v>2022</v>
      </c>
      <c r="O1160" t="s">
        <v>892</v>
      </c>
      <c r="P1160" s="6" t="str">
        <f t="shared" si="114"/>
        <v>Expenditure</v>
      </c>
      <c r="Q1160" s="246">
        <v>8300</v>
      </c>
      <c r="R1160" s="246">
        <v>8300</v>
      </c>
      <c r="S1160" s="244">
        <v>8300</v>
      </c>
      <c r="V1160" s="259">
        <f t="shared" ref="V1160:V1223" si="116">SUM(S1160:U1160)</f>
        <v>8300</v>
      </c>
      <c r="AJ1160" s="245">
        <v>8300</v>
      </c>
      <c r="AK1160" s="250">
        <v>8300</v>
      </c>
      <c r="AP1160" s="257">
        <f t="shared" si="111"/>
        <v>8300</v>
      </c>
      <c r="AS1160" s="245">
        <f t="shared" si="112"/>
        <v>8300</v>
      </c>
      <c r="AU1160" s="8" t="s">
        <v>3059</v>
      </c>
    </row>
    <row r="1161" spans="2:47" hidden="1" x14ac:dyDescent="0.3">
      <c r="B1161" t="str">
        <f>VLOOKUP(D1161,'[1]DOF080 Rev'!B:B,1,FALSE)</f>
        <v>22522029</v>
      </c>
      <c r="C1161" t="str">
        <f>VLOOKUP(D1161,Category!A:B,2,FALSE)</f>
        <v>NCOS</v>
      </c>
      <c r="D1161" t="str">
        <f t="shared" si="115"/>
        <v>22522029</v>
      </c>
      <c r="E1161" t="str">
        <f t="shared" si="113"/>
        <v>People &amp; Place DirectorateAss Dir DeliveryProvision of Ameneties</v>
      </c>
      <c r="F1161" t="s">
        <v>482</v>
      </c>
      <c r="G1161" t="s">
        <v>483</v>
      </c>
      <c r="H1161" t="s">
        <v>247</v>
      </c>
      <c r="I1161" t="s">
        <v>1236</v>
      </c>
      <c r="J1161" t="s">
        <v>889</v>
      </c>
      <c r="K1161" t="s">
        <v>890</v>
      </c>
      <c r="L1161">
        <v>2252</v>
      </c>
      <c r="M1161" t="s">
        <v>891</v>
      </c>
      <c r="N1161">
        <v>2029</v>
      </c>
      <c r="O1161" t="s">
        <v>893</v>
      </c>
      <c r="P1161" s="6" t="str">
        <f t="shared" si="114"/>
        <v>Expenditure</v>
      </c>
      <c r="Q1161" s="246">
        <v>1780</v>
      </c>
      <c r="R1161" s="246">
        <v>1780</v>
      </c>
      <c r="S1161" s="244">
        <v>1780</v>
      </c>
      <c r="V1161" s="259">
        <f t="shared" si="116"/>
        <v>1780</v>
      </c>
      <c r="AJ1161" s="245">
        <v>1780</v>
      </c>
      <c r="AK1161" s="250">
        <v>1780</v>
      </c>
      <c r="AP1161" s="257">
        <f t="shared" si="111"/>
        <v>1780</v>
      </c>
      <c r="AS1161" s="245">
        <f t="shared" si="112"/>
        <v>1780</v>
      </c>
      <c r="AU1161" s="8" t="s">
        <v>3114</v>
      </c>
    </row>
    <row r="1162" spans="2:47" hidden="1" x14ac:dyDescent="0.3">
      <c r="B1162" t="str">
        <f>VLOOKUP(D1162,'[1]DOF080 Rev'!B:B,1,FALSE)</f>
        <v>22522086</v>
      </c>
      <c r="C1162" t="str">
        <f>VLOOKUP(D1162,Category!A:B,2,FALSE)</f>
        <v>NCOS</v>
      </c>
      <c r="D1162" t="str">
        <f t="shared" si="115"/>
        <v>22522086</v>
      </c>
      <c r="E1162" t="str">
        <f t="shared" si="113"/>
        <v>People &amp; Place DirectorateAss Dir DeliveryProvision of Ameneties</v>
      </c>
      <c r="F1162" t="s">
        <v>482</v>
      </c>
      <c r="G1162" t="s">
        <v>483</v>
      </c>
      <c r="H1162" t="s">
        <v>247</v>
      </c>
      <c r="I1162" t="s">
        <v>1236</v>
      </c>
      <c r="J1162" t="s">
        <v>889</v>
      </c>
      <c r="K1162" t="s">
        <v>890</v>
      </c>
      <c r="L1162">
        <v>2252</v>
      </c>
      <c r="M1162" t="s">
        <v>891</v>
      </c>
      <c r="N1162">
        <v>2086</v>
      </c>
      <c r="O1162" t="s">
        <v>291</v>
      </c>
      <c r="P1162" s="6" t="str">
        <f t="shared" si="114"/>
        <v>Expenditure</v>
      </c>
      <c r="Q1162" s="246">
        <v>2110</v>
      </c>
      <c r="R1162" s="246">
        <v>2110</v>
      </c>
      <c r="S1162" s="244">
        <v>2110</v>
      </c>
      <c r="V1162" s="259">
        <f t="shared" si="116"/>
        <v>2110</v>
      </c>
      <c r="AJ1162" s="245">
        <v>2110</v>
      </c>
      <c r="AK1162" s="250">
        <v>2110</v>
      </c>
      <c r="AP1162" s="257">
        <f t="shared" si="111"/>
        <v>2110</v>
      </c>
      <c r="AS1162" s="245">
        <f t="shared" si="112"/>
        <v>2110</v>
      </c>
      <c r="AU1162" s="8" t="s">
        <v>3114</v>
      </c>
    </row>
    <row r="1163" spans="2:47" hidden="1" x14ac:dyDescent="0.3">
      <c r="B1163" t="str">
        <f>VLOOKUP(D1163,'[1]DOF080 Rev'!B:B,1,FALSE)</f>
        <v>22528040</v>
      </c>
      <c r="C1163" t="str">
        <f>VLOOKUP(D1163,Category!A:B,2,FALSE)</f>
        <v>NCOS</v>
      </c>
      <c r="D1163" t="str">
        <f t="shared" si="115"/>
        <v>22528040</v>
      </c>
      <c r="E1163" t="str">
        <f t="shared" si="113"/>
        <v>People &amp; Place DirectorateAss Dir DeliveryProvision of Ameneties</v>
      </c>
      <c r="F1163" t="s">
        <v>482</v>
      </c>
      <c r="G1163" t="s">
        <v>483</v>
      </c>
      <c r="H1163" t="s">
        <v>247</v>
      </c>
      <c r="I1163" t="s">
        <v>1236</v>
      </c>
      <c r="J1163" t="s">
        <v>889</v>
      </c>
      <c r="K1163" t="s">
        <v>890</v>
      </c>
      <c r="L1163">
        <v>2252</v>
      </c>
      <c r="M1163" t="s">
        <v>891</v>
      </c>
      <c r="N1163">
        <v>8040</v>
      </c>
      <c r="O1163" t="s">
        <v>441</v>
      </c>
      <c r="P1163" s="6" t="str">
        <f t="shared" si="114"/>
        <v>Income</v>
      </c>
      <c r="Q1163" s="246">
        <v>-1600</v>
      </c>
      <c r="R1163" s="246">
        <v>-1600</v>
      </c>
      <c r="S1163" s="244">
        <v>-1600</v>
      </c>
      <c r="V1163" s="259">
        <f t="shared" si="116"/>
        <v>-1600</v>
      </c>
      <c r="AJ1163" s="245">
        <v>-1600</v>
      </c>
      <c r="AK1163" s="250">
        <v>-1600</v>
      </c>
      <c r="AP1163" s="257">
        <f t="shared" si="111"/>
        <v>-1600</v>
      </c>
      <c r="AS1163" s="245">
        <f t="shared" si="112"/>
        <v>-1600</v>
      </c>
      <c r="AU1163" s="8" t="s">
        <v>1286</v>
      </c>
    </row>
    <row r="1164" spans="2:47" hidden="1" x14ac:dyDescent="0.3">
      <c r="B1164" t="str">
        <f>VLOOKUP(D1164,'[1]DOF080 Rev'!B:B,1,FALSE)</f>
        <v>22528086</v>
      </c>
      <c r="C1164" t="str">
        <f>VLOOKUP(D1164,Category!A:B,2,FALSE)</f>
        <v>NCOS</v>
      </c>
      <c r="D1164" t="str">
        <f t="shared" si="115"/>
        <v>22528086</v>
      </c>
      <c r="E1164" t="str">
        <f t="shared" si="113"/>
        <v>People &amp; Place DirectorateAss Dir DeliveryProvision of Ameneties</v>
      </c>
      <c r="F1164" t="s">
        <v>482</v>
      </c>
      <c r="G1164" t="s">
        <v>483</v>
      </c>
      <c r="H1164" t="s">
        <v>247</v>
      </c>
      <c r="I1164" t="s">
        <v>1236</v>
      </c>
      <c r="J1164" t="s">
        <v>889</v>
      </c>
      <c r="K1164" t="s">
        <v>890</v>
      </c>
      <c r="L1164">
        <v>2252</v>
      </c>
      <c r="M1164" t="s">
        <v>891</v>
      </c>
      <c r="N1164">
        <v>8086</v>
      </c>
      <c r="O1164" t="s">
        <v>894</v>
      </c>
      <c r="P1164" s="6" t="str">
        <f t="shared" si="114"/>
        <v>Income</v>
      </c>
      <c r="Q1164" s="246">
        <v>-3000</v>
      </c>
      <c r="R1164" s="246">
        <v>-3000</v>
      </c>
      <c r="S1164" s="244">
        <v>-3000</v>
      </c>
      <c r="V1164" s="259">
        <f t="shared" si="116"/>
        <v>-3000</v>
      </c>
      <c r="AJ1164" s="245">
        <v>-3000</v>
      </c>
      <c r="AK1164" s="250">
        <v>-3000</v>
      </c>
      <c r="AP1164" s="257">
        <f t="shared" si="111"/>
        <v>-3000</v>
      </c>
      <c r="AS1164" s="245">
        <f t="shared" si="112"/>
        <v>-3000</v>
      </c>
      <c r="AU1164" s="8" t="s">
        <v>1286</v>
      </c>
    </row>
    <row r="1165" spans="2:47" hidden="1" x14ac:dyDescent="0.3">
      <c r="B1165" t="str">
        <f>VLOOKUP(D1165,'[1]DOF080 Rev'!B:B,1,FALSE)</f>
        <v>22551016</v>
      </c>
      <c r="C1165" t="str">
        <f>VLOOKUP(D1165,Category!A:B,2,FALSE)</f>
        <v>NCOS</v>
      </c>
      <c r="D1165" t="str">
        <f t="shared" si="115"/>
        <v>22551016</v>
      </c>
      <c r="E1165" t="str">
        <f t="shared" si="113"/>
        <v>People &amp; Place DirectorateAss Dir DeliveryProvision of Ameneties</v>
      </c>
      <c r="F1165" t="s">
        <v>482</v>
      </c>
      <c r="G1165" t="s">
        <v>483</v>
      </c>
      <c r="H1165" t="s">
        <v>247</v>
      </c>
      <c r="I1165" t="s">
        <v>1236</v>
      </c>
      <c r="J1165" t="s">
        <v>889</v>
      </c>
      <c r="K1165" t="s">
        <v>890</v>
      </c>
      <c r="L1165">
        <v>2255</v>
      </c>
      <c r="M1165" t="s">
        <v>895</v>
      </c>
      <c r="N1165">
        <v>1016</v>
      </c>
      <c r="O1165" t="s">
        <v>599</v>
      </c>
      <c r="P1165" s="6" t="str">
        <f t="shared" si="114"/>
        <v>Expenditure</v>
      </c>
      <c r="Q1165" s="246">
        <v>100</v>
      </c>
      <c r="R1165" s="246">
        <v>100</v>
      </c>
      <c r="S1165" s="244">
        <v>100</v>
      </c>
      <c r="V1165" s="259">
        <f t="shared" si="116"/>
        <v>100</v>
      </c>
      <c r="AJ1165" s="245">
        <v>100</v>
      </c>
      <c r="AK1165" s="250">
        <v>100</v>
      </c>
      <c r="AP1165" s="257">
        <f t="shared" si="111"/>
        <v>100</v>
      </c>
      <c r="AS1165" s="245">
        <f t="shared" si="112"/>
        <v>100</v>
      </c>
      <c r="AU1165" s="8" t="s">
        <v>1286</v>
      </c>
    </row>
    <row r="1166" spans="2:47" hidden="1" x14ac:dyDescent="0.3">
      <c r="B1166" t="str">
        <f>VLOOKUP(D1166,'[1]DOF080 Rev'!B:B,1,FALSE)</f>
        <v>22571022</v>
      </c>
      <c r="C1166" t="str">
        <f>VLOOKUP(D1166,Category!A:B,2,FALSE)</f>
        <v>NCOS</v>
      </c>
      <c r="D1166" t="str">
        <f t="shared" si="115"/>
        <v>22571022</v>
      </c>
      <c r="E1166" t="str">
        <f t="shared" si="113"/>
        <v>People &amp; Place DirectorateAss Dir DeliveryProvision of Ameneties</v>
      </c>
      <c r="F1166" t="s">
        <v>482</v>
      </c>
      <c r="G1166" t="s">
        <v>483</v>
      </c>
      <c r="H1166" t="s">
        <v>247</v>
      </c>
      <c r="I1166" t="s">
        <v>1236</v>
      </c>
      <c r="J1166" t="s">
        <v>889</v>
      </c>
      <c r="K1166" t="s">
        <v>890</v>
      </c>
      <c r="L1166">
        <v>2257</v>
      </c>
      <c r="M1166" t="s">
        <v>896</v>
      </c>
      <c r="N1166">
        <v>1022</v>
      </c>
      <c r="O1166" t="s">
        <v>602</v>
      </c>
      <c r="P1166" s="6" t="str">
        <f t="shared" si="114"/>
        <v>Expenditure</v>
      </c>
      <c r="Q1166" s="246">
        <v>0</v>
      </c>
      <c r="R1166" s="246">
        <v>100</v>
      </c>
      <c r="S1166" s="244">
        <v>100</v>
      </c>
      <c r="V1166" s="259">
        <f t="shared" si="116"/>
        <v>100</v>
      </c>
      <c r="AH1166" s="245">
        <v>-100</v>
      </c>
      <c r="AJ1166" s="245">
        <v>100</v>
      </c>
      <c r="AK1166" s="250">
        <v>0</v>
      </c>
      <c r="AP1166" s="257">
        <f t="shared" si="111"/>
        <v>0</v>
      </c>
      <c r="AS1166" s="245">
        <f t="shared" si="112"/>
        <v>0</v>
      </c>
      <c r="AU1166" s="8" t="s">
        <v>3115</v>
      </c>
    </row>
    <row r="1167" spans="2:47" hidden="1" x14ac:dyDescent="0.3">
      <c r="B1167" t="str">
        <f>VLOOKUP(D1167,'[1]DOF080 Rev'!B:B,1,FALSE)</f>
        <v>23232094</v>
      </c>
      <c r="C1167" t="str">
        <f>VLOOKUP(D1167,Category!A:B,2,FALSE)</f>
        <v>NCOS</v>
      </c>
      <c r="D1167" t="str">
        <f t="shared" si="115"/>
        <v>23232094</v>
      </c>
      <c r="E1167" t="str">
        <f t="shared" si="113"/>
        <v>People &amp; Place DirectorateAss Dir DeliveryProvision of Ameneties</v>
      </c>
      <c r="F1167" t="s">
        <v>482</v>
      </c>
      <c r="G1167" t="s">
        <v>483</v>
      </c>
      <c r="H1167" t="s">
        <v>247</v>
      </c>
      <c r="I1167" t="s">
        <v>1236</v>
      </c>
      <c r="J1167" t="s">
        <v>889</v>
      </c>
      <c r="K1167" t="s">
        <v>890</v>
      </c>
      <c r="L1167">
        <v>2323</v>
      </c>
      <c r="M1167" t="s">
        <v>897</v>
      </c>
      <c r="N1167">
        <v>2094</v>
      </c>
      <c r="O1167" t="s">
        <v>702</v>
      </c>
      <c r="P1167" s="6" t="str">
        <f t="shared" si="114"/>
        <v>Expenditure</v>
      </c>
      <c r="Q1167" s="246">
        <v>180</v>
      </c>
      <c r="R1167" s="246">
        <v>180</v>
      </c>
      <c r="S1167" s="244">
        <v>180</v>
      </c>
      <c r="V1167" s="259">
        <f t="shared" si="116"/>
        <v>180</v>
      </c>
      <c r="AJ1167" s="245">
        <v>180</v>
      </c>
      <c r="AK1167" s="250">
        <v>180</v>
      </c>
      <c r="AP1167" s="257">
        <f t="shared" si="111"/>
        <v>180</v>
      </c>
      <c r="AS1167" s="245">
        <f t="shared" si="112"/>
        <v>180</v>
      </c>
      <c r="AU1167" s="8" t="s">
        <v>1286</v>
      </c>
    </row>
    <row r="1168" spans="2:47" x14ac:dyDescent="0.3">
      <c r="B1168" t="str">
        <f>VLOOKUP(D1168,'[1]DOF080 Rev'!B:B,1,FALSE)</f>
        <v>2311</v>
      </c>
      <c r="C1168" t="str">
        <f>VLOOKUP(D1168,Category!A:B,2,FALSE)</f>
        <v>NCOS</v>
      </c>
      <c r="D1168" t="str">
        <f t="shared" si="115"/>
        <v>2311</v>
      </c>
      <c r="E1168" t="str">
        <f t="shared" si="113"/>
        <v>People &amp; Place DirectorateAss Dir DeliveryTechnical Services</v>
      </c>
      <c r="F1168" t="s">
        <v>482</v>
      </c>
      <c r="G1168" t="s">
        <v>483</v>
      </c>
      <c r="H1168" t="s">
        <v>247</v>
      </c>
      <c r="I1168" t="s">
        <v>1236</v>
      </c>
      <c r="J1168" t="s">
        <v>898</v>
      </c>
      <c r="K1168" t="s">
        <v>899</v>
      </c>
      <c r="L1168">
        <v>231</v>
      </c>
      <c r="M1168" t="s">
        <v>900</v>
      </c>
      <c r="N1168">
        <v>1</v>
      </c>
      <c r="O1168" t="s">
        <v>158</v>
      </c>
      <c r="P1168" s="6" t="str">
        <f t="shared" si="114"/>
        <v>Expenditure</v>
      </c>
      <c r="Q1168" s="246">
        <v>708030</v>
      </c>
      <c r="R1168" s="246">
        <v>708030</v>
      </c>
      <c r="S1168" s="244">
        <f>708030-76206</f>
        <v>631824</v>
      </c>
      <c r="V1168" s="259">
        <f t="shared" si="116"/>
        <v>631824</v>
      </c>
      <c r="W1168" s="245">
        <v>-1184</v>
      </c>
      <c r="AD1168" s="259"/>
      <c r="AJ1168" s="245">
        <v>708030</v>
      </c>
      <c r="AK1168" s="250">
        <v>630640</v>
      </c>
      <c r="AP1168" s="352">
        <f t="shared" si="111"/>
        <v>630640</v>
      </c>
      <c r="AQ1168" s="265">
        <v>40000</v>
      </c>
      <c r="AS1168" s="245">
        <f t="shared" si="112"/>
        <v>670640</v>
      </c>
      <c r="AU1168" s="8" t="s">
        <v>2983</v>
      </c>
    </row>
    <row r="1169" spans="2:47" hidden="1" x14ac:dyDescent="0.3">
      <c r="B1169" t="str">
        <f>VLOOKUP(D1169,'[1]DOF080 Rev'!B:B,1,FALSE)</f>
        <v>2318</v>
      </c>
      <c r="C1169" t="str">
        <f>VLOOKUP(D1169,Category!A:B,2,FALSE)</f>
        <v>NCOS</v>
      </c>
      <c r="D1169" t="str">
        <f t="shared" si="115"/>
        <v>2318</v>
      </c>
      <c r="E1169" t="str">
        <f t="shared" si="113"/>
        <v>People &amp; Place DirectorateAss Dir DeliveryTechnical Services</v>
      </c>
      <c r="F1169" t="s">
        <v>482</v>
      </c>
      <c r="G1169" t="s">
        <v>483</v>
      </c>
      <c r="H1169" t="s">
        <v>247</v>
      </c>
      <c r="I1169" t="s">
        <v>1236</v>
      </c>
      <c r="J1169" t="s">
        <v>898</v>
      </c>
      <c r="K1169" t="s">
        <v>899</v>
      </c>
      <c r="L1169">
        <v>231</v>
      </c>
      <c r="M1169" t="s">
        <v>900</v>
      </c>
      <c r="N1169">
        <v>8</v>
      </c>
      <c r="O1169" t="s">
        <v>159</v>
      </c>
      <c r="P1169" s="6" t="str">
        <f t="shared" si="114"/>
        <v>Expenditure</v>
      </c>
      <c r="Q1169" s="246">
        <v>0</v>
      </c>
      <c r="R1169" s="246">
        <v>0</v>
      </c>
      <c r="S1169" s="244">
        <v>0</v>
      </c>
      <c r="V1169" s="259">
        <f t="shared" si="116"/>
        <v>0</v>
      </c>
      <c r="AJ1169" s="245">
        <v>0</v>
      </c>
      <c r="AK1169" s="250">
        <v>0</v>
      </c>
      <c r="AP1169" s="257">
        <f t="shared" si="111"/>
        <v>0</v>
      </c>
      <c r="AS1169" s="245">
        <f t="shared" si="112"/>
        <v>0</v>
      </c>
      <c r="AU1169" s="8" t="s">
        <v>1286</v>
      </c>
    </row>
    <row r="1170" spans="2:47" hidden="1" x14ac:dyDescent="0.3">
      <c r="B1170" t="str">
        <f>VLOOKUP(D1170,'[1]DOF080 Rev'!B:B,1,FALSE)</f>
        <v>23160</v>
      </c>
      <c r="C1170" t="str">
        <f>VLOOKUP(D1170,Category!A:B,2,FALSE)</f>
        <v>NCOS</v>
      </c>
      <c r="D1170" t="str">
        <f t="shared" si="115"/>
        <v>23160</v>
      </c>
      <c r="E1170" t="str">
        <f t="shared" si="113"/>
        <v>People &amp; Place DirectorateAss Dir DeliveryTechnical Services</v>
      </c>
      <c r="F1170" t="s">
        <v>482</v>
      </c>
      <c r="G1170" t="s">
        <v>483</v>
      </c>
      <c r="H1170" t="s">
        <v>247</v>
      </c>
      <c r="I1170" t="s">
        <v>1236</v>
      </c>
      <c r="J1170" t="s">
        <v>898</v>
      </c>
      <c r="K1170" t="s">
        <v>899</v>
      </c>
      <c r="L1170">
        <v>231</v>
      </c>
      <c r="M1170" t="s">
        <v>900</v>
      </c>
      <c r="N1170">
        <v>60</v>
      </c>
      <c r="O1170" t="s">
        <v>311</v>
      </c>
      <c r="P1170" s="6" t="str">
        <f t="shared" si="114"/>
        <v>Expenditure</v>
      </c>
      <c r="Q1170" s="246">
        <v>2340</v>
      </c>
      <c r="R1170" s="246">
        <v>2340</v>
      </c>
      <c r="S1170" s="244">
        <v>2340</v>
      </c>
      <c r="V1170" s="259">
        <f t="shared" si="116"/>
        <v>2340</v>
      </c>
      <c r="AJ1170" s="245">
        <v>2340</v>
      </c>
      <c r="AK1170" s="250">
        <v>2340</v>
      </c>
      <c r="AP1170" s="257">
        <f t="shared" si="111"/>
        <v>2340</v>
      </c>
      <c r="AS1170" s="245">
        <f t="shared" si="112"/>
        <v>2340</v>
      </c>
      <c r="AU1170" s="8" t="s">
        <v>1286</v>
      </c>
    </row>
    <row r="1171" spans="2:47" hidden="1" x14ac:dyDescent="0.3">
      <c r="B1171" t="str">
        <f>VLOOKUP(D1171,'[1]DOF080 Rev'!B:B,1,FALSE)</f>
        <v>2311504</v>
      </c>
      <c r="C1171" t="str">
        <f>VLOOKUP(D1171,Category!A:B,2,FALSE)</f>
        <v>NCOS</v>
      </c>
      <c r="D1171" t="str">
        <f t="shared" si="115"/>
        <v>2311504</v>
      </c>
      <c r="E1171" t="str">
        <f t="shared" si="113"/>
        <v>People &amp; Place DirectorateAss Dir DeliveryTechnical Services</v>
      </c>
      <c r="F1171" t="s">
        <v>482</v>
      </c>
      <c r="G1171" t="s">
        <v>483</v>
      </c>
      <c r="H1171" t="s">
        <v>247</v>
      </c>
      <c r="I1171" t="s">
        <v>1236</v>
      </c>
      <c r="J1171" t="s">
        <v>898</v>
      </c>
      <c r="K1171" t="s">
        <v>899</v>
      </c>
      <c r="L1171">
        <v>231</v>
      </c>
      <c r="M1171" t="s">
        <v>900</v>
      </c>
      <c r="N1171">
        <v>1504</v>
      </c>
      <c r="O1171" t="s">
        <v>161</v>
      </c>
      <c r="P1171" s="6" t="str">
        <f t="shared" si="114"/>
        <v>Expenditure</v>
      </c>
      <c r="Q1171" s="246">
        <v>26000</v>
      </c>
      <c r="R1171" s="246">
        <v>26000</v>
      </c>
      <c r="S1171" s="244">
        <v>26000</v>
      </c>
      <c r="V1171" s="259">
        <f t="shared" si="116"/>
        <v>26000</v>
      </c>
      <c r="AH1171" s="245">
        <v>-5000</v>
      </c>
      <c r="AJ1171" s="245">
        <v>26000</v>
      </c>
      <c r="AK1171" s="250">
        <v>21000</v>
      </c>
      <c r="AP1171" s="257">
        <f t="shared" si="111"/>
        <v>21000</v>
      </c>
      <c r="AS1171" s="245">
        <f t="shared" si="112"/>
        <v>21000</v>
      </c>
      <c r="AU1171" s="8" t="s">
        <v>3116</v>
      </c>
    </row>
    <row r="1172" spans="2:47" hidden="1" x14ac:dyDescent="0.3">
      <c r="B1172" t="str">
        <f>VLOOKUP(D1172,'[1]DOF080 Rev'!B:B,1,FALSE)</f>
        <v>2312000</v>
      </c>
      <c r="C1172" t="str">
        <f>VLOOKUP(D1172,Category!A:B,2,FALSE)</f>
        <v>NCOS</v>
      </c>
      <c r="D1172" t="str">
        <f t="shared" si="115"/>
        <v>2312000</v>
      </c>
      <c r="E1172" t="str">
        <f t="shared" si="113"/>
        <v>People &amp; Place DirectorateAss Dir DeliveryTechnical Services</v>
      </c>
      <c r="F1172" t="s">
        <v>482</v>
      </c>
      <c r="G1172" t="s">
        <v>483</v>
      </c>
      <c r="H1172" t="s">
        <v>247</v>
      </c>
      <c r="I1172" t="s">
        <v>1236</v>
      </c>
      <c r="J1172" t="s">
        <v>898</v>
      </c>
      <c r="K1172" t="s">
        <v>899</v>
      </c>
      <c r="L1172">
        <v>231</v>
      </c>
      <c r="M1172" t="s">
        <v>900</v>
      </c>
      <c r="N1172">
        <v>2000</v>
      </c>
      <c r="O1172" t="s">
        <v>271</v>
      </c>
      <c r="P1172" s="6" t="str">
        <f t="shared" si="114"/>
        <v>Expenditure</v>
      </c>
      <c r="Q1172" s="246">
        <v>30</v>
      </c>
      <c r="R1172" s="246">
        <v>30</v>
      </c>
      <c r="S1172" s="244">
        <v>30</v>
      </c>
      <c r="V1172" s="259">
        <f t="shared" si="116"/>
        <v>30</v>
      </c>
      <c r="AJ1172" s="245">
        <v>30</v>
      </c>
      <c r="AK1172" s="250">
        <v>30</v>
      </c>
      <c r="AP1172" s="257">
        <f t="shared" si="111"/>
        <v>30</v>
      </c>
      <c r="AS1172" s="245">
        <f t="shared" si="112"/>
        <v>30</v>
      </c>
      <c r="AU1172" s="8" t="s">
        <v>1286</v>
      </c>
    </row>
    <row r="1173" spans="2:47" hidden="1" x14ac:dyDescent="0.3">
      <c r="B1173" t="str">
        <f>VLOOKUP(D1173,'[1]DOF080 Rev'!B:B,1,FALSE)</f>
        <v>2312016</v>
      </c>
      <c r="C1173" t="str">
        <f>VLOOKUP(D1173,Category!A:B,2,FALSE)</f>
        <v>NCOS</v>
      </c>
      <c r="D1173" t="str">
        <f t="shared" si="115"/>
        <v>2312016</v>
      </c>
      <c r="E1173" t="str">
        <f t="shared" si="113"/>
        <v>People &amp; Place DirectorateAss Dir DeliveryTechnical Services</v>
      </c>
      <c r="F1173" t="s">
        <v>482</v>
      </c>
      <c r="G1173" t="s">
        <v>483</v>
      </c>
      <c r="H1173" t="s">
        <v>247</v>
      </c>
      <c r="I1173" t="s">
        <v>1236</v>
      </c>
      <c r="J1173" t="s">
        <v>898</v>
      </c>
      <c r="K1173" t="s">
        <v>899</v>
      </c>
      <c r="L1173">
        <v>231</v>
      </c>
      <c r="M1173" t="s">
        <v>900</v>
      </c>
      <c r="N1173">
        <v>2016</v>
      </c>
      <c r="O1173" t="s">
        <v>169</v>
      </c>
      <c r="P1173" s="6" t="str">
        <f t="shared" si="114"/>
        <v>Expenditure</v>
      </c>
      <c r="Q1173" s="246">
        <v>290</v>
      </c>
      <c r="R1173" s="246">
        <v>290</v>
      </c>
      <c r="S1173" s="244">
        <v>290</v>
      </c>
      <c r="V1173" s="259">
        <f t="shared" si="116"/>
        <v>290</v>
      </c>
      <c r="AJ1173" s="245">
        <v>290</v>
      </c>
      <c r="AK1173" s="250">
        <v>290</v>
      </c>
      <c r="AP1173" s="257">
        <f t="shared" si="111"/>
        <v>290</v>
      </c>
      <c r="AS1173" s="245">
        <f t="shared" si="112"/>
        <v>290</v>
      </c>
      <c r="AU1173" s="8" t="s">
        <v>1286</v>
      </c>
    </row>
    <row r="1174" spans="2:47" hidden="1" x14ac:dyDescent="0.3">
      <c r="B1174" t="str">
        <f>VLOOKUP(D1174,'[1]DOF080 Rev'!B:B,1,FALSE)</f>
        <v>2312066</v>
      </c>
      <c r="C1174" t="str">
        <f>VLOOKUP(D1174,Category!A:B,2,FALSE)</f>
        <v>NCOS</v>
      </c>
      <c r="D1174" t="str">
        <f t="shared" si="115"/>
        <v>2312066</v>
      </c>
      <c r="E1174" t="str">
        <f t="shared" si="113"/>
        <v>People &amp; Place DirectorateAss Dir DeliveryTechnical Services</v>
      </c>
      <c r="F1174" t="s">
        <v>482</v>
      </c>
      <c r="G1174" t="s">
        <v>483</v>
      </c>
      <c r="H1174" t="s">
        <v>247</v>
      </c>
      <c r="I1174" t="s">
        <v>1236</v>
      </c>
      <c r="J1174" t="s">
        <v>898</v>
      </c>
      <c r="K1174" t="s">
        <v>899</v>
      </c>
      <c r="L1174">
        <v>231</v>
      </c>
      <c r="M1174" t="s">
        <v>900</v>
      </c>
      <c r="N1174">
        <v>2066</v>
      </c>
      <c r="O1174" t="s">
        <v>444</v>
      </c>
      <c r="P1174" s="6" t="str">
        <f t="shared" si="114"/>
        <v>Expenditure</v>
      </c>
      <c r="Q1174" s="246">
        <v>2200</v>
      </c>
      <c r="R1174" s="246">
        <v>2200</v>
      </c>
      <c r="S1174" s="244">
        <v>2200</v>
      </c>
      <c r="V1174" s="259">
        <f t="shared" si="116"/>
        <v>2200</v>
      </c>
      <c r="AJ1174" s="245">
        <v>2200</v>
      </c>
      <c r="AK1174" s="250">
        <v>2200</v>
      </c>
      <c r="AP1174" s="257">
        <f t="shared" si="111"/>
        <v>2200</v>
      </c>
      <c r="AS1174" s="245">
        <f t="shared" si="112"/>
        <v>2200</v>
      </c>
      <c r="AU1174" s="8" t="s">
        <v>1286</v>
      </c>
    </row>
    <row r="1175" spans="2:47" hidden="1" x14ac:dyDescent="0.3">
      <c r="B1175" t="str">
        <f>VLOOKUP(D1175,'[1]DOF080 Rev'!B:B,1,FALSE)</f>
        <v>2312070</v>
      </c>
      <c r="C1175" t="str">
        <f>VLOOKUP(D1175,Category!A:B,2,FALSE)</f>
        <v>NCOS</v>
      </c>
      <c r="D1175" t="str">
        <f t="shared" si="115"/>
        <v>2312070</v>
      </c>
      <c r="E1175" t="str">
        <f t="shared" si="113"/>
        <v>People &amp; Place DirectorateAss Dir DeliveryTechnical Services</v>
      </c>
      <c r="F1175" t="s">
        <v>482</v>
      </c>
      <c r="G1175" t="s">
        <v>483</v>
      </c>
      <c r="H1175" t="s">
        <v>247</v>
      </c>
      <c r="I1175" t="s">
        <v>1236</v>
      </c>
      <c r="J1175" t="s">
        <v>898</v>
      </c>
      <c r="K1175" t="s">
        <v>899</v>
      </c>
      <c r="L1175">
        <v>231</v>
      </c>
      <c r="M1175" t="s">
        <v>900</v>
      </c>
      <c r="N1175">
        <v>2070</v>
      </c>
      <c r="O1175" t="s">
        <v>279</v>
      </c>
      <c r="P1175" s="6" t="str">
        <f t="shared" si="114"/>
        <v>Expenditure</v>
      </c>
      <c r="Q1175" s="246">
        <v>150</v>
      </c>
      <c r="R1175" s="246">
        <v>150</v>
      </c>
      <c r="S1175" s="244">
        <v>150</v>
      </c>
      <c r="V1175" s="259">
        <f t="shared" si="116"/>
        <v>150</v>
      </c>
      <c r="AJ1175" s="245">
        <v>150</v>
      </c>
      <c r="AK1175" s="250">
        <v>150</v>
      </c>
      <c r="AP1175" s="257">
        <f t="shared" si="111"/>
        <v>150</v>
      </c>
      <c r="AS1175" s="245">
        <f t="shared" si="112"/>
        <v>150</v>
      </c>
      <c r="AU1175" s="8" t="s">
        <v>1286</v>
      </c>
    </row>
    <row r="1176" spans="2:47" hidden="1" x14ac:dyDescent="0.3">
      <c r="B1176" t="str">
        <f>VLOOKUP(D1176,'[1]DOF080 Rev'!B:B,1,FALSE)</f>
        <v>2312076</v>
      </c>
      <c r="C1176" t="str">
        <f>VLOOKUP(D1176,Category!A:B,2,FALSE)</f>
        <v>NCOS</v>
      </c>
      <c r="D1176" t="str">
        <f t="shared" si="115"/>
        <v>2312076</v>
      </c>
      <c r="E1176" t="str">
        <f t="shared" si="113"/>
        <v>People &amp; Place DirectorateAss Dir DeliveryTechnical Services</v>
      </c>
      <c r="F1176" t="s">
        <v>482</v>
      </c>
      <c r="G1176" t="s">
        <v>483</v>
      </c>
      <c r="H1176" t="s">
        <v>247</v>
      </c>
      <c r="I1176" t="s">
        <v>1236</v>
      </c>
      <c r="J1176" t="s">
        <v>898</v>
      </c>
      <c r="K1176" t="s">
        <v>899</v>
      </c>
      <c r="L1176">
        <v>231</v>
      </c>
      <c r="M1176" t="s">
        <v>900</v>
      </c>
      <c r="N1176">
        <v>2076</v>
      </c>
      <c r="O1176" t="s">
        <v>509</v>
      </c>
      <c r="P1176" s="6" t="str">
        <f t="shared" si="114"/>
        <v>Expenditure</v>
      </c>
      <c r="Q1176" s="246">
        <v>310</v>
      </c>
      <c r="R1176" s="246">
        <v>310</v>
      </c>
      <c r="S1176" s="244">
        <v>310</v>
      </c>
      <c r="V1176" s="259">
        <f t="shared" si="116"/>
        <v>310</v>
      </c>
      <c r="AJ1176" s="245">
        <v>310</v>
      </c>
      <c r="AK1176" s="250">
        <v>310</v>
      </c>
      <c r="AP1176" s="257">
        <f t="shared" si="111"/>
        <v>310</v>
      </c>
      <c r="AS1176" s="245">
        <f t="shared" si="112"/>
        <v>310</v>
      </c>
      <c r="AU1176" s="8" t="s">
        <v>1286</v>
      </c>
    </row>
    <row r="1177" spans="2:47" hidden="1" x14ac:dyDescent="0.3">
      <c r="B1177" t="str">
        <f>VLOOKUP(D1177,'[1]DOF080 Rev'!B:B,1,FALSE)</f>
        <v>2312078</v>
      </c>
      <c r="C1177" t="str">
        <f>VLOOKUP(D1177,Category!A:B,2,FALSE)</f>
        <v>NCOS</v>
      </c>
      <c r="D1177" t="str">
        <f t="shared" si="115"/>
        <v>2312078</v>
      </c>
      <c r="E1177" t="str">
        <f t="shared" si="113"/>
        <v>People &amp; Place DirectorateAss Dir DeliveryTechnical Services</v>
      </c>
      <c r="F1177" t="s">
        <v>482</v>
      </c>
      <c r="G1177" t="s">
        <v>483</v>
      </c>
      <c r="H1177" t="s">
        <v>247</v>
      </c>
      <c r="I1177" t="s">
        <v>1236</v>
      </c>
      <c r="J1177" t="s">
        <v>898</v>
      </c>
      <c r="K1177" t="s">
        <v>899</v>
      </c>
      <c r="L1177">
        <v>231</v>
      </c>
      <c r="M1177" t="s">
        <v>900</v>
      </c>
      <c r="N1177">
        <v>2078</v>
      </c>
      <c r="O1177" t="s">
        <v>284</v>
      </c>
      <c r="P1177" s="6" t="str">
        <f t="shared" si="114"/>
        <v>Expenditure</v>
      </c>
      <c r="Q1177" s="246">
        <v>1660</v>
      </c>
      <c r="R1177" s="246">
        <v>1660</v>
      </c>
      <c r="S1177" s="244">
        <v>1660</v>
      </c>
      <c r="V1177" s="259">
        <f t="shared" si="116"/>
        <v>1660</v>
      </c>
      <c r="AJ1177" s="245">
        <v>1660</v>
      </c>
      <c r="AK1177" s="250">
        <v>1660</v>
      </c>
      <c r="AP1177" s="257">
        <f t="shared" si="111"/>
        <v>1660</v>
      </c>
      <c r="AS1177" s="245">
        <f t="shared" si="112"/>
        <v>1660</v>
      </c>
      <c r="AU1177" s="8" t="s">
        <v>1286</v>
      </c>
    </row>
    <row r="1178" spans="2:47" hidden="1" x14ac:dyDescent="0.3">
      <c r="B1178" t="str">
        <f>VLOOKUP(D1178,'[1]DOF080 Rev'!B:B,1,FALSE)</f>
        <v>2312085</v>
      </c>
      <c r="C1178" t="str">
        <f>VLOOKUP(D1178,Category!A:B,2,FALSE)</f>
        <v>NCOS</v>
      </c>
      <c r="D1178" t="str">
        <f t="shared" si="115"/>
        <v>2312085</v>
      </c>
      <c r="E1178" t="str">
        <f t="shared" si="113"/>
        <v>People &amp; Place DirectorateAss Dir DeliveryTechnical Services</v>
      </c>
      <c r="F1178" t="s">
        <v>482</v>
      </c>
      <c r="G1178" t="s">
        <v>483</v>
      </c>
      <c r="H1178" t="s">
        <v>247</v>
      </c>
      <c r="I1178" t="s">
        <v>1236</v>
      </c>
      <c r="J1178" t="s">
        <v>898</v>
      </c>
      <c r="K1178" t="s">
        <v>899</v>
      </c>
      <c r="L1178">
        <v>231</v>
      </c>
      <c r="M1178" t="s">
        <v>900</v>
      </c>
      <c r="N1178">
        <v>2085</v>
      </c>
      <c r="O1178" t="s">
        <v>280</v>
      </c>
      <c r="P1178" s="6" t="str">
        <f t="shared" si="114"/>
        <v>Expenditure</v>
      </c>
      <c r="Q1178" s="246">
        <v>5500</v>
      </c>
      <c r="R1178" s="246">
        <v>5500</v>
      </c>
      <c r="S1178" s="244">
        <v>5500</v>
      </c>
      <c r="V1178" s="259">
        <f t="shared" si="116"/>
        <v>5500</v>
      </c>
      <c r="X1178" s="245">
        <v>810</v>
      </c>
      <c r="AJ1178" s="245">
        <v>5500</v>
      </c>
      <c r="AK1178" s="250">
        <v>6310</v>
      </c>
      <c r="AP1178" s="257">
        <f t="shared" si="111"/>
        <v>6310</v>
      </c>
      <c r="AS1178" s="245">
        <f t="shared" si="112"/>
        <v>6310</v>
      </c>
      <c r="AU1178" s="8" t="s">
        <v>1286</v>
      </c>
    </row>
    <row r="1179" spans="2:47" ht="28.8" hidden="1" x14ac:dyDescent="0.3">
      <c r="B1179" t="str">
        <f>VLOOKUP(D1179,'[1]DOF080 Rev'!B:B,1,FALSE)</f>
        <v>22661000</v>
      </c>
      <c r="C1179" t="str">
        <f>VLOOKUP(D1179,Category!A:B,2,FALSE)</f>
        <v>NCOS</v>
      </c>
      <c r="D1179" t="str">
        <f t="shared" si="115"/>
        <v>22661000</v>
      </c>
      <c r="E1179" t="str">
        <f t="shared" si="113"/>
        <v>People &amp; Place DirectorateAss Dir DeliveryPublic Conveniences</v>
      </c>
      <c r="F1179" t="s">
        <v>482</v>
      </c>
      <c r="G1179" t="s">
        <v>483</v>
      </c>
      <c r="H1179" t="s">
        <v>247</v>
      </c>
      <c r="I1179" t="s">
        <v>1236</v>
      </c>
      <c r="J1179" t="s">
        <v>901</v>
      </c>
      <c r="K1179" t="s">
        <v>902</v>
      </c>
      <c r="L1179">
        <v>2266</v>
      </c>
      <c r="M1179" t="s">
        <v>902</v>
      </c>
      <c r="N1179">
        <v>1000</v>
      </c>
      <c r="O1179" t="s">
        <v>427</v>
      </c>
      <c r="P1179" s="6" t="str">
        <f t="shared" si="114"/>
        <v>Expenditure</v>
      </c>
      <c r="Q1179" s="246">
        <v>5320</v>
      </c>
      <c r="R1179" s="246">
        <v>5320</v>
      </c>
      <c r="S1179" s="244">
        <v>5320</v>
      </c>
      <c r="V1179" s="259">
        <f t="shared" si="116"/>
        <v>5320</v>
      </c>
      <c r="AJ1179" s="245">
        <v>5320</v>
      </c>
      <c r="AK1179" s="250">
        <v>5320</v>
      </c>
      <c r="AP1179" s="257">
        <f t="shared" si="111"/>
        <v>5320</v>
      </c>
      <c r="AS1179" s="245">
        <f t="shared" si="112"/>
        <v>5320</v>
      </c>
      <c r="AU1179" s="8" t="s">
        <v>3086</v>
      </c>
    </row>
    <row r="1180" spans="2:47" hidden="1" x14ac:dyDescent="0.3">
      <c r="B1180" t="str">
        <f>VLOOKUP(D1180,'[1]DOF080 Rev'!B:B,1,FALSE)</f>
        <v>22661082</v>
      </c>
      <c r="C1180" t="str">
        <f>VLOOKUP(D1180,Category!A:B,2,FALSE)</f>
        <v>NCOS</v>
      </c>
      <c r="D1180" t="str">
        <f t="shared" si="115"/>
        <v>22661082</v>
      </c>
      <c r="E1180" t="str">
        <f t="shared" si="113"/>
        <v>People &amp; Place DirectorateAss Dir DeliveryPublic Conveniences</v>
      </c>
      <c r="F1180" t="s">
        <v>482</v>
      </c>
      <c r="G1180" t="s">
        <v>483</v>
      </c>
      <c r="H1180" t="s">
        <v>247</v>
      </c>
      <c r="I1180" t="s">
        <v>1236</v>
      </c>
      <c r="J1180" t="s">
        <v>901</v>
      </c>
      <c r="K1180" t="s">
        <v>902</v>
      </c>
      <c r="L1180">
        <v>2266</v>
      </c>
      <c r="M1180" t="s">
        <v>902</v>
      </c>
      <c r="N1180">
        <v>1082</v>
      </c>
      <c r="O1180" t="s">
        <v>615</v>
      </c>
      <c r="P1180" s="6" t="str">
        <f t="shared" si="114"/>
        <v>Expenditure</v>
      </c>
      <c r="Q1180" s="246">
        <v>4010</v>
      </c>
      <c r="R1180" s="246">
        <v>4010</v>
      </c>
      <c r="S1180" s="244">
        <v>4010</v>
      </c>
      <c r="V1180" s="259">
        <f t="shared" si="116"/>
        <v>4010</v>
      </c>
      <c r="AH1180" s="245">
        <v>-3510</v>
      </c>
      <c r="AJ1180" s="245">
        <v>4010</v>
      </c>
      <c r="AK1180" s="250">
        <v>500</v>
      </c>
      <c r="AP1180" s="257">
        <f t="shared" si="111"/>
        <v>500</v>
      </c>
      <c r="AS1180" s="245">
        <f t="shared" si="112"/>
        <v>500</v>
      </c>
      <c r="AU1180" s="8" t="s">
        <v>3117</v>
      </c>
    </row>
    <row r="1181" spans="2:47" hidden="1" x14ac:dyDescent="0.3">
      <c r="B1181" t="str">
        <f>VLOOKUP(D1181,'[1]DOF080 Rev'!B:B,1,FALSE)</f>
        <v>22662079</v>
      </c>
      <c r="C1181" t="str">
        <f>VLOOKUP(D1181,Category!A:B,2,FALSE)</f>
        <v>NCOS</v>
      </c>
      <c r="D1181" t="str">
        <f t="shared" si="115"/>
        <v>22662079</v>
      </c>
      <c r="E1181" t="str">
        <f t="shared" si="113"/>
        <v>People &amp; Place DirectorateAss Dir DeliveryPublic Conveniences</v>
      </c>
      <c r="F1181" t="s">
        <v>482</v>
      </c>
      <c r="G1181" t="s">
        <v>483</v>
      </c>
      <c r="H1181" t="s">
        <v>247</v>
      </c>
      <c r="I1181" t="s">
        <v>1236</v>
      </c>
      <c r="J1181" t="s">
        <v>901</v>
      </c>
      <c r="K1181" t="s">
        <v>902</v>
      </c>
      <c r="L1181">
        <v>2266</v>
      </c>
      <c r="M1181" t="s">
        <v>902</v>
      </c>
      <c r="N1181">
        <v>2079</v>
      </c>
      <c r="O1181" t="s">
        <v>35</v>
      </c>
      <c r="P1181" s="6" t="str">
        <f t="shared" si="114"/>
        <v>Expenditure</v>
      </c>
      <c r="Q1181" s="246">
        <v>1600</v>
      </c>
      <c r="R1181" s="246">
        <v>1600</v>
      </c>
      <c r="S1181" s="244">
        <v>1600</v>
      </c>
      <c r="V1181" s="259">
        <f t="shared" si="116"/>
        <v>1600</v>
      </c>
      <c r="AJ1181" s="245">
        <v>1600</v>
      </c>
      <c r="AK1181" s="250">
        <v>1600</v>
      </c>
      <c r="AP1181" s="257">
        <f t="shared" si="111"/>
        <v>1600</v>
      </c>
      <c r="AS1181" s="245">
        <f t="shared" si="112"/>
        <v>1600</v>
      </c>
      <c r="AU1181" s="8" t="s">
        <v>1286</v>
      </c>
    </row>
    <row r="1182" spans="2:47" hidden="1" x14ac:dyDescent="0.3">
      <c r="B1182" t="str">
        <f>VLOOKUP(D1182,'[1]DOF080 Rev'!B:B,1,FALSE)</f>
        <v>22662189</v>
      </c>
      <c r="C1182" t="str">
        <f>VLOOKUP(D1182,Category!A:B,2,FALSE)</f>
        <v>NCOS</v>
      </c>
      <c r="D1182" t="str">
        <f t="shared" si="115"/>
        <v>22662189</v>
      </c>
      <c r="E1182" t="str">
        <f t="shared" si="113"/>
        <v>People &amp; Place DirectorateAss Dir DeliveryPublic Conveniences</v>
      </c>
      <c r="F1182" t="s">
        <v>482</v>
      </c>
      <c r="G1182" t="s">
        <v>483</v>
      </c>
      <c r="H1182" t="s">
        <v>247</v>
      </c>
      <c r="I1182" t="s">
        <v>1236</v>
      </c>
      <c r="J1182" t="s">
        <v>901</v>
      </c>
      <c r="K1182" t="s">
        <v>902</v>
      </c>
      <c r="L1182">
        <v>2266</v>
      </c>
      <c r="M1182" t="s">
        <v>902</v>
      </c>
      <c r="N1182">
        <v>2189</v>
      </c>
      <c r="O1182" t="s">
        <v>903</v>
      </c>
      <c r="P1182" s="6" t="str">
        <f t="shared" si="114"/>
        <v>Expenditure</v>
      </c>
      <c r="Q1182" s="246">
        <v>0</v>
      </c>
      <c r="R1182" s="246">
        <v>0</v>
      </c>
      <c r="S1182" s="244">
        <v>0</v>
      </c>
      <c r="V1182" s="259">
        <f t="shared" si="116"/>
        <v>0</v>
      </c>
      <c r="AJ1182" s="245">
        <v>0</v>
      </c>
      <c r="AK1182" s="250">
        <v>0</v>
      </c>
      <c r="AP1182" s="257">
        <f t="shared" si="111"/>
        <v>0</v>
      </c>
      <c r="AS1182" s="245">
        <f t="shared" si="112"/>
        <v>0</v>
      </c>
      <c r="AU1182" s="8" t="s">
        <v>1286</v>
      </c>
    </row>
    <row r="1183" spans="2:47" hidden="1" x14ac:dyDescent="0.3">
      <c r="B1183" t="str">
        <f>VLOOKUP(D1183,'[1]DOF080 Rev'!B:B,1,FALSE)</f>
        <v>22665002</v>
      </c>
      <c r="C1183" t="s">
        <v>1294</v>
      </c>
      <c r="D1183" t="str">
        <f t="shared" si="115"/>
        <v>22665002</v>
      </c>
      <c r="E1183" t="str">
        <f t="shared" si="113"/>
        <v>People &amp; Place DirectorateAss Dir DeliveryPublic Conveniences</v>
      </c>
      <c r="F1183" t="s">
        <v>482</v>
      </c>
      <c r="G1183" t="s">
        <v>483</v>
      </c>
      <c r="H1183" t="s">
        <v>247</v>
      </c>
      <c r="I1183" t="s">
        <v>1236</v>
      </c>
      <c r="J1183" t="s">
        <v>901</v>
      </c>
      <c r="K1183" t="s">
        <v>902</v>
      </c>
      <c r="L1183">
        <v>2266</v>
      </c>
      <c r="M1183" t="s">
        <v>902</v>
      </c>
      <c r="N1183">
        <v>5002</v>
      </c>
      <c r="O1183" t="s">
        <v>308</v>
      </c>
      <c r="P1183" s="6" t="s">
        <v>1185</v>
      </c>
      <c r="Q1183" s="246">
        <v>22600</v>
      </c>
      <c r="R1183" s="246">
        <v>22600</v>
      </c>
      <c r="S1183" s="244">
        <v>22600</v>
      </c>
      <c r="V1183" s="259">
        <f t="shared" si="116"/>
        <v>22600</v>
      </c>
      <c r="AJ1183" s="245">
        <v>22600</v>
      </c>
      <c r="AK1183" s="250">
        <v>22600</v>
      </c>
      <c r="AP1183" s="257">
        <f t="shared" si="111"/>
        <v>22600</v>
      </c>
      <c r="AS1183" s="245">
        <f t="shared" si="112"/>
        <v>22600</v>
      </c>
      <c r="AU1183" s="8" t="s">
        <v>1286</v>
      </c>
    </row>
    <row r="1184" spans="2:47" hidden="1" x14ac:dyDescent="0.3">
      <c r="B1184" t="str">
        <f>VLOOKUP(D1184,'[1]DOF080 Rev'!B:B,1,FALSE)</f>
        <v>22671000</v>
      </c>
      <c r="C1184" t="str">
        <f>VLOOKUP(D1184,Category!A:B,2,FALSE)</f>
        <v>NCOS</v>
      </c>
      <c r="D1184" t="str">
        <f t="shared" si="115"/>
        <v>22671000</v>
      </c>
      <c r="E1184" t="str">
        <f t="shared" si="113"/>
        <v>People &amp; Place DirectorateAss Dir DeliveryPublic Conveniences</v>
      </c>
      <c r="F1184" t="s">
        <v>482</v>
      </c>
      <c r="G1184" t="s">
        <v>483</v>
      </c>
      <c r="H1184" t="s">
        <v>247</v>
      </c>
      <c r="I1184" t="s">
        <v>1236</v>
      </c>
      <c r="J1184" t="s">
        <v>901</v>
      </c>
      <c r="K1184" t="s">
        <v>902</v>
      </c>
      <c r="L1184">
        <v>2267</v>
      </c>
      <c r="M1184" t="s">
        <v>904</v>
      </c>
      <c r="N1184">
        <v>1000</v>
      </c>
      <c r="O1184" t="s">
        <v>427</v>
      </c>
      <c r="P1184" s="6" t="str">
        <f t="shared" si="114"/>
        <v>Expenditure</v>
      </c>
      <c r="Q1184" s="246">
        <v>720</v>
      </c>
      <c r="R1184" s="246">
        <v>720</v>
      </c>
      <c r="S1184" s="244">
        <v>720</v>
      </c>
      <c r="V1184" s="259">
        <f t="shared" si="116"/>
        <v>720</v>
      </c>
      <c r="AJ1184" s="245">
        <v>720</v>
      </c>
      <c r="AK1184" s="250">
        <v>720</v>
      </c>
      <c r="AP1184" s="257">
        <f t="shared" si="111"/>
        <v>720</v>
      </c>
      <c r="AS1184" s="245">
        <f t="shared" si="112"/>
        <v>720</v>
      </c>
      <c r="AU1184" s="8" t="s">
        <v>1286</v>
      </c>
    </row>
    <row r="1185" spans="2:47" hidden="1" x14ac:dyDescent="0.3">
      <c r="B1185" t="str">
        <f>VLOOKUP(D1185,'[1]DOF080 Rev'!B:B,1,FALSE)</f>
        <v>22671002</v>
      </c>
      <c r="C1185" t="str">
        <f>VLOOKUP(D1185,Category!A:B,2,FALSE)</f>
        <v>NCOS</v>
      </c>
      <c r="D1185" t="str">
        <f t="shared" si="115"/>
        <v>22671002</v>
      </c>
      <c r="E1185" t="str">
        <f t="shared" si="113"/>
        <v>People &amp; Place DirectorateAss Dir DeliveryPublic Conveniences</v>
      </c>
      <c r="F1185" t="s">
        <v>482</v>
      </c>
      <c r="G1185" t="s">
        <v>483</v>
      </c>
      <c r="H1185" t="s">
        <v>247</v>
      </c>
      <c r="I1185" t="s">
        <v>1236</v>
      </c>
      <c r="J1185" t="s">
        <v>901</v>
      </c>
      <c r="K1185" t="s">
        <v>902</v>
      </c>
      <c r="L1185">
        <v>2267</v>
      </c>
      <c r="M1185" t="s">
        <v>904</v>
      </c>
      <c r="N1185">
        <v>1002</v>
      </c>
      <c r="O1185" t="s">
        <v>597</v>
      </c>
      <c r="P1185" s="6" t="str">
        <f t="shared" si="114"/>
        <v>Expenditure</v>
      </c>
      <c r="Q1185" s="246">
        <v>12490</v>
      </c>
      <c r="R1185" s="246">
        <v>12490</v>
      </c>
      <c r="S1185" s="244">
        <v>12490</v>
      </c>
      <c r="V1185" s="259">
        <f t="shared" si="116"/>
        <v>12490</v>
      </c>
      <c r="X1185" s="245">
        <v>550</v>
      </c>
      <c r="AJ1185" s="245">
        <v>12490</v>
      </c>
      <c r="AK1185" s="250">
        <v>13040</v>
      </c>
      <c r="AP1185" s="257">
        <f t="shared" si="111"/>
        <v>13040</v>
      </c>
      <c r="AS1185" s="245">
        <f t="shared" si="112"/>
        <v>13040</v>
      </c>
      <c r="AU1185" s="8" t="s">
        <v>3118</v>
      </c>
    </row>
    <row r="1186" spans="2:47" hidden="1" x14ac:dyDescent="0.3">
      <c r="B1186" t="str">
        <f>VLOOKUP(D1186,'[1]DOF080 Rev'!B:B,1,FALSE)</f>
        <v>22671016</v>
      </c>
      <c r="C1186" t="str">
        <f>VLOOKUP(D1186,Category!A:B,2,FALSE)</f>
        <v>NCOS</v>
      </c>
      <c r="D1186" t="str">
        <f t="shared" si="115"/>
        <v>22671016</v>
      </c>
      <c r="E1186" t="str">
        <f t="shared" si="113"/>
        <v>People &amp; Place DirectorateAss Dir DeliveryPublic Conveniences</v>
      </c>
      <c r="F1186" t="s">
        <v>482</v>
      </c>
      <c r="G1186" t="s">
        <v>483</v>
      </c>
      <c r="H1186" t="s">
        <v>247</v>
      </c>
      <c r="I1186" t="s">
        <v>1236</v>
      </c>
      <c r="J1186" t="s">
        <v>901</v>
      </c>
      <c r="K1186" t="s">
        <v>902</v>
      </c>
      <c r="L1186">
        <v>2267</v>
      </c>
      <c r="M1186" t="s">
        <v>904</v>
      </c>
      <c r="N1186">
        <v>1016</v>
      </c>
      <c r="O1186" t="s">
        <v>599</v>
      </c>
      <c r="P1186" s="6" t="str">
        <f t="shared" si="114"/>
        <v>Expenditure</v>
      </c>
      <c r="Q1186" s="246">
        <v>1000</v>
      </c>
      <c r="R1186" s="246">
        <v>1000</v>
      </c>
      <c r="S1186" s="244">
        <v>1000</v>
      </c>
      <c r="V1186" s="259">
        <f t="shared" si="116"/>
        <v>1000</v>
      </c>
      <c r="AJ1186" s="245">
        <v>1000</v>
      </c>
      <c r="AK1186" s="250">
        <v>1000</v>
      </c>
      <c r="AP1186" s="257">
        <f t="shared" si="111"/>
        <v>1000</v>
      </c>
      <c r="AS1186" s="245">
        <f t="shared" si="112"/>
        <v>1000</v>
      </c>
      <c r="AU1186" s="8" t="s">
        <v>1286</v>
      </c>
    </row>
    <row r="1187" spans="2:47" hidden="1" x14ac:dyDescent="0.3">
      <c r="B1187" t="str">
        <f>VLOOKUP(D1187,'[1]DOF080 Rev'!B:B,1,FALSE)</f>
        <v>22671022</v>
      </c>
      <c r="C1187" t="str">
        <f>VLOOKUP(D1187,Category!A:B,2,FALSE)</f>
        <v>NCOS</v>
      </c>
      <c r="D1187" t="str">
        <f t="shared" si="115"/>
        <v>22671022</v>
      </c>
      <c r="E1187" t="str">
        <f t="shared" si="113"/>
        <v>People &amp; Place DirectorateAss Dir DeliveryPublic Conveniences</v>
      </c>
      <c r="F1187" t="s">
        <v>482</v>
      </c>
      <c r="G1187" t="s">
        <v>483</v>
      </c>
      <c r="H1187" t="s">
        <v>247</v>
      </c>
      <c r="I1187" t="s">
        <v>1236</v>
      </c>
      <c r="J1187" t="s">
        <v>901</v>
      </c>
      <c r="K1187" t="s">
        <v>902</v>
      </c>
      <c r="L1187">
        <v>2267</v>
      </c>
      <c r="M1187" t="s">
        <v>904</v>
      </c>
      <c r="N1187">
        <v>1022</v>
      </c>
      <c r="O1187" t="s">
        <v>602</v>
      </c>
      <c r="P1187" s="6" t="str">
        <f t="shared" si="114"/>
        <v>Expenditure</v>
      </c>
      <c r="Q1187" s="246">
        <v>1370</v>
      </c>
      <c r="R1187" s="246">
        <v>1370</v>
      </c>
      <c r="S1187" s="244">
        <v>1370</v>
      </c>
      <c r="V1187" s="259">
        <f t="shared" si="116"/>
        <v>1370</v>
      </c>
      <c r="X1187" s="245">
        <v>340</v>
      </c>
      <c r="AJ1187" s="245">
        <v>1370</v>
      </c>
      <c r="AK1187" s="250">
        <v>1710</v>
      </c>
      <c r="AP1187" s="257">
        <f t="shared" si="111"/>
        <v>1710</v>
      </c>
      <c r="AS1187" s="245">
        <f t="shared" si="112"/>
        <v>1710</v>
      </c>
      <c r="AU1187" s="8" t="s">
        <v>1286</v>
      </c>
    </row>
    <row r="1188" spans="2:47" hidden="1" x14ac:dyDescent="0.3">
      <c r="B1188" t="str">
        <f>VLOOKUP(D1188,'[1]DOF080 Rev'!B:B,1,FALSE)</f>
        <v>22671023</v>
      </c>
      <c r="C1188" t="str">
        <f>VLOOKUP(D1188,Category!A:B,2,FALSE)</f>
        <v>NCOS</v>
      </c>
      <c r="D1188" t="str">
        <f t="shared" si="115"/>
        <v>22671023</v>
      </c>
      <c r="E1188" t="str">
        <f t="shared" si="113"/>
        <v>People &amp; Place DirectorateAss Dir DeliveryPublic Conveniences</v>
      </c>
      <c r="F1188" t="s">
        <v>482</v>
      </c>
      <c r="G1188" t="s">
        <v>483</v>
      </c>
      <c r="H1188" t="s">
        <v>247</v>
      </c>
      <c r="I1188" t="s">
        <v>1236</v>
      </c>
      <c r="J1188" t="s">
        <v>901</v>
      </c>
      <c r="K1188" t="s">
        <v>902</v>
      </c>
      <c r="L1188">
        <v>2267</v>
      </c>
      <c r="M1188" t="s">
        <v>904</v>
      </c>
      <c r="N1188">
        <v>1023</v>
      </c>
      <c r="O1188" t="s">
        <v>528</v>
      </c>
      <c r="P1188" s="6" t="str">
        <f t="shared" si="114"/>
        <v>Expenditure</v>
      </c>
      <c r="Q1188" s="246">
        <v>770</v>
      </c>
      <c r="R1188" s="246">
        <v>770</v>
      </c>
      <c r="S1188" s="244">
        <v>770</v>
      </c>
      <c r="V1188" s="259">
        <f t="shared" si="116"/>
        <v>770</v>
      </c>
      <c r="X1188" s="245">
        <v>190</v>
      </c>
      <c r="AJ1188" s="245">
        <v>770</v>
      </c>
      <c r="AK1188" s="250">
        <v>960</v>
      </c>
      <c r="AP1188" s="257">
        <f t="shared" si="111"/>
        <v>960</v>
      </c>
      <c r="AS1188" s="245">
        <f t="shared" si="112"/>
        <v>960</v>
      </c>
      <c r="AU1188" s="8" t="s">
        <v>1286</v>
      </c>
    </row>
    <row r="1189" spans="2:47" hidden="1" x14ac:dyDescent="0.3">
      <c r="B1189" t="str">
        <f>VLOOKUP(D1189,'[1]DOF080 Rev'!B:B,1,FALSE)</f>
        <v>22671026</v>
      </c>
      <c r="C1189" t="str">
        <f>VLOOKUP(D1189,Category!A:B,2,FALSE)</f>
        <v>NCOS</v>
      </c>
      <c r="D1189" t="str">
        <f t="shared" si="115"/>
        <v>22671026</v>
      </c>
      <c r="E1189" t="str">
        <f t="shared" si="113"/>
        <v>People &amp; Place DirectorateAss Dir DeliveryPublic Conveniences</v>
      </c>
      <c r="F1189" t="s">
        <v>482</v>
      </c>
      <c r="G1189" t="s">
        <v>483</v>
      </c>
      <c r="H1189" t="s">
        <v>247</v>
      </c>
      <c r="I1189" t="s">
        <v>1236</v>
      </c>
      <c r="J1189" t="s">
        <v>901</v>
      </c>
      <c r="K1189" t="s">
        <v>902</v>
      </c>
      <c r="L1189">
        <v>2267</v>
      </c>
      <c r="M1189" t="s">
        <v>904</v>
      </c>
      <c r="N1189">
        <v>1026</v>
      </c>
      <c r="O1189" t="s">
        <v>604</v>
      </c>
      <c r="P1189" s="6" t="str">
        <f t="shared" si="114"/>
        <v>Expenditure</v>
      </c>
      <c r="Q1189" s="246">
        <v>280</v>
      </c>
      <c r="R1189" s="246">
        <v>280</v>
      </c>
      <c r="S1189" s="244">
        <v>280</v>
      </c>
      <c r="V1189" s="259">
        <f t="shared" si="116"/>
        <v>280</v>
      </c>
      <c r="X1189" s="245">
        <v>90</v>
      </c>
      <c r="AJ1189" s="245">
        <v>280</v>
      </c>
      <c r="AK1189" s="250">
        <v>370</v>
      </c>
      <c r="AP1189" s="257">
        <f t="shared" si="111"/>
        <v>370</v>
      </c>
      <c r="AS1189" s="245">
        <f t="shared" si="112"/>
        <v>370</v>
      </c>
      <c r="AU1189" s="8" t="s">
        <v>1286</v>
      </c>
    </row>
    <row r="1190" spans="2:47" hidden="1" x14ac:dyDescent="0.3">
      <c r="B1190" t="str">
        <f>VLOOKUP(D1190,'[1]DOF080 Rev'!B:B,1,FALSE)</f>
        <v>22671031</v>
      </c>
      <c r="C1190" t="str">
        <f>VLOOKUP(D1190,Category!A:B,2,FALSE)</f>
        <v>NCOS</v>
      </c>
      <c r="D1190" t="str">
        <f t="shared" si="115"/>
        <v>22671031</v>
      </c>
      <c r="E1190" t="str">
        <f t="shared" si="113"/>
        <v>People &amp; Place DirectorateAss Dir DeliveryPublic Conveniences</v>
      </c>
      <c r="F1190" t="s">
        <v>482</v>
      </c>
      <c r="G1190" t="s">
        <v>483</v>
      </c>
      <c r="H1190" t="s">
        <v>247</v>
      </c>
      <c r="I1190" t="s">
        <v>1236</v>
      </c>
      <c r="J1190" t="s">
        <v>901</v>
      </c>
      <c r="K1190" t="s">
        <v>902</v>
      </c>
      <c r="L1190">
        <v>2267</v>
      </c>
      <c r="M1190" t="s">
        <v>904</v>
      </c>
      <c r="N1190">
        <v>1031</v>
      </c>
      <c r="O1190" t="s">
        <v>529</v>
      </c>
      <c r="P1190" s="6" t="str">
        <f t="shared" si="114"/>
        <v>Expenditure</v>
      </c>
      <c r="Q1190" s="246">
        <v>2750</v>
      </c>
      <c r="R1190" s="246">
        <v>2750</v>
      </c>
      <c r="S1190" s="244">
        <v>2750</v>
      </c>
      <c r="V1190" s="259">
        <f t="shared" si="116"/>
        <v>2750</v>
      </c>
      <c r="AH1190" s="245">
        <v>-2750</v>
      </c>
      <c r="AJ1190" s="245">
        <v>2750</v>
      </c>
      <c r="AK1190" s="250">
        <v>0</v>
      </c>
      <c r="AP1190" s="257">
        <f t="shared" si="111"/>
        <v>0</v>
      </c>
      <c r="AS1190" s="245">
        <f t="shared" si="112"/>
        <v>0</v>
      </c>
      <c r="AU1190" s="8" t="s">
        <v>3119</v>
      </c>
    </row>
    <row r="1191" spans="2:47" hidden="1" x14ac:dyDescent="0.3">
      <c r="B1191" t="str">
        <f>VLOOKUP(D1191,'[1]DOF080 Rev'!B:B,1,FALSE)</f>
        <v>22671032</v>
      </c>
      <c r="C1191" t="str">
        <f>VLOOKUP(D1191,Category!A:B,2,FALSE)</f>
        <v>NCOS</v>
      </c>
      <c r="D1191" t="str">
        <f t="shared" si="115"/>
        <v>22671032</v>
      </c>
      <c r="E1191" t="str">
        <f t="shared" si="113"/>
        <v>People &amp; Place DirectorateAss Dir DeliveryPublic Conveniences</v>
      </c>
      <c r="F1191" t="s">
        <v>482</v>
      </c>
      <c r="G1191" t="s">
        <v>483</v>
      </c>
      <c r="H1191" t="s">
        <v>247</v>
      </c>
      <c r="I1191" t="s">
        <v>1236</v>
      </c>
      <c r="J1191" t="s">
        <v>901</v>
      </c>
      <c r="K1191" t="s">
        <v>902</v>
      </c>
      <c r="L1191">
        <v>2267</v>
      </c>
      <c r="M1191" t="s">
        <v>904</v>
      </c>
      <c r="N1191">
        <v>1032</v>
      </c>
      <c r="O1191" t="s">
        <v>530</v>
      </c>
      <c r="P1191" s="6" t="str">
        <f t="shared" si="114"/>
        <v>Expenditure</v>
      </c>
      <c r="Q1191" s="246">
        <v>3350</v>
      </c>
      <c r="R1191" s="246">
        <v>3350</v>
      </c>
      <c r="S1191" s="244">
        <v>3350</v>
      </c>
      <c r="V1191" s="259">
        <f t="shared" si="116"/>
        <v>3350</v>
      </c>
      <c r="X1191" s="245">
        <v>70</v>
      </c>
      <c r="AJ1191" s="245">
        <v>3350</v>
      </c>
      <c r="AK1191" s="250">
        <v>3420</v>
      </c>
      <c r="AP1191" s="257">
        <f t="shared" si="111"/>
        <v>3420</v>
      </c>
      <c r="AS1191" s="245">
        <f t="shared" si="112"/>
        <v>3420</v>
      </c>
      <c r="AU1191" s="8" t="s">
        <v>1286</v>
      </c>
    </row>
    <row r="1192" spans="2:47" hidden="1" x14ac:dyDescent="0.3">
      <c r="B1192" t="str">
        <f>VLOOKUP(D1192,'[1]DOF080 Rev'!B:B,1,FALSE)</f>
        <v>22671040</v>
      </c>
      <c r="C1192" t="str">
        <f>VLOOKUP(D1192,Category!A:B,2,FALSE)</f>
        <v>NCOS</v>
      </c>
      <c r="D1192" t="str">
        <f t="shared" si="115"/>
        <v>22671040</v>
      </c>
      <c r="E1192" t="str">
        <f t="shared" si="113"/>
        <v>People &amp; Place DirectorateAss Dir DeliveryPublic Conveniences</v>
      </c>
      <c r="F1192" t="s">
        <v>482</v>
      </c>
      <c r="G1192" t="s">
        <v>483</v>
      </c>
      <c r="H1192" t="s">
        <v>247</v>
      </c>
      <c r="I1192" t="s">
        <v>1236</v>
      </c>
      <c r="J1192" t="s">
        <v>901</v>
      </c>
      <c r="K1192" t="s">
        <v>902</v>
      </c>
      <c r="L1192">
        <v>2267</v>
      </c>
      <c r="M1192" t="s">
        <v>904</v>
      </c>
      <c r="N1192">
        <v>1040</v>
      </c>
      <c r="O1192" t="s">
        <v>606</v>
      </c>
      <c r="P1192" s="6" t="str">
        <f t="shared" si="114"/>
        <v>Expenditure</v>
      </c>
      <c r="Q1192" s="246">
        <v>140</v>
      </c>
      <c r="R1192" s="246">
        <v>140</v>
      </c>
      <c r="S1192" s="244">
        <v>140</v>
      </c>
      <c r="V1192" s="259">
        <f t="shared" si="116"/>
        <v>140</v>
      </c>
      <c r="AJ1192" s="245">
        <v>140</v>
      </c>
      <c r="AK1192" s="250">
        <v>140</v>
      </c>
      <c r="AP1192" s="257">
        <f t="shared" si="111"/>
        <v>140</v>
      </c>
      <c r="AS1192" s="245">
        <f t="shared" si="112"/>
        <v>140</v>
      </c>
      <c r="AU1192" s="8" t="s">
        <v>1286</v>
      </c>
    </row>
    <row r="1193" spans="2:47" hidden="1" x14ac:dyDescent="0.3">
      <c r="B1193" t="str">
        <f>VLOOKUP(D1193,'[1]DOF080 Rev'!B:B,1,FALSE)</f>
        <v>22671042</v>
      </c>
      <c r="C1193" t="str">
        <f>VLOOKUP(D1193,Category!A:B,2,FALSE)</f>
        <v>NCOS</v>
      </c>
      <c r="D1193" t="str">
        <f t="shared" si="115"/>
        <v>22671042</v>
      </c>
      <c r="E1193" t="str">
        <f t="shared" si="113"/>
        <v>People &amp; Place DirectorateAss Dir DeliveryPublic Conveniences</v>
      </c>
      <c r="F1193" t="s">
        <v>482</v>
      </c>
      <c r="G1193" t="s">
        <v>483</v>
      </c>
      <c r="H1193" t="s">
        <v>247</v>
      </c>
      <c r="I1193" t="s">
        <v>1236</v>
      </c>
      <c r="J1193" t="s">
        <v>901</v>
      </c>
      <c r="K1193" t="s">
        <v>902</v>
      </c>
      <c r="L1193">
        <v>2267</v>
      </c>
      <c r="M1193" t="s">
        <v>904</v>
      </c>
      <c r="N1193">
        <v>1042</v>
      </c>
      <c r="O1193" t="s">
        <v>180</v>
      </c>
      <c r="P1193" s="6" t="str">
        <f t="shared" si="114"/>
        <v>Expenditure</v>
      </c>
      <c r="Q1193" s="246">
        <v>150</v>
      </c>
      <c r="R1193" s="246">
        <v>150</v>
      </c>
      <c r="S1193" s="244">
        <v>150</v>
      </c>
      <c r="V1193" s="259">
        <f t="shared" si="116"/>
        <v>150</v>
      </c>
      <c r="X1193" s="245">
        <v>10</v>
      </c>
      <c r="AJ1193" s="245">
        <v>150</v>
      </c>
      <c r="AK1193" s="250">
        <v>160</v>
      </c>
      <c r="AP1193" s="257">
        <f t="shared" si="111"/>
        <v>160</v>
      </c>
      <c r="AS1193" s="245">
        <f t="shared" si="112"/>
        <v>160</v>
      </c>
      <c r="AU1193" s="8" t="s">
        <v>1286</v>
      </c>
    </row>
    <row r="1194" spans="2:47" hidden="1" x14ac:dyDescent="0.3">
      <c r="B1194" t="str">
        <f>VLOOKUP(D1194,'[1]DOF080 Rev'!B:B,1,FALSE)</f>
        <v>22671049</v>
      </c>
      <c r="C1194" t="str">
        <f>VLOOKUP(D1194,Category!A:B,2,FALSE)</f>
        <v>NCOS</v>
      </c>
      <c r="D1194" t="str">
        <f t="shared" si="115"/>
        <v>22671049</v>
      </c>
      <c r="E1194" t="str">
        <f t="shared" si="113"/>
        <v>People &amp; Place DirectorateAss Dir DeliveryPublic Conveniences</v>
      </c>
      <c r="F1194" t="s">
        <v>482</v>
      </c>
      <c r="G1194" t="s">
        <v>483</v>
      </c>
      <c r="H1194" t="s">
        <v>247</v>
      </c>
      <c r="I1194" t="s">
        <v>1236</v>
      </c>
      <c r="J1194" t="s">
        <v>901</v>
      </c>
      <c r="K1194" t="s">
        <v>902</v>
      </c>
      <c r="L1194">
        <v>2267</v>
      </c>
      <c r="M1194" t="s">
        <v>904</v>
      </c>
      <c r="N1194">
        <v>1049</v>
      </c>
      <c r="O1194" t="s">
        <v>608</v>
      </c>
      <c r="P1194" s="6" t="str">
        <f t="shared" si="114"/>
        <v>Expenditure</v>
      </c>
      <c r="Q1194" s="246">
        <v>60</v>
      </c>
      <c r="R1194" s="246">
        <v>60</v>
      </c>
      <c r="S1194" s="244">
        <v>60</v>
      </c>
      <c r="V1194" s="259">
        <f t="shared" si="116"/>
        <v>60</v>
      </c>
      <c r="AJ1194" s="245">
        <v>60</v>
      </c>
      <c r="AK1194" s="250">
        <v>60</v>
      </c>
      <c r="AP1194" s="257">
        <f t="shared" si="111"/>
        <v>60</v>
      </c>
      <c r="AS1194" s="245">
        <f t="shared" si="112"/>
        <v>60</v>
      </c>
      <c r="AU1194" s="8" t="s">
        <v>1286</v>
      </c>
    </row>
    <row r="1195" spans="2:47" hidden="1" x14ac:dyDescent="0.3">
      <c r="B1195" t="str">
        <f>VLOOKUP(D1195,'[1]DOF080 Rev'!B:B,1,FALSE)</f>
        <v>22691000</v>
      </c>
      <c r="C1195" t="str">
        <f>VLOOKUP(D1195,Category!A:B,2,FALSE)</f>
        <v>NCOS</v>
      </c>
      <c r="D1195" t="str">
        <f t="shared" si="115"/>
        <v>22691000</v>
      </c>
      <c r="E1195" t="str">
        <f t="shared" si="113"/>
        <v>People &amp; Place DirectorateAss Dir DeliveryPublic Conveniences</v>
      </c>
      <c r="F1195" t="s">
        <v>482</v>
      </c>
      <c r="G1195" t="s">
        <v>483</v>
      </c>
      <c r="H1195" t="s">
        <v>247</v>
      </c>
      <c r="I1195" t="s">
        <v>1236</v>
      </c>
      <c r="J1195" t="s">
        <v>901</v>
      </c>
      <c r="K1195" t="s">
        <v>902</v>
      </c>
      <c r="L1195">
        <v>2269</v>
      </c>
      <c r="M1195" t="s">
        <v>905</v>
      </c>
      <c r="N1195">
        <v>1000</v>
      </c>
      <c r="O1195" t="s">
        <v>427</v>
      </c>
      <c r="P1195" s="6" t="str">
        <f t="shared" si="114"/>
        <v>Expenditure</v>
      </c>
      <c r="Q1195" s="246">
        <v>720</v>
      </c>
      <c r="R1195" s="246">
        <v>720</v>
      </c>
      <c r="S1195" s="244">
        <v>720</v>
      </c>
      <c r="V1195" s="259">
        <f t="shared" si="116"/>
        <v>720</v>
      </c>
      <c r="AJ1195" s="245">
        <v>720</v>
      </c>
      <c r="AK1195" s="250">
        <v>720</v>
      </c>
      <c r="AP1195" s="257">
        <f t="shared" si="111"/>
        <v>720</v>
      </c>
      <c r="AS1195" s="245">
        <f t="shared" si="112"/>
        <v>720</v>
      </c>
      <c r="AU1195" s="8" t="s">
        <v>1286</v>
      </c>
    </row>
    <row r="1196" spans="2:47" hidden="1" x14ac:dyDescent="0.3">
      <c r="B1196" t="str">
        <f>VLOOKUP(D1196,'[1]DOF080 Rev'!B:B,1,FALSE)</f>
        <v>22691002</v>
      </c>
      <c r="C1196" t="str">
        <f>VLOOKUP(D1196,Category!A:B,2,FALSE)</f>
        <v>NCOS</v>
      </c>
      <c r="D1196" t="str">
        <f t="shared" si="115"/>
        <v>22691002</v>
      </c>
      <c r="E1196" t="str">
        <f t="shared" si="113"/>
        <v>People &amp; Place DirectorateAss Dir DeliveryPublic Conveniences</v>
      </c>
      <c r="F1196" t="s">
        <v>482</v>
      </c>
      <c r="G1196" t="s">
        <v>483</v>
      </c>
      <c r="H1196" t="s">
        <v>247</v>
      </c>
      <c r="I1196" t="s">
        <v>1236</v>
      </c>
      <c r="J1196" t="s">
        <v>901</v>
      </c>
      <c r="K1196" t="s">
        <v>902</v>
      </c>
      <c r="L1196">
        <v>2269</v>
      </c>
      <c r="M1196" t="s">
        <v>905</v>
      </c>
      <c r="N1196">
        <v>1002</v>
      </c>
      <c r="O1196" t="s">
        <v>597</v>
      </c>
      <c r="P1196" s="6" t="str">
        <f t="shared" si="114"/>
        <v>Expenditure</v>
      </c>
      <c r="Q1196" s="246">
        <v>6900</v>
      </c>
      <c r="R1196" s="246">
        <v>6900</v>
      </c>
      <c r="S1196" s="244">
        <v>6900</v>
      </c>
      <c r="V1196" s="259">
        <f t="shared" si="116"/>
        <v>6900</v>
      </c>
      <c r="X1196" s="245">
        <v>300</v>
      </c>
      <c r="AJ1196" s="245">
        <v>6900</v>
      </c>
      <c r="AK1196" s="250">
        <v>7200</v>
      </c>
      <c r="AP1196" s="257">
        <f t="shared" si="111"/>
        <v>7200</v>
      </c>
      <c r="AS1196" s="245">
        <f t="shared" si="112"/>
        <v>7200</v>
      </c>
      <c r="AU1196" s="8" t="s">
        <v>3120</v>
      </c>
    </row>
    <row r="1197" spans="2:47" hidden="1" x14ac:dyDescent="0.3">
      <c r="B1197" t="str">
        <f>VLOOKUP(D1197,'[1]DOF080 Rev'!B:B,1,FALSE)</f>
        <v>22691016</v>
      </c>
      <c r="C1197" t="str">
        <f>VLOOKUP(D1197,Category!A:B,2,FALSE)</f>
        <v>NCOS</v>
      </c>
      <c r="D1197" t="str">
        <f t="shared" si="115"/>
        <v>22691016</v>
      </c>
      <c r="E1197" t="str">
        <f t="shared" si="113"/>
        <v>People &amp; Place DirectorateAss Dir DeliveryPublic Conveniences</v>
      </c>
      <c r="F1197" t="s">
        <v>482</v>
      </c>
      <c r="G1197" t="s">
        <v>483</v>
      </c>
      <c r="H1197" t="s">
        <v>247</v>
      </c>
      <c r="I1197" t="s">
        <v>1236</v>
      </c>
      <c r="J1197" t="s">
        <v>901</v>
      </c>
      <c r="K1197" t="s">
        <v>902</v>
      </c>
      <c r="L1197">
        <v>2269</v>
      </c>
      <c r="M1197" t="s">
        <v>905</v>
      </c>
      <c r="N1197">
        <v>1016</v>
      </c>
      <c r="O1197" t="s">
        <v>599</v>
      </c>
      <c r="P1197" s="6" t="str">
        <f t="shared" si="114"/>
        <v>Expenditure</v>
      </c>
      <c r="Q1197" s="246">
        <v>3000</v>
      </c>
      <c r="R1197" s="246">
        <v>3000</v>
      </c>
      <c r="S1197" s="244">
        <v>3000</v>
      </c>
      <c r="V1197" s="259">
        <f t="shared" si="116"/>
        <v>3000</v>
      </c>
      <c r="AJ1197" s="245">
        <v>3000</v>
      </c>
      <c r="AK1197" s="250">
        <v>3000</v>
      </c>
      <c r="AP1197" s="257">
        <f t="shared" si="111"/>
        <v>3000</v>
      </c>
      <c r="AS1197" s="245">
        <f t="shared" si="112"/>
        <v>3000</v>
      </c>
      <c r="AU1197" s="8" t="s">
        <v>3121</v>
      </c>
    </row>
    <row r="1198" spans="2:47" hidden="1" x14ac:dyDescent="0.3">
      <c r="B1198" t="str">
        <f>VLOOKUP(D1198,'[1]DOF080 Rev'!B:B,1,FALSE)</f>
        <v>22691022</v>
      </c>
      <c r="C1198" t="str">
        <f>VLOOKUP(D1198,Category!A:B,2,FALSE)</f>
        <v>NCOS</v>
      </c>
      <c r="D1198" t="str">
        <f t="shared" si="115"/>
        <v>22691022</v>
      </c>
      <c r="E1198" t="str">
        <f t="shared" si="113"/>
        <v>People &amp; Place DirectorateAss Dir DeliveryPublic Conveniences</v>
      </c>
      <c r="F1198" t="s">
        <v>482</v>
      </c>
      <c r="G1198" t="s">
        <v>483</v>
      </c>
      <c r="H1198" t="s">
        <v>247</v>
      </c>
      <c r="I1198" t="s">
        <v>1236</v>
      </c>
      <c r="J1198" t="s">
        <v>901</v>
      </c>
      <c r="K1198" t="s">
        <v>902</v>
      </c>
      <c r="L1198">
        <v>2269</v>
      </c>
      <c r="M1198" t="s">
        <v>905</v>
      </c>
      <c r="N1198">
        <v>1022</v>
      </c>
      <c r="O1198" t="s">
        <v>602</v>
      </c>
      <c r="P1198" s="6" t="str">
        <f t="shared" si="114"/>
        <v>Expenditure</v>
      </c>
      <c r="Q1198" s="246">
        <v>1000</v>
      </c>
      <c r="R1198" s="246">
        <v>1000</v>
      </c>
      <c r="S1198" s="244">
        <v>1000</v>
      </c>
      <c r="V1198" s="259">
        <f t="shared" si="116"/>
        <v>1000</v>
      </c>
      <c r="X1198" s="245">
        <v>250</v>
      </c>
      <c r="AJ1198" s="245">
        <v>1000</v>
      </c>
      <c r="AK1198" s="250">
        <v>1250</v>
      </c>
      <c r="AP1198" s="257">
        <f t="shared" si="111"/>
        <v>1250</v>
      </c>
      <c r="AS1198" s="245">
        <f t="shared" si="112"/>
        <v>1250</v>
      </c>
      <c r="AU1198" s="8" t="s">
        <v>1286</v>
      </c>
    </row>
    <row r="1199" spans="2:47" hidden="1" x14ac:dyDescent="0.3">
      <c r="B1199" t="str">
        <f>VLOOKUP(D1199,'[1]DOF080 Rev'!B:B,1,FALSE)</f>
        <v>22691026</v>
      </c>
      <c r="C1199" t="str">
        <f>VLOOKUP(D1199,Category!A:B,2,FALSE)</f>
        <v>NCOS</v>
      </c>
      <c r="D1199" t="str">
        <f t="shared" si="115"/>
        <v>22691026</v>
      </c>
      <c r="E1199" t="str">
        <f t="shared" si="113"/>
        <v>People &amp; Place DirectorateAss Dir DeliveryPublic Conveniences</v>
      </c>
      <c r="F1199" t="s">
        <v>482</v>
      </c>
      <c r="G1199" t="s">
        <v>483</v>
      </c>
      <c r="H1199" t="s">
        <v>247</v>
      </c>
      <c r="I1199" t="s">
        <v>1236</v>
      </c>
      <c r="J1199" t="s">
        <v>901</v>
      </c>
      <c r="K1199" t="s">
        <v>902</v>
      </c>
      <c r="L1199">
        <v>2269</v>
      </c>
      <c r="M1199" t="s">
        <v>905</v>
      </c>
      <c r="N1199">
        <v>1026</v>
      </c>
      <c r="O1199" t="s">
        <v>604</v>
      </c>
      <c r="P1199" s="6" t="str">
        <f t="shared" si="114"/>
        <v>Expenditure</v>
      </c>
      <c r="Q1199" s="246">
        <v>280</v>
      </c>
      <c r="R1199" s="246">
        <v>280</v>
      </c>
      <c r="S1199" s="244">
        <v>280</v>
      </c>
      <c r="V1199" s="259">
        <f t="shared" si="116"/>
        <v>280</v>
      </c>
      <c r="X1199" s="245">
        <v>90</v>
      </c>
      <c r="AJ1199" s="245">
        <v>280</v>
      </c>
      <c r="AK1199" s="250">
        <v>370</v>
      </c>
      <c r="AP1199" s="257">
        <f t="shared" si="111"/>
        <v>370</v>
      </c>
      <c r="AS1199" s="245">
        <f t="shared" si="112"/>
        <v>370</v>
      </c>
      <c r="AU1199" s="8" t="s">
        <v>1286</v>
      </c>
    </row>
    <row r="1200" spans="2:47" hidden="1" x14ac:dyDescent="0.3">
      <c r="B1200" t="str">
        <f>VLOOKUP(D1200,'[1]DOF080 Rev'!B:B,1,FALSE)</f>
        <v>22691031</v>
      </c>
      <c r="C1200" t="str">
        <f>VLOOKUP(D1200,Category!A:B,2,FALSE)</f>
        <v>NCOS</v>
      </c>
      <c r="D1200" t="str">
        <f t="shared" si="115"/>
        <v>22691031</v>
      </c>
      <c r="E1200" t="str">
        <f t="shared" si="113"/>
        <v>People &amp; Place DirectorateAss Dir DeliveryPublic Conveniences</v>
      </c>
      <c r="F1200" t="s">
        <v>482</v>
      </c>
      <c r="G1200" t="s">
        <v>483</v>
      </c>
      <c r="H1200" t="s">
        <v>247</v>
      </c>
      <c r="I1200" t="s">
        <v>1236</v>
      </c>
      <c r="J1200" t="s">
        <v>901</v>
      </c>
      <c r="K1200" t="s">
        <v>902</v>
      </c>
      <c r="L1200">
        <v>2269</v>
      </c>
      <c r="M1200" t="s">
        <v>905</v>
      </c>
      <c r="N1200">
        <v>1031</v>
      </c>
      <c r="O1200" t="s">
        <v>529</v>
      </c>
      <c r="P1200" s="6" t="str">
        <f t="shared" si="114"/>
        <v>Expenditure</v>
      </c>
      <c r="Q1200" s="246">
        <v>940</v>
      </c>
      <c r="R1200" s="246">
        <v>940</v>
      </c>
      <c r="S1200" s="244">
        <v>940</v>
      </c>
      <c r="V1200" s="259">
        <f t="shared" si="116"/>
        <v>940</v>
      </c>
      <c r="AH1200" s="245">
        <v>-940</v>
      </c>
      <c r="AJ1200" s="245">
        <v>940</v>
      </c>
      <c r="AK1200" s="250">
        <v>0</v>
      </c>
      <c r="AP1200" s="257">
        <f t="shared" si="111"/>
        <v>0</v>
      </c>
      <c r="AS1200" s="245">
        <f t="shared" si="112"/>
        <v>0</v>
      </c>
      <c r="AU1200" s="8" t="s">
        <v>3119</v>
      </c>
    </row>
    <row r="1201" spans="2:47" hidden="1" x14ac:dyDescent="0.3">
      <c r="B1201" t="str">
        <f>VLOOKUP(D1201,'[1]DOF080 Rev'!B:B,1,FALSE)</f>
        <v>22691032</v>
      </c>
      <c r="C1201" t="str">
        <f>VLOOKUP(D1201,Category!A:B,2,FALSE)</f>
        <v>NCOS</v>
      </c>
      <c r="D1201" t="str">
        <f t="shared" si="115"/>
        <v>22691032</v>
      </c>
      <c r="E1201" t="str">
        <f t="shared" si="113"/>
        <v>People &amp; Place DirectorateAss Dir DeliveryPublic Conveniences</v>
      </c>
      <c r="F1201" t="s">
        <v>482</v>
      </c>
      <c r="G1201" t="s">
        <v>483</v>
      </c>
      <c r="H1201" t="s">
        <v>247</v>
      </c>
      <c r="I1201" t="s">
        <v>1236</v>
      </c>
      <c r="J1201" t="s">
        <v>901</v>
      </c>
      <c r="K1201" t="s">
        <v>902</v>
      </c>
      <c r="L1201">
        <v>2269</v>
      </c>
      <c r="M1201" t="s">
        <v>905</v>
      </c>
      <c r="N1201">
        <v>1032</v>
      </c>
      <c r="O1201" t="s">
        <v>530</v>
      </c>
      <c r="P1201" s="6" t="str">
        <f t="shared" si="114"/>
        <v>Expenditure</v>
      </c>
      <c r="Q1201" s="246">
        <v>1440</v>
      </c>
      <c r="R1201" s="246">
        <v>1440</v>
      </c>
      <c r="S1201" s="244">
        <v>1440</v>
      </c>
      <c r="V1201" s="259">
        <f t="shared" si="116"/>
        <v>1440</v>
      </c>
      <c r="X1201" s="245">
        <v>30</v>
      </c>
      <c r="AJ1201" s="245">
        <v>1440</v>
      </c>
      <c r="AK1201" s="250">
        <v>1470</v>
      </c>
      <c r="AP1201" s="257">
        <f t="shared" si="111"/>
        <v>1470</v>
      </c>
      <c r="AS1201" s="245">
        <f t="shared" si="112"/>
        <v>1470</v>
      </c>
      <c r="AU1201" s="8" t="s">
        <v>1286</v>
      </c>
    </row>
    <row r="1202" spans="2:47" hidden="1" x14ac:dyDescent="0.3">
      <c r="B1202" t="str">
        <f>VLOOKUP(D1202,'[1]DOF080 Rev'!B:B,1,FALSE)</f>
        <v>22691040</v>
      </c>
      <c r="C1202" t="str">
        <f>VLOOKUP(D1202,Category!A:B,2,FALSE)</f>
        <v>NCOS</v>
      </c>
      <c r="D1202" t="str">
        <f t="shared" si="115"/>
        <v>22691040</v>
      </c>
      <c r="E1202" t="str">
        <f t="shared" si="113"/>
        <v>People &amp; Place DirectorateAss Dir DeliveryPublic Conveniences</v>
      </c>
      <c r="F1202" t="s">
        <v>482</v>
      </c>
      <c r="G1202" t="s">
        <v>483</v>
      </c>
      <c r="H1202" t="s">
        <v>247</v>
      </c>
      <c r="I1202" t="s">
        <v>1236</v>
      </c>
      <c r="J1202" t="s">
        <v>901</v>
      </c>
      <c r="K1202" t="s">
        <v>902</v>
      </c>
      <c r="L1202">
        <v>2269</v>
      </c>
      <c r="M1202" t="s">
        <v>905</v>
      </c>
      <c r="N1202">
        <v>1040</v>
      </c>
      <c r="O1202" t="s">
        <v>606</v>
      </c>
      <c r="P1202" s="6" t="str">
        <f t="shared" si="114"/>
        <v>Expenditure</v>
      </c>
      <c r="Q1202" s="246">
        <v>70</v>
      </c>
      <c r="R1202" s="246">
        <v>70</v>
      </c>
      <c r="S1202" s="244">
        <v>70</v>
      </c>
      <c r="V1202" s="259">
        <f t="shared" si="116"/>
        <v>70</v>
      </c>
      <c r="X1202" s="245">
        <v>10</v>
      </c>
      <c r="AJ1202" s="245">
        <v>70</v>
      </c>
      <c r="AK1202" s="250">
        <v>80</v>
      </c>
      <c r="AP1202" s="257">
        <f t="shared" si="111"/>
        <v>80</v>
      </c>
      <c r="AS1202" s="245">
        <f t="shared" si="112"/>
        <v>80</v>
      </c>
      <c r="AU1202" s="8" t="s">
        <v>1286</v>
      </c>
    </row>
    <row r="1203" spans="2:47" hidden="1" x14ac:dyDescent="0.3">
      <c r="B1203" t="str">
        <f>VLOOKUP(D1203,'[1]DOF080 Rev'!B:B,1,FALSE)</f>
        <v>22691042</v>
      </c>
      <c r="C1203" t="str">
        <f>VLOOKUP(D1203,Category!A:B,2,FALSE)</f>
        <v>NCOS</v>
      </c>
      <c r="D1203" t="str">
        <f t="shared" si="115"/>
        <v>22691042</v>
      </c>
      <c r="E1203" t="str">
        <f t="shared" si="113"/>
        <v>People &amp; Place DirectorateAss Dir DeliveryPublic Conveniences</v>
      </c>
      <c r="F1203" t="s">
        <v>482</v>
      </c>
      <c r="G1203" t="s">
        <v>483</v>
      </c>
      <c r="H1203" t="s">
        <v>247</v>
      </c>
      <c r="I1203" t="s">
        <v>1236</v>
      </c>
      <c r="J1203" t="s">
        <v>901</v>
      </c>
      <c r="K1203" t="s">
        <v>902</v>
      </c>
      <c r="L1203">
        <v>2269</v>
      </c>
      <c r="M1203" t="s">
        <v>905</v>
      </c>
      <c r="N1203">
        <v>1042</v>
      </c>
      <c r="O1203" t="s">
        <v>180</v>
      </c>
      <c r="P1203" s="6" t="str">
        <f t="shared" si="114"/>
        <v>Expenditure</v>
      </c>
      <c r="Q1203" s="246">
        <v>60</v>
      </c>
      <c r="R1203" s="246">
        <v>60</v>
      </c>
      <c r="S1203" s="244">
        <v>60</v>
      </c>
      <c r="V1203" s="259">
        <f t="shared" si="116"/>
        <v>60</v>
      </c>
      <c r="X1203" s="245">
        <v>10</v>
      </c>
      <c r="AJ1203" s="245">
        <v>60</v>
      </c>
      <c r="AK1203" s="250">
        <v>70</v>
      </c>
      <c r="AP1203" s="257">
        <f t="shared" si="111"/>
        <v>70</v>
      </c>
      <c r="AS1203" s="245">
        <f t="shared" si="112"/>
        <v>70</v>
      </c>
      <c r="AU1203" s="8" t="s">
        <v>1286</v>
      </c>
    </row>
    <row r="1204" spans="2:47" ht="28.8" hidden="1" x14ac:dyDescent="0.3">
      <c r="B1204" t="str">
        <f>VLOOKUP(D1204,'[1]DOF080 Rev'!B:B,1,FALSE)</f>
        <v>22711002</v>
      </c>
      <c r="C1204" t="str">
        <f>VLOOKUP(D1204,Category!A:B,2,FALSE)</f>
        <v>NCOS</v>
      </c>
      <c r="D1204" t="str">
        <f t="shared" si="115"/>
        <v>22711002</v>
      </c>
      <c r="E1204" t="str">
        <f t="shared" si="113"/>
        <v>People &amp; Place DirectorateAss Dir DeliveryPublic Conveniences</v>
      </c>
      <c r="F1204" t="s">
        <v>482</v>
      </c>
      <c r="G1204" t="s">
        <v>483</v>
      </c>
      <c r="H1204" t="s">
        <v>247</v>
      </c>
      <c r="I1204" t="s">
        <v>1236</v>
      </c>
      <c r="J1204" t="s">
        <v>901</v>
      </c>
      <c r="K1204" t="s">
        <v>902</v>
      </c>
      <c r="L1204">
        <v>2271</v>
      </c>
      <c r="M1204" t="s">
        <v>906</v>
      </c>
      <c r="N1204">
        <v>1002</v>
      </c>
      <c r="O1204" t="s">
        <v>597</v>
      </c>
      <c r="P1204" s="6" t="str">
        <f t="shared" si="114"/>
        <v>Expenditure</v>
      </c>
      <c r="Q1204" s="246">
        <v>4350</v>
      </c>
      <c r="R1204" s="246">
        <v>4350</v>
      </c>
      <c r="S1204" s="244">
        <v>4350</v>
      </c>
      <c r="V1204" s="259">
        <f t="shared" si="116"/>
        <v>4350</v>
      </c>
      <c r="AH1204" s="245">
        <v>-3900</v>
      </c>
      <c r="AJ1204" s="245">
        <v>4350</v>
      </c>
      <c r="AK1204" s="250">
        <v>450</v>
      </c>
      <c r="AP1204" s="257">
        <f t="shared" si="111"/>
        <v>450</v>
      </c>
      <c r="AS1204" s="245">
        <f t="shared" si="112"/>
        <v>450</v>
      </c>
      <c r="AU1204" s="8" t="s">
        <v>3122</v>
      </c>
    </row>
    <row r="1205" spans="2:47" hidden="1" x14ac:dyDescent="0.3">
      <c r="B1205" t="str">
        <f>VLOOKUP(D1205,'[1]DOF080 Rev'!B:B,1,FALSE)</f>
        <v>22711026</v>
      </c>
      <c r="C1205" t="str">
        <f>VLOOKUP(D1205,Category!A:B,2,FALSE)</f>
        <v>NCOS</v>
      </c>
      <c r="D1205" t="str">
        <f t="shared" si="115"/>
        <v>22711026</v>
      </c>
      <c r="E1205" t="str">
        <f t="shared" si="113"/>
        <v>People &amp; Place DirectorateAss Dir DeliveryPublic Conveniences</v>
      </c>
      <c r="F1205" t="s">
        <v>482</v>
      </c>
      <c r="G1205" t="s">
        <v>483</v>
      </c>
      <c r="H1205" t="s">
        <v>247</v>
      </c>
      <c r="I1205" t="s">
        <v>1236</v>
      </c>
      <c r="J1205" t="s">
        <v>901</v>
      </c>
      <c r="K1205" t="s">
        <v>902</v>
      </c>
      <c r="L1205">
        <v>2271</v>
      </c>
      <c r="M1205" t="s">
        <v>906</v>
      </c>
      <c r="N1205">
        <v>1026</v>
      </c>
      <c r="O1205" t="s">
        <v>604</v>
      </c>
      <c r="P1205" s="6" t="str">
        <f t="shared" si="114"/>
        <v>Expenditure</v>
      </c>
      <c r="Q1205" s="246">
        <v>280</v>
      </c>
      <c r="R1205" s="246">
        <v>280</v>
      </c>
      <c r="S1205" s="244">
        <v>280</v>
      </c>
      <c r="V1205" s="259">
        <f t="shared" si="116"/>
        <v>280</v>
      </c>
      <c r="X1205" s="245">
        <v>90</v>
      </c>
      <c r="AJ1205" s="245">
        <v>280</v>
      </c>
      <c r="AK1205" s="250">
        <v>370</v>
      </c>
      <c r="AP1205" s="257">
        <f t="shared" si="111"/>
        <v>370</v>
      </c>
      <c r="AS1205" s="245">
        <f t="shared" si="112"/>
        <v>370</v>
      </c>
      <c r="AU1205" s="8" t="s">
        <v>1286</v>
      </c>
    </row>
    <row r="1206" spans="2:47" hidden="1" x14ac:dyDescent="0.3">
      <c r="B1206" t="str">
        <f>VLOOKUP(D1206,'[1]DOF080 Rev'!B:B,1,FALSE)</f>
        <v>22711040</v>
      </c>
      <c r="C1206" t="str">
        <f>VLOOKUP(D1206,Category!A:B,2,FALSE)</f>
        <v>NCOS</v>
      </c>
      <c r="D1206" t="str">
        <f t="shared" si="115"/>
        <v>22711040</v>
      </c>
      <c r="E1206" t="str">
        <f t="shared" si="113"/>
        <v>People &amp; Place DirectorateAss Dir DeliveryPublic Conveniences</v>
      </c>
      <c r="F1206" t="s">
        <v>482</v>
      </c>
      <c r="G1206" t="s">
        <v>483</v>
      </c>
      <c r="H1206" t="s">
        <v>247</v>
      </c>
      <c r="I1206" t="s">
        <v>1236</v>
      </c>
      <c r="J1206" t="s">
        <v>901</v>
      </c>
      <c r="K1206" t="s">
        <v>902</v>
      </c>
      <c r="L1206">
        <v>2271</v>
      </c>
      <c r="M1206" t="s">
        <v>906</v>
      </c>
      <c r="N1206">
        <v>1040</v>
      </c>
      <c r="O1206" t="s">
        <v>606</v>
      </c>
      <c r="P1206" s="6" t="str">
        <f t="shared" si="114"/>
        <v>Expenditure</v>
      </c>
      <c r="Q1206" s="246">
        <v>40</v>
      </c>
      <c r="R1206" s="246">
        <v>40</v>
      </c>
      <c r="S1206" s="244">
        <v>40</v>
      </c>
      <c r="V1206" s="259">
        <f t="shared" si="116"/>
        <v>40</v>
      </c>
      <c r="AJ1206" s="245">
        <v>40</v>
      </c>
      <c r="AK1206" s="250">
        <v>40</v>
      </c>
      <c r="AP1206" s="257">
        <f t="shared" si="111"/>
        <v>40</v>
      </c>
      <c r="AS1206" s="245">
        <f t="shared" si="112"/>
        <v>40</v>
      </c>
      <c r="AU1206" s="8" t="s">
        <v>1286</v>
      </c>
    </row>
    <row r="1207" spans="2:47" ht="28.8" hidden="1" x14ac:dyDescent="0.3">
      <c r="B1207" t="str">
        <f>VLOOKUP(D1207,'[1]DOF080 Rev'!B:B,1,FALSE)</f>
        <v>22712094</v>
      </c>
      <c r="C1207" t="str">
        <f>VLOOKUP(D1207,Category!A:B,2,FALSE)</f>
        <v>NCOS</v>
      </c>
      <c r="D1207" t="str">
        <f t="shared" si="115"/>
        <v>22712094</v>
      </c>
      <c r="E1207" t="str">
        <f t="shared" si="113"/>
        <v>People &amp; Place DirectorateAss Dir DeliveryPublic Conveniences</v>
      </c>
      <c r="F1207" t="s">
        <v>482</v>
      </c>
      <c r="G1207" t="s">
        <v>483</v>
      </c>
      <c r="H1207" t="s">
        <v>247</v>
      </c>
      <c r="I1207" t="s">
        <v>1236</v>
      </c>
      <c r="J1207" t="s">
        <v>901</v>
      </c>
      <c r="K1207" t="s">
        <v>902</v>
      </c>
      <c r="L1207">
        <v>2271</v>
      </c>
      <c r="M1207" t="s">
        <v>906</v>
      </c>
      <c r="N1207">
        <v>2094</v>
      </c>
      <c r="O1207" t="s">
        <v>702</v>
      </c>
      <c r="P1207" s="6" t="str">
        <f t="shared" si="114"/>
        <v>Expenditure</v>
      </c>
      <c r="Q1207" s="246">
        <v>1910</v>
      </c>
      <c r="R1207" s="246">
        <v>1910</v>
      </c>
      <c r="S1207" s="244">
        <v>1910</v>
      </c>
      <c r="V1207" s="259">
        <f t="shared" si="116"/>
        <v>1910</v>
      </c>
      <c r="AH1207" s="245">
        <v>-1910</v>
      </c>
      <c r="AJ1207" s="245">
        <v>1910</v>
      </c>
      <c r="AK1207" s="250">
        <v>0</v>
      </c>
      <c r="AP1207" s="257">
        <f t="shared" si="111"/>
        <v>0</v>
      </c>
      <c r="AS1207" s="245">
        <f t="shared" si="112"/>
        <v>0</v>
      </c>
      <c r="AU1207" s="8" t="s">
        <v>3123</v>
      </c>
    </row>
    <row r="1208" spans="2:47" ht="43.2" hidden="1" x14ac:dyDescent="0.3">
      <c r="B1208" t="str">
        <f>VLOOKUP(D1208,'[1]DOF080 Rev'!B:B,1,FALSE)</f>
        <v>22721002</v>
      </c>
      <c r="C1208" t="str">
        <f>VLOOKUP(D1208,Category!A:B,2,FALSE)</f>
        <v>NCOS</v>
      </c>
      <c r="D1208" t="str">
        <f t="shared" si="115"/>
        <v>22721002</v>
      </c>
      <c r="E1208" t="str">
        <f t="shared" si="113"/>
        <v>People &amp; Place DirectorateAss Dir DeliveryPublic Conveniences</v>
      </c>
      <c r="F1208" t="s">
        <v>482</v>
      </c>
      <c r="G1208" t="s">
        <v>483</v>
      </c>
      <c r="H1208" t="s">
        <v>247</v>
      </c>
      <c r="I1208" t="s">
        <v>1236</v>
      </c>
      <c r="J1208" t="s">
        <v>901</v>
      </c>
      <c r="K1208" t="s">
        <v>902</v>
      </c>
      <c r="L1208">
        <v>2272</v>
      </c>
      <c r="M1208" t="s">
        <v>907</v>
      </c>
      <c r="N1208">
        <v>1002</v>
      </c>
      <c r="O1208" t="s">
        <v>597</v>
      </c>
      <c r="P1208" s="6" t="str">
        <f t="shared" si="114"/>
        <v>Expenditure</v>
      </c>
      <c r="Q1208" s="246">
        <v>4350</v>
      </c>
      <c r="R1208" s="246">
        <v>4350</v>
      </c>
      <c r="S1208" s="244">
        <v>4350</v>
      </c>
      <c r="V1208" s="259">
        <f t="shared" si="116"/>
        <v>4350</v>
      </c>
      <c r="AH1208" s="245">
        <v>-3900</v>
      </c>
      <c r="AJ1208" s="245">
        <v>4350</v>
      </c>
      <c r="AK1208" s="250">
        <v>450</v>
      </c>
      <c r="AP1208" s="257">
        <f t="shared" si="111"/>
        <v>450</v>
      </c>
      <c r="AS1208" s="245">
        <f t="shared" si="112"/>
        <v>450</v>
      </c>
      <c r="AU1208" s="8" t="s">
        <v>3124</v>
      </c>
    </row>
    <row r="1209" spans="2:47" hidden="1" x14ac:dyDescent="0.3">
      <c r="B1209" t="str">
        <f>VLOOKUP(D1209,'[1]DOF080 Rev'!B:B,1,FALSE)</f>
        <v>22721016</v>
      </c>
      <c r="C1209" t="str">
        <f>VLOOKUP(D1209,Category!A:B,2,FALSE)</f>
        <v>NCOS</v>
      </c>
      <c r="D1209" t="str">
        <f t="shared" si="115"/>
        <v>22721016</v>
      </c>
      <c r="E1209" t="str">
        <f t="shared" si="113"/>
        <v>People &amp; Place DirectorateAss Dir DeliveryPublic Conveniences</v>
      </c>
      <c r="F1209" t="s">
        <v>482</v>
      </c>
      <c r="G1209" t="s">
        <v>483</v>
      </c>
      <c r="H1209" t="s">
        <v>247</v>
      </c>
      <c r="I1209" t="s">
        <v>1236</v>
      </c>
      <c r="J1209" t="s">
        <v>901</v>
      </c>
      <c r="K1209" t="s">
        <v>902</v>
      </c>
      <c r="L1209">
        <v>2272</v>
      </c>
      <c r="M1209" t="s">
        <v>907</v>
      </c>
      <c r="N1209">
        <v>1016</v>
      </c>
      <c r="O1209" t="s">
        <v>599</v>
      </c>
      <c r="P1209" s="6" t="str">
        <f t="shared" si="114"/>
        <v>Expenditure</v>
      </c>
      <c r="Q1209" s="246">
        <v>0</v>
      </c>
      <c r="R1209" s="246">
        <v>0</v>
      </c>
      <c r="S1209" s="244">
        <v>0</v>
      </c>
      <c r="V1209" s="259">
        <f t="shared" si="116"/>
        <v>0</v>
      </c>
      <c r="AJ1209" s="245">
        <v>0</v>
      </c>
      <c r="AK1209" s="250">
        <v>0</v>
      </c>
      <c r="AP1209" s="257">
        <f t="shared" si="111"/>
        <v>0</v>
      </c>
      <c r="AS1209" s="245">
        <f t="shared" si="112"/>
        <v>0</v>
      </c>
      <c r="AU1209" s="8" t="s">
        <v>1286</v>
      </c>
    </row>
    <row r="1210" spans="2:47" hidden="1" x14ac:dyDescent="0.3">
      <c r="B1210" t="str">
        <f>VLOOKUP(D1210,'[1]DOF080 Rev'!B:B,1,FALSE)</f>
        <v>22721026</v>
      </c>
      <c r="C1210" t="str">
        <f>VLOOKUP(D1210,Category!A:B,2,FALSE)</f>
        <v>NCOS</v>
      </c>
      <c r="D1210" t="str">
        <f t="shared" si="115"/>
        <v>22721026</v>
      </c>
      <c r="E1210" t="str">
        <f t="shared" si="113"/>
        <v>People &amp; Place DirectorateAss Dir DeliveryPublic Conveniences</v>
      </c>
      <c r="F1210" t="s">
        <v>482</v>
      </c>
      <c r="G1210" t="s">
        <v>483</v>
      </c>
      <c r="H1210" t="s">
        <v>247</v>
      </c>
      <c r="I1210" t="s">
        <v>1236</v>
      </c>
      <c r="J1210" t="s">
        <v>901</v>
      </c>
      <c r="K1210" t="s">
        <v>902</v>
      </c>
      <c r="L1210">
        <v>2272</v>
      </c>
      <c r="M1210" t="s">
        <v>907</v>
      </c>
      <c r="N1210">
        <v>1026</v>
      </c>
      <c r="O1210" t="s">
        <v>604</v>
      </c>
      <c r="P1210" s="6" t="str">
        <f t="shared" si="114"/>
        <v>Expenditure</v>
      </c>
      <c r="Q1210" s="246">
        <v>280</v>
      </c>
      <c r="R1210" s="246">
        <v>280</v>
      </c>
      <c r="S1210" s="244">
        <v>280</v>
      </c>
      <c r="V1210" s="259">
        <f t="shared" si="116"/>
        <v>280</v>
      </c>
      <c r="X1210" s="245">
        <v>90</v>
      </c>
      <c r="AJ1210" s="245">
        <v>280</v>
      </c>
      <c r="AK1210" s="250">
        <v>370</v>
      </c>
      <c r="AP1210" s="257">
        <f t="shared" si="111"/>
        <v>370</v>
      </c>
      <c r="AS1210" s="245">
        <f t="shared" si="112"/>
        <v>370</v>
      </c>
      <c r="AU1210" s="8" t="s">
        <v>1286</v>
      </c>
    </row>
    <row r="1211" spans="2:47" hidden="1" x14ac:dyDescent="0.3">
      <c r="B1211" t="str">
        <f>VLOOKUP(D1211,'[1]DOF080 Rev'!B:B,1,FALSE)</f>
        <v>22721040</v>
      </c>
      <c r="C1211" t="str">
        <f>VLOOKUP(D1211,Category!A:B,2,FALSE)</f>
        <v>NCOS</v>
      </c>
      <c r="D1211" t="str">
        <f t="shared" si="115"/>
        <v>22721040</v>
      </c>
      <c r="E1211" t="str">
        <f t="shared" si="113"/>
        <v>People &amp; Place DirectorateAss Dir DeliveryPublic Conveniences</v>
      </c>
      <c r="F1211" t="s">
        <v>482</v>
      </c>
      <c r="G1211" t="s">
        <v>483</v>
      </c>
      <c r="H1211" t="s">
        <v>247</v>
      </c>
      <c r="I1211" t="s">
        <v>1236</v>
      </c>
      <c r="J1211" t="s">
        <v>901</v>
      </c>
      <c r="K1211" t="s">
        <v>902</v>
      </c>
      <c r="L1211">
        <v>2272</v>
      </c>
      <c r="M1211" t="s">
        <v>907</v>
      </c>
      <c r="N1211">
        <v>1040</v>
      </c>
      <c r="O1211" t="s">
        <v>606</v>
      </c>
      <c r="P1211" s="6" t="str">
        <f t="shared" si="114"/>
        <v>Expenditure</v>
      </c>
      <c r="Q1211" s="246">
        <v>40</v>
      </c>
      <c r="R1211" s="246">
        <v>40</v>
      </c>
      <c r="S1211" s="244">
        <v>40</v>
      </c>
      <c r="V1211" s="259">
        <f t="shared" si="116"/>
        <v>40</v>
      </c>
      <c r="AJ1211" s="245">
        <v>40</v>
      </c>
      <c r="AK1211" s="250">
        <v>40</v>
      </c>
      <c r="AP1211" s="257">
        <f t="shared" si="111"/>
        <v>40</v>
      </c>
      <c r="AS1211" s="245">
        <f t="shared" si="112"/>
        <v>40</v>
      </c>
      <c r="AU1211" s="8" t="s">
        <v>1286</v>
      </c>
    </row>
    <row r="1212" spans="2:47" ht="28.8" hidden="1" x14ac:dyDescent="0.3">
      <c r="B1212" t="str">
        <f>VLOOKUP(D1212,'[1]DOF080 Rev'!B:B,1,FALSE)</f>
        <v>22722094</v>
      </c>
      <c r="C1212" t="str">
        <f>VLOOKUP(D1212,Category!A:B,2,FALSE)</f>
        <v>NCOS</v>
      </c>
      <c r="D1212" t="str">
        <f t="shared" si="115"/>
        <v>22722094</v>
      </c>
      <c r="E1212" t="str">
        <f t="shared" si="113"/>
        <v>People &amp; Place DirectorateAss Dir DeliveryPublic Conveniences</v>
      </c>
      <c r="F1212" t="s">
        <v>482</v>
      </c>
      <c r="G1212" t="s">
        <v>483</v>
      </c>
      <c r="H1212" t="s">
        <v>247</v>
      </c>
      <c r="I1212" t="s">
        <v>1236</v>
      </c>
      <c r="J1212" t="s">
        <v>901</v>
      </c>
      <c r="K1212" t="s">
        <v>902</v>
      </c>
      <c r="L1212">
        <v>2272</v>
      </c>
      <c r="M1212" t="s">
        <v>907</v>
      </c>
      <c r="N1212">
        <v>2094</v>
      </c>
      <c r="O1212" t="s">
        <v>702</v>
      </c>
      <c r="P1212" s="6" t="str">
        <f t="shared" si="114"/>
        <v>Expenditure</v>
      </c>
      <c r="Q1212" s="246">
        <v>2660</v>
      </c>
      <c r="R1212" s="246">
        <v>2660</v>
      </c>
      <c r="S1212" s="244">
        <v>2660</v>
      </c>
      <c r="V1212" s="259">
        <f t="shared" si="116"/>
        <v>2660</v>
      </c>
      <c r="AH1212" s="245">
        <v>-2660</v>
      </c>
      <c r="AJ1212" s="245">
        <v>2660</v>
      </c>
      <c r="AK1212" s="250">
        <v>0</v>
      </c>
      <c r="AP1212" s="257">
        <f t="shared" si="111"/>
        <v>0</v>
      </c>
      <c r="AS1212" s="245">
        <f t="shared" si="112"/>
        <v>0</v>
      </c>
      <c r="AU1212" s="8" t="s">
        <v>3125</v>
      </c>
    </row>
    <row r="1213" spans="2:47" hidden="1" x14ac:dyDescent="0.3">
      <c r="B1213" t="str">
        <f>VLOOKUP(D1213,'[1]DOF080 Rev'!B:B,1,FALSE)</f>
        <v>22731000</v>
      </c>
      <c r="C1213" t="str">
        <f>VLOOKUP(D1213,Category!A:B,2,FALSE)</f>
        <v>NCOS</v>
      </c>
      <c r="D1213" t="str">
        <f t="shared" si="115"/>
        <v>22731000</v>
      </c>
      <c r="E1213" t="str">
        <f t="shared" si="113"/>
        <v>People &amp; Place DirectorateAss Dir DeliveryPublic Conveniences</v>
      </c>
      <c r="F1213" t="s">
        <v>482</v>
      </c>
      <c r="G1213" t="s">
        <v>483</v>
      </c>
      <c r="H1213" t="s">
        <v>247</v>
      </c>
      <c r="I1213" t="s">
        <v>1236</v>
      </c>
      <c r="J1213" t="s">
        <v>901</v>
      </c>
      <c r="K1213" t="s">
        <v>902</v>
      </c>
      <c r="L1213">
        <v>2273</v>
      </c>
      <c r="M1213" t="s">
        <v>908</v>
      </c>
      <c r="N1213">
        <v>1000</v>
      </c>
      <c r="O1213" t="s">
        <v>427</v>
      </c>
      <c r="P1213" s="6" t="str">
        <f t="shared" si="114"/>
        <v>Expenditure</v>
      </c>
      <c r="Q1213" s="246">
        <v>720</v>
      </c>
      <c r="R1213" s="246">
        <v>720</v>
      </c>
      <c r="S1213" s="244">
        <v>720</v>
      </c>
      <c r="V1213" s="259">
        <f t="shared" si="116"/>
        <v>720</v>
      </c>
      <c r="AJ1213" s="245">
        <v>720</v>
      </c>
      <c r="AK1213" s="250">
        <v>720</v>
      </c>
      <c r="AP1213" s="257">
        <f t="shared" si="111"/>
        <v>720</v>
      </c>
      <c r="AS1213" s="245">
        <f t="shared" si="112"/>
        <v>720</v>
      </c>
      <c r="AU1213" s="8" t="s">
        <v>1286</v>
      </c>
    </row>
    <row r="1214" spans="2:47" ht="43.2" hidden="1" x14ac:dyDescent="0.3">
      <c r="B1214" t="str">
        <f>VLOOKUP(D1214,'[1]DOF080 Rev'!B:B,1,FALSE)</f>
        <v>22731002</v>
      </c>
      <c r="C1214" t="str">
        <f>VLOOKUP(D1214,Category!A:B,2,FALSE)</f>
        <v>NCOS</v>
      </c>
      <c r="D1214" t="str">
        <f t="shared" si="115"/>
        <v>22731002</v>
      </c>
      <c r="E1214" t="str">
        <f t="shared" si="113"/>
        <v>People &amp; Place DirectorateAss Dir DeliveryPublic Conveniences</v>
      </c>
      <c r="F1214" t="s">
        <v>482</v>
      </c>
      <c r="G1214" t="s">
        <v>483</v>
      </c>
      <c r="H1214" t="s">
        <v>247</v>
      </c>
      <c r="I1214" t="s">
        <v>1236</v>
      </c>
      <c r="J1214" t="s">
        <v>901</v>
      </c>
      <c r="K1214" t="s">
        <v>902</v>
      </c>
      <c r="L1214">
        <v>2273</v>
      </c>
      <c r="M1214" t="s">
        <v>908</v>
      </c>
      <c r="N1214">
        <v>1002</v>
      </c>
      <c r="O1214" t="s">
        <v>597</v>
      </c>
      <c r="P1214" s="6" t="str">
        <f t="shared" si="114"/>
        <v>Expenditure</v>
      </c>
      <c r="Q1214" s="246">
        <v>4350</v>
      </c>
      <c r="R1214" s="246">
        <v>4350</v>
      </c>
      <c r="S1214" s="244">
        <v>4350</v>
      </c>
      <c r="V1214" s="259">
        <f t="shared" si="116"/>
        <v>4350</v>
      </c>
      <c r="AH1214" s="245">
        <v>-3900</v>
      </c>
      <c r="AJ1214" s="245">
        <v>4350</v>
      </c>
      <c r="AK1214" s="250">
        <v>450</v>
      </c>
      <c r="AP1214" s="257">
        <f t="shared" si="111"/>
        <v>450</v>
      </c>
      <c r="AS1214" s="245">
        <f t="shared" si="112"/>
        <v>450</v>
      </c>
      <c r="AU1214" s="8" t="s">
        <v>3124</v>
      </c>
    </row>
    <row r="1215" spans="2:47" hidden="1" x14ac:dyDescent="0.3">
      <c r="B1215" t="str">
        <f>VLOOKUP(D1215,'[1]DOF080 Rev'!B:B,1,FALSE)</f>
        <v>22731016</v>
      </c>
      <c r="C1215" t="str">
        <f>VLOOKUP(D1215,Category!A:B,2,FALSE)</f>
        <v>NCOS</v>
      </c>
      <c r="D1215" t="str">
        <f t="shared" si="115"/>
        <v>22731016</v>
      </c>
      <c r="E1215" t="str">
        <f t="shared" si="113"/>
        <v>People &amp; Place DirectorateAss Dir DeliveryPublic Conveniences</v>
      </c>
      <c r="F1215" t="s">
        <v>482</v>
      </c>
      <c r="G1215" t="s">
        <v>483</v>
      </c>
      <c r="H1215" t="s">
        <v>247</v>
      </c>
      <c r="I1215" t="s">
        <v>1236</v>
      </c>
      <c r="J1215" t="s">
        <v>901</v>
      </c>
      <c r="K1215" t="s">
        <v>902</v>
      </c>
      <c r="L1215">
        <v>2273</v>
      </c>
      <c r="M1215" t="s">
        <v>908</v>
      </c>
      <c r="N1215">
        <v>1016</v>
      </c>
      <c r="O1215" t="s">
        <v>599</v>
      </c>
      <c r="P1215" s="6" t="str">
        <f t="shared" si="114"/>
        <v>Expenditure</v>
      </c>
      <c r="Q1215" s="246">
        <v>1500</v>
      </c>
      <c r="R1215" s="246">
        <v>1500</v>
      </c>
      <c r="S1215" s="244">
        <v>1500</v>
      </c>
      <c r="V1215" s="259">
        <f t="shared" si="116"/>
        <v>1500</v>
      </c>
      <c r="AJ1215" s="245">
        <v>1500</v>
      </c>
      <c r="AK1215" s="250">
        <v>1500</v>
      </c>
      <c r="AP1215" s="257">
        <f t="shared" si="111"/>
        <v>1500</v>
      </c>
      <c r="AS1215" s="245">
        <f t="shared" si="112"/>
        <v>1500</v>
      </c>
      <c r="AU1215" s="8" t="s">
        <v>1286</v>
      </c>
    </row>
    <row r="1216" spans="2:47" hidden="1" x14ac:dyDescent="0.3">
      <c r="B1216" t="str">
        <f>VLOOKUP(D1216,'[1]DOF080 Rev'!B:B,1,FALSE)</f>
        <v>22731022</v>
      </c>
      <c r="C1216" t="str">
        <f>VLOOKUP(D1216,Category!A:B,2,FALSE)</f>
        <v>NCOS</v>
      </c>
      <c r="D1216" t="str">
        <f t="shared" si="115"/>
        <v>22731022</v>
      </c>
      <c r="E1216" t="str">
        <f t="shared" si="113"/>
        <v>People &amp; Place DirectorateAss Dir DeliveryPublic Conveniences</v>
      </c>
      <c r="F1216" t="s">
        <v>482</v>
      </c>
      <c r="G1216" t="s">
        <v>483</v>
      </c>
      <c r="H1216" t="s">
        <v>247</v>
      </c>
      <c r="I1216" t="s">
        <v>1236</v>
      </c>
      <c r="J1216" t="s">
        <v>901</v>
      </c>
      <c r="K1216" t="s">
        <v>902</v>
      </c>
      <c r="L1216">
        <v>2273</v>
      </c>
      <c r="M1216" t="s">
        <v>908</v>
      </c>
      <c r="N1216">
        <v>1022</v>
      </c>
      <c r="O1216" t="s">
        <v>602</v>
      </c>
      <c r="P1216" s="6" t="str">
        <f t="shared" si="114"/>
        <v>Expenditure</v>
      </c>
      <c r="Q1216" s="246">
        <v>440</v>
      </c>
      <c r="R1216" s="246">
        <v>440</v>
      </c>
      <c r="S1216" s="244">
        <v>440</v>
      </c>
      <c r="V1216" s="259">
        <f t="shared" si="116"/>
        <v>440</v>
      </c>
      <c r="X1216" s="245">
        <v>110</v>
      </c>
      <c r="AJ1216" s="245">
        <v>440</v>
      </c>
      <c r="AK1216" s="250">
        <v>550</v>
      </c>
      <c r="AP1216" s="257">
        <f t="shared" si="111"/>
        <v>550</v>
      </c>
      <c r="AS1216" s="245">
        <f t="shared" si="112"/>
        <v>550</v>
      </c>
      <c r="AU1216" s="8" t="s">
        <v>1286</v>
      </c>
    </row>
    <row r="1217" spans="2:47" hidden="1" x14ac:dyDescent="0.3">
      <c r="B1217" t="str">
        <f>VLOOKUP(D1217,'[1]DOF080 Rev'!B:B,1,FALSE)</f>
        <v>22731026</v>
      </c>
      <c r="C1217" t="str">
        <f>VLOOKUP(D1217,Category!A:B,2,FALSE)</f>
        <v>NCOS</v>
      </c>
      <c r="D1217" t="str">
        <f t="shared" si="115"/>
        <v>22731026</v>
      </c>
      <c r="E1217" t="str">
        <f t="shared" si="113"/>
        <v>People &amp; Place DirectorateAss Dir DeliveryPublic Conveniences</v>
      </c>
      <c r="F1217" t="s">
        <v>482</v>
      </c>
      <c r="G1217" t="s">
        <v>483</v>
      </c>
      <c r="H1217" t="s">
        <v>247</v>
      </c>
      <c r="I1217" t="s">
        <v>1236</v>
      </c>
      <c r="J1217" t="s">
        <v>901</v>
      </c>
      <c r="K1217" t="s">
        <v>902</v>
      </c>
      <c r="L1217">
        <v>2273</v>
      </c>
      <c r="M1217" t="s">
        <v>908</v>
      </c>
      <c r="N1217">
        <v>1026</v>
      </c>
      <c r="O1217" t="s">
        <v>604</v>
      </c>
      <c r="P1217" s="6" t="str">
        <f t="shared" si="114"/>
        <v>Expenditure</v>
      </c>
      <c r="Q1217" s="246">
        <v>280</v>
      </c>
      <c r="R1217" s="246">
        <v>280</v>
      </c>
      <c r="S1217" s="244">
        <v>280</v>
      </c>
      <c r="V1217" s="259">
        <f t="shared" si="116"/>
        <v>280</v>
      </c>
      <c r="X1217" s="245">
        <v>90</v>
      </c>
      <c r="AJ1217" s="245">
        <v>280</v>
      </c>
      <c r="AK1217" s="250">
        <v>370</v>
      </c>
      <c r="AP1217" s="257">
        <f t="shared" si="111"/>
        <v>370</v>
      </c>
      <c r="AS1217" s="245">
        <f t="shared" si="112"/>
        <v>370</v>
      </c>
      <c r="AU1217" s="8" t="s">
        <v>1286</v>
      </c>
    </row>
    <row r="1218" spans="2:47" ht="28.8" hidden="1" x14ac:dyDescent="0.3">
      <c r="B1218" t="str">
        <f>VLOOKUP(D1218,'[1]DOF080 Rev'!B:B,1,FALSE)</f>
        <v>22731031</v>
      </c>
      <c r="C1218" t="str">
        <f>VLOOKUP(D1218,Category!A:B,2,FALSE)</f>
        <v>NCOS</v>
      </c>
      <c r="D1218" t="str">
        <f t="shared" si="115"/>
        <v>22731031</v>
      </c>
      <c r="E1218" t="str">
        <f t="shared" si="113"/>
        <v>People &amp; Place DirectorateAss Dir DeliveryPublic Conveniences</v>
      </c>
      <c r="F1218" t="s">
        <v>482</v>
      </c>
      <c r="G1218" t="s">
        <v>483</v>
      </c>
      <c r="H1218" t="s">
        <v>247</v>
      </c>
      <c r="I1218" t="s">
        <v>1236</v>
      </c>
      <c r="J1218" t="s">
        <v>901</v>
      </c>
      <c r="K1218" t="s">
        <v>902</v>
      </c>
      <c r="L1218">
        <v>2273</v>
      </c>
      <c r="M1218" t="s">
        <v>908</v>
      </c>
      <c r="N1218">
        <v>1031</v>
      </c>
      <c r="O1218" t="s">
        <v>529</v>
      </c>
      <c r="P1218" s="6" t="str">
        <f t="shared" si="114"/>
        <v>Expenditure</v>
      </c>
      <c r="Q1218" s="246">
        <v>740</v>
      </c>
      <c r="R1218" s="246">
        <v>740</v>
      </c>
      <c r="S1218" s="244">
        <v>740</v>
      </c>
      <c r="V1218" s="259">
        <f t="shared" si="116"/>
        <v>740</v>
      </c>
      <c r="AH1218" s="245">
        <v>-740</v>
      </c>
      <c r="AJ1218" s="245">
        <v>740</v>
      </c>
      <c r="AK1218" s="250">
        <v>0</v>
      </c>
      <c r="AP1218" s="257">
        <f t="shared" si="111"/>
        <v>0</v>
      </c>
      <c r="AS1218" s="245">
        <f t="shared" si="112"/>
        <v>0</v>
      </c>
      <c r="AU1218" s="8" t="s">
        <v>3126</v>
      </c>
    </row>
    <row r="1219" spans="2:47" hidden="1" x14ac:dyDescent="0.3">
      <c r="B1219" t="str">
        <f>VLOOKUP(D1219,'[1]DOF080 Rev'!B:B,1,FALSE)</f>
        <v>22731032</v>
      </c>
      <c r="C1219" t="str">
        <f>VLOOKUP(D1219,Category!A:B,2,FALSE)</f>
        <v>NCOS</v>
      </c>
      <c r="D1219" t="str">
        <f t="shared" si="115"/>
        <v>22731032</v>
      </c>
      <c r="E1219" t="str">
        <f t="shared" si="113"/>
        <v>People &amp; Place DirectorateAss Dir DeliveryPublic Conveniences</v>
      </c>
      <c r="F1219" t="s">
        <v>482</v>
      </c>
      <c r="G1219" t="s">
        <v>483</v>
      </c>
      <c r="H1219" t="s">
        <v>247</v>
      </c>
      <c r="I1219" t="s">
        <v>1236</v>
      </c>
      <c r="J1219" t="s">
        <v>901</v>
      </c>
      <c r="K1219" t="s">
        <v>902</v>
      </c>
      <c r="L1219">
        <v>2273</v>
      </c>
      <c r="M1219" t="s">
        <v>908</v>
      </c>
      <c r="N1219">
        <v>1032</v>
      </c>
      <c r="O1219" t="s">
        <v>530</v>
      </c>
      <c r="P1219" s="6" t="str">
        <f t="shared" si="114"/>
        <v>Expenditure</v>
      </c>
      <c r="Q1219" s="246">
        <v>1280</v>
      </c>
      <c r="R1219" s="246">
        <v>1280</v>
      </c>
      <c r="S1219" s="244">
        <v>1280</v>
      </c>
      <c r="V1219" s="259">
        <f t="shared" si="116"/>
        <v>1280</v>
      </c>
      <c r="X1219" s="245">
        <v>30</v>
      </c>
      <c r="AJ1219" s="245">
        <v>1280</v>
      </c>
      <c r="AK1219" s="250">
        <v>1310</v>
      </c>
      <c r="AP1219" s="257">
        <f t="shared" si="111"/>
        <v>1310</v>
      </c>
      <c r="AS1219" s="245">
        <f t="shared" si="112"/>
        <v>1310</v>
      </c>
      <c r="AU1219" s="8" t="s">
        <v>1286</v>
      </c>
    </row>
    <row r="1220" spans="2:47" hidden="1" x14ac:dyDescent="0.3">
      <c r="B1220" t="str">
        <f>VLOOKUP(D1220,'[1]DOF080 Rev'!B:B,1,FALSE)</f>
        <v>22731040</v>
      </c>
      <c r="C1220" t="str">
        <f>VLOOKUP(D1220,Category!A:B,2,FALSE)</f>
        <v>NCOS</v>
      </c>
      <c r="D1220" t="str">
        <f t="shared" si="115"/>
        <v>22731040</v>
      </c>
      <c r="E1220" t="str">
        <f t="shared" si="113"/>
        <v>People &amp; Place DirectorateAss Dir DeliveryPublic Conveniences</v>
      </c>
      <c r="F1220" t="s">
        <v>482</v>
      </c>
      <c r="G1220" t="s">
        <v>483</v>
      </c>
      <c r="H1220" t="s">
        <v>247</v>
      </c>
      <c r="I1220" t="s">
        <v>1236</v>
      </c>
      <c r="J1220" t="s">
        <v>901</v>
      </c>
      <c r="K1220" t="s">
        <v>902</v>
      </c>
      <c r="L1220">
        <v>2273</v>
      </c>
      <c r="M1220" t="s">
        <v>908</v>
      </c>
      <c r="N1220">
        <v>1040</v>
      </c>
      <c r="O1220" t="s">
        <v>606</v>
      </c>
      <c r="P1220" s="6" t="str">
        <f t="shared" si="114"/>
        <v>Expenditure</v>
      </c>
      <c r="Q1220" s="246">
        <v>40</v>
      </c>
      <c r="R1220" s="246">
        <v>40</v>
      </c>
      <c r="S1220" s="244">
        <v>40</v>
      </c>
      <c r="V1220" s="259">
        <f t="shared" si="116"/>
        <v>40</v>
      </c>
      <c r="AJ1220" s="245">
        <v>40</v>
      </c>
      <c r="AK1220" s="250">
        <v>40</v>
      </c>
      <c r="AP1220" s="257">
        <f t="shared" si="111"/>
        <v>40</v>
      </c>
      <c r="AS1220" s="245">
        <f t="shared" si="112"/>
        <v>40</v>
      </c>
      <c r="AU1220" s="8" t="s">
        <v>1286</v>
      </c>
    </row>
    <row r="1221" spans="2:47" hidden="1" x14ac:dyDescent="0.3">
      <c r="B1221" t="str">
        <f>VLOOKUP(D1221,'[1]DOF080 Rev'!B:B,1,FALSE)</f>
        <v>22731042</v>
      </c>
      <c r="C1221" t="str">
        <f>VLOOKUP(D1221,Category!A:B,2,FALSE)</f>
        <v>NCOS</v>
      </c>
      <c r="D1221" t="str">
        <f t="shared" si="115"/>
        <v>22731042</v>
      </c>
      <c r="E1221" t="str">
        <f t="shared" si="113"/>
        <v>People &amp; Place DirectorateAss Dir DeliveryPublic Conveniences</v>
      </c>
      <c r="F1221" t="s">
        <v>482</v>
      </c>
      <c r="G1221" t="s">
        <v>483</v>
      </c>
      <c r="H1221" t="s">
        <v>247</v>
      </c>
      <c r="I1221" t="s">
        <v>1236</v>
      </c>
      <c r="J1221" t="s">
        <v>901</v>
      </c>
      <c r="K1221" t="s">
        <v>902</v>
      </c>
      <c r="L1221">
        <v>2273</v>
      </c>
      <c r="M1221" t="s">
        <v>908</v>
      </c>
      <c r="N1221">
        <v>1042</v>
      </c>
      <c r="O1221" t="s">
        <v>180</v>
      </c>
      <c r="P1221" s="6" t="str">
        <f t="shared" si="114"/>
        <v>Expenditure</v>
      </c>
      <c r="Q1221" s="246">
        <v>80</v>
      </c>
      <c r="R1221" s="246">
        <v>80</v>
      </c>
      <c r="S1221" s="244">
        <v>80</v>
      </c>
      <c r="V1221" s="259">
        <f t="shared" si="116"/>
        <v>80</v>
      </c>
      <c r="X1221" s="245">
        <v>10</v>
      </c>
      <c r="AJ1221" s="245">
        <v>80</v>
      </c>
      <c r="AK1221" s="250">
        <v>90</v>
      </c>
      <c r="AP1221" s="257">
        <f t="shared" si="111"/>
        <v>90</v>
      </c>
      <c r="AS1221" s="245">
        <f t="shared" si="112"/>
        <v>90</v>
      </c>
      <c r="AU1221" s="8" t="s">
        <v>1286</v>
      </c>
    </row>
    <row r="1222" spans="2:47" hidden="1" x14ac:dyDescent="0.3">
      <c r="B1222" t="str">
        <f>VLOOKUP(D1222,'[1]DOF080 Rev'!B:B,1,FALSE)</f>
        <v>22732094</v>
      </c>
      <c r="C1222" t="str">
        <f>VLOOKUP(D1222,Category!A:B,2,FALSE)</f>
        <v>NCOS</v>
      </c>
      <c r="D1222" t="str">
        <f t="shared" si="115"/>
        <v>22732094</v>
      </c>
      <c r="E1222" t="str">
        <f t="shared" si="113"/>
        <v>People &amp; Place DirectorateAss Dir DeliveryPublic Conveniences</v>
      </c>
      <c r="F1222" t="s">
        <v>482</v>
      </c>
      <c r="G1222" t="s">
        <v>483</v>
      </c>
      <c r="H1222" t="s">
        <v>247</v>
      </c>
      <c r="I1222" t="s">
        <v>1236</v>
      </c>
      <c r="J1222" t="s">
        <v>901</v>
      </c>
      <c r="K1222" t="s">
        <v>902</v>
      </c>
      <c r="L1222">
        <v>2273</v>
      </c>
      <c r="M1222" t="s">
        <v>908</v>
      </c>
      <c r="N1222">
        <v>2094</v>
      </c>
      <c r="O1222" t="s">
        <v>702</v>
      </c>
      <c r="P1222" s="6" t="str">
        <f t="shared" si="114"/>
        <v>Expenditure</v>
      </c>
      <c r="Q1222" s="246">
        <v>0</v>
      </c>
      <c r="R1222" s="246">
        <v>0</v>
      </c>
      <c r="S1222" s="244">
        <v>0</v>
      </c>
      <c r="V1222" s="259">
        <f t="shared" si="116"/>
        <v>0</v>
      </c>
      <c r="AJ1222" s="245">
        <v>0</v>
      </c>
      <c r="AK1222" s="250">
        <v>0</v>
      </c>
      <c r="AP1222" s="257">
        <f t="shared" ref="AP1222:AP1285" si="117">SUM(AK1222:AO1222)</f>
        <v>0</v>
      </c>
      <c r="AS1222" s="245">
        <f t="shared" ref="AS1222:AS1285" si="118">SUM(AP1222:AR1222)</f>
        <v>0</v>
      </c>
      <c r="AU1222" s="8" t="s">
        <v>1286</v>
      </c>
    </row>
    <row r="1223" spans="2:47" ht="43.2" hidden="1" x14ac:dyDescent="0.3">
      <c r="B1223" t="str">
        <f>VLOOKUP(D1223,'[1]DOF080 Rev'!B:B,1,FALSE)</f>
        <v>22741002</v>
      </c>
      <c r="C1223" t="str">
        <f>VLOOKUP(D1223,Category!A:B,2,FALSE)</f>
        <v>NCOS</v>
      </c>
      <c r="D1223" t="str">
        <f t="shared" si="115"/>
        <v>22741002</v>
      </c>
      <c r="E1223" t="str">
        <f t="shared" ref="E1223:E1286" si="119">G1223&amp;I1223&amp;K1223</f>
        <v>People &amp; Place DirectorateAss Dir DeliveryPublic Conveniences</v>
      </c>
      <c r="F1223" t="s">
        <v>482</v>
      </c>
      <c r="G1223" t="s">
        <v>483</v>
      </c>
      <c r="H1223" t="s">
        <v>247</v>
      </c>
      <c r="I1223" t="s">
        <v>1236</v>
      </c>
      <c r="J1223" t="s">
        <v>901</v>
      </c>
      <c r="K1223" t="s">
        <v>902</v>
      </c>
      <c r="L1223">
        <v>2274</v>
      </c>
      <c r="M1223" t="s">
        <v>909</v>
      </c>
      <c r="N1223">
        <v>1002</v>
      </c>
      <c r="O1223" t="s">
        <v>597</v>
      </c>
      <c r="P1223" s="6" t="str">
        <f t="shared" ref="P1223:P1286" si="120">IF(N1223&lt;5000,"Expenditure","Income")</f>
        <v>Expenditure</v>
      </c>
      <c r="Q1223" s="246">
        <v>4350</v>
      </c>
      <c r="R1223" s="246">
        <v>4350</v>
      </c>
      <c r="S1223" s="244">
        <v>4350</v>
      </c>
      <c r="V1223" s="259">
        <f t="shared" si="116"/>
        <v>4350</v>
      </c>
      <c r="AH1223" s="245">
        <v>-3900</v>
      </c>
      <c r="AJ1223" s="245">
        <v>4350</v>
      </c>
      <c r="AK1223" s="250">
        <v>450</v>
      </c>
      <c r="AP1223" s="257">
        <f t="shared" si="117"/>
        <v>450</v>
      </c>
      <c r="AS1223" s="245">
        <f t="shared" si="118"/>
        <v>450</v>
      </c>
      <c r="AU1223" s="8" t="s">
        <v>3124</v>
      </c>
    </row>
    <row r="1224" spans="2:47" hidden="1" x14ac:dyDescent="0.3">
      <c r="B1224" t="str">
        <f>VLOOKUP(D1224,'[1]DOF080 Rev'!B:B,1,FALSE)</f>
        <v>22741040</v>
      </c>
      <c r="C1224" t="str">
        <f>VLOOKUP(D1224,Category!A:B,2,FALSE)</f>
        <v>NCOS</v>
      </c>
      <c r="D1224" t="str">
        <f t="shared" ref="D1224:D1287" si="121">L1224&amp;N1224</f>
        <v>22741040</v>
      </c>
      <c r="E1224" t="str">
        <f t="shared" si="119"/>
        <v>People &amp; Place DirectorateAss Dir DeliveryPublic Conveniences</v>
      </c>
      <c r="F1224" t="s">
        <v>482</v>
      </c>
      <c r="G1224" t="s">
        <v>483</v>
      </c>
      <c r="H1224" t="s">
        <v>247</v>
      </c>
      <c r="I1224" t="s">
        <v>1236</v>
      </c>
      <c r="J1224" t="s">
        <v>901</v>
      </c>
      <c r="K1224" t="s">
        <v>902</v>
      </c>
      <c r="L1224">
        <v>2274</v>
      </c>
      <c r="M1224" t="s">
        <v>909</v>
      </c>
      <c r="N1224">
        <v>1040</v>
      </c>
      <c r="O1224" t="s">
        <v>606</v>
      </c>
      <c r="P1224" s="6" t="str">
        <f t="shared" si="120"/>
        <v>Expenditure</v>
      </c>
      <c r="Q1224" s="246">
        <v>40</v>
      </c>
      <c r="R1224" s="246">
        <v>40</v>
      </c>
      <c r="S1224" s="244">
        <v>40</v>
      </c>
      <c r="V1224" s="259">
        <f t="shared" ref="V1224:V1287" si="122">SUM(S1224:U1224)</f>
        <v>40</v>
      </c>
      <c r="AJ1224" s="245">
        <v>40</v>
      </c>
      <c r="AK1224" s="250">
        <v>40</v>
      </c>
      <c r="AP1224" s="257">
        <f t="shared" si="117"/>
        <v>40</v>
      </c>
      <c r="AS1224" s="245">
        <f t="shared" si="118"/>
        <v>40</v>
      </c>
      <c r="AU1224" s="8" t="s">
        <v>1286</v>
      </c>
    </row>
    <row r="1225" spans="2:47" ht="28.8" hidden="1" x14ac:dyDescent="0.3">
      <c r="B1225" t="str">
        <f>VLOOKUP(D1225,'[1]DOF080 Rev'!B:B,1,FALSE)</f>
        <v>22742094</v>
      </c>
      <c r="C1225" t="str">
        <f>VLOOKUP(D1225,Category!A:B,2,FALSE)</f>
        <v>NCOS</v>
      </c>
      <c r="D1225" t="str">
        <f t="shared" si="121"/>
        <v>22742094</v>
      </c>
      <c r="E1225" t="str">
        <f t="shared" si="119"/>
        <v>People &amp; Place DirectorateAss Dir DeliveryPublic Conveniences</v>
      </c>
      <c r="F1225" t="s">
        <v>482</v>
      </c>
      <c r="G1225" t="s">
        <v>483</v>
      </c>
      <c r="H1225" t="s">
        <v>247</v>
      </c>
      <c r="I1225" t="s">
        <v>1236</v>
      </c>
      <c r="J1225" t="s">
        <v>901</v>
      </c>
      <c r="K1225" t="s">
        <v>902</v>
      </c>
      <c r="L1225">
        <v>2274</v>
      </c>
      <c r="M1225" t="s">
        <v>909</v>
      </c>
      <c r="N1225">
        <v>2094</v>
      </c>
      <c r="O1225" t="s">
        <v>702</v>
      </c>
      <c r="P1225" s="6" t="str">
        <f t="shared" si="120"/>
        <v>Expenditure</v>
      </c>
      <c r="Q1225" s="246">
        <v>2000</v>
      </c>
      <c r="R1225" s="246">
        <v>2000</v>
      </c>
      <c r="S1225" s="244">
        <v>2000</v>
      </c>
      <c r="V1225" s="259">
        <f t="shared" si="122"/>
        <v>2000</v>
      </c>
      <c r="AH1225" s="245">
        <v>-2000</v>
      </c>
      <c r="AJ1225" s="245">
        <v>2000</v>
      </c>
      <c r="AK1225" s="250">
        <v>0</v>
      </c>
      <c r="AP1225" s="257">
        <f t="shared" si="117"/>
        <v>0</v>
      </c>
      <c r="AS1225" s="245">
        <f t="shared" si="118"/>
        <v>0</v>
      </c>
      <c r="AU1225" s="8" t="s">
        <v>3127</v>
      </c>
    </row>
    <row r="1226" spans="2:47" hidden="1" x14ac:dyDescent="0.3">
      <c r="B1226" t="str">
        <f>VLOOKUP(D1226,'[1]DOF080 Rev'!B:B,1,FALSE)</f>
        <v>22771000</v>
      </c>
      <c r="C1226" t="str">
        <f>VLOOKUP(D1226,Category!A:B,2,FALSE)</f>
        <v>NCOS</v>
      </c>
      <c r="D1226" t="str">
        <f t="shared" si="121"/>
        <v>22771000</v>
      </c>
      <c r="E1226" t="str">
        <f t="shared" si="119"/>
        <v>People &amp; Place DirectorateAss Dir DeliveryPublic Conveniences</v>
      </c>
      <c r="F1226" t="s">
        <v>482</v>
      </c>
      <c r="G1226" t="s">
        <v>483</v>
      </c>
      <c r="H1226" t="s">
        <v>247</v>
      </c>
      <c r="I1226" t="s">
        <v>1236</v>
      </c>
      <c r="J1226" t="s">
        <v>901</v>
      </c>
      <c r="K1226" t="s">
        <v>902</v>
      </c>
      <c r="L1226">
        <v>2277</v>
      </c>
      <c r="M1226" t="s">
        <v>910</v>
      </c>
      <c r="N1226">
        <v>1000</v>
      </c>
      <c r="O1226" t="s">
        <v>427</v>
      </c>
      <c r="P1226" s="6" t="str">
        <f t="shared" si="120"/>
        <v>Expenditure</v>
      </c>
      <c r="Q1226" s="246">
        <v>720</v>
      </c>
      <c r="R1226" s="246">
        <v>720</v>
      </c>
      <c r="S1226" s="244">
        <v>720</v>
      </c>
      <c r="V1226" s="259">
        <f t="shared" si="122"/>
        <v>720</v>
      </c>
      <c r="AJ1226" s="245">
        <v>720</v>
      </c>
      <c r="AK1226" s="250">
        <v>720</v>
      </c>
      <c r="AP1226" s="257">
        <f t="shared" si="117"/>
        <v>720</v>
      </c>
      <c r="AS1226" s="245">
        <f t="shared" si="118"/>
        <v>720</v>
      </c>
      <c r="AU1226" s="8" t="s">
        <v>1286</v>
      </c>
    </row>
    <row r="1227" spans="2:47" ht="43.2" hidden="1" x14ac:dyDescent="0.3">
      <c r="B1227" t="str">
        <f>VLOOKUP(D1227,'[1]DOF080 Rev'!B:B,1,FALSE)</f>
        <v>22771002</v>
      </c>
      <c r="C1227" t="str">
        <f>VLOOKUP(D1227,Category!A:B,2,FALSE)</f>
        <v>NCOS</v>
      </c>
      <c r="D1227" t="str">
        <f t="shared" si="121"/>
        <v>22771002</v>
      </c>
      <c r="E1227" t="str">
        <f t="shared" si="119"/>
        <v>People &amp; Place DirectorateAss Dir DeliveryPublic Conveniences</v>
      </c>
      <c r="F1227" t="s">
        <v>482</v>
      </c>
      <c r="G1227" t="s">
        <v>483</v>
      </c>
      <c r="H1227" t="s">
        <v>247</v>
      </c>
      <c r="I1227" t="s">
        <v>1236</v>
      </c>
      <c r="J1227" t="s">
        <v>901</v>
      </c>
      <c r="K1227" t="s">
        <v>902</v>
      </c>
      <c r="L1227">
        <v>2277</v>
      </c>
      <c r="M1227" t="s">
        <v>910</v>
      </c>
      <c r="N1227">
        <v>1002</v>
      </c>
      <c r="O1227" t="s">
        <v>597</v>
      </c>
      <c r="P1227" s="6" t="str">
        <f t="shared" si="120"/>
        <v>Expenditure</v>
      </c>
      <c r="Q1227" s="246">
        <v>3810</v>
      </c>
      <c r="R1227" s="246">
        <v>3810</v>
      </c>
      <c r="S1227" s="244">
        <v>3810</v>
      </c>
      <c r="V1227" s="259">
        <f t="shared" si="122"/>
        <v>3810</v>
      </c>
      <c r="AH1227" s="245">
        <v>-3410</v>
      </c>
      <c r="AJ1227" s="245">
        <v>3810</v>
      </c>
      <c r="AK1227" s="250">
        <v>400</v>
      </c>
      <c r="AP1227" s="257">
        <f t="shared" si="117"/>
        <v>400</v>
      </c>
      <c r="AS1227" s="245">
        <f t="shared" si="118"/>
        <v>400</v>
      </c>
      <c r="AU1227" s="8" t="s">
        <v>3124</v>
      </c>
    </row>
    <row r="1228" spans="2:47" hidden="1" x14ac:dyDescent="0.3">
      <c r="B1228" t="str">
        <f>VLOOKUP(D1228,'[1]DOF080 Rev'!B:B,1,FALSE)</f>
        <v>22771022</v>
      </c>
      <c r="C1228" t="str">
        <f>VLOOKUP(D1228,Category!A:B,2,FALSE)</f>
        <v>NCOS</v>
      </c>
      <c r="D1228" t="str">
        <f t="shared" si="121"/>
        <v>22771022</v>
      </c>
      <c r="E1228" t="str">
        <f t="shared" si="119"/>
        <v>People &amp; Place DirectorateAss Dir DeliveryPublic Conveniences</v>
      </c>
      <c r="F1228" t="s">
        <v>482</v>
      </c>
      <c r="G1228" t="s">
        <v>483</v>
      </c>
      <c r="H1228" t="s">
        <v>247</v>
      </c>
      <c r="I1228" t="s">
        <v>1236</v>
      </c>
      <c r="J1228" t="s">
        <v>901</v>
      </c>
      <c r="K1228" t="s">
        <v>902</v>
      </c>
      <c r="L1228">
        <v>2277</v>
      </c>
      <c r="M1228" t="s">
        <v>910</v>
      </c>
      <c r="N1228">
        <v>1022</v>
      </c>
      <c r="O1228" t="s">
        <v>602</v>
      </c>
      <c r="P1228" s="6" t="str">
        <f t="shared" si="120"/>
        <v>Expenditure</v>
      </c>
      <c r="Q1228" s="246">
        <v>490</v>
      </c>
      <c r="R1228" s="246">
        <v>490</v>
      </c>
      <c r="S1228" s="244">
        <v>490</v>
      </c>
      <c r="V1228" s="259">
        <f t="shared" si="122"/>
        <v>490</v>
      </c>
      <c r="X1228" s="245">
        <v>120</v>
      </c>
      <c r="AJ1228" s="245">
        <v>490</v>
      </c>
      <c r="AK1228" s="250">
        <v>610</v>
      </c>
      <c r="AP1228" s="257">
        <f t="shared" si="117"/>
        <v>610</v>
      </c>
      <c r="AS1228" s="245">
        <f t="shared" si="118"/>
        <v>610</v>
      </c>
      <c r="AU1228" s="8" t="s">
        <v>1286</v>
      </c>
    </row>
    <row r="1229" spans="2:47" hidden="1" x14ac:dyDescent="0.3">
      <c r="B1229" t="str">
        <f>VLOOKUP(D1229,'[1]DOF080 Rev'!B:B,1,FALSE)</f>
        <v>22771026</v>
      </c>
      <c r="C1229" t="str">
        <f>VLOOKUP(D1229,Category!A:B,2,FALSE)</f>
        <v>NCOS</v>
      </c>
      <c r="D1229" t="str">
        <f t="shared" si="121"/>
        <v>22771026</v>
      </c>
      <c r="E1229" t="str">
        <f t="shared" si="119"/>
        <v>People &amp; Place DirectorateAss Dir DeliveryPublic Conveniences</v>
      </c>
      <c r="F1229" t="s">
        <v>482</v>
      </c>
      <c r="G1229" t="s">
        <v>483</v>
      </c>
      <c r="H1229" t="s">
        <v>247</v>
      </c>
      <c r="I1229" t="s">
        <v>1236</v>
      </c>
      <c r="J1229" t="s">
        <v>901</v>
      </c>
      <c r="K1229" t="s">
        <v>902</v>
      </c>
      <c r="L1229">
        <v>2277</v>
      </c>
      <c r="M1229" t="s">
        <v>910</v>
      </c>
      <c r="N1229">
        <v>1026</v>
      </c>
      <c r="O1229" t="s">
        <v>604</v>
      </c>
      <c r="P1229" s="6" t="str">
        <f t="shared" si="120"/>
        <v>Expenditure</v>
      </c>
      <c r="Q1229" s="246">
        <v>280</v>
      </c>
      <c r="R1229" s="246">
        <v>280</v>
      </c>
      <c r="S1229" s="244">
        <v>280</v>
      </c>
      <c r="V1229" s="259">
        <f t="shared" si="122"/>
        <v>280</v>
      </c>
      <c r="AJ1229" s="245">
        <v>280</v>
      </c>
      <c r="AK1229" s="250">
        <v>280</v>
      </c>
      <c r="AP1229" s="257">
        <f t="shared" si="117"/>
        <v>280</v>
      </c>
      <c r="AS1229" s="245">
        <f t="shared" si="118"/>
        <v>280</v>
      </c>
      <c r="AU1229" s="8" t="s">
        <v>1286</v>
      </c>
    </row>
    <row r="1230" spans="2:47" ht="28.8" hidden="1" x14ac:dyDescent="0.3">
      <c r="B1230" t="str">
        <f>VLOOKUP(D1230,'[1]DOF080 Rev'!B:B,1,FALSE)</f>
        <v>22771031</v>
      </c>
      <c r="C1230" t="str">
        <f>VLOOKUP(D1230,Category!A:B,2,FALSE)</f>
        <v>NCOS</v>
      </c>
      <c r="D1230" t="str">
        <f t="shared" si="121"/>
        <v>22771031</v>
      </c>
      <c r="E1230" t="str">
        <f t="shared" si="119"/>
        <v>People &amp; Place DirectorateAss Dir DeliveryPublic Conveniences</v>
      </c>
      <c r="F1230" t="s">
        <v>482</v>
      </c>
      <c r="G1230" t="s">
        <v>483</v>
      </c>
      <c r="H1230" t="s">
        <v>247</v>
      </c>
      <c r="I1230" t="s">
        <v>1236</v>
      </c>
      <c r="J1230" t="s">
        <v>901</v>
      </c>
      <c r="K1230" t="s">
        <v>902</v>
      </c>
      <c r="L1230">
        <v>2277</v>
      </c>
      <c r="M1230" t="s">
        <v>910</v>
      </c>
      <c r="N1230">
        <v>1031</v>
      </c>
      <c r="O1230" t="s">
        <v>529</v>
      </c>
      <c r="P1230" s="6" t="str">
        <f t="shared" si="120"/>
        <v>Expenditure</v>
      </c>
      <c r="Q1230" s="246">
        <v>1520</v>
      </c>
      <c r="R1230" s="246">
        <v>1520</v>
      </c>
      <c r="S1230" s="244">
        <v>1520</v>
      </c>
      <c r="V1230" s="259">
        <f t="shared" si="122"/>
        <v>1520</v>
      </c>
      <c r="AH1230" s="245">
        <v>-1520</v>
      </c>
      <c r="AJ1230" s="245">
        <v>1520</v>
      </c>
      <c r="AK1230" s="250">
        <v>0</v>
      </c>
      <c r="AP1230" s="257">
        <f t="shared" si="117"/>
        <v>0</v>
      </c>
      <c r="AS1230" s="245">
        <f t="shared" si="118"/>
        <v>0</v>
      </c>
      <c r="AU1230" s="8" t="s">
        <v>3128</v>
      </c>
    </row>
    <row r="1231" spans="2:47" hidden="1" x14ac:dyDescent="0.3">
      <c r="B1231" t="str">
        <f>VLOOKUP(D1231,'[1]DOF080 Rev'!B:B,1,FALSE)</f>
        <v>22771032</v>
      </c>
      <c r="C1231" t="str">
        <f>VLOOKUP(D1231,Category!A:B,2,FALSE)</f>
        <v>NCOS</v>
      </c>
      <c r="D1231" t="str">
        <f t="shared" si="121"/>
        <v>22771032</v>
      </c>
      <c r="E1231" t="str">
        <f t="shared" si="119"/>
        <v>People &amp; Place DirectorateAss Dir DeliveryPublic Conveniences</v>
      </c>
      <c r="F1231" t="s">
        <v>482</v>
      </c>
      <c r="G1231" t="s">
        <v>483</v>
      </c>
      <c r="H1231" t="s">
        <v>247</v>
      </c>
      <c r="I1231" t="s">
        <v>1236</v>
      </c>
      <c r="J1231" t="s">
        <v>901</v>
      </c>
      <c r="K1231" t="s">
        <v>902</v>
      </c>
      <c r="L1231">
        <v>2277</v>
      </c>
      <c r="M1231" t="s">
        <v>910</v>
      </c>
      <c r="N1231">
        <v>1032</v>
      </c>
      <c r="O1231" t="s">
        <v>530</v>
      </c>
      <c r="P1231" s="6" t="str">
        <f t="shared" si="120"/>
        <v>Expenditure</v>
      </c>
      <c r="Q1231" s="246">
        <v>820</v>
      </c>
      <c r="R1231" s="246">
        <v>820</v>
      </c>
      <c r="S1231" s="244">
        <v>820</v>
      </c>
      <c r="V1231" s="259">
        <f t="shared" si="122"/>
        <v>820</v>
      </c>
      <c r="X1231" s="245">
        <v>20</v>
      </c>
      <c r="AJ1231" s="245">
        <v>820</v>
      </c>
      <c r="AK1231" s="250">
        <v>840</v>
      </c>
      <c r="AP1231" s="257">
        <f t="shared" si="117"/>
        <v>840</v>
      </c>
      <c r="AS1231" s="245">
        <f t="shared" si="118"/>
        <v>840</v>
      </c>
      <c r="AU1231" s="8" t="s">
        <v>1286</v>
      </c>
    </row>
    <row r="1232" spans="2:47" hidden="1" x14ac:dyDescent="0.3">
      <c r="B1232" t="str">
        <f>VLOOKUP(D1232,'[1]DOF080 Rev'!B:B,1,FALSE)</f>
        <v>22771040</v>
      </c>
      <c r="C1232" t="str">
        <f>VLOOKUP(D1232,Category!A:B,2,FALSE)</f>
        <v>NCOS</v>
      </c>
      <c r="D1232" t="str">
        <f t="shared" si="121"/>
        <v>22771040</v>
      </c>
      <c r="E1232" t="str">
        <f t="shared" si="119"/>
        <v>People &amp; Place DirectorateAss Dir DeliveryPublic Conveniences</v>
      </c>
      <c r="F1232" t="s">
        <v>482</v>
      </c>
      <c r="G1232" t="s">
        <v>483</v>
      </c>
      <c r="H1232" t="s">
        <v>247</v>
      </c>
      <c r="I1232" t="s">
        <v>1236</v>
      </c>
      <c r="J1232" t="s">
        <v>901</v>
      </c>
      <c r="K1232" t="s">
        <v>902</v>
      </c>
      <c r="L1232">
        <v>2277</v>
      </c>
      <c r="M1232" t="s">
        <v>910</v>
      </c>
      <c r="N1232">
        <v>1040</v>
      </c>
      <c r="O1232" t="s">
        <v>606</v>
      </c>
      <c r="P1232" s="6" t="str">
        <f t="shared" si="120"/>
        <v>Expenditure</v>
      </c>
      <c r="Q1232" s="246">
        <v>40</v>
      </c>
      <c r="R1232" s="246">
        <v>40</v>
      </c>
      <c r="S1232" s="244">
        <v>40</v>
      </c>
      <c r="V1232" s="259">
        <f t="shared" si="122"/>
        <v>40</v>
      </c>
      <c r="AJ1232" s="245">
        <v>40</v>
      </c>
      <c r="AK1232" s="250">
        <v>40</v>
      </c>
      <c r="AP1232" s="257">
        <f t="shared" si="117"/>
        <v>40</v>
      </c>
      <c r="AS1232" s="245">
        <f t="shared" si="118"/>
        <v>40</v>
      </c>
      <c r="AU1232" s="8" t="s">
        <v>1286</v>
      </c>
    </row>
    <row r="1233" spans="2:47" hidden="1" x14ac:dyDescent="0.3">
      <c r="B1233" t="str">
        <f>VLOOKUP(D1233,'[1]DOF080 Rev'!B:B,1,FALSE)</f>
        <v>22771042</v>
      </c>
      <c r="C1233" t="str">
        <f>VLOOKUP(D1233,Category!A:B,2,FALSE)</f>
        <v>NCOS</v>
      </c>
      <c r="D1233" t="str">
        <f t="shared" si="121"/>
        <v>22771042</v>
      </c>
      <c r="E1233" t="str">
        <f t="shared" si="119"/>
        <v>People &amp; Place DirectorateAss Dir DeliveryPublic Conveniences</v>
      </c>
      <c r="F1233" t="s">
        <v>482</v>
      </c>
      <c r="G1233" t="s">
        <v>483</v>
      </c>
      <c r="H1233" t="s">
        <v>247</v>
      </c>
      <c r="I1233" t="s">
        <v>1236</v>
      </c>
      <c r="J1233" t="s">
        <v>901</v>
      </c>
      <c r="K1233" t="s">
        <v>902</v>
      </c>
      <c r="L1233">
        <v>2277</v>
      </c>
      <c r="M1233" t="s">
        <v>910</v>
      </c>
      <c r="N1233">
        <v>1042</v>
      </c>
      <c r="O1233" t="s">
        <v>180</v>
      </c>
      <c r="P1233" s="6" t="str">
        <f t="shared" si="120"/>
        <v>Expenditure</v>
      </c>
      <c r="Q1233" s="246">
        <v>70</v>
      </c>
      <c r="R1233" s="246">
        <v>70</v>
      </c>
      <c r="S1233" s="244">
        <v>70</v>
      </c>
      <c r="V1233" s="259">
        <f t="shared" si="122"/>
        <v>70</v>
      </c>
      <c r="X1233" s="245">
        <v>10</v>
      </c>
      <c r="AJ1233" s="245">
        <v>70</v>
      </c>
      <c r="AK1233" s="250">
        <v>80</v>
      </c>
      <c r="AP1233" s="257">
        <f t="shared" si="117"/>
        <v>80</v>
      </c>
      <c r="AS1233" s="245">
        <f t="shared" si="118"/>
        <v>80</v>
      </c>
      <c r="AU1233" s="8" t="s">
        <v>1286</v>
      </c>
    </row>
    <row r="1234" spans="2:47" hidden="1" x14ac:dyDescent="0.3">
      <c r="B1234" t="str">
        <f>VLOOKUP(D1234,'[1]DOF080 Rev'!B:B,1,FALSE)</f>
        <v>22772094</v>
      </c>
      <c r="C1234" t="str">
        <f>VLOOKUP(D1234,Category!A:B,2,FALSE)</f>
        <v>NCOS</v>
      </c>
      <c r="D1234" t="str">
        <f t="shared" si="121"/>
        <v>22772094</v>
      </c>
      <c r="E1234" t="str">
        <f t="shared" si="119"/>
        <v>People &amp; Place DirectorateAss Dir DeliveryPublic Conveniences</v>
      </c>
      <c r="F1234" t="s">
        <v>482</v>
      </c>
      <c r="G1234" t="s">
        <v>483</v>
      </c>
      <c r="H1234" t="s">
        <v>247</v>
      </c>
      <c r="I1234" t="s">
        <v>1236</v>
      </c>
      <c r="J1234" t="s">
        <v>901</v>
      </c>
      <c r="K1234" t="s">
        <v>902</v>
      </c>
      <c r="L1234">
        <v>2277</v>
      </c>
      <c r="M1234" t="s">
        <v>910</v>
      </c>
      <c r="N1234">
        <v>2094</v>
      </c>
      <c r="O1234" t="s">
        <v>702</v>
      </c>
      <c r="P1234" s="6" t="str">
        <f t="shared" si="120"/>
        <v>Expenditure</v>
      </c>
      <c r="Q1234" s="246">
        <v>0</v>
      </c>
      <c r="R1234" s="246">
        <v>0</v>
      </c>
      <c r="S1234" s="244">
        <v>0</v>
      </c>
      <c r="V1234" s="259">
        <f t="shared" si="122"/>
        <v>0</v>
      </c>
      <c r="AJ1234" s="245">
        <v>0</v>
      </c>
      <c r="AK1234" s="250">
        <v>0</v>
      </c>
      <c r="AP1234" s="257">
        <f t="shared" si="117"/>
        <v>0</v>
      </c>
      <c r="AS1234" s="245">
        <f t="shared" si="118"/>
        <v>0</v>
      </c>
      <c r="AU1234" s="8" t="s">
        <v>1286</v>
      </c>
    </row>
    <row r="1235" spans="2:47" hidden="1" x14ac:dyDescent="0.3">
      <c r="B1235" t="str">
        <f>VLOOKUP(D1235,'[1]DOF080 Rev'!B:B,1,FALSE)</f>
        <v>22791000</v>
      </c>
      <c r="C1235" t="str">
        <f>VLOOKUP(D1235,Category!A:B,2,FALSE)</f>
        <v>NCOS</v>
      </c>
      <c r="D1235" t="str">
        <f t="shared" si="121"/>
        <v>22791000</v>
      </c>
      <c r="E1235" t="str">
        <f t="shared" si="119"/>
        <v>People &amp; Place DirectorateAss Dir DeliveryPublic Conveniences</v>
      </c>
      <c r="F1235" t="s">
        <v>482</v>
      </c>
      <c r="G1235" t="s">
        <v>483</v>
      </c>
      <c r="H1235" t="s">
        <v>247</v>
      </c>
      <c r="I1235" t="s">
        <v>1236</v>
      </c>
      <c r="J1235" t="s">
        <v>901</v>
      </c>
      <c r="K1235" t="s">
        <v>902</v>
      </c>
      <c r="L1235">
        <v>2279</v>
      </c>
      <c r="M1235" t="s">
        <v>911</v>
      </c>
      <c r="N1235">
        <v>1000</v>
      </c>
      <c r="O1235" t="s">
        <v>427</v>
      </c>
      <c r="P1235" s="6" t="str">
        <f t="shared" si="120"/>
        <v>Expenditure</v>
      </c>
      <c r="Q1235" s="246">
        <v>720</v>
      </c>
      <c r="R1235" s="246">
        <v>720</v>
      </c>
      <c r="S1235" s="244">
        <v>720</v>
      </c>
      <c r="V1235" s="259">
        <f t="shared" si="122"/>
        <v>720</v>
      </c>
      <c r="AJ1235" s="245">
        <v>720</v>
      </c>
      <c r="AK1235" s="250">
        <v>720</v>
      </c>
      <c r="AP1235" s="257">
        <f t="shared" si="117"/>
        <v>720</v>
      </c>
      <c r="AS1235" s="245">
        <f t="shared" si="118"/>
        <v>720</v>
      </c>
      <c r="AU1235" s="8" t="s">
        <v>1286</v>
      </c>
    </row>
    <row r="1236" spans="2:47" hidden="1" x14ac:dyDescent="0.3">
      <c r="B1236" t="str">
        <f>VLOOKUP(D1236,'[1]DOF080 Rev'!B:B,1,FALSE)</f>
        <v>22791002</v>
      </c>
      <c r="C1236" t="str">
        <f>VLOOKUP(D1236,Category!A:B,2,FALSE)</f>
        <v>NCOS</v>
      </c>
      <c r="D1236" t="str">
        <f t="shared" si="121"/>
        <v>22791002</v>
      </c>
      <c r="E1236" t="str">
        <f t="shared" si="119"/>
        <v>People &amp; Place DirectorateAss Dir DeliveryPublic Conveniences</v>
      </c>
      <c r="F1236" t="s">
        <v>482</v>
      </c>
      <c r="G1236" t="s">
        <v>483</v>
      </c>
      <c r="H1236" t="s">
        <v>247</v>
      </c>
      <c r="I1236" t="s">
        <v>1236</v>
      </c>
      <c r="J1236" t="s">
        <v>901</v>
      </c>
      <c r="K1236" t="s">
        <v>902</v>
      </c>
      <c r="L1236">
        <v>2279</v>
      </c>
      <c r="M1236" t="s">
        <v>911</v>
      </c>
      <c r="N1236">
        <v>1002</v>
      </c>
      <c r="O1236" t="s">
        <v>597</v>
      </c>
      <c r="P1236" s="6" t="str">
        <f t="shared" si="120"/>
        <v>Expenditure</v>
      </c>
      <c r="Q1236" s="246">
        <v>9770</v>
      </c>
      <c r="R1236" s="246">
        <v>9770</v>
      </c>
      <c r="S1236" s="244">
        <v>9770</v>
      </c>
      <c r="V1236" s="259">
        <f t="shared" si="122"/>
        <v>9770</v>
      </c>
      <c r="X1236" s="245">
        <v>450</v>
      </c>
      <c r="AJ1236" s="245">
        <v>9770</v>
      </c>
      <c r="AK1236" s="250">
        <v>10220</v>
      </c>
      <c r="AP1236" s="257">
        <f t="shared" si="117"/>
        <v>10220</v>
      </c>
      <c r="AS1236" s="245">
        <f t="shared" si="118"/>
        <v>10220</v>
      </c>
      <c r="AU1236" s="8" t="s">
        <v>1286</v>
      </c>
    </row>
    <row r="1237" spans="2:47" hidden="1" x14ac:dyDescent="0.3">
      <c r="B1237" t="str">
        <f>VLOOKUP(D1237,'[1]DOF080 Rev'!B:B,1,FALSE)</f>
        <v>22791016</v>
      </c>
      <c r="C1237" t="str">
        <f>VLOOKUP(D1237,Category!A:B,2,FALSE)</f>
        <v>NCOS</v>
      </c>
      <c r="D1237" t="str">
        <f t="shared" si="121"/>
        <v>22791016</v>
      </c>
      <c r="E1237" t="str">
        <f t="shared" si="119"/>
        <v>People &amp; Place DirectorateAss Dir DeliveryPublic Conveniences</v>
      </c>
      <c r="F1237" t="s">
        <v>482</v>
      </c>
      <c r="G1237" t="s">
        <v>483</v>
      </c>
      <c r="H1237" t="s">
        <v>247</v>
      </c>
      <c r="I1237" t="s">
        <v>1236</v>
      </c>
      <c r="J1237" t="s">
        <v>901</v>
      </c>
      <c r="K1237" t="s">
        <v>902</v>
      </c>
      <c r="L1237">
        <v>2279</v>
      </c>
      <c r="M1237" t="s">
        <v>911</v>
      </c>
      <c r="N1237">
        <v>1016</v>
      </c>
      <c r="O1237" t="s">
        <v>599</v>
      </c>
      <c r="P1237" s="6" t="str">
        <f t="shared" si="120"/>
        <v>Expenditure</v>
      </c>
      <c r="Q1237" s="246">
        <v>1000</v>
      </c>
      <c r="R1237" s="246">
        <v>1000</v>
      </c>
      <c r="S1237" s="244">
        <v>1000</v>
      </c>
      <c r="V1237" s="259">
        <f t="shared" si="122"/>
        <v>1000</v>
      </c>
      <c r="AJ1237" s="245">
        <v>1000</v>
      </c>
      <c r="AK1237" s="250">
        <v>1000</v>
      </c>
      <c r="AP1237" s="257">
        <f t="shared" si="117"/>
        <v>1000</v>
      </c>
      <c r="AS1237" s="245">
        <f t="shared" si="118"/>
        <v>1000</v>
      </c>
      <c r="AU1237" s="8" t="s">
        <v>1286</v>
      </c>
    </row>
    <row r="1238" spans="2:47" hidden="1" x14ac:dyDescent="0.3">
      <c r="B1238" t="str">
        <f>VLOOKUP(D1238,'[1]DOF080 Rev'!B:B,1,FALSE)</f>
        <v>22791022</v>
      </c>
      <c r="C1238" t="str">
        <f>VLOOKUP(D1238,Category!A:B,2,FALSE)</f>
        <v>NCOS</v>
      </c>
      <c r="D1238" t="str">
        <f t="shared" si="121"/>
        <v>22791022</v>
      </c>
      <c r="E1238" t="str">
        <f t="shared" si="119"/>
        <v>People &amp; Place DirectorateAss Dir DeliveryPublic Conveniences</v>
      </c>
      <c r="F1238" t="s">
        <v>482</v>
      </c>
      <c r="G1238" t="s">
        <v>483</v>
      </c>
      <c r="H1238" t="s">
        <v>247</v>
      </c>
      <c r="I1238" t="s">
        <v>1236</v>
      </c>
      <c r="J1238" t="s">
        <v>901</v>
      </c>
      <c r="K1238" t="s">
        <v>902</v>
      </c>
      <c r="L1238">
        <v>2279</v>
      </c>
      <c r="M1238" t="s">
        <v>911</v>
      </c>
      <c r="N1238">
        <v>1022</v>
      </c>
      <c r="O1238" t="s">
        <v>602</v>
      </c>
      <c r="P1238" s="6" t="str">
        <f t="shared" si="120"/>
        <v>Expenditure</v>
      </c>
      <c r="Q1238" s="246">
        <v>770</v>
      </c>
      <c r="R1238" s="246">
        <v>770</v>
      </c>
      <c r="S1238" s="244">
        <v>770</v>
      </c>
      <c r="V1238" s="259">
        <f t="shared" si="122"/>
        <v>770</v>
      </c>
      <c r="X1238" s="245">
        <v>340</v>
      </c>
      <c r="AJ1238" s="245">
        <v>770</v>
      </c>
      <c r="AK1238" s="250">
        <v>1110</v>
      </c>
      <c r="AP1238" s="257">
        <f t="shared" si="117"/>
        <v>1110</v>
      </c>
      <c r="AS1238" s="245">
        <f t="shared" si="118"/>
        <v>1110</v>
      </c>
      <c r="AU1238" s="8" t="s">
        <v>1286</v>
      </c>
    </row>
    <row r="1239" spans="2:47" hidden="1" x14ac:dyDescent="0.3">
      <c r="B1239" t="str">
        <f>VLOOKUP(D1239,'[1]DOF080 Rev'!B:B,1,FALSE)</f>
        <v>22791026</v>
      </c>
      <c r="C1239" t="str">
        <f>VLOOKUP(D1239,Category!A:B,2,FALSE)</f>
        <v>NCOS</v>
      </c>
      <c r="D1239" t="str">
        <f t="shared" si="121"/>
        <v>22791026</v>
      </c>
      <c r="E1239" t="str">
        <f t="shared" si="119"/>
        <v>People &amp; Place DirectorateAss Dir DeliveryPublic Conveniences</v>
      </c>
      <c r="F1239" t="s">
        <v>482</v>
      </c>
      <c r="G1239" t="s">
        <v>483</v>
      </c>
      <c r="H1239" t="s">
        <v>247</v>
      </c>
      <c r="I1239" t="s">
        <v>1236</v>
      </c>
      <c r="J1239" t="s">
        <v>901</v>
      </c>
      <c r="K1239" t="s">
        <v>902</v>
      </c>
      <c r="L1239">
        <v>2279</v>
      </c>
      <c r="M1239" t="s">
        <v>911</v>
      </c>
      <c r="N1239">
        <v>1026</v>
      </c>
      <c r="O1239" t="s">
        <v>604</v>
      </c>
      <c r="P1239" s="6" t="str">
        <f t="shared" si="120"/>
        <v>Expenditure</v>
      </c>
      <c r="Q1239" s="246">
        <v>280</v>
      </c>
      <c r="R1239" s="246">
        <v>280</v>
      </c>
      <c r="S1239" s="244">
        <v>280</v>
      </c>
      <c r="V1239" s="259">
        <f t="shared" si="122"/>
        <v>280</v>
      </c>
      <c r="X1239" s="245">
        <v>90</v>
      </c>
      <c r="AJ1239" s="245">
        <v>280</v>
      </c>
      <c r="AK1239" s="250">
        <v>370</v>
      </c>
      <c r="AP1239" s="257">
        <f t="shared" si="117"/>
        <v>370</v>
      </c>
      <c r="AS1239" s="245">
        <f t="shared" si="118"/>
        <v>370</v>
      </c>
      <c r="AU1239" s="8" t="s">
        <v>1286</v>
      </c>
    </row>
    <row r="1240" spans="2:47" ht="28.8" hidden="1" x14ac:dyDescent="0.3">
      <c r="B1240" t="str">
        <f>VLOOKUP(D1240,'[1]DOF080 Rev'!B:B,1,FALSE)</f>
        <v>22791031</v>
      </c>
      <c r="C1240" t="str">
        <f>VLOOKUP(D1240,Category!A:B,2,FALSE)</f>
        <v>NCOS</v>
      </c>
      <c r="D1240" t="str">
        <f t="shared" si="121"/>
        <v>22791031</v>
      </c>
      <c r="E1240" t="str">
        <f t="shared" si="119"/>
        <v>People &amp; Place DirectorateAss Dir DeliveryPublic Conveniences</v>
      </c>
      <c r="F1240" t="s">
        <v>482</v>
      </c>
      <c r="G1240" t="s">
        <v>483</v>
      </c>
      <c r="H1240" t="s">
        <v>247</v>
      </c>
      <c r="I1240" t="s">
        <v>1236</v>
      </c>
      <c r="J1240" t="s">
        <v>901</v>
      </c>
      <c r="K1240" t="s">
        <v>902</v>
      </c>
      <c r="L1240">
        <v>2279</v>
      </c>
      <c r="M1240" t="s">
        <v>911</v>
      </c>
      <c r="N1240">
        <v>1031</v>
      </c>
      <c r="O1240" t="s">
        <v>529</v>
      </c>
      <c r="P1240" s="6" t="str">
        <f t="shared" si="120"/>
        <v>Expenditure</v>
      </c>
      <c r="Q1240" s="246">
        <v>3080</v>
      </c>
      <c r="R1240" s="246">
        <v>3080</v>
      </c>
      <c r="S1240" s="244">
        <v>3080</v>
      </c>
      <c r="V1240" s="259">
        <f t="shared" si="122"/>
        <v>3080</v>
      </c>
      <c r="AH1240" s="245">
        <v>-3080</v>
      </c>
      <c r="AJ1240" s="245">
        <v>3080</v>
      </c>
      <c r="AK1240" s="250">
        <v>0</v>
      </c>
      <c r="AP1240" s="257">
        <f t="shared" si="117"/>
        <v>0</v>
      </c>
      <c r="AS1240" s="245">
        <f t="shared" si="118"/>
        <v>0</v>
      </c>
      <c r="AU1240" s="8" t="s">
        <v>3129</v>
      </c>
    </row>
    <row r="1241" spans="2:47" hidden="1" x14ac:dyDescent="0.3">
      <c r="B1241" t="str">
        <f>VLOOKUP(D1241,'[1]DOF080 Rev'!B:B,1,FALSE)</f>
        <v>22791032</v>
      </c>
      <c r="C1241" t="str">
        <f>VLOOKUP(D1241,Category!A:B,2,FALSE)</f>
        <v>NCOS</v>
      </c>
      <c r="D1241" t="str">
        <f t="shared" si="121"/>
        <v>22791032</v>
      </c>
      <c r="E1241" t="str">
        <f t="shared" si="119"/>
        <v>People &amp; Place DirectorateAss Dir DeliveryPublic Conveniences</v>
      </c>
      <c r="F1241" t="s">
        <v>482</v>
      </c>
      <c r="G1241" t="s">
        <v>483</v>
      </c>
      <c r="H1241" t="s">
        <v>247</v>
      </c>
      <c r="I1241" t="s">
        <v>1236</v>
      </c>
      <c r="J1241" t="s">
        <v>901</v>
      </c>
      <c r="K1241" t="s">
        <v>902</v>
      </c>
      <c r="L1241">
        <v>2279</v>
      </c>
      <c r="M1241" t="s">
        <v>911</v>
      </c>
      <c r="N1241">
        <v>1032</v>
      </c>
      <c r="O1241" t="s">
        <v>530</v>
      </c>
      <c r="P1241" s="6" t="str">
        <f t="shared" si="120"/>
        <v>Expenditure</v>
      </c>
      <c r="Q1241" s="246">
        <v>790</v>
      </c>
      <c r="R1241" s="246">
        <v>790</v>
      </c>
      <c r="S1241" s="244">
        <v>790</v>
      </c>
      <c r="V1241" s="259">
        <f t="shared" si="122"/>
        <v>790</v>
      </c>
      <c r="X1241" s="245">
        <v>20</v>
      </c>
      <c r="AJ1241" s="245">
        <v>790</v>
      </c>
      <c r="AK1241" s="250">
        <v>810</v>
      </c>
      <c r="AP1241" s="257">
        <f t="shared" si="117"/>
        <v>810</v>
      </c>
      <c r="AS1241" s="245">
        <f t="shared" si="118"/>
        <v>810</v>
      </c>
      <c r="AU1241" s="8" t="s">
        <v>1286</v>
      </c>
    </row>
    <row r="1242" spans="2:47" hidden="1" x14ac:dyDescent="0.3">
      <c r="B1242" t="str">
        <f>VLOOKUP(D1242,'[1]DOF080 Rev'!B:B,1,FALSE)</f>
        <v>22791040</v>
      </c>
      <c r="C1242" t="str">
        <f>VLOOKUP(D1242,Category!A:B,2,FALSE)</f>
        <v>NCOS</v>
      </c>
      <c r="D1242" t="str">
        <f t="shared" si="121"/>
        <v>22791040</v>
      </c>
      <c r="E1242" t="str">
        <f t="shared" si="119"/>
        <v>People &amp; Place DirectorateAss Dir DeliveryPublic Conveniences</v>
      </c>
      <c r="F1242" t="s">
        <v>482</v>
      </c>
      <c r="G1242" t="s">
        <v>483</v>
      </c>
      <c r="H1242" t="s">
        <v>247</v>
      </c>
      <c r="I1242" t="s">
        <v>1236</v>
      </c>
      <c r="J1242" t="s">
        <v>901</v>
      </c>
      <c r="K1242" t="s">
        <v>902</v>
      </c>
      <c r="L1242">
        <v>2279</v>
      </c>
      <c r="M1242" t="s">
        <v>911</v>
      </c>
      <c r="N1242">
        <v>1040</v>
      </c>
      <c r="O1242" t="s">
        <v>606</v>
      </c>
      <c r="P1242" s="6" t="str">
        <f t="shared" si="120"/>
        <v>Expenditure</v>
      </c>
      <c r="Q1242" s="246">
        <v>100</v>
      </c>
      <c r="R1242" s="246">
        <v>100</v>
      </c>
      <c r="S1242" s="244">
        <v>100</v>
      </c>
      <c r="V1242" s="259">
        <f t="shared" si="122"/>
        <v>100</v>
      </c>
      <c r="X1242" s="245">
        <v>10</v>
      </c>
      <c r="AJ1242" s="245">
        <v>100</v>
      </c>
      <c r="AK1242" s="250">
        <v>110</v>
      </c>
      <c r="AP1242" s="257">
        <f t="shared" si="117"/>
        <v>110</v>
      </c>
      <c r="AS1242" s="245">
        <f t="shared" si="118"/>
        <v>110</v>
      </c>
      <c r="AU1242" s="8" t="s">
        <v>1286</v>
      </c>
    </row>
    <row r="1243" spans="2:47" hidden="1" x14ac:dyDescent="0.3">
      <c r="B1243" t="str">
        <f>VLOOKUP(D1243,'[1]DOF080 Rev'!B:B,1,FALSE)</f>
        <v>22791042</v>
      </c>
      <c r="C1243" t="str">
        <f>VLOOKUP(D1243,Category!A:B,2,FALSE)</f>
        <v>NCOS</v>
      </c>
      <c r="D1243" t="str">
        <f t="shared" si="121"/>
        <v>22791042</v>
      </c>
      <c r="E1243" t="str">
        <f t="shared" si="119"/>
        <v>People &amp; Place DirectorateAss Dir DeliveryPublic Conveniences</v>
      </c>
      <c r="F1243" t="s">
        <v>482</v>
      </c>
      <c r="G1243" t="s">
        <v>483</v>
      </c>
      <c r="H1243" t="s">
        <v>247</v>
      </c>
      <c r="I1243" t="s">
        <v>1236</v>
      </c>
      <c r="J1243" t="s">
        <v>901</v>
      </c>
      <c r="K1243" t="s">
        <v>902</v>
      </c>
      <c r="L1243">
        <v>2279</v>
      </c>
      <c r="M1243" t="s">
        <v>911</v>
      </c>
      <c r="N1243">
        <v>1042</v>
      </c>
      <c r="O1243" t="s">
        <v>180</v>
      </c>
      <c r="P1243" s="6" t="str">
        <f t="shared" si="120"/>
        <v>Expenditure</v>
      </c>
      <c r="Q1243" s="246">
        <v>110</v>
      </c>
      <c r="R1243" s="246">
        <v>110</v>
      </c>
      <c r="S1243" s="244">
        <v>110</v>
      </c>
      <c r="V1243" s="259">
        <f t="shared" si="122"/>
        <v>110</v>
      </c>
      <c r="X1243" s="245">
        <v>10</v>
      </c>
      <c r="AJ1243" s="245">
        <v>110</v>
      </c>
      <c r="AK1243" s="250">
        <v>120</v>
      </c>
      <c r="AP1243" s="257">
        <f t="shared" si="117"/>
        <v>120</v>
      </c>
      <c r="AS1243" s="245">
        <f t="shared" si="118"/>
        <v>120</v>
      </c>
      <c r="AU1243" s="8" t="s">
        <v>1286</v>
      </c>
    </row>
    <row r="1244" spans="2:47" hidden="1" x14ac:dyDescent="0.3">
      <c r="B1244" t="str">
        <f>VLOOKUP(D1244,'[1]DOF080 Rev'!B:B,1,FALSE)</f>
        <v>22801026</v>
      </c>
      <c r="C1244" t="str">
        <f>VLOOKUP(D1244,Category!A:B,2,FALSE)</f>
        <v>NCOS</v>
      </c>
      <c r="D1244" t="str">
        <f t="shared" si="121"/>
        <v>22801026</v>
      </c>
      <c r="E1244" t="str">
        <f t="shared" si="119"/>
        <v>People &amp; Place DirectorateAss Dir DeliveryPublic Conveniences</v>
      </c>
      <c r="F1244" t="s">
        <v>482</v>
      </c>
      <c r="G1244" t="s">
        <v>483</v>
      </c>
      <c r="H1244" t="s">
        <v>247</v>
      </c>
      <c r="I1244" t="s">
        <v>1236</v>
      </c>
      <c r="J1244" t="s">
        <v>901</v>
      </c>
      <c r="K1244" t="s">
        <v>902</v>
      </c>
      <c r="L1244">
        <v>2280</v>
      </c>
      <c r="M1244" t="s">
        <v>912</v>
      </c>
      <c r="N1244">
        <v>1026</v>
      </c>
      <c r="O1244" t="s">
        <v>604</v>
      </c>
      <c r="P1244" s="6" t="str">
        <f t="shared" si="120"/>
        <v>Expenditure</v>
      </c>
      <c r="Q1244" s="246">
        <v>210</v>
      </c>
      <c r="R1244" s="246">
        <v>210</v>
      </c>
      <c r="S1244" s="244">
        <v>210</v>
      </c>
      <c r="V1244" s="259">
        <f t="shared" si="122"/>
        <v>210</v>
      </c>
      <c r="X1244" s="245">
        <v>160</v>
      </c>
      <c r="AJ1244" s="245">
        <v>210</v>
      </c>
      <c r="AK1244" s="250">
        <v>370</v>
      </c>
      <c r="AP1244" s="257">
        <f t="shared" si="117"/>
        <v>370</v>
      </c>
      <c r="AS1244" s="245">
        <f t="shared" si="118"/>
        <v>370</v>
      </c>
      <c r="AU1244" s="8" t="s">
        <v>1286</v>
      </c>
    </row>
    <row r="1245" spans="2:47" hidden="1" x14ac:dyDescent="0.3">
      <c r="B1245" t="str">
        <f>VLOOKUP(D1245,'[1]DOF080 Rev'!B:B,1,FALSE)</f>
        <v>22808040</v>
      </c>
      <c r="C1245" t="str">
        <f>VLOOKUP(D1245,Category!A:B,2,FALSE)</f>
        <v>NCOS</v>
      </c>
      <c r="D1245" t="str">
        <f t="shared" si="121"/>
        <v>22808040</v>
      </c>
      <c r="E1245" t="str">
        <f t="shared" si="119"/>
        <v>People &amp; Place DirectorateAss Dir DeliveryPublic Conveniences</v>
      </c>
      <c r="F1245" t="s">
        <v>482</v>
      </c>
      <c r="G1245" t="s">
        <v>483</v>
      </c>
      <c r="H1245" t="s">
        <v>247</v>
      </c>
      <c r="I1245" t="s">
        <v>1236</v>
      </c>
      <c r="J1245" t="s">
        <v>901</v>
      </c>
      <c r="K1245" t="s">
        <v>902</v>
      </c>
      <c r="L1245">
        <v>2280</v>
      </c>
      <c r="M1245" t="s">
        <v>912</v>
      </c>
      <c r="N1245">
        <v>8040</v>
      </c>
      <c r="O1245" t="s">
        <v>441</v>
      </c>
      <c r="P1245" s="6" t="str">
        <f t="shared" si="120"/>
        <v>Income</v>
      </c>
      <c r="Q1245" s="246">
        <v>-210</v>
      </c>
      <c r="R1245" s="246">
        <v>-210</v>
      </c>
      <c r="S1245" s="244">
        <v>-210</v>
      </c>
      <c r="V1245" s="259">
        <f t="shared" si="122"/>
        <v>-210</v>
      </c>
      <c r="AJ1245" s="245">
        <v>-210</v>
      </c>
      <c r="AK1245" s="250">
        <v>-210</v>
      </c>
      <c r="AP1245" s="257">
        <f t="shared" si="117"/>
        <v>-210</v>
      </c>
      <c r="AS1245" s="245">
        <f t="shared" si="118"/>
        <v>-210</v>
      </c>
      <c r="AU1245" s="8" t="s">
        <v>1286</v>
      </c>
    </row>
    <row r="1246" spans="2:47" hidden="1" x14ac:dyDescent="0.3">
      <c r="B1246" t="str">
        <f>VLOOKUP(D1246,'[1]DOF080 Rev'!B:B,1,FALSE)</f>
        <v>22821000</v>
      </c>
      <c r="C1246" t="str">
        <f>VLOOKUP(D1246,Category!A:B,2,FALSE)</f>
        <v>NCOS</v>
      </c>
      <c r="D1246" t="str">
        <f t="shared" si="121"/>
        <v>22821000</v>
      </c>
      <c r="E1246" t="str">
        <f t="shared" si="119"/>
        <v>People &amp; Place DirectorateAss Dir DeliveryPublic Conveniences</v>
      </c>
      <c r="F1246" t="s">
        <v>482</v>
      </c>
      <c r="G1246" t="s">
        <v>483</v>
      </c>
      <c r="H1246" t="s">
        <v>247</v>
      </c>
      <c r="I1246" t="s">
        <v>1236</v>
      </c>
      <c r="J1246" t="s">
        <v>901</v>
      </c>
      <c r="K1246" t="s">
        <v>902</v>
      </c>
      <c r="L1246">
        <v>2282</v>
      </c>
      <c r="M1246" t="s">
        <v>913</v>
      </c>
      <c r="N1246">
        <v>1000</v>
      </c>
      <c r="O1246" t="s">
        <v>427</v>
      </c>
      <c r="P1246" s="6" t="str">
        <f t="shared" si="120"/>
        <v>Expenditure</v>
      </c>
      <c r="Q1246" s="246">
        <v>720</v>
      </c>
      <c r="R1246" s="246">
        <v>720</v>
      </c>
      <c r="S1246" s="244">
        <v>720</v>
      </c>
      <c r="V1246" s="259">
        <f t="shared" si="122"/>
        <v>720</v>
      </c>
      <c r="AJ1246" s="245">
        <v>720</v>
      </c>
      <c r="AK1246" s="250">
        <v>720</v>
      </c>
      <c r="AP1246" s="257">
        <f t="shared" si="117"/>
        <v>720</v>
      </c>
      <c r="AS1246" s="245">
        <f t="shared" si="118"/>
        <v>720</v>
      </c>
      <c r="AU1246" s="8" t="s">
        <v>1286</v>
      </c>
    </row>
    <row r="1247" spans="2:47" hidden="1" x14ac:dyDescent="0.3">
      <c r="B1247" t="str">
        <f>VLOOKUP(D1247,'[1]DOF080 Rev'!B:B,1,FALSE)</f>
        <v>22821002</v>
      </c>
      <c r="C1247" t="str">
        <f>VLOOKUP(D1247,Category!A:B,2,FALSE)</f>
        <v>NCOS</v>
      </c>
      <c r="D1247" t="str">
        <f t="shared" si="121"/>
        <v>22821002</v>
      </c>
      <c r="E1247" t="str">
        <f t="shared" si="119"/>
        <v>People &amp; Place DirectorateAss Dir DeliveryPublic Conveniences</v>
      </c>
      <c r="F1247" t="s">
        <v>482</v>
      </c>
      <c r="G1247" t="s">
        <v>483</v>
      </c>
      <c r="H1247" t="s">
        <v>247</v>
      </c>
      <c r="I1247" t="s">
        <v>1236</v>
      </c>
      <c r="J1247" t="s">
        <v>901</v>
      </c>
      <c r="K1247" t="s">
        <v>902</v>
      </c>
      <c r="L1247">
        <v>2282</v>
      </c>
      <c r="M1247" t="s">
        <v>913</v>
      </c>
      <c r="N1247">
        <v>1002</v>
      </c>
      <c r="O1247" t="s">
        <v>597</v>
      </c>
      <c r="P1247" s="6" t="str">
        <f t="shared" si="120"/>
        <v>Expenditure</v>
      </c>
      <c r="Q1247" s="246">
        <v>15210</v>
      </c>
      <c r="R1247" s="246">
        <v>15210</v>
      </c>
      <c r="S1247" s="244">
        <v>15210</v>
      </c>
      <c r="V1247" s="259">
        <f t="shared" si="122"/>
        <v>15210</v>
      </c>
      <c r="X1247" s="245">
        <v>670</v>
      </c>
      <c r="AJ1247" s="245">
        <v>15210</v>
      </c>
      <c r="AK1247" s="250">
        <v>15880</v>
      </c>
      <c r="AP1247" s="257">
        <f t="shared" si="117"/>
        <v>15880</v>
      </c>
      <c r="AS1247" s="245">
        <f t="shared" si="118"/>
        <v>15880</v>
      </c>
      <c r="AU1247" s="8" t="s">
        <v>3120</v>
      </c>
    </row>
    <row r="1248" spans="2:47" hidden="1" x14ac:dyDescent="0.3">
      <c r="B1248" t="str">
        <f>VLOOKUP(D1248,'[1]DOF080 Rev'!B:B,1,FALSE)</f>
        <v>22821016</v>
      </c>
      <c r="C1248" t="str">
        <f>VLOOKUP(D1248,Category!A:B,2,FALSE)</f>
        <v>NCOS</v>
      </c>
      <c r="D1248" t="str">
        <f t="shared" si="121"/>
        <v>22821016</v>
      </c>
      <c r="E1248" t="str">
        <f t="shared" si="119"/>
        <v>People &amp; Place DirectorateAss Dir DeliveryPublic Conveniences</v>
      </c>
      <c r="F1248" t="s">
        <v>482</v>
      </c>
      <c r="G1248" t="s">
        <v>483</v>
      </c>
      <c r="H1248" t="s">
        <v>247</v>
      </c>
      <c r="I1248" t="s">
        <v>1236</v>
      </c>
      <c r="J1248" t="s">
        <v>901</v>
      </c>
      <c r="K1248" t="s">
        <v>902</v>
      </c>
      <c r="L1248">
        <v>2282</v>
      </c>
      <c r="M1248" t="s">
        <v>913</v>
      </c>
      <c r="N1248">
        <v>1016</v>
      </c>
      <c r="O1248" t="s">
        <v>599</v>
      </c>
      <c r="P1248" s="6" t="str">
        <f t="shared" si="120"/>
        <v>Expenditure</v>
      </c>
      <c r="Q1248" s="246">
        <v>1500</v>
      </c>
      <c r="R1248" s="246">
        <v>1500</v>
      </c>
      <c r="S1248" s="244">
        <v>1500</v>
      </c>
      <c r="V1248" s="259">
        <f t="shared" si="122"/>
        <v>1500</v>
      </c>
      <c r="AJ1248" s="245">
        <v>1500</v>
      </c>
      <c r="AK1248" s="250">
        <v>1500</v>
      </c>
      <c r="AP1248" s="257">
        <f t="shared" si="117"/>
        <v>1500</v>
      </c>
      <c r="AS1248" s="245">
        <f t="shared" si="118"/>
        <v>1500</v>
      </c>
      <c r="AU1248" s="8" t="s">
        <v>1286</v>
      </c>
    </row>
    <row r="1249" spans="2:47" hidden="1" x14ac:dyDescent="0.3">
      <c r="B1249" t="str">
        <f>VLOOKUP(D1249,'[1]DOF080 Rev'!B:B,1,FALSE)</f>
        <v>22821022</v>
      </c>
      <c r="C1249" t="str">
        <f>VLOOKUP(D1249,Category!A:B,2,FALSE)</f>
        <v>NCOS</v>
      </c>
      <c r="D1249" t="str">
        <f t="shared" si="121"/>
        <v>22821022</v>
      </c>
      <c r="E1249" t="str">
        <f t="shared" si="119"/>
        <v>People &amp; Place DirectorateAss Dir DeliveryPublic Conveniences</v>
      </c>
      <c r="F1249" t="s">
        <v>482</v>
      </c>
      <c r="G1249" t="s">
        <v>483</v>
      </c>
      <c r="H1249" t="s">
        <v>247</v>
      </c>
      <c r="I1249" t="s">
        <v>1236</v>
      </c>
      <c r="J1249" t="s">
        <v>901</v>
      </c>
      <c r="K1249" t="s">
        <v>902</v>
      </c>
      <c r="L1249">
        <v>2282</v>
      </c>
      <c r="M1249" t="s">
        <v>913</v>
      </c>
      <c r="N1249">
        <v>1022</v>
      </c>
      <c r="O1249" t="s">
        <v>602</v>
      </c>
      <c r="P1249" s="6" t="str">
        <f t="shared" si="120"/>
        <v>Expenditure</v>
      </c>
      <c r="Q1249" s="246">
        <v>540</v>
      </c>
      <c r="R1249" s="246">
        <v>540</v>
      </c>
      <c r="S1249" s="244">
        <v>540</v>
      </c>
      <c r="V1249" s="259">
        <f t="shared" si="122"/>
        <v>540</v>
      </c>
      <c r="X1249" s="245">
        <v>140</v>
      </c>
      <c r="AJ1249" s="245">
        <v>540</v>
      </c>
      <c r="AK1249" s="250">
        <v>680</v>
      </c>
      <c r="AP1249" s="257">
        <f t="shared" si="117"/>
        <v>680</v>
      </c>
      <c r="AS1249" s="245">
        <f t="shared" si="118"/>
        <v>680</v>
      </c>
      <c r="AU1249" s="8" t="s">
        <v>1286</v>
      </c>
    </row>
    <row r="1250" spans="2:47" hidden="1" x14ac:dyDescent="0.3">
      <c r="B1250" t="str">
        <f>VLOOKUP(D1250,'[1]DOF080 Rev'!B:B,1,FALSE)</f>
        <v>22821023</v>
      </c>
      <c r="C1250" t="str">
        <f>VLOOKUP(D1250,Category!A:B,2,FALSE)</f>
        <v>NCOS</v>
      </c>
      <c r="D1250" t="str">
        <f t="shared" si="121"/>
        <v>22821023</v>
      </c>
      <c r="E1250" t="str">
        <f t="shared" si="119"/>
        <v>People &amp; Place DirectorateAss Dir DeliveryPublic Conveniences</v>
      </c>
      <c r="F1250" t="s">
        <v>482</v>
      </c>
      <c r="G1250" t="s">
        <v>483</v>
      </c>
      <c r="H1250" t="s">
        <v>247</v>
      </c>
      <c r="I1250" t="s">
        <v>1236</v>
      </c>
      <c r="J1250" t="s">
        <v>901</v>
      </c>
      <c r="K1250" t="s">
        <v>902</v>
      </c>
      <c r="L1250">
        <v>2282</v>
      </c>
      <c r="M1250" t="s">
        <v>913</v>
      </c>
      <c r="N1250">
        <v>1023</v>
      </c>
      <c r="O1250" t="s">
        <v>528</v>
      </c>
      <c r="P1250" s="6" t="str">
        <f t="shared" si="120"/>
        <v>Expenditure</v>
      </c>
      <c r="Q1250" s="246">
        <v>130</v>
      </c>
      <c r="R1250" s="246">
        <v>130</v>
      </c>
      <c r="S1250" s="244">
        <v>130</v>
      </c>
      <c r="V1250" s="259">
        <f t="shared" si="122"/>
        <v>130</v>
      </c>
      <c r="X1250" s="245">
        <v>30</v>
      </c>
      <c r="AJ1250" s="245">
        <v>130</v>
      </c>
      <c r="AK1250" s="250">
        <v>160</v>
      </c>
      <c r="AP1250" s="257">
        <f t="shared" si="117"/>
        <v>160</v>
      </c>
      <c r="AS1250" s="245">
        <f t="shared" si="118"/>
        <v>160</v>
      </c>
      <c r="AU1250" s="8" t="s">
        <v>1286</v>
      </c>
    </row>
    <row r="1251" spans="2:47" hidden="1" x14ac:dyDescent="0.3">
      <c r="B1251" t="str">
        <f>VLOOKUP(D1251,'[1]DOF080 Rev'!B:B,1,FALSE)</f>
        <v>22821026</v>
      </c>
      <c r="C1251" t="str">
        <f>VLOOKUP(D1251,Category!A:B,2,FALSE)</f>
        <v>NCOS</v>
      </c>
      <c r="D1251" t="str">
        <f t="shared" si="121"/>
        <v>22821026</v>
      </c>
      <c r="E1251" t="str">
        <f t="shared" si="119"/>
        <v>People &amp; Place DirectorateAss Dir DeliveryPublic Conveniences</v>
      </c>
      <c r="F1251" t="s">
        <v>482</v>
      </c>
      <c r="G1251" t="s">
        <v>483</v>
      </c>
      <c r="H1251" t="s">
        <v>247</v>
      </c>
      <c r="I1251" t="s">
        <v>1236</v>
      </c>
      <c r="J1251" t="s">
        <v>901</v>
      </c>
      <c r="K1251" t="s">
        <v>902</v>
      </c>
      <c r="L1251">
        <v>2282</v>
      </c>
      <c r="M1251" t="s">
        <v>913</v>
      </c>
      <c r="N1251">
        <v>1026</v>
      </c>
      <c r="O1251" t="s">
        <v>604</v>
      </c>
      <c r="P1251" s="6" t="str">
        <f t="shared" si="120"/>
        <v>Expenditure</v>
      </c>
      <c r="Q1251" s="246">
        <v>280</v>
      </c>
      <c r="R1251" s="246">
        <v>280</v>
      </c>
      <c r="S1251" s="244">
        <v>280</v>
      </c>
      <c r="V1251" s="259">
        <f t="shared" si="122"/>
        <v>280</v>
      </c>
      <c r="AJ1251" s="245">
        <v>280</v>
      </c>
      <c r="AK1251" s="250">
        <v>280</v>
      </c>
      <c r="AP1251" s="257">
        <f t="shared" si="117"/>
        <v>280</v>
      </c>
      <c r="AS1251" s="245">
        <f t="shared" si="118"/>
        <v>280</v>
      </c>
      <c r="AU1251" s="8" t="s">
        <v>1286</v>
      </c>
    </row>
    <row r="1252" spans="2:47" ht="28.8" hidden="1" x14ac:dyDescent="0.3">
      <c r="B1252" t="str">
        <f>VLOOKUP(D1252,'[1]DOF080 Rev'!B:B,1,FALSE)</f>
        <v>22821031</v>
      </c>
      <c r="C1252" t="str">
        <f>VLOOKUP(D1252,Category!A:B,2,FALSE)</f>
        <v>NCOS</v>
      </c>
      <c r="D1252" t="str">
        <f t="shared" si="121"/>
        <v>22821031</v>
      </c>
      <c r="E1252" t="str">
        <f t="shared" si="119"/>
        <v>People &amp; Place DirectorateAss Dir DeliveryPublic Conveniences</v>
      </c>
      <c r="F1252" t="s">
        <v>482</v>
      </c>
      <c r="G1252" t="s">
        <v>483</v>
      </c>
      <c r="H1252" t="s">
        <v>247</v>
      </c>
      <c r="I1252" t="s">
        <v>1236</v>
      </c>
      <c r="J1252" t="s">
        <v>901</v>
      </c>
      <c r="K1252" t="s">
        <v>902</v>
      </c>
      <c r="L1252">
        <v>2282</v>
      </c>
      <c r="M1252" t="s">
        <v>913</v>
      </c>
      <c r="N1252">
        <v>1031</v>
      </c>
      <c r="O1252" t="s">
        <v>529</v>
      </c>
      <c r="P1252" s="6" t="str">
        <f t="shared" si="120"/>
        <v>Expenditure</v>
      </c>
      <c r="Q1252" s="246">
        <v>3080</v>
      </c>
      <c r="R1252" s="246">
        <v>3080</v>
      </c>
      <c r="S1252" s="244">
        <v>3080</v>
      </c>
      <c r="V1252" s="259">
        <f t="shared" si="122"/>
        <v>3080</v>
      </c>
      <c r="AH1252" s="245">
        <v>-3080</v>
      </c>
      <c r="AJ1252" s="245">
        <v>3080</v>
      </c>
      <c r="AK1252" s="250">
        <v>0</v>
      </c>
      <c r="AP1252" s="257">
        <f t="shared" si="117"/>
        <v>0</v>
      </c>
      <c r="AS1252" s="245">
        <f t="shared" si="118"/>
        <v>0</v>
      </c>
      <c r="AU1252" s="8" t="s">
        <v>3130</v>
      </c>
    </row>
    <row r="1253" spans="2:47" hidden="1" x14ac:dyDescent="0.3">
      <c r="B1253" t="str">
        <f>VLOOKUP(D1253,'[1]DOF080 Rev'!B:B,1,FALSE)</f>
        <v>22821032</v>
      </c>
      <c r="C1253" t="str">
        <f>VLOOKUP(D1253,Category!A:B,2,FALSE)</f>
        <v>NCOS</v>
      </c>
      <c r="D1253" t="str">
        <f t="shared" si="121"/>
        <v>22821032</v>
      </c>
      <c r="E1253" t="str">
        <f t="shared" si="119"/>
        <v>People &amp; Place DirectorateAss Dir DeliveryPublic Conveniences</v>
      </c>
      <c r="F1253" t="s">
        <v>482</v>
      </c>
      <c r="G1253" t="s">
        <v>483</v>
      </c>
      <c r="H1253" t="s">
        <v>247</v>
      </c>
      <c r="I1253" t="s">
        <v>1236</v>
      </c>
      <c r="J1253" t="s">
        <v>901</v>
      </c>
      <c r="K1253" t="s">
        <v>902</v>
      </c>
      <c r="L1253">
        <v>2282</v>
      </c>
      <c r="M1253" t="s">
        <v>913</v>
      </c>
      <c r="N1253">
        <v>1032</v>
      </c>
      <c r="O1253" t="s">
        <v>530</v>
      </c>
      <c r="P1253" s="6" t="str">
        <f t="shared" si="120"/>
        <v>Expenditure</v>
      </c>
      <c r="Q1253" s="246">
        <v>1480</v>
      </c>
      <c r="R1253" s="246">
        <v>1480</v>
      </c>
      <c r="S1253" s="244">
        <v>1480</v>
      </c>
      <c r="V1253" s="259">
        <f t="shared" si="122"/>
        <v>1480</v>
      </c>
      <c r="X1253" s="245">
        <v>30</v>
      </c>
      <c r="AJ1253" s="245">
        <v>1480</v>
      </c>
      <c r="AK1253" s="250">
        <v>1510</v>
      </c>
      <c r="AP1253" s="257">
        <f t="shared" si="117"/>
        <v>1510</v>
      </c>
      <c r="AS1253" s="245">
        <f t="shared" si="118"/>
        <v>1510</v>
      </c>
      <c r="AU1253" s="8" t="s">
        <v>1286</v>
      </c>
    </row>
    <row r="1254" spans="2:47" hidden="1" x14ac:dyDescent="0.3">
      <c r="B1254" t="str">
        <f>VLOOKUP(D1254,'[1]DOF080 Rev'!B:B,1,FALSE)</f>
        <v>22821033</v>
      </c>
      <c r="C1254" t="str">
        <f>VLOOKUP(D1254,Category!A:B,2,FALSE)</f>
        <v>NCOS</v>
      </c>
      <c r="D1254" t="str">
        <f t="shared" si="121"/>
        <v>22821033</v>
      </c>
      <c r="E1254" t="str">
        <f t="shared" si="119"/>
        <v>People &amp; Place DirectorateAss Dir DeliveryPublic Conveniences</v>
      </c>
      <c r="F1254" t="s">
        <v>482</v>
      </c>
      <c r="G1254" t="s">
        <v>483</v>
      </c>
      <c r="H1254" t="s">
        <v>247</v>
      </c>
      <c r="I1254" t="s">
        <v>1236</v>
      </c>
      <c r="J1254" t="s">
        <v>901</v>
      </c>
      <c r="K1254" t="s">
        <v>902</v>
      </c>
      <c r="L1254">
        <v>2282</v>
      </c>
      <c r="M1254" t="s">
        <v>913</v>
      </c>
      <c r="N1254">
        <v>1033</v>
      </c>
      <c r="O1254" t="s">
        <v>656</v>
      </c>
      <c r="P1254" s="6" t="str">
        <f t="shared" si="120"/>
        <v>Expenditure</v>
      </c>
      <c r="Q1254" s="246">
        <v>0</v>
      </c>
      <c r="R1254" s="246">
        <v>0</v>
      </c>
      <c r="S1254" s="244">
        <v>0</v>
      </c>
      <c r="V1254" s="259">
        <f t="shared" si="122"/>
        <v>0</v>
      </c>
      <c r="AJ1254" s="245">
        <v>0</v>
      </c>
      <c r="AK1254" s="250">
        <v>0</v>
      </c>
      <c r="AP1254" s="257">
        <f t="shared" si="117"/>
        <v>0</v>
      </c>
      <c r="AS1254" s="245">
        <f t="shared" si="118"/>
        <v>0</v>
      </c>
      <c r="AU1254" s="8" t="s">
        <v>1286</v>
      </c>
    </row>
    <row r="1255" spans="2:47" hidden="1" x14ac:dyDescent="0.3">
      <c r="B1255" t="str">
        <f>VLOOKUP(D1255,'[1]DOF080 Rev'!B:B,1,FALSE)</f>
        <v>22821040</v>
      </c>
      <c r="C1255" t="str">
        <f>VLOOKUP(D1255,Category!A:B,2,FALSE)</f>
        <v>NCOS</v>
      </c>
      <c r="D1255" t="str">
        <f t="shared" si="121"/>
        <v>22821040</v>
      </c>
      <c r="E1255" t="str">
        <f t="shared" si="119"/>
        <v>People &amp; Place DirectorateAss Dir DeliveryPublic Conveniences</v>
      </c>
      <c r="F1255" t="s">
        <v>482</v>
      </c>
      <c r="G1255" t="s">
        <v>483</v>
      </c>
      <c r="H1255" t="s">
        <v>247</v>
      </c>
      <c r="I1255" t="s">
        <v>1236</v>
      </c>
      <c r="J1255" t="s">
        <v>901</v>
      </c>
      <c r="K1255" t="s">
        <v>902</v>
      </c>
      <c r="L1255">
        <v>2282</v>
      </c>
      <c r="M1255" t="s">
        <v>913</v>
      </c>
      <c r="N1255">
        <v>1040</v>
      </c>
      <c r="O1255" t="s">
        <v>606</v>
      </c>
      <c r="P1255" s="6" t="str">
        <f t="shared" si="120"/>
        <v>Expenditure</v>
      </c>
      <c r="Q1255" s="246">
        <v>170</v>
      </c>
      <c r="R1255" s="246">
        <v>170</v>
      </c>
      <c r="S1255" s="244">
        <v>170</v>
      </c>
      <c r="V1255" s="259">
        <f t="shared" si="122"/>
        <v>170</v>
      </c>
      <c r="AJ1255" s="245">
        <v>170</v>
      </c>
      <c r="AK1255" s="250">
        <v>170</v>
      </c>
      <c r="AP1255" s="257">
        <f t="shared" si="117"/>
        <v>170</v>
      </c>
      <c r="AS1255" s="245">
        <f t="shared" si="118"/>
        <v>170</v>
      </c>
      <c r="AU1255" s="8" t="s">
        <v>1286</v>
      </c>
    </row>
    <row r="1256" spans="2:47" hidden="1" x14ac:dyDescent="0.3">
      <c r="B1256" t="str">
        <f>VLOOKUP(D1256,'[1]DOF080 Rev'!B:B,1,FALSE)</f>
        <v>22821042</v>
      </c>
      <c r="C1256" t="str">
        <f>VLOOKUP(D1256,Category!A:B,2,FALSE)</f>
        <v>NCOS</v>
      </c>
      <c r="D1256" t="str">
        <f t="shared" si="121"/>
        <v>22821042</v>
      </c>
      <c r="E1256" t="str">
        <f t="shared" si="119"/>
        <v>People &amp; Place DirectorateAss Dir DeliveryPublic Conveniences</v>
      </c>
      <c r="F1256" t="s">
        <v>482</v>
      </c>
      <c r="G1256" t="s">
        <v>483</v>
      </c>
      <c r="H1256" t="s">
        <v>247</v>
      </c>
      <c r="I1256" t="s">
        <v>1236</v>
      </c>
      <c r="J1256" t="s">
        <v>901</v>
      </c>
      <c r="K1256" t="s">
        <v>902</v>
      </c>
      <c r="L1256">
        <v>2282</v>
      </c>
      <c r="M1256" t="s">
        <v>913</v>
      </c>
      <c r="N1256">
        <v>1042</v>
      </c>
      <c r="O1256" t="s">
        <v>180</v>
      </c>
      <c r="P1256" s="6" t="str">
        <f t="shared" si="120"/>
        <v>Expenditure</v>
      </c>
      <c r="Q1256" s="246">
        <v>120</v>
      </c>
      <c r="R1256" s="246">
        <v>120</v>
      </c>
      <c r="S1256" s="244">
        <v>120</v>
      </c>
      <c r="V1256" s="259">
        <f t="shared" si="122"/>
        <v>120</v>
      </c>
      <c r="X1256" s="245">
        <v>10</v>
      </c>
      <c r="AJ1256" s="245">
        <v>120</v>
      </c>
      <c r="AK1256" s="250">
        <v>130</v>
      </c>
      <c r="AP1256" s="257">
        <f t="shared" si="117"/>
        <v>130</v>
      </c>
      <c r="AS1256" s="245">
        <f t="shared" si="118"/>
        <v>130</v>
      </c>
      <c r="AU1256" s="8" t="s">
        <v>1286</v>
      </c>
    </row>
    <row r="1257" spans="2:47" hidden="1" x14ac:dyDescent="0.3">
      <c r="B1257" t="str">
        <f>VLOOKUP(D1257,'[1]DOF080 Rev'!B:B,1,FALSE)</f>
        <v>22831000</v>
      </c>
      <c r="C1257" t="str">
        <f>VLOOKUP(D1257,Category!A:B,2,FALSE)</f>
        <v>NCOS</v>
      </c>
      <c r="D1257" t="str">
        <f t="shared" si="121"/>
        <v>22831000</v>
      </c>
      <c r="E1257" t="str">
        <f t="shared" si="119"/>
        <v>People &amp; Place DirectorateAss Dir DeliveryPublic Conveniences</v>
      </c>
      <c r="F1257" t="s">
        <v>482</v>
      </c>
      <c r="G1257" t="s">
        <v>483</v>
      </c>
      <c r="H1257" t="s">
        <v>247</v>
      </c>
      <c r="I1257" t="s">
        <v>1236</v>
      </c>
      <c r="J1257" t="s">
        <v>901</v>
      </c>
      <c r="K1257" t="s">
        <v>902</v>
      </c>
      <c r="L1257">
        <v>2283</v>
      </c>
      <c r="M1257" t="s">
        <v>914</v>
      </c>
      <c r="N1257">
        <v>1000</v>
      </c>
      <c r="O1257" t="s">
        <v>427</v>
      </c>
      <c r="P1257" s="6" t="str">
        <f t="shared" si="120"/>
        <v>Expenditure</v>
      </c>
      <c r="Q1257" s="246">
        <v>720</v>
      </c>
      <c r="R1257" s="246">
        <v>720</v>
      </c>
      <c r="S1257" s="244">
        <v>720</v>
      </c>
      <c r="V1257" s="259">
        <f t="shared" si="122"/>
        <v>720</v>
      </c>
      <c r="AJ1257" s="245">
        <v>720</v>
      </c>
      <c r="AK1257" s="250">
        <v>720</v>
      </c>
      <c r="AP1257" s="257">
        <f t="shared" si="117"/>
        <v>720</v>
      </c>
      <c r="AS1257" s="245">
        <f t="shared" si="118"/>
        <v>720</v>
      </c>
      <c r="AU1257" s="8" t="s">
        <v>1286</v>
      </c>
    </row>
    <row r="1258" spans="2:47" hidden="1" x14ac:dyDescent="0.3">
      <c r="B1258" t="str">
        <f>VLOOKUP(D1258,'[1]DOF080 Rev'!B:B,1,FALSE)</f>
        <v>22831002</v>
      </c>
      <c r="C1258" t="str">
        <f>VLOOKUP(D1258,Category!A:B,2,FALSE)</f>
        <v>NCOS</v>
      </c>
      <c r="D1258" t="str">
        <f t="shared" si="121"/>
        <v>22831002</v>
      </c>
      <c r="E1258" t="str">
        <f t="shared" si="119"/>
        <v>People &amp; Place DirectorateAss Dir DeliveryPublic Conveniences</v>
      </c>
      <c r="F1258" t="s">
        <v>482</v>
      </c>
      <c r="G1258" t="s">
        <v>483</v>
      </c>
      <c r="H1258" t="s">
        <v>247</v>
      </c>
      <c r="I1258" t="s">
        <v>1236</v>
      </c>
      <c r="J1258" t="s">
        <v>901</v>
      </c>
      <c r="K1258" t="s">
        <v>902</v>
      </c>
      <c r="L1258">
        <v>2283</v>
      </c>
      <c r="M1258" t="s">
        <v>914</v>
      </c>
      <c r="N1258">
        <v>1002</v>
      </c>
      <c r="O1258" t="s">
        <v>597</v>
      </c>
      <c r="P1258" s="6" t="str">
        <f t="shared" si="120"/>
        <v>Expenditure</v>
      </c>
      <c r="Q1258" s="246">
        <v>12490</v>
      </c>
      <c r="R1258" s="246">
        <v>12490</v>
      </c>
      <c r="S1258" s="244">
        <v>12490</v>
      </c>
      <c r="V1258" s="259">
        <f t="shared" si="122"/>
        <v>12490</v>
      </c>
      <c r="X1258" s="245">
        <v>550</v>
      </c>
      <c r="AJ1258" s="245">
        <v>12490</v>
      </c>
      <c r="AK1258" s="250">
        <v>13040</v>
      </c>
      <c r="AP1258" s="257">
        <f t="shared" si="117"/>
        <v>13040</v>
      </c>
      <c r="AS1258" s="245">
        <f t="shared" si="118"/>
        <v>13040</v>
      </c>
      <c r="AU1258" s="8" t="s">
        <v>1286</v>
      </c>
    </row>
    <row r="1259" spans="2:47" hidden="1" x14ac:dyDescent="0.3">
      <c r="B1259" t="str">
        <f>VLOOKUP(D1259,'[1]DOF080 Rev'!B:B,1,FALSE)</f>
        <v>22831016</v>
      </c>
      <c r="C1259" t="str">
        <f>VLOOKUP(D1259,Category!A:B,2,FALSE)</f>
        <v>NCOS</v>
      </c>
      <c r="D1259" t="str">
        <f t="shared" si="121"/>
        <v>22831016</v>
      </c>
      <c r="E1259" t="str">
        <f t="shared" si="119"/>
        <v>People &amp; Place DirectorateAss Dir DeliveryPublic Conveniences</v>
      </c>
      <c r="F1259" t="s">
        <v>482</v>
      </c>
      <c r="G1259" t="s">
        <v>483</v>
      </c>
      <c r="H1259" t="s">
        <v>247</v>
      </c>
      <c r="I1259" t="s">
        <v>1236</v>
      </c>
      <c r="J1259" t="s">
        <v>901</v>
      </c>
      <c r="K1259" t="s">
        <v>902</v>
      </c>
      <c r="L1259">
        <v>2283</v>
      </c>
      <c r="M1259" t="s">
        <v>914</v>
      </c>
      <c r="N1259">
        <v>1016</v>
      </c>
      <c r="O1259" t="s">
        <v>599</v>
      </c>
      <c r="P1259" s="6" t="str">
        <f t="shared" si="120"/>
        <v>Expenditure</v>
      </c>
      <c r="Q1259" s="246">
        <v>3500</v>
      </c>
      <c r="R1259" s="246">
        <v>3500</v>
      </c>
      <c r="S1259" s="244">
        <v>3500</v>
      </c>
      <c r="V1259" s="259">
        <f t="shared" si="122"/>
        <v>3500</v>
      </c>
      <c r="AJ1259" s="245">
        <v>3500</v>
      </c>
      <c r="AK1259" s="250">
        <v>3500</v>
      </c>
      <c r="AP1259" s="257">
        <f t="shared" si="117"/>
        <v>3500</v>
      </c>
      <c r="AS1259" s="245">
        <f t="shared" si="118"/>
        <v>3500</v>
      </c>
      <c r="AU1259" s="8" t="s">
        <v>1286</v>
      </c>
    </row>
    <row r="1260" spans="2:47" hidden="1" x14ac:dyDescent="0.3">
      <c r="B1260" t="str">
        <f>VLOOKUP(D1260,'[1]DOF080 Rev'!B:B,1,FALSE)</f>
        <v>22831022</v>
      </c>
      <c r="C1260" t="str">
        <f>VLOOKUP(D1260,Category!A:B,2,FALSE)</f>
        <v>NCOS</v>
      </c>
      <c r="D1260" t="str">
        <f t="shared" si="121"/>
        <v>22831022</v>
      </c>
      <c r="E1260" t="str">
        <f t="shared" si="119"/>
        <v>People &amp; Place DirectorateAss Dir DeliveryPublic Conveniences</v>
      </c>
      <c r="F1260" t="s">
        <v>482</v>
      </c>
      <c r="G1260" t="s">
        <v>483</v>
      </c>
      <c r="H1260" t="s">
        <v>247</v>
      </c>
      <c r="I1260" t="s">
        <v>1236</v>
      </c>
      <c r="J1260" t="s">
        <v>901</v>
      </c>
      <c r="K1260" t="s">
        <v>902</v>
      </c>
      <c r="L1260">
        <v>2283</v>
      </c>
      <c r="M1260" t="s">
        <v>914</v>
      </c>
      <c r="N1260">
        <v>1022</v>
      </c>
      <c r="O1260" t="s">
        <v>602</v>
      </c>
      <c r="P1260" s="6" t="str">
        <f t="shared" si="120"/>
        <v>Expenditure</v>
      </c>
      <c r="Q1260" s="246">
        <v>940</v>
      </c>
      <c r="R1260" s="246">
        <v>940</v>
      </c>
      <c r="S1260" s="244">
        <v>940</v>
      </c>
      <c r="V1260" s="259">
        <f t="shared" si="122"/>
        <v>940</v>
      </c>
      <c r="X1260" s="245">
        <v>240</v>
      </c>
      <c r="AJ1260" s="245">
        <v>940</v>
      </c>
      <c r="AK1260" s="250">
        <v>1180</v>
      </c>
      <c r="AP1260" s="257">
        <f t="shared" si="117"/>
        <v>1180</v>
      </c>
      <c r="AS1260" s="245">
        <f t="shared" si="118"/>
        <v>1180</v>
      </c>
      <c r="AU1260" s="8" t="s">
        <v>1286</v>
      </c>
    </row>
    <row r="1261" spans="2:47" hidden="1" x14ac:dyDescent="0.3">
      <c r="B1261" t="str">
        <f>VLOOKUP(D1261,'[1]DOF080 Rev'!B:B,1,FALSE)</f>
        <v>22831026</v>
      </c>
      <c r="C1261" t="str">
        <f>VLOOKUP(D1261,Category!A:B,2,FALSE)</f>
        <v>NCOS</v>
      </c>
      <c r="D1261" t="str">
        <f t="shared" si="121"/>
        <v>22831026</v>
      </c>
      <c r="E1261" t="str">
        <f t="shared" si="119"/>
        <v>People &amp; Place DirectorateAss Dir DeliveryPublic Conveniences</v>
      </c>
      <c r="F1261" t="s">
        <v>482</v>
      </c>
      <c r="G1261" t="s">
        <v>483</v>
      </c>
      <c r="H1261" t="s">
        <v>247</v>
      </c>
      <c r="I1261" t="s">
        <v>1236</v>
      </c>
      <c r="J1261" t="s">
        <v>901</v>
      </c>
      <c r="K1261" t="s">
        <v>902</v>
      </c>
      <c r="L1261">
        <v>2283</v>
      </c>
      <c r="M1261" t="s">
        <v>914</v>
      </c>
      <c r="N1261">
        <v>1026</v>
      </c>
      <c r="O1261" t="s">
        <v>604</v>
      </c>
      <c r="P1261" s="6" t="str">
        <f t="shared" si="120"/>
        <v>Expenditure</v>
      </c>
      <c r="Q1261" s="246">
        <v>280</v>
      </c>
      <c r="R1261" s="246">
        <v>280</v>
      </c>
      <c r="S1261" s="244">
        <v>280</v>
      </c>
      <c r="V1261" s="259">
        <f t="shared" si="122"/>
        <v>280</v>
      </c>
      <c r="AJ1261" s="245">
        <v>280</v>
      </c>
      <c r="AK1261" s="250">
        <v>280</v>
      </c>
      <c r="AP1261" s="257">
        <f t="shared" si="117"/>
        <v>280</v>
      </c>
      <c r="AS1261" s="245">
        <f t="shared" si="118"/>
        <v>280</v>
      </c>
      <c r="AU1261" s="8" t="s">
        <v>1286</v>
      </c>
    </row>
    <row r="1262" spans="2:47" hidden="1" x14ac:dyDescent="0.3">
      <c r="B1262" t="str">
        <f>VLOOKUP(D1262,'[1]DOF080 Rev'!B:B,1,FALSE)</f>
        <v>22831031</v>
      </c>
      <c r="C1262" t="str">
        <f>VLOOKUP(D1262,Category!A:B,2,FALSE)</f>
        <v>NCOS</v>
      </c>
      <c r="D1262" t="str">
        <f t="shared" si="121"/>
        <v>22831031</v>
      </c>
      <c r="E1262" t="str">
        <f t="shared" si="119"/>
        <v>People &amp; Place DirectorateAss Dir DeliveryPublic Conveniences</v>
      </c>
      <c r="F1262" t="s">
        <v>482</v>
      </c>
      <c r="G1262" t="s">
        <v>483</v>
      </c>
      <c r="H1262" t="s">
        <v>247</v>
      </c>
      <c r="I1262" t="s">
        <v>1236</v>
      </c>
      <c r="J1262" t="s">
        <v>901</v>
      </c>
      <c r="K1262" t="s">
        <v>902</v>
      </c>
      <c r="L1262">
        <v>2283</v>
      </c>
      <c r="M1262" t="s">
        <v>914</v>
      </c>
      <c r="N1262">
        <v>1031</v>
      </c>
      <c r="O1262" t="s">
        <v>529</v>
      </c>
      <c r="P1262" s="6" t="str">
        <f t="shared" si="120"/>
        <v>Expenditure</v>
      </c>
      <c r="Q1262" s="246">
        <v>1460</v>
      </c>
      <c r="R1262" s="246">
        <v>1460</v>
      </c>
      <c r="S1262" s="244">
        <v>1460</v>
      </c>
      <c r="V1262" s="259">
        <f t="shared" si="122"/>
        <v>1460</v>
      </c>
      <c r="AH1262" s="245">
        <v>-1460</v>
      </c>
      <c r="AJ1262" s="245">
        <v>1460</v>
      </c>
      <c r="AK1262" s="250">
        <v>0</v>
      </c>
      <c r="AP1262" s="257">
        <f t="shared" si="117"/>
        <v>0</v>
      </c>
      <c r="AS1262" s="245">
        <f t="shared" si="118"/>
        <v>0</v>
      </c>
      <c r="AU1262" s="8" t="s">
        <v>3119</v>
      </c>
    </row>
    <row r="1263" spans="2:47" hidden="1" x14ac:dyDescent="0.3">
      <c r="B1263" t="str">
        <f>VLOOKUP(D1263,'[1]DOF080 Rev'!B:B,1,FALSE)</f>
        <v>22831032</v>
      </c>
      <c r="C1263" t="str">
        <f>VLOOKUP(D1263,Category!A:B,2,FALSE)</f>
        <v>NCOS</v>
      </c>
      <c r="D1263" t="str">
        <f t="shared" si="121"/>
        <v>22831032</v>
      </c>
      <c r="E1263" t="str">
        <f t="shared" si="119"/>
        <v>People &amp; Place DirectorateAss Dir DeliveryPublic Conveniences</v>
      </c>
      <c r="F1263" t="s">
        <v>482</v>
      </c>
      <c r="G1263" t="s">
        <v>483</v>
      </c>
      <c r="H1263" t="s">
        <v>247</v>
      </c>
      <c r="I1263" t="s">
        <v>1236</v>
      </c>
      <c r="J1263" t="s">
        <v>901</v>
      </c>
      <c r="K1263" t="s">
        <v>902</v>
      </c>
      <c r="L1263">
        <v>2283</v>
      </c>
      <c r="M1263" t="s">
        <v>914</v>
      </c>
      <c r="N1263">
        <v>1032</v>
      </c>
      <c r="O1263" t="s">
        <v>530</v>
      </c>
      <c r="P1263" s="6" t="str">
        <f t="shared" si="120"/>
        <v>Expenditure</v>
      </c>
      <c r="Q1263" s="246">
        <v>2900</v>
      </c>
      <c r="R1263" s="246">
        <v>2900</v>
      </c>
      <c r="S1263" s="244">
        <v>2900</v>
      </c>
      <c r="V1263" s="259">
        <f t="shared" si="122"/>
        <v>2900</v>
      </c>
      <c r="AH1263" s="245">
        <v>-1370</v>
      </c>
      <c r="AJ1263" s="245">
        <v>2900</v>
      </c>
      <c r="AK1263" s="250">
        <v>1530</v>
      </c>
      <c r="AP1263" s="257">
        <f t="shared" si="117"/>
        <v>1530</v>
      </c>
      <c r="AS1263" s="245">
        <f t="shared" si="118"/>
        <v>1530</v>
      </c>
      <c r="AU1263" s="8" t="s">
        <v>1286</v>
      </c>
    </row>
    <row r="1264" spans="2:47" hidden="1" x14ac:dyDescent="0.3">
      <c r="B1264" t="str">
        <f>VLOOKUP(D1264,'[1]DOF080 Rev'!B:B,1,FALSE)</f>
        <v>22831040</v>
      </c>
      <c r="C1264" t="str">
        <f>VLOOKUP(D1264,Category!A:B,2,FALSE)</f>
        <v>NCOS</v>
      </c>
      <c r="D1264" t="str">
        <f t="shared" si="121"/>
        <v>22831040</v>
      </c>
      <c r="E1264" t="str">
        <f t="shared" si="119"/>
        <v>People &amp; Place DirectorateAss Dir DeliveryPublic Conveniences</v>
      </c>
      <c r="F1264" t="s">
        <v>482</v>
      </c>
      <c r="G1264" t="s">
        <v>483</v>
      </c>
      <c r="H1264" t="s">
        <v>247</v>
      </c>
      <c r="I1264" t="s">
        <v>1236</v>
      </c>
      <c r="J1264" t="s">
        <v>901</v>
      </c>
      <c r="K1264" t="s">
        <v>902</v>
      </c>
      <c r="L1264">
        <v>2283</v>
      </c>
      <c r="M1264" t="s">
        <v>914</v>
      </c>
      <c r="N1264">
        <v>1040</v>
      </c>
      <c r="O1264" t="s">
        <v>606</v>
      </c>
      <c r="P1264" s="6" t="str">
        <f t="shared" si="120"/>
        <v>Expenditure</v>
      </c>
      <c r="Q1264" s="246">
        <v>140</v>
      </c>
      <c r="R1264" s="246">
        <v>140</v>
      </c>
      <c r="S1264" s="244">
        <v>140</v>
      </c>
      <c r="V1264" s="259">
        <f t="shared" si="122"/>
        <v>140</v>
      </c>
      <c r="AJ1264" s="245">
        <v>140</v>
      </c>
      <c r="AK1264" s="250">
        <v>140</v>
      </c>
      <c r="AP1264" s="257">
        <f t="shared" si="117"/>
        <v>140</v>
      </c>
      <c r="AS1264" s="245">
        <f t="shared" si="118"/>
        <v>140</v>
      </c>
      <c r="AU1264" s="8" t="s">
        <v>1286</v>
      </c>
    </row>
    <row r="1265" spans="2:47" hidden="1" x14ac:dyDescent="0.3">
      <c r="B1265" t="str">
        <f>VLOOKUP(D1265,'[1]DOF080 Rev'!B:B,1,FALSE)</f>
        <v>22831042</v>
      </c>
      <c r="C1265" t="str">
        <f>VLOOKUP(D1265,Category!A:B,2,FALSE)</f>
        <v>NCOS</v>
      </c>
      <c r="D1265" t="str">
        <f t="shared" si="121"/>
        <v>22831042</v>
      </c>
      <c r="E1265" t="str">
        <f t="shared" si="119"/>
        <v>People &amp; Place DirectorateAss Dir DeliveryPublic Conveniences</v>
      </c>
      <c r="F1265" t="s">
        <v>482</v>
      </c>
      <c r="G1265" t="s">
        <v>483</v>
      </c>
      <c r="H1265" t="s">
        <v>247</v>
      </c>
      <c r="I1265" t="s">
        <v>1236</v>
      </c>
      <c r="J1265" t="s">
        <v>901</v>
      </c>
      <c r="K1265" t="s">
        <v>902</v>
      </c>
      <c r="L1265">
        <v>2283</v>
      </c>
      <c r="M1265" t="s">
        <v>914</v>
      </c>
      <c r="N1265">
        <v>1042</v>
      </c>
      <c r="O1265" t="s">
        <v>180</v>
      </c>
      <c r="P1265" s="6" t="str">
        <f t="shared" si="120"/>
        <v>Expenditure</v>
      </c>
      <c r="Q1265" s="246">
        <v>120</v>
      </c>
      <c r="R1265" s="246">
        <v>120</v>
      </c>
      <c r="S1265" s="244">
        <v>120</v>
      </c>
      <c r="V1265" s="259">
        <f t="shared" si="122"/>
        <v>120</v>
      </c>
      <c r="X1265" s="245">
        <v>10</v>
      </c>
      <c r="AJ1265" s="245">
        <v>120</v>
      </c>
      <c r="AK1265" s="250">
        <v>130</v>
      </c>
      <c r="AP1265" s="257">
        <f t="shared" si="117"/>
        <v>130</v>
      </c>
      <c r="AS1265" s="245">
        <f t="shared" si="118"/>
        <v>130</v>
      </c>
      <c r="AU1265" s="8" t="s">
        <v>1286</v>
      </c>
    </row>
    <row r="1266" spans="2:47" hidden="1" x14ac:dyDescent="0.3">
      <c r="B1266" t="str">
        <f>VLOOKUP(D1266,'[1]DOF080 Rev'!B:B,1,FALSE)</f>
        <v>22861000</v>
      </c>
      <c r="C1266" t="str">
        <f>VLOOKUP(D1266,Category!A:B,2,FALSE)</f>
        <v>NCOS</v>
      </c>
      <c r="D1266" t="str">
        <f t="shared" si="121"/>
        <v>22861000</v>
      </c>
      <c r="E1266" t="str">
        <f t="shared" si="119"/>
        <v>People &amp; Place DirectorateAss Dir DeliveryPublic Conveniences</v>
      </c>
      <c r="F1266" t="s">
        <v>482</v>
      </c>
      <c r="G1266" t="s">
        <v>483</v>
      </c>
      <c r="H1266" t="s">
        <v>247</v>
      </c>
      <c r="I1266" t="s">
        <v>1236</v>
      </c>
      <c r="J1266" t="s">
        <v>901</v>
      </c>
      <c r="K1266" t="s">
        <v>902</v>
      </c>
      <c r="L1266">
        <v>2286</v>
      </c>
      <c r="M1266" t="s">
        <v>915</v>
      </c>
      <c r="N1266">
        <v>1000</v>
      </c>
      <c r="O1266" t="s">
        <v>427</v>
      </c>
      <c r="P1266" s="6" t="str">
        <f t="shared" si="120"/>
        <v>Expenditure</v>
      </c>
      <c r="Q1266" s="246">
        <v>720</v>
      </c>
      <c r="R1266" s="246">
        <v>720</v>
      </c>
      <c r="S1266" s="244">
        <v>720</v>
      </c>
      <c r="V1266" s="259">
        <f t="shared" si="122"/>
        <v>720</v>
      </c>
      <c r="AJ1266" s="245">
        <v>720</v>
      </c>
      <c r="AK1266" s="250">
        <v>720</v>
      </c>
      <c r="AP1266" s="257">
        <f t="shared" si="117"/>
        <v>720</v>
      </c>
      <c r="AS1266" s="245">
        <f t="shared" si="118"/>
        <v>720</v>
      </c>
      <c r="AU1266" s="8" t="s">
        <v>1286</v>
      </c>
    </row>
    <row r="1267" spans="2:47" hidden="1" x14ac:dyDescent="0.3">
      <c r="B1267" t="str">
        <f>VLOOKUP(D1267,'[1]DOF080 Rev'!B:B,1,FALSE)</f>
        <v>22861002</v>
      </c>
      <c r="C1267" t="str">
        <f>VLOOKUP(D1267,Category!A:B,2,FALSE)</f>
        <v>NCOS</v>
      </c>
      <c r="D1267" t="str">
        <f t="shared" si="121"/>
        <v>22861002</v>
      </c>
      <c r="E1267" t="str">
        <f t="shared" si="119"/>
        <v>People &amp; Place DirectorateAss Dir DeliveryPublic Conveniences</v>
      </c>
      <c r="F1267" t="s">
        <v>482</v>
      </c>
      <c r="G1267" t="s">
        <v>483</v>
      </c>
      <c r="H1267" t="s">
        <v>247</v>
      </c>
      <c r="I1267" t="s">
        <v>1236</v>
      </c>
      <c r="J1267" t="s">
        <v>901</v>
      </c>
      <c r="K1267" t="s">
        <v>902</v>
      </c>
      <c r="L1267">
        <v>2286</v>
      </c>
      <c r="M1267" t="s">
        <v>915</v>
      </c>
      <c r="N1267">
        <v>1002</v>
      </c>
      <c r="O1267" t="s">
        <v>597</v>
      </c>
      <c r="P1267" s="6" t="str">
        <f t="shared" si="120"/>
        <v>Expenditure</v>
      </c>
      <c r="Q1267" s="246">
        <v>7620</v>
      </c>
      <c r="R1267" s="246">
        <v>7620</v>
      </c>
      <c r="S1267" s="244">
        <v>7620</v>
      </c>
      <c r="V1267" s="259">
        <f t="shared" si="122"/>
        <v>7620</v>
      </c>
      <c r="X1267" s="245">
        <v>330</v>
      </c>
      <c r="AJ1267" s="245">
        <v>7620</v>
      </c>
      <c r="AK1267" s="250">
        <v>7950</v>
      </c>
      <c r="AP1267" s="257">
        <f t="shared" si="117"/>
        <v>7950</v>
      </c>
      <c r="AS1267" s="245">
        <f t="shared" si="118"/>
        <v>7950</v>
      </c>
      <c r="AU1267" s="8" t="s">
        <v>1286</v>
      </c>
    </row>
    <row r="1268" spans="2:47" hidden="1" x14ac:dyDescent="0.3">
      <c r="B1268" t="str">
        <f>VLOOKUP(D1268,'[1]DOF080 Rev'!B:B,1,FALSE)</f>
        <v>22861016</v>
      </c>
      <c r="C1268" t="str">
        <f>VLOOKUP(D1268,Category!A:B,2,FALSE)</f>
        <v>NCOS</v>
      </c>
      <c r="D1268" t="str">
        <f t="shared" si="121"/>
        <v>22861016</v>
      </c>
      <c r="E1268" t="str">
        <f t="shared" si="119"/>
        <v>People &amp; Place DirectorateAss Dir DeliveryPublic Conveniences</v>
      </c>
      <c r="F1268" t="s">
        <v>482</v>
      </c>
      <c r="G1268" t="s">
        <v>483</v>
      </c>
      <c r="H1268" t="s">
        <v>247</v>
      </c>
      <c r="I1268" t="s">
        <v>1236</v>
      </c>
      <c r="J1268" t="s">
        <v>901</v>
      </c>
      <c r="K1268" t="s">
        <v>902</v>
      </c>
      <c r="L1268">
        <v>2286</v>
      </c>
      <c r="M1268" t="s">
        <v>915</v>
      </c>
      <c r="N1268">
        <v>1016</v>
      </c>
      <c r="O1268" t="s">
        <v>599</v>
      </c>
      <c r="P1268" s="6" t="str">
        <f t="shared" si="120"/>
        <v>Expenditure</v>
      </c>
      <c r="Q1268" s="246">
        <v>1500</v>
      </c>
      <c r="R1268" s="246">
        <v>1500</v>
      </c>
      <c r="S1268" s="244">
        <v>1500</v>
      </c>
      <c r="V1268" s="259">
        <f t="shared" si="122"/>
        <v>1500</v>
      </c>
      <c r="AJ1268" s="245">
        <v>1500</v>
      </c>
      <c r="AK1268" s="250">
        <v>1500</v>
      </c>
      <c r="AP1268" s="257">
        <f t="shared" si="117"/>
        <v>1500</v>
      </c>
      <c r="AS1268" s="245">
        <f t="shared" si="118"/>
        <v>1500</v>
      </c>
      <c r="AU1268" s="8" t="s">
        <v>1286</v>
      </c>
    </row>
    <row r="1269" spans="2:47" hidden="1" x14ac:dyDescent="0.3">
      <c r="B1269" t="str">
        <f>VLOOKUP(D1269,'[1]DOF080 Rev'!B:B,1,FALSE)</f>
        <v>22861022</v>
      </c>
      <c r="C1269" t="str">
        <f>VLOOKUP(D1269,Category!A:B,2,FALSE)</f>
        <v>NCOS</v>
      </c>
      <c r="D1269" t="str">
        <f t="shared" si="121"/>
        <v>22861022</v>
      </c>
      <c r="E1269" t="str">
        <f t="shared" si="119"/>
        <v>People &amp; Place DirectorateAss Dir DeliveryPublic Conveniences</v>
      </c>
      <c r="F1269" t="s">
        <v>482</v>
      </c>
      <c r="G1269" t="s">
        <v>483</v>
      </c>
      <c r="H1269" t="s">
        <v>247</v>
      </c>
      <c r="I1269" t="s">
        <v>1236</v>
      </c>
      <c r="J1269" t="s">
        <v>901</v>
      </c>
      <c r="K1269" t="s">
        <v>902</v>
      </c>
      <c r="L1269">
        <v>2286</v>
      </c>
      <c r="M1269" t="s">
        <v>915</v>
      </c>
      <c r="N1269">
        <v>1022</v>
      </c>
      <c r="O1269" t="s">
        <v>602</v>
      </c>
      <c r="P1269" s="6" t="str">
        <f t="shared" si="120"/>
        <v>Expenditure</v>
      </c>
      <c r="Q1269" s="246">
        <v>600</v>
      </c>
      <c r="R1269" s="246">
        <v>600</v>
      </c>
      <c r="S1269" s="244">
        <v>600</v>
      </c>
      <c r="V1269" s="259">
        <f t="shared" si="122"/>
        <v>600</v>
      </c>
      <c r="X1269" s="245">
        <v>150</v>
      </c>
      <c r="AJ1269" s="245">
        <v>600</v>
      </c>
      <c r="AK1269" s="250">
        <v>750</v>
      </c>
      <c r="AP1269" s="257">
        <f t="shared" si="117"/>
        <v>750</v>
      </c>
      <c r="AS1269" s="245">
        <f t="shared" si="118"/>
        <v>750</v>
      </c>
      <c r="AU1269" s="8" t="s">
        <v>1286</v>
      </c>
    </row>
    <row r="1270" spans="2:47" hidden="1" x14ac:dyDescent="0.3">
      <c r="B1270" t="str">
        <f>VLOOKUP(D1270,'[1]DOF080 Rev'!B:B,1,FALSE)</f>
        <v>22861026</v>
      </c>
      <c r="C1270" t="str">
        <f>VLOOKUP(D1270,Category!A:B,2,FALSE)</f>
        <v>NCOS</v>
      </c>
      <c r="D1270" t="str">
        <f t="shared" si="121"/>
        <v>22861026</v>
      </c>
      <c r="E1270" t="str">
        <f t="shared" si="119"/>
        <v>People &amp; Place DirectorateAss Dir DeliveryPublic Conveniences</v>
      </c>
      <c r="F1270" t="s">
        <v>482</v>
      </c>
      <c r="G1270" t="s">
        <v>483</v>
      </c>
      <c r="H1270" t="s">
        <v>247</v>
      </c>
      <c r="I1270" t="s">
        <v>1236</v>
      </c>
      <c r="J1270" t="s">
        <v>901</v>
      </c>
      <c r="K1270" t="s">
        <v>902</v>
      </c>
      <c r="L1270">
        <v>2286</v>
      </c>
      <c r="M1270" t="s">
        <v>915</v>
      </c>
      <c r="N1270">
        <v>1026</v>
      </c>
      <c r="O1270" t="s">
        <v>604</v>
      </c>
      <c r="P1270" s="6" t="str">
        <f t="shared" si="120"/>
        <v>Expenditure</v>
      </c>
      <c r="Q1270" s="246">
        <v>560</v>
      </c>
      <c r="R1270" s="246">
        <v>560</v>
      </c>
      <c r="S1270" s="244">
        <v>560</v>
      </c>
      <c r="V1270" s="259">
        <f t="shared" si="122"/>
        <v>560</v>
      </c>
      <c r="AJ1270" s="245">
        <v>560</v>
      </c>
      <c r="AK1270" s="250">
        <v>560</v>
      </c>
      <c r="AP1270" s="257">
        <f t="shared" si="117"/>
        <v>560</v>
      </c>
      <c r="AS1270" s="245">
        <f t="shared" si="118"/>
        <v>560</v>
      </c>
      <c r="AU1270" s="8" t="s">
        <v>1286</v>
      </c>
    </row>
    <row r="1271" spans="2:47" hidden="1" x14ac:dyDescent="0.3">
      <c r="B1271" t="str">
        <f>VLOOKUP(D1271,'[1]DOF080 Rev'!B:B,1,FALSE)</f>
        <v>22861031</v>
      </c>
      <c r="C1271" t="str">
        <f>VLOOKUP(D1271,Category!A:B,2,FALSE)</f>
        <v>NCOS</v>
      </c>
      <c r="D1271" t="str">
        <f t="shared" si="121"/>
        <v>22861031</v>
      </c>
      <c r="E1271" t="str">
        <f t="shared" si="119"/>
        <v>People &amp; Place DirectorateAss Dir DeliveryPublic Conveniences</v>
      </c>
      <c r="F1271" t="s">
        <v>482</v>
      </c>
      <c r="G1271" t="s">
        <v>483</v>
      </c>
      <c r="H1271" t="s">
        <v>247</v>
      </c>
      <c r="I1271" t="s">
        <v>1236</v>
      </c>
      <c r="J1271" t="s">
        <v>901</v>
      </c>
      <c r="K1271" t="s">
        <v>902</v>
      </c>
      <c r="L1271">
        <v>2286</v>
      </c>
      <c r="M1271" t="s">
        <v>915</v>
      </c>
      <c r="N1271">
        <v>1031</v>
      </c>
      <c r="O1271" t="s">
        <v>529</v>
      </c>
      <c r="P1271" s="6" t="str">
        <f t="shared" si="120"/>
        <v>Expenditure</v>
      </c>
      <c r="Q1271" s="246">
        <v>1460</v>
      </c>
      <c r="R1271" s="246">
        <v>1460</v>
      </c>
      <c r="S1271" s="244">
        <v>1460</v>
      </c>
      <c r="V1271" s="259">
        <f t="shared" si="122"/>
        <v>1460</v>
      </c>
      <c r="AH1271" s="245">
        <v>-1460</v>
      </c>
      <c r="AJ1271" s="245">
        <v>1460</v>
      </c>
      <c r="AK1271" s="250">
        <v>0</v>
      </c>
      <c r="AP1271" s="257">
        <f t="shared" si="117"/>
        <v>0</v>
      </c>
      <c r="AS1271" s="245">
        <f t="shared" si="118"/>
        <v>0</v>
      </c>
      <c r="AU1271" s="8" t="s">
        <v>3131</v>
      </c>
    </row>
    <row r="1272" spans="2:47" hidden="1" x14ac:dyDescent="0.3">
      <c r="B1272" t="str">
        <f>VLOOKUP(D1272,'[1]DOF080 Rev'!B:B,1,FALSE)</f>
        <v>22861032</v>
      </c>
      <c r="C1272" t="str">
        <f>VLOOKUP(D1272,Category!A:B,2,FALSE)</f>
        <v>NCOS</v>
      </c>
      <c r="D1272" t="str">
        <f t="shared" si="121"/>
        <v>22861032</v>
      </c>
      <c r="E1272" t="str">
        <f t="shared" si="119"/>
        <v>People &amp; Place DirectorateAss Dir DeliveryPublic Conveniences</v>
      </c>
      <c r="F1272" t="s">
        <v>482</v>
      </c>
      <c r="G1272" t="s">
        <v>483</v>
      </c>
      <c r="H1272" t="s">
        <v>247</v>
      </c>
      <c r="I1272" t="s">
        <v>1236</v>
      </c>
      <c r="J1272" t="s">
        <v>901</v>
      </c>
      <c r="K1272" t="s">
        <v>902</v>
      </c>
      <c r="L1272">
        <v>2286</v>
      </c>
      <c r="M1272" t="s">
        <v>915</v>
      </c>
      <c r="N1272">
        <v>1032</v>
      </c>
      <c r="O1272" t="s">
        <v>530</v>
      </c>
      <c r="P1272" s="6" t="str">
        <f t="shared" si="120"/>
        <v>Expenditure</v>
      </c>
      <c r="Q1272" s="246">
        <v>1480</v>
      </c>
      <c r="R1272" s="246">
        <v>1480</v>
      </c>
      <c r="S1272" s="244">
        <v>1480</v>
      </c>
      <c r="V1272" s="259">
        <f t="shared" si="122"/>
        <v>1480</v>
      </c>
      <c r="AH1272" s="245">
        <v>-460</v>
      </c>
      <c r="AJ1272" s="245">
        <v>1480</v>
      </c>
      <c r="AK1272" s="250">
        <v>1020</v>
      </c>
      <c r="AP1272" s="257">
        <f t="shared" si="117"/>
        <v>1020</v>
      </c>
      <c r="AS1272" s="245">
        <f t="shared" si="118"/>
        <v>1020</v>
      </c>
      <c r="AU1272" s="8" t="s">
        <v>1286</v>
      </c>
    </row>
    <row r="1273" spans="2:47" hidden="1" x14ac:dyDescent="0.3">
      <c r="B1273" t="str">
        <f>VLOOKUP(D1273,'[1]DOF080 Rev'!B:B,1,FALSE)</f>
        <v>22861040</v>
      </c>
      <c r="C1273" t="str">
        <f>VLOOKUP(D1273,Category!A:B,2,FALSE)</f>
        <v>NCOS</v>
      </c>
      <c r="D1273" t="str">
        <f t="shared" si="121"/>
        <v>22861040</v>
      </c>
      <c r="E1273" t="str">
        <f t="shared" si="119"/>
        <v>People &amp; Place DirectorateAss Dir DeliveryPublic Conveniences</v>
      </c>
      <c r="F1273" t="s">
        <v>482</v>
      </c>
      <c r="G1273" t="s">
        <v>483</v>
      </c>
      <c r="H1273" t="s">
        <v>247</v>
      </c>
      <c r="I1273" t="s">
        <v>1236</v>
      </c>
      <c r="J1273" t="s">
        <v>901</v>
      </c>
      <c r="K1273" t="s">
        <v>902</v>
      </c>
      <c r="L1273">
        <v>2286</v>
      </c>
      <c r="M1273" t="s">
        <v>915</v>
      </c>
      <c r="N1273">
        <v>1040</v>
      </c>
      <c r="O1273" t="s">
        <v>606</v>
      </c>
      <c r="P1273" s="6" t="str">
        <f t="shared" si="120"/>
        <v>Expenditure</v>
      </c>
      <c r="Q1273" s="246">
        <v>80</v>
      </c>
      <c r="R1273" s="246">
        <v>80</v>
      </c>
      <c r="S1273" s="244">
        <v>80</v>
      </c>
      <c r="V1273" s="259">
        <f t="shared" si="122"/>
        <v>80</v>
      </c>
      <c r="X1273" s="245">
        <v>10</v>
      </c>
      <c r="AJ1273" s="245">
        <v>80</v>
      </c>
      <c r="AK1273" s="250">
        <v>90</v>
      </c>
      <c r="AP1273" s="257">
        <f t="shared" si="117"/>
        <v>90</v>
      </c>
      <c r="AS1273" s="245">
        <f t="shared" si="118"/>
        <v>90</v>
      </c>
      <c r="AU1273" s="8" t="s">
        <v>1286</v>
      </c>
    </row>
    <row r="1274" spans="2:47" hidden="1" x14ac:dyDescent="0.3">
      <c r="B1274" t="str">
        <f>VLOOKUP(D1274,'[1]DOF080 Rev'!B:B,1,FALSE)</f>
        <v>22861042</v>
      </c>
      <c r="C1274" t="str">
        <f>VLOOKUP(D1274,Category!A:B,2,FALSE)</f>
        <v>NCOS</v>
      </c>
      <c r="D1274" t="str">
        <f t="shared" si="121"/>
        <v>22861042</v>
      </c>
      <c r="E1274" t="str">
        <f t="shared" si="119"/>
        <v>People &amp; Place DirectorateAss Dir DeliveryPublic Conveniences</v>
      </c>
      <c r="F1274" t="s">
        <v>482</v>
      </c>
      <c r="G1274" t="s">
        <v>483</v>
      </c>
      <c r="H1274" t="s">
        <v>247</v>
      </c>
      <c r="I1274" t="s">
        <v>1236</v>
      </c>
      <c r="J1274" t="s">
        <v>901</v>
      </c>
      <c r="K1274" t="s">
        <v>902</v>
      </c>
      <c r="L1274">
        <v>2286</v>
      </c>
      <c r="M1274" t="s">
        <v>915</v>
      </c>
      <c r="N1274">
        <v>1042</v>
      </c>
      <c r="O1274" t="s">
        <v>180</v>
      </c>
      <c r="P1274" s="6" t="str">
        <f t="shared" si="120"/>
        <v>Expenditure</v>
      </c>
      <c r="Q1274" s="246">
        <v>70</v>
      </c>
      <c r="R1274" s="246">
        <v>70</v>
      </c>
      <c r="S1274" s="244">
        <v>70</v>
      </c>
      <c r="V1274" s="259">
        <f t="shared" si="122"/>
        <v>70</v>
      </c>
      <c r="AJ1274" s="245">
        <v>70</v>
      </c>
      <c r="AK1274" s="250">
        <v>70</v>
      </c>
      <c r="AP1274" s="257">
        <f t="shared" si="117"/>
        <v>70</v>
      </c>
      <c r="AS1274" s="245">
        <f t="shared" si="118"/>
        <v>70</v>
      </c>
      <c r="AU1274" s="8" t="s">
        <v>1286</v>
      </c>
    </row>
    <row r="1275" spans="2:47" hidden="1" x14ac:dyDescent="0.3">
      <c r="B1275" t="str">
        <f>VLOOKUP(D1275,'[1]DOF080 Rev'!B:B,1,FALSE)</f>
        <v>22901000</v>
      </c>
      <c r="C1275" t="str">
        <f>VLOOKUP(D1275,Category!A:B,2,FALSE)</f>
        <v>NCOS</v>
      </c>
      <c r="D1275" t="str">
        <f t="shared" si="121"/>
        <v>22901000</v>
      </c>
      <c r="E1275" t="str">
        <f t="shared" si="119"/>
        <v>People &amp; Place DirectorateAss Dir DeliveryPublic Conveniences</v>
      </c>
      <c r="F1275" t="s">
        <v>482</v>
      </c>
      <c r="G1275" t="s">
        <v>483</v>
      </c>
      <c r="H1275" t="s">
        <v>247</v>
      </c>
      <c r="I1275" t="s">
        <v>1236</v>
      </c>
      <c r="J1275" t="s">
        <v>901</v>
      </c>
      <c r="K1275" t="s">
        <v>902</v>
      </c>
      <c r="L1275">
        <v>2290</v>
      </c>
      <c r="M1275" t="s">
        <v>916</v>
      </c>
      <c r="N1275">
        <v>1000</v>
      </c>
      <c r="O1275" t="s">
        <v>427</v>
      </c>
      <c r="P1275" s="6" t="str">
        <f t="shared" si="120"/>
        <v>Expenditure</v>
      </c>
      <c r="Q1275" s="246">
        <v>720</v>
      </c>
      <c r="R1275" s="246">
        <v>720</v>
      </c>
      <c r="S1275" s="244">
        <v>720</v>
      </c>
      <c r="V1275" s="259">
        <f t="shared" si="122"/>
        <v>720</v>
      </c>
      <c r="AJ1275" s="245">
        <v>720</v>
      </c>
      <c r="AK1275" s="250">
        <v>720</v>
      </c>
      <c r="AP1275" s="257">
        <f t="shared" si="117"/>
        <v>720</v>
      </c>
      <c r="AS1275" s="245">
        <f t="shared" si="118"/>
        <v>720</v>
      </c>
      <c r="AU1275" s="8" t="s">
        <v>1286</v>
      </c>
    </row>
    <row r="1276" spans="2:47" hidden="1" x14ac:dyDescent="0.3">
      <c r="B1276" t="str">
        <f>VLOOKUP(D1276,'[1]DOF080 Rev'!B:B,1,FALSE)</f>
        <v>22901002</v>
      </c>
      <c r="C1276" t="str">
        <f>VLOOKUP(D1276,Category!A:B,2,FALSE)</f>
        <v>NCOS</v>
      </c>
      <c r="D1276" t="str">
        <f t="shared" si="121"/>
        <v>22901002</v>
      </c>
      <c r="E1276" t="str">
        <f t="shared" si="119"/>
        <v>People &amp; Place DirectorateAss Dir DeliveryPublic Conveniences</v>
      </c>
      <c r="F1276" t="s">
        <v>482</v>
      </c>
      <c r="G1276" t="s">
        <v>483</v>
      </c>
      <c r="H1276" t="s">
        <v>247</v>
      </c>
      <c r="I1276" t="s">
        <v>1236</v>
      </c>
      <c r="J1276" t="s">
        <v>901</v>
      </c>
      <c r="K1276" t="s">
        <v>902</v>
      </c>
      <c r="L1276">
        <v>2290</v>
      </c>
      <c r="M1276" t="s">
        <v>916</v>
      </c>
      <c r="N1276">
        <v>1002</v>
      </c>
      <c r="O1276" t="s">
        <v>597</v>
      </c>
      <c r="P1276" s="6" t="str">
        <f t="shared" si="120"/>
        <v>Expenditure</v>
      </c>
      <c r="Q1276" s="246">
        <v>5600</v>
      </c>
      <c r="R1276" s="246">
        <v>5600</v>
      </c>
      <c r="S1276" s="244">
        <v>5600</v>
      </c>
      <c r="V1276" s="259">
        <f t="shared" si="122"/>
        <v>5600</v>
      </c>
      <c r="X1276" s="245">
        <v>250</v>
      </c>
      <c r="AJ1276" s="245">
        <v>5600</v>
      </c>
      <c r="AK1276" s="250">
        <v>5850</v>
      </c>
      <c r="AP1276" s="257">
        <f t="shared" si="117"/>
        <v>5850</v>
      </c>
      <c r="AS1276" s="245">
        <f t="shared" si="118"/>
        <v>5850</v>
      </c>
      <c r="AU1276" s="8" t="s">
        <v>1286</v>
      </c>
    </row>
    <row r="1277" spans="2:47" hidden="1" x14ac:dyDescent="0.3">
      <c r="B1277" t="str">
        <f>VLOOKUP(D1277,'[1]DOF080 Rev'!B:B,1,FALSE)</f>
        <v>22901022</v>
      </c>
      <c r="C1277" t="str">
        <f>VLOOKUP(D1277,Category!A:B,2,FALSE)</f>
        <v>NCOS</v>
      </c>
      <c r="D1277" t="str">
        <f t="shared" si="121"/>
        <v>22901022</v>
      </c>
      <c r="E1277" t="str">
        <f t="shared" si="119"/>
        <v>People &amp; Place DirectorateAss Dir DeliveryPublic Conveniences</v>
      </c>
      <c r="F1277" t="s">
        <v>482</v>
      </c>
      <c r="G1277" t="s">
        <v>483</v>
      </c>
      <c r="H1277" t="s">
        <v>247</v>
      </c>
      <c r="I1277" t="s">
        <v>1236</v>
      </c>
      <c r="J1277" t="s">
        <v>901</v>
      </c>
      <c r="K1277" t="s">
        <v>902</v>
      </c>
      <c r="L1277">
        <v>2290</v>
      </c>
      <c r="M1277" t="s">
        <v>916</v>
      </c>
      <c r="N1277">
        <v>1022</v>
      </c>
      <c r="O1277" t="s">
        <v>602</v>
      </c>
      <c r="P1277" s="6" t="str">
        <f t="shared" si="120"/>
        <v>Expenditure</v>
      </c>
      <c r="Q1277" s="246">
        <v>420</v>
      </c>
      <c r="R1277" s="246">
        <v>420</v>
      </c>
      <c r="S1277" s="244">
        <v>420</v>
      </c>
      <c r="V1277" s="259">
        <f t="shared" si="122"/>
        <v>420</v>
      </c>
      <c r="X1277" s="245">
        <v>110</v>
      </c>
      <c r="AJ1277" s="245">
        <v>420</v>
      </c>
      <c r="AK1277" s="250">
        <v>530</v>
      </c>
      <c r="AP1277" s="257">
        <f t="shared" si="117"/>
        <v>530</v>
      </c>
      <c r="AS1277" s="245">
        <f t="shared" si="118"/>
        <v>530</v>
      </c>
      <c r="AU1277" s="8" t="s">
        <v>1286</v>
      </c>
    </row>
    <row r="1278" spans="2:47" hidden="1" x14ac:dyDescent="0.3">
      <c r="B1278" t="str">
        <f>VLOOKUP(D1278,'[1]DOF080 Rev'!B:B,1,FALSE)</f>
        <v>22901026</v>
      </c>
      <c r="C1278" t="str">
        <f>VLOOKUP(D1278,Category!A:B,2,FALSE)</f>
        <v>NCOS</v>
      </c>
      <c r="D1278" t="str">
        <f t="shared" si="121"/>
        <v>22901026</v>
      </c>
      <c r="E1278" t="str">
        <f t="shared" si="119"/>
        <v>People &amp; Place DirectorateAss Dir DeliveryPublic Conveniences</v>
      </c>
      <c r="F1278" t="s">
        <v>482</v>
      </c>
      <c r="G1278" t="s">
        <v>483</v>
      </c>
      <c r="H1278" t="s">
        <v>247</v>
      </c>
      <c r="I1278" t="s">
        <v>1236</v>
      </c>
      <c r="J1278" t="s">
        <v>901</v>
      </c>
      <c r="K1278" t="s">
        <v>902</v>
      </c>
      <c r="L1278">
        <v>2290</v>
      </c>
      <c r="M1278" t="s">
        <v>916</v>
      </c>
      <c r="N1278">
        <v>1026</v>
      </c>
      <c r="O1278" t="s">
        <v>604</v>
      </c>
      <c r="P1278" s="6" t="str">
        <f t="shared" si="120"/>
        <v>Expenditure</v>
      </c>
      <c r="Q1278" s="246">
        <v>280</v>
      </c>
      <c r="R1278" s="246">
        <v>280</v>
      </c>
      <c r="S1278" s="244">
        <v>280</v>
      </c>
      <c r="V1278" s="259">
        <f t="shared" si="122"/>
        <v>280</v>
      </c>
      <c r="AJ1278" s="245">
        <v>280</v>
      </c>
      <c r="AK1278" s="250">
        <v>280</v>
      </c>
      <c r="AP1278" s="257">
        <f t="shared" si="117"/>
        <v>280</v>
      </c>
      <c r="AS1278" s="245">
        <f t="shared" si="118"/>
        <v>280</v>
      </c>
      <c r="AU1278" s="8" t="s">
        <v>1286</v>
      </c>
    </row>
    <row r="1279" spans="2:47" hidden="1" x14ac:dyDescent="0.3">
      <c r="B1279" t="str">
        <f>VLOOKUP(D1279,'[1]DOF080 Rev'!B:B,1,FALSE)</f>
        <v>22901040</v>
      </c>
      <c r="C1279" t="str">
        <f>VLOOKUP(D1279,Category!A:B,2,FALSE)</f>
        <v>NCOS</v>
      </c>
      <c r="D1279" t="str">
        <f t="shared" si="121"/>
        <v>22901040</v>
      </c>
      <c r="E1279" t="str">
        <f t="shared" si="119"/>
        <v>People &amp; Place DirectorateAss Dir DeliveryPublic Conveniences</v>
      </c>
      <c r="F1279" t="s">
        <v>482</v>
      </c>
      <c r="G1279" t="s">
        <v>483</v>
      </c>
      <c r="H1279" t="s">
        <v>247</v>
      </c>
      <c r="I1279" t="s">
        <v>1236</v>
      </c>
      <c r="J1279" t="s">
        <v>901</v>
      </c>
      <c r="K1279" t="s">
        <v>902</v>
      </c>
      <c r="L1279">
        <v>2290</v>
      </c>
      <c r="M1279" t="s">
        <v>916</v>
      </c>
      <c r="N1279">
        <v>1040</v>
      </c>
      <c r="O1279" t="s">
        <v>606</v>
      </c>
      <c r="P1279" s="6" t="str">
        <f t="shared" si="120"/>
        <v>Expenditure</v>
      </c>
      <c r="Q1279" s="246">
        <v>60</v>
      </c>
      <c r="R1279" s="246">
        <v>60</v>
      </c>
      <c r="S1279" s="244">
        <v>60</v>
      </c>
      <c r="V1279" s="259">
        <f t="shared" si="122"/>
        <v>60</v>
      </c>
      <c r="AJ1279" s="245">
        <v>60</v>
      </c>
      <c r="AK1279" s="250">
        <v>60</v>
      </c>
      <c r="AP1279" s="257">
        <f t="shared" si="117"/>
        <v>60</v>
      </c>
      <c r="AS1279" s="245">
        <f t="shared" si="118"/>
        <v>60</v>
      </c>
      <c r="AU1279" s="8" t="s">
        <v>1286</v>
      </c>
    </row>
    <row r="1280" spans="2:47" hidden="1" x14ac:dyDescent="0.3">
      <c r="B1280" t="str">
        <f>VLOOKUP(D1280,'[1]DOF080 Rev'!B:B,1,FALSE)</f>
        <v>22901042</v>
      </c>
      <c r="C1280" t="str">
        <f>VLOOKUP(D1280,Category!A:B,2,FALSE)</f>
        <v>NCOS</v>
      </c>
      <c r="D1280" t="str">
        <f t="shared" si="121"/>
        <v>22901042</v>
      </c>
      <c r="E1280" t="str">
        <f t="shared" si="119"/>
        <v>People &amp; Place DirectorateAss Dir DeliveryPublic Conveniences</v>
      </c>
      <c r="F1280" t="s">
        <v>482</v>
      </c>
      <c r="G1280" t="s">
        <v>483</v>
      </c>
      <c r="H1280" t="s">
        <v>247</v>
      </c>
      <c r="I1280" t="s">
        <v>1236</v>
      </c>
      <c r="J1280" t="s">
        <v>901</v>
      </c>
      <c r="K1280" t="s">
        <v>902</v>
      </c>
      <c r="L1280">
        <v>2290</v>
      </c>
      <c r="M1280" t="s">
        <v>916</v>
      </c>
      <c r="N1280">
        <v>1042</v>
      </c>
      <c r="O1280" t="s">
        <v>180</v>
      </c>
      <c r="P1280" s="6" t="str">
        <f t="shared" si="120"/>
        <v>Expenditure</v>
      </c>
      <c r="Q1280" s="246">
        <v>70</v>
      </c>
      <c r="R1280" s="246">
        <v>70</v>
      </c>
      <c r="S1280" s="244">
        <v>70</v>
      </c>
      <c r="V1280" s="259">
        <f t="shared" si="122"/>
        <v>70</v>
      </c>
      <c r="AJ1280" s="245">
        <v>70</v>
      </c>
      <c r="AK1280" s="250">
        <v>70</v>
      </c>
      <c r="AP1280" s="257">
        <f t="shared" si="117"/>
        <v>70</v>
      </c>
      <c r="AS1280" s="245">
        <f t="shared" si="118"/>
        <v>70</v>
      </c>
      <c r="AU1280" s="8" t="s">
        <v>1286</v>
      </c>
    </row>
    <row r="1281" spans="2:47" hidden="1" x14ac:dyDescent="0.3">
      <c r="B1281" t="str">
        <f>VLOOKUP(D1281,'[1]DOF080 Rev'!B:B,1,FALSE)</f>
        <v>22911002</v>
      </c>
      <c r="C1281" t="str">
        <f>VLOOKUP(D1281,Category!A:B,2,FALSE)</f>
        <v>NCOS</v>
      </c>
      <c r="D1281" t="str">
        <f t="shared" si="121"/>
        <v>22911002</v>
      </c>
      <c r="E1281" t="str">
        <f t="shared" si="119"/>
        <v>People &amp; Place DirectorateAss Dir DeliveryPublic Conveniences</v>
      </c>
      <c r="F1281" t="s">
        <v>482</v>
      </c>
      <c r="G1281" t="s">
        <v>483</v>
      </c>
      <c r="H1281" t="s">
        <v>247</v>
      </c>
      <c r="I1281" t="s">
        <v>1236</v>
      </c>
      <c r="J1281" t="s">
        <v>901</v>
      </c>
      <c r="K1281" t="s">
        <v>902</v>
      </c>
      <c r="L1281">
        <v>2291</v>
      </c>
      <c r="M1281" t="s">
        <v>917</v>
      </c>
      <c r="N1281">
        <v>1002</v>
      </c>
      <c r="O1281" t="s">
        <v>597</v>
      </c>
      <c r="P1281" s="6" t="str">
        <f t="shared" si="120"/>
        <v>Expenditure</v>
      </c>
      <c r="Q1281" s="246">
        <v>980</v>
      </c>
      <c r="R1281" s="246">
        <v>980</v>
      </c>
      <c r="S1281" s="244">
        <v>980</v>
      </c>
      <c r="V1281" s="259">
        <f t="shared" si="122"/>
        <v>980</v>
      </c>
      <c r="X1281" s="245">
        <v>210</v>
      </c>
      <c r="AJ1281" s="245">
        <v>980</v>
      </c>
      <c r="AK1281" s="250">
        <v>1190</v>
      </c>
      <c r="AP1281" s="257">
        <f t="shared" si="117"/>
        <v>1190</v>
      </c>
      <c r="AS1281" s="245">
        <f t="shared" si="118"/>
        <v>1190</v>
      </c>
      <c r="AU1281" s="8" t="s">
        <v>1286</v>
      </c>
    </row>
    <row r="1282" spans="2:47" hidden="1" x14ac:dyDescent="0.3">
      <c r="B1282" t="str">
        <f>VLOOKUP(D1282,'[1]DOF080 Rev'!B:B,1,FALSE)</f>
        <v>22911026</v>
      </c>
      <c r="C1282" t="str">
        <f>VLOOKUP(D1282,Category!A:B,2,FALSE)</f>
        <v>NCOS</v>
      </c>
      <c r="D1282" t="str">
        <f t="shared" si="121"/>
        <v>22911026</v>
      </c>
      <c r="E1282" t="str">
        <f t="shared" si="119"/>
        <v>People &amp; Place DirectorateAss Dir DeliveryPublic Conveniences</v>
      </c>
      <c r="F1282" t="s">
        <v>482</v>
      </c>
      <c r="G1282" t="s">
        <v>483</v>
      </c>
      <c r="H1282" t="s">
        <v>247</v>
      </c>
      <c r="I1282" t="s">
        <v>1236</v>
      </c>
      <c r="J1282" t="s">
        <v>901</v>
      </c>
      <c r="K1282" t="s">
        <v>902</v>
      </c>
      <c r="L1282">
        <v>2291</v>
      </c>
      <c r="M1282" t="s">
        <v>917</v>
      </c>
      <c r="N1282">
        <v>1026</v>
      </c>
      <c r="O1282" t="s">
        <v>604</v>
      </c>
      <c r="P1282" s="6" t="str">
        <f t="shared" si="120"/>
        <v>Expenditure</v>
      </c>
      <c r="Q1282" s="246">
        <v>280</v>
      </c>
      <c r="R1282" s="246">
        <v>280</v>
      </c>
      <c r="S1282" s="244">
        <v>280</v>
      </c>
      <c r="V1282" s="259">
        <f t="shared" si="122"/>
        <v>280</v>
      </c>
      <c r="X1282" s="245">
        <v>90</v>
      </c>
      <c r="AJ1282" s="245">
        <v>280</v>
      </c>
      <c r="AK1282" s="250">
        <v>370</v>
      </c>
      <c r="AP1282" s="257">
        <f t="shared" si="117"/>
        <v>370</v>
      </c>
      <c r="AS1282" s="245">
        <f t="shared" si="118"/>
        <v>370</v>
      </c>
      <c r="AU1282" s="8" t="s">
        <v>1286</v>
      </c>
    </row>
    <row r="1283" spans="2:47" hidden="1" x14ac:dyDescent="0.3">
      <c r="B1283" t="str">
        <f>VLOOKUP(D1283,'[1]DOF080 Rev'!B:B,1,FALSE)</f>
        <v>22911040</v>
      </c>
      <c r="C1283" t="str">
        <f>VLOOKUP(D1283,Category!A:B,2,FALSE)</f>
        <v>NCOS</v>
      </c>
      <c r="D1283" t="str">
        <f t="shared" si="121"/>
        <v>22911040</v>
      </c>
      <c r="E1283" t="str">
        <f t="shared" si="119"/>
        <v>People &amp; Place DirectorateAss Dir DeliveryPublic Conveniences</v>
      </c>
      <c r="F1283" t="s">
        <v>482</v>
      </c>
      <c r="G1283" t="s">
        <v>483</v>
      </c>
      <c r="H1283" t="s">
        <v>247</v>
      </c>
      <c r="I1283" t="s">
        <v>1236</v>
      </c>
      <c r="J1283" t="s">
        <v>901</v>
      </c>
      <c r="K1283" t="s">
        <v>902</v>
      </c>
      <c r="L1283">
        <v>2291</v>
      </c>
      <c r="M1283" t="s">
        <v>917</v>
      </c>
      <c r="N1283">
        <v>1040</v>
      </c>
      <c r="O1283" t="s">
        <v>606</v>
      </c>
      <c r="P1283" s="6" t="str">
        <f t="shared" si="120"/>
        <v>Expenditure</v>
      </c>
      <c r="Q1283" s="246">
        <v>50</v>
      </c>
      <c r="R1283" s="246">
        <v>50</v>
      </c>
      <c r="S1283" s="244">
        <v>50</v>
      </c>
      <c r="V1283" s="259">
        <f t="shared" si="122"/>
        <v>50</v>
      </c>
      <c r="AH1283" s="245">
        <v>-30</v>
      </c>
      <c r="AJ1283" s="245">
        <v>50</v>
      </c>
      <c r="AK1283" s="250">
        <v>20</v>
      </c>
      <c r="AP1283" s="257">
        <f t="shared" si="117"/>
        <v>20</v>
      </c>
      <c r="AS1283" s="245">
        <f t="shared" si="118"/>
        <v>20</v>
      </c>
      <c r="AU1283" s="8" t="s">
        <v>1286</v>
      </c>
    </row>
    <row r="1284" spans="2:47" ht="43.2" hidden="1" x14ac:dyDescent="0.3">
      <c r="B1284" t="str">
        <f>VLOOKUP(D1284,'[1]DOF080 Rev'!B:B,1,FALSE)</f>
        <v>22912094</v>
      </c>
      <c r="C1284" t="str">
        <f>VLOOKUP(D1284,Category!A:B,2,FALSE)</f>
        <v>NCOS</v>
      </c>
      <c r="D1284" t="str">
        <f t="shared" si="121"/>
        <v>22912094</v>
      </c>
      <c r="E1284" t="str">
        <f t="shared" si="119"/>
        <v>People &amp; Place DirectorateAss Dir DeliveryPublic Conveniences</v>
      </c>
      <c r="F1284" t="s">
        <v>482</v>
      </c>
      <c r="G1284" t="s">
        <v>483</v>
      </c>
      <c r="H1284" t="s">
        <v>247</v>
      </c>
      <c r="I1284" t="s">
        <v>1236</v>
      </c>
      <c r="J1284" t="s">
        <v>901</v>
      </c>
      <c r="K1284" t="s">
        <v>902</v>
      </c>
      <c r="L1284">
        <v>2291</v>
      </c>
      <c r="M1284" t="s">
        <v>917</v>
      </c>
      <c r="N1284">
        <v>2094</v>
      </c>
      <c r="O1284" t="s">
        <v>702</v>
      </c>
      <c r="P1284" s="6" t="str">
        <f t="shared" si="120"/>
        <v>Expenditure</v>
      </c>
      <c r="Q1284" s="246">
        <v>10320</v>
      </c>
      <c r="R1284" s="246">
        <v>10320</v>
      </c>
      <c r="S1284" s="244">
        <v>10320</v>
      </c>
      <c r="V1284" s="259">
        <f t="shared" si="122"/>
        <v>10320</v>
      </c>
      <c r="AH1284" s="245">
        <v>-10320</v>
      </c>
      <c r="AJ1284" s="245">
        <v>10320</v>
      </c>
      <c r="AK1284" s="250">
        <v>0</v>
      </c>
      <c r="AP1284" s="257">
        <f t="shared" si="117"/>
        <v>0</v>
      </c>
      <c r="AS1284" s="245">
        <f t="shared" si="118"/>
        <v>0</v>
      </c>
      <c r="AU1284" s="8" t="s">
        <v>3132</v>
      </c>
    </row>
    <row r="1285" spans="2:47" hidden="1" x14ac:dyDescent="0.3">
      <c r="B1285" t="str">
        <f>VLOOKUP(D1285,'[1]DOF080 Rev'!B:B,1,FALSE)</f>
        <v>26301002</v>
      </c>
      <c r="C1285" t="str">
        <f>VLOOKUP(D1285,Category!A:B,2,FALSE)</f>
        <v>NCOS</v>
      </c>
      <c r="D1285" t="str">
        <f t="shared" si="121"/>
        <v>26301002</v>
      </c>
      <c r="E1285" t="str">
        <f t="shared" si="119"/>
        <v>People &amp; Place DirectorateAss Dir DeliveryPublic Conveniences</v>
      </c>
      <c r="F1285" t="s">
        <v>482</v>
      </c>
      <c r="G1285" t="s">
        <v>483</v>
      </c>
      <c r="H1285" t="s">
        <v>247</v>
      </c>
      <c r="I1285" t="s">
        <v>1236</v>
      </c>
      <c r="J1285" t="s">
        <v>901</v>
      </c>
      <c r="K1285" t="s">
        <v>902</v>
      </c>
      <c r="L1285">
        <v>2630</v>
      </c>
      <c r="M1285" t="s">
        <v>918</v>
      </c>
      <c r="N1285">
        <v>1002</v>
      </c>
      <c r="O1285" t="s">
        <v>597</v>
      </c>
      <c r="P1285" s="6" t="str">
        <f t="shared" si="120"/>
        <v>Expenditure</v>
      </c>
      <c r="Q1285" s="246">
        <v>260</v>
      </c>
      <c r="R1285" s="246">
        <v>260</v>
      </c>
      <c r="S1285" s="244">
        <v>260</v>
      </c>
      <c r="V1285" s="259">
        <f t="shared" si="122"/>
        <v>260</v>
      </c>
      <c r="AJ1285" s="245">
        <v>260</v>
      </c>
      <c r="AK1285" s="250">
        <v>260</v>
      </c>
      <c r="AP1285" s="257">
        <f t="shared" si="117"/>
        <v>260</v>
      </c>
      <c r="AS1285" s="245">
        <f t="shared" si="118"/>
        <v>260</v>
      </c>
      <c r="AU1285" s="8" t="s">
        <v>1286</v>
      </c>
    </row>
    <row r="1286" spans="2:47" hidden="1" x14ac:dyDescent="0.3">
      <c r="B1286" t="str">
        <f>VLOOKUP(D1286,'[1]DOF080 Rev'!B:B,1,FALSE)</f>
        <v>26301040</v>
      </c>
      <c r="C1286" t="str">
        <f>VLOOKUP(D1286,Category!A:B,2,FALSE)</f>
        <v>NCOS</v>
      </c>
      <c r="D1286" t="str">
        <f t="shared" si="121"/>
        <v>26301040</v>
      </c>
      <c r="E1286" t="str">
        <f t="shared" si="119"/>
        <v>People &amp; Place DirectorateAss Dir DeliveryPublic Conveniences</v>
      </c>
      <c r="F1286" t="s">
        <v>482</v>
      </c>
      <c r="G1286" t="s">
        <v>483</v>
      </c>
      <c r="H1286" t="s">
        <v>247</v>
      </c>
      <c r="I1286" t="s">
        <v>1236</v>
      </c>
      <c r="J1286" t="s">
        <v>901</v>
      </c>
      <c r="K1286" t="s">
        <v>902</v>
      </c>
      <c r="L1286">
        <v>2630</v>
      </c>
      <c r="M1286" t="s">
        <v>918</v>
      </c>
      <c r="N1286">
        <v>1040</v>
      </c>
      <c r="O1286" t="s">
        <v>606</v>
      </c>
      <c r="P1286" s="6" t="str">
        <f t="shared" si="120"/>
        <v>Expenditure</v>
      </c>
      <c r="Q1286" s="246">
        <v>160</v>
      </c>
      <c r="R1286" s="246">
        <v>160</v>
      </c>
      <c r="S1286" s="244">
        <v>160</v>
      </c>
      <c r="V1286" s="259">
        <f t="shared" si="122"/>
        <v>160</v>
      </c>
      <c r="AJ1286" s="245">
        <v>160</v>
      </c>
      <c r="AK1286" s="250">
        <v>160</v>
      </c>
      <c r="AP1286" s="257">
        <f t="shared" ref="AP1286:AP1349" si="123">SUM(AK1286:AO1286)</f>
        <v>160</v>
      </c>
      <c r="AS1286" s="245">
        <f t="shared" ref="AS1286:AS1349" si="124">SUM(AP1286:AR1286)</f>
        <v>160</v>
      </c>
      <c r="AU1286" s="8" t="s">
        <v>1286</v>
      </c>
    </row>
    <row r="1287" spans="2:47" hidden="1" x14ac:dyDescent="0.3">
      <c r="B1287" t="str">
        <f>VLOOKUP(D1287,'[1]DOF080 Rev'!B:B,1,FALSE)</f>
        <v>30472009</v>
      </c>
      <c r="C1287" t="str">
        <f>VLOOKUP(D1287,Category!A:B,2,FALSE)</f>
        <v>NCOS</v>
      </c>
      <c r="D1287" t="str">
        <f t="shared" si="121"/>
        <v>30472009</v>
      </c>
      <c r="E1287" t="str">
        <f t="shared" ref="E1287:E1350" si="125">G1287&amp;I1287&amp;K1287</f>
        <v>People &amp; Place DirectorateAss Dir DeliveryRecycling</v>
      </c>
      <c r="F1287" t="s">
        <v>482</v>
      </c>
      <c r="G1287" t="s">
        <v>483</v>
      </c>
      <c r="H1287" t="s">
        <v>247</v>
      </c>
      <c r="I1287" t="s">
        <v>1236</v>
      </c>
      <c r="J1287" t="s">
        <v>919</v>
      </c>
      <c r="K1287" t="s">
        <v>920</v>
      </c>
      <c r="L1287">
        <v>3047</v>
      </c>
      <c r="M1287" t="s">
        <v>920</v>
      </c>
      <c r="N1287">
        <v>2009</v>
      </c>
      <c r="O1287" t="s">
        <v>921</v>
      </c>
      <c r="P1287" s="6" t="str">
        <f t="shared" ref="P1287:P1350" si="126">IF(N1287&lt;5000,"Expenditure","Income")</f>
        <v>Expenditure</v>
      </c>
      <c r="Q1287" s="246">
        <v>8200</v>
      </c>
      <c r="R1287" s="246">
        <v>8200</v>
      </c>
      <c r="S1287" s="244">
        <v>8200</v>
      </c>
      <c r="V1287" s="259">
        <f t="shared" si="122"/>
        <v>8200</v>
      </c>
      <c r="AJ1287" s="245">
        <v>8200</v>
      </c>
      <c r="AK1287" s="250">
        <v>8200</v>
      </c>
      <c r="AP1287" s="257">
        <f t="shared" si="123"/>
        <v>8200</v>
      </c>
      <c r="AS1287" s="245">
        <f t="shared" si="124"/>
        <v>8200</v>
      </c>
      <c r="AU1287" s="8" t="s">
        <v>3059</v>
      </c>
    </row>
    <row r="1288" spans="2:47" hidden="1" x14ac:dyDescent="0.3">
      <c r="B1288" t="str">
        <f>VLOOKUP(D1288,'[1]DOF080 Rev'!B:B,1,FALSE)</f>
        <v>30472014</v>
      </c>
      <c r="C1288" t="str">
        <f>VLOOKUP(D1288,Category!A:B,2,FALSE)</f>
        <v>NCOS</v>
      </c>
      <c r="D1288" t="str">
        <f t="shared" ref="D1288:D1351" si="127">L1288&amp;N1288</f>
        <v>30472014</v>
      </c>
      <c r="E1288" t="str">
        <f t="shared" si="125"/>
        <v>People &amp; Place DirectorateAss Dir DeliveryRecycling</v>
      </c>
      <c r="F1288" t="s">
        <v>482</v>
      </c>
      <c r="G1288" t="s">
        <v>483</v>
      </c>
      <c r="H1288" t="s">
        <v>247</v>
      </c>
      <c r="I1288" t="s">
        <v>1236</v>
      </c>
      <c r="J1288" t="s">
        <v>919</v>
      </c>
      <c r="K1288" t="s">
        <v>920</v>
      </c>
      <c r="L1288">
        <v>3047</v>
      </c>
      <c r="M1288" t="s">
        <v>920</v>
      </c>
      <c r="N1288">
        <v>2014</v>
      </c>
      <c r="O1288" t="s">
        <v>922</v>
      </c>
      <c r="P1288" s="6" t="str">
        <f t="shared" si="126"/>
        <v>Expenditure</v>
      </c>
      <c r="Q1288" s="246">
        <v>25100</v>
      </c>
      <c r="R1288" s="246">
        <v>25100</v>
      </c>
      <c r="S1288" s="244">
        <v>25100</v>
      </c>
      <c r="V1288" s="259">
        <f t="shared" ref="V1288:V1351" si="128">SUM(S1288:U1288)</f>
        <v>25100</v>
      </c>
      <c r="X1288" s="245">
        <v>900</v>
      </c>
      <c r="AJ1288" s="245">
        <v>25100</v>
      </c>
      <c r="AK1288" s="250">
        <v>26000</v>
      </c>
      <c r="AP1288" s="257">
        <f t="shared" si="123"/>
        <v>26000</v>
      </c>
      <c r="AS1288" s="245">
        <f t="shared" si="124"/>
        <v>26000</v>
      </c>
      <c r="AU1288" s="8" t="s">
        <v>3133</v>
      </c>
    </row>
    <row r="1289" spans="2:47" hidden="1" x14ac:dyDescent="0.3">
      <c r="B1289" t="str">
        <f>VLOOKUP(D1289,'[1]DOF080 Rev'!B:B,1,FALSE)</f>
        <v>30472015</v>
      </c>
      <c r="C1289" t="str">
        <f>VLOOKUP(D1289,Category!A:B,2,FALSE)</f>
        <v>NCOS</v>
      </c>
      <c r="D1289" t="str">
        <f t="shared" si="127"/>
        <v>30472015</v>
      </c>
      <c r="E1289" t="str">
        <f t="shared" si="125"/>
        <v>People &amp; Place DirectorateAss Dir DeliveryRecycling</v>
      </c>
      <c r="F1289" t="s">
        <v>482</v>
      </c>
      <c r="G1289" t="s">
        <v>483</v>
      </c>
      <c r="H1289" t="s">
        <v>247</v>
      </c>
      <c r="I1289" t="s">
        <v>1236</v>
      </c>
      <c r="J1289" t="s">
        <v>919</v>
      </c>
      <c r="K1289" t="s">
        <v>920</v>
      </c>
      <c r="L1289">
        <v>3047</v>
      </c>
      <c r="M1289" t="s">
        <v>920</v>
      </c>
      <c r="N1289">
        <v>2015</v>
      </c>
      <c r="O1289" t="s">
        <v>278</v>
      </c>
      <c r="P1289" s="6" t="str">
        <f t="shared" si="126"/>
        <v>Expenditure</v>
      </c>
      <c r="Q1289" s="246">
        <v>5520</v>
      </c>
      <c r="R1289" s="246">
        <v>5520</v>
      </c>
      <c r="S1289" s="244">
        <v>5520</v>
      </c>
      <c r="V1289" s="259">
        <f t="shared" si="128"/>
        <v>5520</v>
      </c>
      <c r="AJ1289" s="245">
        <v>5520</v>
      </c>
      <c r="AK1289" s="250">
        <v>5520</v>
      </c>
      <c r="AP1289" s="257">
        <f t="shared" si="123"/>
        <v>5520</v>
      </c>
      <c r="AS1289" s="245">
        <f t="shared" si="124"/>
        <v>5520</v>
      </c>
      <c r="AU1289" s="8" t="s">
        <v>3059</v>
      </c>
    </row>
    <row r="1290" spans="2:47" hidden="1" x14ac:dyDescent="0.3">
      <c r="B1290" t="str">
        <f>VLOOKUP(D1290,'[1]DOF080 Rev'!B:B,1,FALSE)</f>
        <v>30472047</v>
      </c>
      <c r="C1290" t="str">
        <f>VLOOKUP(D1290,Category!A:B,2,FALSE)</f>
        <v>NCOS</v>
      </c>
      <c r="D1290" t="str">
        <f t="shared" si="127"/>
        <v>30472047</v>
      </c>
      <c r="E1290" t="str">
        <f t="shared" si="125"/>
        <v>People &amp; Place DirectorateAss Dir DeliveryRecycling</v>
      </c>
      <c r="F1290" t="s">
        <v>482</v>
      </c>
      <c r="G1290" t="s">
        <v>483</v>
      </c>
      <c r="H1290" t="s">
        <v>247</v>
      </c>
      <c r="I1290" t="s">
        <v>1236</v>
      </c>
      <c r="J1290" t="s">
        <v>919</v>
      </c>
      <c r="K1290" t="s">
        <v>920</v>
      </c>
      <c r="L1290">
        <v>3047</v>
      </c>
      <c r="M1290" t="s">
        <v>920</v>
      </c>
      <c r="N1290">
        <v>2047</v>
      </c>
      <c r="O1290" t="s">
        <v>299</v>
      </c>
      <c r="P1290" s="6" t="str">
        <f t="shared" si="126"/>
        <v>Expenditure</v>
      </c>
      <c r="Q1290" s="246">
        <v>0</v>
      </c>
      <c r="R1290" s="246">
        <v>7360</v>
      </c>
      <c r="S1290" s="244">
        <v>7360</v>
      </c>
      <c r="V1290" s="259">
        <f t="shared" si="128"/>
        <v>7360</v>
      </c>
      <c r="AH1290" s="245">
        <v>-7360</v>
      </c>
      <c r="AJ1290" s="245">
        <v>7360</v>
      </c>
      <c r="AK1290" s="250">
        <v>0</v>
      </c>
      <c r="AP1290" s="257">
        <f t="shared" si="123"/>
        <v>0</v>
      </c>
      <c r="AS1290" s="245">
        <f t="shared" si="124"/>
        <v>0</v>
      </c>
      <c r="AU1290" s="8" t="s">
        <v>3009</v>
      </c>
    </row>
    <row r="1291" spans="2:47" hidden="1" x14ac:dyDescent="0.3">
      <c r="B1291" t="str">
        <f>VLOOKUP(D1291,'[1]DOF080 Rev'!B:B,1,FALSE)</f>
        <v>30472103</v>
      </c>
      <c r="C1291" t="str">
        <f>VLOOKUP(D1291,Category!A:B,2,FALSE)</f>
        <v>NCOS</v>
      </c>
      <c r="D1291" t="str">
        <f t="shared" si="127"/>
        <v>30472103</v>
      </c>
      <c r="E1291" t="str">
        <f t="shared" si="125"/>
        <v>People &amp; Place DirectorateAss Dir DeliveryRecycling</v>
      </c>
      <c r="F1291" t="s">
        <v>482</v>
      </c>
      <c r="G1291" t="s">
        <v>483</v>
      </c>
      <c r="H1291" t="s">
        <v>247</v>
      </c>
      <c r="I1291" t="s">
        <v>1236</v>
      </c>
      <c r="J1291" t="s">
        <v>919</v>
      </c>
      <c r="K1291" t="s">
        <v>920</v>
      </c>
      <c r="L1291">
        <v>3047</v>
      </c>
      <c r="M1291" t="s">
        <v>920</v>
      </c>
      <c r="N1291">
        <v>2103</v>
      </c>
      <c r="O1291" t="s">
        <v>923</v>
      </c>
      <c r="P1291" s="6" t="str">
        <f t="shared" si="126"/>
        <v>Expenditure</v>
      </c>
      <c r="Q1291" s="246">
        <v>19000</v>
      </c>
      <c r="R1291" s="246">
        <v>19000</v>
      </c>
      <c r="S1291" s="244">
        <v>19000</v>
      </c>
      <c r="V1291" s="259">
        <f t="shared" si="128"/>
        <v>19000</v>
      </c>
      <c r="AJ1291" s="245">
        <v>19000</v>
      </c>
      <c r="AK1291" s="250">
        <v>19000</v>
      </c>
      <c r="AP1291" s="257">
        <f t="shared" si="123"/>
        <v>19000</v>
      </c>
      <c r="AS1291" s="245">
        <f t="shared" si="124"/>
        <v>19000</v>
      </c>
      <c r="AU1291" s="8" t="s">
        <v>3059</v>
      </c>
    </row>
    <row r="1292" spans="2:47" hidden="1" x14ac:dyDescent="0.3">
      <c r="B1292" t="str">
        <f>VLOOKUP(D1292,'[1]DOF080 Rev'!B:B,1,FALSE)</f>
        <v>30472171</v>
      </c>
      <c r="C1292" t="str">
        <f>VLOOKUP(D1292,Category!A:B,2,FALSE)</f>
        <v>NCOS</v>
      </c>
      <c r="D1292" t="str">
        <f t="shared" si="127"/>
        <v>30472171</v>
      </c>
      <c r="E1292" t="str">
        <f t="shared" si="125"/>
        <v>People &amp; Place DirectorateAss Dir DeliveryRecycling</v>
      </c>
      <c r="F1292" t="s">
        <v>482</v>
      </c>
      <c r="G1292" t="s">
        <v>483</v>
      </c>
      <c r="H1292" t="s">
        <v>247</v>
      </c>
      <c r="I1292" t="s">
        <v>1236</v>
      </c>
      <c r="J1292" t="s">
        <v>919</v>
      </c>
      <c r="K1292" t="s">
        <v>920</v>
      </c>
      <c r="L1292">
        <v>3047</v>
      </c>
      <c r="M1292" t="s">
        <v>920</v>
      </c>
      <c r="N1292">
        <v>2171</v>
      </c>
      <c r="O1292" t="s">
        <v>924</v>
      </c>
      <c r="P1292" s="6" t="str">
        <f t="shared" si="126"/>
        <v>Expenditure</v>
      </c>
      <c r="Q1292" s="246">
        <v>1300</v>
      </c>
      <c r="R1292" s="246">
        <v>1300</v>
      </c>
      <c r="S1292" s="244">
        <v>1300</v>
      </c>
      <c r="V1292" s="259">
        <f t="shared" si="128"/>
        <v>1300</v>
      </c>
      <c r="AJ1292" s="245">
        <v>1300</v>
      </c>
      <c r="AK1292" s="250">
        <v>1300</v>
      </c>
      <c r="AP1292" s="257">
        <f t="shared" si="123"/>
        <v>1300</v>
      </c>
      <c r="AS1292" s="245">
        <f t="shared" si="124"/>
        <v>1300</v>
      </c>
      <c r="AU1292" s="8" t="s">
        <v>3114</v>
      </c>
    </row>
    <row r="1293" spans="2:47" hidden="1" x14ac:dyDescent="0.3">
      <c r="B1293" t="str">
        <f>VLOOKUP(D1293,'[1]DOF080 Rev'!B:B,1,FALSE)</f>
        <v>30472175</v>
      </c>
      <c r="C1293" t="str">
        <f>VLOOKUP(D1293,Category!A:B,2,FALSE)</f>
        <v>NCOS</v>
      </c>
      <c r="D1293" t="str">
        <f t="shared" si="127"/>
        <v>30472175</v>
      </c>
      <c r="E1293" t="str">
        <f t="shared" si="125"/>
        <v>People &amp; Place DirectorateAss Dir DeliveryRecycling</v>
      </c>
      <c r="F1293" t="s">
        <v>482</v>
      </c>
      <c r="G1293" t="s">
        <v>483</v>
      </c>
      <c r="H1293" t="s">
        <v>247</v>
      </c>
      <c r="I1293" t="s">
        <v>1236</v>
      </c>
      <c r="J1293" t="s">
        <v>919</v>
      </c>
      <c r="K1293" t="s">
        <v>920</v>
      </c>
      <c r="L1293">
        <v>3047</v>
      </c>
      <c r="M1293" t="s">
        <v>920</v>
      </c>
      <c r="N1293">
        <v>2175</v>
      </c>
      <c r="O1293" t="s">
        <v>925</v>
      </c>
      <c r="P1293" s="6" t="str">
        <f t="shared" si="126"/>
        <v>Expenditure</v>
      </c>
      <c r="Q1293" s="246">
        <v>11500</v>
      </c>
      <c r="R1293" s="246">
        <v>11500</v>
      </c>
      <c r="S1293" s="244">
        <v>11500</v>
      </c>
      <c r="V1293" s="259">
        <f t="shared" si="128"/>
        <v>11500</v>
      </c>
      <c r="X1293" s="245">
        <v>2500</v>
      </c>
      <c r="AJ1293" s="245">
        <v>11500</v>
      </c>
      <c r="AK1293" s="250">
        <v>14000</v>
      </c>
      <c r="AP1293" s="257">
        <f t="shared" si="123"/>
        <v>14000</v>
      </c>
      <c r="AS1293" s="245">
        <f t="shared" si="124"/>
        <v>14000</v>
      </c>
      <c r="AU1293" s="8" t="s">
        <v>3134</v>
      </c>
    </row>
    <row r="1294" spans="2:47" hidden="1" x14ac:dyDescent="0.3">
      <c r="B1294" t="str">
        <f>VLOOKUP(D1294,'[1]DOF080 Rev'!B:B,1,FALSE)</f>
        <v>30472186</v>
      </c>
      <c r="C1294" t="str">
        <f>VLOOKUP(D1294,Category!A:B,2,FALSE)</f>
        <v>NCOS</v>
      </c>
      <c r="D1294" t="str">
        <f t="shared" si="127"/>
        <v>30472186</v>
      </c>
      <c r="E1294" t="str">
        <f t="shared" si="125"/>
        <v>People &amp; Place DirectorateAss Dir DeliveryRecycling</v>
      </c>
      <c r="F1294" t="s">
        <v>482</v>
      </c>
      <c r="G1294" t="s">
        <v>483</v>
      </c>
      <c r="H1294" t="s">
        <v>247</v>
      </c>
      <c r="I1294" t="s">
        <v>1236</v>
      </c>
      <c r="J1294" t="s">
        <v>919</v>
      </c>
      <c r="K1294" t="s">
        <v>920</v>
      </c>
      <c r="L1294">
        <v>3047</v>
      </c>
      <c r="M1294" t="s">
        <v>920</v>
      </c>
      <c r="N1294">
        <v>2186</v>
      </c>
      <c r="O1294" t="s">
        <v>703</v>
      </c>
      <c r="P1294" s="6" t="str">
        <f t="shared" si="126"/>
        <v>Expenditure</v>
      </c>
      <c r="Q1294" s="246">
        <v>410</v>
      </c>
      <c r="R1294" s="246">
        <v>410</v>
      </c>
      <c r="S1294" s="244">
        <v>410</v>
      </c>
      <c r="V1294" s="259">
        <f t="shared" si="128"/>
        <v>410</v>
      </c>
      <c r="X1294" s="245">
        <v>30</v>
      </c>
      <c r="AJ1294" s="245">
        <v>410</v>
      </c>
      <c r="AK1294" s="250">
        <v>440</v>
      </c>
      <c r="AP1294" s="257">
        <f t="shared" si="123"/>
        <v>440</v>
      </c>
      <c r="AS1294" s="245">
        <f t="shared" si="124"/>
        <v>440</v>
      </c>
      <c r="AU1294" s="8" t="s">
        <v>3110</v>
      </c>
    </row>
    <row r="1295" spans="2:47" hidden="1" x14ac:dyDescent="0.3">
      <c r="B1295" t="str">
        <f>VLOOKUP(D1295,'[1]DOF080 Rev'!B:B,1,FALSE)</f>
        <v>30473003</v>
      </c>
      <c r="C1295" t="str">
        <f>VLOOKUP(D1295,Category!A:B,2,FALSE)</f>
        <v>NCOS</v>
      </c>
      <c r="D1295" t="str">
        <f t="shared" si="127"/>
        <v>30473003</v>
      </c>
      <c r="E1295" t="str">
        <f t="shared" si="125"/>
        <v>People &amp; Place DirectorateAss Dir DeliveryRecycling</v>
      </c>
      <c r="F1295" t="s">
        <v>482</v>
      </c>
      <c r="G1295" t="s">
        <v>483</v>
      </c>
      <c r="H1295" t="s">
        <v>247</v>
      </c>
      <c r="I1295" t="s">
        <v>1236</v>
      </c>
      <c r="J1295" t="s">
        <v>919</v>
      </c>
      <c r="K1295" t="s">
        <v>920</v>
      </c>
      <c r="L1295">
        <v>3047</v>
      </c>
      <c r="M1295" t="s">
        <v>920</v>
      </c>
      <c r="N1295">
        <v>3003</v>
      </c>
      <c r="O1295" t="s">
        <v>630</v>
      </c>
      <c r="P1295" s="6" t="str">
        <f t="shared" si="126"/>
        <v>Expenditure</v>
      </c>
      <c r="Q1295" s="246">
        <v>3580</v>
      </c>
      <c r="R1295" s="246">
        <v>3580</v>
      </c>
      <c r="S1295" s="244">
        <v>3580</v>
      </c>
      <c r="V1295" s="259">
        <f t="shared" si="128"/>
        <v>3580</v>
      </c>
      <c r="X1295" s="245">
        <v>70</v>
      </c>
      <c r="AJ1295" s="245">
        <v>3580</v>
      </c>
      <c r="AK1295" s="250">
        <v>3650</v>
      </c>
      <c r="AP1295" s="257">
        <f t="shared" si="123"/>
        <v>3650</v>
      </c>
      <c r="AS1295" s="245">
        <f t="shared" si="124"/>
        <v>3650</v>
      </c>
      <c r="AU1295" s="8" t="s">
        <v>3110</v>
      </c>
    </row>
    <row r="1296" spans="2:47" ht="28.8" hidden="1" x14ac:dyDescent="0.3">
      <c r="B1296" t="str">
        <f>VLOOKUP(D1296,'[1]DOF080 Rev'!B:B,1,FALSE)</f>
        <v>30473600</v>
      </c>
      <c r="C1296" t="str">
        <f>VLOOKUP(D1296,Category!A:B,2,FALSE)</f>
        <v>NCOS</v>
      </c>
      <c r="D1296" t="str">
        <f t="shared" si="127"/>
        <v>30473600</v>
      </c>
      <c r="E1296" t="str">
        <f t="shared" si="125"/>
        <v>People &amp; Place DirectorateAss Dir DeliveryRecycling</v>
      </c>
      <c r="F1296" t="s">
        <v>482</v>
      </c>
      <c r="G1296" t="s">
        <v>483</v>
      </c>
      <c r="H1296" t="s">
        <v>247</v>
      </c>
      <c r="I1296" t="s">
        <v>1236</v>
      </c>
      <c r="J1296" t="s">
        <v>919</v>
      </c>
      <c r="K1296" t="s">
        <v>920</v>
      </c>
      <c r="L1296">
        <v>3047</v>
      </c>
      <c r="M1296" t="s">
        <v>920</v>
      </c>
      <c r="N1296">
        <v>3600</v>
      </c>
      <c r="O1296" t="s">
        <v>926</v>
      </c>
      <c r="P1296" s="6" t="str">
        <f t="shared" si="126"/>
        <v>Expenditure</v>
      </c>
      <c r="Q1296" s="246">
        <v>377890</v>
      </c>
      <c r="R1296" s="246">
        <v>377890</v>
      </c>
      <c r="S1296" s="244">
        <v>377890</v>
      </c>
      <c r="V1296" s="259">
        <f t="shared" si="128"/>
        <v>377890</v>
      </c>
      <c r="X1296" s="245">
        <v>17310</v>
      </c>
      <c r="AJ1296" s="245">
        <v>377890</v>
      </c>
      <c r="AK1296" s="250">
        <v>395200</v>
      </c>
      <c r="AP1296" s="257">
        <f t="shared" si="123"/>
        <v>395200</v>
      </c>
      <c r="AS1296" s="245">
        <f t="shared" si="124"/>
        <v>395200</v>
      </c>
      <c r="AU1296" s="8" t="s">
        <v>3135</v>
      </c>
    </row>
    <row r="1297" spans="2:47" hidden="1" x14ac:dyDescent="0.3">
      <c r="B1297" t="str">
        <f>VLOOKUP(D1297,'[1]DOF080 Rev'!B:B,1,FALSE)</f>
        <v>30473601</v>
      </c>
      <c r="C1297" t="str">
        <f>VLOOKUP(D1297,Category!A:B,2,FALSE)</f>
        <v>NCOS</v>
      </c>
      <c r="D1297" t="str">
        <f t="shared" si="127"/>
        <v>30473601</v>
      </c>
      <c r="E1297" t="str">
        <f t="shared" si="125"/>
        <v>People &amp; Place DirectorateAss Dir DeliveryRecycling</v>
      </c>
      <c r="F1297" t="s">
        <v>482</v>
      </c>
      <c r="G1297" t="s">
        <v>483</v>
      </c>
      <c r="H1297" t="s">
        <v>247</v>
      </c>
      <c r="I1297" t="s">
        <v>1236</v>
      </c>
      <c r="J1297" t="s">
        <v>919</v>
      </c>
      <c r="K1297" t="s">
        <v>920</v>
      </c>
      <c r="L1297">
        <v>3047</v>
      </c>
      <c r="M1297" t="s">
        <v>920</v>
      </c>
      <c r="N1297">
        <v>3601</v>
      </c>
      <c r="O1297" t="s">
        <v>927</v>
      </c>
      <c r="P1297" s="6" t="str">
        <f t="shared" si="126"/>
        <v>Expenditure</v>
      </c>
      <c r="Q1297" s="246">
        <v>97560</v>
      </c>
      <c r="R1297" s="246">
        <v>97560</v>
      </c>
      <c r="S1297" s="244">
        <v>97560</v>
      </c>
      <c r="V1297" s="259">
        <f t="shared" si="128"/>
        <v>97560</v>
      </c>
      <c r="AH1297" s="245">
        <v>-3960</v>
      </c>
      <c r="AJ1297" s="245">
        <v>97560</v>
      </c>
      <c r="AK1297" s="250">
        <v>93600</v>
      </c>
      <c r="AP1297" s="257">
        <f t="shared" si="123"/>
        <v>93600</v>
      </c>
      <c r="AS1297" s="245">
        <f t="shared" si="124"/>
        <v>93600</v>
      </c>
      <c r="AU1297" s="8" t="s">
        <v>3136</v>
      </c>
    </row>
    <row r="1298" spans="2:47" ht="28.8" hidden="1" x14ac:dyDescent="0.3">
      <c r="B1298" t="str">
        <f>VLOOKUP(D1298,'[1]DOF080 Rev'!B:B,1,FALSE)</f>
        <v>30473602</v>
      </c>
      <c r="C1298" t="str">
        <f>VLOOKUP(D1298,Category!A:B,2,FALSE)</f>
        <v>NCOS</v>
      </c>
      <c r="D1298" t="str">
        <f t="shared" si="127"/>
        <v>30473602</v>
      </c>
      <c r="E1298" t="str">
        <f t="shared" si="125"/>
        <v>People &amp; Place DirectorateAss Dir DeliveryRecycling</v>
      </c>
      <c r="F1298" t="s">
        <v>482</v>
      </c>
      <c r="G1298" t="s">
        <v>483</v>
      </c>
      <c r="H1298" t="s">
        <v>247</v>
      </c>
      <c r="I1298" t="s">
        <v>1236</v>
      </c>
      <c r="J1298" t="s">
        <v>919</v>
      </c>
      <c r="K1298" t="s">
        <v>920</v>
      </c>
      <c r="L1298">
        <v>3047</v>
      </c>
      <c r="M1298" t="s">
        <v>920</v>
      </c>
      <c r="N1298">
        <v>3602</v>
      </c>
      <c r="O1298" t="s">
        <v>928</v>
      </c>
      <c r="P1298" s="6" t="str">
        <f t="shared" si="126"/>
        <v>Expenditure</v>
      </c>
      <c r="Q1298" s="246">
        <v>428820</v>
      </c>
      <c r="R1298" s="246">
        <v>428820</v>
      </c>
      <c r="S1298" s="244">
        <v>428820</v>
      </c>
      <c r="V1298" s="259">
        <f t="shared" si="128"/>
        <v>428820</v>
      </c>
      <c r="X1298" s="245">
        <v>17340</v>
      </c>
      <c r="AJ1298" s="245">
        <v>428820</v>
      </c>
      <c r="AK1298" s="250">
        <v>446160</v>
      </c>
      <c r="AP1298" s="257">
        <f t="shared" si="123"/>
        <v>446160</v>
      </c>
      <c r="AS1298" s="245">
        <f t="shared" si="124"/>
        <v>446160</v>
      </c>
      <c r="AU1298" s="8" t="s">
        <v>3137</v>
      </c>
    </row>
    <row r="1299" spans="2:47" ht="28.8" hidden="1" x14ac:dyDescent="0.3">
      <c r="B1299" t="str">
        <f>VLOOKUP(D1299,'[1]DOF080 Rev'!B:B,1,FALSE)</f>
        <v>30473604</v>
      </c>
      <c r="C1299" t="str">
        <f>VLOOKUP(D1299,Category!A:B,2,FALSE)</f>
        <v>NCOS</v>
      </c>
      <c r="D1299" t="str">
        <f t="shared" si="127"/>
        <v>30473604</v>
      </c>
      <c r="E1299" t="str">
        <f t="shared" si="125"/>
        <v>People &amp; Place DirectorateAss Dir DeliveryRecycling</v>
      </c>
      <c r="F1299" t="s">
        <v>482</v>
      </c>
      <c r="G1299" t="s">
        <v>483</v>
      </c>
      <c r="H1299" t="s">
        <v>247</v>
      </c>
      <c r="I1299" t="s">
        <v>1236</v>
      </c>
      <c r="J1299" t="s">
        <v>919</v>
      </c>
      <c r="K1299" t="s">
        <v>920</v>
      </c>
      <c r="L1299">
        <v>3047</v>
      </c>
      <c r="M1299" t="s">
        <v>920</v>
      </c>
      <c r="N1299">
        <v>3604</v>
      </c>
      <c r="O1299" t="s">
        <v>929</v>
      </c>
      <c r="P1299" s="6" t="str">
        <f t="shared" si="126"/>
        <v>Expenditure</v>
      </c>
      <c r="Q1299" s="246">
        <v>149750</v>
      </c>
      <c r="R1299" s="246">
        <v>149750</v>
      </c>
      <c r="S1299" s="244">
        <f>149750-110000</f>
        <v>39750</v>
      </c>
      <c r="V1299" s="259">
        <f t="shared" si="128"/>
        <v>39750</v>
      </c>
      <c r="AH1299" s="245">
        <f>50960-39750</f>
        <v>11210</v>
      </c>
      <c r="AJ1299" s="245">
        <v>149750</v>
      </c>
      <c r="AK1299" s="250">
        <v>50960</v>
      </c>
      <c r="AP1299" s="257">
        <f t="shared" si="123"/>
        <v>50960</v>
      </c>
      <c r="AS1299" s="245">
        <f t="shared" si="124"/>
        <v>50960</v>
      </c>
      <c r="AU1299" s="8" t="s">
        <v>3138</v>
      </c>
    </row>
    <row r="1300" spans="2:47" hidden="1" x14ac:dyDescent="0.3">
      <c r="B1300" t="str">
        <f>VLOOKUP(D1300,'[1]DOF080 Rev'!B:B,1,FALSE)</f>
        <v>30477210</v>
      </c>
      <c r="C1300" t="str">
        <f>VLOOKUP(D1300,Category!A:B,2,FALSE)</f>
        <v>NCOS</v>
      </c>
      <c r="D1300" t="str">
        <f t="shared" si="127"/>
        <v>30477210</v>
      </c>
      <c r="E1300" t="str">
        <f t="shared" si="125"/>
        <v>People &amp; Place DirectorateAss Dir DeliveryRecycling</v>
      </c>
      <c r="F1300" t="s">
        <v>482</v>
      </c>
      <c r="G1300" t="s">
        <v>483</v>
      </c>
      <c r="H1300" t="s">
        <v>247</v>
      </c>
      <c r="I1300" t="s">
        <v>1236</v>
      </c>
      <c r="J1300" t="s">
        <v>919</v>
      </c>
      <c r="K1300" t="s">
        <v>920</v>
      </c>
      <c r="L1300">
        <v>3047</v>
      </c>
      <c r="M1300" t="s">
        <v>920</v>
      </c>
      <c r="N1300">
        <v>7210</v>
      </c>
      <c r="O1300" t="s">
        <v>930</v>
      </c>
      <c r="P1300" s="6" t="str">
        <f t="shared" si="126"/>
        <v>Income</v>
      </c>
      <c r="Q1300" s="246">
        <v>-710000</v>
      </c>
      <c r="R1300" s="246">
        <v>-717360</v>
      </c>
      <c r="S1300" s="244">
        <f>-717360</f>
        <v>-717360</v>
      </c>
      <c r="V1300" s="259">
        <f t="shared" si="128"/>
        <v>-717360</v>
      </c>
      <c r="AI1300" s="245">
        <f>-710000+717360</f>
        <v>7360</v>
      </c>
      <c r="AJ1300" s="245">
        <v>-717360</v>
      </c>
      <c r="AK1300" s="250">
        <v>-710000</v>
      </c>
      <c r="AP1300" s="257">
        <f t="shared" si="123"/>
        <v>-710000</v>
      </c>
      <c r="AS1300" s="245">
        <f t="shared" si="124"/>
        <v>-710000</v>
      </c>
      <c r="AT1300" s="8" t="s">
        <v>3267</v>
      </c>
      <c r="AU1300" s="8" t="s">
        <v>3139</v>
      </c>
    </row>
    <row r="1301" spans="2:47" hidden="1" x14ac:dyDescent="0.3">
      <c r="B1301" t="str">
        <f>VLOOKUP(D1301,'[1]DOF080 Rev'!B:B,1,FALSE)</f>
        <v>30478067</v>
      </c>
      <c r="C1301" t="str">
        <f>VLOOKUP(D1301,Category!A:B,2,FALSE)</f>
        <v>NCOS</v>
      </c>
      <c r="D1301" t="str">
        <f t="shared" si="127"/>
        <v>30478067</v>
      </c>
      <c r="E1301" t="str">
        <f t="shared" si="125"/>
        <v>People &amp; Place DirectorateAss Dir DeliveryRecycling</v>
      </c>
      <c r="F1301" t="s">
        <v>482</v>
      </c>
      <c r="G1301" t="s">
        <v>483</v>
      </c>
      <c r="H1301" t="s">
        <v>247</v>
      </c>
      <c r="I1301" t="s">
        <v>1236</v>
      </c>
      <c r="J1301" t="s">
        <v>919</v>
      </c>
      <c r="K1301" t="s">
        <v>920</v>
      </c>
      <c r="L1301">
        <v>3047</v>
      </c>
      <c r="M1301" t="s">
        <v>920</v>
      </c>
      <c r="N1301">
        <v>8067</v>
      </c>
      <c r="O1301" t="s">
        <v>931</v>
      </c>
      <c r="P1301" s="6" t="str">
        <f t="shared" si="126"/>
        <v>Income</v>
      </c>
      <c r="Q1301" s="246">
        <v>-3200</v>
      </c>
      <c r="R1301" s="246">
        <v>-3200</v>
      </c>
      <c r="S1301" s="244">
        <v>-3200</v>
      </c>
      <c r="V1301" s="259">
        <f t="shared" si="128"/>
        <v>-3200</v>
      </c>
      <c r="AJ1301" s="245">
        <v>-3200</v>
      </c>
      <c r="AK1301" s="250">
        <v>-3200</v>
      </c>
      <c r="AP1301" s="257">
        <f t="shared" si="123"/>
        <v>-3200</v>
      </c>
      <c r="AS1301" s="245">
        <f t="shared" si="124"/>
        <v>-3200</v>
      </c>
      <c r="AU1301" s="8" t="s">
        <v>3140</v>
      </c>
    </row>
    <row r="1302" spans="2:47" hidden="1" x14ac:dyDescent="0.3">
      <c r="B1302" t="str">
        <f>VLOOKUP(D1302,'[1]DOF080 Rev'!B:B,1,FALSE)</f>
        <v>22533003</v>
      </c>
      <c r="C1302" t="str">
        <f>VLOOKUP(D1302,Category!A:B,2,FALSE)</f>
        <v>NCOS</v>
      </c>
      <c r="D1302" t="str">
        <f t="shared" si="127"/>
        <v>22533003</v>
      </c>
      <c r="E1302" t="str">
        <f t="shared" si="125"/>
        <v>People &amp; Place DirectorateAss Dir DeliveryRefuse Collection</v>
      </c>
      <c r="F1302" t="s">
        <v>482</v>
      </c>
      <c r="G1302" t="s">
        <v>483</v>
      </c>
      <c r="H1302" t="s">
        <v>247</v>
      </c>
      <c r="I1302" t="s">
        <v>1236</v>
      </c>
      <c r="J1302" t="s">
        <v>932</v>
      </c>
      <c r="K1302" t="s">
        <v>933</v>
      </c>
      <c r="L1302">
        <v>2253</v>
      </c>
      <c r="M1302" t="s">
        <v>934</v>
      </c>
      <c r="N1302">
        <v>3003</v>
      </c>
      <c r="O1302" t="s">
        <v>630</v>
      </c>
      <c r="P1302" s="6" t="str">
        <f t="shared" si="126"/>
        <v>Expenditure</v>
      </c>
      <c r="Q1302" s="246">
        <v>2500</v>
      </c>
      <c r="R1302" s="246">
        <v>2500</v>
      </c>
      <c r="S1302" s="244">
        <v>2500</v>
      </c>
      <c r="V1302" s="259">
        <f t="shared" si="128"/>
        <v>2500</v>
      </c>
      <c r="AH1302" s="245">
        <v>-230</v>
      </c>
      <c r="AJ1302" s="245">
        <v>2500</v>
      </c>
      <c r="AK1302" s="250">
        <v>2270</v>
      </c>
      <c r="AP1302" s="257">
        <f t="shared" si="123"/>
        <v>2270</v>
      </c>
      <c r="AS1302" s="245">
        <f t="shared" si="124"/>
        <v>2270</v>
      </c>
      <c r="AU1302" s="8" t="s">
        <v>3110</v>
      </c>
    </row>
    <row r="1303" spans="2:47" hidden="1" x14ac:dyDescent="0.3">
      <c r="B1303" t="str">
        <f>VLOOKUP(D1303,'[1]DOF080 Rev'!B:B,1,FALSE)</f>
        <v>30492086</v>
      </c>
      <c r="C1303" t="str">
        <f>VLOOKUP(D1303,Category!A:B,2,FALSE)</f>
        <v>NCOS</v>
      </c>
      <c r="D1303" t="str">
        <f t="shared" si="127"/>
        <v>30492086</v>
      </c>
      <c r="E1303" t="str">
        <f t="shared" si="125"/>
        <v>People &amp; Place DirectorateAss Dir DeliveryRefuse Collection</v>
      </c>
      <c r="F1303" t="s">
        <v>482</v>
      </c>
      <c r="G1303" t="s">
        <v>483</v>
      </c>
      <c r="H1303" t="s">
        <v>247</v>
      </c>
      <c r="I1303" t="s">
        <v>1236</v>
      </c>
      <c r="J1303" t="s">
        <v>932</v>
      </c>
      <c r="K1303" t="s">
        <v>933</v>
      </c>
      <c r="L1303">
        <v>3049</v>
      </c>
      <c r="M1303" t="s">
        <v>935</v>
      </c>
      <c r="N1303">
        <v>2086</v>
      </c>
      <c r="O1303" t="s">
        <v>291</v>
      </c>
      <c r="P1303" s="6" t="str">
        <f t="shared" si="126"/>
        <v>Expenditure</v>
      </c>
      <c r="Q1303" s="246">
        <v>1240</v>
      </c>
      <c r="R1303" s="246">
        <v>1240</v>
      </c>
      <c r="S1303" s="244">
        <v>1240</v>
      </c>
      <c r="V1303" s="259">
        <f t="shared" si="128"/>
        <v>1240</v>
      </c>
      <c r="X1303" s="245">
        <v>260</v>
      </c>
      <c r="AJ1303" s="245">
        <v>1240</v>
      </c>
      <c r="AK1303" s="250">
        <v>1500</v>
      </c>
      <c r="AP1303" s="257">
        <f t="shared" si="123"/>
        <v>1500</v>
      </c>
      <c r="AS1303" s="245">
        <f t="shared" si="124"/>
        <v>1500</v>
      </c>
      <c r="AU1303" s="8" t="s">
        <v>3141</v>
      </c>
    </row>
    <row r="1304" spans="2:47" hidden="1" x14ac:dyDescent="0.3">
      <c r="B1304" t="str">
        <f>VLOOKUP(D1304,'[1]DOF080 Rev'!B:B,1,FALSE)</f>
        <v>30493003</v>
      </c>
      <c r="C1304" t="str">
        <f>VLOOKUP(D1304,Category!A:B,2,FALSE)</f>
        <v>NCOS</v>
      </c>
      <c r="D1304" t="str">
        <f t="shared" si="127"/>
        <v>30493003</v>
      </c>
      <c r="E1304" t="str">
        <f t="shared" si="125"/>
        <v>People &amp; Place DirectorateAss Dir DeliveryRefuse Collection</v>
      </c>
      <c r="F1304" t="s">
        <v>482</v>
      </c>
      <c r="G1304" t="s">
        <v>483</v>
      </c>
      <c r="H1304" t="s">
        <v>247</v>
      </c>
      <c r="I1304" t="s">
        <v>1236</v>
      </c>
      <c r="J1304" t="s">
        <v>932</v>
      </c>
      <c r="K1304" t="s">
        <v>933</v>
      </c>
      <c r="L1304">
        <v>3049</v>
      </c>
      <c r="M1304" t="s">
        <v>935</v>
      </c>
      <c r="N1304">
        <v>3003</v>
      </c>
      <c r="O1304" t="s">
        <v>630</v>
      </c>
      <c r="P1304" s="6" t="str">
        <f t="shared" si="126"/>
        <v>Expenditure</v>
      </c>
      <c r="Q1304" s="246">
        <v>870890</v>
      </c>
      <c r="R1304" s="246">
        <v>870890</v>
      </c>
      <c r="S1304" s="244">
        <v>870890</v>
      </c>
      <c r="V1304" s="259">
        <f t="shared" si="128"/>
        <v>870890</v>
      </c>
      <c r="X1304" s="245">
        <v>16530</v>
      </c>
      <c r="AJ1304" s="245">
        <v>870890</v>
      </c>
      <c r="AK1304" s="250">
        <v>887420</v>
      </c>
      <c r="AP1304" s="257">
        <f t="shared" si="123"/>
        <v>887420</v>
      </c>
      <c r="AS1304" s="245">
        <f t="shared" si="124"/>
        <v>887420</v>
      </c>
      <c r="AU1304" s="8" t="s">
        <v>3110</v>
      </c>
    </row>
    <row r="1305" spans="2:47" ht="28.8" hidden="1" x14ac:dyDescent="0.3">
      <c r="B1305" t="str">
        <f>VLOOKUP(D1305,'[1]DOF080 Rev'!B:B,1,FALSE)</f>
        <v>30493007</v>
      </c>
      <c r="C1305" t="str">
        <f>VLOOKUP(D1305,Category!A:B,2,FALSE)</f>
        <v>NCOS</v>
      </c>
      <c r="D1305" t="str">
        <f t="shared" si="127"/>
        <v>30493007</v>
      </c>
      <c r="E1305" t="str">
        <f t="shared" si="125"/>
        <v>People &amp; Place DirectorateAss Dir DeliveryRefuse Collection</v>
      </c>
      <c r="F1305" t="s">
        <v>482</v>
      </c>
      <c r="G1305" t="s">
        <v>483</v>
      </c>
      <c r="H1305" t="s">
        <v>247</v>
      </c>
      <c r="I1305" t="s">
        <v>1236</v>
      </c>
      <c r="J1305" t="s">
        <v>932</v>
      </c>
      <c r="K1305" t="s">
        <v>933</v>
      </c>
      <c r="L1305">
        <v>3049</v>
      </c>
      <c r="M1305" t="s">
        <v>935</v>
      </c>
      <c r="N1305">
        <v>3007</v>
      </c>
      <c r="O1305" t="s">
        <v>936</v>
      </c>
      <c r="P1305" s="6" t="str">
        <f t="shared" si="126"/>
        <v>Expenditure</v>
      </c>
      <c r="Q1305" s="246">
        <v>3900</v>
      </c>
      <c r="R1305" s="246">
        <v>3900</v>
      </c>
      <c r="S1305" s="244">
        <v>3900</v>
      </c>
      <c r="V1305" s="259">
        <f t="shared" si="128"/>
        <v>3900</v>
      </c>
      <c r="X1305" s="245">
        <v>1300</v>
      </c>
      <c r="AJ1305" s="245">
        <v>3900</v>
      </c>
      <c r="AK1305" s="250">
        <v>5200</v>
      </c>
      <c r="AP1305" s="257">
        <f t="shared" si="123"/>
        <v>5200</v>
      </c>
      <c r="AS1305" s="245">
        <f t="shared" si="124"/>
        <v>5200</v>
      </c>
      <c r="AU1305" s="8" t="s">
        <v>3142</v>
      </c>
    </row>
    <row r="1306" spans="2:47" ht="28.8" hidden="1" x14ac:dyDescent="0.3">
      <c r="B1306" t="str">
        <f>VLOOKUP(D1306,'[1]DOF080 Rev'!B:B,1,FALSE)</f>
        <v>30493008</v>
      </c>
      <c r="C1306" t="str">
        <f>VLOOKUP(D1306,Category!A:B,2,FALSE)</f>
        <v>NCOS</v>
      </c>
      <c r="D1306" t="str">
        <f t="shared" si="127"/>
        <v>30493008</v>
      </c>
      <c r="E1306" t="str">
        <f t="shared" si="125"/>
        <v>People &amp; Place DirectorateAss Dir DeliveryRefuse Collection</v>
      </c>
      <c r="F1306" t="s">
        <v>482</v>
      </c>
      <c r="G1306" t="s">
        <v>483</v>
      </c>
      <c r="H1306" t="s">
        <v>247</v>
      </c>
      <c r="I1306" t="s">
        <v>1236</v>
      </c>
      <c r="J1306" t="s">
        <v>932</v>
      </c>
      <c r="K1306" t="s">
        <v>933</v>
      </c>
      <c r="L1306">
        <v>3049</v>
      </c>
      <c r="M1306" t="s">
        <v>935</v>
      </c>
      <c r="N1306">
        <v>3008</v>
      </c>
      <c r="O1306" t="s">
        <v>937</v>
      </c>
      <c r="P1306" s="6" t="str">
        <f t="shared" si="126"/>
        <v>Expenditure</v>
      </c>
      <c r="Q1306" s="246">
        <v>3120</v>
      </c>
      <c r="R1306" s="246">
        <v>3120</v>
      </c>
      <c r="S1306" s="244">
        <v>3120</v>
      </c>
      <c r="V1306" s="259">
        <f t="shared" si="128"/>
        <v>3120</v>
      </c>
      <c r="X1306" s="245">
        <v>3760</v>
      </c>
      <c r="AJ1306" s="245">
        <v>3120</v>
      </c>
      <c r="AK1306" s="250">
        <v>6880</v>
      </c>
      <c r="AP1306" s="257">
        <f t="shared" si="123"/>
        <v>6880</v>
      </c>
      <c r="AS1306" s="245">
        <f t="shared" si="124"/>
        <v>6880</v>
      </c>
      <c r="AU1306" s="8" t="s">
        <v>3143</v>
      </c>
    </row>
    <row r="1307" spans="2:47" hidden="1" x14ac:dyDescent="0.3">
      <c r="B1307" t="str">
        <f>VLOOKUP(D1307,'[1]DOF080 Rev'!B:B,1,FALSE)</f>
        <v>30493009</v>
      </c>
      <c r="C1307" t="str">
        <f>VLOOKUP(D1307,Category!A:B,2,FALSE)</f>
        <v>NCOS</v>
      </c>
      <c r="D1307" t="str">
        <f t="shared" si="127"/>
        <v>30493009</v>
      </c>
      <c r="E1307" t="str">
        <f t="shared" si="125"/>
        <v>People &amp; Place DirectorateAss Dir DeliveryRefuse Collection</v>
      </c>
      <c r="F1307" t="s">
        <v>482</v>
      </c>
      <c r="G1307" t="s">
        <v>483</v>
      </c>
      <c r="H1307" t="s">
        <v>247</v>
      </c>
      <c r="I1307" t="s">
        <v>1236</v>
      </c>
      <c r="J1307" t="s">
        <v>932</v>
      </c>
      <c r="K1307" t="s">
        <v>933</v>
      </c>
      <c r="L1307">
        <v>3049</v>
      </c>
      <c r="M1307" t="s">
        <v>935</v>
      </c>
      <c r="N1307">
        <v>3009</v>
      </c>
      <c r="O1307" t="s">
        <v>938</v>
      </c>
      <c r="P1307" s="6" t="str">
        <f t="shared" si="126"/>
        <v>Expenditure</v>
      </c>
      <c r="Q1307" s="246">
        <v>740</v>
      </c>
      <c r="R1307" s="246">
        <v>740</v>
      </c>
      <c r="S1307" s="244">
        <v>740</v>
      </c>
      <c r="V1307" s="259">
        <f t="shared" si="128"/>
        <v>740</v>
      </c>
      <c r="X1307" s="245">
        <v>20</v>
      </c>
      <c r="AJ1307" s="245">
        <v>740</v>
      </c>
      <c r="AK1307" s="250">
        <v>760</v>
      </c>
      <c r="AP1307" s="257">
        <f t="shared" si="123"/>
        <v>760</v>
      </c>
      <c r="AS1307" s="245">
        <f t="shared" si="124"/>
        <v>760</v>
      </c>
      <c r="AU1307" s="8" t="s">
        <v>3144</v>
      </c>
    </row>
    <row r="1308" spans="2:47" hidden="1" x14ac:dyDescent="0.3">
      <c r="B1308" t="str">
        <f>VLOOKUP(D1308,'[1]DOF080 Rev'!B:B,1,FALSE)</f>
        <v>30493010</v>
      </c>
      <c r="C1308" t="str">
        <f>VLOOKUP(D1308,Category!A:B,2,FALSE)</f>
        <v>NCOS</v>
      </c>
      <c r="D1308" t="str">
        <f t="shared" si="127"/>
        <v>30493010</v>
      </c>
      <c r="E1308" t="str">
        <f t="shared" si="125"/>
        <v>People &amp; Place DirectorateAss Dir DeliveryRefuse Collection</v>
      </c>
      <c r="F1308" t="s">
        <v>482</v>
      </c>
      <c r="G1308" t="s">
        <v>483</v>
      </c>
      <c r="H1308" t="s">
        <v>247</v>
      </c>
      <c r="I1308" t="s">
        <v>1236</v>
      </c>
      <c r="J1308" t="s">
        <v>932</v>
      </c>
      <c r="K1308" t="s">
        <v>933</v>
      </c>
      <c r="L1308">
        <v>3049</v>
      </c>
      <c r="M1308" t="s">
        <v>935</v>
      </c>
      <c r="N1308">
        <v>3010</v>
      </c>
      <c r="O1308" t="s">
        <v>939</v>
      </c>
      <c r="P1308" s="6" t="str">
        <f t="shared" si="126"/>
        <v>Expenditure</v>
      </c>
      <c r="Q1308" s="246">
        <v>740</v>
      </c>
      <c r="R1308" s="246">
        <v>740</v>
      </c>
      <c r="S1308" s="244">
        <v>740</v>
      </c>
      <c r="V1308" s="259">
        <f t="shared" si="128"/>
        <v>740</v>
      </c>
      <c r="X1308" s="245">
        <v>20</v>
      </c>
      <c r="AJ1308" s="245">
        <v>740</v>
      </c>
      <c r="AK1308" s="250">
        <v>760</v>
      </c>
      <c r="AP1308" s="257">
        <f t="shared" si="123"/>
        <v>760</v>
      </c>
      <c r="AS1308" s="245">
        <f t="shared" si="124"/>
        <v>760</v>
      </c>
      <c r="AU1308" s="8" t="s">
        <v>3144</v>
      </c>
    </row>
    <row r="1309" spans="2:47" hidden="1" x14ac:dyDescent="0.3">
      <c r="B1309" t="str">
        <f>VLOOKUP(D1309,'[1]DOF080 Rev'!B:B,1,FALSE)</f>
        <v>30493012</v>
      </c>
      <c r="C1309" t="str">
        <f>VLOOKUP(D1309,Category!A:B,2,FALSE)</f>
        <v>NCOS</v>
      </c>
      <c r="D1309" t="str">
        <f t="shared" si="127"/>
        <v>30493012</v>
      </c>
      <c r="E1309" t="str">
        <f t="shared" si="125"/>
        <v>People &amp; Place DirectorateAss Dir DeliveryRefuse Collection</v>
      </c>
      <c r="F1309" t="s">
        <v>482</v>
      </c>
      <c r="G1309" t="s">
        <v>483</v>
      </c>
      <c r="H1309" t="s">
        <v>247</v>
      </c>
      <c r="I1309" t="s">
        <v>1236</v>
      </c>
      <c r="J1309" t="s">
        <v>932</v>
      </c>
      <c r="K1309" t="s">
        <v>933</v>
      </c>
      <c r="L1309">
        <v>3049</v>
      </c>
      <c r="M1309" t="s">
        <v>935</v>
      </c>
      <c r="N1309">
        <v>3012</v>
      </c>
      <c r="O1309" t="s">
        <v>940</v>
      </c>
      <c r="P1309" s="6" t="str">
        <f t="shared" si="126"/>
        <v>Expenditure</v>
      </c>
      <c r="Q1309" s="246">
        <v>5950</v>
      </c>
      <c r="R1309" s="246">
        <v>5950</v>
      </c>
      <c r="S1309" s="244">
        <v>5950</v>
      </c>
      <c r="V1309" s="259">
        <f t="shared" si="128"/>
        <v>5950</v>
      </c>
      <c r="AH1309" s="245">
        <v>-1270</v>
      </c>
      <c r="AJ1309" s="245">
        <v>5950</v>
      </c>
      <c r="AK1309" s="250">
        <v>4680</v>
      </c>
      <c r="AP1309" s="257">
        <f t="shared" si="123"/>
        <v>4680</v>
      </c>
      <c r="AS1309" s="245">
        <f t="shared" si="124"/>
        <v>4680</v>
      </c>
      <c r="AU1309" s="8" t="s">
        <v>3145</v>
      </c>
    </row>
    <row r="1310" spans="2:47" hidden="1" x14ac:dyDescent="0.3">
      <c r="B1310" t="str">
        <f>VLOOKUP(D1310,'[1]DOF080 Rev'!B:B,1,FALSE)</f>
        <v>30497506</v>
      </c>
      <c r="C1310" t="str">
        <f>VLOOKUP(D1310,Category!A:B,2,FALSE)</f>
        <v>NCOS</v>
      </c>
      <c r="D1310" t="str">
        <f t="shared" si="127"/>
        <v>30497506</v>
      </c>
      <c r="E1310" t="str">
        <f t="shared" si="125"/>
        <v>People &amp; Place DirectorateAss Dir DeliveryRefuse Collection</v>
      </c>
      <c r="F1310" t="s">
        <v>482</v>
      </c>
      <c r="G1310" t="s">
        <v>483</v>
      </c>
      <c r="H1310" t="s">
        <v>247</v>
      </c>
      <c r="I1310" t="s">
        <v>1236</v>
      </c>
      <c r="J1310" t="s">
        <v>932</v>
      </c>
      <c r="K1310" t="s">
        <v>933</v>
      </c>
      <c r="L1310">
        <v>3049</v>
      </c>
      <c r="M1310" t="s">
        <v>935</v>
      </c>
      <c r="N1310">
        <v>7506</v>
      </c>
      <c r="O1310" t="s">
        <v>941</v>
      </c>
      <c r="P1310" s="6" t="str">
        <f t="shared" si="126"/>
        <v>Income</v>
      </c>
      <c r="Q1310" s="246">
        <v>-8400</v>
      </c>
      <c r="R1310" s="246">
        <v>-8400</v>
      </c>
      <c r="S1310" s="244">
        <v>-8400</v>
      </c>
      <c r="V1310" s="259">
        <f t="shared" si="128"/>
        <v>-8400</v>
      </c>
      <c r="AJ1310" s="245">
        <v>-8400</v>
      </c>
      <c r="AK1310" s="250">
        <v>-8400</v>
      </c>
      <c r="AP1310" s="257">
        <f t="shared" si="123"/>
        <v>-8400</v>
      </c>
      <c r="AS1310" s="245">
        <f t="shared" si="124"/>
        <v>-8400</v>
      </c>
      <c r="AU1310" s="8" t="s">
        <v>3059</v>
      </c>
    </row>
    <row r="1311" spans="2:47" hidden="1" x14ac:dyDescent="0.3">
      <c r="B1311" t="str">
        <f>VLOOKUP(D1311,'[1]DOF080 Rev'!B:B,1,FALSE)</f>
        <v>30498065</v>
      </c>
      <c r="C1311" t="str">
        <f>VLOOKUP(D1311,Category!A:B,2,FALSE)</f>
        <v>NCOS</v>
      </c>
      <c r="D1311" t="str">
        <f t="shared" si="127"/>
        <v>30498065</v>
      </c>
      <c r="E1311" t="str">
        <f t="shared" si="125"/>
        <v>People &amp; Place DirectorateAss Dir DeliveryRefuse Collection</v>
      </c>
      <c r="F1311" t="s">
        <v>482</v>
      </c>
      <c r="G1311" t="s">
        <v>483</v>
      </c>
      <c r="H1311" t="s">
        <v>247</v>
      </c>
      <c r="I1311" t="s">
        <v>1236</v>
      </c>
      <c r="J1311" t="s">
        <v>932</v>
      </c>
      <c r="K1311" t="s">
        <v>933</v>
      </c>
      <c r="L1311">
        <v>3049</v>
      </c>
      <c r="M1311" t="s">
        <v>935</v>
      </c>
      <c r="N1311">
        <v>8065</v>
      </c>
      <c r="O1311" t="s">
        <v>942</v>
      </c>
      <c r="P1311" s="6" t="str">
        <f t="shared" si="126"/>
        <v>Income</v>
      </c>
      <c r="Q1311" s="246">
        <v>-5500</v>
      </c>
      <c r="R1311" s="246">
        <v>-5500</v>
      </c>
      <c r="S1311" s="244">
        <v>-5500</v>
      </c>
      <c r="V1311" s="259">
        <f t="shared" si="128"/>
        <v>-5500</v>
      </c>
      <c r="AH1311" s="245">
        <v>-4600</v>
      </c>
      <c r="AJ1311" s="245">
        <v>-5500</v>
      </c>
      <c r="AK1311" s="250">
        <v>-10100</v>
      </c>
      <c r="AP1311" s="257">
        <f t="shared" si="123"/>
        <v>-10100</v>
      </c>
      <c r="AS1311" s="245">
        <f t="shared" si="124"/>
        <v>-10100</v>
      </c>
      <c r="AU1311" s="8" t="s">
        <v>3059</v>
      </c>
    </row>
    <row r="1312" spans="2:47" hidden="1" x14ac:dyDescent="0.3">
      <c r="B1312" t="str">
        <f>VLOOKUP(D1312,'[1]DOF080 Rev'!B:B,1,FALSE)</f>
        <v>30498066</v>
      </c>
      <c r="C1312" t="str">
        <f>VLOOKUP(D1312,Category!A:B,2,FALSE)</f>
        <v>NCOS</v>
      </c>
      <c r="D1312" t="str">
        <f t="shared" si="127"/>
        <v>30498066</v>
      </c>
      <c r="E1312" t="str">
        <f t="shared" si="125"/>
        <v>People &amp; Place DirectorateAss Dir DeliveryRefuse Collection</v>
      </c>
      <c r="F1312" t="s">
        <v>482</v>
      </c>
      <c r="G1312" t="s">
        <v>483</v>
      </c>
      <c r="H1312" t="s">
        <v>247</v>
      </c>
      <c r="I1312" t="s">
        <v>1236</v>
      </c>
      <c r="J1312" t="s">
        <v>932</v>
      </c>
      <c r="K1312" t="s">
        <v>933</v>
      </c>
      <c r="L1312">
        <v>3049</v>
      </c>
      <c r="M1312" t="s">
        <v>935</v>
      </c>
      <c r="N1312">
        <v>8066</v>
      </c>
      <c r="O1312" t="s">
        <v>943</v>
      </c>
      <c r="P1312" s="6" t="str">
        <f t="shared" si="126"/>
        <v>Income</v>
      </c>
      <c r="Q1312" s="246">
        <v>-16300</v>
      </c>
      <c r="R1312" s="246">
        <v>-16300</v>
      </c>
      <c r="S1312" s="244">
        <v>-16300</v>
      </c>
      <c r="V1312" s="259">
        <f t="shared" si="128"/>
        <v>-16300</v>
      </c>
      <c r="AJ1312" s="245">
        <v>-16300</v>
      </c>
      <c r="AK1312" s="250">
        <v>-16300</v>
      </c>
      <c r="AP1312" s="257">
        <f t="shared" si="123"/>
        <v>-16300</v>
      </c>
      <c r="AS1312" s="245">
        <f t="shared" si="124"/>
        <v>-16300</v>
      </c>
      <c r="AU1312" s="8" t="s">
        <v>3059</v>
      </c>
    </row>
    <row r="1313" spans="2:50" hidden="1" x14ac:dyDescent="0.3">
      <c r="B1313" t="str">
        <f>VLOOKUP(D1313,'[1]DOF080 Rev'!B:B,1,FALSE)</f>
        <v>30503003</v>
      </c>
      <c r="C1313" t="str">
        <f>VLOOKUP(D1313,Category!A:B,2,FALSE)</f>
        <v>NCOS</v>
      </c>
      <c r="D1313" t="str">
        <f t="shared" si="127"/>
        <v>30503003</v>
      </c>
      <c r="E1313" t="str">
        <f t="shared" si="125"/>
        <v>People &amp; Place DirectorateAss Dir DeliveryRefuse Collection</v>
      </c>
      <c r="F1313" t="s">
        <v>482</v>
      </c>
      <c r="G1313" t="s">
        <v>483</v>
      </c>
      <c r="H1313" t="s">
        <v>247</v>
      </c>
      <c r="I1313" t="s">
        <v>1236</v>
      </c>
      <c r="J1313" t="s">
        <v>932</v>
      </c>
      <c r="K1313" t="s">
        <v>933</v>
      </c>
      <c r="L1313">
        <v>3050</v>
      </c>
      <c r="M1313" t="s">
        <v>944</v>
      </c>
      <c r="N1313">
        <v>3003</v>
      </c>
      <c r="O1313" t="s">
        <v>630</v>
      </c>
      <c r="P1313" s="6" t="str">
        <f t="shared" si="126"/>
        <v>Expenditure</v>
      </c>
      <c r="Q1313" s="246">
        <v>1650</v>
      </c>
      <c r="R1313" s="246">
        <v>1650</v>
      </c>
      <c r="S1313" s="244">
        <v>1650</v>
      </c>
      <c r="V1313" s="259">
        <f t="shared" si="128"/>
        <v>1650</v>
      </c>
      <c r="X1313" s="245">
        <v>30</v>
      </c>
      <c r="AJ1313" s="245">
        <v>1650</v>
      </c>
      <c r="AK1313" s="250">
        <v>1680</v>
      </c>
      <c r="AP1313" s="257">
        <f t="shared" si="123"/>
        <v>1680</v>
      </c>
      <c r="AS1313" s="245">
        <f t="shared" si="124"/>
        <v>1680</v>
      </c>
      <c r="AU1313" s="8" t="s">
        <v>3146</v>
      </c>
    </row>
    <row r="1314" spans="2:50" hidden="1" x14ac:dyDescent="0.3">
      <c r="B1314" t="str">
        <f>VLOOKUP(D1314,'[1]DOF080 Rev'!B:B,1,FALSE)</f>
        <v>22472172</v>
      </c>
      <c r="C1314" t="str">
        <f>VLOOKUP(D1314,Category!A:B,2,FALSE)</f>
        <v>NCOS</v>
      </c>
      <c r="D1314" t="str">
        <f t="shared" si="127"/>
        <v>22472172</v>
      </c>
      <c r="E1314" t="str">
        <f t="shared" si="125"/>
        <v>People &amp; Place DirectorateAss Dir DeliveryStreet Cleaning</v>
      </c>
      <c r="F1314" t="s">
        <v>482</v>
      </c>
      <c r="G1314" t="s">
        <v>483</v>
      </c>
      <c r="H1314" t="s">
        <v>247</v>
      </c>
      <c r="I1314" t="s">
        <v>1236</v>
      </c>
      <c r="J1314" t="s">
        <v>945</v>
      </c>
      <c r="K1314" t="s">
        <v>946</v>
      </c>
      <c r="L1314">
        <v>2247</v>
      </c>
      <c r="M1314" t="s">
        <v>946</v>
      </c>
      <c r="N1314">
        <v>2172</v>
      </c>
      <c r="O1314" t="s">
        <v>947</v>
      </c>
      <c r="P1314" s="6" t="str">
        <f t="shared" si="126"/>
        <v>Expenditure</v>
      </c>
      <c r="Q1314" s="246">
        <v>320</v>
      </c>
      <c r="R1314" s="246">
        <v>320</v>
      </c>
      <c r="S1314" s="244">
        <v>320</v>
      </c>
      <c r="V1314" s="259">
        <f t="shared" si="128"/>
        <v>320</v>
      </c>
      <c r="AJ1314" s="245">
        <v>320</v>
      </c>
      <c r="AK1314" s="250">
        <v>320</v>
      </c>
      <c r="AP1314" s="257">
        <f t="shared" si="123"/>
        <v>320</v>
      </c>
      <c r="AS1314" s="245">
        <f t="shared" si="124"/>
        <v>320</v>
      </c>
      <c r="AU1314" s="8" t="s">
        <v>3059</v>
      </c>
    </row>
    <row r="1315" spans="2:50" hidden="1" x14ac:dyDescent="0.3">
      <c r="B1315" t="str">
        <f>VLOOKUP(D1315,'[1]DOF080 Rev'!B:B,1,FALSE)</f>
        <v>22472193</v>
      </c>
      <c r="C1315" t="str">
        <f>VLOOKUP(D1315,Category!A:B,2,FALSE)</f>
        <v>NCOS</v>
      </c>
      <c r="D1315" t="str">
        <f t="shared" si="127"/>
        <v>22472193</v>
      </c>
      <c r="E1315" t="str">
        <f t="shared" si="125"/>
        <v>People &amp; Place DirectorateAss Dir DeliveryStreet Cleaning</v>
      </c>
      <c r="F1315" t="s">
        <v>482</v>
      </c>
      <c r="G1315" t="s">
        <v>483</v>
      </c>
      <c r="H1315" t="s">
        <v>247</v>
      </c>
      <c r="I1315" t="s">
        <v>1236</v>
      </c>
      <c r="J1315" t="s">
        <v>945</v>
      </c>
      <c r="K1315" t="s">
        <v>946</v>
      </c>
      <c r="L1315">
        <v>2247</v>
      </c>
      <c r="M1315" t="s">
        <v>946</v>
      </c>
      <c r="N1315">
        <v>2193</v>
      </c>
      <c r="O1315" t="s">
        <v>948</v>
      </c>
      <c r="P1315" s="6" t="str">
        <f t="shared" si="126"/>
        <v>Expenditure</v>
      </c>
      <c r="Q1315" s="246">
        <v>7950</v>
      </c>
      <c r="R1315" s="246">
        <v>7950</v>
      </c>
      <c r="S1315" s="244">
        <v>7950</v>
      </c>
      <c r="V1315" s="259">
        <f t="shared" si="128"/>
        <v>7950</v>
      </c>
      <c r="AJ1315" s="245">
        <v>7950</v>
      </c>
      <c r="AK1315" s="250">
        <v>7950</v>
      </c>
      <c r="AP1315" s="257">
        <f t="shared" si="123"/>
        <v>7950</v>
      </c>
      <c r="AS1315" s="245">
        <f t="shared" si="124"/>
        <v>7950</v>
      </c>
      <c r="AU1315" s="8" t="s">
        <v>3147</v>
      </c>
    </row>
    <row r="1316" spans="2:50" hidden="1" x14ac:dyDescent="0.3">
      <c r="B1316" t="str">
        <f>VLOOKUP(D1316,'[1]DOF080 Rev'!B:B,1,FALSE)</f>
        <v>22473100</v>
      </c>
      <c r="C1316" t="str">
        <f>VLOOKUP(D1316,Category!A:B,2,FALSE)</f>
        <v>NCOS</v>
      </c>
      <c r="D1316" t="str">
        <f t="shared" si="127"/>
        <v>22473100</v>
      </c>
      <c r="E1316" t="str">
        <f t="shared" si="125"/>
        <v>People &amp; Place DirectorateAss Dir DeliveryStreet Cleaning</v>
      </c>
      <c r="F1316" t="s">
        <v>482</v>
      </c>
      <c r="G1316" t="s">
        <v>483</v>
      </c>
      <c r="H1316" t="s">
        <v>247</v>
      </c>
      <c r="I1316" t="s">
        <v>1236</v>
      </c>
      <c r="J1316" t="s">
        <v>945</v>
      </c>
      <c r="K1316" t="s">
        <v>946</v>
      </c>
      <c r="L1316">
        <v>2247</v>
      </c>
      <c r="M1316" t="s">
        <v>946</v>
      </c>
      <c r="N1316">
        <v>3100</v>
      </c>
      <c r="O1316" t="s">
        <v>631</v>
      </c>
      <c r="P1316" s="6" t="str">
        <f t="shared" si="126"/>
        <v>Expenditure</v>
      </c>
      <c r="Q1316" s="246">
        <v>195930</v>
      </c>
      <c r="R1316" s="246">
        <v>195930</v>
      </c>
      <c r="S1316" s="244">
        <v>195930</v>
      </c>
      <c r="V1316" s="259">
        <f t="shared" si="128"/>
        <v>195930</v>
      </c>
      <c r="X1316" s="245">
        <v>5200</v>
      </c>
      <c r="AJ1316" s="245">
        <v>195930</v>
      </c>
      <c r="AK1316" s="250">
        <v>201130</v>
      </c>
      <c r="AP1316" s="257">
        <f t="shared" si="123"/>
        <v>201130</v>
      </c>
      <c r="AS1316" s="245">
        <f t="shared" si="124"/>
        <v>201130</v>
      </c>
      <c r="AU1316" s="8" t="s">
        <v>3110</v>
      </c>
    </row>
    <row r="1317" spans="2:50" hidden="1" x14ac:dyDescent="0.3">
      <c r="B1317" t="str">
        <f>VLOOKUP(D1317,'[1]DOF080 Rev'!B:B,1,FALSE)</f>
        <v>22473101</v>
      </c>
      <c r="C1317" t="str">
        <f>VLOOKUP(D1317,Category!A:B,2,FALSE)</f>
        <v>NCOS</v>
      </c>
      <c r="D1317" t="str">
        <f t="shared" si="127"/>
        <v>22473101</v>
      </c>
      <c r="E1317" t="str">
        <f t="shared" si="125"/>
        <v>People &amp; Place DirectorateAss Dir DeliveryStreet Cleaning</v>
      </c>
      <c r="F1317" t="s">
        <v>482</v>
      </c>
      <c r="G1317" t="s">
        <v>483</v>
      </c>
      <c r="H1317" t="s">
        <v>247</v>
      </c>
      <c r="I1317" t="s">
        <v>1236</v>
      </c>
      <c r="J1317" t="s">
        <v>945</v>
      </c>
      <c r="K1317" t="s">
        <v>946</v>
      </c>
      <c r="L1317">
        <v>2247</v>
      </c>
      <c r="M1317" t="s">
        <v>946</v>
      </c>
      <c r="N1317">
        <v>3101</v>
      </c>
      <c r="O1317" t="s">
        <v>949</v>
      </c>
      <c r="P1317" s="6" t="str">
        <f t="shared" si="126"/>
        <v>Expenditure</v>
      </c>
      <c r="Q1317" s="246">
        <v>28910</v>
      </c>
      <c r="R1317" s="246">
        <v>28910</v>
      </c>
      <c r="S1317" s="244">
        <v>28910</v>
      </c>
      <c r="V1317" s="259">
        <f t="shared" si="128"/>
        <v>28910</v>
      </c>
      <c r="AH1317" s="245">
        <v>-15850</v>
      </c>
      <c r="AJ1317" s="245">
        <v>28910</v>
      </c>
      <c r="AK1317" s="250">
        <v>13060</v>
      </c>
      <c r="AP1317" s="257">
        <f t="shared" si="123"/>
        <v>13060</v>
      </c>
      <c r="AS1317" s="245">
        <f t="shared" si="124"/>
        <v>13060</v>
      </c>
      <c r="AU1317" s="8" t="s">
        <v>3148</v>
      </c>
    </row>
    <row r="1318" spans="2:50" hidden="1" x14ac:dyDescent="0.3">
      <c r="B1318" t="str">
        <f>VLOOKUP(D1318,'[1]DOF080 Rev'!B:B,1,FALSE)</f>
        <v>22473102</v>
      </c>
      <c r="C1318" t="str">
        <f>VLOOKUP(D1318,Category!A:B,2,FALSE)</f>
        <v>NCOS</v>
      </c>
      <c r="D1318" t="str">
        <f t="shared" si="127"/>
        <v>22473102</v>
      </c>
      <c r="E1318" t="str">
        <f t="shared" si="125"/>
        <v>People &amp; Place DirectorateAss Dir DeliveryStreet Cleaning</v>
      </c>
      <c r="F1318" t="s">
        <v>482</v>
      </c>
      <c r="G1318" t="s">
        <v>483</v>
      </c>
      <c r="H1318" t="s">
        <v>247</v>
      </c>
      <c r="I1318" t="s">
        <v>1236</v>
      </c>
      <c r="J1318" t="s">
        <v>945</v>
      </c>
      <c r="K1318" t="s">
        <v>946</v>
      </c>
      <c r="L1318">
        <v>2247</v>
      </c>
      <c r="M1318" t="s">
        <v>946</v>
      </c>
      <c r="N1318">
        <v>3102</v>
      </c>
      <c r="O1318" t="s">
        <v>950</v>
      </c>
      <c r="P1318" s="6" t="str">
        <f t="shared" si="126"/>
        <v>Expenditure</v>
      </c>
      <c r="Q1318" s="246">
        <v>8280</v>
      </c>
      <c r="R1318" s="246">
        <v>8280</v>
      </c>
      <c r="S1318" s="244">
        <v>8280</v>
      </c>
      <c r="V1318" s="259">
        <f t="shared" si="128"/>
        <v>8280</v>
      </c>
      <c r="X1318" s="245">
        <v>250</v>
      </c>
      <c r="AJ1318" s="245">
        <v>8280</v>
      </c>
      <c r="AK1318" s="250">
        <v>8530</v>
      </c>
      <c r="AP1318" s="257">
        <f t="shared" si="123"/>
        <v>8530</v>
      </c>
      <c r="AS1318" s="245">
        <f t="shared" si="124"/>
        <v>8530</v>
      </c>
      <c r="AU1318" s="8" t="s">
        <v>3110</v>
      </c>
    </row>
    <row r="1319" spans="2:50" hidden="1" x14ac:dyDescent="0.3">
      <c r="B1319" t="str">
        <f>VLOOKUP(D1319,'[1]DOF080 Rev'!B:B,1,FALSE)</f>
        <v>22473103</v>
      </c>
      <c r="C1319" t="str">
        <f>VLOOKUP(D1319,Category!A:B,2,FALSE)</f>
        <v>NCOS</v>
      </c>
      <c r="D1319" t="str">
        <f t="shared" si="127"/>
        <v>22473103</v>
      </c>
      <c r="E1319" t="str">
        <f t="shared" si="125"/>
        <v>People &amp; Place DirectorateAss Dir DeliveryStreet Cleaning</v>
      </c>
      <c r="F1319" t="s">
        <v>482</v>
      </c>
      <c r="G1319" t="s">
        <v>483</v>
      </c>
      <c r="H1319" t="s">
        <v>247</v>
      </c>
      <c r="I1319" t="s">
        <v>1236</v>
      </c>
      <c r="J1319" t="s">
        <v>945</v>
      </c>
      <c r="K1319" t="s">
        <v>946</v>
      </c>
      <c r="L1319">
        <v>2247</v>
      </c>
      <c r="M1319" t="s">
        <v>946</v>
      </c>
      <c r="N1319">
        <v>3103</v>
      </c>
      <c r="O1319" t="s">
        <v>951</v>
      </c>
      <c r="P1319" s="6" t="str">
        <f t="shared" si="126"/>
        <v>Expenditure</v>
      </c>
      <c r="Q1319" s="246">
        <v>8880</v>
      </c>
      <c r="R1319" s="246">
        <v>8880</v>
      </c>
      <c r="S1319" s="244">
        <v>8880</v>
      </c>
      <c r="V1319" s="259">
        <f t="shared" si="128"/>
        <v>8880</v>
      </c>
      <c r="X1319" s="245">
        <v>310</v>
      </c>
      <c r="AJ1319" s="245">
        <v>8880</v>
      </c>
      <c r="AK1319" s="250">
        <v>9190</v>
      </c>
      <c r="AP1319" s="257">
        <f t="shared" si="123"/>
        <v>9190</v>
      </c>
      <c r="AS1319" s="245">
        <f t="shared" si="124"/>
        <v>9190</v>
      </c>
      <c r="AU1319" s="8" t="s">
        <v>3110</v>
      </c>
    </row>
    <row r="1320" spans="2:50" hidden="1" x14ac:dyDescent="0.3">
      <c r="B1320" t="str">
        <f>VLOOKUP(D1320,'[1]DOF080 Rev'!B:B,1,FALSE)</f>
        <v>22478040</v>
      </c>
      <c r="C1320" t="str">
        <f>VLOOKUP(D1320,Category!A:B,2,FALSE)</f>
        <v>NCOS</v>
      </c>
      <c r="D1320" t="str">
        <f t="shared" si="127"/>
        <v>22478040</v>
      </c>
      <c r="E1320" t="str">
        <f t="shared" si="125"/>
        <v>People &amp; Place DirectorateAss Dir DeliveryStreet Cleaning</v>
      </c>
      <c r="F1320" t="s">
        <v>482</v>
      </c>
      <c r="G1320" t="s">
        <v>483</v>
      </c>
      <c r="H1320" t="s">
        <v>247</v>
      </c>
      <c r="I1320" t="s">
        <v>1236</v>
      </c>
      <c r="J1320" t="s">
        <v>945</v>
      </c>
      <c r="K1320" t="s">
        <v>946</v>
      </c>
      <c r="L1320">
        <v>2247</v>
      </c>
      <c r="M1320" t="s">
        <v>946</v>
      </c>
      <c r="N1320">
        <v>8040</v>
      </c>
      <c r="O1320" t="s">
        <v>441</v>
      </c>
      <c r="P1320" s="6" t="str">
        <f t="shared" si="126"/>
        <v>Income</v>
      </c>
      <c r="Q1320" s="246">
        <v>-9400</v>
      </c>
      <c r="R1320" s="246">
        <v>-9400</v>
      </c>
      <c r="S1320" s="244">
        <v>-9400</v>
      </c>
      <c r="V1320" s="259">
        <f t="shared" si="128"/>
        <v>-9400</v>
      </c>
      <c r="AJ1320" s="245">
        <v>-9400</v>
      </c>
      <c r="AK1320" s="250">
        <v>-9400</v>
      </c>
      <c r="AP1320" s="257">
        <f t="shared" si="123"/>
        <v>-9400</v>
      </c>
      <c r="AS1320" s="245">
        <f t="shared" si="124"/>
        <v>-9400</v>
      </c>
      <c r="AU1320" s="8" t="s">
        <v>3059</v>
      </c>
    </row>
    <row r="1321" spans="2:50" hidden="1" x14ac:dyDescent="0.3">
      <c r="B1321" t="str">
        <f>VLOOKUP(D1321,'[1]DOF080 Rev'!B:B,1,FALSE)</f>
        <v>22483100</v>
      </c>
      <c r="C1321" t="str">
        <f>VLOOKUP(D1321,Category!A:B,2,FALSE)</f>
        <v>NCOS</v>
      </c>
      <c r="D1321" t="str">
        <f t="shared" si="127"/>
        <v>22483100</v>
      </c>
      <c r="E1321" t="str">
        <f t="shared" si="125"/>
        <v>People &amp; Place DirectorateAss Dir DeliveryStreet Cleaning</v>
      </c>
      <c r="F1321" t="s">
        <v>482</v>
      </c>
      <c r="G1321" t="s">
        <v>483</v>
      </c>
      <c r="H1321" t="s">
        <v>247</v>
      </c>
      <c r="I1321" t="s">
        <v>1236</v>
      </c>
      <c r="J1321" t="s">
        <v>945</v>
      </c>
      <c r="K1321" t="s">
        <v>946</v>
      </c>
      <c r="L1321">
        <v>2248</v>
      </c>
      <c r="M1321" t="s">
        <v>952</v>
      </c>
      <c r="N1321">
        <v>3100</v>
      </c>
      <c r="O1321" t="s">
        <v>631</v>
      </c>
      <c r="P1321" s="6" t="str">
        <f t="shared" si="126"/>
        <v>Expenditure</v>
      </c>
      <c r="Q1321" s="246">
        <v>21690</v>
      </c>
      <c r="R1321" s="246">
        <v>21690</v>
      </c>
      <c r="S1321" s="244">
        <v>21690</v>
      </c>
      <c r="V1321" s="259">
        <f t="shared" si="128"/>
        <v>21690</v>
      </c>
      <c r="X1321" s="245">
        <v>1250</v>
      </c>
      <c r="AJ1321" s="245">
        <v>21690</v>
      </c>
      <c r="AK1321" s="250">
        <v>22940</v>
      </c>
      <c r="AP1321" s="257">
        <f t="shared" si="123"/>
        <v>22940</v>
      </c>
      <c r="AS1321" s="245">
        <f t="shared" si="124"/>
        <v>22940</v>
      </c>
      <c r="AU1321" s="8" t="s">
        <v>3110</v>
      </c>
    </row>
    <row r="1322" spans="2:50" hidden="1" x14ac:dyDescent="0.3">
      <c r="B1322" t="str">
        <f>VLOOKUP(D1322,'[1]DOF080 Rev'!B:B,1,FALSE)</f>
        <v>22493003</v>
      </c>
      <c r="C1322" t="str">
        <f>VLOOKUP(D1322,Category!A:B,2,FALSE)</f>
        <v>NCOS</v>
      </c>
      <c r="D1322" t="str">
        <f t="shared" si="127"/>
        <v>22493003</v>
      </c>
      <c r="E1322" t="str">
        <f t="shared" si="125"/>
        <v>People &amp; Place DirectorateAss Dir DeliveryStreet Cleaning</v>
      </c>
      <c r="F1322" t="s">
        <v>482</v>
      </c>
      <c r="G1322" t="s">
        <v>483</v>
      </c>
      <c r="H1322" t="s">
        <v>247</v>
      </c>
      <c r="I1322" t="s">
        <v>1236</v>
      </c>
      <c r="J1322" t="s">
        <v>945</v>
      </c>
      <c r="K1322" t="s">
        <v>946</v>
      </c>
      <c r="L1322">
        <v>2249</v>
      </c>
      <c r="M1322" t="s">
        <v>953</v>
      </c>
      <c r="N1322">
        <v>3003</v>
      </c>
      <c r="O1322" t="s">
        <v>630</v>
      </c>
      <c r="P1322" s="6" t="str">
        <f t="shared" si="126"/>
        <v>Expenditure</v>
      </c>
      <c r="Q1322" s="246">
        <v>42730</v>
      </c>
      <c r="R1322" s="246">
        <v>42730</v>
      </c>
      <c r="S1322" s="244">
        <v>42730</v>
      </c>
      <c r="V1322" s="259">
        <f t="shared" si="128"/>
        <v>42730</v>
      </c>
      <c r="X1322" s="245">
        <v>2060</v>
      </c>
      <c r="AJ1322" s="245">
        <v>42730</v>
      </c>
      <c r="AK1322" s="250">
        <v>44790</v>
      </c>
      <c r="AP1322" s="257">
        <f t="shared" si="123"/>
        <v>44790</v>
      </c>
      <c r="AS1322" s="245">
        <f t="shared" si="124"/>
        <v>44790</v>
      </c>
      <c r="AU1322" s="8" t="s">
        <v>3149</v>
      </c>
    </row>
    <row r="1323" spans="2:50" hidden="1" x14ac:dyDescent="0.3">
      <c r="B1323" t="str">
        <f>VLOOKUP(D1323,'[1]DOF080 Rev'!B:B,1,FALSE)</f>
        <v>22502079</v>
      </c>
      <c r="C1323" t="str">
        <f>VLOOKUP(D1323,Category!A:B,2,FALSE)</f>
        <v>NCOS</v>
      </c>
      <c r="D1323" t="str">
        <f t="shared" si="127"/>
        <v>22502079</v>
      </c>
      <c r="E1323" t="str">
        <f t="shared" si="125"/>
        <v>People &amp; Place DirectorateAss Dir DeliveryStreet Cleaning</v>
      </c>
      <c r="F1323" t="s">
        <v>482</v>
      </c>
      <c r="G1323" t="s">
        <v>483</v>
      </c>
      <c r="H1323" t="s">
        <v>247</v>
      </c>
      <c r="I1323" t="s">
        <v>1236</v>
      </c>
      <c r="J1323" t="s">
        <v>945</v>
      </c>
      <c r="K1323" t="s">
        <v>946</v>
      </c>
      <c r="L1323">
        <v>2250</v>
      </c>
      <c r="M1323" s="7" t="s">
        <v>954</v>
      </c>
      <c r="N1323">
        <v>2079</v>
      </c>
      <c r="O1323" t="s">
        <v>35</v>
      </c>
      <c r="P1323" s="6" t="str">
        <f t="shared" si="126"/>
        <v>Expenditure</v>
      </c>
      <c r="Q1323" s="246">
        <v>10180</v>
      </c>
      <c r="R1323" s="246">
        <v>10180</v>
      </c>
      <c r="S1323" s="244">
        <v>10180</v>
      </c>
      <c r="V1323" s="259">
        <f t="shared" si="128"/>
        <v>10180</v>
      </c>
      <c r="AJ1323" s="245">
        <v>10180</v>
      </c>
      <c r="AK1323" s="250">
        <v>10180</v>
      </c>
      <c r="AP1323" s="257">
        <f t="shared" si="123"/>
        <v>10180</v>
      </c>
      <c r="AS1323" s="245">
        <f t="shared" si="124"/>
        <v>10180</v>
      </c>
      <c r="AU1323" s="8" t="s">
        <v>3147</v>
      </c>
    </row>
    <row r="1324" spans="2:50" ht="28.8" x14ac:dyDescent="0.3">
      <c r="B1324" t="str">
        <f>VLOOKUP(D1324,'[1]DOF080 Rev'!B:B,1,FALSE)</f>
        <v>3101</v>
      </c>
      <c r="C1324" t="str">
        <f>VLOOKUP(D1324,Category!A:B,2,FALSE)</f>
        <v>NCOS</v>
      </c>
      <c r="D1324" t="str">
        <f t="shared" si="127"/>
        <v>3101</v>
      </c>
      <c r="E1324" t="str">
        <f t="shared" si="125"/>
        <v>People &amp; Place DirectorateAss Dir DevelopmentCommercial Services</v>
      </c>
      <c r="F1324" t="s">
        <v>482</v>
      </c>
      <c r="G1324" t="s">
        <v>483</v>
      </c>
      <c r="H1324" t="s">
        <v>955</v>
      </c>
      <c r="I1324" t="s">
        <v>1258</v>
      </c>
      <c r="J1324" t="s">
        <v>957</v>
      </c>
      <c r="K1324" t="s">
        <v>958</v>
      </c>
      <c r="L1324">
        <v>310</v>
      </c>
      <c r="M1324" t="s">
        <v>959</v>
      </c>
      <c r="N1324">
        <v>1</v>
      </c>
      <c r="O1324" t="s">
        <v>158</v>
      </c>
      <c r="P1324" s="6" t="str">
        <f t="shared" si="126"/>
        <v>Expenditure</v>
      </c>
      <c r="Q1324" s="246">
        <v>395390</v>
      </c>
      <c r="R1324" s="246">
        <v>382790</v>
      </c>
      <c r="S1324" s="244">
        <f>382790-161250</f>
        <v>221540</v>
      </c>
      <c r="V1324" s="259">
        <f t="shared" si="128"/>
        <v>221540</v>
      </c>
      <c r="W1324" s="245">
        <v>0</v>
      </c>
      <c r="AD1324" s="259"/>
      <c r="AJ1324" s="245">
        <v>382790</v>
      </c>
      <c r="AK1324" s="250">
        <v>221540</v>
      </c>
      <c r="AP1324" s="352">
        <f t="shared" si="123"/>
        <v>221540</v>
      </c>
      <c r="AS1324" s="245">
        <f t="shared" si="124"/>
        <v>221540</v>
      </c>
      <c r="AT1324" s="8" t="s">
        <v>3180</v>
      </c>
      <c r="AU1324" s="8" t="s">
        <v>2983</v>
      </c>
      <c r="AW1324" s="263"/>
      <c r="AX1324" s="265">
        <v>8975</v>
      </c>
    </row>
    <row r="1325" spans="2:50" hidden="1" x14ac:dyDescent="0.3">
      <c r="B1325" t="str">
        <f>VLOOKUP(D1325,'[1]DOF080 Rev'!B:B,1,FALSE)</f>
        <v>3103</v>
      </c>
      <c r="C1325" t="str">
        <f>VLOOKUP(D1325,Category!A:B,2,FALSE)</f>
        <v>NCOS</v>
      </c>
      <c r="D1325" t="str">
        <f t="shared" si="127"/>
        <v>3103</v>
      </c>
      <c r="E1325" t="str">
        <f t="shared" si="125"/>
        <v>People &amp; Place DirectorateAss Dir DevelopmentCommercial Services</v>
      </c>
      <c r="F1325" t="s">
        <v>482</v>
      </c>
      <c r="G1325" t="s">
        <v>483</v>
      </c>
      <c r="H1325" t="s">
        <v>955</v>
      </c>
      <c r="I1325" t="s">
        <v>1258</v>
      </c>
      <c r="J1325" t="s">
        <v>957</v>
      </c>
      <c r="K1325" t="s">
        <v>958</v>
      </c>
      <c r="L1325">
        <v>310</v>
      </c>
      <c r="M1325" t="s">
        <v>959</v>
      </c>
      <c r="N1325">
        <v>3</v>
      </c>
      <c r="O1325" t="s">
        <v>277</v>
      </c>
      <c r="P1325" s="6" t="str">
        <f t="shared" si="126"/>
        <v>Expenditure</v>
      </c>
      <c r="Q1325" s="246">
        <v>0</v>
      </c>
      <c r="R1325" s="246">
        <v>12600</v>
      </c>
      <c r="S1325" s="244">
        <f>186869+12600</f>
        <v>199469</v>
      </c>
      <c r="V1325" s="259">
        <f t="shared" si="128"/>
        <v>199469</v>
      </c>
      <c r="AE1325" s="245">
        <v>-199469</v>
      </c>
      <c r="AJ1325" s="245">
        <v>12600</v>
      </c>
      <c r="AK1325" s="250">
        <v>0</v>
      </c>
      <c r="AP1325" s="257">
        <f t="shared" si="123"/>
        <v>0</v>
      </c>
      <c r="AQ1325" s="265">
        <f>36000+145000+96000</f>
        <v>277000</v>
      </c>
      <c r="AS1325" s="245">
        <f t="shared" si="124"/>
        <v>277000</v>
      </c>
      <c r="AU1325" s="8" t="s">
        <v>3009</v>
      </c>
    </row>
    <row r="1326" spans="2:50" hidden="1" x14ac:dyDescent="0.3">
      <c r="B1326" t="str">
        <f>VLOOKUP(D1326,'[1]DOF080 Rev'!B:B,1,FALSE)</f>
        <v>3108</v>
      </c>
      <c r="C1326" t="str">
        <f>VLOOKUP(D1326,Category!A:B,2,FALSE)</f>
        <v>NCOS</v>
      </c>
      <c r="D1326" t="str">
        <f t="shared" si="127"/>
        <v>3108</v>
      </c>
      <c r="E1326" t="str">
        <f t="shared" si="125"/>
        <v>People &amp; Place DirectorateAss Dir DevelopmentCommercial Services</v>
      </c>
      <c r="F1326" t="s">
        <v>482</v>
      </c>
      <c r="G1326" t="s">
        <v>483</v>
      </c>
      <c r="H1326" t="s">
        <v>955</v>
      </c>
      <c r="I1326" t="s">
        <v>1258</v>
      </c>
      <c r="J1326" t="s">
        <v>957</v>
      </c>
      <c r="K1326" t="s">
        <v>958</v>
      </c>
      <c r="L1326">
        <v>310</v>
      </c>
      <c r="M1326" t="s">
        <v>959</v>
      </c>
      <c r="N1326">
        <v>8</v>
      </c>
      <c r="O1326" t="s">
        <v>159</v>
      </c>
      <c r="P1326" s="6" t="str">
        <f t="shared" si="126"/>
        <v>Expenditure</v>
      </c>
      <c r="Q1326" s="246">
        <v>0</v>
      </c>
      <c r="R1326" s="246">
        <v>0</v>
      </c>
      <c r="S1326" s="244">
        <v>0</v>
      </c>
      <c r="V1326" s="259">
        <f t="shared" si="128"/>
        <v>0</v>
      </c>
      <c r="AJ1326" s="245">
        <v>0</v>
      </c>
      <c r="AK1326" s="250">
        <v>0</v>
      </c>
      <c r="AP1326" s="257">
        <f t="shared" si="123"/>
        <v>0</v>
      </c>
      <c r="AS1326" s="245">
        <f t="shared" si="124"/>
        <v>0</v>
      </c>
      <c r="AU1326" s="8" t="s">
        <v>1286</v>
      </c>
    </row>
    <row r="1327" spans="2:50" hidden="1" x14ac:dyDescent="0.3">
      <c r="B1327" t="str">
        <f>VLOOKUP(D1327,'[1]DOF080 Rev'!B:B,1,FALSE)</f>
        <v>3101504</v>
      </c>
      <c r="C1327" t="str">
        <f>VLOOKUP(D1327,Category!A:B,2,FALSE)</f>
        <v>NCOS</v>
      </c>
      <c r="D1327" t="str">
        <f t="shared" si="127"/>
        <v>3101504</v>
      </c>
      <c r="E1327" t="str">
        <f t="shared" si="125"/>
        <v>People &amp; Place DirectorateAss Dir DevelopmentCommercial Services</v>
      </c>
      <c r="F1327" t="s">
        <v>482</v>
      </c>
      <c r="G1327" t="s">
        <v>483</v>
      </c>
      <c r="H1327" t="s">
        <v>955</v>
      </c>
      <c r="I1327" t="s">
        <v>1258</v>
      </c>
      <c r="J1327" t="s">
        <v>957</v>
      </c>
      <c r="K1327" t="s">
        <v>958</v>
      </c>
      <c r="L1327">
        <v>310</v>
      </c>
      <c r="M1327" t="s">
        <v>959</v>
      </c>
      <c r="N1327">
        <v>1504</v>
      </c>
      <c r="O1327" t="s">
        <v>161</v>
      </c>
      <c r="P1327" s="6" t="str">
        <f t="shared" si="126"/>
        <v>Expenditure</v>
      </c>
      <c r="Q1327" s="246">
        <v>3130</v>
      </c>
      <c r="R1327" s="246">
        <v>3130</v>
      </c>
      <c r="S1327" s="244">
        <v>3130</v>
      </c>
      <c r="V1327" s="259">
        <f t="shared" si="128"/>
        <v>3130</v>
      </c>
      <c r="AH1327" s="245">
        <v>-1630</v>
      </c>
      <c r="AJ1327" s="245">
        <v>3130</v>
      </c>
      <c r="AK1327" s="250">
        <v>1500</v>
      </c>
      <c r="AP1327" s="257">
        <f t="shared" si="123"/>
        <v>1500</v>
      </c>
      <c r="AS1327" s="245">
        <f t="shared" si="124"/>
        <v>1500</v>
      </c>
      <c r="AU1327" s="8" t="s">
        <v>3150</v>
      </c>
    </row>
    <row r="1328" spans="2:50" hidden="1" x14ac:dyDescent="0.3">
      <c r="B1328" t="str">
        <f>VLOOKUP(D1328,'[1]DOF080 Rev'!B:B,1,FALSE)</f>
        <v>3102005</v>
      </c>
      <c r="C1328" t="str">
        <f>VLOOKUP(D1328,Category!A:B,2,FALSE)</f>
        <v>NCOS</v>
      </c>
      <c r="D1328" t="str">
        <f t="shared" si="127"/>
        <v>3102005</v>
      </c>
      <c r="E1328" t="str">
        <f t="shared" si="125"/>
        <v>People &amp; Place DirectorateAss Dir DevelopmentCommercial Services</v>
      </c>
      <c r="F1328" t="s">
        <v>482</v>
      </c>
      <c r="G1328" t="s">
        <v>483</v>
      </c>
      <c r="H1328" t="s">
        <v>955</v>
      </c>
      <c r="I1328" t="s">
        <v>1258</v>
      </c>
      <c r="J1328" t="s">
        <v>957</v>
      </c>
      <c r="K1328" t="s">
        <v>958</v>
      </c>
      <c r="L1328">
        <v>310</v>
      </c>
      <c r="M1328" t="s">
        <v>959</v>
      </c>
      <c r="N1328">
        <v>2005</v>
      </c>
      <c r="O1328" t="s">
        <v>352</v>
      </c>
      <c r="P1328" s="6" t="str">
        <f t="shared" si="126"/>
        <v>Expenditure</v>
      </c>
      <c r="Q1328" s="246">
        <v>0</v>
      </c>
      <c r="R1328" s="246">
        <v>0</v>
      </c>
      <c r="S1328" s="244">
        <v>0</v>
      </c>
      <c r="V1328" s="259">
        <f t="shared" si="128"/>
        <v>0</v>
      </c>
      <c r="AJ1328" s="245">
        <v>0</v>
      </c>
      <c r="AK1328" s="250">
        <v>0</v>
      </c>
      <c r="AP1328" s="257">
        <f t="shared" si="123"/>
        <v>0</v>
      </c>
      <c r="AS1328" s="245">
        <f t="shared" si="124"/>
        <v>0</v>
      </c>
      <c r="AU1328" s="8" t="s">
        <v>1286</v>
      </c>
    </row>
    <row r="1329" spans="2:47" hidden="1" x14ac:dyDescent="0.3">
      <c r="B1329" t="str">
        <f>VLOOKUP(D1329,'[1]DOF080 Rev'!B:B,1,FALSE)</f>
        <v>3102070</v>
      </c>
      <c r="C1329" t="str">
        <f>VLOOKUP(D1329,Category!A:B,2,FALSE)</f>
        <v>NCOS</v>
      </c>
      <c r="D1329" t="str">
        <f t="shared" si="127"/>
        <v>3102070</v>
      </c>
      <c r="E1329" t="str">
        <f t="shared" si="125"/>
        <v>People &amp; Place DirectorateAss Dir DevelopmentCommercial Services</v>
      </c>
      <c r="F1329" t="s">
        <v>482</v>
      </c>
      <c r="G1329" t="s">
        <v>483</v>
      </c>
      <c r="H1329" t="s">
        <v>955</v>
      </c>
      <c r="I1329" t="s">
        <v>1258</v>
      </c>
      <c r="J1329" t="s">
        <v>957</v>
      </c>
      <c r="K1329" t="s">
        <v>958</v>
      </c>
      <c r="L1329">
        <v>310</v>
      </c>
      <c r="M1329" t="s">
        <v>959</v>
      </c>
      <c r="N1329">
        <v>2070</v>
      </c>
      <c r="O1329" t="s">
        <v>279</v>
      </c>
      <c r="P1329" s="6" t="str">
        <f t="shared" si="126"/>
        <v>Expenditure</v>
      </c>
      <c r="Q1329" s="246">
        <v>200</v>
      </c>
      <c r="R1329" s="246">
        <v>200</v>
      </c>
      <c r="S1329" s="244">
        <v>200</v>
      </c>
      <c r="V1329" s="259">
        <f t="shared" si="128"/>
        <v>200</v>
      </c>
      <c r="AJ1329" s="245">
        <v>200</v>
      </c>
      <c r="AK1329" s="250">
        <v>200</v>
      </c>
      <c r="AP1329" s="257">
        <f t="shared" si="123"/>
        <v>200</v>
      </c>
      <c r="AS1329" s="245">
        <f t="shared" si="124"/>
        <v>200</v>
      </c>
      <c r="AU1329" s="8" t="s">
        <v>1286</v>
      </c>
    </row>
    <row r="1330" spans="2:47" hidden="1" x14ac:dyDescent="0.3">
      <c r="B1330" t="str">
        <f>VLOOKUP(D1330,'[1]DOF080 Rev'!B:B,1,FALSE)</f>
        <v>3102078</v>
      </c>
      <c r="C1330" t="str">
        <f>VLOOKUP(D1330,Category!A:B,2,FALSE)</f>
        <v>NCOS</v>
      </c>
      <c r="D1330" t="str">
        <f t="shared" si="127"/>
        <v>3102078</v>
      </c>
      <c r="E1330" t="str">
        <f t="shared" si="125"/>
        <v>People &amp; Place DirectorateAss Dir DevelopmentCommercial Services</v>
      </c>
      <c r="F1330" t="s">
        <v>482</v>
      </c>
      <c r="G1330" t="s">
        <v>483</v>
      </c>
      <c r="H1330" t="s">
        <v>955</v>
      </c>
      <c r="I1330" t="s">
        <v>1258</v>
      </c>
      <c r="J1330" t="s">
        <v>957</v>
      </c>
      <c r="K1330" t="s">
        <v>958</v>
      </c>
      <c r="L1330">
        <v>310</v>
      </c>
      <c r="M1330" t="s">
        <v>959</v>
      </c>
      <c r="N1330">
        <v>2078</v>
      </c>
      <c r="O1330" t="s">
        <v>284</v>
      </c>
      <c r="P1330" s="6" t="str">
        <f t="shared" si="126"/>
        <v>Expenditure</v>
      </c>
      <c r="Q1330" s="246">
        <v>50</v>
      </c>
      <c r="R1330" s="246">
        <v>50</v>
      </c>
      <c r="S1330" s="244">
        <v>50</v>
      </c>
      <c r="V1330" s="259">
        <f t="shared" si="128"/>
        <v>50</v>
      </c>
      <c r="AJ1330" s="245">
        <v>50</v>
      </c>
      <c r="AK1330" s="250">
        <v>50</v>
      </c>
      <c r="AP1330" s="257">
        <f t="shared" si="123"/>
        <v>50</v>
      </c>
      <c r="AS1330" s="245">
        <f t="shared" si="124"/>
        <v>50</v>
      </c>
      <c r="AU1330" s="8" t="s">
        <v>1286</v>
      </c>
    </row>
    <row r="1331" spans="2:47" hidden="1" x14ac:dyDescent="0.3">
      <c r="B1331" t="str">
        <f>VLOOKUP(D1331,'[1]DOF080 Rev'!B:B,1,FALSE)</f>
        <v>3102085</v>
      </c>
      <c r="C1331" t="str">
        <f>VLOOKUP(D1331,Category!A:B,2,FALSE)</f>
        <v>NCOS</v>
      </c>
      <c r="D1331" t="str">
        <f t="shared" si="127"/>
        <v>3102085</v>
      </c>
      <c r="E1331" t="str">
        <f t="shared" si="125"/>
        <v>People &amp; Place DirectorateAss Dir DevelopmentCommercial Services</v>
      </c>
      <c r="F1331" t="s">
        <v>482</v>
      </c>
      <c r="G1331" t="s">
        <v>483</v>
      </c>
      <c r="H1331" t="s">
        <v>955</v>
      </c>
      <c r="I1331" t="s">
        <v>1258</v>
      </c>
      <c r="J1331" t="s">
        <v>957</v>
      </c>
      <c r="K1331" t="s">
        <v>958</v>
      </c>
      <c r="L1331">
        <v>310</v>
      </c>
      <c r="M1331" t="s">
        <v>959</v>
      </c>
      <c r="N1331">
        <v>2085</v>
      </c>
      <c r="O1331" t="s">
        <v>280</v>
      </c>
      <c r="P1331" s="6" t="str">
        <f t="shared" si="126"/>
        <v>Expenditure</v>
      </c>
      <c r="Q1331" s="246">
        <v>2750</v>
      </c>
      <c r="R1331" s="246">
        <v>2750</v>
      </c>
      <c r="S1331" s="244">
        <v>2750</v>
      </c>
      <c r="V1331" s="259">
        <f t="shared" si="128"/>
        <v>2750</v>
      </c>
      <c r="X1331" s="245">
        <v>970</v>
      </c>
      <c r="AJ1331" s="245">
        <v>2750</v>
      </c>
      <c r="AK1331" s="250">
        <v>3720</v>
      </c>
      <c r="AP1331" s="257">
        <f t="shared" si="123"/>
        <v>3720</v>
      </c>
      <c r="AS1331" s="245">
        <f t="shared" si="124"/>
        <v>3720</v>
      </c>
      <c r="AU1331" s="8" t="s">
        <v>1286</v>
      </c>
    </row>
    <row r="1332" spans="2:47" hidden="1" x14ac:dyDescent="0.3">
      <c r="B1332" t="str">
        <f>VLOOKUP(D1332,'[1]DOF080 Rev'!B:B,1,FALSE)</f>
        <v>30111029</v>
      </c>
      <c r="C1332" t="str">
        <f>VLOOKUP(D1332,Category!A:B,2,FALSE)</f>
        <v>NCOS</v>
      </c>
      <c r="D1332" t="str">
        <f t="shared" si="127"/>
        <v>30111029</v>
      </c>
      <c r="E1332" t="str">
        <f t="shared" si="125"/>
        <v>People &amp; Place DirectorateAss Dir DevelopmentEnvironmental Enhancement &amp; Conservation</v>
      </c>
      <c r="F1332" t="s">
        <v>482</v>
      </c>
      <c r="G1332" t="s">
        <v>483</v>
      </c>
      <c r="H1332" t="s">
        <v>955</v>
      </c>
      <c r="I1332" t="s">
        <v>1258</v>
      </c>
      <c r="J1332" t="s">
        <v>960</v>
      </c>
      <c r="K1332" t="s">
        <v>961</v>
      </c>
      <c r="L1332">
        <v>3011</v>
      </c>
      <c r="M1332" t="s">
        <v>961</v>
      </c>
      <c r="N1332">
        <v>1029</v>
      </c>
      <c r="O1332" t="s">
        <v>151</v>
      </c>
      <c r="P1332" s="6" t="str">
        <f t="shared" si="126"/>
        <v>Expenditure</v>
      </c>
      <c r="Q1332" s="246">
        <v>0</v>
      </c>
      <c r="R1332" s="246">
        <v>350</v>
      </c>
      <c r="S1332" s="244">
        <v>350</v>
      </c>
      <c r="V1332" s="259">
        <f t="shared" si="128"/>
        <v>350</v>
      </c>
      <c r="AH1332" s="245">
        <v>-350</v>
      </c>
      <c r="AJ1332" s="245">
        <v>350</v>
      </c>
      <c r="AK1332" s="250">
        <v>0</v>
      </c>
      <c r="AP1332" s="257">
        <f t="shared" si="123"/>
        <v>0</v>
      </c>
      <c r="AS1332" s="245">
        <f t="shared" si="124"/>
        <v>0</v>
      </c>
      <c r="AU1332" s="8" t="s">
        <v>3009</v>
      </c>
    </row>
    <row r="1333" spans="2:47" hidden="1" x14ac:dyDescent="0.3">
      <c r="B1333" t="str">
        <f>VLOOKUP(D1333,'[1]DOF080 Rev'!B:B,1,FALSE)</f>
        <v>30112045</v>
      </c>
      <c r="C1333" t="str">
        <f>VLOOKUP(D1333,Category!A:B,2,FALSE)</f>
        <v>NCOS</v>
      </c>
      <c r="D1333" t="str">
        <f t="shared" si="127"/>
        <v>30112045</v>
      </c>
      <c r="E1333" t="str">
        <f t="shared" si="125"/>
        <v>People &amp; Place DirectorateAss Dir DevelopmentEnvironmental Enhancement &amp; Conservation</v>
      </c>
      <c r="F1333" t="s">
        <v>482</v>
      </c>
      <c r="G1333" t="s">
        <v>483</v>
      </c>
      <c r="H1333" t="s">
        <v>955</v>
      </c>
      <c r="I1333" t="s">
        <v>1258</v>
      </c>
      <c r="J1333" t="s">
        <v>960</v>
      </c>
      <c r="K1333" t="s">
        <v>961</v>
      </c>
      <c r="L1333">
        <v>3011</v>
      </c>
      <c r="M1333" t="s">
        <v>961</v>
      </c>
      <c r="N1333">
        <v>2045</v>
      </c>
      <c r="O1333" t="s">
        <v>170</v>
      </c>
      <c r="P1333" s="6" t="str">
        <f t="shared" si="126"/>
        <v>Expenditure</v>
      </c>
      <c r="Q1333" s="246">
        <v>2350</v>
      </c>
      <c r="R1333" s="246">
        <v>2000</v>
      </c>
      <c r="S1333" s="244">
        <v>2000</v>
      </c>
      <c r="V1333" s="259">
        <f t="shared" si="128"/>
        <v>2000</v>
      </c>
      <c r="X1333" s="245">
        <v>350</v>
      </c>
      <c r="AJ1333" s="245">
        <v>2000</v>
      </c>
      <c r="AK1333" s="250">
        <v>2350</v>
      </c>
      <c r="AP1333" s="257">
        <f t="shared" si="123"/>
        <v>2350</v>
      </c>
      <c r="AS1333" s="245">
        <f t="shared" si="124"/>
        <v>2350</v>
      </c>
      <c r="AU1333" s="8" t="s">
        <v>3009</v>
      </c>
    </row>
    <row r="1334" spans="2:47" hidden="1" x14ac:dyDescent="0.3">
      <c r="B1334" t="str">
        <f>VLOOKUP(D1334,'[1]DOF080 Rev'!B:B,1,FALSE)</f>
        <v>30112084</v>
      </c>
      <c r="C1334" t="str">
        <f>VLOOKUP(D1334,Category!A:B,2,FALSE)</f>
        <v>NCOS</v>
      </c>
      <c r="D1334" t="str">
        <f t="shared" si="127"/>
        <v>30112084</v>
      </c>
      <c r="E1334" t="str">
        <f t="shared" si="125"/>
        <v>People &amp; Place DirectorateAss Dir DevelopmentEnvironmental Enhancement &amp; Conservation</v>
      </c>
      <c r="F1334" t="s">
        <v>482</v>
      </c>
      <c r="G1334" t="s">
        <v>483</v>
      </c>
      <c r="H1334" t="s">
        <v>955</v>
      </c>
      <c r="I1334" t="s">
        <v>1258</v>
      </c>
      <c r="J1334" t="s">
        <v>960</v>
      </c>
      <c r="K1334" t="s">
        <v>961</v>
      </c>
      <c r="L1334">
        <v>3011</v>
      </c>
      <c r="M1334" t="s">
        <v>961</v>
      </c>
      <c r="N1334">
        <v>2084</v>
      </c>
      <c r="O1334" t="s">
        <v>497</v>
      </c>
      <c r="P1334" s="6" t="str">
        <f t="shared" si="126"/>
        <v>Expenditure</v>
      </c>
      <c r="Q1334" s="246">
        <v>300</v>
      </c>
      <c r="R1334" s="246">
        <v>300</v>
      </c>
      <c r="S1334" s="244">
        <v>300</v>
      </c>
      <c r="V1334" s="259">
        <f t="shared" si="128"/>
        <v>300</v>
      </c>
      <c r="AJ1334" s="245">
        <v>300</v>
      </c>
      <c r="AK1334" s="250">
        <v>300</v>
      </c>
      <c r="AP1334" s="257">
        <f t="shared" si="123"/>
        <v>300</v>
      </c>
      <c r="AS1334" s="245">
        <f t="shared" si="124"/>
        <v>300</v>
      </c>
      <c r="AU1334" s="8" t="s">
        <v>1286</v>
      </c>
    </row>
    <row r="1335" spans="2:47" hidden="1" x14ac:dyDescent="0.3">
      <c r="B1335" t="str">
        <f>VLOOKUP(D1335,'[1]DOF080 Rev'!B:B,1,FALSE)</f>
        <v>30122045</v>
      </c>
      <c r="C1335" t="str">
        <f>VLOOKUP(D1335,Category!A:B,2,FALSE)</f>
        <v>NCOS</v>
      </c>
      <c r="D1335" t="str">
        <f t="shared" si="127"/>
        <v>30122045</v>
      </c>
      <c r="E1335" t="str">
        <f t="shared" si="125"/>
        <v>People &amp; Place DirectorateAss Dir DevelopmentEnvironmental Enhancement &amp; Conservation</v>
      </c>
      <c r="F1335" t="s">
        <v>482</v>
      </c>
      <c r="G1335" t="s">
        <v>483</v>
      </c>
      <c r="H1335" t="s">
        <v>955</v>
      </c>
      <c r="I1335" t="s">
        <v>1258</v>
      </c>
      <c r="J1335" t="s">
        <v>960</v>
      </c>
      <c r="K1335" t="s">
        <v>961</v>
      </c>
      <c r="L1335">
        <v>3012</v>
      </c>
      <c r="M1335" t="s">
        <v>962</v>
      </c>
      <c r="N1335">
        <v>2045</v>
      </c>
      <c r="O1335" t="s">
        <v>170</v>
      </c>
      <c r="P1335" s="6" t="str">
        <f t="shared" si="126"/>
        <v>Expenditure</v>
      </c>
      <c r="Q1335" s="246">
        <v>29500</v>
      </c>
      <c r="R1335" s="246">
        <v>29500</v>
      </c>
      <c r="S1335" s="244">
        <v>29500</v>
      </c>
      <c r="V1335" s="259">
        <f t="shared" si="128"/>
        <v>29500</v>
      </c>
      <c r="X1335" s="245">
        <v>2900</v>
      </c>
      <c r="AJ1335" s="245">
        <v>29500</v>
      </c>
      <c r="AK1335" s="250">
        <v>32400</v>
      </c>
      <c r="AP1335" s="257">
        <f t="shared" si="123"/>
        <v>32400</v>
      </c>
      <c r="AS1335" s="245">
        <f t="shared" si="124"/>
        <v>32400</v>
      </c>
      <c r="AU1335" s="8" t="s">
        <v>1286</v>
      </c>
    </row>
    <row r="1336" spans="2:47" hidden="1" x14ac:dyDescent="0.3">
      <c r="B1336" t="str">
        <f>VLOOKUP(D1336,'[1]DOF080 Rev'!B:B,1,FALSE)</f>
        <v>30162079</v>
      </c>
      <c r="C1336" t="str">
        <f>VLOOKUP(D1336,Category!A:B,2,FALSE)</f>
        <v>NCOS</v>
      </c>
      <c r="D1336" t="str">
        <f t="shared" si="127"/>
        <v>30162079</v>
      </c>
      <c r="E1336" t="str">
        <f t="shared" si="125"/>
        <v>People &amp; Place DirectorateAss Dir DevelopmentEnvironmental Enhancement &amp; Conservation</v>
      </c>
      <c r="F1336" t="s">
        <v>482</v>
      </c>
      <c r="G1336" t="s">
        <v>483</v>
      </c>
      <c r="H1336" t="s">
        <v>955</v>
      </c>
      <c r="I1336" t="s">
        <v>1258</v>
      </c>
      <c r="J1336" t="s">
        <v>960</v>
      </c>
      <c r="K1336" t="s">
        <v>961</v>
      </c>
      <c r="L1336">
        <v>3016</v>
      </c>
      <c r="M1336" t="s">
        <v>963</v>
      </c>
      <c r="N1336">
        <v>2079</v>
      </c>
      <c r="O1336" t="s">
        <v>35</v>
      </c>
      <c r="P1336" s="6" t="str">
        <f t="shared" si="126"/>
        <v>Expenditure</v>
      </c>
      <c r="Q1336" s="246">
        <v>7030</v>
      </c>
      <c r="R1336" s="246">
        <v>7030</v>
      </c>
      <c r="S1336" s="244">
        <v>7030</v>
      </c>
      <c r="V1336" s="259">
        <f t="shared" si="128"/>
        <v>7030</v>
      </c>
      <c r="AJ1336" s="245">
        <v>7030</v>
      </c>
      <c r="AK1336" s="250">
        <v>7030</v>
      </c>
      <c r="AP1336" s="257">
        <f t="shared" si="123"/>
        <v>7030</v>
      </c>
      <c r="AS1336" s="245">
        <f t="shared" si="124"/>
        <v>7030</v>
      </c>
      <c r="AU1336" s="8" t="s">
        <v>1286</v>
      </c>
    </row>
    <row r="1337" spans="2:47" hidden="1" x14ac:dyDescent="0.3">
      <c r="B1337" t="str">
        <f>VLOOKUP(D1337,'[1]DOF080 Rev'!B:B,1,FALSE)</f>
        <v>30762079</v>
      </c>
      <c r="C1337" t="str">
        <f>VLOOKUP(D1337,Category!A:B,2,FALSE)</f>
        <v>NCOS</v>
      </c>
      <c r="D1337" t="str">
        <f t="shared" si="127"/>
        <v>30762079</v>
      </c>
      <c r="E1337" t="str">
        <f t="shared" si="125"/>
        <v>People &amp; Place DirectorateAss Dir DevelopmentEnvironmental Enhancement &amp; Conservation</v>
      </c>
      <c r="F1337" t="s">
        <v>482</v>
      </c>
      <c r="G1337" t="s">
        <v>483</v>
      </c>
      <c r="H1337" t="s">
        <v>955</v>
      </c>
      <c r="I1337" t="s">
        <v>1258</v>
      </c>
      <c r="J1337" t="s">
        <v>960</v>
      </c>
      <c r="K1337" t="s">
        <v>961</v>
      </c>
      <c r="L1337">
        <v>3076</v>
      </c>
      <c r="M1337" t="s">
        <v>964</v>
      </c>
      <c r="N1337">
        <v>2079</v>
      </c>
      <c r="O1337" t="s">
        <v>35</v>
      </c>
      <c r="P1337" s="6" t="str">
        <f t="shared" si="126"/>
        <v>Expenditure</v>
      </c>
      <c r="Q1337" s="246">
        <v>1000</v>
      </c>
      <c r="R1337" s="246">
        <v>1000</v>
      </c>
      <c r="S1337" s="244">
        <v>1000</v>
      </c>
      <c r="V1337" s="259">
        <f t="shared" si="128"/>
        <v>1000</v>
      </c>
      <c r="AJ1337" s="245">
        <v>1000</v>
      </c>
      <c r="AK1337" s="250">
        <v>1000</v>
      </c>
      <c r="AP1337" s="257">
        <f t="shared" si="123"/>
        <v>1000</v>
      </c>
      <c r="AS1337" s="245">
        <f t="shared" si="124"/>
        <v>1000</v>
      </c>
      <c r="AU1337" s="8" t="s">
        <v>1286</v>
      </c>
    </row>
    <row r="1338" spans="2:47" hidden="1" x14ac:dyDescent="0.3">
      <c r="B1338" t="str">
        <f>VLOOKUP(D1338,'[1]DOF080 Rev'!B:B,1,FALSE)</f>
        <v>30102045</v>
      </c>
      <c r="C1338" t="str">
        <f>VLOOKUP(D1338,Category!A:B,2,FALSE)</f>
        <v>NCOS</v>
      </c>
      <c r="D1338" t="str">
        <f t="shared" si="127"/>
        <v>30102045</v>
      </c>
      <c r="E1338" t="str">
        <f t="shared" si="125"/>
        <v>People &amp; Place DirectorateAss Dir DevelopmentDevelopment Control &amp; Enforcement</v>
      </c>
      <c r="F1338" t="s">
        <v>482</v>
      </c>
      <c r="G1338" t="s">
        <v>483</v>
      </c>
      <c r="H1338" t="s">
        <v>955</v>
      </c>
      <c r="I1338" t="s">
        <v>1258</v>
      </c>
      <c r="J1338" t="s">
        <v>965</v>
      </c>
      <c r="K1338" t="s">
        <v>966</v>
      </c>
      <c r="L1338">
        <v>3010</v>
      </c>
      <c r="M1338" t="s">
        <v>966</v>
      </c>
      <c r="N1338">
        <v>2045</v>
      </c>
      <c r="O1338" t="s">
        <v>170</v>
      </c>
      <c r="P1338" s="6" t="str">
        <f t="shared" si="126"/>
        <v>Expenditure</v>
      </c>
      <c r="Q1338" s="246">
        <v>9180</v>
      </c>
      <c r="R1338" s="246">
        <v>9180</v>
      </c>
      <c r="S1338" s="244">
        <v>9180</v>
      </c>
      <c r="V1338" s="259">
        <f t="shared" si="128"/>
        <v>9180</v>
      </c>
      <c r="AJ1338" s="245">
        <v>9180</v>
      </c>
      <c r="AK1338" s="250">
        <v>9180</v>
      </c>
      <c r="AP1338" s="257">
        <f t="shared" si="123"/>
        <v>9180</v>
      </c>
      <c r="AS1338" s="245">
        <f t="shared" si="124"/>
        <v>9180</v>
      </c>
      <c r="AU1338" s="8" t="s">
        <v>1286</v>
      </c>
    </row>
    <row r="1339" spans="2:47" hidden="1" x14ac:dyDescent="0.3">
      <c r="B1339" t="str">
        <f>VLOOKUP(D1339,'[1]DOF080 Rev'!B:B,1,FALSE)</f>
        <v>30102086</v>
      </c>
      <c r="C1339" t="str">
        <f>VLOOKUP(D1339,Category!A:B,2,FALSE)</f>
        <v>NCOS</v>
      </c>
      <c r="D1339" t="str">
        <f t="shared" si="127"/>
        <v>30102086</v>
      </c>
      <c r="E1339" t="str">
        <f t="shared" si="125"/>
        <v>People &amp; Place DirectorateAss Dir DevelopmentDevelopment Control &amp; Enforcement</v>
      </c>
      <c r="F1339" t="s">
        <v>482</v>
      </c>
      <c r="G1339" t="s">
        <v>483</v>
      </c>
      <c r="H1339" t="s">
        <v>955</v>
      </c>
      <c r="I1339" t="s">
        <v>1258</v>
      </c>
      <c r="J1339" t="s">
        <v>965</v>
      </c>
      <c r="K1339" t="s">
        <v>966</v>
      </c>
      <c r="L1339">
        <v>3010</v>
      </c>
      <c r="M1339" t="s">
        <v>966</v>
      </c>
      <c r="N1339">
        <v>2086</v>
      </c>
      <c r="O1339" t="s">
        <v>291</v>
      </c>
      <c r="P1339" s="6" t="str">
        <f t="shared" si="126"/>
        <v>Expenditure</v>
      </c>
      <c r="Q1339" s="246">
        <v>9350</v>
      </c>
      <c r="R1339" s="246">
        <v>9350</v>
      </c>
      <c r="S1339" s="244">
        <v>9350</v>
      </c>
      <c r="V1339" s="259">
        <f t="shared" si="128"/>
        <v>9350</v>
      </c>
      <c r="AJ1339" s="245">
        <v>9350</v>
      </c>
      <c r="AK1339" s="250">
        <v>9350</v>
      </c>
      <c r="AP1339" s="257">
        <f t="shared" si="123"/>
        <v>9350</v>
      </c>
      <c r="AS1339" s="245">
        <f t="shared" si="124"/>
        <v>9350</v>
      </c>
      <c r="AU1339" s="8" t="s">
        <v>1286</v>
      </c>
    </row>
    <row r="1340" spans="2:47" hidden="1" x14ac:dyDescent="0.3">
      <c r="B1340" t="str">
        <f>VLOOKUP(D1340,'[1]DOF080 Rev'!B:B,1,FALSE)</f>
        <v>30108000</v>
      </c>
      <c r="C1340" t="str">
        <f>VLOOKUP(D1340,Category!A:B,2,FALSE)</f>
        <v>NCOS</v>
      </c>
      <c r="D1340" t="str">
        <f t="shared" si="127"/>
        <v>30108000</v>
      </c>
      <c r="E1340" t="str">
        <f t="shared" si="125"/>
        <v>People &amp; Place DirectorateAss Dir DevelopmentDevelopment Control &amp; Enforcement</v>
      </c>
      <c r="F1340" t="s">
        <v>482</v>
      </c>
      <c r="G1340" t="s">
        <v>483</v>
      </c>
      <c r="H1340" t="s">
        <v>955</v>
      </c>
      <c r="I1340" t="s">
        <v>1258</v>
      </c>
      <c r="J1340" t="s">
        <v>965</v>
      </c>
      <c r="K1340" t="s">
        <v>966</v>
      </c>
      <c r="L1340">
        <v>3010</v>
      </c>
      <c r="M1340" t="s">
        <v>966</v>
      </c>
      <c r="N1340">
        <v>8000</v>
      </c>
      <c r="O1340" t="s">
        <v>163</v>
      </c>
      <c r="P1340" s="6" t="str">
        <f t="shared" si="126"/>
        <v>Income</v>
      </c>
      <c r="Q1340" s="246">
        <v>-460000</v>
      </c>
      <c r="R1340" s="246">
        <v>-460000</v>
      </c>
      <c r="S1340" s="244">
        <v>-460000</v>
      </c>
      <c r="V1340" s="259">
        <f t="shared" si="128"/>
        <v>-460000</v>
      </c>
      <c r="AJ1340" s="245">
        <v>-460000</v>
      </c>
      <c r="AK1340" s="250">
        <v>-460000</v>
      </c>
      <c r="AP1340" s="257">
        <f t="shared" si="123"/>
        <v>-460000</v>
      </c>
      <c r="AS1340" s="245">
        <f t="shared" si="124"/>
        <v>-460000</v>
      </c>
      <c r="AT1340" s="8" t="s">
        <v>3268</v>
      </c>
      <c r="AU1340" s="8" t="s">
        <v>1286</v>
      </c>
    </row>
    <row r="1341" spans="2:47" hidden="1" x14ac:dyDescent="0.3">
      <c r="B1341" t="str">
        <f>VLOOKUP(D1341,'[1]DOF080 Rev'!B:B,1,FALSE)</f>
        <v>30108040</v>
      </c>
      <c r="C1341" t="str">
        <f>VLOOKUP(D1341,Category!A:B,2,FALSE)</f>
        <v>NCOS</v>
      </c>
      <c r="D1341" t="str">
        <f t="shared" si="127"/>
        <v>30108040</v>
      </c>
      <c r="E1341" t="str">
        <f t="shared" si="125"/>
        <v>People &amp; Place DirectorateAss Dir DevelopmentDevelopment Control &amp; Enforcement</v>
      </c>
      <c r="F1341" t="s">
        <v>482</v>
      </c>
      <c r="G1341" t="s">
        <v>483</v>
      </c>
      <c r="H1341" t="s">
        <v>955</v>
      </c>
      <c r="I1341" t="s">
        <v>1258</v>
      </c>
      <c r="J1341" t="s">
        <v>965</v>
      </c>
      <c r="K1341" t="s">
        <v>966</v>
      </c>
      <c r="L1341">
        <v>3010</v>
      </c>
      <c r="M1341" t="s">
        <v>966</v>
      </c>
      <c r="N1341">
        <v>8040</v>
      </c>
      <c r="O1341" t="s">
        <v>441</v>
      </c>
      <c r="P1341" s="6" t="str">
        <f t="shared" si="126"/>
        <v>Income</v>
      </c>
      <c r="Q1341" s="246">
        <v>-550</v>
      </c>
      <c r="R1341" s="246">
        <v>-550</v>
      </c>
      <c r="S1341" s="244">
        <v>-550</v>
      </c>
      <c r="V1341" s="259">
        <f t="shared" si="128"/>
        <v>-550</v>
      </c>
      <c r="AH1341" s="245">
        <v>-50</v>
      </c>
      <c r="AJ1341" s="245">
        <v>-550</v>
      </c>
      <c r="AK1341" s="250">
        <v>-600</v>
      </c>
      <c r="AP1341" s="257">
        <f t="shared" si="123"/>
        <v>-600</v>
      </c>
      <c r="AS1341" s="245">
        <f t="shared" si="124"/>
        <v>-600</v>
      </c>
      <c r="AU1341" s="8" t="s">
        <v>1286</v>
      </c>
    </row>
    <row r="1342" spans="2:47" hidden="1" x14ac:dyDescent="0.3">
      <c r="B1342" t="str">
        <f>VLOOKUP(D1342,'[1]DOF080 Rev'!B:B,1,FALSE)</f>
        <v>30108094</v>
      </c>
      <c r="C1342" t="str">
        <f>VLOOKUP(D1342,Category!A:B,2,FALSE)</f>
        <v>NCOS</v>
      </c>
      <c r="D1342" t="str">
        <f t="shared" si="127"/>
        <v>30108094</v>
      </c>
      <c r="E1342" t="str">
        <f t="shared" si="125"/>
        <v>People &amp; Place DirectorateAss Dir DevelopmentDevelopment Control &amp; Enforcement</v>
      </c>
      <c r="F1342" t="s">
        <v>482</v>
      </c>
      <c r="G1342" t="s">
        <v>483</v>
      </c>
      <c r="H1342" t="s">
        <v>955</v>
      </c>
      <c r="I1342" t="s">
        <v>1258</v>
      </c>
      <c r="J1342" t="s">
        <v>965</v>
      </c>
      <c r="K1342" t="s">
        <v>966</v>
      </c>
      <c r="L1342">
        <v>3010</v>
      </c>
      <c r="M1342" t="s">
        <v>966</v>
      </c>
      <c r="N1342">
        <v>8094</v>
      </c>
      <c r="O1342" t="s">
        <v>967</v>
      </c>
      <c r="P1342" s="6" t="str">
        <f t="shared" si="126"/>
        <v>Income</v>
      </c>
      <c r="Q1342" s="246">
        <v>-21000</v>
      </c>
      <c r="R1342" s="246">
        <v>-21000</v>
      </c>
      <c r="S1342" s="244">
        <v>-21000</v>
      </c>
      <c r="V1342" s="259">
        <f t="shared" si="128"/>
        <v>-21000</v>
      </c>
      <c r="AI1342" s="245">
        <v>2000</v>
      </c>
      <c r="AJ1342" s="245">
        <v>-21000</v>
      </c>
      <c r="AK1342" s="250">
        <v>-19000</v>
      </c>
      <c r="AP1342" s="257">
        <f t="shared" si="123"/>
        <v>-19000</v>
      </c>
      <c r="AS1342" s="245">
        <f t="shared" si="124"/>
        <v>-19000</v>
      </c>
      <c r="AU1342" s="8" t="s">
        <v>1286</v>
      </c>
    </row>
    <row r="1343" spans="2:47" hidden="1" x14ac:dyDescent="0.3">
      <c r="B1343" t="str">
        <f>VLOOKUP(D1343,'[1]DOF080 Rev'!B:B,1,FALSE)</f>
        <v>20012045</v>
      </c>
      <c r="C1343" t="str">
        <f>VLOOKUP(D1343,Category!A:B,2,FALSE)</f>
        <v>NCOS</v>
      </c>
      <c r="D1343" t="str">
        <f t="shared" si="127"/>
        <v>20012045</v>
      </c>
      <c r="E1343" t="str">
        <f t="shared" si="125"/>
        <v>People &amp; Place DirectorateAss Dir DevelopmentEconomic Development and Promotion</v>
      </c>
      <c r="F1343" t="s">
        <v>482</v>
      </c>
      <c r="G1343" t="s">
        <v>483</v>
      </c>
      <c r="H1343" t="s">
        <v>955</v>
      </c>
      <c r="I1343" t="s">
        <v>1258</v>
      </c>
      <c r="J1343" t="s">
        <v>144</v>
      </c>
      <c r="K1343" t="s">
        <v>145</v>
      </c>
      <c r="L1343">
        <v>2001</v>
      </c>
      <c r="M1343" t="s">
        <v>968</v>
      </c>
      <c r="N1343">
        <v>2045</v>
      </c>
      <c r="O1343" t="s">
        <v>170</v>
      </c>
      <c r="P1343" s="6" t="str">
        <f t="shared" si="126"/>
        <v>Expenditure</v>
      </c>
      <c r="Q1343" s="246">
        <v>8400</v>
      </c>
      <c r="R1343" s="246">
        <v>8400</v>
      </c>
      <c r="S1343" s="244">
        <v>8400</v>
      </c>
      <c r="V1343" s="259">
        <f t="shared" si="128"/>
        <v>8400</v>
      </c>
      <c r="AJ1343" s="245">
        <v>8400</v>
      </c>
      <c r="AK1343" s="250">
        <v>8400</v>
      </c>
      <c r="AL1343" s="251">
        <v>760000</v>
      </c>
      <c r="AP1343" s="257">
        <f t="shared" si="123"/>
        <v>768400</v>
      </c>
      <c r="AS1343" s="245">
        <f t="shared" si="124"/>
        <v>768400</v>
      </c>
      <c r="AU1343" s="8" t="s">
        <v>1286</v>
      </c>
    </row>
    <row r="1344" spans="2:47" hidden="1" x14ac:dyDescent="0.3">
      <c r="B1344" t="str">
        <f>VLOOKUP(D1344,'[1]DOF080 Rev'!B:B,1,FALSE)</f>
        <v>20012078</v>
      </c>
      <c r="C1344" t="str">
        <f>VLOOKUP(D1344,Category!A:B,2,FALSE)</f>
        <v>NCOS</v>
      </c>
      <c r="D1344" t="str">
        <f t="shared" si="127"/>
        <v>20012078</v>
      </c>
      <c r="E1344" t="str">
        <f t="shared" si="125"/>
        <v>People &amp; Place DirectorateAss Dir DevelopmentEconomic Development and Promotion</v>
      </c>
      <c r="F1344" t="s">
        <v>482</v>
      </c>
      <c r="G1344" t="s">
        <v>483</v>
      </c>
      <c r="H1344" t="s">
        <v>955</v>
      </c>
      <c r="I1344" t="s">
        <v>1258</v>
      </c>
      <c r="J1344" t="s">
        <v>144</v>
      </c>
      <c r="K1344" t="s">
        <v>145</v>
      </c>
      <c r="L1344">
        <v>2001</v>
      </c>
      <c r="M1344" t="s">
        <v>968</v>
      </c>
      <c r="N1344">
        <v>2078</v>
      </c>
      <c r="O1344" t="s">
        <v>284</v>
      </c>
      <c r="P1344" s="6" t="str">
        <f t="shared" si="126"/>
        <v>Expenditure</v>
      </c>
      <c r="Q1344" s="246">
        <v>2760</v>
      </c>
      <c r="R1344" s="246">
        <v>2760</v>
      </c>
      <c r="S1344" s="244">
        <v>2760</v>
      </c>
      <c r="V1344" s="259">
        <f t="shared" si="128"/>
        <v>2760</v>
      </c>
      <c r="AJ1344" s="245">
        <v>2760</v>
      </c>
      <c r="AK1344" s="250">
        <v>2760</v>
      </c>
      <c r="AP1344" s="257">
        <f t="shared" si="123"/>
        <v>2760</v>
      </c>
      <c r="AS1344" s="245">
        <f t="shared" si="124"/>
        <v>2760</v>
      </c>
      <c r="AU1344" s="8" t="s">
        <v>1286</v>
      </c>
    </row>
    <row r="1345" spans="2:47" hidden="1" x14ac:dyDescent="0.3">
      <c r="B1345" t="str">
        <f>VLOOKUP(D1345,'[1]DOF080 Rev'!B:B,1,FALSE)</f>
        <v>20012086</v>
      </c>
      <c r="C1345" t="str">
        <f>VLOOKUP(D1345,Category!A:B,2,FALSE)</f>
        <v>NCOS</v>
      </c>
      <c r="D1345" t="str">
        <f t="shared" si="127"/>
        <v>20012086</v>
      </c>
      <c r="E1345" t="str">
        <f t="shared" si="125"/>
        <v>People &amp; Place DirectorateAss Dir DevelopmentEconomic Development and Promotion</v>
      </c>
      <c r="F1345" t="s">
        <v>482</v>
      </c>
      <c r="G1345" t="s">
        <v>483</v>
      </c>
      <c r="H1345" t="s">
        <v>955</v>
      </c>
      <c r="I1345" t="s">
        <v>1258</v>
      </c>
      <c r="J1345" t="s">
        <v>144</v>
      </c>
      <c r="K1345" t="s">
        <v>145</v>
      </c>
      <c r="L1345">
        <v>2001</v>
      </c>
      <c r="M1345" t="s">
        <v>968</v>
      </c>
      <c r="N1345">
        <v>2086</v>
      </c>
      <c r="O1345" t="s">
        <v>291</v>
      </c>
      <c r="P1345" s="6" t="str">
        <f t="shared" si="126"/>
        <v>Expenditure</v>
      </c>
      <c r="Q1345" s="246">
        <v>2890</v>
      </c>
      <c r="R1345" s="246">
        <v>2890</v>
      </c>
      <c r="S1345" s="244">
        <v>2890</v>
      </c>
      <c r="V1345" s="259">
        <f t="shared" si="128"/>
        <v>2890</v>
      </c>
      <c r="AJ1345" s="245">
        <v>2890</v>
      </c>
      <c r="AK1345" s="250">
        <v>2890</v>
      </c>
      <c r="AP1345" s="257">
        <f t="shared" si="123"/>
        <v>2890</v>
      </c>
      <c r="AS1345" s="245">
        <f t="shared" si="124"/>
        <v>2890</v>
      </c>
      <c r="AU1345" s="8" t="s">
        <v>1286</v>
      </c>
    </row>
    <row r="1346" spans="2:47" hidden="1" x14ac:dyDescent="0.3">
      <c r="B1346" t="str">
        <f>VLOOKUP(D1346,'[1]DOF080 Rev'!B:B,1,FALSE)</f>
        <v>20012170</v>
      </c>
      <c r="C1346" t="str">
        <f>VLOOKUP(D1346,Category!A:B,2,FALSE)</f>
        <v>NCOS</v>
      </c>
      <c r="D1346" t="str">
        <f t="shared" si="127"/>
        <v>20012170</v>
      </c>
      <c r="E1346" t="str">
        <f t="shared" si="125"/>
        <v>People &amp; Place DirectorateAss Dir DevelopmentEconomic Development and Promotion</v>
      </c>
      <c r="F1346" t="s">
        <v>482</v>
      </c>
      <c r="G1346" t="s">
        <v>483</v>
      </c>
      <c r="H1346" t="s">
        <v>955</v>
      </c>
      <c r="I1346" t="s">
        <v>1258</v>
      </c>
      <c r="J1346" t="s">
        <v>144</v>
      </c>
      <c r="K1346" t="s">
        <v>145</v>
      </c>
      <c r="L1346">
        <v>2001</v>
      </c>
      <c r="M1346" t="s">
        <v>968</v>
      </c>
      <c r="N1346">
        <v>2170</v>
      </c>
      <c r="O1346" t="s">
        <v>969</v>
      </c>
      <c r="P1346" s="6" t="str">
        <f t="shared" si="126"/>
        <v>Expenditure</v>
      </c>
      <c r="Q1346" s="246">
        <v>1500</v>
      </c>
      <c r="R1346" s="246">
        <v>1500</v>
      </c>
      <c r="S1346" s="244">
        <v>1500</v>
      </c>
      <c r="V1346" s="259">
        <f t="shared" si="128"/>
        <v>1500</v>
      </c>
      <c r="AJ1346" s="245">
        <v>1500</v>
      </c>
      <c r="AK1346" s="250">
        <v>1500</v>
      </c>
      <c r="AP1346" s="257">
        <f t="shared" si="123"/>
        <v>1500</v>
      </c>
      <c r="AS1346" s="245">
        <f t="shared" si="124"/>
        <v>1500</v>
      </c>
      <c r="AU1346" s="8" t="s">
        <v>1286</v>
      </c>
    </row>
    <row r="1347" spans="2:47" hidden="1" x14ac:dyDescent="0.3">
      <c r="B1347" t="str">
        <f>VLOOKUP(D1347,'[1]DOF080 Rev'!B:B,1,FALSE)</f>
        <v>20015002</v>
      </c>
      <c r="C1347" t="s">
        <v>1294</v>
      </c>
      <c r="D1347" t="str">
        <f t="shared" si="127"/>
        <v>20015002</v>
      </c>
      <c r="E1347" t="str">
        <f t="shared" si="125"/>
        <v>People &amp; Place DirectorateAss Dir DevelopmentEconomic Development and Promotion</v>
      </c>
      <c r="F1347" t="s">
        <v>482</v>
      </c>
      <c r="G1347" t="s">
        <v>483</v>
      </c>
      <c r="H1347" t="s">
        <v>955</v>
      </c>
      <c r="I1347" t="s">
        <v>1258</v>
      </c>
      <c r="J1347" t="s">
        <v>144</v>
      </c>
      <c r="K1347" t="s">
        <v>145</v>
      </c>
      <c r="L1347">
        <v>2001</v>
      </c>
      <c r="M1347" t="s">
        <v>968</v>
      </c>
      <c r="N1347">
        <v>5002</v>
      </c>
      <c r="O1347" t="s">
        <v>308</v>
      </c>
      <c r="P1347" s="6" t="s">
        <v>1185</v>
      </c>
      <c r="Q1347" s="246">
        <v>91600</v>
      </c>
      <c r="R1347" s="246">
        <v>91600</v>
      </c>
      <c r="S1347" s="244">
        <v>91600</v>
      </c>
      <c r="V1347" s="259">
        <f t="shared" si="128"/>
        <v>91600</v>
      </c>
      <c r="AJ1347" s="245">
        <v>91600</v>
      </c>
      <c r="AK1347" s="250">
        <v>91600</v>
      </c>
      <c r="AP1347" s="257">
        <f t="shared" si="123"/>
        <v>91600</v>
      </c>
      <c r="AS1347" s="245">
        <f t="shared" si="124"/>
        <v>91600</v>
      </c>
      <c r="AU1347" s="8" t="s">
        <v>1286</v>
      </c>
    </row>
    <row r="1348" spans="2:47" hidden="1" x14ac:dyDescent="0.3">
      <c r="B1348" t="str">
        <f>VLOOKUP(D1348,'[1]DOF080 Rev'!B:B,1,FALSE)</f>
        <v>20052079</v>
      </c>
      <c r="C1348" t="str">
        <f>VLOOKUP(D1348,Category!A:B,2,FALSE)</f>
        <v>NCOS</v>
      </c>
      <c r="D1348" t="str">
        <f t="shared" si="127"/>
        <v>20052079</v>
      </c>
      <c r="E1348" t="str">
        <f t="shared" si="125"/>
        <v>People &amp; Place DirectorateAss Dir DevelopmentEconomic Development and Promotion</v>
      </c>
      <c r="F1348" t="s">
        <v>482</v>
      </c>
      <c r="G1348" t="s">
        <v>483</v>
      </c>
      <c r="H1348" t="s">
        <v>955</v>
      </c>
      <c r="I1348" t="s">
        <v>1258</v>
      </c>
      <c r="J1348" t="s">
        <v>144</v>
      </c>
      <c r="K1348" t="s">
        <v>145</v>
      </c>
      <c r="L1348">
        <v>2005</v>
      </c>
      <c r="M1348" t="s">
        <v>970</v>
      </c>
      <c r="N1348">
        <v>2079</v>
      </c>
      <c r="O1348" t="s">
        <v>35</v>
      </c>
      <c r="P1348" s="6" t="str">
        <f t="shared" si="126"/>
        <v>Expenditure</v>
      </c>
      <c r="Q1348" s="246">
        <v>32000</v>
      </c>
      <c r="R1348" s="246">
        <v>32000</v>
      </c>
      <c r="S1348" s="244">
        <v>32000</v>
      </c>
      <c r="T1348" s="244">
        <v>13500</v>
      </c>
      <c r="V1348" s="259">
        <f t="shared" si="128"/>
        <v>45500</v>
      </c>
      <c r="AA1348" s="245">
        <v>-13500</v>
      </c>
      <c r="AJ1348" s="245">
        <v>32000</v>
      </c>
      <c r="AK1348" s="250">
        <f>32000</f>
        <v>32000</v>
      </c>
      <c r="AP1348" s="257">
        <f t="shared" si="123"/>
        <v>32000</v>
      </c>
      <c r="AS1348" s="245">
        <f t="shared" si="124"/>
        <v>32000</v>
      </c>
      <c r="AU1348" s="8" t="s">
        <v>3151</v>
      </c>
    </row>
    <row r="1349" spans="2:47" hidden="1" x14ac:dyDescent="0.3">
      <c r="B1349" t="str">
        <f>VLOOKUP(D1349,'[1]DOF080 Rev'!B:B,1,FALSE)</f>
        <v>20072079</v>
      </c>
      <c r="C1349" t="str">
        <f>VLOOKUP(D1349,Category!A:B,2,FALSE)</f>
        <v>NCOS</v>
      </c>
      <c r="D1349" t="str">
        <f t="shared" si="127"/>
        <v>20072079</v>
      </c>
      <c r="E1349" t="str">
        <f t="shared" si="125"/>
        <v>People &amp; Place DirectorateAss Dir DevelopmentEconomic Development and Promotion</v>
      </c>
      <c r="F1349" t="s">
        <v>482</v>
      </c>
      <c r="G1349" t="s">
        <v>483</v>
      </c>
      <c r="H1349" t="s">
        <v>955</v>
      </c>
      <c r="I1349" t="s">
        <v>1258</v>
      </c>
      <c r="J1349" t="s">
        <v>144</v>
      </c>
      <c r="K1349" t="s">
        <v>145</v>
      </c>
      <c r="L1349">
        <v>2007</v>
      </c>
      <c r="M1349" t="s">
        <v>971</v>
      </c>
      <c r="N1349">
        <v>2079</v>
      </c>
      <c r="O1349" t="s">
        <v>35</v>
      </c>
      <c r="P1349" s="6" t="str">
        <f t="shared" si="126"/>
        <v>Expenditure</v>
      </c>
      <c r="Q1349" s="246">
        <v>6010</v>
      </c>
      <c r="R1349" s="246">
        <v>6010</v>
      </c>
      <c r="S1349" s="244">
        <v>6010</v>
      </c>
      <c r="V1349" s="259">
        <f t="shared" si="128"/>
        <v>6010</v>
      </c>
      <c r="AJ1349" s="245">
        <v>6010</v>
      </c>
      <c r="AK1349" s="250">
        <v>6010</v>
      </c>
      <c r="AP1349" s="257">
        <f t="shared" si="123"/>
        <v>6010</v>
      </c>
      <c r="AS1349" s="245">
        <f t="shared" si="124"/>
        <v>6010</v>
      </c>
      <c r="AU1349" s="8" t="s">
        <v>1286</v>
      </c>
    </row>
    <row r="1350" spans="2:47" hidden="1" x14ac:dyDescent="0.3">
      <c r="B1350" t="str">
        <f>VLOOKUP(D1350,'[1]DOF080 Rev'!B:B,1,FALSE)</f>
        <v>23722078</v>
      </c>
      <c r="C1350" t="str">
        <f>VLOOKUP(D1350,Category!A:B,2,FALSE)</f>
        <v>NCOS</v>
      </c>
      <c r="D1350" t="str">
        <f t="shared" si="127"/>
        <v>23722078</v>
      </c>
      <c r="E1350" t="str">
        <f t="shared" si="125"/>
        <v>People &amp; Place DirectorateAss Dir DevelopmentEconomic Development and Promotion</v>
      </c>
      <c r="F1350" t="s">
        <v>482</v>
      </c>
      <c r="G1350" t="s">
        <v>483</v>
      </c>
      <c r="H1350" t="s">
        <v>955</v>
      </c>
      <c r="I1350" t="s">
        <v>1258</v>
      </c>
      <c r="J1350" t="s">
        <v>144</v>
      </c>
      <c r="K1350" t="s">
        <v>145</v>
      </c>
      <c r="L1350">
        <v>2372</v>
      </c>
      <c r="M1350" t="s">
        <v>972</v>
      </c>
      <c r="N1350">
        <v>2078</v>
      </c>
      <c r="O1350" t="s">
        <v>284</v>
      </c>
      <c r="P1350" s="6" t="str">
        <f t="shared" si="126"/>
        <v>Expenditure</v>
      </c>
      <c r="Q1350" s="246">
        <v>3050</v>
      </c>
      <c r="R1350" s="246">
        <v>3050</v>
      </c>
      <c r="S1350" s="244">
        <v>3050</v>
      </c>
      <c r="V1350" s="259">
        <f t="shared" si="128"/>
        <v>3050</v>
      </c>
      <c r="AJ1350" s="245">
        <v>3050</v>
      </c>
      <c r="AK1350" s="250">
        <v>3050</v>
      </c>
      <c r="AP1350" s="257">
        <f t="shared" ref="AP1350:AP1413" si="129">SUM(AK1350:AO1350)</f>
        <v>3050</v>
      </c>
      <c r="AS1350" s="245">
        <f t="shared" ref="AS1350:AS1413" si="130">SUM(AP1350:AR1350)</f>
        <v>3050</v>
      </c>
      <c r="AU1350" s="8" t="s">
        <v>1286</v>
      </c>
    </row>
    <row r="1351" spans="2:47" hidden="1" x14ac:dyDescent="0.3">
      <c r="B1351" t="str">
        <f>VLOOKUP(D1351,'[1]DOF080 Rev'!B:B,1,FALSE)</f>
        <v>23932045</v>
      </c>
      <c r="C1351" t="str">
        <f>VLOOKUP(D1351,Category!A:B,2,FALSE)</f>
        <v>NCOS</v>
      </c>
      <c r="D1351" t="str">
        <f t="shared" si="127"/>
        <v>23932045</v>
      </c>
      <c r="E1351" t="str">
        <f t="shared" ref="E1351:E1414" si="131">G1351&amp;I1351&amp;K1351</f>
        <v>People &amp; Place DirectorateAss Dir DevelopmentEconomic Development and Promotion</v>
      </c>
      <c r="F1351" t="s">
        <v>482</v>
      </c>
      <c r="G1351" t="s">
        <v>483</v>
      </c>
      <c r="H1351" t="s">
        <v>955</v>
      </c>
      <c r="I1351" t="s">
        <v>1258</v>
      </c>
      <c r="J1351" t="s">
        <v>144</v>
      </c>
      <c r="K1351" t="s">
        <v>145</v>
      </c>
      <c r="L1351">
        <v>2393</v>
      </c>
      <c r="M1351" t="s">
        <v>973</v>
      </c>
      <c r="N1351">
        <v>2045</v>
      </c>
      <c r="O1351" t="s">
        <v>170</v>
      </c>
      <c r="P1351" s="6" t="str">
        <f t="shared" ref="P1351:P1414" si="132">IF(N1351&lt;5000,"Expenditure","Income")</f>
        <v>Expenditure</v>
      </c>
      <c r="Q1351" s="246">
        <v>0</v>
      </c>
      <c r="R1351" s="246">
        <v>0</v>
      </c>
      <c r="S1351" s="244">
        <v>0</v>
      </c>
      <c r="U1351" s="244">
        <v>20000</v>
      </c>
      <c r="V1351" s="259">
        <f t="shared" si="128"/>
        <v>20000</v>
      </c>
      <c r="AH1351" s="245">
        <v>-20000</v>
      </c>
      <c r="AJ1351" s="245">
        <v>0</v>
      </c>
      <c r="AK1351" s="250">
        <v>0</v>
      </c>
      <c r="AP1351" s="257">
        <f t="shared" si="129"/>
        <v>0</v>
      </c>
      <c r="AS1351" s="245">
        <f t="shared" si="130"/>
        <v>0</v>
      </c>
      <c r="AU1351" s="8" t="s">
        <v>1286</v>
      </c>
    </row>
    <row r="1352" spans="2:47" x14ac:dyDescent="0.3">
      <c r="B1352" t="str">
        <f>VLOOKUP(D1352,'[1]DOF080 Rev'!B:B,1,FALSE)</f>
        <v>23951</v>
      </c>
      <c r="C1352" t="str">
        <f>VLOOKUP(D1352,Category!A:B,2,FALSE)</f>
        <v>NCOS</v>
      </c>
      <c r="D1352" t="str">
        <f t="shared" ref="D1352:D1415" si="133">L1352&amp;N1352</f>
        <v>23951</v>
      </c>
      <c r="E1352" t="str">
        <f t="shared" si="131"/>
        <v>People &amp; Place DirectorateAss Dir DevelopmentEconomic Development and Promotion</v>
      </c>
      <c r="F1352" t="s">
        <v>482</v>
      </c>
      <c r="G1352" t="s">
        <v>483</v>
      </c>
      <c r="H1352" t="s">
        <v>955</v>
      </c>
      <c r="I1352" t="s">
        <v>1258</v>
      </c>
      <c r="J1352" t="s">
        <v>144</v>
      </c>
      <c r="K1352" t="s">
        <v>145</v>
      </c>
      <c r="L1352">
        <v>2395</v>
      </c>
      <c r="M1352" t="s">
        <v>974</v>
      </c>
      <c r="N1352">
        <v>1</v>
      </c>
      <c r="O1352" t="s">
        <v>158</v>
      </c>
      <c r="P1352" s="6" t="str">
        <f t="shared" si="132"/>
        <v>Expenditure</v>
      </c>
      <c r="Q1352" s="246">
        <v>22570</v>
      </c>
      <c r="R1352" s="246">
        <v>22570</v>
      </c>
      <c r="S1352" s="244">
        <v>22570</v>
      </c>
      <c r="V1352" s="259">
        <f t="shared" ref="V1352:V1415" si="134">SUM(S1352:U1352)</f>
        <v>22570</v>
      </c>
      <c r="AC1352" s="245">
        <v>-22570</v>
      </c>
      <c r="AD1352" s="259"/>
      <c r="AJ1352" s="245">
        <v>22570</v>
      </c>
      <c r="AK1352" s="250">
        <v>0</v>
      </c>
      <c r="AP1352" s="257">
        <f t="shared" si="129"/>
        <v>0</v>
      </c>
      <c r="AS1352" s="245">
        <f t="shared" si="130"/>
        <v>0</v>
      </c>
      <c r="AU1352" s="8" t="s">
        <v>1286</v>
      </c>
    </row>
    <row r="1353" spans="2:47" hidden="1" x14ac:dyDescent="0.3">
      <c r="B1353" t="str">
        <f>VLOOKUP(D1353,'[1]DOF080 Rev'!B:B,1,FALSE)</f>
        <v>23951504</v>
      </c>
      <c r="C1353" t="str">
        <f>VLOOKUP(D1353,Category!A:B,2,FALSE)</f>
        <v>NCOS</v>
      </c>
      <c r="D1353" t="str">
        <f t="shared" si="133"/>
        <v>23951504</v>
      </c>
      <c r="E1353" t="str">
        <f t="shared" si="131"/>
        <v>People &amp; Place DirectorateAss Dir DevelopmentEconomic Development and Promotion</v>
      </c>
      <c r="F1353" t="s">
        <v>482</v>
      </c>
      <c r="G1353" t="s">
        <v>483</v>
      </c>
      <c r="H1353" t="s">
        <v>955</v>
      </c>
      <c r="I1353" t="s">
        <v>1258</v>
      </c>
      <c r="J1353" t="s">
        <v>144</v>
      </c>
      <c r="K1353" t="s">
        <v>145</v>
      </c>
      <c r="L1353">
        <v>2395</v>
      </c>
      <c r="M1353" t="s">
        <v>974</v>
      </c>
      <c r="N1353">
        <v>1504</v>
      </c>
      <c r="O1353" t="s">
        <v>161</v>
      </c>
      <c r="P1353" s="6" t="str">
        <f t="shared" si="132"/>
        <v>Expenditure</v>
      </c>
      <c r="Q1353" s="246">
        <v>1130</v>
      </c>
      <c r="R1353" s="246">
        <v>1130</v>
      </c>
      <c r="S1353" s="244">
        <v>1130</v>
      </c>
      <c r="V1353" s="259">
        <f t="shared" si="134"/>
        <v>1130</v>
      </c>
      <c r="AC1353" s="245">
        <v>-1130</v>
      </c>
      <c r="AJ1353" s="245">
        <v>1130</v>
      </c>
      <c r="AK1353" s="250">
        <v>0</v>
      </c>
      <c r="AP1353" s="257">
        <f t="shared" si="129"/>
        <v>0</v>
      </c>
      <c r="AS1353" s="245">
        <f t="shared" si="130"/>
        <v>0</v>
      </c>
      <c r="AU1353" s="8" t="s">
        <v>1286</v>
      </c>
    </row>
    <row r="1354" spans="2:47" hidden="1" x14ac:dyDescent="0.3">
      <c r="B1354" t="str">
        <f>VLOOKUP(D1354,'[1]DOF080 Rev'!B:B,1,FALSE)</f>
        <v>23952079</v>
      </c>
      <c r="C1354" t="str">
        <f>VLOOKUP(D1354,Category!A:B,2,FALSE)</f>
        <v>NCOS</v>
      </c>
      <c r="D1354" t="str">
        <f t="shared" si="133"/>
        <v>23952079</v>
      </c>
      <c r="E1354" t="str">
        <f t="shared" si="131"/>
        <v>People &amp; Place DirectorateAss Dir DevelopmentEconomic Development and Promotion</v>
      </c>
      <c r="F1354" t="s">
        <v>482</v>
      </c>
      <c r="G1354" t="s">
        <v>483</v>
      </c>
      <c r="H1354" t="s">
        <v>955</v>
      </c>
      <c r="I1354" t="s">
        <v>1258</v>
      </c>
      <c r="J1354" t="s">
        <v>144</v>
      </c>
      <c r="K1354" t="s">
        <v>145</v>
      </c>
      <c r="L1354">
        <v>2395</v>
      </c>
      <c r="M1354" t="s">
        <v>974</v>
      </c>
      <c r="N1354">
        <v>2079</v>
      </c>
      <c r="O1354" t="s">
        <v>35</v>
      </c>
      <c r="P1354" s="6" t="str">
        <f t="shared" si="132"/>
        <v>Expenditure</v>
      </c>
      <c r="Q1354" s="246">
        <v>53000</v>
      </c>
      <c r="R1354" s="246">
        <v>13000</v>
      </c>
      <c r="S1354" s="244">
        <v>13000</v>
      </c>
      <c r="T1354" s="244">
        <v>55610</v>
      </c>
      <c r="V1354" s="259">
        <f t="shared" si="134"/>
        <v>68610</v>
      </c>
      <c r="AA1354" s="245">
        <v>-55610</v>
      </c>
      <c r="AC1354" s="245">
        <f>-68610+55610</f>
        <v>-13000</v>
      </c>
      <c r="AJ1354" s="245">
        <v>13000</v>
      </c>
      <c r="AK1354" s="250"/>
      <c r="AP1354" s="257">
        <f t="shared" si="129"/>
        <v>0</v>
      </c>
      <c r="AS1354" s="245">
        <f t="shared" si="130"/>
        <v>0</v>
      </c>
      <c r="AU1354" s="8" t="s">
        <v>3152</v>
      </c>
    </row>
    <row r="1355" spans="2:47" hidden="1" x14ac:dyDescent="0.3">
      <c r="B1355" t="str">
        <f>VLOOKUP(D1355,'[1]DOF080 Rev'!B:B,1,FALSE)</f>
        <v>23957200</v>
      </c>
      <c r="C1355" t="str">
        <f>VLOOKUP(D1355,Category!A:B,2,FALSE)</f>
        <v>NCOS</v>
      </c>
      <c r="D1355" t="str">
        <f t="shared" si="133"/>
        <v>23957200</v>
      </c>
      <c r="E1355" t="str">
        <f t="shared" si="131"/>
        <v>People &amp; Place DirectorateAss Dir DevelopmentEconomic Development and Promotion</v>
      </c>
      <c r="F1355" t="s">
        <v>482</v>
      </c>
      <c r="G1355" t="s">
        <v>483</v>
      </c>
      <c r="H1355" t="s">
        <v>955</v>
      </c>
      <c r="I1355" t="s">
        <v>1258</v>
      </c>
      <c r="J1355" t="s">
        <v>144</v>
      </c>
      <c r="K1355" t="s">
        <v>145</v>
      </c>
      <c r="L1355">
        <v>2395</v>
      </c>
      <c r="M1355" t="s">
        <v>974</v>
      </c>
      <c r="N1355">
        <v>7200</v>
      </c>
      <c r="O1355" t="s">
        <v>255</v>
      </c>
      <c r="P1355" s="6" t="str">
        <f t="shared" si="132"/>
        <v>Income</v>
      </c>
      <c r="Q1355" s="246">
        <v>-23700</v>
      </c>
      <c r="R1355" s="246">
        <v>-23700</v>
      </c>
      <c r="S1355" s="244">
        <v>-23700</v>
      </c>
      <c r="V1355" s="259">
        <f t="shared" si="134"/>
        <v>-23700</v>
      </c>
      <c r="AC1355" s="245">
        <v>23700</v>
      </c>
      <c r="AJ1355" s="245">
        <v>-23700</v>
      </c>
      <c r="AK1355" s="250">
        <v>0</v>
      </c>
      <c r="AP1355" s="257">
        <f t="shared" si="129"/>
        <v>0</v>
      </c>
      <c r="AS1355" s="245">
        <f t="shared" si="130"/>
        <v>0</v>
      </c>
      <c r="AU1355" s="8" t="s">
        <v>1286</v>
      </c>
    </row>
    <row r="1356" spans="2:47" hidden="1" x14ac:dyDescent="0.3">
      <c r="B1356" t="str">
        <f>VLOOKUP(D1356,'[1]DOF080 Rev'!B:B,1,FALSE)</f>
        <v>23972045</v>
      </c>
      <c r="C1356" t="str">
        <f>VLOOKUP(D1356,Category!A:B,2,FALSE)</f>
        <v>NCOS</v>
      </c>
      <c r="D1356" t="str">
        <f t="shared" si="133"/>
        <v>23972045</v>
      </c>
      <c r="E1356" t="str">
        <f t="shared" si="131"/>
        <v>People &amp; Place DirectorateAss Dir DevelopmentEconomic Development and Promotion</v>
      </c>
      <c r="F1356" t="s">
        <v>482</v>
      </c>
      <c r="G1356" t="s">
        <v>483</v>
      </c>
      <c r="H1356" t="s">
        <v>955</v>
      </c>
      <c r="I1356" t="s">
        <v>1258</v>
      </c>
      <c r="J1356" t="s">
        <v>144</v>
      </c>
      <c r="K1356" t="s">
        <v>145</v>
      </c>
      <c r="L1356">
        <v>2397</v>
      </c>
      <c r="M1356" t="s">
        <v>975</v>
      </c>
      <c r="N1356">
        <v>2045</v>
      </c>
      <c r="O1356" t="s">
        <v>170</v>
      </c>
      <c r="P1356" s="6" t="str">
        <f t="shared" si="132"/>
        <v>Expenditure</v>
      </c>
      <c r="Q1356" s="246">
        <v>0</v>
      </c>
      <c r="R1356" s="246">
        <v>0</v>
      </c>
      <c r="S1356" s="244">
        <v>0</v>
      </c>
      <c r="V1356" s="259">
        <f t="shared" si="134"/>
        <v>0</v>
      </c>
      <c r="AJ1356" s="245">
        <v>0</v>
      </c>
      <c r="AK1356" s="250">
        <v>0</v>
      </c>
      <c r="AP1356" s="257">
        <f t="shared" si="129"/>
        <v>0</v>
      </c>
      <c r="AS1356" s="245">
        <f t="shared" si="130"/>
        <v>0</v>
      </c>
      <c r="AU1356" s="8" t="s">
        <v>1286</v>
      </c>
    </row>
    <row r="1357" spans="2:47" hidden="1" x14ac:dyDescent="0.3">
      <c r="B1357" t="str">
        <f>VLOOKUP(D1357,'[1]DOF080 Rev'!B:B,1,FALSE)</f>
        <v>24102045</v>
      </c>
      <c r="C1357" t="str">
        <f>VLOOKUP(D1357,Category!A:B,2,FALSE)</f>
        <v>NCOS</v>
      </c>
      <c r="D1357" t="str">
        <f t="shared" si="133"/>
        <v>24102045</v>
      </c>
      <c r="E1357" t="str">
        <f t="shared" si="131"/>
        <v>People &amp; Place DirectorateAss Dir DevelopmentEconomic Development and Promotion</v>
      </c>
      <c r="F1357" t="s">
        <v>482</v>
      </c>
      <c r="G1357" t="s">
        <v>483</v>
      </c>
      <c r="H1357" t="s">
        <v>955</v>
      </c>
      <c r="I1357" t="s">
        <v>1258</v>
      </c>
      <c r="J1357" t="s">
        <v>144</v>
      </c>
      <c r="K1357" t="s">
        <v>145</v>
      </c>
      <c r="L1357">
        <v>2410</v>
      </c>
      <c r="M1357" t="s">
        <v>976</v>
      </c>
      <c r="N1357">
        <v>2045</v>
      </c>
      <c r="O1357" t="s">
        <v>170</v>
      </c>
      <c r="P1357" s="6" t="str">
        <f t="shared" si="132"/>
        <v>Expenditure</v>
      </c>
      <c r="Q1357" s="246">
        <v>0</v>
      </c>
      <c r="R1357" s="246">
        <v>0</v>
      </c>
      <c r="S1357" s="244">
        <v>0</v>
      </c>
      <c r="V1357" s="259">
        <f t="shared" si="134"/>
        <v>0</v>
      </c>
      <c r="AJ1357" s="245">
        <v>0</v>
      </c>
      <c r="AK1357" s="250">
        <v>0</v>
      </c>
      <c r="AP1357" s="257">
        <f t="shared" si="129"/>
        <v>0</v>
      </c>
      <c r="AS1357" s="245">
        <f t="shared" si="130"/>
        <v>0</v>
      </c>
      <c r="AU1357" s="8" t="s">
        <v>1286</v>
      </c>
    </row>
    <row r="1358" spans="2:47" ht="28.8" hidden="1" x14ac:dyDescent="0.3">
      <c r="B1358" t="str">
        <f>VLOOKUP(D1358,'[1]DOF080 Rev'!B:B,1,FALSE)</f>
        <v>24122045</v>
      </c>
      <c r="C1358" t="str">
        <f>VLOOKUP(D1358,Category!A:B,2,FALSE)</f>
        <v>NCOS</v>
      </c>
      <c r="D1358" t="str">
        <f t="shared" si="133"/>
        <v>24122045</v>
      </c>
      <c r="E1358" t="str">
        <f t="shared" si="131"/>
        <v>People &amp; Place DirectorateAss Dir DevelopmentEconomic Development and Promotion</v>
      </c>
      <c r="F1358" t="s">
        <v>482</v>
      </c>
      <c r="G1358" t="s">
        <v>483</v>
      </c>
      <c r="H1358" t="s">
        <v>955</v>
      </c>
      <c r="I1358" t="s">
        <v>1258</v>
      </c>
      <c r="J1358" t="s">
        <v>144</v>
      </c>
      <c r="K1358" t="s">
        <v>145</v>
      </c>
      <c r="L1358">
        <v>2412</v>
      </c>
      <c r="M1358" t="s">
        <v>977</v>
      </c>
      <c r="N1358">
        <v>2045</v>
      </c>
      <c r="O1358" t="s">
        <v>170</v>
      </c>
      <c r="P1358" s="6" t="str">
        <f t="shared" si="132"/>
        <v>Expenditure</v>
      </c>
      <c r="Q1358" s="246">
        <v>0</v>
      </c>
      <c r="R1358" s="246">
        <v>0</v>
      </c>
      <c r="S1358" s="244">
        <v>0</v>
      </c>
      <c r="T1358" s="244">
        <v>20000</v>
      </c>
      <c r="V1358" s="259">
        <f t="shared" si="134"/>
        <v>20000</v>
      </c>
      <c r="X1358" s="245">
        <v>4000</v>
      </c>
      <c r="AA1358" s="245">
        <v>-20000</v>
      </c>
      <c r="AJ1358" s="245">
        <v>0</v>
      </c>
      <c r="AK1358" s="250">
        <f>4000</f>
        <v>4000</v>
      </c>
      <c r="AP1358" s="257">
        <f t="shared" si="129"/>
        <v>4000</v>
      </c>
      <c r="AS1358" s="245">
        <f t="shared" si="130"/>
        <v>4000</v>
      </c>
      <c r="AT1358" s="8" t="s">
        <v>3301</v>
      </c>
    </row>
    <row r="1359" spans="2:47" ht="28.8" hidden="1" x14ac:dyDescent="0.3">
      <c r="B1359" t="str">
        <f>VLOOKUP(D1359,'[1]DOF080 Rev'!B:B,1,FALSE)</f>
        <v>24132045</v>
      </c>
      <c r="C1359" t="str">
        <f>VLOOKUP(D1359,Category!A:B,2,FALSE)</f>
        <v>NCOS</v>
      </c>
      <c r="D1359" t="str">
        <f t="shared" si="133"/>
        <v>24132045</v>
      </c>
      <c r="E1359" t="s">
        <v>3590</v>
      </c>
      <c r="F1359" t="s">
        <v>482</v>
      </c>
      <c r="G1359" t="s">
        <v>483</v>
      </c>
      <c r="H1359" t="s">
        <v>955</v>
      </c>
      <c r="I1359" t="s">
        <v>1236</v>
      </c>
      <c r="J1359" t="s">
        <v>2961</v>
      </c>
      <c r="K1359" t="s">
        <v>1488</v>
      </c>
      <c r="L1359">
        <v>2413</v>
      </c>
      <c r="M1359" t="s">
        <v>978</v>
      </c>
      <c r="N1359">
        <v>2045</v>
      </c>
      <c r="O1359" t="s">
        <v>170</v>
      </c>
      <c r="P1359" s="6" t="str">
        <f t="shared" si="132"/>
        <v>Expenditure</v>
      </c>
      <c r="Q1359" s="246">
        <v>30000</v>
      </c>
      <c r="R1359" s="246">
        <v>30000</v>
      </c>
      <c r="S1359" s="244">
        <v>30000</v>
      </c>
      <c r="T1359" s="244">
        <v>30000</v>
      </c>
      <c r="V1359" s="259">
        <f t="shared" si="134"/>
        <v>60000</v>
      </c>
      <c r="AA1359" s="245">
        <v>-30000</v>
      </c>
      <c r="AJ1359" s="245">
        <v>30000</v>
      </c>
      <c r="AK1359" s="251">
        <f>30000</f>
        <v>30000</v>
      </c>
      <c r="AP1359" s="257">
        <f t="shared" si="129"/>
        <v>30000</v>
      </c>
      <c r="AS1359" s="245">
        <f t="shared" si="130"/>
        <v>30000</v>
      </c>
      <c r="AT1359" s="8" t="s">
        <v>3210</v>
      </c>
      <c r="AU1359" s="8" t="s">
        <v>3153</v>
      </c>
    </row>
    <row r="1360" spans="2:47" hidden="1" x14ac:dyDescent="0.3">
      <c r="B1360" t="str">
        <f>VLOOKUP(D1360,'[1]DOF080 Rev'!B:B,1,FALSE)</f>
        <v>24222045</v>
      </c>
      <c r="C1360" t="str">
        <f>VLOOKUP(D1360,Category!A:B,2,FALSE)</f>
        <v>NCOS</v>
      </c>
      <c r="D1360" t="str">
        <f t="shared" si="133"/>
        <v>24222045</v>
      </c>
      <c r="E1360" t="str">
        <f t="shared" si="131"/>
        <v>People &amp; Place DirectorateAss Dir DevelopmentEconomic Development and Promotion</v>
      </c>
      <c r="F1360" t="s">
        <v>482</v>
      </c>
      <c r="G1360" t="s">
        <v>483</v>
      </c>
      <c r="H1360" t="s">
        <v>955</v>
      </c>
      <c r="I1360" t="s">
        <v>1258</v>
      </c>
      <c r="J1360" t="s">
        <v>144</v>
      </c>
      <c r="K1360" t="s">
        <v>145</v>
      </c>
      <c r="L1360">
        <v>2422</v>
      </c>
      <c r="M1360" t="s">
        <v>979</v>
      </c>
      <c r="N1360">
        <v>2045</v>
      </c>
      <c r="O1360" t="s">
        <v>170</v>
      </c>
      <c r="P1360" s="6" t="str">
        <f t="shared" si="132"/>
        <v>Expenditure</v>
      </c>
      <c r="Q1360" s="246">
        <v>0</v>
      </c>
      <c r="R1360" s="246">
        <v>0</v>
      </c>
      <c r="S1360" s="244">
        <v>0</v>
      </c>
      <c r="V1360" s="259">
        <f t="shared" si="134"/>
        <v>0</v>
      </c>
      <c r="AJ1360" s="245">
        <v>0</v>
      </c>
      <c r="AK1360" s="251">
        <v>0</v>
      </c>
      <c r="AP1360" s="257">
        <f t="shared" si="129"/>
        <v>0</v>
      </c>
      <c r="AS1360" s="245">
        <f t="shared" si="130"/>
        <v>0</v>
      </c>
      <c r="AU1360" s="8" t="s">
        <v>1286</v>
      </c>
    </row>
    <row r="1361" spans="2:50" hidden="1" x14ac:dyDescent="0.3">
      <c r="B1361" t="str">
        <f>VLOOKUP(D1361,'[1]DOF080 Rev'!B:B,1,FALSE)</f>
        <v>30812047</v>
      </c>
      <c r="C1361" t="str">
        <f>VLOOKUP(D1361,Category!A:B,2,FALSE)</f>
        <v>NCOS</v>
      </c>
      <c r="D1361" t="str">
        <f t="shared" si="133"/>
        <v>30812047</v>
      </c>
      <c r="E1361" t="str">
        <f t="shared" si="131"/>
        <v>People &amp; Place DirectorateAss Dir DevelopmentEconomic Development and Promotion</v>
      </c>
      <c r="F1361" t="s">
        <v>482</v>
      </c>
      <c r="G1361" t="s">
        <v>483</v>
      </c>
      <c r="H1361" t="s">
        <v>955</v>
      </c>
      <c r="I1361" t="s">
        <v>1258</v>
      </c>
      <c r="J1361" t="s">
        <v>144</v>
      </c>
      <c r="K1361" t="s">
        <v>145</v>
      </c>
      <c r="L1361">
        <v>3081</v>
      </c>
      <c r="M1361" t="s">
        <v>980</v>
      </c>
      <c r="N1361">
        <v>2047</v>
      </c>
      <c r="O1361" t="s">
        <v>299</v>
      </c>
      <c r="P1361" s="6" t="str">
        <f t="shared" si="132"/>
        <v>Expenditure</v>
      </c>
      <c r="Q1361" s="246">
        <v>0</v>
      </c>
      <c r="R1361" s="246">
        <v>0</v>
      </c>
      <c r="S1361" s="244">
        <v>0</v>
      </c>
      <c r="V1361" s="259">
        <f t="shared" si="134"/>
        <v>0</v>
      </c>
      <c r="AJ1361" s="245">
        <v>0</v>
      </c>
      <c r="AK1361" s="251">
        <v>0</v>
      </c>
      <c r="AP1361" s="257">
        <f t="shared" si="129"/>
        <v>0</v>
      </c>
      <c r="AS1361" s="245">
        <f t="shared" si="130"/>
        <v>0</v>
      </c>
      <c r="AU1361" s="8" t="s">
        <v>3151</v>
      </c>
    </row>
    <row r="1362" spans="2:50" hidden="1" x14ac:dyDescent="0.3">
      <c r="B1362" t="str">
        <f>VLOOKUP(D1362,'[1]DOF080 Rev'!B:B,1,FALSE)</f>
        <v>11982045</v>
      </c>
      <c r="C1362" t="str">
        <f>VLOOKUP(D1362,Category!A:B,2,FALSE)</f>
        <v>NCOS</v>
      </c>
      <c r="D1362" t="str">
        <f t="shared" si="133"/>
        <v>11982045</v>
      </c>
      <c r="E1362" t="str">
        <f t="shared" si="131"/>
        <v>People &amp; Place DirectorateAss Dir DevelopmentEmergency Planning and Works</v>
      </c>
      <c r="F1362" t="s">
        <v>482</v>
      </c>
      <c r="G1362" t="s">
        <v>483</v>
      </c>
      <c r="H1362" t="s">
        <v>955</v>
      </c>
      <c r="I1362" t="s">
        <v>1258</v>
      </c>
      <c r="J1362" t="s">
        <v>416</v>
      </c>
      <c r="K1362" t="s">
        <v>417</v>
      </c>
      <c r="L1362">
        <v>1198</v>
      </c>
      <c r="M1362" s="7" t="s">
        <v>981</v>
      </c>
      <c r="N1362">
        <v>2045</v>
      </c>
      <c r="O1362" t="s">
        <v>170</v>
      </c>
      <c r="P1362" s="6" t="str">
        <f t="shared" si="132"/>
        <v>Expenditure</v>
      </c>
      <c r="Q1362" s="246">
        <v>0</v>
      </c>
      <c r="R1362" s="246">
        <v>0</v>
      </c>
      <c r="S1362" s="244">
        <v>0</v>
      </c>
      <c r="V1362" s="259">
        <f t="shared" si="134"/>
        <v>0</v>
      </c>
      <c r="AJ1362" s="245">
        <v>0</v>
      </c>
      <c r="AK1362" s="251">
        <v>0</v>
      </c>
      <c r="AP1362" s="257">
        <f t="shared" si="129"/>
        <v>0</v>
      </c>
      <c r="AS1362" s="245">
        <f t="shared" si="130"/>
        <v>0</v>
      </c>
      <c r="AU1362" s="8" t="s">
        <v>3154</v>
      </c>
    </row>
    <row r="1363" spans="2:50" hidden="1" x14ac:dyDescent="0.3">
      <c r="B1363" t="str">
        <f>VLOOKUP(D1363,'[1]DOF080 Rev'!B:B,1,FALSE)</f>
        <v>10022045</v>
      </c>
      <c r="C1363" t="str">
        <f>VLOOKUP(D1363,Category!A:B,2,FALSE)</f>
        <v>NCOS</v>
      </c>
      <c r="D1363" t="str">
        <f t="shared" si="133"/>
        <v>10022045</v>
      </c>
      <c r="E1363" t="str">
        <f t="shared" si="131"/>
        <v>People &amp; Place DirectorateAss Dir DevelopmentLand Charges</v>
      </c>
      <c r="F1363" t="s">
        <v>482</v>
      </c>
      <c r="G1363" t="s">
        <v>483</v>
      </c>
      <c r="H1363" t="s">
        <v>955</v>
      </c>
      <c r="I1363" t="s">
        <v>1258</v>
      </c>
      <c r="J1363" t="s">
        <v>982</v>
      </c>
      <c r="K1363" t="s">
        <v>983</v>
      </c>
      <c r="L1363">
        <v>1002</v>
      </c>
      <c r="M1363" t="s">
        <v>983</v>
      </c>
      <c r="N1363">
        <v>2045</v>
      </c>
      <c r="O1363" t="s">
        <v>170</v>
      </c>
      <c r="P1363" s="6" t="str">
        <f t="shared" si="132"/>
        <v>Expenditure</v>
      </c>
      <c r="Q1363" s="246">
        <v>28000</v>
      </c>
      <c r="R1363" s="246">
        <v>28000</v>
      </c>
      <c r="S1363" s="244">
        <v>28000</v>
      </c>
      <c r="V1363" s="259">
        <f t="shared" si="134"/>
        <v>28000</v>
      </c>
      <c r="AH1363" s="245">
        <v>-5000</v>
      </c>
      <c r="AJ1363" s="245">
        <v>28000</v>
      </c>
      <c r="AK1363" s="251">
        <v>23000</v>
      </c>
      <c r="AP1363" s="257">
        <f t="shared" si="129"/>
        <v>23000</v>
      </c>
      <c r="AS1363" s="245">
        <f t="shared" si="130"/>
        <v>23000</v>
      </c>
      <c r="AU1363" s="8" t="s">
        <v>3155</v>
      </c>
    </row>
    <row r="1364" spans="2:50" hidden="1" x14ac:dyDescent="0.3">
      <c r="B1364" t="str">
        <f>VLOOKUP(D1364,'[1]DOF080 Rev'!B:B,1,FALSE)</f>
        <v>10022078</v>
      </c>
      <c r="C1364" t="str">
        <f>VLOOKUP(D1364,Category!A:B,2,FALSE)</f>
        <v>NCOS</v>
      </c>
      <c r="D1364" t="str">
        <f t="shared" si="133"/>
        <v>10022078</v>
      </c>
      <c r="E1364" t="str">
        <f t="shared" si="131"/>
        <v>People &amp; Place DirectorateAss Dir DevelopmentLand Charges</v>
      </c>
      <c r="F1364" t="s">
        <v>482</v>
      </c>
      <c r="G1364" t="s">
        <v>483</v>
      </c>
      <c r="H1364" t="s">
        <v>955</v>
      </c>
      <c r="I1364" t="s">
        <v>1258</v>
      </c>
      <c r="J1364" t="s">
        <v>982</v>
      </c>
      <c r="K1364" t="s">
        <v>983</v>
      </c>
      <c r="L1364">
        <v>1002</v>
      </c>
      <c r="M1364" t="s">
        <v>983</v>
      </c>
      <c r="N1364">
        <v>2078</v>
      </c>
      <c r="O1364" t="s">
        <v>284</v>
      </c>
      <c r="P1364" s="6" t="str">
        <f t="shared" si="132"/>
        <v>Expenditure</v>
      </c>
      <c r="Q1364" s="246">
        <v>120</v>
      </c>
      <c r="R1364" s="246">
        <v>120</v>
      </c>
      <c r="S1364" s="244">
        <v>120</v>
      </c>
      <c r="V1364" s="259">
        <f t="shared" si="134"/>
        <v>120</v>
      </c>
      <c r="AJ1364" s="245">
        <v>120</v>
      </c>
      <c r="AK1364" s="251">
        <v>120</v>
      </c>
      <c r="AP1364" s="257">
        <f t="shared" si="129"/>
        <v>120</v>
      </c>
      <c r="AS1364" s="245">
        <f t="shared" si="130"/>
        <v>120</v>
      </c>
      <c r="AU1364" s="8" t="s">
        <v>1286</v>
      </c>
    </row>
    <row r="1365" spans="2:50" hidden="1" x14ac:dyDescent="0.3">
      <c r="B1365" t="str">
        <f>VLOOKUP(D1365,'[1]DOF080 Rev'!B:B,1,FALSE)</f>
        <v>10028000</v>
      </c>
      <c r="C1365" t="str">
        <f>VLOOKUP(D1365,Category!A:B,2,FALSE)</f>
        <v>NCOS</v>
      </c>
      <c r="D1365" t="str">
        <f t="shared" si="133"/>
        <v>10028000</v>
      </c>
      <c r="E1365" t="str">
        <f t="shared" si="131"/>
        <v>People &amp; Place DirectorateAss Dir DevelopmentLand Charges</v>
      </c>
      <c r="F1365" t="s">
        <v>482</v>
      </c>
      <c r="G1365" t="s">
        <v>483</v>
      </c>
      <c r="H1365" t="s">
        <v>955</v>
      </c>
      <c r="I1365" t="s">
        <v>1258</v>
      </c>
      <c r="J1365" t="s">
        <v>982</v>
      </c>
      <c r="K1365" t="s">
        <v>983</v>
      </c>
      <c r="L1365">
        <v>1002</v>
      </c>
      <c r="M1365" t="s">
        <v>983</v>
      </c>
      <c r="N1365">
        <v>8000</v>
      </c>
      <c r="O1365" t="s">
        <v>163</v>
      </c>
      <c r="P1365" s="6" t="str">
        <f t="shared" si="132"/>
        <v>Income</v>
      </c>
      <c r="Q1365" s="246">
        <v>-25000</v>
      </c>
      <c r="R1365" s="246">
        <v>-25000</v>
      </c>
      <c r="S1365" s="244">
        <v>-25000</v>
      </c>
      <c r="V1365" s="259">
        <f t="shared" si="134"/>
        <v>-25000</v>
      </c>
      <c r="AJ1365" s="245">
        <v>-25000</v>
      </c>
      <c r="AK1365" s="251">
        <v>-25000</v>
      </c>
      <c r="AP1365" s="257">
        <f t="shared" si="129"/>
        <v>-25000</v>
      </c>
      <c r="AS1365" s="245">
        <f t="shared" si="130"/>
        <v>-25000</v>
      </c>
      <c r="AU1365" s="8" t="s">
        <v>1286</v>
      </c>
    </row>
    <row r="1366" spans="2:50" hidden="1" x14ac:dyDescent="0.3">
      <c r="B1366" t="str">
        <f>VLOOKUP(D1366,'[1]DOF080 Rev'!B:B,1,FALSE)</f>
        <v>10028108</v>
      </c>
      <c r="C1366" t="str">
        <f>VLOOKUP(D1366,Category!A:B,2,FALSE)</f>
        <v>NCOS</v>
      </c>
      <c r="D1366" t="str">
        <f t="shared" si="133"/>
        <v>10028108</v>
      </c>
      <c r="E1366" t="str">
        <f t="shared" si="131"/>
        <v>People &amp; Place DirectorateAss Dir DevelopmentLand Charges</v>
      </c>
      <c r="F1366" t="s">
        <v>482</v>
      </c>
      <c r="G1366" t="s">
        <v>483</v>
      </c>
      <c r="H1366" t="s">
        <v>955</v>
      </c>
      <c r="I1366" t="s">
        <v>1258</v>
      </c>
      <c r="J1366" t="s">
        <v>982</v>
      </c>
      <c r="K1366" t="s">
        <v>983</v>
      </c>
      <c r="L1366">
        <v>1002</v>
      </c>
      <c r="M1366" t="s">
        <v>983</v>
      </c>
      <c r="N1366">
        <v>8108</v>
      </c>
      <c r="O1366" t="s">
        <v>984</v>
      </c>
      <c r="P1366" s="6" t="str">
        <f t="shared" si="132"/>
        <v>Income</v>
      </c>
      <c r="Q1366" s="246">
        <v>-65000</v>
      </c>
      <c r="R1366" s="246">
        <v>-65000</v>
      </c>
      <c r="S1366" s="244">
        <v>-65000</v>
      </c>
      <c r="V1366" s="259">
        <f t="shared" si="134"/>
        <v>-65000</v>
      </c>
      <c r="AJ1366" s="245">
        <v>-65000</v>
      </c>
      <c r="AK1366" s="251">
        <v>-65000</v>
      </c>
      <c r="AP1366" s="257">
        <f t="shared" si="129"/>
        <v>-65000</v>
      </c>
      <c r="AS1366" s="245">
        <f t="shared" si="130"/>
        <v>-65000</v>
      </c>
      <c r="AU1366" s="8" t="s">
        <v>1286</v>
      </c>
    </row>
    <row r="1367" spans="2:50" ht="57.6" x14ac:dyDescent="0.3">
      <c r="B1367" t="str">
        <f>VLOOKUP(D1367,'[1]DOF080 Rev'!B:B,1,FALSE)</f>
        <v>3111</v>
      </c>
      <c r="C1367" t="str">
        <f>VLOOKUP(D1367,Category!A:B,2,FALSE)</f>
        <v>NCOS</v>
      </c>
      <c r="D1367" t="str">
        <f t="shared" si="133"/>
        <v>3111</v>
      </c>
      <c r="E1367" t="str">
        <f t="shared" si="131"/>
        <v>People &amp; Place DirectorateAss Dir DevelopmentLocal Plans &amp; Policy</v>
      </c>
      <c r="F1367" t="s">
        <v>482</v>
      </c>
      <c r="G1367" t="s">
        <v>483</v>
      </c>
      <c r="H1367" t="s">
        <v>955</v>
      </c>
      <c r="I1367" t="s">
        <v>1258</v>
      </c>
      <c r="J1367" t="s">
        <v>985</v>
      </c>
      <c r="K1367" t="s">
        <v>986</v>
      </c>
      <c r="L1367">
        <v>311</v>
      </c>
      <c r="M1367" t="s">
        <v>987</v>
      </c>
      <c r="N1367">
        <v>1</v>
      </c>
      <c r="O1367" t="s">
        <v>158</v>
      </c>
      <c r="P1367" s="6" t="str">
        <f t="shared" si="132"/>
        <v>Expenditure</v>
      </c>
      <c r="Q1367" s="246">
        <v>237900</v>
      </c>
      <c r="R1367" s="246">
        <v>237900</v>
      </c>
      <c r="S1367" s="244">
        <f>237900-50576</f>
        <v>187324</v>
      </c>
      <c r="V1367" s="259">
        <f t="shared" si="134"/>
        <v>187324</v>
      </c>
      <c r="W1367" s="245">
        <v>22586</v>
      </c>
      <c r="AD1367" s="259"/>
      <c r="AJ1367" s="245">
        <v>237900</v>
      </c>
      <c r="AK1367" s="255">
        <v>209910</v>
      </c>
      <c r="AP1367" s="352">
        <f t="shared" si="129"/>
        <v>209910</v>
      </c>
      <c r="AS1367" s="245">
        <f t="shared" si="130"/>
        <v>209910</v>
      </c>
      <c r="AT1367" s="8" t="s">
        <v>3207</v>
      </c>
      <c r="AU1367" s="8" t="s">
        <v>3534</v>
      </c>
      <c r="AV1367">
        <v>20720</v>
      </c>
      <c r="AW1367" s="263"/>
      <c r="AX1367" s="265">
        <v>8600</v>
      </c>
    </row>
    <row r="1368" spans="2:50" hidden="1" x14ac:dyDescent="0.3">
      <c r="B1368" t="str">
        <f>VLOOKUP(D1368,'[1]DOF080 Rev'!B:B,1,FALSE)</f>
        <v>3116</v>
      </c>
      <c r="C1368" t="str">
        <f>VLOOKUP(D1368,Category!A:B,2,FALSE)</f>
        <v>NCOS</v>
      </c>
      <c r="D1368" t="str">
        <f t="shared" si="133"/>
        <v>3116</v>
      </c>
      <c r="E1368" t="str">
        <f t="shared" si="131"/>
        <v>People &amp; Place DirectorateAss Dir DevelopmentLocal Plans &amp; Policy</v>
      </c>
      <c r="F1368" t="s">
        <v>482</v>
      </c>
      <c r="G1368" t="s">
        <v>483</v>
      </c>
      <c r="H1368" t="s">
        <v>955</v>
      </c>
      <c r="I1368" t="s">
        <v>1258</v>
      </c>
      <c r="J1368" t="s">
        <v>985</v>
      </c>
      <c r="K1368" t="s">
        <v>986</v>
      </c>
      <c r="L1368">
        <v>311</v>
      </c>
      <c r="M1368" t="s">
        <v>987</v>
      </c>
      <c r="N1368">
        <v>6</v>
      </c>
      <c r="O1368" t="s">
        <v>402</v>
      </c>
      <c r="P1368" s="6" t="str">
        <f t="shared" si="132"/>
        <v>Expenditure</v>
      </c>
      <c r="Q1368" s="246">
        <v>10</v>
      </c>
      <c r="R1368" s="246">
        <v>10</v>
      </c>
      <c r="S1368" s="244">
        <v>10</v>
      </c>
      <c r="V1368" s="259">
        <f t="shared" si="134"/>
        <v>10</v>
      </c>
      <c r="AJ1368" s="245">
        <v>10</v>
      </c>
      <c r="AK1368" s="251">
        <v>10</v>
      </c>
      <c r="AP1368" s="257">
        <f t="shared" si="129"/>
        <v>10</v>
      </c>
      <c r="AS1368" s="245">
        <f t="shared" si="130"/>
        <v>10</v>
      </c>
      <c r="AU1368" s="8" t="s">
        <v>1286</v>
      </c>
    </row>
    <row r="1369" spans="2:50" hidden="1" x14ac:dyDescent="0.3">
      <c r="B1369" t="str">
        <f>VLOOKUP(D1369,'[1]DOF080 Rev'!B:B,1,FALSE)</f>
        <v>3118</v>
      </c>
      <c r="C1369" t="str">
        <f>VLOOKUP(D1369,Category!A:B,2,FALSE)</f>
        <v>NCOS</v>
      </c>
      <c r="D1369" t="str">
        <f t="shared" si="133"/>
        <v>3118</v>
      </c>
      <c r="E1369" t="str">
        <f t="shared" si="131"/>
        <v>People &amp; Place DirectorateAss Dir DevelopmentLocal Plans &amp; Policy</v>
      </c>
      <c r="F1369" t="s">
        <v>482</v>
      </c>
      <c r="G1369" t="s">
        <v>483</v>
      </c>
      <c r="H1369" t="s">
        <v>955</v>
      </c>
      <c r="I1369" t="s">
        <v>1258</v>
      </c>
      <c r="J1369" t="s">
        <v>985</v>
      </c>
      <c r="K1369" t="s">
        <v>986</v>
      </c>
      <c r="L1369">
        <v>311</v>
      </c>
      <c r="M1369" t="s">
        <v>987</v>
      </c>
      <c r="N1369">
        <v>8</v>
      </c>
      <c r="O1369" t="s">
        <v>159</v>
      </c>
      <c r="P1369" s="6" t="str">
        <f t="shared" si="132"/>
        <v>Expenditure</v>
      </c>
      <c r="Q1369" s="246">
        <v>0</v>
      </c>
      <c r="R1369" s="246">
        <v>0</v>
      </c>
      <c r="S1369" s="244">
        <v>0</v>
      </c>
      <c r="V1369" s="259">
        <f t="shared" si="134"/>
        <v>0</v>
      </c>
      <c r="AJ1369" s="245">
        <v>0</v>
      </c>
      <c r="AK1369" s="251">
        <v>0</v>
      </c>
      <c r="AP1369" s="257">
        <f t="shared" si="129"/>
        <v>0</v>
      </c>
      <c r="AS1369" s="245">
        <f t="shared" si="130"/>
        <v>0</v>
      </c>
      <c r="AU1369" s="8" t="s">
        <v>1286</v>
      </c>
    </row>
    <row r="1370" spans="2:50" hidden="1" x14ac:dyDescent="0.3">
      <c r="B1370" t="str">
        <f>VLOOKUP(D1370,'[1]DOF080 Rev'!B:B,1,FALSE)</f>
        <v>3111504</v>
      </c>
      <c r="C1370" t="str">
        <f>VLOOKUP(D1370,Category!A:B,2,FALSE)</f>
        <v>NCOS</v>
      </c>
      <c r="D1370" t="str">
        <f t="shared" si="133"/>
        <v>3111504</v>
      </c>
      <c r="E1370" t="str">
        <f t="shared" si="131"/>
        <v>People &amp; Place DirectorateAss Dir DevelopmentLocal Plans &amp; Policy</v>
      </c>
      <c r="F1370" t="s">
        <v>482</v>
      </c>
      <c r="G1370" t="s">
        <v>483</v>
      </c>
      <c r="H1370" t="s">
        <v>955</v>
      </c>
      <c r="I1370" t="s">
        <v>1258</v>
      </c>
      <c r="J1370" t="s">
        <v>985</v>
      </c>
      <c r="K1370" t="s">
        <v>986</v>
      </c>
      <c r="L1370">
        <v>311</v>
      </c>
      <c r="M1370" t="s">
        <v>987</v>
      </c>
      <c r="N1370">
        <v>1504</v>
      </c>
      <c r="O1370" t="s">
        <v>161</v>
      </c>
      <c r="P1370" s="6" t="str">
        <f t="shared" si="132"/>
        <v>Expenditure</v>
      </c>
      <c r="Q1370" s="246">
        <v>1630</v>
      </c>
      <c r="R1370" s="246">
        <v>1630</v>
      </c>
      <c r="S1370" s="244">
        <v>1630</v>
      </c>
      <c r="V1370" s="259">
        <f t="shared" si="134"/>
        <v>1630</v>
      </c>
      <c r="AJ1370" s="245">
        <v>1630</v>
      </c>
      <c r="AK1370" s="251">
        <v>1630</v>
      </c>
      <c r="AP1370" s="257">
        <f t="shared" si="129"/>
        <v>1630</v>
      </c>
      <c r="AS1370" s="245">
        <f t="shared" si="130"/>
        <v>1630</v>
      </c>
      <c r="AU1370" s="8" t="s">
        <v>1286</v>
      </c>
    </row>
    <row r="1371" spans="2:50" hidden="1" x14ac:dyDescent="0.3">
      <c r="B1371" t="str">
        <f>VLOOKUP(D1371,'[1]DOF080 Rev'!B:B,1,FALSE)</f>
        <v>3112070</v>
      </c>
      <c r="C1371" t="str">
        <f>VLOOKUP(D1371,Category!A:B,2,FALSE)</f>
        <v>NCOS</v>
      </c>
      <c r="D1371" t="str">
        <f t="shared" si="133"/>
        <v>3112070</v>
      </c>
      <c r="E1371" t="str">
        <f t="shared" si="131"/>
        <v>People &amp; Place DirectorateAss Dir DevelopmentLocal Plans &amp; Policy</v>
      </c>
      <c r="F1371" t="s">
        <v>482</v>
      </c>
      <c r="G1371" t="s">
        <v>483</v>
      </c>
      <c r="H1371" t="s">
        <v>955</v>
      </c>
      <c r="I1371" t="s">
        <v>1258</v>
      </c>
      <c r="J1371" t="s">
        <v>985</v>
      </c>
      <c r="K1371" t="s">
        <v>986</v>
      </c>
      <c r="L1371">
        <v>311</v>
      </c>
      <c r="M1371" t="s">
        <v>987</v>
      </c>
      <c r="N1371">
        <v>2070</v>
      </c>
      <c r="O1371" t="s">
        <v>279</v>
      </c>
      <c r="P1371" s="6" t="str">
        <f t="shared" si="132"/>
        <v>Expenditure</v>
      </c>
      <c r="Q1371" s="246">
        <v>100</v>
      </c>
      <c r="R1371" s="246">
        <v>100</v>
      </c>
      <c r="S1371" s="244">
        <v>100</v>
      </c>
      <c r="V1371" s="259">
        <f t="shared" si="134"/>
        <v>100</v>
      </c>
      <c r="AJ1371" s="245">
        <v>100</v>
      </c>
      <c r="AK1371" s="251">
        <v>100</v>
      </c>
      <c r="AP1371" s="257">
        <f t="shared" si="129"/>
        <v>100</v>
      </c>
      <c r="AS1371" s="245">
        <f t="shared" si="130"/>
        <v>100</v>
      </c>
      <c r="AU1371" s="8" t="s">
        <v>1286</v>
      </c>
    </row>
    <row r="1372" spans="2:50" hidden="1" x14ac:dyDescent="0.3">
      <c r="B1372" t="str">
        <f>VLOOKUP(D1372,'[1]DOF080 Rev'!B:B,1,FALSE)</f>
        <v>3112085</v>
      </c>
      <c r="C1372" t="str">
        <f>VLOOKUP(D1372,Category!A:B,2,FALSE)</f>
        <v>NCOS</v>
      </c>
      <c r="D1372" t="str">
        <f t="shared" si="133"/>
        <v>3112085</v>
      </c>
      <c r="E1372" t="str">
        <f t="shared" si="131"/>
        <v>People &amp; Place DirectorateAss Dir DevelopmentLocal Plans &amp; Policy</v>
      </c>
      <c r="F1372" t="s">
        <v>482</v>
      </c>
      <c r="G1372" t="s">
        <v>483</v>
      </c>
      <c r="H1372" t="s">
        <v>955</v>
      </c>
      <c r="I1372" t="s">
        <v>1258</v>
      </c>
      <c r="J1372" t="s">
        <v>985</v>
      </c>
      <c r="K1372" t="s">
        <v>986</v>
      </c>
      <c r="L1372">
        <v>311</v>
      </c>
      <c r="M1372" t="s">
        <v>987</v>
      </c>
      <c r="N1372">
        <v>2085</v>
      </c>
      <c r="O1372" t="s">
        <v>280</v>
      </c>
      <c r="P1372" s="6" t="str">
        <f t="shared" si="132"/>
        <v>Expenditure</v>
      </c>
      <c r="Q1372" s="246">
        <v>1370</v>
      </c>
      <c r="R1372" s="246">
        <v>1370</v>
      </c>
      <c r="S1372" s="244">
        <v>1370</v>
      </c>
      <c r="V1372" s="259">
        <f t="shared" si="134"/>
        <v>1370</v>
      </c>
      <c r="X1372" s="245">
        <v>750</v>
      </c>
      <c r="AJ1372" s="245">
        <v>1370</v>
      </c>
      <c r="AK1372" s="251">
        <v>2120</v>
      </c>
      <c r="AP1372" s="257">
        <f t="shared" si="129"/>
        <v>2120</v>
      </c>
      <c r="AS1372" s="245">
        <f t="shared" si="130"/>
        <v>2120</v>
      </c>
      <c r="AU1372" s="8" t="s">
        <v>1286</v>
      </c>
    </row>
    <row r="1373" spans="2:50" hidden="1" x14ac:dyDescent="0.3">
      <c r="B1373" t="str">
        <f>VLOOKUP(D1373,'[1]DOF080 Rev'!B:B,1,FALSE)</f>
        <v>30032045</v>
      </c>
      <c r="C1373" t="str">
        <f>VLOOKUP(D1373,Category!A:B,2,FALSE)</f>
        <v>NCOS</v>
      </c>
      <c r="D1373" t="str">
        <f t="shared" si="133"/>
        <v>30032045</v>
      </c>
      <c r="E1373" t="str">
        <f t="shared" si="131"/>
        <v>People &amp; Place DirectorateAss Dir DevelopmentLocal Plans &amp; Policy</v>
      </c>
      <c r="F1373" t="s">
        <v>482</v>
      </c>
      <c r="G1373" t="s">
        <v>483</v>
      </c>
      <c r="H1373" t="s">
        <v>955</v>
      </c>
      <c r="I1373" t="s">
        <v>1258</v>
      </c>
      <c r="J1373" t="s">
        <v>985</v>
      </c>
      <c r="K1373" t="s">
        <v>986</v>
      </c>
      <c r="L1373">
        <v>3003</v>
      </c>
      <c r="M1373" t="s">
        <v>987</v>
      </c>
      <c r="N1373">
        <v>2045</v>
      </c>
      <c r="O1373" t="s">
        <v>170</v>
      </c>
      <c r="P1373" s="6" t="str">
        <f t="shared" si="132"/>
        <v>Expenditure</v>
      </c>
      <c r="Q1373" s="246">
        <v>2500</v>
      </c>
      <c r="R1373" s="246">
        <v>2500</v>
      </c>
      <c r="S1373" s="244">
        <v>2500</v>
      </c>
      <c r="T1373" s="244">
        <v>8720</v>
      </c>
      <c r="V1373" s="259">
        <f t="shared" si="134"/>
        <v>11220</v>
      </c>
      <c r="AA1373" s="245">
        <v>-8720</v>
      </c>
      <c r="AJ1373" s="245">
        <v>2500</v>
      </c>
      <c r="AK1373" s="251">
        <f>2500</f>
        <v>2500</v>
      </c>
      <c r="AP1373" s="257">
        <f t="shared" si="129"/>
        <v>2500</v>
      </c>
      <c r="AS1373" s="245">
        <f t="shared" si="130"/>
        <v>2500</v>
      </c>
      <c r="AU1373" s="8" t="s">
        <v>3156</v>
      </c>
    </row>
    <row r="1374" spans="2:50" ht="28.8" x14ac:dyDescent="0.3">
      <c r="B1374" t="str">
        <f>VLOOKUP(D1374,'[1]DOF080 Rev'!B:B,1,FALSE)</f>
        <v>30041</v>
      </c>
      <c r="C1374" t="str">
        <f>VLOOKUP(D1374,Category!A:B,2,FALSE)</f>
        <v>NCOS</v>
      </c>
      <c r="D1374" t="str">
        <f t="shared" si="133"/>
        <v>30041</v>
      </c>
      <c r="E1374" t="str">
        <f t="shared" si="131"/>
        <v>People &amp; Place DirectorateAss Dir DevelopmentLocal Plans &amp; Policy</v>
      </c>
      <c r="F1374" t="s">
        <v>482</v>
      </c>
      <c r="G1374" t="s">
        <v>483</v>
      </c>
      <c r="H1374" t="s">
        <v>955</v>
      </c>
      <c r="I1374" t="s">
        <v>1258</v>
      </c>
      <c r="J1374" t="s">
        <v>985</v>
      </c>
      <c r="K1374" t="s">
        <v>986</v>
      </c>
      <c r="L1374">
        <v>3004</v>
      </c>
      <c r="M1374" t="s">
        <v>988</v>
      </c>
      <c r="N1374">
        <v>1</v>
      </c>
      <c r="O1374" t="s">
        <v>158</v>
      </c>
      <c r="P1374" s="6" t="str">
        <f t="shared" si="132"/>
        <v>Expenditure</v>
      </c>
      <c r="Q1374" s="246">
        <v>0</v>
      </c>
      <c r="R1374" s="246">
        <v>0</v>
      </c>
      <c r="S1374" s="244">
        <v>0</v>
      </c>
      <c r="V1374" s="259">
        <f t="shared" si="134"/>
        <v>0</v>
      </c>
      <c r="W1374" s="245">
        <v>37990</v>
      </c>
      <c r="AD1374" s="259"/>
      <c r="AJ1374" s="245">
        <v>0</v>
      </c>
      <c r="AK1374" s="255">
        <v>37990</v>
      </c>
      <c r="AP1374" s="257">
        <f t="shared" si="129"/>
        <v>37990</v>
      </c>
      <c r="AS1374" s="245">
        <f t="shared" si="130"/>
        <v>37990</v>
      </c>
      <c r="AT1374" s="8" t="s">
        <v>3526</v>
      </c>
      <c r="AU1374" s="8" t="s">
        <v>3154</v>
      </c>
      <c r="AV1374">
        <v>37990</v>
      </c>
    </row>
    <row r="1375" spans="2:50" hidden="1" x14ac:dyDescent="0.3">
      <c r="B1375" t="str">
        <f>VLOOKUP(D1375,'[1]DOF080 Rev'!B:B,1,FALSE)</f>
        <v>30042045</v>
      </c>
      <c r="C1375" t="str">
        <f>VLOOKUP(D1375,Category!A:B,2,FALSE)</f>
        <v>NCOS</v>
      </c>
      <c r="D1375" t="str">
        <f t="shared" si="133"/>
        <v>30042045</v>
      </c>
      <c r="E1375" t="str">
        <f t="shared" si="131"/>
        <v>People &amp; Place DirectorateAss Dir DevelopmentLocal Plans &amp; Policy</v>
      </c>
      <c r="F1375" t="s">
        <v>482</v>
      </c>
      <c r="G1375" t="s">
        <v>483</v>
      </c>
      <c r="H1375" t="s">
        <v>955</v>
      </c>
      <c r="I1375" t="s">
        <v>1258</v>
      </c>
      <c r="J1375" t="s">
        <v>985</v>
      </c>
      <c r="K1375" t="s">
        <v>986</v>
      </c>
      <c r="L1375">
        <v>3004</v>
      </c>
      <c r="M1375" t="s">
        <v>988</v>
      </c>
      <c r="N1375">
        <v>2045</v>
      </c>
      <c r="O1375" t="s">
        <v>170</v>
      </c>
      <c r="P1375" s="6" t="str">
        <f t="shared" si="132"/>
        <v>Expenditure</v>
      </c>
      <c r="Q1375" s="246">
        <v>97550</v>
      </c>
      <c r="R1375" s="246">
        <v>97550</v>
      </c>
      <c r="S1375" s="244">
        <v>97550</v>
      </c>
      <c r="V1375" s="259">
        <f t="shared" si="134"/>
        <v>97550</v>
      </c>
      <c r="AH1375" s="245">
        <v>-72550</v>
      </c>
      <c r="AJ1375" s="245">
        <v>97550</v>
      </c>
      <c r="AK1375" s="251">
        <v>25000</v>
      </c>
      <c r="AP1375" s="257">
        <f t="shared" si="129"/>
        <v>25000</v>
      </c>
      <c r="AQ1375" s="265">
        <v>50000</v>
      </c>
      <c r="AS1375" s="245">
        <f t="shared" si="130"/>
        <v>75000</v>
      </c>
      <c r="AT1375" s="8" t="s">
        <v>3529</v>
      </c>
      <c r="AU1375" s="8" t="s">
        <v>3156</v>
      </c>
    </row>
    <row r="1376" spans="2:50" hidden="1" x14ac:dyDescent="0.3">
      <c r="B1376" t="str">
        <f>VLOOKUP(D1376,'[1]DOF080 Rev'!B:B,1,FALSE)</f>
        <v>30042290</v>
      </c>
      <c r="C1376" t="str">
        <f>VLOOKUP(D1376,Category!A:B,2,FALSE)</f>
        <v>NCOS</v>
      </c>
      <c r="D1376" t="str">
        <f t="shared" si="133"/>
        <v>30042290</v>
      </c>
      <c r="E1376" t="str">
        <f t="shared" si="131"/>
        <v>People &amp; Place DirectorateAss Dir DevelopmentLocal Plans &amp; Policy</v>
      </c>
      <c r="F1376" t="s">
        <v>482</v>
      </c>
      <c r="G1376" t="s">
        <v>483</v>
      </c>
      <c r="H1376" t="s">
        <v>955</v>
      </c>
      <c r="I1376" t="s">
        <v>1258</v>
      </c>
      <c r="J1376" t="s">
        <v>985</v>
      </c>
      <c r="K1376" t="s">
        <v>986</v>
      </c>
      <c r="L1376">
        <v>3004</v>
      </c>
      <c r="M1376" t="s">
        <v>988</v>
      </c>
      <c r="N1376">
        <v>2290</v>
      </c>
      <c r="O1376" t="s">
        <v>989</v>
      </c>
      <c r="P1376" s="6" t="str">
        <f t="shared" si="132"/>
        <v>Expenditure</v>
      </c>
      <c r="Q1376" s="246">
        <v>5000</v>
      </c>
      <c r="R1376" s="246">
        <v>5000</v>
      </c>
      <c r="S1376" s="244">
        <v>5000</v>
      </c>
      <c r="V1376" s="259">
        <f t="shared" si="134"/>
        <v>5000</v>
      </c>
      <c r="AH1376" s="245">
        <v>-5000</v>
      </c>
      <c r="AJ1376" s="245">
        <v>5000</v>
      </c>
      <c r="AK1376" s="251">
        <v>0</v>
      </c>
      <c r="AP1376" s="257">
        <f t="shared" si="129"/>
        <v>0</v>
      </c>
      <c r="AS1376" s="245">
        <f t="shared" si="130"/>
        <v>0</v>
      </c>
      <c r="AU1376" s="8" t="s">
        <v>1286</v>
      </c>
    </row>
    <row r="1377" spans="2:47" hidden="1" x14ac:dyDescent="0.3">
      <c r="B1377" t="str">
        <f>VLOOKUP(D1377,'[1]DOF080 Rev'!B:B,1,FALSE)</f>
        <v>30047500</v>
      </c>
      <c r="C1377" t="str">
        <f>VLOOKUP(D1377,Category!A:B,2,FALSE)</f>
        <v>NCOS</v>
      </c>
      <c r="D1377" t="str">
        <f t="shared" si="133"/>
        <v>30047500</v>
      </c>
      <c r="E1377" t="str">
        <f t="shared" si="131"/>
        <v>People &amp; Place DirectorateAss Dir DevelopmentLocal Plans &amp; Policy</v>
      </c>
      <c r="F1377" t="s">
        <v>482</v>
      </c>
      <c r="G1377" t="s">
        <v>483</v>
      </c>
      <c r="H1377" t="s">
        <v>955</v>
      </c>
      <c r="I1377" t="s">
        <v>1258</v>
      </c>
      <c r="J1377" t="s">
        <v>985</v>
      </c>
      <c r="K1377" t="s">
        <v>986</v>
      </c>
      <c r="L1377">
        <v>3004</v>
      </c>
      <c r="M1377" t="s">
        <v>988</v>
      </c>
      <c r="N1377">
        <v>7500</v>
      </c>
      <c r="O1377" t="s">
        <v>213</v>
      </c>
      <c r="P1377" s="6" t="str">
        <f t="shared" si="132"/>
        <v>Income</v>
      </c>
      <c r="Q1377" s="246">
        <v>0</v>
      </c>
      <c r="R1377" s="246">
        <v>0</v>
      </c>
      <c r="S1377" s="244">
        <v>0</v>
      </c>
      <c r="V1377" s="259">
        <f t="shared" si="134"/>
        <v>0</v>
      </c>
      <c r="AJ1377" s="245">
        <v>0</v>
      </c>
      <c r="AK1377" s="251">
        <v>0</v>
      </c>
      <c r="AP1377" s="257">
        <f t="shared" si="129"/>
        <v>0</v>
      </c>
      <c r="AS1377" s="245">
        <f t="shared" si="130"/>
        <v>0</v>
      </c>
      <c r="AU1377" s="8" t="s">
        <v>1286</v>
      </c>
    </row>
    <row r="1378" spans="2:47" hidden="1" x14ac:dyDescent="0.3">
      <c r="B1378" t="str">
        <f>VLOOKUP(D1378,'[1]DOF080 Rev'!B:B,1,FALSE)</f>
        <v>30072079</v>
      </c>
      <c r="C1378" t="str">
        <f>VLOOKUP(D1378,Category!A:B,2,FALSE)</f>
        <v>NCOS</v>
      </c>
      <c r="D1378" t="str">
        <f t="shared" si="133"/>
        <v>30072079</v>
      </c>
      <c r="E1378" t="str">
        <f t="shared" si="131"/>
        <v>People &amp; Place DirectorateAss Dir DevelopmentLocal Plans &amp; Policy</v>
      </c>
      <c r="F1378" t="s">
        <v>482</v>
      </c>
      <c r="G1378" t="s">
        <v>483</v>
      </c>
      <c r="H1378" t="s">
        <v>955</v>
      </c>
      <c r="I1378" t="s">
        <v>1258</v>
      </c>
      <c r="J1378" t="s">
        <v>985</v>
      </c>
      <c r="K1378" t="s">
        <v>986</v>
      </c>
      <c r="L1378">
        <v>3007</v>
      </c>
      <c r="M1378" t="s">
        <v>990</v>
      </c>
      <c r="N1378">
        <v>2079</v>
      </c>
      <c r="O1378" t="s">
        <v>35</v>
      </c>
      <c r="P1378" s="6" t="str">
        <f t="shared" si="132"/>
        <v>Expenditure</v>
      </c>
      <c r="Q1378" s="246">
        <v>3860</v>
      </c>
      <c r="R1378" s="246">
        <v>3860</v>
      </c>
      <c r="S1378" s="244">
        <v>3860</v>
      </c>
      <c r="V1378" s="259">
        <f t="shared" si="134"/>
        <v>3860</v>
      </c>
      <c r="AJ1378" s="245">
        <v>3860</v>
      </c>
      <c r="AK1378" s="251">
        <v>3860</v>
      </c>
      <c r="AP1378" s="257">
        <f t="shared" si="129"/>
        <v>3860</v>
      </c>
      <c r="AS1378" s="245">
        <f t="shared" si="130"/>
        <v>3860</v>
      </c>
      <c r="AU1378" s="8" t="s">
        <v>1286</v>
      </c>
    </row>
    <row r="1379" spans="2:47" hidden="1" x14ac:dyDescent="0.3">
      <c r="B1379" t="str">
        <f>VLOOKUP(D1379,'[1]DOF080 Rev'!B:B,1,FALSE)</f>
        <v>30852045</v>
      </c>
      <c r="C1379" t="str">
        <f>VLOOKUP(D1379,Category!A:B,2,FALSE)</f>
        <v>NCOS</v>
      </c>
      <c r="D1379" t="str">
        <f t="shared" si="133"/>
        <v>30852045</v>
      </c>
      <c r="E1379" t="str">
        <f t="shared" si="131"/>
        <v>People &amp; Place DirectorateAss Dir DevelopmentLocal Plans &amp; Policy</v>
      </c>
      <c r="F1379" t="s">
        <v>482</v>
      </c>
      <c r="G1379" t="s">
        <v>483</v>
      </c>
      <c r="H1379" t="s">
        <v>955</v>
      </c>
      <c r="I1379" t="s">
        <v>1258</v>
      </c>
      <c r="J1379" t="s">
        <v>985</v>
      </c>
      <c r="K1379" t="s">
        <v>986</v>
      </c>
      <c r="L1379">
        <v>3085</v>
      </c>
      <c r="M1379" t="s">
        <v>991</v>
      </c>
      <c r="N1379">
        <v>2045</v>
      </c>
      <c r="O1379" t="s">
        <v>170</v>
      </c>
      <c r="P1379" s="6" t="str">
        <f t="shared" si="132"/>
        <v>Expenditure</v>
      </c>
      <c r="Q1379" s="246">
        <v>0</v>
      </c>
      <c r="R1379" s="246">
        <v>0</v>
      </c>
      <c r="S1379" s="244">
        <v>0</v>
      </c>
      <c r="V1379" s="259">
        <f t="shared" si="134"/>
        <v>0</v>
      </c>
      <c r="AJ1379" s="245">
        <v>0</v>
      </c>
      <c r="AK1379" s="251">
        <v>0</v>
      </c>
      <c r="AP1379" s="257">
        <f t="shared" si="129"/>
        <v>0</v>
      </c>
      <c r="AS1379" s="245">
        <f t="shared" si="130"/>
        <v>0</v>
      </c>
      <c r="AU1379" s="8" t="s">
        <v>1286</v>
      </c>
    </row>
    <row r="1380" spans="2:47" hidden="1" x14ac:dyDescent="0.3">
      <c r="B1380" t="str">
        <f>VLOOKUP(D1380,'[1]DOF080 Rev'!B:B,1,FALSE)</f>
        <v>30852245</v>
      </c>
      <c r="C1380" t="str">
        <f>VLOOKUP(D1380,Category!A:B,2,FALSE)</f>
        <v>NCOS</v>
      </c>
      <c r="D1380" t="str">
        <f t="shared" si="133"/>
        <v>30852245</v>
      </c>
      <c r="E1380" t="str">
        <f t="shared" si="131"/>
        <v>People &amp; Place DirectorateAss Dir DevelopmentLocal Plans &amp; Policy</v>
      </c>
      <c r="F1380" t="s">
        <v>482</v>
      </c>
      <c r="G1380" t="s">
        <v>483</v>
      </c>
      <c r="H1380" t="s">
        <v>955</v>
      </c>
      <c r="I1380" t="s">
        <v>1258</v>
      </c>
      <c r="J1380" t="s">
        <v>985</v>
      </c>
      <c r="K1380" t="s">
        <v>986</v>
      </c>
      <c r="L1380">
        <v>3085</v>
      </c>
      <c r="M1380" t="s">
        <v>991</v>
      </c>
      <c r="N1380">
        <v>2245</v>
      </c>
      <c r="O1380" t="s">
        <v>992</v>
      </c>
      <c r="P1380" s="6" t="str">
        <f t="shared" si="132"/>
        <v>Expenditure</v>
      </c>
      <c r="Q1380" s="246">
        <v>10000</v>
      </c>
      <c r="R1380" s="246">
        <v>10000</v>
      </c>
      <c r="S1380" s="244">
        <v>10000</v>
      </c>
      <c r="V1380" s="259">
        <f t="shared" si="134"/>
        <v>10000</v>
      </c>
      <c r="AJ1380" s="245">
        <v>10000</v>
      </c>
      <c r="AK1380" s="251">
        <v>10000</v>
      </c>
      <c r="AP1380" s="257">
        <f t="shared" si="129"/>
        <v>10000</v>
      </c>
      <c r="AS1380" s="245">
        <f t="shared" si="130"/>
        <v>10000</v>
      </c>
      <c r="AU1380" s="8" t="s">
        <v>1286</v>
      </c>
    </row>
    <row r="1381" spans="2:47" hidden="1" x14ac:dyDescent="0.3">
      <c r="B1381" t="str">
        <f>VLOOKUP(D1381,'[1]DOF080 Rev'!B:B,1,FALSE)</f>
        <v>30857000</v>
      </c>
      <c r="C1381" t="str">
        <f>VLOOKUP(D1381,Category!A:B,2,FALSE)</f>
        <v>NCOS</v>
      </c>
      <c r="D1381" t="str">
        <f t="shared" si="133"/>
        <v>30857000</v>
      </c>
      <c r="E1381" t="str">
        <f t="shared" si="131"/>
        <v>People &amp; Place DirectorateAss Dir DevelopmentLocal Plans &amp; Policy</v>
      </c>
      <c r="F1381" t="s">
        <v>482</v>
      </c>
      <c r="G1381" t="s">
        <v>483</v>
      </c>
      <c r="H1381" t="s">
        <v>955</v>
      </c>
      <c r="I1381" t="s">
        <v>1258</v>
      </c>
      <c r="J1381" t="s">
        <v>985</v>
      </c>
      <c r="K1381" t="s">
        <v>986</v>
      </c>
      <c r="L1381">
        <v>3085</v>
      </c>
      <c r="M1381" t="s">
        <v>991</v>
      </c>
      <c r="N1381">
        <v>7000</v>
      </c>
      <c r="O1381" t="s">
        <v>44</v>
      </c>
      <c r="P1381" s="6" t="str">
        <f t="shared" si="132"/>
        <v>Income</v>
      </c>
      <c r="Q1381" s="246">
        <v>-10000</v>
      </c>
      <c r="R1381" s="246">
        <v>-10000</v>
      </c>
      <c r="S1381" s="244">
        <v>-10000</v>
      </c>
      <c r="V1381" s="259">
        <f t="shared" si="134"/>
        <v>-10000</v>
      </c>
      <c r="AJ1381" s="245">
        <v>-10000</v>
      </c>
      <c r="AK1381" s="251">
        <v>-10000</v>
      </c>
      <c r="AP1381" s="257">
        <f t="shared" si="129"/>
        <v>-10000</v>
      </c>
      <c r="AS1381" s="245">
        <f t="shared" si="130"/>
        <v>-10000</v>
      </c>
      <c r="AU1381" s="8" t="s">
        <v>1286</v>
      </c>
    </row>
    <row r="1382" spans="2:47" hidden="1" x14ac:dyDescent="0.3">
      <c r="B1382" t="str">
        <f>VLOOKUP(D1382,'[1]DOF080 Rev'!B:B,1,FALSE)</f>
        <v>21612081</v>
      </c>
      <c r="C1382" t="str">
        <f>VLOOKUP(D1382,Category!A:B,2,FALSE)</f>
        <v>NCOS</v>
      </c>
      <c r="D1382" t="str">
        <f t="shared" si="133"/>
        <v>21612081</v>
      </c>
      <c r="E1382" t="str">
        <f t="shared" si="131"/>
        <v>People &amp; Place DirectorateAss Dir DevelopmentMarkets</v>
      </c>
      <c r="F1382" t="s">
        <v>482</v>
      </c>
      <c r="G1382" t="s">
        <v>483</v>
      </c>
      <c r="H1382" t="s">
        <v>955</v>
      </c>
      <c r="I1382" t="s">
        <v>1258</v>
      </c>
      <c r="J1382" t="s">
        <v>993</v>
      </c>
      <c r="K1382" t="s">
        <v>994</v>
      </c>
      <c r="L1382">
        <v>2161</v>
      </c>
      <c r="M1382" t="s">
        <v>994</v>
      </c>
      <c r="N1382">
        <v>2081</v>
      </c>
      <c r="O1382" t="s">
        <v>637</v>
      </c>
      <c r="P1382" s="6" t="str">
        <f t="shared" si="132"/>
        <v>Expenditure</v>
      </c>
      <c r="Q1382" s="246">
        <v>3910</v>
      </c>
      <c r="R1382" s="246">
        <v>3910</v>
      </c>
      <c r="S1382" s="244">
        <v>3910</v>
      </c>
      <c r="V1382" s="259">
        <f t="shared" si="134"/>
        <v>3910</v>
      </c>
      <c r="AJ1382" s="245">
        <v>3910</v>
      </c>
      <c r="AK1382" s="251">
        <v>3910</v>
      </c>
      <c r="AP1382" s="257">
        <f t="shared" si="129"/>
        <v>3910</v>
      </c>
      <c r="AS1382" s="245">
        <f t="shared" si="130"/>
        <v>3910</v>
      </c>
      <c r="AU1382" s="8" t="s">
        <v>1286</v>
      </c>
    </row>
    <row r="1383" spans="2:47" hidden="1" x14ac:dyDescent="0.3">
      <c r="B1383" t="str">
        <f>VLOOKUP(D1383,'[1]DOF080 Rev'!B:B,1,FALSE)</f>
        <v>21628010</v>
      </c>
      <c r="C1383" t="str">
        <f>VLOOKUP(D1383,Category!A:B,2,FALSE)</f>
        <v>NCOS</v>
      </c>
      <c r="D1383" t="str">
        <f t="shared" si="133"/>
        <v>21628010</v>
      </c>
      <c r="E1383" t="str">
        <f t="shared" si="131"/>
        <v>People &amp; Place DirectorateAss Dir DevelopmentMarkets</v>
      </c>
      <c r="F1383" t="s">
        <v>482</v>
      </c>
      <c r="G1383" t="s">
        <v>483</v>
      </c>
      <c r="H1383" t="s">
        <v>955</v>
      </c>
      <c r="I1383" t="s">
        <v>1258</v>
      </c>
      <c r="J1383" t="s">
        <v>993</v>
      </c>
      <c r="K1383" t="s">
        <v>994</v>
      </c>
      <c r="L1383">
        <v>2162</v>
      </c>
      <c r="M1383" t="s">
        <v>995</v>
      </c>
      <c r="N1383">
        <v>8010</v>
      </c>
      <c r="O1383" t="s">
        <v>756</v>
      </c>
      <c r="P1383" s="6" t="str">
        <f t="shared" si="132"/>
        <v>Income</v>
      </c>
      <c r="Q1383" s="246">
        <v>0</v>
      </c>
      <c r="R1383" s="246">
        <v>0</v>
      </c>
      <c r="S1383" s="244">
        <v>0</v>
      </c>
      <c r="V1383" s="259">
        <f t="shared" si="134"/>
        <v>0</v>
      </c>
      <c r="AH1383" s="245">
        <v>-1000</v>
      </c>
      <c r="AJ1383" s="245">
        <v>0</v>
      </c>
      <c r="AK1383" s="251">
        <v>-1000</v>
      </c>
      <c r="AP1383" s="257">
        <f t="shared" si="129"/>
        <v>-1000</v>
      </c>
      <c r="AS1383" s="245">
        <f t="shared" si="130"/>
        <v>-1000</v>
      </c>
      <c r="AU1383" s="8" t="s">
        <v>1286</v>
      </c>
    </row>
    <row r="1384" spans="2:47" hidden="1" x14ac:dyDescent="0.3">
      <c r="B1384" t="str">
        <f>VLOOKUP(D1384,'[1]DOF080 Rev'!B:B,1,FALSE)</f>
        <v>21631005</v>
      </c>
      <c r="C1384" t="str">
        <f>VLOOKUP(D1384,Category!A:B,2,FALSE)</f>
        <v>NCOS</v>
      </c>
      <c r="D1384" t="str">
        <f t="shared" si="133"/>
        <v>21631005</v>
      </c>
      <c r="E1384" t="str">
        <f t="shared" si="131"/>
        <v>People &amp; Place DirectorateAss Dir DevelopmentMarkets</v>
      </c>
      <c r="F1384" t="s">
        <v>482</v>
      </c>
      <c r="G1384" t="s">
        <v>483</v>
      </c>
      <c r="H1384" t="s">
        <v>955</v>
      </c>
      <c r="I1384" t="s">
        <v>1258</v>
      </c>
      <c r="J1384" t="s">
        <v>993</v>
      </c>
      <c r="K1384" t="s">
        <v>994</v>
      </c>
      <c r="L1384">
        <v>2163</v>
      </c>
      <c r="M1384" t="s">
        <v>996</v>
      </c>
      <c r="N1384">
        <v>1005</v>
      </c>
      <c r="O1384" t="s">
        <v>997</v>
      </c>
      <c r="P1384" s="6" t="str">
        <f t="shared" si="132"/>
        <v>Expenditure</v>
      </c>
      <c r="Q1384" s="246">
        <v>3150</v>
      </c>
      <c r="R1384" s="246">
        <v>3150</v>
      </c>
      <c r="S1384" s="244">
        <v>3150</v>
      </c>
      <c r="V1384" s="259">
        <f t="shared" si="134"/>
        <v>3150</v>
      </c>
      <c r="AJ1384" s="245">
        <v>3150</v>
      </c>
      <c r="AK1384" s="251">
        <v>3150</v>
      </c>
      <c r="AP1384" s="257">
        <f t="shared" si="129"/>
        <v>3150</v>
      </c>
      <c r="AS1384" s="245">
        <f t="shared" si="130"/>
        <v>3150</v>
      </c>
      <c r="AU1384" s="8" t="s">
        <v>1286</v>
      </c>
    </row>
    <row r="1385" spans="2:47" hidden="1" x14ac:dyDescent="0.3">
      <c r="B1385" t="str">
        <f>VLOOKUP(D1385,'[1]DOF080 Rev'!B:B,1,FALSE)</f>
        <v>21631031</v>
      </c>
      <c r="C1385" t="str">
        <f>VLOOKUP(D1385,Category!A:B,2,FALSE)</f>
        <v>NCOS</v>
      </c>
      <c r="D1385" t="str">
        <f t="shared" si="133"/>
        <v>21631031</v>
      </c>
      <c r="E1385" t="str">
        <f t="shared" si="131"/>
        <v>People &amp; Place DirectorateAss Dir DevelopmentMarkets</v>
      </c>
      <c r="F1385" t="s">
        <v>482</v>
      </c>
      <c r="G1385" t="s">
        <v>483</v>
      </c>
      <c r="H1385" t="s">
        <v>955</v>
      </c>
      <c r="I1385" t="s">
        <v>1258</v>
      </c>
      <c r="J1385" t="s">
        <v>993</v>
      </c>
      <c r="K1385" t="s">
        <v>994</v>
      </c>
      <c r="L1385">
        <v>2163</v>
      </c>
      <c r="M1385" t="s">
        <v>996</v>
      </c>
      <c r="N1385">
        <v>1031</v>
      </c>
      <c r="O1385" t="s">
        <v>529</v>
      </c>
      <c r="P1385" s="6" t="str">
        <f t="shared" si="132"/>
        <v>Expenditure</v>
      </c>
      <c r="Q1385" s="246">
        <v>400</v>
      </c>
      <c r="R1385" s="246">
        <v>400</v>
      </c>
      <c r="S1385" s="244">
        <v>400</v>
      </c>
      <c r="V1385" s="259">
        <f t="shared" si="134"/>
        <v>400</v>
      </c>
      <c r="X1385" s="245">
        <v>20</v>
      </c>
      <c r="AJ1385" s="245">
        <v>400</v>
      </c>
      <c r="AK1385" s="251">
        <v>420</v>
      </c>
      <c r="AP1385" s="257">
        <f t="shared" si="129"/>
        <v>420</v>
      </c>
      <c r="AS1385" s="245">
        <f t="shared" si="130"/>
        <v>420</v>
      </c>
      <c r="AU1385" s="8" t="s">
        <v>1286</v>
      </c>
    </row>
    <row r="1386" spans="2:47" hidden="1" x14ac:dyDescent="0.3">
      <c r="B1386" t="str">
        <f>VLOOKUP(D1386,'[1]DOF080 Rev'!B:B,1,FALSE)</f>
        <v>21638010</v>
      </c>
      <c r="C1386" t="str">
        <f>VLOOKUP(D1386,Category!A:B,2,FALSE)</f>
        <v>NCOS</v>
      </c>
      <c r="D1386" t="str">
        <f t="shared" si="133"/>
        <v>21638010</v>
      </c>
      <c r="E1386" t="str">
        <f t="shared" si="131"/>
        <v>People &amp; Place DirectorateAss Dir DevelopmentMarkets</v>
      </c>
      <c r="F1386" t="s">
        <v>482</v>
      </c>
      <c r="G1386" t="s">
        <v>483</v>
      </c>
      <c r="H1386" t="s">
        <v>955</v>
      </c>
      <c r="I1386" t="s">
        <v>1258</v>
      </c>
      <c r="J1386" t="s">
        <v>993</v>
      </c>
      <c r="K1386" t="s">
        <v>994</v>
      </c>
      <c r="L1386">
        <v>2163</v>
      </c>
      <c r="M1386" t="s">
        <v>996</v>
      </c>
      <c r="N1386">
        <v>8010</v>
      </c>
      <c r="O1386" t="s">
        <v>756</v>
      </c>
      <c r="P1386" s="6" t="str">
        <f t="shared" si="132"/>
        <v>Income</v>
      </c>
      <c r="Q1386" s="246">
        <v>-1500</v>
      </c>
      <c r="R1386" s="246">
        <v>-1500</v>
      </c>
      <c r="S1386" s="244">
        <v>-1500</v>
      </c>
      <c r="V1386" s="259">
        <f t="shared" si="134"/>
        <v>-1500</v>
      </c>
      <c r="AJ1386" s="245">
        <v>-1500</v>
      </c>
      <c r="AK1386" s="251">
        <v>-1500</v>
      </c>
      <c r="AP1386" s="257">
        <f t="shared" si="129"/>
        <v>-1500</v>
      </c>
      <c r="AS1386" s="245">
        <f t="shared" si="130"/>
        <v>-1500</v>
      </c>
      <c r="AU1386" s="8" t="s">
        <v>1286</v>
      </c>
    </row>
    <row r="1387" spans="2:47" hidden="1" x14ac:dyDescent="0.3">
      <c r="B1387" t="str">
        <f>VLOOKUP(D1387,'[1]DOF080 Rev'!B:B,1,FALSE)</f>
        <v>21642094</v>
      </c>
      <c r="C1387" t="str">
        <f>VLOOKUP(D1387,Category!A:B,2,FALSE)</f>
        <v>NCOS</v>
      </c>
      <c r="D1387" t="str">
        <f t="shared" si="133"/>
        <v>21642094</v>
      </c>
      <c r="E1387" t="str">
        <f t="shared" si="131"/>
        <v>People &amp; Place DirectorateAss Dir DevelopmentMarkets</v>
      </c>
      <c r="F1387" t="s">
        <v>482</v>
      </c>
      <c r="G1387" t="s">
        <v>483</v>
      </c>
      <c r="H1387" t="s">
        <v>955</v>
      </c>
      <c r="I1387" t="s">
        <v>1258</v>
      </c>
      <c r="J1387" t="s">
        <v>993</v>
      </c>
      <c r="K1387" t="s">
        <v>994</v>
      </c>
      <c r="L1387">
        <v>2164</v>
      </c>
      <c r="M1387" t="s">
        <v>998</v>
      </c>
      <c r="N1387">
        <v>2094</v>
      </c>
      <c r="O1387" t="s">
        <v>702</v>
      </c>
      <c r="P1387" s="6" t="str">
        <f t="shared" si="132"/>
        <v>Expenditure</v>
      </c>
      <c r="Q1387" s="246">
        <v>1220</v>
      </c>
      <c r="R1387" s="246">
        <v>1220</v>
      </c>
      <c r="S1387" s="244">
        <v>1220</v>
      </c>
      <c r="V1387" s="259">
        <f t="shared" si="134"/>
        <v>1220</v>
      </c>
      <c r="AJ1387" s="245">
        <v>1220</v>
      </c>
      <c r="AK1387" s="251">
        <v>1220</v>
      </c>
      <c r="AP1387" s="257">
        <f t="shared" si="129"/>
        <v>1220</v>
      </c>
      <c r="AS1387" s="245">
        <f t="shared" si="130"/>
        <v>1220</v>
      </c>
      <c r="AU1387" s="8" t="s">
        <v>1286</v>
      </c>
    </row>
    <row r="1388" spans="2:47" hidden="1" x14ac:dyDescent="0.3">
      <c r="B1388" t="str">
        <f>VLOOKUP(D1388,'[1]DOF080 Rev'!B:B,1,FALSE)</f>
        <v>23222094</v>
      </c>
      <c r="C1388" t="str">
        <f>VLOOKUP(D1388,Category!A:B,2,FALSE)</f>
        <v>NCOS</v>
      </c>
      <c r="D1388" t="str">
        <f t="shared" si="133"/>
        <v>23222094</v>
      </c>
      <c r="E1388" t="str">
        <f t="shared" si="131"/>
        <v>People &amp; Place DirectorateAss Dir DevelopmentMarkets</v>
      </c>
      <c r="F1388" t="s">
        <v>482</v>
      </c>
      <c r="G1388" t="s">
        <v>483</v>
      </c>
      <c r="H1388" t="s">
        <v>955</v>
      </c>
      <c r="I1388" t="s">
        <v>1258</v>
      </c>
      <c r="J1388" t="s">
        <v>993</v>
      </c>
      <c r="K1388" t="s">
        <v>994</v>
      </c>
      <c r="L1388">
        <v>2322</v>
      </c>
      <c r="M1388" t="s">
        <v>999</v>
      </c>
      <c r="N1388">
        <v>2094</v>
      </c>
      <c r="O1388" t="s">
        <v>702</v>
      </c>
      <c r="P1388" s="6" t="str">
        <f t="shared" si="132"/>
        <v>Expenditure</v>
      </c>
      <c r="Q1388" s="246">
        <v>800</v>
      </c>
      <c r="R1388" s="246">
        <v>800</v>
      </c>
      <c r="S1388" s="244">
        <v>800</v>
      </c>
      <c r="V1388" s="259">
        <f t="shared" si="134"/>
        <v>800</v>
      </c>
      <c r="AH1388" s="245">
        <v>-800</v>
      </c>
      <c r="AJ1388" s="245">
        <v>800</v>
      </c>
      <c r="AK1388" s="251">
        <v>0</v>
      </c>
      <c r="AP1388" s="257">
        <f t="shared" si="129"/>
        <v>0</v>
      </c>
      <c r="AS1388" s="245">
        <f t="shared" si="130"/>
        <v>0</v>
      </c>
      <c r="AU1388" s="8" t="s">
        <v>1286</v>
      </c>
    </row>
    <row r="1389" spans="2:47" hidden="1" x14ac:dyDescent="0.3">
      <c r="B1389" t="str">
        <f>VLOOKUP(D1389,'[1]DOF080 Rev'!B:B,1,FALSE)</f>
        <v>23822084</v>
      </c>
      <c r="C1389" t="str">
        <f>VLOOKUP(D1389,Category!A:B,2,FALSE)</f>
        <v>NCOS</v>
      </c>
      <c r="D1389" t="str">
        <f t="shared" si="133"/>
        <v>23822084</v>
      </c>
      <c r="E1389" t="str">
        <f t="shared" si="131"/>
        <v>People &amp; Place DirectorateAss Dir DevelopmentMarkets</v>
      </c>
      <c r="F1389" t="s">
        <v>482</v>
      </c>
      <c r="G1389" t="s">
        <v>483</v>
      </c>
      <c r="H1389" t="s">
        <v>955</v>
      </c>
      <c r="I1389" t="s">
        <v>1258</v>
      </c>
      <c r="J1389" t="s">
        <v>993</v>
      </c>
      <c r="K1389" t="s">
        <v>994</v>
      </c>
      <c r="L1389">
        <v>2382</v>
      </c>
      <c r="M1389" t="s">
        <v>1000</v>
      </c>
      <c r="N1389">
        <v>2084</v>
      </c>
      <c r="O1389" t="s">
        <v>497</v>
      </c>
      <c r="P1389" s="6" t="str">
        <f t="shared" si="132"/>
        <v>Expenditure</v>
      </c>
      <c r="Q1389" s="246">
        <v>4170</v>
      </c>
      <c r="R1389" s="246">
        <v>4170</v>
      </c>
      <c r="S1389" s="244">
        <v>4170</v>
      </c>
      <c r="V1389" s="259">
        <f t="shared" si="134"/>
        <v>4170</v>
      </c>
      <c r="AJ1389" s="245">
        <v>4170</v>
      </c>
      <c r="AK1389" s="251">
        <v>4170</v>
      </c>
      <c r="AP1389" s="257">
        <f t="shared" si="129"/>
        <v>4170</v>
      </c>
      <c r="AS1389" s="245">
        <f t="shared" si="130"/>
        <v>4170</v>
      </c>
      <c r="AU1389" s="8" t="s">
        <v>1286</v>
      </c>
    </row>
    <row r="1390" spans="2:47" ht="28.8" hidden="1" x14ac:dyDescent="0.3">
      <c r="B1390" t="str">
        <f>VLOOKUP(D1390,'[1]DOF080 Rev'!B:B,1,FALSE)</f>
        <v>20842015</v>
      </c>
      <c r="C1390" t="str">
        <f>VLOOKUP(D1390,Category!A:B,2,FALSE)</f>
        <v>NCOS</v>
      </c>
      <c r="D1390" t="str">
        <f t="shared" si="133"/>
        <v>20842015</v>
      </c>
      <c r="E1390" t="str">
        <f t="shared" si="131"/>
        <v>People &amp; Place DirectorateAss Dir CommunitiesMuseum</v>
      </c>
      <c r="F1390" t="s">
        <v>482</v>
      </c>
      <c r="G1390" t="s">
        <v>483</v>
      </c>
      <c r="H1390" t="s">
        <v>955</v>
      </c>
      <c r="I1390" t="s">
        <v>1220</v>
      </c>
      <c r="J1390" t="s">
        <v>1001</v>
      </c>
      <c r="K1390" t="s">
        <v>1002</v>
      </c>
      <c r="L1390">
        <v>2084</v>
      </c>
      <c r="M1390" t="s">
        <v>1003</v>
      </c>
      <c r="N1390">
        <v>2015</v>
      </c>
      <c r="O1390" t="s">
        <v>278</v>
      </c>
      <c r="P1390" s="6" t="str">
        <f t="shared" si="132"/>
        <v>Expenditure</v>
      </c>
      <c r="Q1390" s="246">
        <v>3410</v>
      </c>
      <c r="R1390" s="246">
        <v>3410</v>
      </c>
      <c r="S1390" s="244">
        <v>3410</v>
      </c>
      <c r="V1390" s="259">
        <f t="shared" si="134"/>
        <v>3410</v>
      </c>
      <c r="AH1390" s="245">
        <v>-410</v>
      </c>
      <c r="AJ1390" s="245">
        <v>3410</v>
      </c>
      <c r="AK1390" s="251">
        <v>3000</v>
      </c>
      <c r="AP1390" s="257">
        <f t="shared" si="129"/>
        <v>3000</v>
      </c>
      <c r="AS1390" s="245">
        <f t="shared" si="130"/>
        <v>3000</v>
      </c>
      <c r="AU1390" s="8" t="s">
        <v>3157</v>
      </c>
    </row>
    <row r="1391" spans="2:47" hidden="1" x14ac:dyDescent="0.3">
      <c r="B1391" t="str">
        <f>VLOOKUP(D1391,'[1]DOF080 Rev'!B:B,1,FALSE)</f>
        <v>20842016</v>
      </c>
      <c r="C1391" t="str">
        <f>VLOOKUP(D1391,Category!A:B,2,FALSE)</f>
        <v>NCOS</v>
      </c>
      <c r="D1391" t="str">
        <f t="shared" si="133"/>
        <v>20842016</v>
      </c>
      <c r="E1391" t="str">
        <f t="shared" si="131"/>
        <v>People &amp; Place DirectorateAss Dir CommunitiesMuseum</v>
      </c>
      <c r="F1391" t="s">
        <v>482</v>
      </c>
      <c r="G1391" t="s">
        <v>483</v>
      </c>
      <c r="H1391" t="s">
        <v>955</v>
      </c>
      <c r="I1391" t="s">
        <v>1220</v>
      </c>
      <c r="J1391" t="s">
        <v>1001</v>
      </c>
      <c r="K1391" t="s">
        <v>1002</v>
      </c>
      <c r="L1391">
        <v>2084</v>
      </c>
      <c r="M1391" t="s">
        <v>1003</v>
      </c>
      <c r="N1391">
        <v>2016</v>
      </c>
      <c r="O1391" t="s">
        <v>169</v>
      </c>
      <c r="P1391" s="6" t="str">
        <f t="shared" si="132"/>
        <v>Expenditure</v>
      </c>
      <c r="Q1391" s="246">
        <v>220</v>
      </c>
      <c r="R1391" s="246">
        <v>220</v>
      </c>
      <c r="S1391" s="244">
        <v>220</v>
      </c>
      <c r="V1391" s="259">
        <f t="shared" si="134"/>
        <v>220</v>
      </c>
      <c r="AJ1391" s="245">
        <v>220</v>
      </c>
      <c r="AK1391" s="251">
        <v>220</v>
      </c>
      <c r="AP1391" s="257">
        <f t="shared" si="129"/>
        <v>220</v>
      </c>
      <c r="AS1391" s="245">
        <f t="shared" si="130"/>
        <v>220</v>
      </c>
      <c r="AU1391" s="8" t="s">
        <v>1286</v>
      </c>
    </row>
    <row r="1392" spans="2:47" hidden="1" x14ac:dyDescent="0.3">
      <c r="B1392" t="str">
        <f>VLOOKUP(D1392,'[1]DOF080 Rev'!B:B,1,FALSE)</f>
        <v>20842025</v>
      </c>
      <c r="C1392" t="str">
        <f>VLOOKUP(D1392,Category!A:B,2,FALSE)</f>
        <v>NCOS</v>
      </c>
      <c r="D1392" t="str">
        <f t="shared" si="133"/>
        <v>20842025</v>
      </c>
      <c r="E1392" t="str">
        <f t="shared" si="131"/>
        <v>People &amp; Place DirectorateAss Dir CommunitiesMuseum</v>
      </c>
      <c r="F1392" t="s">
        <v>482</v>
      </c>
      <c r="G1392" t="s">
        <v>483</v>
      </c>
      <c r="H1392" t="s">
        <v>955</v>
      </c>
      <c r="I1392" t="s">
        <v>1220</v>
      </c>
      <c r="J1392" t="s">
        <v>1001</v>
      </c>
      <c r="K1392" t="s">
        <v>1002</v>
      </c>
      <c r="L1392">
        <v>2084</v>
      </c>
      <c r="M1392" t="s">
        <v>1003</v>
      </c>
      <c r="N1392">
        <v>2025</v>
      </c>
      <c r="O1392" t="s">
        <v>1004</v>
      </c>
      <c r="P1392" s="6" t="str">
        <f t="shared" si="132"/>
        <v>Expenditure</v>
      </c>
      <c r="Q1392" s="246">
        <v>2750</v>
      </c>
      <c r="R1392" s="246">
        <v>2750</v>
      </c>
      <c r="S1392" s="244">
        <v>2750</v>
      </c>
      <c r="V1392" s="259">
        <f t="shared" si="134"/>
        <v>2750</v>
      </c>
      <c r="AJ1392" s="245">
        <v>2750</v>
      </c>
      <c r="AK1392" s="251">
        <v>2750</v>
      </c>
      <c r="AP1392" s="257">
        <f t="shared" si="129"/>
        <v>2750</v>
      </c>
      <c r="AS1392" s="245">
        <f t="shared" si="130"/>
        <v>2750</v>
      </c>
      <c r="AU1392" s="8" t="s">
        <v>1286</v>
      </c>
    </row>
    <row r="1393" spans="2:47" hidden="1" x14ac:dyDescent="0.3">
      <c r="B1393" t="str">
        <f>VLOOKUP(D1393,'[1]DOF080 Rev'!B:B,1,FALSE)</f>
        <v>20842078</v>
      </c>
      <c r="C1393" t="str">
        <f>VLOOKUP(D1393,Category!A:B,2,FALSE)</f>
        <v>NCOS</v>
      </c>
      <c r="D1393" t="str">
        <f t="shared" si="133"/>
        <v>20842078</v>
      </c>
      <c r="E1393" t="str">
        <f t="shared" si="131"/>
        <v>People &amp; Place DirectorateAss Dir CommunitiesMuseum</v>
      </c>
      <c r="F1393" t="s">
        <v>482</v>
      </c>
      <c r="G1393" t="s">
        <v>483</v>
      </c>
      <c r="H1393" t="s">
        <v>955</v>
      </c>
      <c r="I1393" t="s">
        <v>1220</v>
      </c>
      <c r="J1393" t="s">
        <v>1001</v>
      </c>
      <c r="K1393" t="s">
        <v>1002</v>
      </c>
      <c r="L1393">
        <v>2084</v>
      </c>
      <c r="M1393" t="s">
        <v>1003</v>
      </c>
      <c r="N1393">
        <v>2078</v>
      </c>
      <c r="O1393" t="s">
        <v>284</v>
      </c>
      <c r="P1393" s="6" t="str">
        <f t="shared" si="132"/>
        <v>Expenditure</v>
      </c>
      <c r="Q1393" s="246">
        <v>430</v>
      </c>
      <c r="R1393" s="246">
        <v>430</v>
      </c>
      <c r="S1393" s="244">
        <v>430</v>
      </c>
      <c r="V1393" s="259">
        <f t="shared" si="134"/>
        <v>430</v>
      </c>
      <c r="AJ1393" s="245">
        <v>430</v>
      </c>
      <c r="AK1393" s="251">
        <v>430</v>
      </c>
      <c r="AP1393" s="257">
        <f t="shared" si="129"/>
        <v>430</v>
      </c>
      <c r="AS1393" s="245">
        <f t="shared" si="130"/>
        <v>430</v>
      </c>
      <c r="AU1393" s="8" t="s">
        <v>1286</v>
      </c>
    </row>
    <row r="1394" spans="2:47" hidden="1" x14ac:dyDescent="0.3">
      <c r="B1394" t="str">
        <f>VLOOKUP(D1394,'[1]DOF080 Rev'!B:B,1,FALSE)</f>
        <v>20842085</v>
      </c>
      <c r="C1394" t="str">
        <f>VLOOKUP(D1394,Category!A:B,2,FALSE)</f>
        <v>NCOS</v>
      </c>
      <c r="D1394" t="str">
        <f t="shared" si="133"/>
        <v>20842085</v>
      </c>
      <c r="E1394" t="str">
        <f t="shared" si="131"/>
        <v>People &amp; Place DirectorateAss Dir CommunitiesMuseum</v>
      </c>
      <c r="F1394" t="s">
        <v>482</v>
      </c>
      <c r="G1394" t="s">
        <v>483</v>
      </c>
      <c r="H1394" t="s">
        <v>955</v>
      </c>
      <c r="I1394" t="s">
        <v>1220</v>
      </c>
      <c r="J1394" t="s">
        <v>1001</v>
      </c>
      <c r="K1394" t="s">
        <v>1002</v>
      </c>
      <c r="L1394">
        <v>2084</v>
      </c>
      <c r="M1394" t="s">
        <v>1003</v>
      </c>
      <c r="N1394">
        <v>2085</v>
      </c>
      <c r="O1394" t="s">
        <v>280</v>
      </c>
      <c r="P1394" s="6" t="str">
        <f t="shared" si="132"/>
        <v>Expenditure</v>
      </c>
      <c r="Q1394" s="246">
        <v>980</v>
      </c>
      <c r="R1394" s="246">
        <v>980</v>
      </c>
      <c r="S1394" s="244">
        <v>980</v>
      </c>
      <c r="V1394" s="259">
        <f t="shared" si="134"/>
        <v>980</v>
      </c>
      <c r="X1394" s="245">
        <v>120</v>
      </c>
      <c r="AJ1394" s="245">
        <v>980</v>
      </c>
      <c r="AK1394" s="251">
        <v>1100</v>
      </c>
      <c r="AP1394" s="257">
        <f t="shared" si="129"/>
        <v>1100</v>
      </c>
      <c r="AS1394" s="245">
        <f t="shared" si="130"/>
        <v>1100</v>
      </c>
      <c r="AU1394" s="8" t="s">
        <v>350</v>
      </c>
    </row>
    <row r="1395" spans="2:47" hidden="1" x14ac:dyDescent="0.3">
      <c r="B1395" t="str">
        <f>VLOOKUP(D1395,'[1]DOF080 Rev'!B:B,1,FALSE)</f>
        <v>20842086</v>
      </c>
      <c r="C1395" t="str">
        <f>VLOOKUP(D1395,Category!A:B,2,FALSE)</f>
        <v>NCOS</v>
      </c>
      <c r="D1395" t="str">
        <f t="shared" si="133"/>
        <v>20842086</v>
      </c>
      <c r="E1395" t="str">
        <f t="shared" si="131"/>
        <v>People &amp; Place DirectorateAss Dir CommunitiesMuseum</v>
      </c>
      <c r="F1395" t="s">
        <v>482</v>
      </c>
      <c r="G1395" t="s">
        <v>483</v>
      </c>
      <c r="H1395" t="s">
        <v>955</v>
      </c>
      <c r="I1395" t="s">
        <v>1220</v>
      </c>
      <c r="J1395" t="s">
        <v>1001</v>
      </c>
      <c r="K1395" t="s">
        <v>1002</v>
      </c>
      <c r="L1395">
        <v>2084</v>
      </c>
      <c r="M1395" t="s">
        <v>1003</v>
      </c>
      <c r="N1395">
        <v>2086</v>
      </c>
      <c r="O1395" t="s">
        <v>291</v>
      </c>
      <c r="P1395" s="6" t="str">
        <f t="shared" si="132"/>
        <v>Expenditure</v>
      </c>
      <c r="Q1395" s="246">
        <v>1050</v>
      </c>
      <c r="R1395" s="246">
        <v>1050</v>
      </c>
      <c r="S1395" s="244">
        <v>1050</v>
      </c>
      <c r="V1395" s="259">
        <f t="shared" si="134"/>
        <v>1050</v>
      </c>
      <c r="AJ1395" s="245">
        <v>1050</v>
      </c>
      <c r="AK1395" s="251">
        <v>1050</v>
      </c>
      <c r="AP1395" s="257">
        <f t="shared" si="129"/>
        <v>1050</v>
      </c>
      <c r="AS1395" s="245">
        <f t="shared" si="130"/>
        <v>1050</v>
      </c>
      <c r="AU1395" s="8" t="s">
        <v>1286</v>
      </c>
    </row>
    <row r="1396" spans="2:47" hidden="1" x14ac:dyDescent="0.3">
      <c r="B1396" t="str">
        <f>VLOOKUP(D1396,'[1]DOF080 Rev'!B:B,1,FALSE)</f>
        <v>20872015</v>
      </c>
      <c r="C1396" t="str">
        <f>VLOOKUP(D1396,Category!A:B,2,FALSE)</f>
        <v>NCOS</v>
      </c>
      <c r="D1396" t="str">
        <f t="shared" si="133"/>
        <v>20872015</v>
      </c>
      <c r="E1396" t="str">
        <f t="shared" si="131"/>
        <v>People &amp; Place DirectorateAss Dir CommunitiesMuseum</v>
      </c>
      <c r="F1396" t="s">
        <v>482</v>
      </c>
      <c r="G1396" t="s">
        <v>483</v>
      </c>
      <c r="H1396" t="s">
        <v>955</v>
      </c>
      <c r="I1396" t="s">
        <v>1220</v>
      </c>
      <c r="J1396" t="s">
        <v>1001</v>
      </c>
      <c r="K1396" t="s">
        <v>1002</v>
      </c>
      <c r="L1396">
        <v>2087</v>
      </c>
      <c r="M1396" t="s">
        <v>1005</v>
      </c>
      <c r="N1396">
        <v>2015</v>
      </c>
      <c r="O1396" t="s">
        <v>278</v>
      </c>
      <c r="P1396" s="6" t="str">
        <f t="shared" si="132"/>
        <v>Expenditure</v>
      </c>
      <c r="Q1396" s="246">
        <v>1570</v>
      </c>
      <c r="R1396" s="246">
        <v>1570</v>
      </c>
      <c r="S1396" s="244">
        <v>1570</v>
      </c>
      <c r="V1396" s="259">
        <f t="shared" si="134"/>
        <v>1570</v>
      </c>
      <c r="X1396" s="245">
        <v>80</v>
      </c>
      <c r="AJ1396" s="245">
        <v>1570</v>
      </c>
      <c r="AK1396" s="251">
        <v>1650</v>
      </c>
      <c r="AP1396" s="257">
        <f t="shared" si="129"/>
        <v>1650</v>
      </c>
      <c r="AS1396" s="245">
        <f t="shared" si="130"/>
        <v>1650</v>
      </c>
      <c r="AU1396" s="8" t="s">
        <v>1286</v>
      </c>
    </row>
    <row r="1397" spans="2:47" hidden="1" x14ac:dyDescent="0.3">
      <c r="B1397" t="str">
        <f>VLOOKUP(D1397,'[1]DOF080 Rev'!B:B,1,FALSE)</f>
        <v>20892047</v>
      </c>
      <c r="C1397" t="str">
        <f>VLOOKUP(D1397,Category!A:B,2,FALSE)</f>
        <v>NCOS</v>
      </c>
      <c r="D1397" t="str">
        <f t="shared" si="133"/>
        <v>20892047</v>
      </c>
      <c r="E1397" t="str">
        <f t="shared" si="131"/>
        <v>People &amp; Place DirectorateAss Dir CommunitiesMuseum</v>
      </c>
      <c r="F1397" t="s">
        <v>482</v>
      </c>
      <c r="G1397" t="s">
        <v>483</v>
      </c>
      <c r="H1397" t="s">
        <v>955</v>
      </c>
      <c r="I1397" t="s">
        <v>1220</v>
      </c>
      <c r="J1397" t="s">
        <v>1001</v>
      </c>
      <c r="K1397" t="s">
        <v>1002</v>
      </c>
      <c r="L1397">
        <v>2089</v>
      </c>
      <c r="M1397" t="s">
        <v>1006</v>
      </c>
      <c r="N1397">
        <v>2047</v>
      </c>
      <c r="O1397" t="s">
        <v>299</v>
      </c>
      <c r="P1397" s="6" t="str">
        <f t="shared" si="132"/>
        <v>Expenditure</v>
      </c>
      <c r="Q1397" s="246">
        <v>4240</v>
      </c>
      <c r="R1397" s="246">
        <v>4240</v>
      </c>
      <c r="S1397" s="244">
        <v>4240</v>
      </c>
      <c r="V1397" s="259">
        <f t="shared" si="134"/>
        <v>4240</v>
      </c>
      <c r="AH1397" s="245">
        <v>-440</v>
      </c>
      <c r="AJ1397" s="245">
        <v>4240</v>
      </c>
      <c r="AK1397" s="251">
        <v>3800</v>
      </c>
      <c r="AP1397" s="257">
        <f t="shared" si="129"/>
        <v>3800</v>
      </c>
      <c r="AS1397" s="245">
        <f t="shared" si="130"/>
        <v>3800</v>
      </c>
      <c r="AU1397" s="8" t="s">
        <v>1286</v>
      </c>
    </row>
    <row r="1398" spans="2:47" hidden="1" x14ac:dyDescent="0.3">
      <c r="B1398" t="str">
        <f>VLOOKUP(D1398,'[1]DOF080 Rev'!B:B,1,FALSE)</f>
        <v>20897200</v>
      </c>
      <c r="C1398" t="str">
        <f>VLOOKUP(D1398,Category!A:B,2,FALSE)</f>
        <v>NCOS</v>
      </c>
      <c r="D1398" t="str">
        <f t="shared" si="133"/>
        <v>20897200</v>
      </c>
      <c r="E1398" t="str">
        <f t="shared" si="131"/>
        <v>People &amp; Place DirectorateAss Dir CommunitiesMuseum</v>
      </c>
      <c r="F1398" t="s">
        <v>482</v>
      </c>
      <c r="G1398" t="s">
        <v>483</v>
      </c>
      <c r="H1398" t="s">
        <v>955</v>
      </c>
      <c r="I1398" t="s">
        <v>1220</v>
      </c>
      <c r="J1398" t="s">
        <v>1001</v>
      </c>
      <c r="K1398" t="s">
        <v>1002</v>
      </c>
      <c r="L1398">
        <v>2089</v>
      </c>
      <c r="M1398" t="s">
        <v>1006</v>
      </c>
      <c r="N1398">
        <v>7200</v>
      </c>
      <c r="O1398" t="s">
        <v>255</v>
      </c>
      <c r="P1398" s="6" t="str">
        <f t="shared" si="132"/>
        <v>Income</v>
      </c>
      <c r="Q1398" s="246">
        <v>-500</v>
      </c>
      <c r="R1398" s="246">
        <v>-500</v>
      </c>
      <c r="S1398" s="244">
        <v>-500</v>
      </c>
      <c r="V1398" s="259">
        <f t="shared" si="134"/>
        <v>-500</v>
      </c>
      <c r="AI1398" s="245">
        <v>500</v>
      </c>
      <c r="AJ1398" s="245">
        <v>-500</v>
      </c>
      <c r="AK1398" s="251">
        <v>0</v>
      </c>
      <c r="AP1398" s="257">
        <f t="shared" si="129"/>
        <v>0</v>
      </c>
      <c r="AS1398" s="245">
        <f t="shared" si="130"/>
        <v>0</v>
      </c>
      <c r="AU1398" s="8" t="s">
        <v>1286</v>
      </c>
    </row>
    <row r="1399" spans="2:47" hidden="1" x14ac:dyDescent="0.3">
      <c r="B1399" t="str">
        <f>VLOOKUP(D1399,'[1]DOF080 Rev'!B:B,1,FALSE)</f>
        <v>20901002</v>
      </c>
      <c r="C1399" t="str">
        <f>VLOOKUP(D1399,Category!A:B,2,FALSE)</f>
        <v>NCOS</v>
      </c>
      <c r="D1399" t="str">
        <f t="shared" si="133"/>
        <v>20901002</v>
      </c>
      <c r="E1399" t="str">
        <f t="shared" si="131"/>
        <v>People &amp; Place DirectorateAss Dir CommunitiesMuseum</v>
      </c>
      <c r="F1399" t="s">
        <v>482</v>
      </c>
      <c r="G1399" t="s">
        <v>483</v>
      </c>
      <c r="H1399" t="s">
        <v>955</v>
      </c>
      <c r="I1399" t="s">
        <v>1220</v>
      </c>
      <c r="J1399" t="s">
        <v>1001</v>
      </c>
      <c r="K1399" t="s">
        <v>1002</v>
      </c>
      <c r="L1399">
        <v>2090</v>
      </c>
      <c r="M1399" t="s">
        <v>1007</v>
      </c>
      <c r="N1399">
        <v>1002</v>
      </c>
      <c r="O1399" t="s">
        <v>597</v>
      </c>
      <c r="P1399" s="6" t="str">
        <f t="shared" si="132"/>
        <v>Expenditure</v>
      </c>
      <c r="Q1399" s="246">
        <v>7720</v>
      </c>
      <c r="R1399" s="246">
        <v>7720</v>
      </c>
      <c r="S1399" s="244">
        <v>7720</v>
      </c>
      <c r="V1399" s="259">
        <f t="shared" si="134"/>
        <v>7720</v>
      </c>
      <c r="AH1399" s="245">
        <v>-5070</v>
      </c>
      <c r="AJ1399" s="245">
        <v>7720</v>
      </c>
      <c r="AK1399" s="251">
        <v>2650</v>
      </c>
      <c r="AP1399" s="257">
        <f t="shared" si="129"/>
        <v>2650</v>
      </c>
      <c r="AS1399" s="245">
        <f t="shared" si="130"/>
        <v>2650</v>
      </c>
      <c r="AU1399" s="8" t="s">
        <v>3158</v>
      </c>
    </row>
    <row r="1400" spans="2:47" hidden="1" x14ac:dyDescent="0.3">
      <c r="B1400" t="str">
        <f>VLOOKUP(D1400,'[1]DOF080 Rev'!B:B,1,FALSE)</f>
        <v>20901003</v>
      </c>
      <c r="C1400" t="str">
        <f>VLOOKUP(D1400,Category!A:B,2,FALSE)</f>
        <v>NCOS</v>
      </c>
      <c r="D1400" t="str">
        <f t="shared" si="133"/>
        <v>20901003</v>
      </c>
      <c r="E1400" t="str">
        <f t="shared" si="131"/>
        <v>People &amp; Place DirectorateAss Dir CommunitiesMuseum</v>
      </c>
      <c r="F1400" t="s">
        <v>482</v>
      </c>
      <c r="G1400" t="s">
        <v>483</v>
      </c>
      <c r="H1400" t="s">
        <v>955</v>
      </c>
      <c r="I1400" t="s">
        <v>1220</v>
      </c>
      <c r="J1400" t="s">
        <v>1001</v>
      </c>
      <c r="K1400" t="s">
        <v>1002</v>
      </c>
      <c r="L1400">
        <v>2090</v>
      </c>
      <c r="M1400" t="s">
        <v>1007</v>
      </c>
      <c r="N1400">
        <v>1003</v>
      </c>
      <c r="O1400" s="7" t="s">
        <v>384</v>
      </c>
      <c r="P1400" s="6" t="str">
        <f t="shared" si="132"/>
        <v>Expenditure</v>
      </c>
      <c r="Q1400" s="246">
        <v>1120</v>
      </c>
      <c r="R1400" s="246">
        <v>1120</v>
      </c>
      <c r="S1400" s="244">
        <v>1120</v>
      </c>
      <c r="V1400" s="259">
        <f t="shared" si="134"/>
        <v>1120</v>
      </c>
      <c r="X1400" s="245">
        <v>30</v>
      </c>
      <c r="AJ1400" s="245">
        <v>1120</v>
      </c>
      <c r="AK1400" s="251">
        <v>1150</v>
      </c>
      <c r="AP1400" s="257">
        <f t="shared" si="129"/>
        <v>1150</v>
      </c>
      <c r="AS1400" s="245">
        <f t="shared" si="130"/>
        <v>1150</v>
      </c>
      <c r="AU1400" s="8" t="s">
        <v>3159</v>
      </c>
    </row>
    <row r="1401" spans="2:47" hidden="1" x14ac:dyDescent="0.3">
      <c r="B1401" t="str">
        <f>VLOOKUP(D1401,'[1]DOF080 Rev'!B:B,1,FALSE)</f>
        <v>20901016</v>
      </c>
      <c r="C1401" t="str">
        <f>VLOOKUP(D1401,Category!A:B,2,FALSE)</f>
        <v>NCOS</v>
      </c>
      <c r="D1401" t="str">
        <f t="shared" si="133"/>
        <v>20901016</v>
      </c>
      <c r="E1401" t="str">
        <f t="shared" si="131"/>
        <v>People &amp; Place DirectorateAss Dir CommunitiesMuseum</v>
      </c>
      <c r="F1401" t="s">
        <v>482</v>
      </c>
      <c r="G1401" t="s">
        <v>483</v>
      </c>
      <c r="H1401" t="s">
        <v>955</v>
      </c>
      <c r="I1401" t="s">
        <v>1220</v>
      </c>
      <c r="J1401" t="s">
        <v>1001</v>
      </c>
      <c r="K1401" t="s">
        <v>1002</v>
      </c>
      <c r="L1401">
        <v>2090</v>
      </c>
      <c r="M1401" t="s">
        <v>1007</v>
      </c>
      <c r="N1401">
        <v>1016</v>
      </c>
      <c r="O1401" t="s">
        <v>599</v>
      </c>
      <c r="P1401" s="6" t="str">
        <f t="shared" si="132"/>
        <v>Expenditure</v>
      </c>
      <c r="Q1401" s="246">
        <v>5000</v>
      </c>
      <c r="R1401" s="246">
        <v>5000</v>
      </c>
      <c r="S1401" s="244">
        <v>5000</v>
      </c>
      <c r="V1401" s="259">
        <f t="shared" si="134"/>
        <v>5000</v>
      </c>
      <c r="AJ1401" s="245">
        <v>5000</v>
      </c>
      <c r="AK1401" s="251">
        <v>5000</v>
      </c>
      <c r="AP1401" s="257">
        <f t="shared" si="129"/>
        <v>5000</v>
      </c>
      <c r="AS1401" s="245">
        <f t="shared" si="130"/>
        <v>5000</v>
      </c>
      <c r="AU1401" s="8" t="s">
        <v>3160</v>
      </c>
    </row>
    <row r="1402" spans="2:47" hidden="1" x14ac:dyDescent="0.3">
      <c r="B1402" t="str">
        <f>VLOOKUP(D1402,'[1]DOF080 Rev'!B:B,1,FALSE)</f>
        <v>20901022</v>
      </c>
      <c r="C1402" t="str">
        <f>VLOOKUP(D1402,Category!A:B,2,FALSE)</f>
        <v>NCOS</v>
      </c>
      <c r="D1402" t="str">
        <f t="shared" si="133"/>
        <v>20901022</v>
      </c>
      <c r="E1402" t="str">
        <f t="shared" si="131"/>
        <v>People &amp; Place DirectorateAss Dir CommunitiesMuseum</v>
      </c>
      <c r="F1402" t="s">
        <v>482</v>
      </c>
      <c r="G1402" t="s">
        <v>483</v>
      </c>
      <c r="H1402" t="s">
        <v>955</v>
      </c>
      <c r="I1402" t="s">
        <v>1220</v>
      </c>
      <c r="J1402" t="s">
        <v>1001</v>
      </c>
      <c r="K1402" t="s">
        <v>1002</v>
      </c>
      <c r="L1402">
        <v>2090</v>
      </c>
      <c r="M1402" t="s">
        <v>1007</v>
      </c>
      <c r="N1402">
        <v>1022</v>
      </c>
      <c r="O1402" t="s">
        <v>602</v>
      </c>
      <c r="P1402" s="6" t="str">
        <f t="shared" si="132"/>
        <v>Expenditure</v>
      </c>
      <c r="Q1402" s="246">
        <v>1800</v>
      </c>
      <c r="R1402" s="246">
        <v>1800</v>
      </c>
      <c r="S1402" s="244">
        <v>1800</v>
      </c>
      <c r="V1402" s="259">
        <f t="shared" si="134"/>
        <v>1800</v>
      </c>
      <c r="X1402" s="245">
        <v>1950</v>
      </c>
      <c r="AJ1402" s="245">
        <v>1800</v>
      </c>
      <c r="AK1402" s="251">
        <v>3750</v>
      </c>
      <c r="AP1402" s="257">
        <f t="shared" si="129"/>
        <v>3750</v>
      </c>
      <c r="AS1402" s="245">
        <f t="shared" si="130"/>
        <v>3750</v>
      </c>
      <c r="AU1402" s="8" t="s">
        <v>1286</v>
      </c>
    </row>
    <row r="1403" spans="2:47" hidden="1" x14ac:dyDescent="0.3">
      <c r="B1403" t="str">
        <f>VLOOKUP(D1403,'[1]DOF080 Rev'!B:B,1,FALSE)</f>
        <v>20901026</v>
      </c>
      <c r="C1403" t="str">
        <f>VLOOKUP(D1403,Category!A:B,2,FALSE)</f>
        <v>NCOS</v>
      </c>
      <c r="D1403" t="str">
        <f t="shared" si="133"/>
        <v>20901026</v>
      </c>
      <c r="E1403" t="str">
        <f t="shared" si="131"/>
        <v>People &amp; Place DirectorateAss Dir CommunitiesMuseum</v>
      </c>
      <c r="F1403" t="s">
        <v>482</v>
      </c>
      <c r="G1403" t="s">
        <v>483</v>
      </c>
      <c r="H1403" t="s">
        <v>955</v>
      </c>
      <c r="I1403" t="s">
        <v>1220</v>
      </c>
      <c r="J1403" t="s">
        <v>1001</v>
      </c>
      <c r="K1403" t="s">
        <v>1002</v>
      </c>
      <c r="L1403">
        <v>2090</v>
      </c>
      <c r="M1403" t="s">
        <v>1007</v>
      </c>
      <c r="N1403">
        <v>1026</v>
      </c>
      <c r="O1403" t="s">
        <v>604</v>
      </c>
      <c r="P1403" s="6" t="str">
        <f t="shared" si="132"/>
        <v>Expenditure</v>
      </c>
      <c r="Q1403" s="246">
        <v>130</v>
      </c>
      <c r="R1403" s="246">
        <v>130</v>
      </c>
      <c r="S1403" s="244">
        <v>130</v>
      </c>
      <c r="V1403" s="259">
        <f t="shared" si="134"/>
        <v>130</v>
      </c>
      <c r="X1403" s="245">
        <v>10</v>
      </c>
      <c r="AJ1403" s="245">
        <v>130</v>
      </c>
      <c r="AK1403" s="251">
        <v>140</v>
      </c>
      <c r="AP1403" s="257">
        <f t="shared" si="129"/>
        <v>140</v>
      </c>
      <c r="AS1403" s="245">
        <f t="shared" si="130"/>
        <v>140</v>
      </c>
      <c r="AU1403" s="8" t="s">
        <v>1286</v>
      </c>
    </row>
    <row r="1404" spans="2:47" hidden="1" x14ac:dyDescent="0.3">
      <c r="B1404" t="str">
        <f>VLOOKUP(D1404,'[1]DOF080 Rev'!B:B,1,FALSE)</f>
        <v>20901031</v>
      </c>
      <c r="C1404" t="str">
        <f>VLOOKUP(D1404,Category!A:B,2,FALSE)</f>
        <v>NCOS</v>
      </c>
      <c r="D1404" t="str">
        <f t="shared" si="133"/>
        <v>20901031</v>
      </c>
      <c r="E1404" t="str">
        <f t="shared" si="131"/>
        <v>People &amp; Place DirectorateAss Dir CommunitiesMuseum</v>
      </c>
      <c r="F1404" t="s">
        <v>482</v>
      </c>
      <c r="G1404" t="s">
        <v>483</v>
      </c>
      <c r="H1404" t="s">
        <v>955</v>
      </c>
      <c r="I1404" t="s">
        <v>1220</v>
      </c>
      <c r="J1404" t="s">
        <v>1001</v>
      </c>
      <c r="K1404" t="s">
        <v>1002</v>
      </c>
      <c r="L1404">
        <v>2090</v>
      </c>
      <c r="M1404" t="s">
        <v>1007</v>
      </c>
      <c r="N1404">
        <v>1031</v>
      </c>
      <c r="O1404" t="s">
        <v>529</v>
      </c>
      <c r="P1404" s="6" t="str">
        <f t="shared" si="132"/>
        <v>Expenditure</v>
      </c>
      <c r="Q1404" s="246">
        <v>3950</v>
      </c>
      <c r="R1404" s="246">
        <v>3950</v>
      </c>
      <c r="S1404" s="244">
        <v>3950</v>
      </c>
      <c r="V1404" s="259">
        <f t="shared" si="134"/>
        <v>3950</v>
      </c>
      <c r="X1404" s="245">
        <v>10</v>
      </c>
      <c r="AJ1404" s="245">
        <v>3950</v>
      </c>
      <c r="AK1404" s="251">
        <v>3960</v>
      </c>
      <c r="AP1404" s="257">
        <f t="shared" si="129"/>
        <v>3960</v>
      </c>
      <c r="AS1404" s="245">
        <f t="shared" si="130"/>
        <v>3960</v>
      </c>
      <c r="AU1404" s="8" t="s">
        <v>350</v>
      </c>
    </row>
    <row r="1405" spans="2:47" hidden="1" x14ac:dyDescent="0.3">
      <c r="B1405" t="str">
        <f>VLOOKUP(D1405,'[1]DOF080 Rev'!B:B,1,FALSE)</f>
        <v>20901032</v>
      </c>
      <c r="C1405" t="str">
        <f>VLOOKUP(D1405,Category!A:B,2,FALSE)</f>
        <v>NCOS</v>
      </c>
      <c r="D1405" t="str">
        <f t="shared" si="133"/>
        <v>20901032</v>
      </c>
      <c r="E1405" t="str">
        <f t="shared" si="131"/>
        <v>People &amp; Place DirectorateAss Dir CommunitiesMuseum</v>
      </c>
      <c r="F1405" t="s">
        <v>482</v>
      </c>
      <c r="G1405" t="s">
        <v>483</v>
      </c>
      <c r="H1405" t="s">
        <v>955</v>
      </c>
      <c r="I1405" t="s">
        <v>1220</v>
      </c>
      <c r="J1405" t="s">
        <v>1001</v>
      </c>
      <c r="K1405" t="s">
        <v>1002</v>
      </c>
      <c r="L1405">
        <v>2090</v>
      </c>
      <c r="M1405" t="s">
        <v>1007</v>
      </c>
      <c r="N1405">
        <v>1032</v>
      </c>
      <c r="O1405" t="s">
        <v>530</v>
      </c>
      <c r="P1405" s="6" t="str">
        <f t="shared" si="132"/>
        <v>Expenditure</v>
      </c>
      <c r="Q1405" s="246">
        <v>280</v>
      </c>
      <c r="R1405" s="246">
        <v>280</v>
      </c>
      <c r="S1405" s="244">
        <v>280</v>
      </c>
      <c r="V1405" s="259">
        <f t="shared" si="134"/>
        <v>280</v>
      </c>
      <c r="AH1405" s="245">
        <v>-280</v>
      </c>
      <c r="AJ1405" s="245">
        <v>280</v>
      </c>
      <c r="AK1405" s="251">
        <v>0</v>
      </c>
      <c r="AP1405" s="257">
        <f t="shared" si="129"/>
        <v>0</v>
      </c>
      <c r="AS1405" s="245">
        <f t="shared" si="130"/>
        <v>0</v>
      </c>
      <c r="AU1405" s="8" t="s">
        <v>1286</v>
      </c>
    </row>
    <row r="1406" spans="2:47" hidden="1" x14ac:dyDescent="0.3">
      <c r="B1406" t="str">
        <f>VLOOKUP(D1406,'[1]DOF080 Rev'!B:B,1,FALSE)</f>
        <v>20901033</v>
      </c>
      <c r="C1406" t="str">
        <f>VLOOKUP(D1406,Category!A:B,2,FALSE)</f>
        <v>NCOS</v>
      </c>
      <c r="D1406" t="str">
        <f t="shared" si="133"/>
        <v>20901033</v>
      </c>
      <c r="E1406" t="str">
        <f t="shared" si="131"/>
        <v>People &amp; Place DirectorateAss Dir CommunitiesMuseum</v>
      </c>
      <c r="F1406" t="s">
        <v>482</v>
      </c>
      <c r="G1406" t="s">
        <v>483</v>
      </c>
      <c r="H1406" t="s">
        <v>955</v>
      </c>
      <c r="I1406" t="s">
        <v>1220</v>
      </c>
      <c r="J1406" t="s">
        <v>1001</v>
      </c>
      <c r="K1406" t="s">
        <v>1002</v>
      </c>
      <c r="L1406">
        <v>2090</v>
      </c>
      <c r="M1406" t="s">
        <v>1007</v>
      </c>
      <c r="N1406">
        <v>1033</v>
      </c>
      <c r="O1406" t="s">
        <v>656</v>
      </c>
      <c r="P1406" s="6" t="str">
        <f t="shared" si="132"/>
        <v>Expenditure</v>
      </c>
      <c r="Q1406" s="246">
        <v>0</v>
      </c>
      <c r="R1406" s="246">
        <v>0</v>
      </c>
      <c r="S1406" s="244">
        <v>0</v>
      </c>
      <c r="V1406" s="259">
        <f t="shared" si="134"/>
        <v>0</v>
      </c>
      <c r="X1406" s="245">
        <v>280</v>
      </c>
      <c r="AJ1406" s="245">
        <v>0</v>
      </c>
      <c r="AK1406" s="251">
        <v>280</v>
      </c>
      <c r="AP1406" s="257">
        <f t="shared" si="129"/>
        <v>280</v>
      </c>
      <c r="AS1406" s="245">
        <f t="shared" si="130"/>
        <v>280</v>
      </c>
      <c r="AU1406" s="8" t="s">
        <v>1286</v>
      </c>
    </row>
    <row r="1407" spans="2:47" hidden="1" x14ac:dyDescent="0.3">
      <c r="B1407" t="str">
        <f>VLOOKUP(D1407,'[1]DOF080 Rev'!B:B,1,FALSE)</f>
        <v>20901037</v>
      </c>
      <c r="C1407" t="str">
        <f>VLOOKUP(D1407,Category!A:B,2,FALSE)</f>
        <v>NCOS</v>
      </c>
      <c r="D1407" t="str">
        <f t="shared" si="133"/>
        <v>20901037</v>
      </c>
      <c r="E1407" t="str">
        <f t="shared" si="131"/>
        <v>People &amp; Place DirectorateAss Dir CommunitiesMuseum</v>
      </c>
      <c r="F1407" t="s">
        <v>482</v>
      </c>
      <c r="G1407" t="s">
        <v>483</v>
      </c>
      <c r="H1407" t="s">
        <v>955</v>
      </c>
      <c r="I1407" t="s">
        <v>1220</v>
      </c>
      <c r="J1407" t="s">
        <v>1001</v>
      </c>
      <c r="K1407" t="s">
        <v>1002</v>
      </c>
      <c r="L1407">
        <v>2090</v>
      </c>
      <c r="M1407" t="s">
        <v>1007</v>
      </c>
      <c r="N1407">
        <v>1037</v>
      </c>
      <c r="O1407" t="s">
        <v>605</v>
      </c>
      <c r="P1407" s="6" t="str">
        <f t="shared" si="132"/>
        <v>Expenditure</v>
      </c>
      <c r="Q1407" s="246">
        <v>40</v>
      </c>
      <c r="R1407" s="246">
        <v>40</v>
      </c>
      <c r="S1407" s="244">
        <v>40</v>
      </c>
      <c r="V1407" s="259">
        <f t="shared" si="134"/>
        <v>40</v>
      </c>
      <c r="X1407" s="245">
        <v>10</v>
      </c>
      <c r="AJ1407" s="245">
        <v>40</v>
      </c>
      <c r="AK1407" s="251">
        <v>50</v>
      </c>
      <c r="AP1407" s="257">
        <f t="shared" si="129"/>
        <v>50</v>
      </c>
      <c r="AS1407" s="245">
        <f t="shared" si="130"/>
        <v>50</v>
      </c>
      <c r="AU1407" s="8" t="s">
        <v>1286</v>
      </c>
    </row>
    <row r="1408" spans="2:47" hidden="1" x14ac:dyDescent="0.3">
      <c r="B1408" t="str">
        <f>VLOOKUP(D1408,'[1]DOF080 Rev'!B:B,1,FALSE)</f>
        <v>20901040</v>
      </c>
      <c r="C1408" t="str">
        <f>VLOOKUP(D1408,Category!A:B,2,FALSE)</f>
        <v>NCOS</v>
      </c>
      <c r="D1408" t="str">
        <f t="shared" si="133"/>
        <v>20901040</v>
      </c>
      <c r="E1408" t="str">
        <f t="shared" si="131"/>
        <v>People &amp; Place DirectorateAss Dir CommunitiesMuseum</v>
      </c>
      <c r="F1408" t="s">
        <v>482</v>
      </c>
      <c r="G1408" t="s">
        <v>483</v>
      </c>
      <c r="H1408" t="s">
        <v>955</v>
      </c>
      <c r="I1408" t="s">
        <v>1220</v>
      </c>
      <c r="J1408" t="s">
        <v>1001</v>
      </c>
      <c r="K1408" t="s">
        <v>1002</v>
      </c>
      <c r="L1408">
        <v>2090</v>
      </c>
      <c r="M1408" t="s">
        <v>1007</v>
      </c>
      <c r="N1408">
        <v>1040</v>
      </c>
      <c r="O1408" t="s">
        <v>606</v>
      </c>
      <c r="P1408" s="6" t="str">
        <f t="shared" si="132"/>
        <v>Expenditure</v>
      </c>
      <c r="Q1408" s="246">
        <v>210</v>
      </c>
      <c r="R1408" s="246">
        <v>210</v>
      </c>
      <c r="S1408" s="244">
        <v>210</v>
      </c>
      <c r="V1408" s="259">
        <f t="shared" si="134"/>
        <v>210</v>
      </c>
      <c r="AJ1408" s="245">
        <v>210</v>
      </c>
      <c r="AK1408" s="251">
        <v>210</v>
      </c>
      <c r="AP1408" s="257">
        <f t="shared" si="129"/>
        <v>210</v>
      </c>
      <c r="AS1408" s="245">
        <f t="shared" si="130"/>
        <v>210</v>
      </c>
      <c r="AU1408" s="8" t="s">
        <v>1286</v>
      </c>
    </row>
    <row r="1409" spans="2:47" hidden="1" x14ac:dyDescent="0.3">
      <c r="B1409" t="str">
        <f>VLOOKUP(D1409,'[1]DOF080 Rev'!B:B,1,FALSE)</f>
        <v>20901042</v>
      </c>
      <c r="C1409" t="str">
        <f>VLOOKUP(D1409,Category!A:B,2,FALSE)</f>
        <v>NCOS</v>
      </c>
      <c r="D1409" t="str">
        <f t="shared" si="133"/>
        <v>20901042</v>
      </c>
      <c r="E1409" t="str">
        <f t="shared" si="131"/>
        <v>People &amp; Place DirectorateAss Dir CommunitiesMuseum</v>
      </c>
      <c r="F1409" t="s">
        <v>482</v>
      </c>
      <c r="G1409" t="s">
        <v>483</v>
      </c>
      <c r="H1409" t="s">
        <v>955</v>
      </c>
      <c r="I1409" t="s">
        <v>1220</v>
      </c>
      <c r="J1409" t="s">
        <v>1001</v>
      </c>
      <c r="K1409" t="s">
        <v>1002</v>
      </c>
      <c r="L1409">
        <v>2090</v>
      </c>
      <c r="M1409" t="s">
        <v>1007</v>
      </c>
      <c r="N1409">
        <v>1042</v>
      </c>
      <c r="O1409" t="s">
        <v>180</v>
      </c>
      <c r="P1409" s="6" t="str">
        <f t="shared" si="132"/>
        <v>Expenditure</v>
      </c>
      <c r="Q1409" s="246">
        <v>200</v>
      </c>
      <c r="R1409" s="246">
        <v>200</v>
      </c>
      <c r="S1409" s="244">
        <v>200</v>
      </c>
      <c r="V1409" s="259">
        <f t="shared" si="134"/>
        <v>200</v>
      </c>
      <c r="AJ1409" s="245">
        <v>200</v>
      </c>
      <c r="AK1409" s="251">
        <v>200</v>
      </c>
      <c r="AP1409" s="257">
        <f t="shared" si="129"/>
        <v>200</v>
      </c>
      <c r="AS1409" s="245">
        <f t="shared" si="130"/>
        <v>200</v>
      </c>
      <c r="AU1409" s="8" t="s">
        <v>350</v>
      </c>
    </row>
    <row r="1410" spans="2:47" hidden="1" x14ac:dyDescent="0.3">
      <c r="B1410" t="str">
        <f>VLOOKUP(D1410,'[1]DOF080 Rev'!B:B,1,FALSE)</f>
        <v>20901050</v>
      </c>
      <c r="C1410" t="str">
        <f>VLOOKUP(D1410,Category!A:B,2,FALSE)</f>
        <v>NCOS</v>
      </c>
      <c r="D1410" t="str">
        <f t="shared" si="133"/>
        <v>20901050</v>
      </c>
      <c r="E1410" t="str">
        <f t="shared" si="131"/>
        <v>People &amp; Place DirectorateAss Dir CommunitiesMuseum</v>
      </c>
      <c r="F1410" t="s">
        <v>482</v>
      </c>
      <c r="G1410" t="s">
        <v>483</v>
      </c>
      <c r="H1410" t="s">
        <v>955</v>
      </c>
      <c r="I1410" t="s">
        <v>1220</v>
      </c>
      <c r="J1410" t="s">
        <v>1001</v>
      </c>
      <c r="K1410" t="s">
        <v>1002</v>
      </c>
      <c r="L1410">
        <v>2090</v>
      </c>
      <c r="M1410" t="s">
        <v>1007</v>
      </c>
      <c r="N1410">
        <v>1050</v>
      </c>
      <c r="O1410" s="7" t="s">
        <v>609</v>
      </c>
      <c r="P1410" s="6" t="str">
        <f t="shared" si="132"/>
        <v>Expenditure</v>
      </c>
      <c r="Q1410" s="246">
        <v>260</v>
      </c>
      <c r="R1410" s="246">
        <v>260</v>
      </c>
      <c r="S1410" s="244">
        <v>260</v>
      </c>
      <c r="V1410" s="259">
        <f t="shared" si="134"/>
        <v>260</v>
      </c>
      <c r="AJ1410" s="245">
        <v>260</v>
      </c>
      <c r="AK1410" s="251">
        <v>260</v>
      </c>
      <c r="AP1410" s="257">
        <f t="shared" si="129"/>
        <v>260</v>
      </c>
      <c r="AS1410" s="245">
        <f t="shared" si="130"/>
        <v>260</v>
      </c>
      <c r="AU1410" s="8" t="s">
        <v>1286</v>
      </c>
    </row>
    <row r="1411" spans="2:47" hidden="1" x14ac:dyDescent="0.3">
      <c r="B1411" t="str">
        <f>VLOOKUP(D1411,'[1]DOF080 Rev'!B:B,1,FALSE)</f>
        <v>20901051</v>
      </c>
      <c r="C1411" t="str">
        <f>VLOOKUP(D1411,Category!A:B,2,FALSE)</f>
        <v>NCOS</v>
      </c>
      <c r="D1411" t="str">
        <f t="shared" si="133"/>
        <v>20901051</v>
      </c>
      <c r="E1411" t="str">
        <f t="shared" si="131"/>
        <v>People &amp; Place DirectorateAss Dir CommunitiesMuseum</v>
      </c>
      <c r="F1411" t="s">
        <v>482</v>
      </c>
      <c r="G1411" t="s">
        <v>483</v>
      </c>
      <c r="H1411" t="s">
        <v>955</v>
      </c>
      <c r="I1411" t="s">
        <v>1220</v>
      </c>
      <c r="J1411" t="s">
        <v>1001</v>
      </c>
      <c r="K1411" t="s">
        <v>1002</v>
      </c>
      <c r="L1411">
        <v>2090</v>
      </c>
      <c r="M1411" t="s">
        <v>1007</v>
      </c>
      <c r="N1411">
        <v>1051</v>
      </c>
      <c r="O1411" s="7" t="s">
        <v>610</v>
      </c>
      <c r="P1411" s="6" t="str">
        <f t="shared" si="132"/>
        <v>Expenditure</v>
      </c>
      <c r="Q1411" s="246">
        <v>630</v>
      </c>
      <c r="R1411" s="246">
        <v>630</v>
      </c>
      <c r="S1411" s="244">
        <v>630</v>
      </c>
      <c r="V1411" s="259">
        <f t="shared" si="134"/>
        <v>630</v>
      </c>
      <c r="AJ1411" s="245">
        <v>630</v>
      </c>
      <c r="AK1411" s="251">
        <v>630</v>
      </c>
      <c r="AP1411" s="257">
        <f t="shared" si="129"/>
        <v>630</v>
      </c>
      <c r="AS1411" s="245">
        <f t="shared" si="130"/>
        <v>630</v>
      </c>
      <c r="AU1411" s="8" t="s">
        <v>1286</v>
      </c>
    </row>
    <row r="1412" spans="2:47" hidden="1" x14ac:dyDescent="0.3">
      <c r="B1412" t="str">
        <f>VLOOKUP(D1412,'[1]DOF080 Rev'!B:B,1,FALSE)</f>
        <v>20901101</v>
      </c>
      <c r="C1412" t="str">
        <f>VLOOKUP(D1412,Category!A:B,2,FALSE)</f>
        <v>NCOS</v>
      </c>
      <c r="D1412" t="str">
        <f t="shared" si="133"/>
        <v>20901101</v>
      </c>
      <c r="E1412" t="str">
        <f t="shared" si="131"/>
        <v>People &amp; Place DirectorateAss Dir CommunitiesMuseum</v>
      </c>
      <c r="F1412" t="s">
        <v>482</v>
      </c>
      <c r="G1412" t="s">
        <v>483</v>
      </c>
      <c r="H1412" t="s">
        <v>955</v>
      </c>
      <c r="I1412" t="s">
        <v>1220</v>
      </c>
      <c r="J1412" t="s">
        <v>1001</v>
      </c>
      <c r="K1412" t="s">
        <v>1002</v>
      </c>
      <c r="L1412">
        <v>2090</v>
      </c>
      <c r="M1412" t="s">
        <v>1007</v>
      </c>
      <c r="N1412">
        <v>1101</v>
      </c>
      <c r="O1412" t="s">
        <v>797</v>
      </c>
      <c r="P1412" s="6" t="str">
        <f t="shared" si="132"/>
        <v>Expenditure</v>
      </c>
      <c r="Q1412" s="246">
        <v>660</v>
      </c>
      <c r="R1412" s="246">
        <v>660</v>
      </c>
      <c r="S1412" s="244">
        <v>660</v>
      </c>
      <c r="V1412" s="259">
        <f t="shared" si="134"/>
        <v>660</v>
      </c>
      <c r="X1412" s="245">
        <v>340</v>
      </c>
      <c r="AJ1412" s="245">
        <v>660</v>
      </c>
      <c r="AK1412" s="251">
        <v>1000</v>
      </c>
      <c r="AP1412" s="257">
        <f t="shared" si="129"/>
        <v>1000</v>
      </c>
      <c r="AS1412" s="245">
        <f t="shared" si="130"/>
        <v>1000</v>
      </c>
      <c r="AU1412" s="8" t="s">
        <v>3161</v>
      </c>
    </row>
    <row r="1413" spans="2:47" hidden="1" x14ac:dyDescent="0.3">
      <c r="B1413" t="str">
        <f>VLOOKUP(D1413,'[1]DOF080 Rev'!B:B,1,FALSE)</f>
        <v>20905002</v>
      </c>
      <c r="C1413" t="s">
        <v>1294</v>
      </c>
      <c r="D1413" t="str">
        <f t="shared" si="133"/>
        <v>20905002</v>
      </c>
      <c r="E1413" t="str">
        <f t="shared" si="131"/>
        <v>People &amp; Place DirectorateAss Dir CommunitiesMuseum</v>
      </c>
      <c r="F1413" t="s">
        <v>482</v>
      </c>
      <c r="G1413" t="s">
        <v>483</v>
      </c>
      <c r="H1413" t="s">
        <v>955</v>
      </c>
      <c r="I1413" t="s">
        <v>1220</v>
      </c>
      <c r="J1413" t="s">
        <v>1001</v>
      </c>
      <c r="K1413" t="s">
        <v>1002</v>
      </c>
      <c r="L1413">
        <v>2090</v>
      </c>
      <c r="M1413" t="s">
        <v>1007</v>
      </c>
      <c r="N1413">
        <v>5002</v>
      </c>
      <c r="O1413" t="s">
        <v>308</v>
      </c>
      <c r="P1413" s="6" t="s">
        <v>1185</v>
      </c>
      <c r="Q1413" s="246">
        <v>1880</v>
      </c>
      <c r="R1413" s="246">
        <v>1880</v>
      </c>
      <c r="S1413" s="244">
        <v>1880</v>
      </c>
      <c r="V1413" s="259">
        <f t="shared" si="134"/>
        <v>1880</v>
      </c>
      <c r="AJ1413" s="245">
        <v>1880</v>
      </c>
      <c r="AK1413" s="251">
        <v>1880</v>
      </c>
      <c r="AP1413" s="257">
        <f t="shared" si="129"/>
        <v>1880</v>
      </c>
      <c r="AS1413" s="245">
        <f t="shared" si="130"/>
        <v>1880</v>
      </c>
      <c r="AU1413" s="8" t="s">
        <v>350</v>
      </c>
    </row>
    <row r="1414" spans="2:47" x14ac:dyDescent="0.3">
      <c r="B1414" t="str">
        <f>VLOOKUP(D1414,'[1]DOF080 Rev'!B:B,1,FALSE)</f>
        <v>3041</v>
      </c>
      <c r="C1414" t="str">
        <f>VLOOKUP(D1414,Category!A:B,2,FALSE)</f>
        <v>NCOS</v>
      </c>
      <c r="D1414" t="str">
        <f t="shared" si="133"/>
        <v>3041</v>
      </c>
      <c r="E1414" t="str">
        <f t="shared" si="131"/>
        <v>People &amp; Place DirectorateAss Dir DevelopmentPlanning Services</v>
      </c>
      <c r="F1414" t="s">
        <v>482</v>
      </c>
      <c r="G1414" t="s">
        <v>483</v>
      </c>
      <c r="H1414" t="s">
        <v>955</v>
      </c>
      <c r="I1414" t="s">
        <v>1258</v>
      </c>
      <c r="J1414" t="s">
        <v>1008</v>
      </c>
      <c r="K1414" t="s">
        <v>1009</v>
      </c>
      <c r="L1414">
        <v>304</v>
      </c>
      <c r="M1414" t="s">
        <v>1009</v>
      </c>
      <c r="N1414">
        <v>1</v>
      </c>
      <c r="O1414" t="s">
        <v>158</v>
      </c>
      <c r="P1414" s="6" t="str">
        <f t="shared" si="132"/>
        <v>Expenditure</v>
      </c>
      <c r="Q1414" s="246">
        <v>694240</v>
      </c>
      <c r="R1414" s="246">
        <v>694240</v>
      </c>
      <c r="S1414" s="244">
        <f>694240-33642</f>
        <v>660598</v>
      </c>
      <c r="V1414" s="259">
        <f t="shared" si="134"/>
        <v>660598</v>
      </c>
      <c r="W1414" s="245">
        <v>2</v>
      </c>
      <c r="AD1414" s="259"/>
      <c r="AJ1414" s="245">
        <v>694240</v>
      </c>
      <c r="AK1414" s="255">
        <v>660600</v>
      </c>
      <c r="AP1414" s="352">
        <f t="shared" ref="AP1414:AP1477" si="135">SUM(AK1414:AO1414)</f>
        <v>660600</v>
      </c>
      <c r="AQ1414" s="265">
        <v>40000</v>
      </c>
      <c r="AS1414" s="245">
        <f t="shared" ref="AS1414:AS1477" si="136">SUM(AP1414:AR1414)</f>
        <v>700600</v>
      </c>
      <c r="AU1414" s="8" t="s">
        <v>1286</v>
      </c>
    </row>
    <row r="1415" spans="2:47" hidden="1" x14ac:dyDescent="0.3">
      <c r="B1415" t="str">
        <f>VLOOKUP(D1415,'[1]DOF080 Rev'!B:B,1,FALSE)</f>
        <v>3043</v>
      </c>
      <c r="C1415" t="str">
        <f>VLOOKUP(D1415,Category!A:B,2,FALSE)</f>
        <v>NCOS</v>
      </c>
      <c r="D1415" t="str">
        <f t="shared" si="133"/>
        <v>3043</v>
      </c>
      <c r="E1415" t="str">
        <f t="shared" ref="E1415:E1478" si="137">G1415&amp;I1415&amp;K1415</f>
        <v>People &amp; Place DirectorateAss Dir DevelopmentPlanning Services</v>
      </c>
      <c r="F1415" t="s">
        <v>482</v>
      </c>
      <c r="G1415" t="s">
        <v>483</v>
      </c>
      <c r="H1415" t="s">
        <v>955</v>
      </c>
      <c r="I1415" t="s">
        <v>1258</v>
      </c>
      <c r="J1415" t="s">
        <v>1008</v>
      </c>
      <c r="K1415" t="s">
        <v>1009</v>
      </c>
      <c r="L1415">
        <v>304</v>
      </c>
      <c r="M1415" t="s">
        <v>1009</v>
      </c>
      <c r="N1415">
        <v>3</v>
      </c>
      <c r="O1415" t="s">
        <v>277</v>
      </c>
      <c r="P1415" s="6" t="str">
        <f t="shared" ref="P1415:P1478" si="138">IF(N1415&lt;5000,"Expenditure","Income")</f>
        <v>Expenditure</v>
      </c>
      <c r="Q1415" s="246">
        <v>0</v>
      </c>
      <c r="R1415" s="246">
        <v>0</v>
      </c>
      <c r="S1415" s="244">
        <v>5307</v>
      </c>
      <c r="V1415" s="259">
        <f t="shared" si="134"/>
        <v>5307</v>
      </c>
      <c r="AE1415" s="245">
        <v>-5307</v>
      </c>
      <c r="AJ1415" s="245">
        <v>0</v>
      </c>
      <c r="AK1415" s="251">
        <v>0</v>
      </c>
      <c r="AP1415" s="257">
        <f t="shared" si="135"/>
        <v>0</v>
      </c>
      <c r="AQ1415" s="265">
        <v>150000</v>
      </c>
      <c r="AS1415" s="245">
        <f t="shared" si="136"/>
        <v>150000</v>
      </c>
      <c r="AU1415" s="8" t="s">
        <v>1286</v>
      </c>
    </row>
    <row r="1416" spans="2:47" hidden="1" x14ac:dyDescent="0.3">
      <c r="B1416" t="str">
        <f>VLOOKUP(D1416,'[1]DOF080 Rev'!B:B,1,FALSE)</f>
        <v>3048</v>
      </c>
      <c r="C1416" t="str">
        <f>VLOOKUP(D1416,Category!A:B,2,FALSE)</f>
        <v>NCOS</v>
      </c>
      <c r="D1416" t="str">
        <f t="shared" ref="D1416:D1479" si="139">L1416&amp;N1416</f>
        <v>3048</v>
      </c>
      <c r="E1416" t="str">
        <f t="shared" si="137"/>
        <v>People &amp; Place DirectorateAss Dir DevelopmentPlanning Services</v>
      </c>
      <c r="F1416" t="s">
        <v>482</v>
      </c>
      <c r="G1416" t="s">
        <v>483</v>
      </c>
      <c r="H1416" t="s">
        <v>955</v>
      </c>
      <c r="I1416" t="s">
        <v>1258</v>
      </c>
      <c r="J1416" t="s">
        <v>1008</v>
      </c>
      <c r="K1416" t="s">
        <v>1009</v>
      </c>
      <c r="L1416">
        <v>304</v>
      </c>
      <c r="M1416" t="s">
        <v>1009</v>
      </c>
      <c r="N1416">
        <v>8</v>
      </c>
      <c r="O1416" t="s">
        <v>159</v>
      </c>
      <c r="P1416" s="6" t="str">
        <f t="shared" si="138"/>
        <v>Expenditure</v>
      </c>
      <c r="Q1416" s="246">
        <v>0</v>
      </c>
      <c r="R1416" s="246">
        <v>0</v>
      </c>
      <c r="S1416" s="244">
        <v>0</v>
      </c>
      <c r="V1416" s="259">
        <f t="shared" ref="V1416:V1479" si="140">SUM(S1416:U1416)</f>
        <v>0</v>
      </c>
      <c r="AJ1416" s="245">
        <v>0</v>
      </c>
      <c r="AK1416" s="251">
        <v>0</v>
      </c>
      <c r="AP1416" s="257">
        <f t="shared" si="135"/>
        <v>0</v>
      </c>
      <c r="AS1416" s="245">
        <f t="shared" si="136"/>
        <v>0</v>
      </c>
      <c r="AU1416" s="8" t="s">
        <v>1286</v>
      </c>
    </row>
    <row r="1417" spans="2:47" hidden="1" x14ac:dyDescent="0.3">
      <c r="B1417" t="str">
        <f>VLOOKUP(D1417,'[1]DOF080 Rev'!B:B,1,FALSE)</f>
        <v>3041504</v>
      </c>
      <c r="C1417" t="str">
        <f>VLOOKUP(D1417,Category!A:B,2,FALSE)</f>
        <v>NCOS</v>
      </c>
      <c r="D1417" t="str">
        <f t="shared" si="139"/>
        <v>3041504</v>
      </c>
      <c r="E1417" t="str">
        <f t="shared" si="137"/>
        <v>People &amp; Place DirectorateAss Dir DevelopmentPlanning Services</v>
      </c>
      <c r="F1417" t="s">
        <v>482</v>
      </c>
      <c r="G1417" t="s">
        <v>483</v>
      </c>
      <c r="H1417" t="s">
        <v>955</v>
      </c>
      <c r="I1417" t="s">
        <v>1258</v>
      </c>
      <c r="J1417" t="s">
        <v>1008</v>
      </c>
      <c r="K1417" t="s">
        <v>1009</v>
      </c>
      <c r="L1417">
        <v>304</v>
      </c>
      <c r="M1417" t="s">
        <v>1009</v>
      </c>
      <c r="N1417">
        <v>1504</v>
      </c>
      <c r="O1417" t="s">
        <v>161</v>
      </c>
      <c r="P1417" s="6" t="str">
        <f t="shared" si="138"/>
        <v>Expenditure</v>
      </c>
      <c r="Q1417" s="246">
        <v>13000</v>
      </c>
      <c r="R1417" s="246">
        <v>13000</v>
      </c>
      <c r="S1417" s="244">
        <v>13000</v>
      </c>
      <c r="V1417" s="259">
        <f t="shared" si="140"/>
        <v>13000</v>
      </c>
      <c r="AJ1417" s="245">
        <v>13000</v>
      </c>
      <c r="AK1417" s="251">
        <v>13000</v>
      </c>
      <c r="AP1417" s="257">
        <f t="shared" si="135"/>
        <v>13000</v>
      </c>
      <c r="AS1417" s="245">
        <f t="shared" si="136"/>
        <v>13000</v>
      </c>
      <c r="AU1417" s="8" t="s">
        <v>1286</v>
      </c>
    </row>
    <row r="1418" spans="2:47" hidden="1" x14ac:dyDescent="0.3">
      <c r="B1418" t="str">
        <f>VLOOKUP(D1418,'[1]DOF080 Rev'!B:B,1,FALSE)</f>
        <v>3042000</v>
      </c>
      <c r="C1418" t="str">
        <f>VLOOKUP(D1418,Category!A:B,2,FALSE)</f>
        <v>NCOS</v>
      </c>
      <c r="D1418" t="str">
        <f t="shared" si="139"/>
        <v>3042000</v>
      </c>
      <c r="E1418" t="str">
        <f t="shared" si="137"/>
        <v>People &amp; Place DirectorateAss Dir DevelopmentPlanning Services</v>
      </c>
      <c r="F1418" t="s">
        <v>482</v>
      </c>
      <c r="G1418" t="s">
        <v>483</v>
      </c>
      <c r="H1418" t="s">
        <v>955</v>
      </c>
      <c r="I1418" t="s">
        <v>1258</v>
      </c>
      <c r="J1418" t="s">
        <v>1008</v>
      </c>
      <c r="K1418" t="s">
        <v>1009</v>
      </c>
      <c r="L1418">
        <v>304</v>
      </c>
      <c r="M1418" t="s">
        <v>1009</v>
      </c>
      <c r="N1418">
        <v>2000</v>
      </c>
      <c r="O1418" t="s">
        <v>271</v>
      </c>
      <c r="P1418" s="6" t="str">
        <f t="shared" si="138"/>
        <v>Expenditure</v>
      </c>
      <c r="Q1418" s="246">
        <v>300</v>
      </c>
      <c r="R1418" s="246">
        <v>300</v>
      </c>
      <c r="S1418" s="244">
        <v>300</v>
      </c>
      <c r="V1418" s="259">
        <f t="shared" si="140"/>
        <v>300</v>
      </c>
      <c r="AJ1418" s="245">
        <v>300</v>
      </c>
      <c r="AK1418" s="251">
        <v>300</v>
      </c>
      <c r="AP1418" s="257">
        <f t="shared" si="135"/>
        <v>300</v>
      </c>
      <c r="AS1418" s="245">
        <f t="shared" si="136"/>
        <v>300</v>
      </c>
      <c r="AU1418" s="8" t="s">
        <v>1286</v>
      </c>
    </row>
    <row r="1419" spans="2:47" hidden="1" x14ac:dyDescent="0.3">
      <c r="B1419" t="str">
        <f>VLOOKUP(D1419,'[1]DOF080 Rev'!B:B,1,FALSE)</f>
        <v>3042078</v>
      </c>
      <c r="C1419" t="str">
        <f>VLOOKUP(D1419,Category!A:B,2,FALSE)</f>
        <v>NCOS</v>
      </c>
      <c r="D1419" t="str">
        <f t="shared" si="139"/>
        <v>3042078</v>
      </c>
      <c r="E1419" t="str">
        <f t="shared" si="137"/>
        <v>People &amp; Place DirectorateAss Dir DevelopmentPlanning Services</v>
      </c>
      <c r="F1419" t="s">
        <v>482</v>
      </c>
      <c r="G1419" t="s">
        <v>483</v>
      </c>
      <c r="H1419" t="s">
        <v>955</v>
      </c>
      <c r="I1419" t="s">
        <v>1258</v>
      </c>
      <c r="J1419" t="s">
        <v>1008</v>
      </c>
      <c r="K1419" t="s">
        <v>1009</v>
      </c>
      <c r="L1419">
        <v>304</v>
      </c>
      <c r="M1419" t="s">
        <v>1009</v>
      </c>
      <c r="N1419">
        <v>2078</v>
      </c>
      <c r="O1419" t="s">
        <v>284</v>
      </c>
      <c r="P1419" s="6" t="str">
        <f t="shared" si="138"/>
        <v>Expenditure</v>
      </c>
      <c r="Q1419" s="246">
        <v>3220</v>
      </c>
      <c r="R1419" s="246">
        <v>3220</v>
      </c>
      <c r="S1419" s="244">
        <v>3220</v>
      </c>
      <c r="V1419" s="259">
        <f t="shared" si="140"/>
        <v>3220</v>
      </c>
      <c r="X1419" s="245">
        <v>780</v>
      </c>
      <c r="AJ1419" s="245">
        <v>3220</v>
      </c>
      <c r="AK1419" s="251">
        <v>4000</v>
      </c>
      <c r="AP1419" s="257">
        <f t="shared" si="135"/>
        <v>4000</v>
      </c>
      <c r="AS1419" s="245">
        <f t="shared" si="136"/>
        <v>4000</v>
      </c>
      <c r="AU1419" s="8" t="s">
        <v>1286</v>
      </c>
    </row>
    <row r="1420" spans="2:47" hidden="1" x14ac:dyDescent="0.3">
      <c r="B1420" t="str">
        <f>VLOOKUP(D1420,'[1]DOF080 Rev'!B:B,1,FALSE)</f>
        <v>3042085</v>
      </c>
      <c r="C1420" t="str">
        <f>VLOOKUP(D1420,Category!A:B,2,FALSE)</f>
        <v>NCOS</v>
      </c>
      <c r="D1420" t="str">
        <f t="shared" si="139"/>
        <v>3042085</v>
      </c>
      <c r="E1420" t="str">
        <f t="shared" si="137"/>
        <v>People &amp; Place DirectorateAss Dir DevelopmentPlanning Services</v>
      </c>
      <c r="F1420" t="s">
        <v>482</v>
      </c>
      <c r="G1420" t="s">
        <v>483</v>
      </c>
      <c r="H1420" t="s">
        <v>955</v>
      </c>
      <c r="I1420" t="s">
        <v>1258</v>
      </c>
      <c r="J1420" t="s">
        <v>1008</v>
      </c>
      <c r="K1420" t="s">
        <v>1009</v>
      </c>
      <c r="L1420">
        <v>304</v>
      </c>
      <c r="M1420" t="s">
        <v>1009</v>
      </c>
      <c r="N1420">
        <v>2085</v>
      </c>
      <c r="O1420" t="s">
        <v>280</v>
      </c>
      <c r="P1420" s="6" t="str">
        <f t="shared" si="138"/>
        <v>Expenditure</v>
      </c>
      <c r="Q1420" s="246">
        <v>5070</v>
      </c>
      <c r="R1420" s="246">
        <v>5070</v>
      </c>
      <c r="S1420" s="244">
        <v>5070</v>
      </c>
      <c r="V1420" s="259">
        <f t="shared" si="140"/>
        <v>5070</v>
      </c>
      <c r="X1420" s="245">
        <v>1110</v>
      </c>
      <c r="AJ1420" s="245">
        <v>5070</v>
      </c>
      <c r="AK1420" s="251">
        <v>6180</v>
      </c>
      <c r="AP1420" s="257">
        <f t="shared" si="135"/>
        <v>6180</v>
      </c>
      <c r="AS1420" s="245">
        <f t="shared" si="136"/>
        <v>6180</v>
      </c>
      <c r="AU1420" s="8" t="s">
        <v>1286</v>
      </c>
    </row>
    <row r="1421" spans="2:47" hidden="1" x14ac:dyDescent="0.3">
      <c r="B1421" t="str">
        <f>VLOOKUP(D1421,'[1]DOF080 Rev'!B:B,1,FALSE)</f>
        <v>20492000</v>
      </c>
      <c r="C1421" t="str">
        <f>VLOOKUP(D1421,Category!A:B,2,FALSE)</f>
        <v>NCOS</v>
      </c>
      <c r="D1421" t="str">
        <f t="shared" si="139"/>
        <v>20492000</v>
      </c>
      <c r="E1421" t="str">
        <f t="shared" si="137"/>
        <v>Corporate Services DirectorateAss Dir Customers &amp; PerformanceTourist Information Centres</v>
      </c>
      <c r="F1421" t="s">
        <v>482</v>
      </c>
      <c r="G1421" t="s">
        <v>338</v>
      </c>
      <c r="H1421" t="s">
        <v>955</v>
      </c>
      <c r="I1421" t="s">
        <v>1207</v>
      </c>
      <c r="J1421" t="s">
        <v>1010</v>
      </c>
      <c r="K1421" t="s">
        <v>1011</v>
      </c>
      <c r="L1421">
        <v>2049</v>
      </c>
      <c r="M1421" s="7" t="s">
        <v>1012</v>
      </c>
      <c r="N1421">
        <v>2000</v>
      </c>
      <c r="O1421" t="s">
        <v>271</v>
      </c>
      <c r="P1421" s="6" t="str">
        <f t="shared" si="138"/>
        <v>Expenditure</v>
      </c>
      <c r="Q1421" s="246">
        <v>1040</v>
      </c>
      <c r="R1421" s="246">
        <v>1040</v>
      </c>
      <c r="S1421" s="244">
        <v>1040</v>
      </c>
      <c r="V1421" s="259">
        <f t="shared" si="140"/>
        <v>1040</v>
      </c>
      <c r="AJ1421" s="245">
        <v>1040</v>
      </c>
      <c r="AK1421" s="251">
        <v>1040</v>
      </c>
      <c r="AP1421" s="257">
        <f t="shared" si="135"/>
        <v>1040</v>
      </c>
      <c r="AS1421" s="245">
        <f t="shared" si="136"/>
        <v>1040</v>
      </c>
      <c r="AU1421" s="8" t="s">
        <v>1286</v>
      </c>
    </row>
    <row r="1422" spans="2:47" hidden="1" x14ac:dyDescent="0.3">
      <c r="B1422" t="str">
        <f>VLOOKUP(D1422,'[1]DOF080 Rev'!B:B,1,FALSE)</f>
        <v>20492031</v>
      </c>
      <c r="C1422" t="str">
        <f>VLOOKUP(D1422,Category!A:B,2,FALSE)</f>
        <v>NCOS</v>
      </c>
      <c r="D1422" t="str">
        <f t="shared" si="139"/>
        <v>20492031</v>
      </c>
      <c r="E1422" t="str">
        <f t="shared" si="137"/>
        <v>Corporate Services DirectorateAss Dir Customers &amp; PerformanceTourist Information Centres</v>
      </c>
      <c r="F1422" t="s">
        <v>482</v>
      </c>
      <c r="G1422" t="s">
        <v>338</v>
      </c>
      <c r="H1422" t="s">
        <v>955</v>
      </c>
      <c r="I1422" t="s">
        <v>1207</v>
      </c>
      <c r="J1422" t="s">
        <v>1010</v>
      </c>
      <c r="K1422" t="s">
        <v>1011</v>
      </c>
      <c r="L1422">
        <v>2049</v>
      </c>
      <c r="M1422" s="7" t="s">
        <v>1012</v>
      </c>
      <c r="N1422">
        <v>2031</v>
      </c>
      <c r="O1422" t="s">
        <v>496</v>
      </c>
      <c r="P1422" s="6" t="str">
        <f t="shared" si="138"/>
        <v>Expenditure</v>
      </c>
      <c r="Q1422" s="246">
        <v>500</v>
      </c>
      <c r="R1422" s="246">
        <v>500</v>
      </c>
      <c r="S1422" s="244">
        <v>500</v>
      </c>
      <c r="V1422" s="259">
        <f t="shared" si="140"/>
        <v>500</v>
      </c>
      <c r="AH1422" s="245">
        <v>-200</v>
      </c>
      <c r="AJ1422" s="245">
        <v>500</v>
      </c>
      <c r="AK1422" s="251">
        <v>300</v>
      </c>
      <c r="AP1422" s="257">
        <f t="shared" si="135"/>
        <v>300</v>
      </c>
      <c r="AS1422" s="245">
        <f t="shared" si="136"/>
        <v>300</v>
      </c>
      <c r="AU1422" s="8" t="s">
        <v>1286</v>
      </c>
    </row>
    <row r="1423" spans="2:47" hidden="1" x14ac:dyDescent="0.3">
      <c r="B1423" t="str">
        <f>VLOOKUP(D1423,'[1]DOF080 Rev'!B:B,1,FALSE)</f>
        <v>20505002</v>
      </c>
      <c r="C1423" t="s">
        <v>1294</v>
      </c>
      <c r="D1423" t="str">
        <f t="shared" si="139"/>
        <v>20505002</v>
      </c>
      <c r="E1423" t="str">
        <f t="shared" si="137"/>
        <v>Corporate Services DirectorateAss Dir Customers &amp; PerformanceTourist Information Centres</v>
      </c>
      <c r="F1423" t="s">
        <v>482</v>
      </c>
      <c r="G1423" t="s">
        <v>338</v>
      </c>
      <c r="H1423" t="s">
        <v>955</v>
      </c>
      <c r="I1423" t="s">
        <v>1207</v>
      </c>
      <c r="J1423" t="s">
        <v>1010</v>
      </c>
      <c r="K1423" t="s">
        <v>1011</v>
      </c>
      <c r="L1423">
        <v>2050</v>
      </c>
      <c r="M1423" t="s">
        <v>1013</v>
      </c>
      <c r="N1423">
        <v>5002</v>
      </c>
      <c r="O1423" t="s">
        <v>308</v>
      </c>
      <c r="P1423" s="6" t="s">
        <v>1185</v>
      </c>
      <c r="Q1423" s="246">
        <v>2430</v>
      </c>
      <c r="R1423" s="246">
        <v>2430</v>
      </c>
      <c r="S1423" s="244">
        <v>2430</v>
      </c>
      <c r="V1423" s="259">
        <f t="shared" si="140"/>
        <v>2430</v>
      </c>
      <c r="AJ1423" s="245">
        <v>2430</v>
      </c>
      <c r="AK1423" s="251">
        <v>2430</v>
      </c>
      <c r="AP1423" s="257">
        <f t="shared" si="135"/>
        <v>2430</v>
      </c>
      <c r="AS1423" s="245">
        <f t="shared" si="136"/>
        <v>2430</v>
      </c>
      <c r="AU1423" s="8" t="s">
        <v>3162</v>
      </c>
    </row>
    <row r="1424" spans="2:47" hidden="1" x14ac:dyDescent="0.3">
      <c r="B1424" t="str">
        <f>VLOOKUP(D1424,'[1]DOF080 Rev'!B:B,1,FALSE)</f>
        <v>20507500</v>
      </c>
      <c r="C1424" t="str">
        <f>VLOOKUP(D1424,Category!A:B,2,FALSE)</f>
        <v>NCOS</v>
      </c>
      <c r="D1424" t="str">
        <f t="shared" si="139"/>
        <v>20507500</v>
      </c>
      <c r="E1424" t="str">
        <f t="shared" si="137"/>
        <v>Corporate Services DirectorateAss Dir Customers &amp; PerformanceTourist Information Centres</v>
      </c>
      <c r="F1424" t="s">
        <v>482</v>
      </c>
      <c r="G1424" t="s">
        <v>338</v>
      </c>
      <c r="H1424" t="s">
        <v>955</v>
      </c>
      <c r="I1424" t="s">
        <v>1207</v>
      </c>
      <c r="J1424" t="s">
        <v>1010</v>
      </c>
      <c r="K1424" t="s">
        <v>1011</v>
      </c>
      <c r="L1424">
        <v>2050</v>
      </c>
      <c r="M1424" t="s">
        <v>1013</v>
      </c>
      <c r="N1424">
        <v>7500</v>
      </c>
      <c r="O1424" t="s">
        <v>213</v>
      </c>
      <c r="P1424" s="6" t="str">
        <f t="shared" si="138"/>
        <v>Income</v>
      </c>
      <c r="Q1424" s="246">
        <v>-4500</v>
      </c>
      <c r="R1424" s="246">
        <v>-4500</v>
      </c>
      <c r="S1424" s="244">
        <v>-4500</v>
      </c>
      <c r="V1424" s="259">
        <f t="shared" si="140"/>
        <v>-4500</v>
      </c>
      <c r="AI1424" s="245">
        <v>2500</v>
      </c>
      <c r="AJ1424" s="245">
        <v>-4500</v>
      </c>
      <c r="AK1424" s="251">
        <v>-2000</v>
      </c>
      <c r="AP1424" s="257">
        <f t="shared" si="135"/>
        <v>-2000</v>
      </c>
      <c r="AS1424" s="245">
        <f t="shared" si="136"/>
        <v>-2000</v>
      </c>
      <c r="AU1424" s="8" t="s">
        <v>3163</v>
      </c>
    </row>
    <row r="1425" spans="2:47" hidden="1" x14ac:dyDescent="0.3">
      <c r="B1425" t="str">
        <f>VLOOKUP(D1425,'[1]DOF080 Rev'!B:B,1,FALSE)</f>
        <v>20508104</v>
      </c>
      <c r="C1425" t="str">
        <f>VLOOKUP(D1425,Category!A:B,2,FALSE)</f>
        <v>NCOS</v>
      </c>
      <c r="D1425" t="str">
        <f t="shared" si="139"/>
        <v>20508104</v>
      </c>
      <c r="E1425" t="str">
        <f t="shared" si="137"/>
        <v>Corporate Services DirectorateAss Dir Customers &amp; PerformanceTourist Information Centres</v>
      </c>
      <c r="F1425" t="s">
        <v>482</v>
      </c>
      <c r="G1425" t="s">
        <v>338</v>
      </c>
      <c r="H1425" t="s">
        <v>955</v>
      </c>
      <c r="I1425" t="s">
        <v>1207</v>
      </c>
      <c r="J1425" t="s">
        <v>1010</v>
      </c>
      <c r="K1425" t="s">
        <v>1011</v>
      </c>
      <c r="L1425">
        <v>2050</v>
      </c>
      <c r="M1425" t="s">
        <v>1013</v>
      </c>
      <c r="N1425">
        <v>8104</v>
      </c>
      <c r="O1425" t="s">
        <v>1014</v>
      </c>
      <c r="P1425" s="6" t="str">
        <f t="shared" si="138"/>
        <v>Income</v>
      </c>
      <c r="Q1425" s="246">
        <v>-600</v>
      </c>
      <c r="R1425" s="246">
        <v>-600</v>
      </c>
      <c r="S1425" s="244">
        <v>-600</v>
      </c>
      <c r="V1425" s="259">
        <f t="shared" si="140"/>
        <v>-600</v>
      </c>
      <c r="AI1425" s="245">
        <v>300</v>
      </c>
      <c r="AJ1425" s="245">
        <v>-600</v>
      </c>
      <c r="AK1425" s="251">
        <v>-300</v>
      </c>
      <c r="AP1425" s="257">
        <f t="shared" si="135"/>
        <v>-300</v>
      </c>
      <c r="AS1425" s="245">
        <f t="shared" si="136"/>
        <v>-300</v>
      </c>
      <c r="AU1425" s="8" t="s">
        <v>1286</v>
      </c>
    </row>
    <row r="1426" spans="2:47" hidden="1" x14ac:dyDescent="0.3">
      <c r="B1426" t="str">
        <f>VLOOKUP(D1426,'[1]DOF080 Rev'!B:B,1,FALSE)</f>
        <v>20552079</v>
      </c>
      <c r="C1426" t="str">
        <f>VLOOKUP(D1426,Category!A:B,2,FALSE)</f>
        <v>NCOS</v>
      </c>
      <c r="D1426" t="str">
        <f t="shared" si="139"/>
        <v>20552079</v>
      </c>
      <c r="E1426" t="str">
        <f t="shared" si="137"/>
        <v>Corporate Services DirectorateAss Dir Customers &amp; PerformanceTourist Information Centres</v>
      </c>
      <c r="F1426" t="s">
        <v>482</v>
      </c>
      <c r="G1426" t="s">
        <v>338</v>
      </c>
      <c r="H1426" t="s">
        <v>955</v>
      </c>
      <c r="I1426" t="s">
        <v>1207</v>
      </c>
      <c r="J1426" t="s">
        <v>1010</v>
      </c>
      <c r="K1426" t="s">
        <v>1011</v>
      </c>
      <c r="L1426">
        <v>2055</v>
      </c>
      <c r="M1426" t="s">
        <v>1015</v>
      </c>
      <c r="N1426">
        <v>2079</v>
      </c>
      <c r="O1426" t="s">
        <v>35</v>
      </c>
      <c r="P1426" s="6" t="str">
        <f t="shared" si="138"/>
        <v>Expenditure</v>
      </c>
      <c r="Q1426" s="246">
        <v>3130</v>
      </c>
      <c r="R1426" s="246">
        <v>3130</v>
      </c>
      <c r="S1426" s="244">
        <v>3130</v>
      </c>
      <c r="V1426" s="259">
        <f t="shared" si="140"/>
        <v>3130</v>
      </c>
      <c r="AH1426" s="245">
        <v>-3130</v>
      </c>
      <c r="AJ1426" s="245">
        <v>3130</v>
      </c>
      <c r="AK1426" s="251">
        <v>0</v>
      </c>
      <c r="AP1426" s="257">
        <f t="shared" si="135"/>
        <v>0</v>
      </c>
      <c r="AS1426" s="245">
        <f t="shared" si="136"/>
        <v>0</v>
      </c>
      <c r="AU1426" s="8" t="s">
        <v>1286</v>
      </c>
    </row>
    <row r="1427" spans="2:47" hidden="1" x14ac:dyDescent="0.3">
      <c r="B1427" t="str">
        <f>VLOOKUP(D1427,'[1]DOF080 Rev'!B:B,1,FALSE)</f>
        <v>20621000</v>
      </c>
      <c r="C1427" t="str">
        <f>VLOOKUP(D1427,Category!A:B,2,FALSE)</f>
        <v>NCOS</v>
      </c>
      <c r="D1427" t="str">
        <f t="shared" si="139"/>
        <v>20621000</v>
      </c>
      <c r="E1427" t="str">
        <f t="shared" si="137"/>
        <v>Corporate Services DirectorateAss Dir Customers &amp; PerformanceTourist Information Centres</v>
      </c>
      <c r="F1427" t="s">
        <v>482</v>
      </c>
      <c r="G1427" t="s">
        <v>338</v>
      </c>
      <c r="H1427" t="s">
        <v>955</v>
      </c>
      <c r="I1427" t="s">
        <v>1207</v>
      </c>
      <c r="J1427" t="s">
        <v>1010</v>
      </c>
      <c r="K1427" t="s">
        <v>1011</v>
      </c>
      <c r="L1427">
        <v>2062</v>
      </c>
      <c r="M1427" t="s">
        <v>1016</v>
      </c>
      <c r="N1427">
        <v>1000</v>
      </c>
      <c r="O1427" t="s">
        <v>427</v>
      </c>
      <c r="P1427" s="6" t="str">
        <f t="shared" si="138"/>
        <v>Expenditure</v>
      </c>
      <c r="Q1427" s="246">
        <v>1600</v>
      </c>
      <c r="R1427" s="246">
        <v>1600</v>
      </c>
      <c r="S1427" s="244">
        <v>1600</v>
      </c>
      <c r="V1427" s="259">
        <f t="shared" si="140"/>
        <v>1600</v>
      </c>
      <c r="AJ1427" s="245">
        <v>1600</v>
      </c>
      <c r="AK1427" s="251">
        <v>1600</v>
      </c>
      <c r="AP1427" s="257">
        <f t="shared" si="135"/>
        <v>1600</v>
      </c>
      <c r="AS1427" s="245">
        <f t="shared" si="136"/>
        <v>1600</v>
      </c>
      <c r="AU1427" s="8" t="s">
        <v>1286</v>
      </c>
    </row>
    <row r="1428" spans="2:47" ht="28.8" hidden="1" x14ac:dyDescent="0.3">
      <c r="B1428" t="str">
        <f>VLOOKUP(D1428,'[1]DOF080 Rev'!B:B,1,FALSE)</f>
        <v>20621002</v>
      </c>
      <c r="C1428" t="str">
        <f>VLOOKUP(D1428,Category!A:B,2,FALSE)</f>
        <v>NCOS</v>
      </c>
      <c r="D1428" t="str">
        <f t="shared" si="139"/>
        <v>20621002</v>
      </c>
      <c r="E1428" t="str">
        <f t="shared" si="137"/>
        <v>Corporate Services DirectorateAss Dir Customers &amp; PerformanceTourist Information Centres</v>
      </c>
      <c r="F1428" t="s">
        <v>482</v>
      </c>
      <c r="G1428" t="s">
        <v>338</v>
      </c>
      <c r="H1428" t="s">
        <v>955</v>
      </c>
      <c r="I1428" t="s">
        <v>1207</v>
      </c>
      <c r="J1428" t="s">
        <v>1010</v>
      </c>
      <c r="K1428" t="s">
        <v>1011</v>
      </c>
      <c r="L1428">
        <v>2062</v>
      </c>
      <c r="M1428" t="s">
        <v>1016</v>
      </c>
      <c r="N1428">
        <v>1002</v>
      </c>
      <c r="O1428" t="s">
        <v>597</v>
      </c>
      <c r="P1428" s="6" t="str">
        <f t="shared" si="138"/>
        <v>Expenditure</v>
      </c>
      <c r="Q1428" s="246">
        <v>2620</v>
      </c>
      <c r="R1428" s="246">
        <v>2620</v>
      </c>
      <c r="S1428" s="244">
        <v>2620</v>
      </c>
      <c r="V1428" s="259">
        <f t="shared" si="140"/>
        <v>2620</v>
      </c>
      <c r="X1428" s="245">
        <v>5320</v>
      </c>
      <c r="AJ1428" s="245">
        <v>2620</v>
      </c>
      <c r="AK1428" s="251">
        <v>7940</v>
      </c>
      <c r="AP1428" s="257">
        <f t="shared" si="135"/>
        <v>7940</v>
      </c>
      <c r="AS1428" s="245">
        <f t="shared" si="136"/>
        <v>7940</v>
      </c>
      <c r="AU1428" s="8" t="s">
        <v>3164</v>
      </c>
    </row>
    <row r="1429" spans="2:47" hidden="1" x14ac:dyDescent="0.3">
      <c r="B1429" t="str">
        <f>VLOOKUP(D1429,'[1]DOF080 Rev'!B:B,1,FALSE)</f>
        <v>20621003</v>
      </c>
      <c r="C1429" t="str">
        <f>VLOOKUP(D1429,Category!A:B,2,FALSE)</f>
        <v>NCOS</v>
      </c>
      <c r="D1429" t="str">
        <f t="shared" si="139"/>
        <v>20621003</v>
      </c>
      <c r="E1429" t="str">
        <f t="shared" si="137"/>
        <v>Corporate Services DirectorateAss Dir Customers &amp; PerformanceTourist Information Centres</v>
      </c>
      <c r="F1429" t="s">
        <v>482</v>
      </c>
      <c r="G1429" t="s">
        <v>338</v>
      </c>
      <c r="H1429" t="s">
        <v>955</v>
      </c>
      <c r="I1429" t="s">
        <v>1207</v>
      </c>
      <c r="J1429" t="s">
        <v>1010</v>
      </c>
      <c r="K1429" t="s">
        <v>1011</v>
      </c>
      <c r="L1429">
        <v>2062</v>
      </c>
      <c r="M1429" t="s">
        <v>1016</v>
      </c>
      <c r="N1429">
        <v>1003</v>
      </c>
      <c r="O1429" s="7" t="s">
        <v>384</v>
      </c>
      <c r="P1429" s="6" t="str">
        <f t="shared" si="138"/>
        <v>Expenditure</v>
      </c>
      <c r="Q1429" s="246">
        <v>1130</v>
      </c>
      <c r="R1429" s="246">
        <v>1130</v>
      </c>
      <c r="S1429" s="244">
        <v>1130</v>
      </c>
      <c r="V1429" s="259">
        <f t="shared" si="140"/>
        <v>1130</v>
      </c>
      <c r="X1429" s="245">
        <v>10</v>
      </c>
      <c r="AJ1429" s="245">
        <v>1130</v>
      </c>
      <c r="AK1429" s="251">
        <v>1140</v>
      </c>
      <c r="AP1429" s="257">
        <f t="shared" si="135"/>
        <v>1140</v>
      </c>
      <c r="AS1429" s="245">
        <f t="shared" si="136"/>
        <v>1140</v>
      </c>
      <c r="AU1429" s="8" t="s">
        <v>1286</v>
      </c>
    </row>
    <row r="1430" spans="2:47" hidden="1" x14ac:dyDescent="0.3">
      <c r="B1430" t="str">
        <f>VLOOKUP(D1430,'[1]DOF080 Rev'!B:B,1,FALSE)</f>
        <v>20621016</v>
      </c>
      <c r="C1430" t="str">
        <f>VLOOKUP(D1430,Category!A:B,2,FALSE)</f>
        <v>NCOS</v>
      </c>
      <c r="D1430" t="str">
        <f t="shared" si="139"/>
        <v>20621016</v>
      </c>
      <c r="E1430" t="str">
        <f t="shared" si="137"/>
        <v>Corporate Services DirectorateAss Dir Customers &amp; PerformanceTourist Information Centres</v>
      </c>
      <c r="F1430" t="s">
        <v>482</v>
      </c>
      <c r="G1430" t="s">
        <v>338</v>
      </c>
      <c r="H1430" t="s">
        <v>955</v>
      </c>
      <c r="I1430" t="s">
        <v>1207</v>
      </c>
      <c r="J1430" t="s">
        <v>1010</v>
      </c>
      <c r="K1430" t="s">
        <v>1011</v>
      </c>
      <c r="L1430">
        <v>2062</v>
      </c>
      <c r="M1430" t="s">
        <v>1016</v>
      </c>
      <c r="N1430">
        <v>1016</v>
      </c>
      <c r="O1430" t="s">
        <v>599</v>
      </c>
      <c r="P1430" s="6" t="str">
        <f t="shared" si="138"/>
        <v>Expenditure</v>
      </c>
      <c r="Q1430" s="246">
        <v>1500</v>
      </c>
      <c r="R1430" s="246">
        <v>1500</v>
      </c>
      <c r="S1430" s="244">
        <v>1500</v>
      </c>
      <c r="V1430" s="259">
        <f t="shared" si="140"/>
        <v>1500</v>
      </c>
      <c r="AJ1430" s="245">
        <v>1500</v>
      </c>
      <c r="AK1430" s="251">
        <v>1500</v>
      </c>
      <c r="AP1430" s="257">
        <f t="shared" si="135"/>
        <v>1500</v>
      </c>
      <c r="AS1430" s="245">
        <f t="shared" si="136"/>
        <v>1500</v>
      </c>
      <c r="AU1430" s="8" t="s">
        <v>3165</v>
      </c>
    </row>
    <row r="1431" spans="2:47" hidden="1" x14ac:dyDescent="0.3">
      <c r="B1431" t="str">
        <f>VLOOKUP(D1431,'[1]DOF080 Rev'!B:B,1,FALSE)</f>
        <v>20621022</v>
      </c>
      <c r="C1431" t="str">
        <f>VLOOKUP(D1431,Category!A:B,2,FALSE)</f>
        <v>NCOS</v>
      </c>
      <c r="D1431" t="str">
        <f t="shared" si="139"/>
        <v>20621022</v>
      </c>
      <c r="E1431" t="str">
        <f t="shared" si="137"/>
        <v>Corporate Services DirectorateAss Dir Customers &amp; PerformanceTourist Information Centres</v>
      </c>
      <c r="F1431" t="s">
        <v>482</v>
      </c>
      <c r="G1431" t="s">
        <v>338</v>
      </c>
      <c r="H1431" t="s">
        <v>955</v>
      </c>
      <c r="I1431" t="s">
        <v>1207</v>
      </c>
      <c r="J1431" t="s">
        <v>1010</v>
      </c>
      <c r="K1431" t="s">
        <v>1011</v>
      </c>
      <c r="L1431">
        <v>2062</v>
      </c>
      <c r="M1431" t="s">
        <v>1016</v>
      </c>
      <c r="N1431">
        <v>1022</v>
      </c>
      <c r="O1431" t="s">
        <v>602</v>
      </c>
      <c r="P1431" s="6" t="str">
        <f t="shared" si="138"/>
        <v>Expenditure</v>
      </c>
      <c r="Q1431" s="246">
        <v>2030</v>
      </c>
      <c r="R1431" s="246">
        <v>2030</v>
      </c>
      <c r="S1431" s="244">
        <v>2030</v>
      </c>
      <c r="V1431" s="259">
        <f t="shared" si="140"/>
        <v>2030</v>
      </c>
      <c r="X1431" s="245">
        <v>850</v>
      </c>
      <c r="AJ1431" s="245">
        <v>2030</v>
      </c>
      <c r="AK1431" s="251">
        <v>2880</v>
      </c>
      <c r="AP1431" s="257">
        <f t="shared" si="135"/>
        <v>2880</v>
      </c>
      <c r="AS1431" s="245">
        <f t="shared" si="136"/>
        <v>2880</v>
      </c>
      <c r="AU1431" s="8" t="s">
        <v>3166</v>
      </c>
    </row>
    <row r="1432" spans="2:47" hidden="1" x14ac:dyDescent="0.3">
      <c r="B1432" t="str">
        <f>VLOOKUP(D1432,'[1]DOF080 Rev'!B:B,1,FALSE)</f>
        <v>20621025</v>
      </c>
      <c r="C1432" t="str">
        <f>VLOOKUP(D1432,Category!A:B,2,FALSE)</f>
        <v>NCOS</v>
      </c>
      <c r="D1432" t="str">
        <f t="shared" si="139"/>
        <v>20621025</v>
      </c>
      <c r="E1432" t="str">
        <f t="shared" si="137"/>
        <v>Corporate Services DirectorateAss Dir Customers &amp; PerformanceTourist Information Centres</v>
      </c>
      <c r="F1432" t="s">
        <v>482</v>
      </c>
      <c r="G1432" t="s">
        <v>338</v>
      </c>
      <c r="H1432" t="s">
        <v>955</v>
      </c>
      <c r="I1432" t="s">
        <v>1207</v>
      </c>
      <c r="J1432" t="s">
        <v>1010</v>
      </c>
      <c r="K1432" t="s">
        <v>1011</v>
      </c>
      <c r="L1432">
        <v>2062</v>
      </c>
      <c r="M1432" t="s">
        <v>1016</v>
      </c>
      <c r="N1432">
        <v>1025</v>
      </c>
      <c r="O1432" t="s">
        <v>603</v>
      </c>
      <c r="P1432" s="6" t="str">
        <f t="shared" si="138"/>
        <v>Expenditure</v>
      </c>
      <c r="Q1432" s="246">
        <v>190</v>
      </c>
      <c r="R1432" s="246">
        <v>190</v>
      </c>
      <c r="S1432" s="244">
        <v>190</v>
      </c>
      <c r="V1432" s="259">
        <f t="shared" si="140"/>
        <v>190</v>
      </c>
      <c r="AJ1432" s="245">
        <v>190</v>
      </c>
      <c r="AK1432" s="251">
        <v>190</v>
      </c>
      <c r="AP1432" s="257">
        <f t="shared" si="135"/>
        <v>190</v>
      </c>
      <c r="AS1432" s="245">
        <f t="shared" si="136"/>
        <v>190</v>
      </c>
      <c r="AU1432" s="8" t="s">
        <v>1286</v>
      </c>
    </row>
    <row r="1433" spans="2:47" hidden="1" x14ac:dyDescent="0.3">
      <c r="B1433" t="str">
        <f>VLOOKUP(D1433,'[1]DOF080 Rev'!B:B,1,FALSE)</f>
        <v>20621026</v>
      </c>
      <c r="C1433" t="str">
        <f>VLOOKUP(D1433,Category!A:B,2,FALSE)</f>
        <v>NCOS</v>
      </c>
      <c r="D1433" t="str">
        <f t="shared" si="139"/>
        <v>20621026</v>
      </c>
      <c r="E1433" t="str">
        <f t="shared" si="137"/>
        <v>Corporate Services DirectorateAss Dir Customers &amp; PerformanceTourist Information Centres</v>
      </c>
      <c r="F1433" t="s">
        <v>482</v>
      </c>
      <c r="G1433" t="s">
        <v>338</v>
      </c>
      <c r="H1433" t="s">
        <v>955</v>
      </c>
      <c r="I1433" t="s">
        <v>1207</v>
      </c>
      <c r="J1433" t="s">
        <v>1010</v>
      </c>
      <c r="K1433" t="s">
        <v>1011</v>
      </c>
      <c r="L1433">
        <v>2062</v>
      </c>
      <c r="M1433" t="s">
        <v>1016</v>
      </c>
      <c r="N1433">
        <v>1026</v>
      </c>
      <c r="O1433" t="s">
        <v>604</v>
      </c>
      <c r="P1433" s="6" t="str">
        <f t="shared" si="138"/>
        <v>Expenditure</v>
      </c>
      <c r="Q1433" s="246">
        <v>130</v>
      </c>
      <c r="R1433" s="246">
        <v>130</v>
      </c>
      <c r="S1433" s="244">
        <v>130</v>
      </c>
      <c r="V1433" s="259">
        <f t="shared" si="140"/>
        <v>130</v>
      </c>
      <c r="X1433" s="245">
        <v>70</v>
      </c>
      <c r="AJ1433" s="245">
        <v>130</v>
      </c>
      <c r="AK1433" s="251">
        <v>200</v>
      </c>
      <c r="AP1433" s="257">
        <f t="shared" si="135"/>
        <v>200</v>
      </c>
      <c r="AS1433" s="245">
        <f t="shared" si="136"/>
        <v>200</v>
      </c>
      <c r="AU1433" s="8" t="s">
        <v>1286</v>
      </c>
    </row>
    <row r="1434" spans="2:47" hidden="1" x14ac:dyDescent="0.3">
      <c r="B1434" t="str">
        <f>VLOOKUP(D1434,'[1]DOF080 Rev'!B:B,1,FALSE)</f>
        <v>20621031</v>
      </c>
      <c r="C1434" t="str">
        <f>VLOOKUP(D1434,Category!A:B,2,FALSE)</f>
        <v>NCOS</v>
      </c>
      <c r="D1434" t="str">
        <f t="shared" si="139"/>
        <v>20621031</v>
      </c>
      <c r="E1434" t="str">
        <f t="shared" si="137"/>
        <v>Corporate Services DirectorateAss Dir Customers &amp; PerformanceTourist Information Centres</v>
      </c>
      <c r="F1434" t="s">
        <v>482</v>
      </c>
      <c r="G1434" t="s">
        <v>338</v>
      </c>
      <c r="H1434" t="s">
        <v>955</v>
      </c>
      <c r="I1434" t="s">
        <v>1207</v>
      </c>
      <c r="J1434" t="s">
        <v>1010</v>
      </c>
      <c r="K1434" t="s">
        <v>1011</v>
      </c>
      <c r="L1434">
        <v>2062</v>
      </c>
      <c r="M1434" t="s">
        <v>1016</v>
      </c>
      <c r="N1434">
        <v>1031</v>
      </c>
      <c r="O1434" t="s">
        <v>529</v>
      </c>
      <c r="P1434" s="6" t="str">
        <f t="shared" si="138"/>
        <v>Expenditure</v>
      </c>
      <c r="Q1434" s="246">
        <v>3960</v>
      </c>
      <c r="R1434" s="246">
        <v>3960</v>
      </c>
      <c r="S1434" s="244">
        <v>3960</v>
      </c>
      <c r="V1434" s="259">
        <f t="shared" si="140"/>
        <v>3960</v>
      </c>
      <c r="X1434" s="245">
        <v>90</v>
      </c>
      <c r="AJ1434" s="245">
        <v>3960</v>
      </c>
      <c r="AK1434" s="251">
        <v>4050</v>
      </c>
      <c r="AP1434" s="257">
        <f t="shared" si="135"/>
        <v>4050</v>
      </c>
      <c r="AS1434" s="245">
        <f t="shared" si="136"/>
        <v>4050</v>
      </c>
      <c r="AU1434" s="8" t="s">
        <v>1286</v>
      </c>
    </row>
    <row r="1435" spans="2:47" hidden="1" x14ac:dyDescent="0.3">
      <c r="B1435" t="str">
        <f>VLOOKUP(D1435,'[1]DOF080 Rev'!B:B,1,FALSE)</f>
        <v>20621032</v>
      </c>
      <c r="C1435" t="str">
        <f>VLOOKUP(D1435,Category!A:B,2,FALSE)</f>
        <v>NCOS</v>
      </c>
      <c r="D1435" t="str">
        <f t="shared" si="139"/>
        <v>20621032</v>
      </c>
      <c r="E1435" t="str">
        <f t="shared" si="137"/>
        <v>Corporate Services DirectorateAss Dir Customers &amp; PerformanceTourist Information Centres</v>
      </c>
      <c r="F1435" t="s">
        <v>482</v>
      </c>
      <c r="G1435" t="s">
        <v>338</v>
      </c>
      <c r="H1435" t="s">
        <v>955</v>
      </c>
      <c r="I1435" t="s">
        <v>1207</v>
      </c>
      <c r="J1435" t="s">
        <v>1010</v>
      </c>
      <c r="K1435" t="s">
        <v>1011</v>
      </c>
      <c r="L1435">
        <v>2062</v>
      </c>
      <c r="M1435" t="s">
        <v>1016</v>
      </c>
      <c r="N1435">
        <v>1032</v>
      </c>
      <c r="O1435" t="s">
        <v>530</v>
      </c>
      <c r="P1435" s="6" t="str">
        <f t="shared" si="138"/>
        <v>Expenditure</v>
      </c>
      <c r="Q1435" s="246">
        <v>270</v>
      </c>
      <c r="R1435" s="246">
        <v>270</v>
      </c>
      <c r="S1435" s="244">
        <v>270</v>
      </c>
      <c r="V1435" s="259">
        <f t="shared" si="140"/>
        <v>270</v>
      </c>
      <c r="AH1435" s="245">
        <v>-270</v>
      </c>
      <c r="AJ1435" s="245">
        <v>270</v>
      </c>
      <c r="AK1435" s="251">
        <v>0</v>
      </c>
      <c r="AP1435" s="257">
        <f t="shared" si="135"/>
        <v>0</v>
      </c>
      <c r="AS1435" s="245">
        <f t="shared" si="136"/>
        <v>0</v>
      </c>
      <c r="AU1435" s="8" t="s">
        <v>1286</v>
      </c>
    </row>
    <row r="1436" spans="2:47" hidden="1" x14ac:dyDescent="0.3">
      <c r="B1436" t="str">
        <f>VLOOKUP(D1436,'[1]DOF080 Rev'!B:B,1,FALSE)</f>
        <v>20621033</v>
      </c>
      <c r="C1436" t="str">
        <f>VLOOKUP(D1436,Category!A:B,2,FALSE)</f>
        <v>NCOS</v>
      </c>
      <c r="D1436" t="str">
        <f t="shared" si="139"/>
        <v>20621033</v>
      </c>
      <c r="E1436" t="str">
        <f t="shared" si="137"/>
        <v>Corporate Services DirectorateAss Dir Customers &amp; PerformanceTourist Information Centres</v>
      </c>
      <c r="F1436" t="s">
        <v>482</v>
      </c>
      <c r="G1436" t="s">
        <v>338</v>
      </c>
      <c r="H1436" t="s">
        <v>955</v>
      </c>
      <c r="I1436" t="s">
        <v>1207</v>
      </c>
      <c r="J1436" t="s">
        <v>1010</v>
      </c>
      <c r="K1436" t="s">
        <v>1011</v>
      </c>
      <c r="L1436">
        <v>2062</v>
      </c>
      <c r="M1436" t="s">
        <v>1016</v>
      </c>
      <c r="N1436">
        <v>1033</v>
      </c>
      <c r="O1436" t="s">
        <v>656</v>
      </c>
      <c r="P1436" s="6" t="str">
        <f t="shared" si="138"/>
        <v>Expenditure</v>
      </c>
      <c r="Q1436" s="246">
        <v>0</v>
      </c>
      <c r="R1436" s="246">
        <v>0</v>
      </c>
      <c r="S1436" s="244">
        <v>0</v>
      </c>
      <c r="V1436" s="259">
        <f t="shared" si="140"/>
        <v>0</v>
      </c>
      <c r="X1436" s="245">
        <v>280</v>
      </c>
      <c r="AJ1436" s="245">
        <v>0</v>
      </c>
      <c r="AK1436" s="251">
        <v>280</v>
      </c>
      <c r="AP1436" s="257">
        <f t="shared" si="135"/>
        <v>280</v>
      </c>
      <c r="AS1436" s="245">
        <f t="shared" si="136"/>
        <v>280</v>
      </c>
      <c r="AU1436" s="8" t="s">
        <v>3167</v>
      </c>
    </row>
    <row r="1437" spans="2:47" hidden="1" x14ac:dyDescent="0.3">
      <c r="B1437" t="str">
        <f>VLOOKUP(D1437,'[1]DOF080 Rev'!B:B,1,FALSE)</f>
        <v>20621037</v>
      </c>
      <c r="C1437" t="str">
        <f>VLOOKUP(D1437,Category!A:B,2,FALSE)</f>
        <v>NCOS</v>
      </c>
      <c r="D1437" t="str">
        <f t="shared" si="139"/>
        <v>20621037</v>
      </c>
      <c r="E1437" t="str">
        <f t="shared" si="137"/>
        <v>Corporate Services DirectorateAss Dir Customers &amp; PerformanceTourist Information Centres</v>
      </c>
      <c r="F1437" t="s">
        <v>482</v>
      </c>
      <c r="G1437" t="s">
        <v>338</v>
      </c>
      <c r="H1437" t="s">
        <v>955</v>
      </c>
      <c r="I1437" t="s">
        <v>1207</v>
      </c>
      <c r="J1437" t="s">
        <v>1010</v>
      </c>
      <c r="K1437" t="s">
        <v>1011</v>
      </c>
      <c r="L1437">
        <v>2062</v>
      </c>
      <c r="M1437" t="s">
        <v>1016</v>
      </c>
      <c r="N1437">
        <v>1037</v>
      </c>
      <c r="O1437" t="s">
        <v>605</v>
      </c>
      <c r="P1437" s="6" t="str">
        <f t="shared" si="138"/>
        <v>Expenditure</v>
      </c>
      <c r="Q1437" s="246">
        <v>20</v>
      </c>
      <c r="R1437" s="246">
        <v>20</v>
      </c>
      <c r="S1437" s="244">
        <v>20</v>
      </c>
      <c r="V1437" s="259">
        <f t="shared" si="140"/>
        <v>20</v>
      </c>
      <c r="AJ1437" s="245">
        <v>20</v>
      </c>
      <c r="AK1437" s="251">
        <v>20</v>
      </c>
      <c r="AP1437" s="257">
        <f t="shared" si="135"/>
        <v>20</v>
      </c>
      <c r="AS1437" s="245">
        <f t="shared" si="136"/>
        <v>20</v>
      </c>
      <c r="AU1437" s="8" t="s">
        <v>1286</v>
      </c>
    </row>
    <row r="1438" spans="2:47" hidden="1" x14ac:dyDescent="0.3">
      <c r="B1438" t="str">
        <f>VLOOKUP(D1438,'[1]DOF080 Rev'!B:B,1,FALSE)</f>
        <v>20621040</v>
      </c>
      <c r="C1438" t="str">
        <f>VLOOKUP(D1438,Category!A:B,2,FALSE)</f>
        <v>NCOS</v>
      </c>
      <c r="D1438" t="str">
        <f t="shared" si="139"/>
        <v>20621040</v>
      </c>
      <c r="E1438" t="str">
        <f t="shared" si="137"/>
        <v>Corporate Services DirectorateAss Dir Customers &amp; PerformanceTourist Information Centres</v>
      </c>
      <c r="F1438" t="s">
        <v>482</v>
      </c>
      <c r="G1438" t="s">
        <v>338</v>
      </c>
      <c r="H1438" t="s">
        <v>955</v>
      </c>
      <c r="I1438" t="s">
        <v>1207</v>
      </c>
      <c r="J1438" t="s">
        <v>1010</v>
      </c>
      <c r="K1438" t="s">
        <v>1011</v>
      </c>
      <c r="L1438">
        <v>2062</v>
      </c>
      <c r="M1438" t="s">
        <v>1016</v>
      </c>
      <c r="N1438">
        <v>1040</v>
      </c>
      <c r="O1438" t="s">
        <v>606</v>
      </c>
      <c r="P1438" s="6" t="str">
        <f t="shared" si="138"/>
        <v>Expenditure</v>
      </c>
      <c r="Q1438" s="246">
        <v>70</v>
      </c>
      <c r="R1438" s="246">
        <v>70</v>
      </c>
      <c r="S1438" s="244">
        <v>70</v>
      </c>
      <c r="V1438" s="259">
        <f t="shared" si="140"/>
        <v>70</v>
      </c>
      <c r="AJ1438" s="245">
        <v>70</v>
      </c>
      <c r="AK1438" s="251">
        <v>70</v>
      </c>
      <c r="AP1438" s="257">
        <f t="shared" si="135"/>
        <v>70</v>
      </c>
      <c r="AS1438" s="245">
        <f t="shared" si="136"/>
        <v>70</v>
      </c>
      <c r="AU1438" s="8" t="s">
        <v>1286</v>
      </c>
    </row>
    <row r="1439" spans="2:47" hidden="1" x14ac:dyDescent="0.3">
      <c r="B1439" t="str">
        <f>VLOOKUP(D1439,'[1]DOF080 Rev'!B:B,1,FALSE)</f>
        <v>20621042</v>
      </c>
      <c r="C1439" t="str">
        <f>VLOOKUP(D1439,Category!A:B,2,FALSE)</f>
        <v>NCOS</v>
      </c>
      <c r="D1439" t="str">
        <f t="shared" si="139"/>
        <v>20621042</v>
      </c>
      <c r="E1439" t="str">
        <f t="shared" si="137"/>
        <v>Corporate Services DirectorateAss Dir Customers &amp; PerformanceTourist Information Centres</v>
      </c>
      <c r="F1439" t="s">
        <v>482</v>
      </c>
      <c r="G1439" t="s">
        <v>338</v>
      </c>
      <c r="H1439" t="s">
        <v>955</v>
      </c>
      <c r="I1439" t="s">
        <v>1207</v>
      </c>
      <c r="J1439" t="s">
        <v>1010</v>
      </c>
      <c r="K1439" t="s">
        <v>1011</v>
      </c>
      <c r="L1439">
        <v>2062</v>
      </c>
      <c r="M1439" t="s">
        <v>1016</v>
      </c>
      <c r="N1439">
        <v>1042</v>
      </c>
      <c r="O1439" t="s">
        <v>180</v>
      </c>
      <c r="P1439" s="6" t="str">
        <f t="shared" si="138"/>
        <v>Expenditure</v>
      </c>
      <c r="Q1439" s="246">
        <v>120</v>
      </c>
      <c r="R1439" s="246">
        <v>120</v>
      </c>
      <c r="S1439" s="244">
        <v>120</v>
      </c>
      <c r="V1439" s="259">
        <f t="shared" si="140"/>
        <v>120</v>
      </c>
      <c r="AJ1439" s="245">
        <v>120</v>
      </c>
      <c r="AK1439" s="251">
        <v>120</v>
      </c>
      <c r="AP1439" s="257">
        <f t="shared" si="135"/>
        <v>120</v>
      </c>
      <c r="AS1439" s="245">
        <f t="shared" si="136"/>
        <v>120</v>
      </c>
      <c r="AU1439" s="8" t="s">
        <v>3168</v>
      </c>
    </row>
    <row r="1440" spans="2:47" hidden="1" x14ac:dyDescent="0.3">
      <c r="B1440" t="str">
        <f>VLOOKUP(D1440,'[1]DOF080 Rev'!B:B,1,FALSE)</f>
        <v>20621049</v>
      </c>
      <c r="C1440" t="str">
        <f>VLOOKUP(D1440,Category!A:B,2,FALSE)</f>
        <v>NCOS</v>
      </c>
      <c r="D1440" t="str">
        <f t="shared" si="139"/>
        <v>20621049</v>
      </c>
      <c r="E1440" t="str">
        <f t="shared" si="137"/>
        <v>Corporate Services DirectorateAss Dir Customers &amp; PerformanceTourist Information Centres</v>
      </c>
      <c r="F1440" t="s">
        <v>482</v>
      </c>
      <c r="G1440" t="s">
        <v>338</v>
      </c>
      <c r="H1440" t="s">
        <v>955</v>
      </c>
      <c r="I1440" t="s">
        <v>1207</v>
      </c>
      <c r="J1440" t="s">
        <v>1010</v>
      </c>
      <c r="K1440" t="s">
        <v>1011</v>
      </c>
      <c r="L1440">
        <v>2062</v>
      </c>
      <c r="M1440" t="s">
        <v>1016</v>
      </c>
      <c r="N1440">
        <v>1049</v>
      </c>
      <c r="O1440" t="s">
        <v>608</v>
      </c>
      <c r="P1440" s="6" t="str">
        <f t="shared" si="138"/>
        <v>Expenditure</v>
      </c>
      <c r="Q1440" s="246">
        <v>160</v>
      </c>
      <c r="R1440" s="246">
        <v>160</v>
      </c>
      <c r="S1440" s="244">
        <v>160</v>
      </c>
      <c r="V1440" s="259">
        <f t="shared" si="140"/>
        <v>160</v>
      </c>
      <c r="AJ1440" s="245">
        <v>160</v>
      </c>
      <c r="AK1440" s="251">
        <v>160</v>
      </c>
      <c r="AP1440" s="257">
        <f t="shared" si="135"/>
        <v>160</v>
      </c>
      <c r="AS1440" s="245">
        <f t="shared" si="136"/>
        <v>160</v>
      </c>
      <c r="AU1440" s="8" t="s">
        <v>1286</v>
      </c>
    </row>
    <row r="1441" spans="2:47" hidden="1" x14ac:dyDescent="0.3">
      <c r="B1441" t="str">
        <f>VLOOKUP(D1441,'[1]DOF080 Rev'!B:B,1,FALSE)</f>
        <v>20621050</v>
      </c>
      <c r="C1441" t="str">
        <f>VLOOKUP(D1441,Category!A:B,2,FALSE)</f>
        <v>NCOS</v>
      </c>
      <c r="D1441" t="str">
        <f t="shared" si="139"/>
        <v>20621050</v>
      </c>
      <c r="E1441" t="str">
        <f t="shared" si="137"/>
        <v>Corporate Services DirectorateAss Dir Customers &amp; PerformanceTourist Information Centres</v>
      </c>
      <c r="F1441" t="s">
        <v>482</v>
      </c>
      <c r="G1441" t="s">
        <v>338</v>
      </c>
      <c r="H1441" t="s">
        <v>955</v>
      </c>
      <c r="I1441" t="s">
        <v>1207</v>
      </c>
      <c r="J1441" t="s">
        <v>1010</v>
      </c>
      <c r="K1441" t="s">
        <v>1011</v>
      </c>
      <c r="L1441">
        <v>2062</v>
      </c>
      <c r="M1441" t="s">
        <v>1016</v>
      </c>
      <c r="N1441">
        <v>1050</v>
      </c>
      <c r="O1441" s="7" t="s">
        <v>609</v>
      </c>
      <c r="P1441" s="6" t="str">
        <f t="shared" si="138"/>
        <v>Expenditure</v>
      </c>
      <c r="Q1441" s="246">
        <v>390</v>
      </c>
      <c r="R1441" s="246">
        <v>390</v>
      </c>
      <c r="S1441" s="244">
        <v>390</v>
      </c>
      <c r="V1441" s="259">
        <f t="shared" si="140"/>
        <v>390</v>
      </c>
      <c r="AJ1441" s="245">
        <v>390</v>
      </c>
      <c r="AK1441" s="251">
        <v>390</v>
      </c>
      <c r="AP1441" s="257">
        <f t="shared" si="135"/>
        <v>390</v>
      </c>
      <c r="AS1441" s="245">
        <f t="shared" si="136"/>
        <v>390</v>
      </c>
      <c r="AU1441" s="8" t="s">
        <v>1286</v>
      </c>
    </row>
    <row r="1442" spans="2:47" hidden="1" x14ac:dyDescent="0.3">
      <c r="B1442" t="str">
        <f>VLOOKUP(D1442,'[1]DOF080 Rev'!B:B,1,FALSE)</f>
        <v>20621051</v>
      </c>
      <c r="C1442" t="str">
        <f>VLOOKUP(D1442,Category!A:B,2,FALSE)</f>
        <v>NCOS</v>
      </c>
      <c r="D1442" t="str">
        <f t="shared" si="139"/>
        <v>20621051</v>
      </c>
      <c r="E1442" t="str">
        <f t="shared" si="137"/>
        <v>Corporate Services DirectorateAss Dir Customers &amp; PerformanceTourist Information Centres</v>
      </c>
      <c r="F1442" t="s">
        <v>482</v>
      </c>
      <c r="G1442" t="s">
        <v>338</v>
      </c>
      <c r="H1442" t="s">
        <v>955</v>
      </c>
      <c r="I1442" t="s">
        <v>1207</v>
      </c>
      <c r="J1442" t="s">
        <v>1010</v>
      </c>
      <c r="K1442" t="s">
        <v>1011</v>
      </c>
      <c r="L1442">
        <v>2062</v>
      </c>
      <c r="M1442" t="s">
        <v>1016</v>
      </c>
      <c r="N1442">
        <v>1051</v>
      </c>
      <c r="O1442" s="7" t="s">
        <v>610</v>
      </c>
      <c r="P1442" s="6" t="str">
        <f t="shared" si="138"/>
        <v>Expenditure</v>
      </c>
      <c r="Q1442" s="246">
        <v>850</v>
      </c>
      <c r="R1442" s="246">
        <v>850</v>
      </c>
      <c r="S1442" s="244">
        <v>850</v>
      </c>
      <c r="V1442" s="259">
        <f t="shared" si="140"/>
        <v>850</v>
      </c>
      <c r="AH1442" s="245">
        <v>-200</v>
      </c>
      <c r="AJ1442" s="245">
        <v>850</v>
      </c>
      <c r="AK1442" s="251">
        <v>650</v>
      </c>
      <c r="AP1442" s="257">
        <f t="shared" si="135"/>
        <v>650</v>
      </c>
      <c r="AS1442" s="245">
        <f t="shared" si="136"/>
        <v>650</v>
      </c>
      <c r="AU1442" s="8" t="s">
        <v>1286</v>
      </c>
    </row>
    <row r="1443" spans="2:47" hidden="1" x14ac:dyDescent="0.3">
      <c r="B1443" t="str">
        <f>VLOOKUP(D1443,'[1]DOF080 Rev'!B:B,1,FALSE)</f>
        <v>20631019</v>
      </c>
      <c r="C1443" t="str">
        <f>VLOOKUP(D1443,Category!A:B,2,FALSE)</f>
        <v>NCOS</v>
      </c>
      <c r="D1443" t="str">
        <f t="shared" si="139"/>
        <v>20631019</v>
      </c>
      <c r="E1443" t="str">
        <f t="shared" si="137"/>
        <v>Corporate Services DirectorateAss Dir Customers &amp; PerformanceTourist Information Centres</v>
      </c>
      <c r="F1443" t="s">
        <v>482</v>
      </c>
      <c r="G1443" t="s">
        <v>338</v>
      </c>
      <c r="H1443" t="s">
        <v>955</v>
      </c>
      <c r="I1443" t="s">
        <v>1207</v>
      </c>
      <c r="J1443" t="s">
        <v>1010</v>
      </c>
      <c r="K1443" t="s">
        <v>1011</v>
      </c>
      <c r="L1443">
        <v>2063</v>
      </c>
      <c r="M1443" t="s">
        <v>1017</v>
      </c>
      <c r="N1443">
        <v>1019</v>
      </c>
      <c r="O1443" t="s">
        <v>601</v>
      </c>
      <c r="P1443" s="6" t="str">
        <f t="shared" si="138"/>
        <v>Expenditure</v>
      </c>
      <c r="Q1443" s="246">
        <v>120</v>
      </c>
      <c r="R1443" s="246">
        <v>120</v>
      </c>
      <c r="S1443" s="244">
        <v>120</v>
      </c>
      <c r="V1443" s="259">
        <f t="shared" si="140"/>
        <v>120</v>
      </c>
      <c r="AJ1443" s="245">
        <v>120</v>
      </c>
      <c r="AK1443" s="251">
        <v>120</v>
      </c>
      <c r="AP1443" s="257">
        <f t="shared" si="135"/>
        <v>120</v>
      </c>
      <c r="AS1443" s="245">
        <f t="shared" si="136"/>
        <v>120</v>
      </c>
      <c r="AU1443" s="8" t="s">
        <v>1286</v>
      </c>
    </row>
    <row r="1444" spans="2:47" hidden="1" x14ac:dyDescent="0.3">
      <c r="B1444" t="str">
        <f>VLOOKUP(D1444,'[1]DOF080 Rev'!B:B,1,FALSE)</f>
        <v>20631042</v>
      </c>
      <c r="C1444" t="str">
        <f>VLOOKUP(D1444,Category!A:B,2,FALSE)</f>
        <v>NCOS</v>
      </c>
      <c r="D1444" t="str">
        <f t="shared" si="139"/>
        <v>20631042</v>
      </c>
      <c r="E1444" t="str">
        <f t="shared" si="137"/>
        <v>Corporate Services DirectorateAss Dir Customers &amp; PerformanceTourist Information Centres</v>
      </c>
      <c r="F1444" t="s">
        <v>482</v>
      </c>
      <c r="G1444" t="s">
        <v>338</v>
      </c>
      <c r="H1444" t="s">
        <v>955</v>
      </c>
      <c r="I1444" t="s">
        <v>1207</v>
      </c>
      <c r="J1444" t="s">
        <v>1010</v>
      </c>
      <c r="K1444" t="s">
        <v>1011</v>
      </c>
      <c r="L1444">
        <v>2063</v>
      </c>
      <c r="M1444" t="s">
        <v>1017</v>
      </c>
      <c r="N1444">
        <v>1042</v>
      </c>
      <c r="O1444" t="s">
        <v>180</v>
      </c>
      <c r="P1444" s="6" t="str">
        <f t="shared" si="138"/>
        <v>Expenditure</v>
      </c>
      <c r="Q1444" s="246">
        <v>150</v>
      </c>
      <c r="R1444" s="246">
        <v>150</v>
      </c>
      <c r="S1444" s="244">
        <v>150</v>
      </c>
      <c r="V1444" s="259">
        <f t="shared" si="140"/>
        <v>150</v>
      </c>
      <c r="AJ1444" s="245">
        <v>150</v>
      </c>
      <c r="AK1444" s="251">
        <v>150</v>
      </c>
      <c r="AP1444" s="257">
        <f t="shared" si="135"/>
        <v>150</v>
      </c>
      <c r="AS1444" s="245">
        <f t="shared" si="136"/>
        <v>150</v>
      </c>
      <c r="AU1444" s="8" t="s">
        <v>3168</v>
      </c>
    </row>
    <row r="1445" spans="2:47" hidden="1" x14ac:dyDescent="0.3">
      <c r="B1445" t="str">
        <f>VLOOKUP(D1445,'[1]DOF080 Rev'!B:B,1,FALSE)</f>
        <v>20635002</v>
      </c>
      <c r="C1445" t="s">
        <v>1294</v>
      </c>
      <c r="D1445" t="str">
        <f t="shared" si="139"/>
        <v>20635002</v>
      </c>
      <c r="E1445" t="str">
        <f t="shared" si="137"/>
        <v>Corporate Services DirectorateAss Dir Customers &amp; PerformanceTourist Information Centres</v>
      </c>
      <c r="F1445" t="s">
        <v>482</v>
      </c>
      <c r="G1445" t="s">
        <v>338</v>
      </c>
      <c r="H1445" t="s">
        <v>955</v>
      </c>
      <c r="I1445" t="s">
        <v>1207</v>
      </c>
      <c r="J1445" t="s">
        <v>1010</v>
      </c>
      <c r="K1445" t="s">
        <v>1011</v>
      </c>
      <c r="L1445">
        <v>2063</v>
      </c>
      <c r="M1445" t="s">
        <v>1017</v>
      </c>
      <c r="N1445">
        <v>5002</v>
      </c>
      <c r="O1445" t="s">
        <v>308</v>
      </c>
      <c r="P1445" s="6" t="s">
        <v>1185</v>
      </c>
      <c r="Q1445" s="246">
        <v>1820</v>
      </c>
      <c r="R1445" s="246">
        <v>1820</v>
      </c>
      <c r="S1445" s="244">
        <v>1820</v>
      </c>
      <c r="V1445" s="259">
        <f t="shared" si="140"/>
        <v>1820</v>
      </c>
      <c r="AJ1445" s="245">
        <v>1820</v>
      </c>
      <c r="AK1445" s="251">
        <v>1820</v>
      </c>
      <c r="AP1445" s="257">
        <f t="shared" si="135"/>
        <v>1820</v>
      </c>
      <c r="AS1445" s="245">
        <f t="shared" si="136"/>
        <v>1820</v>
      </c>
      <c r="AU1445" s="8" t="s">
        <v>1286</v>
      </c>
    </row>
    <row r="1446" spans="2:47" hidden="1" x14ac:dyDescent="0.3">
      <c r="B1446" t="str">
        <f>VLOOKUP(D1446,'[1]DOF080 Rev'!B:B,1,FALSE)</f>
        <v>20638040</v>
      </c>
      <c r="C1446" t="str">
        <f>VLOOKUP(D1446,Category!A:B,2,FALSE)</f>
        <v>NCOS</v>
      </c>
      <c r="D1446" t="str">
        <f t="shared" si="139"/>
        <v>20638040</v>
      </c>
      <c r="E1446" t="str">
        <f t="shared" si="137"/>
        <v>Corporate Services DirectorateAss Dir Customers &amp; PerformanceTourist Information Centres</v>
      </c>
      <c r="F1446" t="s">
        <v>482</v>
      </c>
      <c r="G1446" t="s">
        <v>338</v>
      </c>
      <c r="H1446" t="s">
        <v>955</v>
      </c>
      <c r="I1446" t="s">
        <v>1207</v>
      </c>
      <c r="J1446" t="s">
        <v>1010</v>
      </c>
      <c r="K1446" t="s">
        <v>1011</v>
      </c>
      <c r="L1446">
        <v>2063</v>
      </c>
      <c r="M1446" t="s">
        <v>1017</v>
      </c>
      <c r="N1446">
        <v>8040</v>
      </c>
      <c r="O1446" t="s">
        <v>441</v>
      </c>
      <c r="P1446" s="6" t="str">
        <f t="shared" si="138"/>
        <v>Income</v>
      </c>
      <c r="Q1446" s="246">
        <v>-150</v>
      </c>
      <c r="R1446" s="246">
        <v>-150</v>
      </c>
      <c r="S1446" s="244">
        <v>-150</v>
      </c>
      <c r="V1446" s="259">
        <f t="shared" si="140"/>
        <v>-150</v>
      </c>
      <c r="AJ1446" s="245">
        <v>-150</v>
      </c>
      <c r="AK1446" s="251">
        <v>-150</v>
      </c>
      <c r="AP1446" s="257">
        <f t="shared" si="135"/>
        <v>-150</v>
      </c>
      <c r="AS1446" s="245">
        <f t="shared" si="136"/>
        <v>-150</v>
      </c>
      <c r="AU1446" s="8" t="s">
        <v>3169</v>
      </c>
    </row>
    <row r="1447" spans="2:47" hidden="1" x14ac:dyDescent="0.3">
      <c r="B1447" t="str">
        <f>VLOOKUP(D1447,'[1]DOF080 Rev'!B:B,1,FALSE)</f>
        <v>20638500</v>
      </c>
      <c r="C1447" t="str">
        <f>VLOOKUP(D1447,Category!A:B,2,FALSE)</f>
        <v>NCOS</v>
      </c>
      <c r="D1447" t="str">
        <f t="shared" si="139"/>
        <v>20638500</v>
      </c>
      <c r="E1447" t="str">
        <f t="shared" si="137"/>
        <v>Corporate Services DirectorateAss Dir Customers &amp; PerformanceTourist Information Centres</v>
      </c>
      <c r="F1447" t="s">
        <v>482</v>
      </c>
      <c r="G1447" t="s">
        <v>338</v>
      </c>
      <c r="H1447" t="s">
        <v>955</v>
      </c>
      <c r="I1447" t="s">
        <v>1207</v>
      </c>
      <c r="J1447" t="s">
        <v>1010</v>
      </c>
      <c r="K1447" t="s">
        <v>1011</v>
      </c>
      <c r="L1447">
        <v>2063</v>
      </c>
      <c r="M1447" t="s">
        <v>1017</v>
      </c>
      <c r="N1447">
        <v>8500</v>
      </c>
      <c r="O1447" t="s">
        <v>362</v>
      </c>
      <c r="P1447" s="6" t="str">
        <f t="shared" si="138"/>
        <v>Income</v>
      </c>
      <c r="Q1447" s="246">
        <v>-6500</v>
      </c>
      <c r="R1447" s="246">
        <v>-6500</v>
      </c>
      <c r="S1447" s="244">
        <v>-6500</v>
      </c>
      <c r="V1447" s="259">
        <f t="shared" si="140"/>
        <v>-6500</v>
      </c>
      <c r="AJ1447" s="245">
        <v>-6500</v>
      </c>
      <c r="AK1447" s="251">
        <v>-6500</v>
      </c>
      <c r="AP1447" s="257">
        <f t="shared" si="135"/>
        <v>-6500</v>
      </c>
      <c r="AS1447" s="245">
        <f t="shared" si="136"/>
        <v>-6500</v>
      </c>
      <c r="AU1447" s="8" t="s">
        <v>3169</v>
      </c>
    </row>
    <row r="1448" spans="2:47" hidden="1" x14ac:dyDescent="0.3">
      <c r="B1448" t="str">
        <f>VLOOKUP(D1448,'[1]DOF080 Rev'!B:B,1,FALSE)</f>
        <v>20542078</v>
      </c>
      <c r="C1448" t="str">
        <f>VLOOKUP(D1448,Category!A:B,2,FALSE)</f>
        <v>NCOS</v>
      </c>
      <c r="D1448" t="str">
        <f t="shared" si="139"/>
        <v>20542078</v>
      </c>
      <c r="E1448" t="str">
        <f t="shared" si="137"/>
        <v>People &amp; Place DirectorateAss Dir DevelopmentTourism Promotion</v>
      </c>
      <c r="F1448" t="s">
        <v>482</v>
      </c>
      <c r="G1448" t="s">
        <v>483</v>
      </c>
      <c r="H1448" t="s">
        <v>955</v>
      </c>
      <c r="I1448" t="s">
        <v>1258</v>
      </c>
      <c r="J1448" t="s">
        <v>1018</v>
      </c>
      <c r="K1448" t="s">
        <v>1019</v>
      </c>
      <c r="L1448">
        <v>2054</v>
      </c>
      <c r="M1448" t="s">
        <v>1020</v>
      </c>
      <c r="N1448">
        <v>2078</v>
      </c>
      <c r="O1448" t="s">
        <v>284</v>
      </c>
      <c r="P1448" s="6" t="str">
        <f t="shared" si="138"/>
        <v>Expenditure</v>
      </c>
      <c r="Q1448" s="246">
        <v>5100</v>
      </c>
      <c r="R1448" s="246">
        <v>5100</v>
      </c>
      <c r="S1448" s="244">
        <v>5100</v>
      </c>
      <c r="V1448" s="259">
        <f t="shared" si="140"/>
        <v>5100</v>
      </c>
      <c r="X1448" s="245">
        <v>100</v>
      </c>
      <c r="AJ1448" s="245">
        <v>5100</v>
      </c>
      <c r="AK1448" s="251">
        <v>5200</v>
      </c>
      <c r="AP1448" s="257">
        <f t="shared" si="135"/>
        <v>5200</v>
      </c>
      <c r="AS1448" s="245">
        <f t="shared" si="136"/>
        <v>5200</v>
      </c>
      <c r="AU1448" s="8" t="s">
        <v>1286</v>
      </c>
    </row>
    <row r="1449" spans="2:47" hidden="1" x14ac:dyDescent="0.3">
      <c r="B1449" t="str">
        <f>VLOOKUP(D1449,'[1]DOF080 Rev'!B:B,1,FALSE)</f>
        <v>20562051</v>
      </c>
      <c r="C1449" t="str">
        <f>VLOOKUP(D1449,Category!A:B,2,FALSE)</f>
        <v>NCOS</v>
      </c>
      <c r="D1449" t="str">
        <f t="shared" si="139"/>
        <v>20562051</v>
      </c>
      <c r="E1449" t="str">
        <f t="shared" si="137"/>
        <v>People &amp; Place DirectorateAss Dir DevelopmentTourism Promotion</v>
      </c>
      <c r="F1449" t="s">
        <v>482</v>
      </c>
      <c r="G1449" t="s">
        <v>483</v>
      </c>
      <c r="H1449" t="s">
        <v>955</v>
      </c>
      <c r="I1449" t="s">
        <v>1258</v>
      </c>
      <c r="J1449" t="s">
        <v>1018</v>
      </c>
      <c r="K1449" t="s">
        <v>1019</v>
      </c>
      <c r="L1449">
        <v>2056</v>
      </c>
      <c r="M1449" t="s">
        <v>1021</v>
      </c>
      <c r="N1449">
        <v>2051</v>
      </c>
      <c r="O1449" t="s">
        <v>1022</v>
      </c>
      <c r="P1449" s="6" t="str">
        <f t="shared" si="138"/>
        <v>Expenditure</v>
      </c>
      <c r="Q1449" s="246">
        <v>14760</v>
      </c>
      <c r="R1449" s="246">
        <v>14760</v>
      </c>
      <c r="S1449" s="244">
        <v>14760</v>
      </c>
      <c r="V1449" s="259">
        <f t="shared" si="140"/>
        <v>14760</v>
      </c>
      <c r="AJ1449" s="245">
        <v>14760</v>
      </c>
      <c r="AK1449" s="251">
        <v>14760</v>
      </c>
      <c r="AP1449" s="257">
        <f t="shared" si="135"/>
        <v>14760</v>
      </c>
      <c r="AS1449" s="245">
        <f t="shared" si="136"/>
        <v>14760</v>
      </c>
      <c r="AU1449" s="8" t="s">
        <v>1286</v>
      </c>
    </row>
    <row r="1450" spans="2:47" hidden="1" x14ac:dyDescent="0.3">
      <c r="B1450" t="str">
        <f>VLOOKUP(D1450,'[1]DOF080 Rev'!B:B,1,FALSE)</f>
        <v>20562079</v>
      </c>
      <c r="C1450" t="str">
        <f>VLOOKUP(D1450,Category!A:B,2,FALSE)</f>
        <v>NCOS</v>
      </c>
      <c r="D1450" t="str">
        <f t="shared" si="139"/>
        <v>20562079</v>
      </c>
      <c r="E1450" t="str">
        <f t="shared" si="137"/>
        <v>People &amp; Place DirectorateAss Dir DevelopmentTourism Promotion</v>
      </c>
      <c r="F1450" t="s">
        <v>482</v>
      </c>
      <c r="G1450" t="s">
        <v>483</v>
      </c>
      <c r="H1450" t="s">
        <v>955</v>
      </c>
      <c r="I1450" t="s">
        <v>1258</v>
      </c>
      <c r="J1450" t="s">
        <v>1018</v>
      </c>
      <c r="K1450" t="s">
        <v>1019</v>
      </c>
      <c r="L1450">
        <v>2056</v>
      </c>
      <c r="M1450" t="s">
        <v>1021</v>
      </c>
      <c r="N1450">
        <v>2079</v>
      </c>
      <c r="O1450" t="s">
        <v>35</v>
      </c>
      <c r="P1450" s="6" t="str">
        <f t="shared" si="138"/>
        <v>Expenditure</v>
      </c>
      <c r="Q1450" s="246">
        <v>2280</v>
      </c>
      <c r="R1450" s="246">
        <v>2280</v>
      </c>
      <c r="S1450" s="244">
        <v>2280</v>
      </c>
      <c r="V1450" s="259">
        <f t="shared" si="140"/>
        <v>2280</v>
      </c>
      <c r="X1450" s="245">
        <v>1220</v>
      </c>
      <c r="AJ1450" s="245">
        <v>2280</v>
      </c>
      <c r="AK1450" s="251">
        <v>3500</v>
      </c>
      <c r="AP1450" s="257">
        <f t="shared" si="135"/>
        <v>3500</v>
      </c>
      <c r="AS1450" s="245">
        <f t="shared" si="136"/>
        <v>3500</v>
      </c>
      <c r="AU1450" s="8" t="s">
        <v>1286</v>
      </c>
    </row>
    <row r="1451" spans="2:47" hidden="1" x14ac:dyDescent="0.3">
      <c r="B1451" t="str">
        <f>VLOOKUP(D1451,'[1]DOF080 Rev'!B:B,1,FALSE)</f>
        <v>20562082</v>
      </c>
      <c r="C1451" t="str">
        <f>VLOOKUP(D1451,Category!A:B,2,FALSE)</f>
        <v>NCOS</v>
      </c>
      <c r="D1451" t="str">
        <f t="shared" si="139"/>
        <v>20562082</v>
      </c>
      <c r="E1451" t="str">
        <f t="shared" si="137"/>
        <v>People &amp; Place DirectorateAss Dir DevelopmentTourism Promotion</v>
      </c>
      <c r="F1451" t="s">
        <v>482</v>
      </c>
      <c r="G1451" t="s">
        <v>483</v>
      </c>
      <c r="H1451" t="s">
        <v>955</v>
      </c>
      <c r="I1451" t="s">
        <v>1258</v>
      </c>
      <c r="J1451" t="s">
        <v>1018</v>
      </c>
      <c r="K1451" t="s">
        <v>1019</v>
      </c>
      <c r="L1451">
        <v>2056</v>
      </c>
      <c r="M1451" t="s">
        <v>1021</v>
      </c>
      <c r="N1451">
        <v>2082</v>
      </c>
      <c r="O1451" t="s">
        <v>1023</v>
      </c>
      <c r="P1451" s="6" t="str">
        <f t="shared" si="138"/>
        <v>Expenditure</v>
      </c>
      <c r="Q1451" s="246">
        <v>18260</v>
      </c>
      <c r="R1451" s="246">
        <v>18260</v>
      </c>
      <c r="S1451" s="244">
        <v>18260</v>
      </c>
      <c r="V1451" s="259">
        <f t="shared" si="140"/>
        <v>18260</v>
      </c>
      <c r="AH1451" s="245">
        <v>-100</v>
      </c>
      <c r="AJ1451" s="245">
        <v>18260</v>
      </c>
      <c r="AK1451" s="251">
        <v>18160</v>
      </c>
      <c r="AP1451" s="257">
        <f t="shared" si="135"/>
        <v>18160</v>
      </c>
      <c r="AS1451" s="245">
        <f t="shared" si="136"/>
        <v>18160</v>
      </c>
      <c r="AU1451" s="8" t="s">
        <v>1286</v>
      </c>
    </row>
    <row r="1452" spans="2:47" hidden="1" x14ac:dyDescent="0.3">
      <c r="B1452" t="str">
        <f>VLOOKUP(D1452,'[1]DOF080 Rev'!B:B,1,FALSE)</f>
        <v>20562087</v>
      </c>
      <c r="C1452" t="str">
        <f>VLOOKUP(D1452,Category!A:B,2,FALSE)</f>
        <v>NCOS</v>
      </c>
      <c r="D1452" t="str">
        <f t="shared" si="139"/>
        <v>20562087</v>
      </c>
      <c r="E1452" t="str">
        <f t="shared" si="137"/>
        <v>People &amp; Place DirectorateAss Dir DevelopmentTourism Promotion</v>
      </c>
      <c r="F1452" t="s">
        <v>482</v>
      </c>
      <c r="G1452" t="s">
        <v>483</v>
      </c>
      <c r="H1452" t="s">
        <v>955</v>
      </c>
      <c r="I1452" t="s">
        <v>1258</v>
      </c>
      <c r="J1452" t="s">
        <v>1018</v>
      </c>
      <c r="K1452" t="s">
        <v>1019</v>
      </c>
      <c r="L1452">
        <v>2056</v>
      </c>
      <c r="M1452" t="s">
        <v>1021</v>
      </c>
      <c r="N1452">
        <v>2087</v>
      </c>
      <c r="O1452" t="s">
        <v>333</v>
      </c>
      <c r="P1452" s="6" t="str">
        <f t="shared" si="138"/>
        <v>Expenditure</v>
      </c>
      <c r="Q1452" s="246">
        <v>1350</v>
      </c>
      <c r="R1452" s="246">
        <v>1350</v>
      </c>
      <c r="S1452" s="244">
        <v>1350</v>
      </c>
      <c r="V1452" s="259">
        <f t="shared" si="140"/>
        <v>1350</v>
      </c>
      <c r="AJ1452" s="245">
        <v>1350</v>
      </c>
      <c r="AK1452" s="251">
        <v>1350</v>
      </c>
      <c r="AP1452" s="257">
        <f t="shared" si="135"/>
        <v>1350</v>
      </c>
      <c r="AS1452" s="245">
        <f t="shared" si="136"/>
        <v>1350</v>
      </c>
      <c r="AU1452" s="8" t="s">
        <v>1286</v>
      </c>
    </row>
    <row r="1453" spans="2:47" ht="43.2" hidden="1" x14ac:dyDescent="0.3">
      <c r="B1453" t="str">
        <f>VLOOKUP(D1453,'[1]DOF080 Rev'!B:B,1,FALSE)</f>
        <v>20562186</v>
      </c>
      <c r="C1453" t="str">
        <f>VLOOKUP(D1453,Category!A:B,2,FALSE)</f>
        <v>NCOS</v>
      </c>
      <c r="D1453" t="str">
        <f t="shared" si="139"/>
        <v>20562186</v>
      </c>
      <c r="E1453" t="str">
        <f t="shared" si="137"/>
        <v>People &amp; Place DirectorateAss Dir DevelopmentTourism Promotion</v>
      </c>
      <c r="F1453" t="s">
        <v>482</v>
      </c>
      <c r="G1453" t="s">
        <v>483</v>
      </c>
      <c r="H1453" t="s">
        <v>955</v>
      </c>
      <c r="I1453" t="s">
        <v>1258</v>
      </c>
      <c r="J1453" t="s">
        <v>1018</v>
      </c>
      <c r="K1453" t="s">
        <v>1019</v>
      </c>
      <c r="L1453">
        <v>2056</v>
      </c>
      <c r="M1453" t="s">
        <v>1021</v>
      </c>
      <c r="N1453">
        <v>2186</v>
      </c>
      <c r="O1453" t="s">
        <v>703</v>
      </c>
      <c r="P1453" s="6" t="str">
        <f t="shared" si="138"/>
        <v>Expenditure</v>
      </c>
      <c r="Q1453" s="246">
        <v>420</v>
      </c>
      <c r="R1453" s="246">
        <v>420</v>
      </c>
      <c r="S1453" s="244">
        <v>420</v>
      </c>
      <c r="V1453" s="259">
        <f t="shared" si="140"/>
        <v>420</v>
      </c>
      <c r="X1453" s="245">
        <v>20</v>
      </c>
      <c r="AJ1453" s="245">
        <v>420</v>
      </c>
      <c r="AK1453" s="251">
        <v>440</v>
      </c>
      <c r="AP1453" s="257">
        <f t="shared" si="135"/>
        <v>440</v>
      </c>
      <c r="AS1453" s="245">
        <f t="shared" si="136"/>
        <v>440</v>
      </c>
      <c r="AU1453" s="8" t="s">
        <v>3170</v>
      </c>
    </row>
    <row r="1454" spans="2:47" hidden="1" x14ac:dyDescent="0.3">
      <c r="B1454" t="str">
        <f>VLOOKUP(D1454,'[1]DOF080 Rev'!B:B,1,FALSE)</f>
        <v>20568000</v>
      </c>
      <c r="C1454" t="str">
        <f>VLOOKUP(D1454,Category!A:B,2,FALSE)</f>
        <v>NCOS</v>
      </c>
      <c r="D1454" t="str">
        <f t="shared" si="139"/>
        <v>20568000</v>
      </c>
      <c r="E1454" t="str">
        <f t="shared" si="137"/>
        <v>People &amp; Place DirectorateAss Dir DevelopmentTourism Promotion</v>
      </c>
      <c r="F1454" t="s">
        <v>482</v>
      </c>
      <c r="G1454" t="s">
        <v>483</v>
      </c>
      <c r="H1454" t="s">
        <v>955</v>
      </c>
      <c r="I1454" t="s">
        <v>1258</v>
      </c>
      <c r="J1454" t="s">
        <v>1018</v>
      </c>
      <c r="K1454" t="s">
        <v>1019</v>
      </c>
      <c r="L1454">
        <v>2056</v>
      </c>
      <c r="M1454" t="s">
        <v>1021</v>
      </c>
      <c r="N1454">
        <v>8000</v>
      </c>
      <c r="O1454" t="s">
        <v>163</v>
      </c>
      <c r="P1454" s="6" t="str">
        <f t="shared" si="138"/>
        <v>Income</v>
      </c>
      <c r="Q1454" s="246">
        <v>-1300</v>
      </c>
      <c r="R1454" s="246">
        <v>-1300</v>
      </c>
      <c r="S1454" s="244">
        <v>-1300</v>
      </c>
      <c r="V1454" s="259">
        <f t="shared" si="140"/>
        <v>-1300</v>
      </c>
      <c r="AJ1454" s="245">
        <v>-1300</v>
      </c>
      <c r="AK1454" s="251">
        <v>-1300</v>
      </c>
      <c r="AP1454" s="257">
        <f t="shared" si="135"/>
        <v>-1300</v>
      </c>
      <c r="AS1454" s="245">
        <f t="shared" si="136"/>
        <v>-1300</v>
      </c>
      <c r="AU1454" s="8" t="s">
        <v>1286</v>
      </c>
    </row>
    <row r="1455" spans="2:47" hidden="1" x14ac:dyDescent="0.3">
      <c r="B1455" t="str">
        <f>VLOOKUP(D1455,'[1]DOF080 Rev'!B:B,1,FALSE)</f>
        <v>20607205</v>
      </c>
      <c r="C1455" t="str">
        <f>VLOOKUP(D1455,Category!A:B,2,FALSE)</f>
        <v>NCOS</v>
      </c>
      <c r="D1455" t="str">
        <f t="shared" si="139"/>
        <v>20607205</v>
      </c>
      <c r="E1455" t="str">
        <f t="shared" si="137"/>
        <v>People &amp; Place DirectorateAss Dir DevelopmentTourism Promotion</v>
      </c>
      <c r="F1455" t="s">
        <v>482</v>
      </c>
      <c r="G1455" t="s">
        <v>483</v>
      </c>
      <c r="H1455" t="s">
        <v>955</v>
      </c>
      <c r="I1455" t="s">
        <v>1258</v>
      </c>
      <c r="J1455" t="s">
        <v>1018</v>
      </c>
      <c r="K1455" t="s">
        <v>1019</v>
      </c>
      <c r="L1455">
        <v>2060</v>
      </c>
      <c r="M1455" t="s">
        <v>1024</v>
      </c>
      <c r="N1455">
        <v>7205</v>
      </c>
      <c r="O1455" t="s">
        <v>1025</v>
      </c>
      <c r="P1455" s="6" t="str">
        <f t="shared" si="138"/>
        <v>Income</v>
      </c>
      <c r="Q1455" s="246">
        <v>-500</v>
      </c>
      <c r="R1455" s="246">
        <v>-500</v>
      </c>
      <c r="S1455" s="244">
        <v>-500</v>
      </c>
      <c r="V1455" s="259">
        <f t="shared" si="140"/>
        <v>-500</v>
      </c>
      <c r="AI1455" s="245">
        <v>300</v>
      </c>
      <c r="AJ1455" s="245">
        <v>-500</v>
      </c>
      <c r="AK1455" s="251">
        <v>-200</v>
      </c>
      <c r="AP1455" s="257">
        <f t="shared" si="135"/>
        <v>-200</v>
      </c>
      <c r="AS1455" s="245">
        <f t="shared" si="136"/>
        <v>-200</v>
      </c>
      <c r="AU1455" s="8" t="s">
        <v>1286</v>
      </c>
    </row>
    <row r="1456" spans="2:47" hidden="1" x14ac:dyDescent="0.3">
      <c r="B1456" t="str">
        <f>VLOOKUP(D1456,'[1]DOF080 Rev'!B:B,1,FALSE)</f>
        <v>23732078</v>
      </c>
      <c r="C1456" t="str">
        <f>VLOOKUP(D1456,Category!A:B,2,FALSE)</f>
        <v>NCOS</v>
      </c>
      <c r="D1456" t="str">
        <f t="shared" si="139"/>
        <v>23732078</v>
      </c>
      <c r="E1456" t="str">
        <f t="shared" si="137"/>
        <v>People &amp; Place DirectorateAss Dir DevelopmentTourism Promotion</v>
      </c>
      <c r="F1456" t="s">
        <v>482</v>
      </c>
      <c r="G1456" t="s">
        <v>483</v>
      </c>
      <c r="H1456" t="s">
        <v>955</v>
      </c>
      <c r="I1456" t="s">
        <v>1258</v>
      </c>
      <c r="J1456" t="s">
        <v>1018</v>
      </c>
      <c r="K1456" t="s">
        <v>1019</v>
      </c>
      <c r="L1456">
        <v>2373</v>
      </c>
      <c r="M1456" t="s">
        <v>1026</v>
      </c>
      <c r="N1456">
        <v>2078</v>
      </c>
      <c r="O1456" t="s">
        <v>284</v>
      </c>
      <c r="P1456" s="6" t="str">
        <f t="shared" si="138"/>
        <v>Expenditure</v>
      </c>
      <c r="Q1456" s="246">
        <v>4590</v>
      </c>
      <c r="R1456" s="246">
        <v>4590</v>
      </c>
      <c r="S1456" s="244">
        <v>4590</v>
      </c>
      <c r="V1456" s="259">
        <f t="shared" si="140"/>
        <v>4590</v>
      </c>
      <c r="AH1456" s="245">
        <v>-1590</v>
      </c>
      <c r="AJ1456" s="245">
        <v>4590</v>
      </c>
      <c r="AK1456" s="251">
        <v>3000</v>
      </c>
      <c r="AP1456" s="257">
        <f t="shared" si="135"/>
        <v>3000</v>
      </c>
      <c r="AS1456" s="245">
        <f t="shared" si="136"/>
        <v>3000</v>
      </c>
      <c r="AU1456" s="8" t="s">
        <v>1286</v>
      </c>
    </row>
    <row r="1457" spans="2:49" hidden="1" x14ac:dyDescent="0.3">
      <c r="B1457" t="str">
        <f>VLOOKUP(D1457,'[1]DOF080 Rev'!B:B,1,FALSE)</f>
        <v>23742079</v>
      </c>
      <c r="C1457" t="str">
        <f>VLOOKUP(D1457,Category!A:B,2,FALSE)</f>
        <v>NCOS</v>
      </c>
      <c r="D1457" t="str">
        <f t="shared" si="139"/>
        <v>23742079</v>
      </c>
      <c r="E1457" t="str">
        <f t="shared" si="137"/>
        <v>People &amp; Place DirectorateAss Dir DevelopmentTourism Promotion</v>
      </c>
      <c r="F1457" t="s">
        <v>482</v>
      </c>
      <c r="G1457" t="s">
        <v>483</v>
      </c>
      <c r="H1457" t="s">
        <v>955</v>
      </c>
      <c r="I1457" t="s">
        <v>1258</v>
      </c>
      <c r="J1457" t="s">
        <v>1018</v>
      </c>
      <c r="K1457" t="s">
        <v>1019</v>
      </c>
      <c r="L1457">
        <v>2374</v>
      </c>
      <c r="M1457" t="s">
        <v>1027</v>
      </c>
      <c r="N1457">
        <v>2079</v>
      </c>
      <c r="O1457" t="s">
        <v>35</v>
      </c>
      <c r="P1457" s="6" t="str">
        <f t="shared" si="138"/>
        <v>Expenditure</v>
      </c>
      <c r="Q1457" s="246">
        <v>3400</v>
      </c>
      <c r="R1457" s="246">
        <v>3400</v>
      </c>
      <c r="S1457" s="244">
        <v>3400</v>
      </c>
      <c r="V1457" s="259">
        <f t="shared" si="140"/>
        <v>3400</v>
      </c>
      <c r="X1457" s="245">
        <v>70</v>
      </c>
      <c r="AJ1457" s="245">
        <v>3400</v>
      </c>
      <c r="AK1457" s="251">
        <v>3470</v>
      </c>
      <c r="AP1457" s="257">
        <f t="shared" si="135"/>
        <v>3470</v>
      </c>
      <c r="AS1457" s="245">
        <f t="shared" si="136"/>
        <v>3470</v>
      </c>
      <c r="AU1457" s="8" t="s">
        <v>1286</v>
      </c>
    </row>
    <row r="1458" spans="2:49" ht="28.8" hidden="1" x14ac:dyDescent="0.3">
      <c r="B1458" t="str">
        <f>VLOOKUP(D1458,'[1]DOF080 Rev'!B:B,1,FALSE)</f>
        <v>10912079</v>
      </c>
      <c r="C1458" t="str">
        <f>VLOOKUP(D1458,Category!A:B,2,FALSE)</f>
        <v>NCOS</v>
      </c>
      <c r="D1458" t="str">
        <f t="shared" si="139"/>
        <v>10912079</v>
      </c>
      <c r="E1458" t="str">
        <f t="shared" si="137"/>
        <v>People &amp; Place DirectorateAss Dir DevelopmentTown Centres</v>
      </c>
      <c r="F1458" t="s">
        <v>482</v>
      </c>
      <c r="G1458" t="s">
        <v>483</v>
      </c>
      <c r="H1458" t="s">
        <v>955</v>
      </c>
      <c r="I1458" t="s">
        <v>1258</v>
      </c>
      <c r="J1458" t="s">
        <v>1028</v>
      </c>
      <c r="K1458" t="s">
        <v>1029</v>
      </c>
      <c r="L1458">
        <v>1091</v>
      </c>
      <c r="M1458" t="s">
        <v>1030</v>
      </c>
      <c r="N1458">
        <v>2079</v>
      </c>
      <c r="O1458" t="s">
        <v>35</v>
      </c>
      <c r="P1458" s="6" t="str">
        <f t="shared" si="138"/>
        <v>Expenditure</v>
      </c>
      <c r="Q1458" s="246">
        <v>4720</v>
      </c>
      <c r="R1458" s="246">
        <v>4720</v>
      </c>
      <c r="S1458" s="244">
        <v>4720</v>
      </c>
      <c r="V1458" s="259">
        <f t="shared" si="140"/>
        <v>4720</v>
      </c>
      <c r="AJ1458" s="245">
        <v>4720</v>
      </c>
      <c r="AK1458" s="251">
        <v>4720</v>
      </c>
      <c r="AP1458" s="257">
        <f t="shared" si="135"/>
        <v>4720</v>
      </c>
      <c r="AS1458" s="245">
        <f t="shared" si="136"/>
        <v>4720</v>
      </c>
      <c r="AT1458" s="8" t="s">
        <v>3171</v>
      </c>
      <c r="AW1458" s="251">
        <v>18980</v>
      </c>
    </row>
    <row r="1459" spans="2:49" ht="28.8" hidden="1" x14ac:dyDescent="0.3">
      <c r="B1459" t="str">
        <f>VLOOKUP(D1459,'[1]DOF080 Rev'!B:B,1,FALSE)</f>
        <v>20712079</v>
      </c>
      <c r="C1459" t="str">
        <f>VLOOKUP(D1459,Category!A:B,2,FALSE)</f>
        <v>NCOS</v>
      </c>
      <c r="D1459" t="str">
        <f t="shared" si="139"/>
        <v>20712079</v>
      </c>
      <c r="E1459" t="str">
        <f t="shared" si="137"/>
        <v>People &amp; Place DirectorateAss Dir DevelopmentTown Centres</v>
      </c>
      <c r="F1459" t="s">
        <v>482</v>
      </c>
      <c r="G1459" t="s">
        <v>483</v>
      </c>
      <c r="H1459" t="s">
        <v>955</v>
      </c>
      <c r="I1459" t="s">
        <v>1258</v>
      </c>
      <c r="J1459" t="s">
        <v>1028</v>
      </c>
      <c r="K1459" t="s">
        <v>1029</v>
      </c>
      <c r="L1459">
        <v>2071</v>
      </c>
      <c r="M1459" t="s">
        <v>1031</v>
      </c>
      <c r="N1459">
        <v>2079</v>
      </c>
      <c r="O1459" t="s">
        <v>35</v>
      </c>
      <c r="P1459" s="6" t="str">
        <f t="shared" si="138"/>
        <v>Expenditure</v>
      </c>
      <c r="Q1459" s="246">
        <v>16250</v>
      </c>
      <c r="R1459" s="246">
        <v>16250</v>
      </c>
      <c r="S1459" s="244">
        <v>16250</v>
      </c>
      <c r="V1459" s="259">
        <f t="shared" si="140"/>
        <v>16250</v>
      </c>
      <c r="AJ1459" s="245">
        <v>16250</v>
      </c>
      <c r="AK1459" s="251">
        <v>16250</v>
      </c>
      <c r="AP1459" s="257">
        <f t="shared" si="135"/>
        <v>16250</v>
      </c>
      <c r="AS1459" s="245">
        <f t="shared" si="136"/>
        <v>16250</v>
      </c>
      <c r="AT1459" s="8" t="s">
        <v>3186</v>
      </c>
      <c r="AW1459" s="251">
        <v>4100</v>
      </c>
    </row>
    <row r="1460" spans="2:49" ht="28.8" hidden="1" x14ac:dyDescent="0.3">
      <c r="B1460" t="str">
        <f>VLOOKUP(D1460,'[1]DOF080 Rev'!B:B,1,FALSE)</f>
        <v>24142045</v>
      </c>
      <c r="C1460" t="str">
        <f>VLOOKUP(D1460,Category!A:B,2,FALSE)</f>
        <v>NCOS</v>
      </c>
      <c r="D1460" t="str">
        <f t="shared" si="139"/>
        <v>24142045</v>
      </c>
      <c r="E1460" t="str">
        <f t="shared" si="137"/>
        <v>People &amp; Place DirectorateAss Dir DevelopmentTown Centres</v>
      </c>
      <c r="F1460" t="s">
        <v>482</v>
      </c>
      <c r="G1460" t="s">
        <v>483</v>
      </c>
      <c r="H1460" t="s">
        <v>955</v>
      </c>
      <c r="I1460" t="s">
        <v>1258</v>
      </c>
      <c r="J1460" t="s">
        <v>1028</v>
      </c>
      <c r="K1460" t="s">
        <v>1029</v>
      </c>
      <c r="L1460">
        <v>2414</v>
      </c>
      <c r="M1460" t="s">
        <v>1032</v>
      </c>
      <c r="N1460">
        <v>2045</v>
      </c>
      <c r="O1460" t="s">
        <v>170</v>
      </c>
      <c r="P1460" s="6" t="str">
        <f t="shared" si="138"/>
        <v>Expenditure</v>
      </c>
      <c r="Q1460" s="246">
        <v>50000</v>
      </c>
      <c r="R1460" s="246">
        <v>50000</v>
      </c>
      <c r="S1460" s="244">
        <v>50000</v>
      </c>
      <c r="T1460" s="244">
        <v>50000</v>
      </c>
      <c r="V1460" s="259">
        <f t="shared" si="140"/>
        <v>100000</v>
      </c>
      <c r="AA1460" s="245">
        <v>-50000</v>
      </c>
      <c r="AJ1460" s="245">
        <v>50000</v>
      </c>
      <c r="AK1460" s="251">
        <f>50000</f>
        <v>50000</v>
      </c>
      <c r="AP1460" s="257">
        <f t="shared" si="135"/>
        <v>50000</v>
      </c>
      <c r="AS1460" s="245">
        <f t="shared" si="136"/>
        <v>50000</v>
      </c>
      <c r="AT1460" s="8" t="s">
        <v>3211</v>
      </c>
      <c r="AU1460" s="8" t="s">
        <v>3172</v>
      </c>
    </row>
    <row r="1461" spans="2:49" hidden="1" x14ac:dyDescent="0.3">
      <c r="B1461" t="str">
        <f>VLOOKUP(D1461,'[1]DOF080 Rev'!B:B,1,FALSE)</f>
        <v>24142079</v>
      </c>
      <c r="C1461" t="str">
        <f>VLOOKUP(D1461,Category!A:B,2,FALSE)</f>
        <v>NCOS</v>
      </c>
      <c r="D1461" t="str">
        <f t="shared" si="139"/>
        <v>24142079</v>
      </c>
      <c r="E1461" t="str">
        <f t="shared" si="137"/>
        <v>People &amp; Place DirectorateAss Dir DevelopmentTown Centres</v>
      </c>
      <c r="F1461" t="s">
        <v>482</v>
      </c>
      <c r="G1461" t="s">
        <v>483</v>
      </c>
      <c r="H1461" t="s">
        <v>955</v>
      </c>
      <c r="I1461" t="s">
        <v>1258</v>
      </c>
      <c r="J1461" t="s">
        <v>1028</v>
      </c>
      <c r="K1461" t="s">
        <v>1029</v>
      </c>
      <c r="L1461">
        <v>2414</v>
      </c>
      <c r="M1461" t="s">
        <v>1032</v>
      </c>
      <c r="N1461">
        <v>2079</v>
      </c>
      <c r="O1461" t="s">
        <v>35</v>
      </c>
      <c r="P1461" s="6" t="str">
        <f t="shared" si="138"/>
        <v>Expenditure</v>
      </c>
      <c r="Q1461" s="246">
        <v>0</v>
      </c>
      <c r="R1461" s="246">
        <v>0</v>
      </c>
      <c r="S1461" s="244">
        <v>0</v>
      </c>
      <c r="V1461" s="259">
        <f t="shared" si="140"/>
        <v>0</v>
      </c>
      <c r="AJ1461" s="245">
        <v>0</v>
      </c>
      <c r="AK1461" s="251">
        <v>0</v>
      </c>
      <c r="AP1461" s="257">
        <f t="shared" si="135"/>
        <v>0</v>
      </c>
      <c r="AS1461" s="245">
        <f t="shared" si="136"/>
        <v>0</v>
      </c>
      <c r="AU1461" s="8" t="s">
        <v>1286</v>
      </c>
    </row>
    <row r="1462" spans="2:49" ht="28.8" x14ac:dyDescent="0.3">
      <c r="B1462" t="str">
        <f>VLOOKUP(D1462,'[1]DOF080 Rev'!B:B,1,FALSE)</f>
        <v>3131</v>
      </c>
      <c r="C1462" t="str">
        <f>VLOOKUP(D1462,Category!A:B,2,FALSE)</f>
        <v>NCOS</v>
      </c>
      <c r="D1462" t="str">
        <f t="shared" si="139"/>
        <v>3131</v>
      </c>
      <c r="E1462" t="str">
        <f t="shared" si="137"/>
        <v>People &amp; Place DirectorateDir of People &amp; PlaceDirector of People &amp; Place</v>
      </c>
      <c r="F1462" t="s">
        <v>482</v>
      </c>
      <c r="G1462" t="s">
        <v>483</v>
      </c>
      <c r="H1462" t="s">
        <v>260</v>
      </c>
      <c r="I1462" t="s">
        <v>261</v>
      </c>
      <c r="J1462" t="s">
        <v>1033</v>
      </c>
      <c r="K1462" t="s">
        <v>1034</v>
      </c>
      <c r="L1462">
        <v>313</v>
      </c>
      <c r="M1462" t="s">
        <v>1034</v>
      </c>
      <c r="N1462">
        <v>1</v>
      </c>
      <c r="O1462" t="s">
        <v>158</v>
      </c>
      <c r="P1462" s="6" t="str">
        <f t="shared" si="138"/>
        <v>Expenditure</v>
      </c>
      <c r="Q1462" s="246">
        <v>96580</v>
      </c>
      <c r="R1462" s="246">
        <v>99080</v>
      </c>
      <c r="S1462" s="244">
        <f>99080+83470</f>
        <v>182550</v>
      </c>
      <c r="V1462" s="259">
        <f t="shared" si="140"/>
        <v>182550</v>
      </c>
      <c r="W1462" s="245">
        <v>0</v>
      </c>
      <c r="AD1462" s="259"/>
      <c r="AJ1462" s="245">
        <v>99080</v>
      </c>
      <c r="AK1462" s="255">
        <v>182550</v>
      </c>
      <c r="AP1462" s="352">
        <f t="shared" si="135"/>
        <v>182550</v>
      </c>
      <c r="AS1462" s="245">
        <f t="shared" si="136"/>
        <v>182550</v>
      </c>
      <c r="AU1462" s="8" t="s">
        <v>3173</v>
      </c>
    </row>
    <row r="1463" spans="2:49" hidden="1" x14ac:dyDescent="0.3">
      <c r="B1463" t="str">
        <f>VLOOKUP(D1463,'[1]DOF080 Rev'!B:B,1,FALSE)</f>
        <v>3138</v>
      </c>
      <c r="C1463" t="str">
        <f>VLOOKUP(D1463,Category!A:B,2,FALSE)</f>
        <v>NCOS</v>
      </c>
      <c r="D1463" t="str">
        <f t="shared" si="139"/>
        <v>3138</v>
      </c>
      <c r="E1463" t="str">
        <f t="shared" si="137"/>
        <v>People &amp; Place DirectorateDir of People &amp; PlaceDirector of People &amp; Place</v>
      </c>
      <c r="F1463" t="s">
        <v>482</v>
      </c>
      <c r="G1463" t="s">
        <v>483</v>
      </c>
      <c r="H1463" t="s">
        <v>260</v>
      </c>
      <c r="I1463" t="s">
        <v>261</v>
      </c>
      <c r="J1463" t="s">
        <v>1033</v>
      </c>
      <c r="K1463" t="s">
        <v>1034</v>
      </c>
      <c r="L1463">
        <v>313</v>
      </c>
      <c r="M1463" t="s">
        <v>1034</v>
      </c>
      <c r="N1463">
        <v>8</v>
      </c>
      <c r="O1463" t="s">
        <v>159</v>
      </c>
      <c r="P1463" s="6" t="str">
        <f t="shared" si="138"/>
        <v>Expenditure</v>
      </c>
      <c r="Q1463" s="246">
        <v>0</v>
      </c>
      <c r="R1463" s="246">
        <v>0</v>
      </c>
      <c r="S1463" s="244">
        <v>0</v>
      </c>
      <c r="V1463" s="259">
        <f t="shared" si="140"/>
        <v>0</v>
      </c>
      <c r="AJ1463" s="245">
        <v>0</v>
      </c>
      <c r="AK1463" s="251">
        <v>0</v>
      </c>
      <c r="AP1463" s="257">
        <f t="shared" si="135"/>
        <v>0</v>
      </c>
      <c r="AS1463" s="245">
        <f t="shared" si="136"/>
        <v>0</v>
      </c>
      <c r="AU1463" s="8" t="s">
        <v>1286</v>
      </c>
    </row>
    <row r="1464" spans="2:49" hidden="1" x14ac:dyDescent="0.3">
      <c r="B1464" t="str">
        <f>VLOOKUP(D1464,'[1]DOF080 Rev'!B:B,1,FALSE)</f>
        <v>3131504</v>
      </c>
      <c r="C1464" t="str">
        <f>VLOOKUP(D1464,Category!A:B,2,FALSE)</f>
        <v>NCOS</v>
      </c>
      <c r="D1464" t="str">
        <f t="shared" si="139"/>
        <v>3131504</v>
      </c>
      <c r="E1464" t="str">
        <f t="shared" si="137"/>
        <v>People &amp; Place DirectorateDir of People &amp; PlaceDirector of People &amp; Place</v>
      </c>
      <c r="F1464" t="s">
        <v>482</v>
      </c>
      <c r="G1464" t="s">
        <v>483</v>
      </c>
      <c r="H1464" t="s">
        <v>260</v>
      </c>
      <c r="I1464" t="s">
        <v>261</v>
      </c>
      <c r="J1464" t="s">
        <v>1033</v>
      </c>
      <c r="K1464" t="s">
        <v>1034</v>
      </c>
      <c r="L1464">
        <v>313</v>
      </c>
      <c r="M1464" t="s">
        <v>1034</v>
      </c>
      <c r="N1464">
        <v>1504</v>
      </c>
      <c r="O1464" t="s">
        <v>161</v>
      </c>
      <c r="P1464" s="6" t="str">
        <f t="shared" si="138"/>
        <v>Expenditure</v>
      </c>
      <c r="Q1464" s="246">
        <v>200</v>
      </c>
      <c r="R1464" s="246">
        <v>200</v>
      </c>
      <c r="S1464" s="244">
        <v>200</v>
      </c>
      <c r="V1464" s="259">
        <f t="shared" si="140"/>
        <v>200</v>
      </c>
      <c r="AJ1464" s="245">
        <v>200</v>
      </c>
      <c r="AK1464" s="251">
        <v>200</v>
      </c>
      <c r="AP1464" s="257">
        <f t="shared" si="135"/>
        <v>200</v>
      </c>
      <c r="AS1464" s="245">
        <f t="shared" si="136"/>
        <v>200</v>
      </c>
      <c r="AU1464" s="8" t="s">
        <v>1286</v>
      </c>
    </row>
    <row r="1465" spans="2:49" hidden="1" x14ac:dyDescent="0.3">
      <c r="B1465" t="str">
        <f>VLOOKUP(D1465,'[1]DOF080 Rev'!B:B,1,FALSE)</f>
        <v>3132015</v>
      </c>
      <c r="C1465" t="str">
        <f>VLOOKUP(D1465,Category!A:B,2,FALSE)</f>
        <v>NCOS</v>
      </c>
      <c r="D1465" t="str">
        <f t="shared" si="139"/>
        <v>3132015</v>
      </c>
      <c r="E1465" t="str">
        <f t="shared" si="137"/>
        <v>People &amp; Place DirectorateDir of People &amp; PlaceDirector of People &amp; Place</v>
      </c>
      <c r="F1465" t="s">
        <v>482</v>
      </c>
      <c r="G1465" t="s">
        <v>483</v>
      </c>
      <c r="H1465" t="s">
        <v>260</v>
      </c>
      <c r="I1465" t="s">
        <v>261</v>
      </c>
      <c r="J1465" t="s">
        <v>1033</v>
      </c>
      <c r="K1465" t="s">
        <v>1034</v>
      </c>
      <c r="L1465">
        <v>313</v>
      </c>
      <c r="M1465" t="s">
        <v>1034</v>
      </c>
      <c r="N1465">
        <v>2015</v>
      </c>
      <c r="O1465" t="s">
        <v>278</v>
      </c>
      <c r="P1465" s="6" t="str">
        <f t="shared" si="138"/>
        <v>Expenditure</v>
      </c>
      <c r="Q1465" s="246">
        <v>100</v>
      </c>
      <c r="R1465" s="246">
        <v>100</v>
      </c>
      <c r="S1465" s="244">
        <v>100</v>
      </c>
      <c r="V1465" s="259">
        <f t="shared" si="140"/>
        <v>100</v>
      </c>
      <c r="AH1465" s="245">
        <v>-50</v>
      </c>
      <c r="AJ1465" s="245">
        <v>100</v>
      </c>
      <c r="AK1465" s="251">
        <v>50</v>
      </c>
      <c r="AP1465" s="257">
        <f t="shared" si="135"/>
        <v>50</v>
      </c>
      <c r="AS1465" s="245">
        <f t="shared" si="136"/>
        <v>50</v>
      </c>
      <c r="AU1465" s="8" t="s">
        <v>1286</v>
      </c>
    </row>
    <row r="1466" spans="2:49" hidden="1" x14ac:dyDescent="0.3">
      <c r="B1466" t="str">
        <f>VLOOKUP(D1466,'[1]DOF080 Rev'!B:B,1,FALSE)</f>
        <v>3132085</v>
      </c>
      <c r="C1466" t="str">
        <f>VLOOKUP(D1466,Category!A:B,2,FALSE)</f>
        <v>NCOS</v>
      </c>
      <c r="D1466" t="str">
        <f t="shared" si="139"/>
        <v>3132085</v>
      </c>
      <c r="E1466" t="str">
        <f t="shared" si="137"/>
        <v>People &amp; Place DirectorateDir of People &amp; PlaceDirector of People &amp; Place</v>
      </c>
      <c r="F1466" t="s">
        <v>482</v>
      </c>
      <c r="G1466" t="s">
        <v>483</v>
      </c>
      <c r="H1466" t="s">
        <v>260</v>
      </c>
      <c r="I1466" t="s">
        <v>261</v>
      </c>
      <c r="J1466" t="s">
        <v>1033</v>
      </c>
      <c r="K1466" t="s">
        <v>1034</v>
      </c>
      <c r="L1466">
        <v>313</v>
      </c>
      <c r="M1466" t="s">
        <v>1034</v>
      </c>
      <c r="N1466">
        <v>2085</v>
      </c>
      <c r="O1466" t="s">
        <v>280</v>
      </c>
      <c r="P1466" s="6" t="str">
        <f t="shared" si="138"/>
        <v>Expenditure</v>
      </c>
      <c r="Q1466" s="246">
        <v>700</v>
      </c>
      <c r="R1466" s="246">
        <v>700</v>
      </c>
      <c r="S1466" s="244">
        <v>700</v>
      </c>
      <c r="V1466" s="259">
        <f t="shared" si="140"/>
        <v>700</v>
      </c>
      <c r="X1466" s="245">
        <v>160</v>
      </c>
      <c r="AJ1466" s="245">
        <v>700</v>
      </c>
      <c r="AK1466" s="251">
        <v>860</v>
      </c>
      <c r="AP1466" s="257">
        <f t="shared" si="135"/>
        <v>860</v>
      </c>
      <c r="AS1466" s="245">
        <f t="shared" si="136"/>
        <v>860</v>
      </c>
      <c r="AU1466" s="8" t="s">
        <v>1286</v>
      </c>
    </row>
    <row r="1467" spans="2:49" hidden="1" x14ac:dyDescent="0.3">
      <c r="B1467" t="str">
        <f>VLOOKUP(D1467,'[1]DOF080 Rev'!B:B,1,FALSE)</f>
        <v>12002045</v>
      </c>
      <c r="C1467" t="str">
        <f>VLOOKUP(D1467,Category!A:B,2,FALSE)</f>
        <v>NCOS</v>
      </c>
      <c r="D1467" t="str">
        <f t="shared" si="139"/>
        <v>12002045</v>
      </c>
      <c r="E1467" t="str">
        <f t="shared" si="137"/>
        <v>People &amp; Place DirectorateDir of People &amp; PlaceHeart of Cumbria</v>
      </c>
      <c r="F1467" t="s">
        <v>482</v>
      </c>
      <c r="G1467" t="s">
        <v>483</v>
      </c>
      <c r="H1467" t="s">
        <v>260</v>
      </c>
      <c r="I1467" t="s">
        <v>261</v>
      </c>
      <c r="J1467" t="s">
        <v>1035</v>
      </c>
      <c r="K1467" t="s">
        <v>1036</v>
      </c>
      <c r="L1467">
        <v>1200</v>
      </c>
      <c r="M1467" t="s">
        <v>1037</v>
      </c>
      <c r="N1467">
        <v>2045</v>
      </c>
      <c r="O1467" t="s">
        <v>170</v>
      </c>
      <c r="P1467" s="6" t="str">
        <f t="shared" si="138"/>
        <v>Expenditure</v>
      </c>
      <c r="Q1467" s="246">
        <v>0</v>
      </c>
      <c r="R1467" s="246">
        <v>0</v>
      </c>
      <c r="S1467" s="244">
        <v>0</v>
      </c>
      <c r="V1467" s="259">
        <f t="shared" si="140"/>
        <v>0</v>
      </c>
      <c r="AF1467" s="245">
        <v>1000</v>
      </c>
      <c r="AJ1467" s="245">
        <v>0</v>
      </c>
      <c r="AK1467" s="251">
        <v>1000</v>
      </c>
      <c r="AP1467" s="257">
        <f t="shared" si="135"/>
        <v>1000</v>
      </c>
      <c r="AS1467" s="245">
        <f t="shared" si="136"/>
        <v>1000</v>
      </c>
      <c r="AU1467" s="8" t="s">
        <v>1286</v>
      </c>
    </row>
    <row r="1468" spans="2:49" hidden="1" x14ac:dyDescent="0.3">
      <c r="B1468" t="str">
        <f>VLOOKUP(D1468,'[1]DOF080 Rev'!B:B,1,FALSE)</f>
        <v>12002079</v>
      </c>
      <c r="C1468" t="str">
        <f>VLOOKUP(D1468,Category!A:B,2,FALSE)</f>
        <v>NCOS</v>
      </c>
      <c r="D1468" t="str">
        <f t="shared" si="139"/>
        <v>12002079</v>
      </c>
      <c r="E1468" t="str">
        <f t="shared" si="137"/>
        <v>People &amp; Place DirectorateDir of People &amp; PlaceHeart of Cumbria</v>
      </c>
      <c r="F1468" t="s">
        <v>482</v>
      </c>
      <c r="G1468" t="s">
        <v>483</v>
      </c>
      <c r="H1468" t="s">
        <v>260</v>
      </c>
      <c r="I1468" t="s">
        <v>261</v>
      </c>
      <c r="J1468" t="s">
        <v>1035</v>
      </c>
      <c r="K1468" t="s">
        <v>1036</v>
      </c>
      <c r="L1468">
        <v>1200</v>
      </c>
      <c r="M1468" t="s">
        <v>1037</v>
      </c>
      <c r="N1468">
        <v>2079</v>
      </c>
      <c r="O1468" t="s">
        <v>35</v>
      </c>
      <c r="P1468" s="6" t="str">
        <f t="shared" si="138"/>
        <v>Expenditure</v>
      </c>
      <c r="Q1468" s="246">
        <v>0</v>
      </c>
      <c r="R1468" s="246">
        <v>0</v>
      </c>
      <c r="S1468" s="244">
        <v>0</v>
      </c>
      <c r="V1468" s="259">
        <f t="shared" si="140"/>
        <v>0</v>
      </c>
      <c r="AJ1468" s="245">
        <v>0</v>
      </c>
      <c r="AK1468" s="251">
        <v>0</v>
      </c>
      <c r="AP1468" s="257">
        <f t="shared" si="135"/>
        <v>0</v>
      </c>
      <c r="AS1468" s="245">
        <f t="shared" si="136"/>
        <v>0</v>
      </c>
      <c r="AU1468" s="8" t="s">
        <v>1286</v>
      </c>
    </row>
    <row r="1469" spans="2:49" hidden="1" x14ac:dyDescent="0.3">
      <c r="B1469" t="str">
        <f>VLOOKUP(D1469,'[1]DOF080 Rev'!B:B,1,FALSE)</f>
        <v>12002092</v>
      </c>
      <c r="C1469" t="str">
        <f>VLOOKUP(D1469,Category!A:B,2,FALSE)</f>
        <v>NCOS</v>
      </c>
      <c r="D1469" t="str">
        <f t="shared" si="139"/>
        <v>12002092</v>
      </c>
      <c r="E1469" t="str">
        <f t="shared" si="137"/>
        <v>People &amp; Place DirectorateDir of People &amp; PlaceHeart of Cumbria</v>
      </c>
      <c r="F1469" t="s">
        <v>482</v>
      </c>
      <c r="G1469" t="s">
        <v>483</v>
      </c>
      <c r="H1469" t="s">
        <v>260</v>
      </c>
      <c r="I1469" t="s">
        <v>261</v>
      </c>
      <c r="J1469" t="s">
        <v>1035</v>
      </c>
      <c r="K1469" t="s">
        <v>1036</v>
      </c>
      <c r="L1469">
        <v>1200</v>
      </c>
      <c r="M1469" t="s">
        <v>1037</v>
      </c>
      <c r="N1469">
        <v>2092</v>
      </c>
      <c r="O1469" t="s">
        <v>141</v>
      </c>
      <c r="P1469" s="6" t="str">
        <f t="shared" si="138"/>
        <v>Expenditure</v>
      </c>
      <c r="Q1469" s="246">
        <v>0</v>
      </c>
      <c r="R1469" s="246">
        <v>0</v>
      </c>
      <c r="S1469" s="244">
        <v>0</v>
      </c>
      <c r="V1469" s="259">
        <f t="shared" si="140"/>
        <v>0</v>
      </c>
      <c r="AJ1469" s="245">
        <v>0</v>
      </c>
      <c r="AK1469" s="251">
        <v>0</v>
      </c>
      <c r="AP1469" s="257">
        <f t="shared" si="135"/>
        <v>0</v>
      </c>
      <c r="AS1469" s="245">
        <f t="shared" si="136"/>
        <v>0</v>
      </c>
      <c r="AU1469" s="8" t="s">
        <v>1286</v>
      </c>
    </row>
    <row r="1470" spans="2:49" hidden="1" x14ac:dyDescent="0.3">
      <c r="B1470" t="str">
        <f>VLOOKUP(D1470,'[1]DOF080 Rev'!B:B,1,FALSE)</f>
        <v>12008000</v>
      </c>
      <c r="C1470" t="str">
        <f>VLOOKUP(D1470,Category!A:B,2,FALSE)</f>
        <v>NCOS</v>
      </c>
      <c r="D1470" t="str">
        <f t="shared" si="139"/>
        <v>12008000</v>
      </c>
      <c r="E1470" t="str">
        <f t="shared" si="137"/>
        <v>People &amp; Place DirectorateDir of People &amp; PlaceHeart of Cumbria</v>
      </c>
      <c r="F1470" t="s">
        <v>482</v>
      </c>
      <c r="G1470" t="s">
        <v>483</v>
      </c>
      <c r="H1470" t="s">
        <v>260</v>
      </c>
      <c r="I1470" t="s">
        <v>261</v>
      </c>
      <c r="J1470" t="s">
        <v>1035</v>
      </c>
      <c r="K1470" t="s">
        <v>1036</v>
      </c>
      <c r="L1470">
        <v>1200</v>
      </c>
      <c r="M1470" t="s">
        <v>1037</v>
      </c>
      <c r="N1470">
        <v>8000</v>
      </c>
      <c r="O1470" t="s">
        <v>163</v>
      </c>
      <c r="P1470" s="6" t="str">
        <f t="shared" si="138"/>
        <v>Income</v>
      </c>
      <c r="Q1470" s="246">
        <v>0</v>
      </c>
      <c r="R1470" s="246">
        <v>0</v>
      </c>
      <c r="S1470" s="244">
        <v>0</v>
      </c>
      <c r="V1470" s="259">
        <f t="shared" si="140"/>
        <v>0</v>
      </c>
      <c r="AJ1470" s="245">
        <v>0</v>
      </c>
      <c r="AK1470" s="251">
        <v>0</v>
      </c>
      <c r="AP1470" s="257">
        <f t="shared" si="135"/>
        <v>0</v>
      </c>
      <c r="AS1470" s="245">
        <f t="shared" si="136"/>
        <v>0</v>
      </c>
      <c r="AU1470" s="8" t="s">
        <v>1286</v>
      </c>
    </row>
    <row r="1471" spans="2:49" hidden="1" x14ac:dyDescent="0.3">
      <c r="B1471" t="str">
        <f>VLOOKUP(D1471,'[1]DOF080 Rev'!B:B,1,FALSE)</f>
        <v>20522037</v>
      </c>
      <c r="C1471" t="str">
        <f>VLOOKUP(D1471,Category!A:B,2,FALSE)</f>
        <v>NCOS</v>
      </c>
      <c r="D1471" t="str">
        <f t="shared" si="139"/>
        <v>20522037</v>
      </c>
      <c r="E1471" t="str">
        <f t="shared" si="137"/>
        <v>Corporate Services DirectorateAss Dir Customers &amp; PerformanceCorporate Services</v>
      </c>
      <c r="F1471" t="s">
        <v>337</v>
      </c>
      <c r="G1471" t="s">
        <v>338</v>
      </c>
      <c r="H1471" t="s">
        <v>319</v>
      </c>
      <c r="I1471" t="s">
        <v>1207</v>
      </c>
      <c r="J1471" t="s">
        <v>329</v>
      </c>
      <c r="K1471" t="s">
        <v>330</v>
      </c>
      <c r="L1471">
        <v>2052</v>
      </c>
      <c r="M1471" t="s">
        <v>1038</v>
      </c>
      <c r="N1471">
        <v>2037</v>
      </c>
      <c r="O1471" t="s">
        <v>294</v>
      </c>
      <c r="P1471" s="6" t="str">
        <f t="shared" si="138"/>
        <v>Expenditure</v>
      </c>
      <c r="Q1471" s="246">
        <v>150</v>
      </c>
      <c r="R1471" s="246">
        <v>150</v>
      </c>
      <c r="S1471" s="244">
        <v>150</v>
      </c>
      <c r="V1471" s="259">
        <f t="shared" si="140"/>
        <v>150</v>
      </c>
      <c r="AJ1471" s="245">
        <v>150</v>
      </c>
      <c r="AK1471" s="251">
        <v>150</v>
      </c>
      <c r="AP1471" s="257">
        <f t="shared" si="135"/>
        <v>150</v>
      </c>
      <c r="AS1471" s="245">
        <f t="shared" si="136"/>
        <v>150</v>
      </c>
      <c r="AU1471" s="8" t="s">
        <v>1286</v>
      </c>
    </row>
    <row r="1472" spans="2:49" hidden="1" x14ac:dyDescent="0.3">
      <c r="B1472" t="str">
        <f>VLOOKUP(D1472,'[1]DOF080 Rev'!B:B,1,FALSE)</f>
        <v>20522038</v>
      </c>
      <c r="C1472" t="str">
        <f>VLOOKUP(D1472,Category!A:B,2,FALSE)</f>
        <v>NCOS</v>
      </c>
      <c r="D1472" t="str">
        <f t="shared" si="139"/>
        <v>20522038</v>
      </c>
      <c r="E1472" t="str">
        <f t="shared" si="137"/>
        <v>Corporate Services DirectorateAss Dir Customers &amp; PerformanceCorporate Services</v>
      </c>
      <c r="F1472" t="s">
        <v>337</v>
      </c>
      <c r="G1472" t="s">
        <v>338</v>
      </c>
      <c r="H1472" t="s">
        <v>319</v>
      </c>
      <c r="I1472" t="s">
        <v>1207</v>
      </c>
      <c r="J1472" t="s">
        <v>329</v>
      </c>
      <c r="K1472" t="s">
        <v>330</v>
      </c>
      <c r="L1472">
        <v>2052</v>
      </c>
      <c r="M1472" t="s">
        <v>1038</v>
      </c>
      <c r="N1472">
        <v>2038</v>
      </c>
      <c r="O1472" t="s">
        <v>1039</v>
      </c>
      <c r="P1472" s="6" t="str">
        <f t="shared" si="138"/>
        <v>Expenditure</v>
      </c>
      <c r="Q1472" s="246">
        <v>840</v>
      </c>
      <c r="R1472" s="246">
        <v>840</v>
      </c>
      <c r="S1472" s="244">
        <v>840</v>
      </c>
      <c r="V1472" s="259">
        <f t="shared" si="140"/>
        <v>840</v>
      </c>
      <c r="AJ1472" s="245">
        <v>840</v>
      </c>
      <c r="AK1472" s="251">
        <v>840</v>
      </c>
      <c r="AP1472" s="257">
        <f t="shared" si="135"/>
        <v>840</v>
      </c>
      <c r="AS1472" s="245">
        <f t="shared" si="136"/>
        <v>840</v>
      </c>
      <c r="AU1472" s="8" t="s">
        <v>1286</v>
      </c>
    </row>
    <row r="1473" spans="2:47" hidden="1" x14ac:dyDescent="0.3">
      <c r="B1473" t="str">
        <f>VLOOKUP(D1473,'[1]DOF080 Rev'!B:B,1,FALSE)</f>
        <v>20522054</v>
      </c>
      <c r="C1473" t="str">
        <f>VLOOKUP(D1473,Category!A:B,2,FALSE)</f>
        <v>NCOS</v>
      </c>
      <c r="D1473" t="str">
        <f t="shared" si="139"/>
        <v>20522054</v>
      </c>
      <c r="E1473" t="str">
        <f t="shared" si="137"/>
        <v>Corporate Services DirectorateAss Dir Customers &amp; PerformanceCorporate Services</v>
      </c>
      <c r="F1473" t="s">
        <v>337</v>
      </c>
      <c r="G1473" t="s">
        <v>338</v>
      </c>
      <c r="H1473" t="s">
        <v>319</v>
      </c>
      <c r="I1473" t="s">
        <v>1207</v>
      </c>
      <c r="J1473" t="s">
        <v>329</v>
      </c>
      <c r="K1473" t="s">
        <v>330</v>
      </c>
      <c r="L1473">
        <v>2052</v>
      </c>
      <c r="M1473" t="s">
        <v>1038</v>
      </c>
      <c r="N1473">
        <v>2054</v>
      </c>
      <c r="O1473" t="s">
        <v>167</v>
      </c>
      <c r="P1473" s="6" t="str">
        <f t="shared" si="138"/>
        <v>Expenditure</v>
      </c>
      <c r="Q1473" s="246">
        <v>40</v>
      </c>
      <c r="R1473" s="246">
        <v>40</v>
      </c>
      <c r="S1473" s="244">
        <v>40</v>
      </c>
      <c r="V1473" s="259">
        <f t="shared" si="140"/>
        <v>40</v>
      </c>
      <c r="AJ1473" s="245">
        <v>40</v>
      </c>
      <c r="AK1473" s="251">
        <v>40</v>
      </c>
      <c r="AP1473" s="257">
        <f t="shared" si="135"/>
        <v>40</v>
      </c>
      <c r="AS1473" s="245">
        <f t="shared" si="136"/>
        <v>40</v>
      </c>
      <c r="AU1473" s="8" t="s">
        <v>1286</v>
      </c>
    </row>
    <row r="1474" spans="2:47" hidden="1" x14ac:dyDescent="0.3">
      <c r="B1474" t="str">
        <f>VLOOKUP(D1474,'[1]DOF080 Rev'!B:B,1,FALSE)</f>
        <v>20527200</v>
      </c>
      <c r="C1474" t="str">
        <f>VLOOKUP(D1474,Category!A:B,2,FALSE)</f>
        <v>NCOS</v>
      </c>
      <c r="D1474" t="str">
        <f t="shared" si="139"/>
        <v>20527200</v>
      </c>
      <c r="E1474" t="str">
        <f t="shared" si="137"/>
        <v>Corporate Services DirectorateAss Dir Customers &amp; PerformanceCorporate Services</v>
      </c>
      <c r="F1474" t="s">
        <v>337</v>
      </c>
      <c r="G1474" t="s">
        <v>338</v>
      </c>
      <c r="H1474" t="s">
        <v>319</v>
      </c>
      <c r="I1474" t="s">
        <v>1207</v>
      </c>
      <c r="J1474" t="s">
        <v>329</v>
      </c>
      <c r="K1474" t="s">
        <v>330</v>
      </c>
      <c r="L1474">
        <v>2052</v>
      </c>
      <c r="M1474" t="s">
        <v>1038</v>
      </c>
      <c r="N1474">
        <v>7200</v>
      </c>
      <c r="O1474" t="s">
        <v>255</v>
      </c>
      <c r="P1474" s="6" t="str">
        <f t="shared" si="138"/>
        <v>Income</v>
      </c>
      <c r="Q1474" s="246">
        <v>-1200</v>
      </c>
      <c r="R1474" s="246">
        <v>-1200</v>
      </c>
      <c r="S1474" s="244">
        <v>-1200</v>
      </c>
      <c r="V1474" s="259">
        <f t="shared" si="140"/>
        <v>-1200</v>
      </c>
      <c r="AJ1474" s="245">
        <v>-1200</v>
      </c>
      <c r="AK1474" s="251">
        <v>-1200</v>
      </c>
      <c r="AP1474" s="257">
        <f t="shared" si="135"/>
        <v>-1200</v>
      </c>
      <c r="AS1474" s="245">
        <f t="shared" si="136"/>
        <v>-1200</v>
      </c>
      <c r="AU1474" s="8" t="s">
        <v>1286</v>
      </c>
    </row>
    <row r="1475" spans="2:47" hidden="1" x14ac:dyDescent="0.3">
      <c r="B1475" t="str">
        <f>VLOOKUP(D1475,'[1]DOF080 Rev'!B:B,1,FALSE)</f>
        <v>20527500</v>
      </c>
      <c r="C1475" t="str">
        <f>VLOOKUP(D1475,Category!A:B,2,FALSE)</f>
        <v>NCOS</v>
      </c>
      <c r="D1475" t="str">
        <f t="shared" si="139"/>
        <v>20527500</v>
      </c>
      <c r="E1475" t="str">
        <f t="shared" si="137"/>
        <v>Corporate Services DirectorateAss Dir Customers &amp; PerformanceCorporate Services</v>
      </c>
      <c r="F1475" t="s">
        <v>337</v>
      </c>
      <c r="G1475" t="s">
        <v>338</v>
      </c>
      <c r="H1475" t="s">
        <v>319</v>
      </c>
      <c r="I1475" t="s">
        <v>1207</v>
      </c>
      <c r="J1475" t="s">
        <v>329</v>
      </c>
      <c r="K1475" t="s">
        <v>330</v>
      </c>
      <c r="L1475">
        <v>2052</v>
      </c>
      <c r="M1475" t="s">
        <v>1038</v>
      </c>
      <c r="N1475">
        <v>7500</v>
      </c>
      <c r="O1475" t="s">
        <v>213</v>
      </c>
      <c r="P1475" s="6" t="str">
        <f t="shared" si="138"/>
        <v>Income</v>
      </c>
      <c r="Q1475" s="246">
        <v>-500</v>
      </c>
      <c r="R1475" s="246">
        <v>-500</v>
      </c>
      <c r="S1475" s="244">
        <v>-500</v>
      </c>
      <c r="V1475" s="259">
        <f t="shared" si="140"/>
        <v>-500</v>
      </c>
      <c r="AJ1475" s="245">
        <v>-500</v>
      </c>
      <c r="AK1475" s="251">
        <v>-500</v>
      </c>
      <c r="AP1475" s="257">
        <f t="shared" si="135"/>
        <v>-500</v>
      </c>
      <c r="AS1475" s="245">
        <f t="shared" si="136"/>
        <v>-500</v>
      </c>
      <c r="AU1475" s="8" t="s">
        <v>1286</v>
      </c>
    </row>
    <row r="1476" spans="2:47" hidden="1" x14ac:dyDescent="0.3">
      <c r="B1476" t="str">
        <f>VLOOKUP(D1476,'[1]DOF080 Rev'!B:B,1,FALSE)</f>
        <v>20528000</v>
      </c>
      <c r="C1476" t="str">
        <f>VLOOKUP(D1476,Category!A:B,2,FALSE)</f>
        <v>NCOS</v>
      </c>
      <c r="D1476" t="str">
        <f t="shared" si="139"/>
        <v>20528000</v>
      </c>
      <c r="E1476" t="str">
        <f t="shared" si="137"/>
        <v>Corporate Services DirectorateAss Dir Customers &amp; PerformanceCorporate Services</v>
      </c>
      <c r="F1476" t="s">
        <v>337</v>
      </c>
      <c r="G1476" t="s">
        <v>338</v>
      </c>
      <c r="H1476" t="s">
        <v>319</v>
      </c>
      <c r="I1476" t="s">
        <v>1207</v>
      </c>
      <c r="J1476" t="s">
        <v>329</v>
      </c>
      <c r="K1476" t="s">
        <v>330</v>
      </c>
      <c r="L1476">
        <v>2052</v>
      </c>
      <c r="M1476" t="s">
        <v>1038</v>
      </c>
      <c r="N1476">
        <v>8000</v>
      </c>
      <c r="O1476" t="s">
        <v>163</v>
      </c>
      <c r="P1476" s="6" t="str">
        <f t="shared" si="138"/>
        <v>Income</v>
      </c>
      <c r="Q1476" s="246">
        <v>-20</v>
      </c>
      <c r="R1476" s="246">
        <v>-20</v>
      </c>
      <c r="S1476" s="244">
        <v>-20</v>
      </c>
      <c r="V1476" s="259">
        <f t="shared" si="140"/>
        <v>-20</v>
      </c>
      <c r="AJ1476" s="245">
        <v>-20</v>
      </c>
      <c r="AK1476" s="251">
        <v>-20</v>
      </c>
      <c r="AP1476" s="257">
        <f t="shared" si="135"/>
        <v>-20</v>
      </c>
      <c r="AS1476" s="245">
        <f t="shared" si="136"/>
        <v>-20</v>
      </c>
      <c r="AU1476" s="8" t="s">
        <v>1286</v>
      </c>
    </row>
    <row r="1477" spans="2:47" hidden="1" x14ac:dyDescent="0.3">
      <c r="B1477" t="str">
        <f>VLOOKUP(D1477,'[1]DOF080 Rev'!B:B,1,FALSE)</f>
        <v>20528069</v>
      </c>
      <c r="C1477" t="str">
        <f>VLOOKUP(D1477,Category!A:B,2,FALSE)</f>
        <v>NCOS</v>
      </c>
      <c r="D1477" t="str">
        <f t="shared" si="139"/>
        <v>20528069</v>
      </c>
      <c r="E1477" t="str">
        <f t="shared" si="137"/>
        <v>Corporate Services DirectorateAss Dir Customers &amp; PerformanceCorporate Services</v>
      </c>
      <c r="F1477" t="s">
        <v>337</v>
      </c>
      <c r="G1477" t="s">
        <v>338</v>
      </c>
      <c r="H1477" t="s">
        <v>319</v>
      </c>
      <c r="I1477" t="s">
        <v>1207</v>
      </c>
      <c r="J1477" t="s">
        <v>329</v>
      </c>
      <c r="K1477" t="s">
        <v>330</v>
      </c>
      <c r="L1477">
        <v>2052</v>
      </c>
      <c r="M1477" t="s">
        <v>1038</v>
      </c>
      <c r="N1477">
        <v>8069</v>
      </c>
      <c r="O1477" t="s">
        <v>1040</v>
      </c>
      <c r="P1477" s="6" t="str">
        <f t="shared" si="138"/>
        <v>Income</v>
      </c>
      <c r="Q1477" s="246">
        <v>-1000</v>
      </c>
      <c r="R1477" s="246">
        <v>-1000</v>
      </c>
      <c r="S1477" s="244">
        <v>-1000</v>
      </c>
      <c r="V1477" s="259">
        <f t="shared" si="140"/>
        <v>-1000</v>
      </c>
      <c r="AJ1477" s="245">
        <v>-1000</v>
      </c>
      <c r="AK1477" s="251">
        <v>-1000</v>
      </c>
      <c r="AP1477" s="257">
        <f t="shared" si="135"/>
        <v>-1000</v>
      </c>
      <c r="AS1477" s="245">
        <f t="shared" si="136"/>
        <v>-1000</v>
      </c>
      <c r="AU1477" s="8" t="s">
        <v>1286</v>
      </c>
    </row>
    <row r="1478" spans="2:47" hidden="1" x14ac:dyDescent="0.3">
      <c r="B1478" t="str">
        <f>VLOOKUP(D1478,'[1]DOF080 Rev'!B:B,1,FALSE)</f>
        <v>20641000</v>
      </c>
      <c r="C1478" t="str">
        <f>VLOOKUP(D1478,Category!A:B,2,FALSE)</f>
        <v>NCOS</v>
      </c>
      <c r="D1478" t="str">
        <f t="shared" si="139"/>
        <v>20641000</v>
      </c>
      <c r="E1478" t="str">
        <f t="shared" si="137"/>
        <v>Corporate Services DirectorateAss Dir Customers &amp; PerformanceCorporate Services</v>
      </c>
      <c r="F1478" t="s">
        <v>337</v>
      </c>
      <c r="G1478" t="s">
        <v>338</v>
      </c>
      <c r="H1478" t="s">
        <v>319</v>
      </c>
      <c r="I1478" t="s">
        <v>1207</v>
      </c>
      <c r="J1478" t="s">
        <v>329</v>
      </c>
      <c r="K1478" t="s">
        <v>330</v>
      </c>
      <c r="L1478">
        <v>2064</v>
      </c>
      <c r="M1478" t="s">
        <v>1041</v>
      </c>
      <c r="N1478">
        <v>1000</v>
      </c>
      <c r="O1478" t="s">
        <v>427</v>
      </c>
      <c r="P1478" s="6" t="str">
        <f t="shared" si="138"/>
        <v>Expenditure</v>
      </c>
      <c r="Q1478" s="246">
        <v>250</v>
      </c>
      <c r="R1478" s="246">
        <v>250</v>
      </c>
      <c r="S1478" s="244">
        <v>250</v>
      </c>
      <c r="V1478" s="259">
        <f t="shared" si="140"/>
        <v>250</v>
      </c>
      <c r="AJ1478" s="245">
        <v>250</v>
      </c>
      <c r="AK1478" s="251">
        <v>250</v>
      </c>
      <c r="AP1478" s="257">
        <f t="shared" ref="AP1478:AP1533" si="141">SUM(AK1478:AO1478)</f>
        <v>250</v>
      </c>
      <c r="AS1478" s="245">
        <f t="shared" ref="AS1478:AS1536" si="142">SUM(AP1478:AR1478)</f>
        <v>250</v>
      </c>
      <c r="AU1478" s="8" t="s">
        <v>1286</v>
      </c>
    </row>
    <row r="1479" spans="2:47" hidden="1" x14ac:dyDescent="0.3">
      <c r="B1479" t="str">
        <f>VLOOKUP(D1479,'[1]DOF080 Rev'!B:B,1,FALSE)</f>
        <v>20641022</v>
      </c>
      <c r="C1479" t="str">
        <f>VLOOKUP(D1479,Category!A:B,2,FALSE)</f>
        <v>NCOS</v>
      </c>
      <c r="D1479" t="str">
        <f t="shared" si="139"/>
        <v>20641022</v>
      </c>
      <c r="E1479" t="str">
        <f t="shared" ref="E1479:E1534" si="143">G1479&amp;I1479&amp;K1479</f>
        <v>Corporate Services DirectorateAss Dir Customers &amp; PerformanceCorporate Services</v>
      </c>
      <c r="F1479" t="s">
        <v>337</v>
      </c>
      <c r="G1479" t="s">
        <v>338</v>
      </c>
      <c r="H1479" t="s">
        <v>319</v>
      </c>
      <c r="I1479" t="s">
        <v>1207</v>
      </c>
      <c r="J1479" t="s">
        <v>329</v>
      </c>
      <c r="K1479" t="s">
        <v>330</v>
      </c>
      <c r="L1479">
        <v>2064</v>
      </c>
      <c r="M1479" t="s">
        <v>1041</v>
      </c>
      <c r="N1479">
        <v>1022</v>
      </c>
      <c r="O1479" t="s">
        <v>602</v>
      </c>
      <c r="P1479" s="6" t="str">
        <f t="shared" ref="P1479:P1533" si="144">IF(N1479&lt;5000,"Expenditure","Income")</f>
        <v>Expenditure</v>
      </c>
      <c r="Q1479" s="246">
        <v>1040</v>
      </c>
      <c r="R1479" s="246">
        <v>1040</v>
      </c>
      <c r="S1479" s="244">
        <v>1040</v>
      </c>
      <c r="V1479" s="259">
        <f t="shared" si="140"/>
        <v>1040</v>
      </c>
      <c r="X1479" s="245">
        <v>260</v>
      </c>
      <c r="AJ1479" s="245">
        <v>1040</v>
      </c>
      <c r="AK1479" s="251">
        <v>1300</v>
      </c>
      <c r="AP1479" s="257">
        <f t="shared" si="141"/>
        <v>1300</v>
      </c>
      <c r="AS1479" s="245">
        <f t="shared" si="142"/>
        <v>1300</v>
      </c>
      <c r="AU1479" s="8" t="s">
        <v>1286</v>
      </c>
    </row>
    <row r="1480" spans="2:47" hidden="1" x14ac:dyDescent="0.3">
      <c r="B1480" t="str">
        <f>VLOOKUP(D1480,'[1]DOF080 Rev'!B:B,1,FALSE)</f>
        <v>20641023</v>
      </c>
      <c r="C1480" t="str">
        <f>VLOOKUP(D1480,Category!A:B,2,FALSE)</f>
        <v>NCOS</v>
      </c>
      <c r="D1480" t="str">
        <f t="shared" ref="D1480:D1488" si="145">L1480&amp;N1480</f>
        <v>20641023</v>
      </c>
      <c r="E1480" t="str">
        <f t="shared" si="143"/>
        <v>Corporate Services DirectorateAss Dir Customers &amp; PerformanceCorporate Services</v>
      </c>
      <c r="F1480" t="s">
        <v>337</v>
      </c>
      <c r="G1480" t="s">
        <v>338</v>
      </c>
      <c r="H1480" t="s">
        <v>319</v>
      </c>
      <c r="I1480" t="s">
        <v>1207</v>
      </c>
      <c r="J1480" t="s">
        <v>329</v>
      </c>
      <c r="K1480" t="s">
        <v>330</v>
      </c>
      <c r="L1480">
        <v>2064</v>
      </c>
      <c r="M1480" t="s">
        <v>1041</v>
      </c>
      <c r="N1480">
        <v>1023</v>
      </c>
      <c r="O1480" t="s">
        <v>528</v>
      </c>
      <c r="P1480" s="6" t="str">
        <f t="shared" si="144"/>
        <v>Expenditure</v>
      </c>
      <c r="Q1480" s="246">
        <v>1460</v>
      </c>
      <c r="R1480" s="246">
        <v>1460</v>
      </c>
      <c r="S1480" s="244">
        <v>1460</v>
      </c>
      <c r="V1480" s="259">
        <f t="shared" ref="V1480:V1496" si="146">SUM(S1480:U1480)</f>
        <v>1460</v>
      </c>
      <c r="X1480" s="245">
        <v>370</v>
      </c>
      <c r="AJ1480" s="245">
        <v>1460</v>
      </c>
      <c r="AK1480" s="251">
        <v>1830</v>
      </c>
      <c r="AP1480" s="257">
        <f t="shared" si="141"/>
        <v>1830</v>
      </c>
      <c r="AS1480" s="245">
        <f t="shared" si="142"/>
        <v>1830</v>
      </c>
      <c r="AU1480" s="8" t="s">
        <v>1286</v>
      </c>
    </row>
    <row r="1481" spans="2:47" hidden="1" x14ac:dyDescent="0.3">
      <c r="B1481" t="str">
        <f>VLOOKUP(D1481,'[1]DOF080 Rev'!B:B,1,FALSE)</f>
        <v>20641028</v>
      </c>
      <c r="C1481" t="str">
        <f>VLOOKUP(D1481,Category!A:B,2,FALSE)</f>
        <v>NCOS</v>
      </c>
      <c r="D1481" t="str">
        <f t="shared" si="145"/>
        <v>20641028</v>
      </c>
      <c r="E1481" t="str">
        <f t="shared" si="143"/>
        <v>Corporate Services DirectorateAss Dir Customers &amp; PerformanceCorporate Services</v>
      </c>
      <c r="F1481" t="s">
        <v>337</v>
      </c>
      <c r="G1481" t="s">
        <v>338</v>
      </c>
      <c r="H1481" t="s">
        <v>319</v>
      </c>
      <c r="I1481" t="s">
        <v>1207</v>
      </c>
      <c r="J1481" t="s">
        <v>329</v>
      </c>
      <c r="K1481" t="s">
        <v>330</v>
      </c>
      <c r="L1481">
        <v>2064</v>
      </c>
      <c r="M1481" t="s">
        <v>1041</v>
      </c>
      <c r="N1481">
        <v>1028</v>
      </c>
      <c r="O1481" t="s">
        <v>362</v>
      </c>
      <c r="P1481" s="6" t="str">
        <f t="shared" si="144"/>
        <v>Expenditure</v>
      </c>
      <c r="Q1481" s="246">
        <v>3600</v>
      </c>
      <c r="R1481" s="246">
        <v>3600</v>
      </c>
      <c r="S1481" s="244">
        <v>3600</v>
      </c>
      <c r="V1481" s="259">
        <f t="shared" si="146"/>
        <v>3600</v>
      </c>
      <c r="AJ1481" s="245">
        <v>3600</v>
      </c>
      <c r="AK1481" s="251">
        <v>3600</v>
      </c>
      <c r="AP1481" s="257">
        <f t="shared" si="141"/>
        <v>3600</v>
      </c>
      <c r="AS1481" s="245">
        <f t="shared" si="142"/>
        <v>3600</v>
      </c>
      <c r="AU1481" s="8" t="s">
        <v>1286</v>
      </c>
    </row>
    <row r="1482" spans="2:47" hidden="1" x14ac:dyDescent="0.3">
      <c r="B1482" t="str">
        <f>VLOOKUP(D1482,'[1]DOF080 Rev'!B:B,1,FALSE)</f>
        <v>20641031</v>
      </c>
      <c r="C1482" t="str">
        <f>VLOOKUP(D1482,Category!A:B,2,FALSE)</f>
        <v>NCOS</v>
      </c>
      <c r="D1482" t="str">
        <f t="shared" si="145"/>
        <v>20641031</v>
      </c>
      <c r="E1482" t="str">
        <f t="shared" si="143"/>
        <v>Corporate Services DirectorateAss Dir Customers &amp; PerformanceCorporate Services</v>
      </c>
      <c r="F1482" t="s">
        <v>337</v>
      </c>
      <c r="G1482" t="s">
        <v>338</v>
      </c>
      <c r="H1482" t="s">
        <v>319</v>
      </c>
      <c r="I1482" t="s">
        <v>1207</v>
      </c>
      <c r="J1482" t="s">
        <v>329</v>
      </c>
      <c r="K1482" t="s">
        <v>330</v>
      </c>
      <c r="L1482">
        <v>2064</v>
      </c>
      <c r="M1482" t="s">
        <v>1041</v>
      </c>
      <c r="N1482">
        <v>1031</v>
      </c>
      <c r="O1482" t="s">
        <v>529</v>
      </c>
      <c r="P1482" s="6" t="str">
        <f t="shared" si="144"/>
        <v>Expenditure</v>
      </c>
      <c r="Q1482" s="246">
        <v>1360</v>
      </c>
      <c r="R1482" s="246">
        <v>1360</v>
      </c>
      <c r="S1482" s="244">
        <v>1360</v>
      </c>
      <c r="V1482" s="259">
        <f t="shared" si="146"/>
        <v>1360</v>
      </c>
      <c r="X1482" s="245">
        <v>50</v>
      </c>
      <c r="AJ1482" s="245">
        <v>1360</v>
      </c>
      <c r="AK1482" s="251">
        <v>1410</v>
      </c>
      <c r="AP1482" s="257">
        <f t="shared" si="141"/>
        <v>1410</v>
      </c>
      <c r="AS1482" s="245">
        <f t="shared" si="142"/>
        <v>1410</v>
      </c>
      <c r="AU1482" s="8" t="s">
        <v>1286</v>
      </c>
    </row>
    <row r="1483" spans="2:47" hidden="1" x14ac:dyDescent="0.3">
      <c r="B1483" t="str">
        <f>VLOOKUP(D1483,'[1]DOF080 Rev'!B:B,1,FALSE)</f>
        <v>20641033</v>
      </c>
      <c r="C1483" t="str">
        <f>VLOOKUP(D1483,Category!A:B,2,FALSE)</f>
        <v>NCOS</v>
      </c>
      <c r="D1483" t="str">
        <f t="shared" si="145"/>
        <v>20641033</v>
      </c>
      <c r="E1483" t="str">
        <f t="shared" si="143"/>
        <v>Corporate Services DirectorateAss Dir Customers &amp; PerformanceCorporate Services</v>
      </c>
      <c r="F1483" t="s">
        <v>337</v>
      </c>
      <c r="G1483" t="s">
        <v>338</v>
      </c>
      <c r="H1483" t="s">
        <v>319</v>
      </c>
      <c r="I1483" t="s">
        <v>1207</v>
      </c>
      <c r="J1483" t="s">
        <v>329</v>
      </c>
      <c r="K1483" t="s">
        <v>330</v>
      </c>
      <c r="L1483">
        <v>2064</v>
      </c>
      <c r="M1483" t="s">
        <v>1041</v>
      </c>
      <c r="N1483">
        <v>1033</v>
      </c>
      <c r="O1483" t="s">
        <v>656</v>
      </c>
      <c r="P1483" s="6" t="str">
        <f t="shared" si="144"/>
        <v>Expenditure</v>
      </c>
      <c r="Q1483" s="246">
        <v>200</v>
      </c>
      <c r="R1483" s="246">
        <v>200</v>
      </c>
      <c r="S1483" s="244">
        <v>200</v>
      </c>
      <c r="V1483" s="259">
        <f t="shared" si="146"/>
        <v>200</v>
      </c>
      <c r="AJ1483" s="245">
        <v>200</v>
      </c>
      <c r="AK1483" s="251">
        <v>200</v>
      </c>
      <c r="AP1483" s="257">
        <f t="shared" si="141"/>
        <v>200</v>
      </c>
      <c r="AS1483" s="245">
        <f t="shared" si="142"/>
        <v>200</v>
      </c>
      <c r="AU1483" s="8" t="s">
        <v>1286</v>
      </c>
    </row>
    <row r="1484" spans="2:47" hidden="1" x14ac:dyDescent="0.3">
      <c r="B1484" t="str">
        <f>VLOOKUP(D1484,'[1]DOF080 Rev'!B:B,1,FALSE)</f>
        <v>20641037</v>
      </c>
      <c r="C1484" t="str">
        <f>VLOOKUP(D1484,Category!A:B,2,FALSE)</f>
        <v>NCOS</v>
      </c>
      <c r="D1484" t="str">
        <f t="shared" si="145"/>
        <v>20641037</v>
      </c>
      <c r="E1484" t="str">
        <f t="shared" si="143"/>
        <v>Corporate Services DirectorateAss Dir Customers &amp; PerformanceCorporate Services</v>
      </c>
      <c r="F1484" t="s">
        <v>337</v>
      </c>
      <c r="G1484" t="s">
        <v>338</v>
      </c>
      <c r="H1484" t="s">
        <v>319</v>
      </c>
      <c r="I1484" t="s">
        <v>1207</v>
      </c>
      <c r="J1484" t="s">
        <v>329</v>
      </c>
      <c r="K1484" t="s">
        <v>330</v>
      </c>
      <c r="L1484">
        <v>2064</v>
      </c>
      <c r="M1484" t="s">
        <v>1041</v>
      </c>
      <c r="N1484">
        <v>1037</v>
      </c>
      <c r="O1484" t="s">
        <v>605</v>
      </c>
      <c r="P1484" s="6" t="str">
        <f t="shared" si="144"/>
        <v>Expenditure</v>
      </c>
      <c r="Q1484" s="246">
        <v>50</v>
      </c>
      <c r="R1484" s="246">
        <v>50</v>
      </c>
      <c r="S1484" s="244">
        <v>50</v>
      </c>
      <c r="V1484" s="259">
        <f t="shared" si="146"/>
        <v>50</v>
      </c>
      <c r="AJ1484" s="245">
        <v>50</v>
      </c>
      <c r="AK1484" s="251">
        <v>50</v>
      </c>
      <c r="AP1484" s="257">
        <f t="shared" si="141"/>
        <v>50</v>
      </c>
      <c r="AS1484" s="245">
        <f t="shared" si="142"/>
        <v>50</v>
      </c>
      <c r="AU1484" s="8" t="s">
        <v>1286</v>
      </c>
    </row>
    <row r="1485" spans="2:47" hidden="1" x14ac:dyDescent="0.3">
      <c r="B1485" t="str">
        <f>VLOOKUP(D1485,'[1]DOF080 Rev'!B:B,1,FALSE)</f>
        <v>20641042</v>
      </c>
      <c r="C1485" t="str">
        <f>VLOOKUP(D1485,Category!A:B,2,FALSE)</f>
        <v>NCOS</v>
      </c>
      <c r="D1485" t="str">
        <f t="shared" si="145"/>
        <v>20641042</v>
      </c>
      <c r="E1485" t="str">
        <f t="shared" si="143"/>
        <v>Corporate Services DirectorateAss Dir Customers &amp; PerformanceCorporate Services</v>
      </c>
      <c r="F1485" t="s">
        <v>337</v>
      </c>
      <c r="G1485" t="s">
        <v>338</v>
      </c>
      <c r="H1485" t="s">
        <v>319</v>
      </c>
      <c r="I1485" t="s">
        <v>1207</v>
      </c>
      <c r="J1485" t="s">
        <v>329</v>
      </c>
      <c r="K1485" t="s">
        <v>330</v>
      </c>
      <c r="L1485">
        <v>2064</v>
      </c>
      <c r="M1485" t="s">
        <v>1041</v>
      </c>
      <c r="N1485">
        <v>1042</v>
      </c>
      <c r="O1485" t="s">
        <v>180</v>
      </c>
      <c r="P1485" s="6" t="str">
        <f t="shared" si="144"/>
        <v>Expenditure</v>
      </c>
      <c r="Q1485" s="246">
        <v>10</v>
      </c>
      <c r="R1485" s="246">
        <v>10</v>
      </c>
      <c r="S1485" s="244">
        <v>10</v>
      </c>
      <c r="V1485" s="259">
        <f t="shared" si="146"/>
        <v>10</v>
      </c>
      <c r="AJ1485" s="245">
        <v>10</v>
      </c>
      <c r="AK1485" s="251">
        <v>10</v>
      </c>
      <c r="AP1485" s="257">
        <f t="shared" si="141"/>
        <v>10</v>
      </c>
      <c r="AS1485" s="245">
        <f t="shared" si="142"/>
        <v>10</v>
      </c>
      <c r="AU1485" s="8" t="s">
        <v>1286</v>
      </c>
    </row>
    <row r="1486" spans="2:47" hidden="1" x14ac:dyDescent="0.3">
      <c r="B1486" t="str">
        <f>VLOOKUP(D1486,'[1]DOF080 Rev'!B:B,1,FALSE)</f>
        <v>20641062</v>
      </c>
      <c r="C1486" t="str">
        <f>VLOOKUP(D1486,Category!A:B,2,FALSE)</f>
        <v>NCOS</v>
      </c>
      <c r="D1486" t="str">
        <f t="shared" si="145"/>
        <v>20641062</v>
      </c>
      <c r="E1486" t="str">
        <f t="shared" si="143"/>
        <v>Corporate Services DirectorateAss Dir Customers &amp; PerformanceCorporate Services</v>
      </c>
      <c r="F1486" t="s">
        <v>337</v>
      </c>
      <c r="G1486" t="s">
        <v>338</v>
      </c>
      <c r="H1486" t="s">
        <v>319</v>
      </c>
      <c r="I1486" t="s">
        <v>1207</v>
      </c>
      <c r="J1486" t="s">
        <v>329</v>
      </c>
      <c r="K1486" t="s">
        <v>330</v>
      </c>
      <c r="L1486">
        <v>2064</v>
      </c>
      <c r="M1486" t="s">
        <v>1041</v>
      </c>
      <c r="N1486">
        <v>1062</v>
      </c>
      <c r="O1486" t="s">
        <v>1042</v>
      </c>
      <c r="P1486" s="6" t="str">
        <f t="shared" si="144"/>
        <v>Expenditure</v>
      </c>
      <c r="Q1486" s="246">
        <v>2660</v>
      </c>
      <c r="R1486" s="246">
        <v>2660</v>
      </c>
      <c r="S1486" s="244">
        <v>2660</v>
      </c>
      <c r="V1486" s="259">
        <f t="shared" si="146"/>
        <v>2660</v>
      </c>
      <c r="AJ1486" s="245">
        <v>2660</v>
      </c>
      <c r="AK1486" s="251">
        <v>2660</v>
      </c>
      <c r="AP1486" s="257">
        <f t="shared" si="141"/>
        <v>2660</v>
      </c>
      <c r="AS1486" s="245">
        <f t="shared" si="142"/>
        <v>2660</v>
      </c>
      <c r="AU1486" s="8" t="s">
        <v>1286</v>
      </c>
    </row>
    <row r="1487" spans="2:47" hidden="1" x14ac:dyDescent="0.3">
      <c r="B1487" t="str">
        <f>VLOOKUP(D1487,'[1]DOF080 Rev'!B:B,1,FALSE)</f>
        <v>20642007</v>
      </c>
      <c r="C1487" t="str">
        <f>VLOOKUP(D1487,Category!A:B,2,FALSE)</f>
        <v>NCOS</v>
      </c>
      <c r="D1487" t="str">
        <f t="shared" si="145"/>
        <v>20642007</v>
      </c>
      <c r="E1487" t="str">
        <f t="shared" si="143"/>
        <v>Corporate Services DirectorateAss Dir Customers &amp; PerformanceCorporate Services</v>
      </c>
      <c r="F1487" t="s">
        <v>337</v>
      </c>
      <c r="G1487" t="s">
        <v>338</v>
      </c>
      <c r="H1487" t="s">
        <v>319</v>
      </c>
      <c r="I1487" t="s">
        <v>1207</v>
      </c>
      <c r="J1487" t="s">
        <v>329</v>
      </c>
      <c r="K1487" t="s">
        <v>330</v>
      </c>
      <c r="L1487">
        <v>2064</v>
      </c>
      <c r="M1487" t="s">
        <v>1041</v>
      </c>
      <c r="N1487">
        <v>2007</v>
      </c>
      <c r="O1487" t="s">
        <v>619</v>
      </c>
      <c r="P1487" s="6" t="str">
        <f t="shared" si="144"/>
        <v>Expenditure</v>
      </c>
      <c r="Q1487" s="246">
        <v>50</v>
      </c>
      <c r="R1487" s="246">
        <v>50</v>
      </c>
      <c r="S1487" s="244">
        <v>50</v>
      </c>
      <c r="V1487" s="259">
        <f t="shared" si="146"/>
        <v>50</v>
      </c>
      <c r="AJ1487" s="245">
        <v>50</v>
      </c>
      <c r="AK1487" s="251">
        <v>50</v>
      </c>
      <c r="AP1487" s="257">
        <f t="shared" si="141"/>
        <v>50</v>
      </c>
      <c r="AS1487" s="245">
        <f t="shared" si="142"/>
        <v>50</v>
      </c>
      <c r="AU1487" s="8" t="s">
        <v>1286</v>
      </c>
    </row>
    <row r="1488" spans="2:47" hidden="1" x14ac:dyDescent="0.3">
      <c r="B1488" t="str">
        <f>VLOOKUP(D1488,'[1]DOF080 Rev'!B:B,1,FALSE)</f>
        <v>20647101</v>
      </c>
      <c r="C1488" t="str">
        <f>VLOOKUP(D1488,Category!A:B,2,FALSE)</f>
        <v>NCOS</v>
      </c>
      <c r="D1488" t="str">
        <f t="shared" si="145"/>
        <v>20647101</v>
      </c>
      <c r="E1488" t="str">
        <f t="shared" si="143"/>
        <v>Corporate Services DirectorateAss Dir Customers &amp; PerformanceCorporate Services</v>
      </c>
      <c r="F1488" t="s">
        <v>337</v>
      </c>
      <c r="G1488" t="s">
        <v>338</v>
      </c>
      <c r="H1488" t="s">
        <v>319</v>
      </c>
      <c r="I1488" t="s">
        <v>1207</v>
      </c>
      <c r="J1488" t="s">
        <v>329</v>
      </c>
      <c r="K1488" t="s">
        <v>330</v>
      </c>
      <c r="L1488">
        <v>2064</v>
      </c>
      <c r="M1488" t="s">
        <v>1041</v>
      </c>
      <c r="N1488">
        <v>7101</v>
      </c>
      <c r="O1488" t="s">
        <v>46</v>
      </c>
      <c r="P1488" s="6" t="str">
        <f t="shared" si="144"/>
        <v>Income</v>
      </c>
      <c r="Q1488" s="246">
        <v>-2510</v>
      </c>
      <c r="R1488" s="246">
        <v>-2510</v>
      </c>
      <c r="S1488" s="244">
        <v>-2510</v>
      </c>
      <c r="V1488" s="259">
        <f t="shared" si="146"/>
        <v>-2510</v>
      </c>
      <c r="AJ1488" s="245">
        <v>-2510</v>
      </c>
      <c r="AK1488" s="251">
        <v>-2510</v>
      </c>
      <c r="AP1488" s="257">
        <f t="shared" si="141"/>
        <v>-2510</v>
      </c>
      <c r="AS1488" s="245">
        <f t="shared" si="142"/>
        <v>-2510</v>
      </c>
      <c r="AU1488" s="8" t="s">
        <v>1286</v>
      </c>
    </row>
    <row r="1489" spans="2:50" hidden="1" x14ac:dyDescent="0.3">
      <c r="B1489" t="str">
        <f>VLOOKUP(D1489,'[1]DOF080 Rev'!B:B,1,FALSE)</f>
        <v>2019</v>
      </c>
      <c r="C1489" t="str">
        <f>VLOOKUP(D1489,Category!A:B,2,FALSE)</f>
        <v>NCOS</v>
      </c>
      <c r="D1489" t="str">
        <f>L1489&amp;N1489</f>
        <v>2019</v>
      </c>
      <c r="E1489" t="str">
        <f t="shared" si="143"/>
        <v>Corporate Services DirectorateAss Dir Legal &amp; Democratic ServicesLegal Services</v>
      </c>
      <c r="F1489" t="s">
        <v>337</v>
      </c>
      <c r="G1489" t="s">
        <v>338</v>
      </c>
      <c r="H1489" t="s">
        <v>371</v>
      </c>
      <c r="I1489" t="s">
        <v>1200</v>
      </c>
      <c r="J1489" t="s">
        <v>399</v>
      </c>
      <c r="K1489" t="s">
        <v>400</v>
      </c>
      <c r="L1489">
        <v>201</v>
      </c>
      <c r="M1489" t="s">
        <v>401</v>
      </c>
      <c r="N1489" s="6">
        <v>9</v>
      </c>
      <c r="O1489" s="6" t="s">
        <v>464</v>
      </c>
      <c r="P1489" s="6" t="str">
        <f t="shared" si="144"/>
        <v>Expenditure</v>
      </c>
      <c r="S1489" s="244">
        <v>49374</v>
      </c>
      <c r="V1489" s="259">
        <f t="shared" si="146"/>
        <v>49374</v>
      </c>
      <c r="Y1489" s="245">
        <v>-49374</v>
      </c>
      <c r="AJ1489" s="245">
        <v>0</v>
      </c>
      <c r="AK1489" s="251">
        <v>0</v>
      </c>
      <c r="AP1489" s="257">
        <f t="shared" si="141"/>
        <v>0</v>
      </c>
      <c r="AQ1489" s="265">
        <v>0</v>
      </c>
      <c r="AS1489" s="245">
        <f t="shared" si="142"/>
        <v>0</v>
      </c>
      <c r="AT1489" s="8" t="s">
        <v>2975</v>
      </c>
      <c r="AU1489" s="8" t="s">
        <v>1286</v>
      </c>
      <c r="AW1489" s="251">
        <v>0</v>
      </c>
    </row>
    <row r="1490" spans="2:50" hidden="1" x14ac:dyDescent="0.3">
      <c r="B1490" t="str">
        <f>VLOOKUP(D1490,'[1]DOF080 Rev'!B:B,1,FALSE)</f>
        <v>2319</v>
      </c>
      <c r="C1490" t="str">
        <f>VLOOKUP(D1490,Category!A:B,2,FALSE)</f>
        <v>NCOS</v>
      </c>
      <c r="D1490" t="str">
        <f>L1490&amp;N1490</f>
        <v>2319</v>
      </c>
      <c r="E1490" t="str">
        <f t="shared" si="143"/>
        <v>People &amp; Place DirectorateAss Dir DeliveryTechnical Services</v>
      </c>
      <c r="F1490" t="s">
        <v>482</v>
      </c>
      <c r="G1490" t="s">
        <v>483</v>
      </c>
      <c r="H1490" t="s">
        <v>247</v>
      </c>
      <c r="I1490" t="s">
        <v>1236</v>
      </c>
      <c r="J1490" t="s">
        <v>898</v>
      </c>
      <c r="K1490" t="s">
        <v>899</v>
      </c>
      <c r="L1490">
        <v>231</v>
      </c>
      <c r="M1490" t="s">
        <v>900</v>
      </c>
      <c r="N1490">
        <v>9</v>
      </c>
      <c r="O1490" t="s">
        <v>464</v>
      </c>
      <c r="P1490" s="6" t="str">
        <f t="shared" si="144"/>
        <v>Expenditure</v>
      </c>
      <c r="Q1490" s="246">
        <v>0</v>
      </c>
      <c r="R1490" s="246">
        <v>0</v>
      </c>
      <c r="S1490" s="244">
        <v>54389</v>
      </c>
      <c r="V1490" s="259">
        <f t="shared" si="146"/>
        <v>54389</v>
      </c>
      <c r="Y1490" s="245">
        <v>-54389</v>
      </c>
      <c r="AJ1490" s="245">
        <v>0</v>
      </c>
      <c r="AK1490" s="251">
        <v>0</v>
      </c>
      <c r="AP1490" s="257">
        <f t="shared" si="141"/>
        <v>0</v>
      </c>
      <c r="AQ1490" s="265">
        <v>0</v>
      </c>
      <c r="AS1490" s="245">
        <f t="shared" si="142"/>
        <v>0</v>
      </c>
      <c r="AT1490" s="8" t="s">
        <v>2975</v>
      </c>
      <c r="AW1490" s="251">
        <v>0</v>
      </c>
    </row>
    <row r="1491" spans="2:50" hidden="1" x14ac:dyDescent="0.3">
      <c r="B1491" t="str">
        <f>VLOOKUP(D1491,'[1]DOF080 Rev'!B:B,1,FALSE)</f>
        <v>10263</v>
      </c>
      <c r="C1491" t="str">
        <f>VLOOKUP(D1491,Category!A:B,2,FALSE)</f>
        <v>NCOS</v>
      </c>
      <c r="D1491" t="str">
        <f>L1491&amp;N1491</f>
        <v>10263</v>
      </c>
      <c r="E1491" t="str">
        <f t="shared" si="143"/>
        <v>Corporate Services DirectorateI T ServicesInformation Technology</v>
      </c>
      <c r="F1491" t="s">
        <v>337</v>
      </c>
      <c r="G1491" t="s">
        <v>338</v>
      </c>
      <c r="H1491" t="s">
        <v>266</v>
      </c>
      <c r="I1491" t="s">
        <v>267</v>
      </c>
      <c r="J1491" t="s">
        <v>471</v>
      </c>
      <c r="K1491" t="s">
        <v>472</v>
      </c>
      <c r="L1491">
        <v>102</v>
      </c>
      <c r="M1491" t="s">
        <v>472</v>
      </c>
      <c r="N1491">
        <v>63</v>
      </c>
      <c r="O1491" t="s">
        <v>160</v>
      </c>
      <c r="P1491" s="6" t="str">
        <f t="shared" si="144"/>
        <v>Expenditure</v>
      </c>
      <c r="Q1491" s="246">
        <v>0</v>
      </c>
      <c r="R1491" s="246">
        <v>0</v>
      </c>
      <c r="T1491" s="244">
        <v>3000</v>
      </c>
      <c r="V1491" s="259">
        <f t="shared" si="146"/>
        <v>3000</v>
      </c>
      <c r="AA1491" s="245">
        <v>-3000</v>
      </c>
      <c r="AJ1491" s="245">
        <v>0</v>
      </c>
      <c r="AP1491" s="257">
        <f t="shared" si="141"/>
        <v>0</v>
      </c>
      <c r="AS1491" s="245">
        <f t="shared" si="142"/>
        <v>0</v>
      </c>
      <c r="AU1491" s="8" t="s">
        <v>1286</v>
      </c>
    </row>
    <row r="1492" spans="2:50" hidden="1" x14ac:dyDescent="0.3">
      <c r="B1492" t="str">
        <f>VLOOKUP(D1492,'[1]DOF080 Rev'!B:B,1,FALSE)</f>
        <v>23022194</v>
      </c>
      <c r="C1492" t="str">
        <f>VLOOKUP(D1492,Category!A:B,2,FALSE)</f>
        <v>NCOS</v>
      </c>
      <c r="D1492" t="str">
        <f>L1492&amp;N1492</f>
        <v>23022194</v>
      </c>
      <c r="E1492" t="str">
        <f t="shared" si="143"/>
        <v>People &amp; Place DirectorateAss Dir CommunitiesHousing Delivery</v>
      </c>
      <c r="F1492" t="s">
        <v>482</v>
      </c>
      <c r="G1492" t="s">
        <v>483</v>
      </c>
      <c r="H1492" t="s">
        <v>237</v>
      </c>
      <c r="I1492" t="s">
        <v>1220</v>
      </c>
      <c r="J1492" t="s">
        <v>570</v>
      </c>
      <c r="K1492" t="s">
        <v>64</v>
      </c>
      <c r="L1492">
        <v>2302</v>
      </c>
      <c r="M1492" t="s">
        <v>571</v>
      </c>
      <c r="N1492">
        <v>2194</v>
      </c>
      <c r="O1492" t="s">
        <v>405</v>
      </c>
      <c r="P1492" s="6" t="str">
        <f t="shared" si="144"/>
        <v>Expenditure</v>
      </c>
      <c r="Q1492" s="246">
        <v>0</v>
      </c>
      <c r="R1492" s="246">
        <v>0</v>
      </c>
      <c r="S1492" s="244">
        <v>0</v>
      </c>
      <c r="T1492" s="244">
        <v>100000</v>
      </c>
      <c r="V1492" s="259">
        <f t="shared" si="146"/>
        <v>100000</v>
      </c>
      <c r="AA1492" s="245">
        <v>-100000</v>
      </c>
      <c r="AJ1492" s="245">
        <v>0</v>
      </c>
      <c r="AP1492" s="257">
        <f t="shared" si="141"/>
        <v>0</v>
      </c>
      <c r="AS1492" s="245">
        <f t="shared" si="142"/>
        <v>0</v>
      </c>
      <c r="AU1492" s="8" t="s">
        <v>3174</v>
      </c>
    </row>
    <row r="1493" spans="2:50" hidden="1" x14ac:dyDescent="0.3">
      <c r="B1493" t="str">
        <f>VLOOKUP(D1493,'[1]DOF080 Rev'!B:B,1,FALSE)</f>
        <v>30042037</v>
      </c>
      <c r="C1493" t="str">
        <f>VLOOKUP(D1493,Category!A:B,2,FALSE)</f>
        <v>NCOS</v>
      </c>
      <c r="D1493" t="str">
        <f>L1493&amp;N1493</f>
        <v>30042037</v>
      </c>
      <c r="E1493" t="str">
        <f t="shared" si="143"/>
        <v>People &amp; Place DirectorateAss Dir DevelopmentLocal Plans &amp; Policy</v>
      </c>
      <c r="F1493" t="s">
        <v>482</v>
      </c>
      <c r="G1493" t="s">
        <v>483</v>
      </c>
      <c r="H1493" t="s">
        <v>955</v>
      </c>
      <c r="I1493" t="s">
        <v>1258</v>
      </c>
      <c r="J1493" t="s">
        <v>985</v>
      </c>
      <c r="K1493" t="s">
        <v>986</v>
      </c>
      <c r="L1493">
        <v>3004</v>
      </c>
      <c r="M1493" t="s">
        <v>988</v>
      </c>
      <c r="N1493">
        <v>2037</v>
      </c>
      <c r="O1493" t="s">
        <v>294</v>
      </c>
      <c r="P1493" s="6" t="str">
        <f t="shared" si="144"/>
        <v>Expenditure</v>
      </c>
      <c r="T1493" s="244">
        <v>5520</v>
      </c>
      <c r="V1493" s="259">
        <f t="shared" si="146"/>
        <v>5520</v>
      </c>
      <c r="AA1493" s="245">
        <v>-5520</v>
      </c>
      <c r="AJ1493" s="245">
        <v>0</v>
      </c>
      <c r="AP1493" s="257">
        <f t="shared" si="141"/>
        <v>0</v>
      </c>
      <c r="AS1493" s="245">
        <f t="shared" si="142"/>
        <v>0</v>
      </c>
      <c r="AU1493" s="8" t="s">
        <v>3156</v>
      </c>
    </row>
    <row r="1494" spans="2:50" s="243" customFormat="1" ht="28.8" hidden="1" x14ac:dyDescent="0.3">
      <c r="B1494" s="243" t="e">
        <f>VLOOKUP(D1494,'[1]DOF080 Rev'!B:B,1,FALSE)</f>
        <v>#N/A</v>
      </c>
      <c r="C1494" s="243" t="str">
        <f>VLOOKUP(D1494,Category!A:B,2,FALSE)</f>
        <v>NCOS</v>
      </c>
      <c r="D1494" s="243" t="str">
        <f t="shared" ref="D1494:D1522" si="147">L1494&amp;N1494</f>
        <v>tbc2079</v>
      </c>
      <c r="E1494" t="str">
        <f t="shared" si="143"/>
        <v>People &amp; Place DirectorateAss Dir DeliverySustainability Fund - COP26</v>
      </c>
      <c r="F1494" s="243" t="s">
        <v>482</v>
      </c>
      <c r="G1494" s="243" t="s">
        <v>483</v>
      </c>
      <c r="H1494" s="243" t="s">
        <v>247</v>
      </c>
      <c r="I1494" s="243" t="s">
        <v>1236</v>
      </c>
      <c r="J1494" s="243" t="s">
        <v>2961</v>
      </c>
      <c r="K1494" s="243" t="s">
        <v>2959</v>
      </c>
      <c r="L1494" s="243" t="s">
        <v>2961</v>
      </c>
      <c r="M1494" s="243" t="s">
        <v>2959</v>
      </c>
      <c r="N1494" s="243">
        <v>2079</v>
      </c>
      <c r="O1494" s="243" t="s">
        <v>35</v>
      </c>
      <c r="P1494" s="6" t="str">
        <f t="shared" si="144"/>
        <v>Expenditure</v>
      </c>
      <c r="Q1494" s="247"/>
      <c r="R1494" s="247"/>
      <c r="S1494" s="247"/>
      <c r="T1494" s="247"/>
      <c r="U1494" s="247">
        <v>40000</v>
      </c>
      <c r="V1494" s="259">
        <f t="shared" si="146"/>
        <v>40000</v>
      </c>
      <c r="W1494" s="245"/>
      <c r="X1494" s="245"/>
      <c r="Y1494" s="245"/>
      <c r="Z1494" s="245"/>
      <c r="AA1494" s="245"/>
      <c r="AB1494" s="245"/>
      <c r="AC1494" s="245"/>
      <c r="AD1494" s="245"/>
      <c r="AE1494" s="245"/>
      <c r="AF1494" s="245"/>
      <c r="AG1494" s="245"/>
      <c r="AH1494" s="245">
        <v>-40000</v>
      </c>
      <c r="AI1494" s="245"/>
      <c r="AJ1494" s="245">
        <v>0</v>
      </c>
      <c r="AK1494" s="251">
        <v>0</v>
      </c>
      <c r="AL1494" s="251">
        <v>160000</v>
      </c>
      <c r="AM1494" s="251"/>
      <c r="AN1494" s="251"/>
      <c r="AO1494" s="251"/>
      <c r="AP1494" s="257">
        <f t="shared" si="141"/>
        <v>160000</v>
      </c>
      <c r="AQ1494" s="265"/>
      <c r="AS1494" s="245">
        <f t="shared" si="142"/>
        <v>160000</v>
      </c>
      <c r="AT1494" s="254" t="s">
        <v>3179</v>
      </c>
      <c r="AU1494" s="8"/>
      <c r="AW1494" s="251"/>
      <c r="AX1494" s="265"/>
    </row>
    <row r="1495" spans="2:50" hidden="1" x14ac:dyDescent="0.3">
      <c r="B1495" t="e">
        <f>VLOOKUP(D1495,'[1]DOF080 Rev'!B:B,1,FALSE)</f>
        <v>#N/A</v>
      </c>
      <c r="C1495" t="str">
        <f>VLOOKUP(D1495,Category!A:B,2,FALSE)</f>
        <v>NCOS</v>
      </c>
      <c r="D1495" t="str">
        <f t="shared" si="147"/>
        <v>21242079</v>
      </c>
      <c r="E1495" t="str">
        <f t="shared" si="143"/>
        <v>People &amp; Place DirectorateAss Dir DeliveryParks and Open Spaces</v>
      </c>
      <c r="F1495" t="s">
        <v>482</v>
      </c>
      <c r="G1495" t="s">
        <v>483</v>
      </c>
      <c r="H1495" t="s">
        <v>247</v>
      </c>
      <c r="I1495" t="s">
        <v>1236</v>
      </c>
      <c r="J1495" t="s">
        <v>851</v>
      </c>
      <c r="K1495" t="s">
        <v>852</v>
      </c>
      <c r="L1495">
        <v>2124</v>
      </c>
      <c r="M1495" t="s">
        <v>853</v>
      </c>
      <c r="N1495">
        <v>2079</v>
      </c>
      <c r="O1495" t="s">
        <v>35</v>
      </c>
      <c r="P1495" s="6" t="str">
        <f t="shared" si="144"/>
        <v>Expenditure</v>
      </c>
      <c r="Q1495" s="246">
        <v>0</v>
      </c>
      <c r="R1495" s="246">
        <v>0</v>
      </c>
      <c r="S1495" s="244">
        <v>0</v>
      </c>
      <c r="U1495" s="244">
        <v>20000</v>
      </c>
      <c r="V1495" s="259">
        <f t="shared" si="146"/>
        <v>20000</v>
      </c>
      <c r="AH1495" s="245">
        <v>-20000</v>
      </c>
      <c r="AJ1495" s="245">
        <v>0</v>
      </c>
      <c r="AK1495" s="251">
        <v>0</v>
      </c>
      <c r="AP1495" s="257">
        <f t="shared" si="141"/>
        <v>0</v>
      </c>
      <c r="AS1495" s="245">
        <f t="shared" si="142"/>
        <v>0</v>
      </c>
    </row>
    <row r="1496" spans="2:50" hidden="1" x14ac:dyDescent="0.3">
      <c r="B1496" t="e">
        <f>VLOOKUP(D1496,'[1]DOF080 Rev'!B:B,1,FALSE)</f>
        <v>#N/A</v>
      </c>
      <c r="C1496" t="str">
        <f>VLOOKUP(D1496,Category!A:B,2,FALSE)</f>
        <v>NCOS</v>
      </c>
      <c r="D1496" t="str">
        <f t="shared" si="147"/>
        <v>tbctbc</v>
      </c>
      <c r="E1496" t="str">
        <f t="shared" si="143"/>
        <v>People &amp; Place DirectorateAss Dir DeliveryStreet Cleaning</v>
      </c>
      <c r="F1496" t="s">
        <v>482</v>
      </c>
      <c r="G1496" t="s">
        <v>483</v>
      </c>
      <c r="H1496" t="s">
        <v>247</v>
      </c>
      <c r="I1496" t="s">
        <v>1236</v>
      </c>
      <c r="J1496" t="s">
        <v>945</v>
      </c>
      <c r="K1496" t="s">
        <v>946</v>
      </c>
      <c r="L1496" t="s">
        <v>2961</v>
      </c>
      <c r="M1496" t="s">
        <v>2962</v>
      </c>
      <c r="N1496" t="s">
        <v>2961</v>
      </c>
      <c r="O1496" t="s">
        <v>2962</v>
      </c>
      <c r="P1496" s="6" t="str">
        <f t="shared" si="144"/>
        <v>Income</v>
      </c>
      <c r="U1496" s="244">
        <v>37500</v>
      </c>
      <c r="V1496" s="259">
        <f t="shared" si="146"/>
        <v>37500</v>
      </c>
      <c r="AH1496" s="245">
        <v>-37500</v>
      </c>
      <c r="AJ1496" s="245">
        <v>0</v>
      </c>
      <c r="AK1496" s="251">
        <v>0</v>
      </c>
      <c r="AM1496" s="251">
        <v>0</v>
      </c>
      <c r="AP1496" s="257">
        <f t="shared" si="141"/>
        <v>0</v>
      </c>
      <c r="AS1496" s="245">
        <f t="shared" si="142"/>
        <v>0</v>
      </c>
      <c r="AT1496" s="8" t="s">
        <v>3229</v>
      </c>
    </row>
    <row r="1497" spans="2:50" hidden="1" x14ac:dyDescent="0.3">
      <c r="B1497" t="str">
        <f>VLOOKUP(D1497,'[1]DOF080 Rev'!B:B,1,FALSE)</f>
        <v>5101050</v>
      </c>
      <c r="C1497" t="str">
        <f>VLOOKUP(D1497,Category!A:B,2,FALSE)</f>
        <v>NCOS</v>
      </c>
      <c r="D1497" t="str">
        <f t="shared" si="147"/>
        <v>5101050</v>
      </c>
      <c r="E1497" t="str">
        <f t="shared" si="143"/>
        <v>People &amp; Place DirectorateAss Dir DeliveryAdministrative Buildings</v>
      </c>
      <c r="F1497" t="s">
        <v>482</v>
      </c>
      <c r="G1497" t="s">
        <v>483</v>
      </c>
      <c r="H1497" s="7" t="s">
        <v>247</v>
      </c>
      <c r="I1497" t="s">
        <v>1236</v>
      </c>
      <c r="J1497" s="7" t="s">
        <v>594</v>
      </c>
      <c r="K1497" t="s">
        <v>595</v>
      </c>
      <c r="L1497">
        <v>510</v>
      </c>
      <c r="M1497" t="s">
        <v>624</v>
      </c>
      <c r="N1497">
        <v>1050</v>
      </c>
      <c r="O1497" t="s">
        <v>609</v>
      </c>
      <c r="P1497" s="6" t="str">
        <f t="shared" si="144"/>
        <v>Expenditure</v>
      </c>
      <c r="AG1497" s="245">
        <v>220</v>
      </c>
      <c r="AJ1497" s="245">
        <v>0</v>
      </c>
      <c r="AK1497" s="251">
        <v>220</v>
      </c>
      <c r="AP1497" s="257">
        <f t="shared" si="141"/>
        <v>220</v>
      </c>
      <c r="AS1497" s="245">
        <f t="shared" si="142"/>
        <v>220</v>
      </c>
      <c r="AU1497" s="8" t="s">
        <v>1286</v>
      </c>
    </row>
    <row r="1498" spans="2:50" hidden="1" x14ac:dyDescent="0.3">
      <c r="B1498" t="str">
        <f>VLOOKUP(D1498,'[1]DOF080 Rev'!B:B,1,FALSE)</f>
        <v>5101051</v>
      </c>
      <c r="C1498" t="str">
        <f>VLOOKUP(D1498,Category!A:B,2,FALSE)</f>
        <v>NCOS</v>
      </c>
      <c r="D1498" t="str">
        <f t="shared" si="147"/>
        <v>5101051</v>
      </c>
      <c r="E1498" t="str">
        <f t="shared" si="143"/>
        <v>People &amp; Place DirectorateAss Dir DeliveryAdministrative Buildings</v>
      </c>
      <c r="F1498" t="s">
        <v>482</v>
      </c>
      <c r="G1498" t="s">
        <v>483</v>
      </c>
      <c r="H1498" s="7" t="s">
        <v>247</v>
      </c>
      <c r="I1498" t="s">
        <v>1236</v>
      </c>
      <c r="J1498" s="7" t="s">
        <v>594</v>
      </c>
      <c r="K1498" t="s">
        <v>595</v>
      </c>
      <c r="L1498">
        <v>510</v>
      </c>
      <c r="M1498" t="s">
        <v>624</v>
      </c>
      <c r="N1498">
        <v>1051</v>
      </c>
      <c r="O1498" t="s">
        <v>610</v>
      </c>
      <c r="P1498" s="6" t="str">
        <f t="shared" si="144"/>
        <v>Expenditure</v>
      </c>
      <c r="AG1498" s="245">
        <v>130</v>
      </c>
      <c r="AJ1498" s="245">
        <v>0</v>
      </c>
      <c r="AK1498" s="251">
        <v>130</v>
      </c>
      <c r="AP1498" s="257">
        <f t="shared" si="141"/>
        <v>130</v>
      </c>
      <c r="AS1498" s="245">
        <f t="shared" si="142"/>
        <v>130</v>
      </c>
      <c r="AU1498" s="8" t="s">
        <v>1286</v>
      </c>
    </row>
    <row r="1499" spans="2:50" hidden="1" x14ac:dyDescent="0.3">
      <c r="B1499" t="str">
        <f>VLOOKUP(D1499,'[1]DOF080 Rev'!B:B,1,FALSE)</f>
        <v>5101052</v>
      </c>
      <c r="C1499" t="str">
        <f>VLOOKUP(D1499,Category!A:B,2,FALSE)</f>
        <v>NCOS</v>
      </c>
      <c r="D1499" t="str">
        <f t="shared" si="147"/>
        <v>5101052</v>
      </c>
      <c r="E1499" t="str">
        <f t="shared" si="143"/>
        <v>People &amp; Place DirectorateAss Dir DeliveryAdministrative Buildings</v>
      </c>
      <c r="F1499" t="s">
        <v>482</v>
      </c>
      <c r="G1499" t="s">
        <v>483</v>
      </c>
      <c r="H1499" s="7" t="s">
        <v>247</v>
      </c>
      <c r="I1499" t="s">
        <v>1236</v>
      </c>
      <c r="J1499" s="7" t="s">
        <v>594</v>
      </c>
      <c r="K1499" t="s">
        <v>595</v>
      </c>
      <c r="L1499">
        <v>510</v>
      </c>
      <c r="M1499" t="s">
        <v>624</v>
      </c>
      <c r="N1499">
        <v>1052</v>
      </c>
      <c r="O1499" t="s">
        <v>307</v>
      </c>
      <c r="P1499" s="6" t="str">
        <f t="shared" si="144"/>
        <v>Expenditure</v>
      </c>
      <c r="AG1499" s="245">
        <v>130</v>
      </c>
      <c r="AJ1499" s="245">
        <v>0</v>
      </c>
      <c r="AK1499" s="251">
        <v>130</v>
      </c>
      <c r="AP1499" s="257">
        <f t="shared" si="141"/>
        <v>130</v>
      </c>
      <c r="AS1499" s="245">
        <f t="shared" si="142"/>
        <v>130</v>
      </c>
      <c r="AU1499" s="8" t="s">
        <v>1286</v>
      </c>
    </row>
    <row r="1500" spans="2:50" hidden="1" x14ac:dyDescent="0.3">
      <c r="B1500" t="str">
        <f>VLOOKUP(D1500,'[1]DOF080 Rev'!B:B,1,FALSE)</f>
        <v>5101056</v>
      </c>
      <c r="C1500" t="str">
        <f>VLOOKUP(D1500,Category!A:B,2,FALSE)</f>
        <v>NCOS</v>
      </c>
      <c r="D1500" t="str">
        <f t="shared" si="147"/>
        <v>5101056</v>
      </c>
      <c r="E1500" t="str">
        <f t="shared" si="143"/>
        <v>People &amp; Place DirectorateAss Dir DeliveryAdministrative Buildings</v>
      </c>
      <c r="F1500" t="s">
        <v>482</v>
      </c>
      <c r="G1500" t="s">
        <v>483</v>
      </c>
      <c r="H1500" s="7" t="s">
        <v>247</v>
      </c>
      <c r="I1500" t="s">
        <v>1236</v>
      </c>
      <c r="J1500" s="7" t="s">
        <v>594</v>
      </c>
      <c r="K1500" t="s">
        <v>595</v>
      </c>
      <c r="L1500">
        <v>510</v>
      </c>
      <c r="M1500" t="s">
        <v>624</v>
      </c>
      <c r="N1500">
        <v>1056</v>
      </c>
      <c r="O1500" t="s">
        <v>614</v>
      </c>
      <c r="P1500" s="6" t="str">
        <f t="shared" si="144"/>
        <v>Expenditure</v>
      </c>
      <c r="AG1500" s="245">
        <v>130</v>
      </c>
      <c r="AJ1500" s="245">
        <v>0</v>
      </c>
      <c r="AK1500" s="251">
        <v>130</v>
      </c>
      <c r="AP1500" s="257">
        <f t="shared" si="141"/>
        <v>130</v>
      </c>
      <c r="AS1500" s="245">
        <f t="shared" si="142"/>
        <v>130</v>
      </c>
      <c r="AU1500" s="8" t="s">
        <v>1286</v>
      </c>
    </row>
    <row r="1501" spans="2:50" ht="43.2" hidden="1" x14ac:dyDescent="0.3">
      <c r="B1501" t="e">
        <f>VLOOKUP(D1501,'[1]DOF080 Rev'!B:B,1,FALSE)</f>
        <v>#N/A</v>
      </c>
      <c r="C1501" t="str">
        <f>VLOOKUP(D1501,Category!A:B,2,FALSE)</f>
        <v>NCOS</v>
      </c>
      <c r="D1501" t="str">
        <f t="shared" si="147"/>
        <v>21132081</v>
      </c>
      <c r="E1501" t="str">
        <f t="shared" si="143"/>
        <v>People &amp; Place DirectorateAss Dir CommunitiesArts and Leisure</v>
      </c>
      <c r="F1501" t="s">
        <v>482</v>
      </c>
      <c r="G1501" t="s">
        <v>483</v>
      </c>
      <c r="H1501" s="7" t="s">
        <v>247</v>
      </c>
      <c r="I1501" t="s">
        <v>1220</v>
      </c>
      <c r="J1501" s="7" t="s">
        <v>252</v>
      </c>
      <c r="K1501" t="s">
        <v>253</v>
      </c>
      <c r="L1501">
        <v>2113</v>
      </c>
      <c r="N1501">
        <v>2081</v>
      </c>
      <c r="O1501" t="s">
        <v>637</v>
      </c>
      <c r="P1501" s="6" t="str">
        <f t="shared" si="144"/>
        <v>Expenditure</v>
      </c>
      <c r="X1501" s="245">
        <v>3500</v>
      </c>
      <c r="AJ1501" s="245">
        <v>0</v>
      </c>
      <c r="AK1501" s="251">
        <v>3500</v>
      </c>
      <c r="AP1501" s="257">
        <f t="shared" si="141"/>
        <v>3500</v>
      </c>
      <c r="AS1501" s="245">
        <f t="shared" si="142"/>
        <v>3500</v>
      </c>
      <c r="AU1501" s="8" t="s">
        <v>3175</v>
      </c>
    </row>
    <row r="1502" spans="2:50" x14ac:dyDescent="0.3">
      <c r="B1502" t="e">
        <f>VLOOKUP(D1502,'[1]DOF080 Rev'!B:B,1,FALSE)</f>
        <v>#N/A</v>
      </c>
      <c r="C1502" t="str">
        <f>VLOOKUP(D1502,Category!A:B,2,FALSE)</f>
        <v>NCOS</v>
      </c>
      <c r="D1502" t="str">
        <f t="shared" si="147"/>
        <v>23381</v>
      </c>
      <c r="E1502" t="str">
        <f t="shared" si="143"/>
        <v>People &amp; Place DirectorateAss Dir CommunitiesArts and Leisure</v>
      </c>
      <c r="F1502" t="s">
        <v>482</v>
      </c>
      <c r="G1502" t="s">
        <v>483</v>
      </c>
      <c r="H1502" s="7" t="s">
        <v>247</v>
      </c>
      <c r="I1502" t="s">
        <v>1220</v>
      </c>
      <c r="J1502" s="7" t="s">
        <v>252</v>
      </c>
      <c r="K1502" t="s">
        <v>253</v>
      </c>
      <c r="L1502">
        <v>2338</v>
      </c>
      <c r="M1502" t="s">
        <v>640</v>
      </c>
      <c r="N1502">
        <v>1</v>
      </c>
      <c r="O1502" t="s">
        <v>158</v>
      </c>
      <c r="P1502" s="6" t="str">
        <f t="shared" si="144"/>
        <v>Expenditure</v>
      </c>
      <c r="W1502" s="245">
        <v>2870</v>
      </c>
      <c r="AD1502" s="259"/>
      <c r="AJ1502" s="245">
        <v>0</v>
      </c>
      <c r="AK1502" s="255">
        <v>2870</v>
      </c>
      <c r="AP1502" s="257">
        <f t="shared" si="141"/>
        <v>2870</v>
      </c>
      <c r="AS1502" s="245">
        <f t="shared" si="142"/>
        <v>2870</v>
      </c>
      <c r="AU1502" s="8" t="s">
        <v>2983</v>
      </c>
    </row>
    <row r="1503" spans="2:50" hidden="1" x14ac:dyDescent="0.3">
      <c r="B1503" t="e">
        <f>VLOOKUP(D1503,'[1]DOF080 Rev'!B:B,1,FALSE)</f>
        <v>#N/A</v>
      </c>
      <c r="C1503" t="str">
        <f>VLOOKUP(D1503,Category!A:B,2,FALSE)</f>
        <v>NCOS</v>
      </c>
      <c r="D1503" t="str">
        <f t="shared" si="147"/>
        <v>12001000</v>
      </c>
      <c r="E1503" t="str">
        <f t="shared" si="143"/>
        <v>People &amp; Place DirectorateDir of People &amp; PlaceHeart of Cumbria</v>
      </c>
      <c r="F1503" t="s">
        <v>482</v>
      </c>
      <c r="G1503" t="s">
        <v>483</v>
      </c>
      <c r="H1503" s="7" t="s">
        <v>260</v>
      </c>
      <c r="I1503" t="s">
        <v>261</v>
      </c>
      <c r="J1503" s="7" t="s">
        <v>1035</v>
      </c>
      <c r="K1503" t="s">
        <v>1036</v>
      </c>
      <c r="L1503">
        <v>1200</v>
      </c>
      <c r="M1503" t="s">
        <v>1037</v>
      </c>
      <c r="N1503">
        <v>1000</v>
      </c>
      <c r="O1503" t="s">
        <v>427</v>
      </c>
      <c r="P1503" s="6" t="str">
        <f t="shared" si="144"/>
        <v>Expenditure</v>
      </c>
      <c r="AF1503" s="245">
        <v>5000</v>
      </c>
      <c r="AJ1503" s="245">
        <v>0</v>
      </c>
      <c r="AK1503" s="251">
        <v>5000</v>
      </c>
      <c r="AP1503" s="257">
        <f t="shared" si="141"/>
        <v>5000</v>
      </c>
      <c r="AS1503" s="245">
        <f t="shared" si="142"/>
        <v>5000</v>
      </c>
      <c r="AU1503" s="8" t="s">
        <v>1286</v>
      </c>
    </row>
    <row r="1504" spans="2:50" hidden="1" x14ac:dyDescent="0.3">
      <c r="B1504" t="e">
        <f>VLOOKUP(D1504,'[1]DOF080 Rev'!B:B,1,FALSE)</f>
        <v>#N/A</v>
      </c>
      <c r="C1504" t="str">
        <f>VLOOKUP(D1504,Category!A:B,2,FALSE)</f>
        <v>NCOS</v>
      </c>
      <c r="D1504" t="str">
        <f t="shared" si="147"/>
        <v>12001007</v>
      </c>
      <c r="E1504" t="str">
        <f t="shared" si="143"/>
        <v>People &amp; Place DirectorateDir of People &amp; PlaceHeart of Cumbria</v>
      </c>
      <c r="F1504" t="s">
        <v>482</v>
      </c>
      <c r="G1504" t="s">
        <v>483</v>
      </c>
      <c r="H1504" s="7" t="s">
        <v>260</v>
      </c>
      <c r="I1504" t="s">
        <v>261</v>
      </c>
      <c r="J1504" s="7" t="s">
        <v>1035</v>
      </c>
      <c r="K1504" t="s">
        <v>1036</v>
      </c>
      <c r="L1504">
        <v>1200</v>
      </c>
      <c r="M1504" t="s">
        <v>1037</v>
      </c>
      <c r="N1504">
        <v>1007</v>
      </c>
      <c r="O1504" t="s">
        <v>539</v>
      </c>
      <c r="P1504" s="6" t="str">
        <f t="shared" si="144"/>
        <v>Expenditure</v>
      </c>
      <c r="AF1504" s="245">
        <v>25000</v>
      </c>
      <c r="AJ1504" s="245">
        <v>0</v>
      </c>
      <c r="AK1504" s="251">
        <v>25000</v>
      </c>
      <c r="AP1504" s="257">
        <f t="shared" si="141"/>
        <v>25000</v>
      </c>
      <c r="AS1504" s="245">
        <f t="shared" si="142"/>
        <v>25000</v>
      </c>
      <c r="AU1504" s="8" t="s">
        <v>1286</v>
      </c>
    </row>
    <row r="1505" spans="2:47" hidden="1" x14ac:dyDescent="0.3">
      <c r="B1505" t="e">
        <f>VLOOKUP(D1505,'[1]DOF080 Rev'!B:B,1,FALSE)</f>
        <v>#N/A</v>
      </c>
      <c r="C1505" t="str">
        <f>VLOOKUP(D1505,Category!A:B,2,FALSE)</f>
        <v>NCOS</v>
      </c>
      <c r="D1505" t="str">
        <f t="shared" si="147"/>
        <v>12001011</v>
      </c>
      <c r="E1505" t="str">
        <f t="shared" si="143"/>
        <v>People &amp; Place DirectorateDir of People &amp; PlaceHeart of Cumbria</v>
      </c>
      <c r="F1505" t="s">
        <v>482</v>
      </c>
      <c r="G1505" t="s">
        <v>483</v>
      </c>
      <c r="H1505" s="7" t="s">
        <v>260</v>
      </c>
      <c r="I1505" t="s">
        <v>261</v>
      </c>
      <c r="J1505" s="7" t="s">
        <v>1035</v>
      </c>
      <c r="K1505" t="s">
        <v>1036</v>
      </c>
      <c r="L1505">
        <v>1200</v>
      </c>
      <c r="M1505" t="s">
        <v>1037</v>
      </c>
      <c r="N1505">
        <v>1011</v>
      </c>
      <c r="O1505" t="s">
        <v>527</v>
      </c>
      <c r="P1505" s="6" t="str">
        <f t="shared" si="144"/>
        <v>Expenditure</v>
      </c>
      <c r="AF1505" s="245">
        <v>11520</v>
      </c>
      <c r="AJ1505" s="245">
        <v>0</v>
      </c>
      <c r="AK1505" s="251">
        <v>11520</v>
      </c>
      <c r="AP1505" s="257">
        <f t="shared" si="141"/>
        <v>11520</v>
      </c>
      <c r="AS1505" s="245">
        <f t="shared" si="142"/>
        <v>11520</v>
      </c>
      <c r="AU1505" s="8" t="s">
        <v>1286</v>
      </c>
    </row>
    <row r="1506" spans="2:47" hidden="1" x14ac:dyDescent="0.3">
      <c r="B1506" t="e">
        <f>VLOOKUP(D1506,'[1]DOF080 Rev'!B:B,1,FALSE)</f>
        <v>#N/A</v>
      </c>
      <c r="C1506" t="str">
        <f>VLOOKUP(D1506,Category!A:B,2,FALSE)</f>
        <v>NCOS</v>
      </c>
      <c r="D1506" t="str">
        <f t="shared" si="147"/>
        <v>12001016</v>
      </c>
      <c r="E1506" t="str">
        <f t="shared" si="143"/>
        <v>People &amp; Place DirectorateDir of People &amp; PlaceHeart of Cumbria</v>
      </c>
      <c r="F1506" t="s">
        <v>482</v>
      </c>
      <c r="G1506" t="s">
        <v>483</v>
      </c>
      <c r="H1506" s="7" t="s">
        <v>260</v>
      </c>
      <c r="I1506" t="s">
        <v>261</v>
      </c>
      <c r="J1506" s="7" t="s">
        <v>1035</v>
      </c>
      <c r="K1506" t="s">
        <v>1036</v>
      </c>
      <c r="L1506">
        <v>1200</v>
      </c>
      <c r="M1506" t="s">
        <v>1037</v>
      </c>
      <c r="N1506">
        <v>1016</v>
      </c>
      <c r="O1506" t="s">
        <v>599</v>
      </c>
      <c r="P1506" s="6" t="str">
        <f t="shared" si="144"/>
        <v>Expenditure</v>
      </c>
      <c r="AF1506" s="245">
        <v>8100</v>
      </c>
      <c r="AJ1506" s="245">
        <v>0</v>
      </c>
      <c r="AK1506" s="251">
        <v>8100</v>
      </c>
      <c r="AP1506" s="257">
        <f t="shared" si="141"/>
        <v>8100</v>
      </c>
      <c r="AS1506" s="245">
        <f t="shared" si="142"/>
        <v>8100</v>
      </c>
      <c r="AU1506" s="8" t="s">
        <v>1286</v>
      </c>
    </row>
    <row r="1507" spans="2:47" hidden="1" x14ac:dyDescent="0.3">
      <c r="B1507" t="e">
        <f>VLOOKUP(D1507,'[1]DOF080 Rev'!B:B,1,FALSE)</f>
        <v>#N/A</v>
      </c>
      <c r="C1507" t="str">
        <f>VLOOKUP(D1507,Category!A:B,2,FALSE)</f>
        <v>NCOS</v>
      </c>
      <c r="D1507" t="str">
        <f t="shared" si="147"/>
        <v>12001019</v>
      </c>
      <c r="E1507" t="str">
        <f t="shared" si="143"/>
        <v>People &amp; Place DirectorateDir of People &amp; PlaceHeart of Cumbria</v>
      </c>
      <c r="F1507" t="s">
        <v>482</v>
      </c>
      <c r="G1507" t="s">
        <v>483</v>
      </c>
      <c r="H1507" s="7" t="s">
        <v>260</v>
      </c>
      <c r="I1507" t="s">
        <v>261</v>
      </c>
      <c r="J1507" s="7" t="s">
        <v>1035</v>
      </c>
      <c r="K1507" t="s">
        <v>1036</v>
      </c>
      <c r="L1507">
        <v>1200</v>
      </c>
      <c r="M1507" t="s">
        <v>1037</v>
      </c>
      <c r="N1507">
        <v>1019</v>
      </c>
      <c r="O1507" t="s">
        <v>601</v>
      </c>
      <c r="P1507" s="6" t="str">
        <f t="shared" si="144"/>
        <v>Expenditure</v>
      </c>
      <c r="AF1507" s="245">
        <v>7660</v>
      </c>
      <c r="AJ1507" s="245">
        <v>0</v>
      </c>
      <c r="AK1507" s="251">
        <v>7660</v>
      </c>
      <c r="AP1507" s="257">
        <f t="shared" si="141"/>
        <v>7660</v>
      </c>
      <c r="AS1507" s="245">
        <f t="shared" si="142"/>
        <v>7660</v>
      </c>
      <c r="AU1507" s="8" t="s">
        <v>1286</v>
      </c>
    </row>
    <row r="1508" spans="2:47" hidden="1" x14ac:dyDescent="0.3">
      <c r="B1508" t="e">
        <f>VLOOKUP(D1508,'[1]DOF080 Rev'!B:B,1,FALSE)</f>
        <v>#N/A</v>
      </c>
      <c r="C1508" t="str">
        <f>VLOOKUP(D1508,Category!A:B,2,FALSE)</f>
        <v>NCOS</v>
      </c>
      <c r="D1508" t="str">
        <f t="shared" si="147"/>
        <v>12001023</v>
      </c>
      <c r="E1508" t="str">
        <f t="shared" si="143"/>
        <v>People &amp; Place DirectorateDir of People &amp; PlaceHeart of Cumbria</v>
      </c>
      <c r="F1508" t="s">
        <v>482</v>
      </c>
      <c r="G1508" t="s">
        <v>483</v>
      </c>
      <c r="H1508" s="7" t="s">
        <v>260</v>
      </c>
      <c r="I1508" t="s">
        <v>261</v>
      </c>
      <c r="J1508" s="7" t="s">
        <v>1035</v>
      </c>
      <c r="K1508" t="s">
        <v>1036</v>
      </c>
      <c r="L1508">
        <v>1200</v>
      </c>
      <c r="M1508" t="s">
        <v>1037</v>
      </c>
      <c r="N1508">
        <v>1023</v>
      </c>
      <c r="O1508" t="s">
        <v>528</v>
      </c>
      <c r="P1508" s="6" t="str">
        <f t="shared" si="144"/>
        <v>Expenditure</v>
      </c>
      <c r="AF1508" s="245">
        <v>1250</v>
      </c>
      <c r="AJ1508" s="245">
        <v>0</v>
      </c>
      <c r="AK1508" s="251">
        <v>1250</v>
      </c>
      <c r="AP1508" s="257">
        <f t="shared" si="141"/>
        <v>1250</v>
      </c>
      <c r="AS1508" s="245">
        <f t="shared" si="142"/>
        <v>1250</v>
      </c>
      <c r="AU1508" s="8" t="s">
        <v>1286</v>
      </c>
    </row>
    <row r="1509" spans="2:47" hidden="1" x14ac:dyDescent="0.3">
      <c r="B1509" t="e">
        <f>VLOOKUP(D1509,'[1]DOF080 Rev'!B:B,1,FALSE)</f>
        <v>#N/A</v>
      </c>
      <c r="C1509" t="str">
        <f>VLOOKUP(D1509,Category!A:B,2,FALSE)</f>
        <v>NCOS</v>
      </c>
      <c r="D1509" t="str">
        <f t="shared" si="147"/>
        <v>12002034</v>
      </c>
      <c r="E1509" t="str">
        <f t="shared" si="143"/>
        <v>People &amp; Place DirectorateDir of People &amp; PlaceHeart of Cumbria</v>
      </c>
      <c r="F1509" t="s">
        <v>482</v>
      </c>
      <c r="G1509" t="s">
        <v>483</v>
      </c>
      <c r="H1509" s="7" t="s">
        <v>260</v>
      </c>
      <c r="I1509" t="s">
        <v>261</v>
      </c>
      <c r="J1509" s="7" t="s">
        <v>1035</v>
      </c>
      <c r="K1509" t="s">
        <v>1036</v>
      </c>
      <c r="L1509">
        <v>1200</v>
      </c>
      <c r="M1509" t="s">
        <v>1037</v>
      </c>
      <c r="N1509">
        <v>2034</v>
      </c>
      <c r="O1509" t="s">
        <v>225</v>
      </c>
      <c r="P1509" s="6" t="str">
        <f t="shared" si="144"/>
        <v>Expenditure</v>
      </c>
      <c r="AF1509" s="245">
        <v>23390</v>
      </c>
      <c r="AJ1509" s="245">
        <v>0</v>
      </c>
      <c r="AK1509" s="251">
        <v>23390</v>
      </c>
      <c r="AP1509" s="257">
        <f t="shared" si="141"/>
        <v>23390</v>
      </c>
      <c r="AS1509" s="245">
        <f t="shared" si="142"/>
        <v>23390</v>
      </c>
      <c r="AU1509" s="8" t="s">
        <v>1286</v>
      </c>
    </row>
    <row r="1510" spans="2:47" hidden="1" x14ac:dyDescent="0.3">
      <c r="B1510" t="e">
        <f>VLOOKUP(D1510,'[1]DOF080 Rev'!B:B,1,FALSE)</f>
        <v>#N/A</v>
      </c>
      <c r="C1510" t="str">
        <f>VLOOKUP(D1510,Category!A:B,2,FALSE)</f>
        <v>NCOS</v>
      </c>
      <c r="D1510" t="str">
        <f t="shared" si="147"/>
        <v>12002043</v>
      </c>
      <c r="E1510" t="str">
        <f t="shared" si="143"/>
        <v>People &amp; Place DirectorateDir of People &amp; PlaceHeart of Cumbria</v>
      </c>
      <c r="F1510" t="s">
        <v>482</v>
      </c>
      <c r="G1510" t="s">
        <v>483</v>
      </c>
      <c r="H1510" s="7" t="s">
        <v>260</v>
      </c>
      <c r="I1510" t="s">
        <v>261</v>
      </c>
      <c r="J1510" s="7" t="s">
        <v>1035</v>
      </c>
      <c r="K1510" t="s">
        <v>1036</v>
      </c>
      <c r="L1510">
        <v>1200</v>
      </c>
      <c r="M1510" t="s">
        <v>1037</v>
      </c>
      <c r="N1510">
        <v>2043</v>
      </c>
      <c r="O1510" t="s">
        <v>344</v>
      </c>
      <c r="P1510" s="6" t="str">
        <f t="shared" si="144"/>
        <v>Expenditure</v>
      </c>
      <c r="AF1510" s="245">
        <v>1000</v>
      </c>
      <c r="AJ1510" s="245">
        <v>0</v>
      </c>
      <c r="AK1510" s="251">
        <v>1000</v>
      </c>
      <c r="AP1510" s="257">
        <f t="shared" si="141"/>
        <v>1000</v>
      </c>
      <c r="AS1510" s="245">
        <f t="shared" si="142"/>
        <v>1000</v>
      </c>
      <c r="AU1510" s="8" t="s">
        <v>1286</v>
      </c>
    </row>
    <row r="1511" spans="2:47" hidden="1" x14ac:dyDescent="0.3">
      <c r="B1511" t="e">
        <f>VLOOKUP(D1511,'[1]DOF080 Rev'!B:B,1,FALSE)</f>
        <v>#N/A</v>
      </c>
      <c r="C1511" t="str">
        <f>VLOOKUP(D1511,Category!A:B,2,FALSE)</f>
        <v>NCOS</v>
      </c>
      <c r="D1511" t="str">
        <f t="shared" si="147"/>
        <v>12002047</v>
      </c>
      <c r="E1511" t="str">
        <f t="shared" si="143"/>
        <v>People &amp; Place DirectorateDir of People &amp; PlaceHeart of Cumbria</v>
      </c>
      <c r="F1511" t="s">
        <v>482</v>
      </c>
      <c r="G1511" t="s">
        <v>483</v>
      </c>
      <c r="H1511" s="7" t="s">
        <v>260</v>
      </c>
      <c r="I1511" t="s">
        <v>261</v>
      </c>
      <c r="J1511" s="7" t="s">
        <v>1035</v>
      </c>
      <c r="K1511" t="s">
        <v>1036</v>
      </c>
      <c r="L1511">
        <v>1200</v>
      </c>
      <c r="M1511" t="s">
        <v>1037</v>
      </c>
      <c r="N1511">
        <v>2047</v>
      </c>
      <c r="O1511" t="s">
        <v>299</v>
      </c>
      <c r="P1511" s="6" t="str">
        <f t="shared" si="144"/>
        <v>Expenditure</v>
      </c>
      <c r="AF1511" s="245">
        <v>1450</v>
      </c>
      <c r="AJ1511" s="245">
        <v>0</v>
      </c>
      <c r="AK1511" s="251">
        <v>1450</v>
      </c>
      <c r="AP1511" s="257">
        <f t="shared" si="141"/>
        <v>1450</v>
      </c>
      <c r="AS1511" s="245">
        <f t="shared" si="142"/>
        <v>1450</v>
      </c>
      <c r="AU1511" s="8" t="s">
        <v>1286</v>
      </c>
    </row>
    <row r="1512" spans="2:47" hidden="1" x14ac:dyDescent="0.3">
      <c r="B1512" t="e">
        <f>VLOOKUP(D1512,'[1]DOF080 Rev'!B:B,1,FALSE)</f>
        <v>#N/A</v>
      </c>
      <c r="C1512" t="str">
        <f>VLOOKUP(D1512,Category!A:B,2,FALSE)</f>
        <v>NCOS</v>
      </c>
      <c r="D1512" t="str">
        <f t="shared" si="147"/>
        <v>12002052</v>
      </c>
      <c r="E1512" t="str">
        <f t="shared" si="143"/>
        <v>People &amp; Place DirectorateDir of People &amp; PlaceHeart of Cumbria</v>
      </c>
      <c r="F1512" t="s">
        <v>482</v>
      </c>
      <c r="G1512" t="s">
        <v>483</v>
      </c>
      <c r="H1512" s="7" t="s">
        <v>260</v>
      </c>
      <c r="I1512" t="s">
        <v>261</v>
      </c>
      <c r="J1512" s="7" t="s">
        <v>1035</v>
      </c>
      <c r="K1512" t="s">
        <v>1036</v>
      </c>
      <c r="L1512">
        <v>1200</v>
      </c>
      <c r="M1512" t="s">
        <v>1037</v>
      </c>
      <c r="N1512">
        <v>2052</v>
      </c>
      <c r="O1512" t="s">
        <v>363</v>
      </c>
      <c r="P1512" s="6" t="str">
        <f t="shared" si="144"/>
        <v>Expenditure</v>
      </c>
      <c r="AF1512" s="245">
        <v>300</v>
      </c>
      <c r="AJ1512" s="245">
        <v>0</v>
      </c>
      <c r="AK1512" s="251">
        <v>300</v>
      </c>
      <c r="AP1512" s="257">
        <f t="shared" si="141"/>
        <v>300</v>
      </c>
      <c r="AS1512" s="245">
        <f t="shared" si="142"/>
        <v>300</v>
      </c>
      <c r="AU1512" s="8" t="s">
        <v>1286</v>
      </c>
    </row>
    <row r="1513" spans="2:47" hidden="1" x14ac:dyDescent="0.3">
      <c r="B1513" t="e">
        <f>VLOOKUP(D1513,'[1]DOF080 Rev'!B:B,1,FALSE)</f>
        <v>#N/A</v>
      </c>
      <c r="C1513" t="str">
        <f>VLOOKUP(D1513,Category!A:B,2,FALSE)</f>
        <v>NCOS</v>
      </c>
      <c r="D1513" t="str">
        <f t="shared" si="147"/>
        <v>12002085</v>
      </c>
      <c r="E1513" t="str">
        <f t="shared" si="143"/>
        <v>People &amp; Place DirectorateDir of People &amp; PlaceHeart of Cumbria</v>
      </c>
      <c r="F1513" t="s">
        <v>482</v>
      </c>
      <c r="G1513" t="s">
        <v>483</v>
      </c>
      <c r="H1513" s="7" t="s">
        <v>260</v>
      </c>
      <c r="I1513" t="s">
        <v>261</v>
      </c>
      <c r="J1513" s="7" t="s">
        <v>1035</v>
      </c>
      <c r="K1513" t="s">
        <v>1036</v>
      </c>
      <c r="L1513">
        <v>1200</v>
      </c>
      <c r="M1513" t="s">
        <v>1037</v>
      </c>
      <c r="N1513">
        <v>2085</v>
      </c>
      <c r="O1513" t="s">
        <v>280</v>
      </c>
      <c r="P1513" s="6" t="str">
        <f t="shared" si="144"/>
        <v>Expenditure</v>
      </c>
      <c r="AF1513" s="245">
        <v>5000</v>
      </c>
      <c r="AJ1513" s="245">
        <v>0</v>
      </c>
      <c r="AK1513" s="251">
        <v>5000</v>
      </c>
      <c r="AP1513" s="257">
        <f t="shared" si="141"/>
        <v>5000</v>
      </c>
      <c r="AS1513" s="245">
        <f t="shared" si="142"/>
        <v>5000</v>
      </c>
      <c r="AU1513" s="8" t="s">
        <v>1286</v>
      </c>
    </row>
    <row r="1514" spans="2:47" hidden="1" x14ac:dyDescent="0.3">
      <c r="B1514" t="e">
        <f>VLOOKUP(D1514,'[1]DOF080 Rev'!B:B,1,FALSE)</f>
        <v>#N/A</v>
      </c>
      <c r="C1514" t="str">
        <f>VLOOKUP(D1514,Category!A:B,2,FALSE)</f>
        <v>NCOS</v>
      </c>
      <c r="D1514" t="str">
        <f t="shared" si="147"/>
        <v>12008500</v>
      </c>
      <c r="E1514" t="str">
        <f t="shared" si="143"/>
        <v>People &amp; Place DirectorateDir of People &amp; PlaceHeart of Cumbria</v>
      </c>
      <c r="F1514" t="s">
        <v>482</v>
      </c>
      <c r="G1514" t="s">
        <v>483</v>
      </c>
      <c r="H1514" s="7" t="s">
        <v>260</v>
      </c>
      <c r="I1514" t="s">
        <v>261</v>
      </c>
      <c r="J1514" s="7" t="s">
        <v>1035</v>
      </c>
      <c r="K1514" t="s">
        <v>1036</v>
      </c>
      <c r="L1514">
        <v>1200</v>
      </c>
      <c r="N1514">
        <v>8500</v>
      </c>
      <c r="O1514" t="s">
        <v>362</v>
      </c>
      <c r="P1514" s="6" t="str">
        <f t="shared" si="144"/>
        <v>Income</v>
      </c>
      <c r="AF1514" s="245">
        <v>-311900</v>
      </c>
      <c r="AJ1514" s="245">
        <v>0</v>
      </c>
      <c r="AK1514" s="251">
        <v>-311900</v>
      </c>
      <c r="AP1514" s="257">
        <f t="shared" si="141"/>
        <v>-311900</v>
      </c>
      <c r="AS1514" s="245">
        <f t="shared" si="142"/>
        <v>-311900</v>
      </c>
      <c r="AU1514" s="8" t="s">
        <v>1286</v>
      </c>
    </row>
    <row r="1515" spans="2:47" hidden="1" x14ac:dyDescent="0.3">
      <c r="B1515" t="str">
        <f>VLOOKUP(D1515,'[1]DOF080 Rev'!B:B,1,FALSE)</f>
        <v>23312306</v>
      </c>
      <c r="C1515" t="str">
        <f>VLOOKUP(D1515,Category!A:B,2,FALSE)</f>
        <v>NCOS</v>
      </c>
      <c r="D1515" t="str">
        <f t="shared" si="147"/>
        <v>23312306</v>
      </c>
      <c r="E1515" t="str">
        <f t="shared" si="143"/>
        <v>People &amp; Place DirectorateAss Dir CommunitiesHomelessness</v>
      </c>
      <c r="F1515" t="s">
        <v>482</v>
      </c>
      <c r="G1515" t="s">
        <v>483</v>
      </c>
      <c r="H1515" s="7" t="s">
        <v>237</v>
      </c>
      <c r="I1515" t="s">
        <v>1220</v>
      </c>
      <c r="J1515" s="7" t="s">
        <v>518</v>
      </c>
      <c r="K1515" t="s">
        <v>519</v>
      </c>
      <c r="L1515">
        <v>2331</v>
      </c>
      <c r="M1515" t="s">
        <v>524</v>
      </c>
      <c r="N1515">
        <v>2306</v>
      </c>
      <c r="O1515" t="s">
        <v>522</v>
      </c>
      <c r="P1515" s="6" t="str">
        <f t="shared" si="144"/>
        <v>Expenditure</v>
      </c>
      <c r="Z1515" s="245">
        <v>49830</v>
      </c>
      <c r="AJ1515" s="245">
        <v>0</v>
      </c>
      <c r="AK1515" s="251">
        <v>49830</v>
      </c>
      <c r="AP1515" s="257">
        <f t="shared" si="141"/>
        <v>49830</v>
      </c>
      <c r="AR1515" t="s">
        <v>3575</v>
      </c>
      <c r="AS1515" s="245">
        <f t="shared" si="142"/>
        <v>49830</v>
      </c>
      <c r="AT1515" s="8" t="s">
        <v>3162</v>
      </c>
      <c r="AU1515" s="8" t="s">
        <v>1286</v>
      </c>
    </row>
    <row r="1516" spans="2:47" hidden="1" x14ac:dyDescent="0.3">
      <c r="B1516" t="str">
        <f>VLOOKUP(D1516,'[1]DOF080 Rev'!B:B,1,FALSE)</f>
        <v>23317101</v>
      </c>
      <c r="C1516" t="str">
        <f>VLOOKUP(D1516,Category!A:B,2,FALSE)</f>
        <v>NCOS</v>
      </c>
      <c r="D1516" t="str">
        <f t="shared" si="147"/>
        <v>23317101</v>
      </c>
      <c r="E1516" t="str">
        <f t="shared" si="143"/>
        <v>People &amp; Place DirectorateAss Dir CommunitiesHomelessness</v>
      </c>
      <c r="F1516" t="s">
        <v>482</v>
      </c>
      <c r="G1516" t="s">
        <v>483</v>
      </c>
      <c r="H1516" s="7" t="s">
        <v>237</v>
      </c>
      <c r="I1516" t="s">
        <v>1220</v>
      </c>
      <c r="J1516" s="7" t="s">
        <v>518</v>
      </c>
      <c r="K1516" t="s">
        <v>519</v>
      </c>
      <c r="L1516">
        <v>2331</v>
      </c>
      <c r="M1516" t="s">
        <v>524</v>
      </c>
      <c r="N1516">
        <v>7101</v>
      </c>
      <c r="O1516" t="s">
        <v>46</v>
      </c>
      <c r="P1516" s="6" t="str">
        <f t="shared" si="144"/>
        <v>Income</v>
      </c>
      <c r="Z1516" s="245">
        <v>-50630</v>
      </c>
      <c r="AJ1516" s="245">
        <v>0</v>
      </c>
      <c r="AK1516" s="251">
        <v>-50630</v>
      </c>
      <c r="AP1516" s="257">
        <f t="shared" si="141"/>
        <v>-50630</v>
      </c>
      <c r="AR1516" t="s">
        <v>3575</v>
      </c>
      <c r="AS1516" s="245">
        <f t="shared" si="142"/>
        <v>-50630</v>
      </c>
      <c r="AU1516" s="8" t="s">
        <v>3176</v>
      </c>
    </row>
    <row r="1517" spans="2:47" hidden="1" x14ac:dyDescent="0.3">
      <c r="B1517" t="e">
        <f>VLOOKUP(D1517,'[1]DOF080 Rev'!B:B,1,FALSE)</f>
        <v>#N/A</v>
      </c>
      <c r="C1517" t="str">
        <f>VLOOKUP(D1517,Category!A:B,2,FALSE)</f>
        <v>NCOS</v>
      </c>
      <c r="D1517" t="str">
        <f t="shared" si="147"/>
        <v>241135</v>
      </c>
      <c r="E1517" t="str">
        <f t="shared" si="143"/>
        <v>People &amp; Place DirectorateAss Dir CommunitiesHomelessness</v>
      </c>
      <c r="F1517" t="s">
        <v>482</v>
      </c>
      <c r="G1517" t="s">
        <v>483</v>
      </c>
      <c r="H1517" s="7" t="s">
        <v>237</v>
      </c>
      <c r="I1517" t="s">
        <v>1220</v>
      </c>
      <c r="J1517" s="7" t="s">
        <v>518</v>
      </c>
      <c r="K1517" t="s">
        <v>519</v>
      </c>
      <c r="L1517">
        <v>2411</v>
      </c>
      <c r="M1517" s="7" t="s">
        <v>525</v>
      </c>
      <c r="N1517">
        <v>35</v>
      </c>
      <c r="O1517" t="s">
        <v>1346</v>
      </c>
      <c r="P1517" s="6" t="str">
        <f t="shared" si="144"/>
        <v>Expenditure</v>
      </c>
      <c r="Z1517" s="245">
        <v>5350</v>
      </c>
      <c r="AJ1517" s="245">
        <v>0</v>
      </c>
      <c r="AK1517" s="251">
        <v>5350</v>
      </c>
      <c r="AP1517" s="257">
        <f t="shared" si="141"/>
        <v>5350</v>
      </c>
      <c r="AR1517" t="s">
        <v>3575</v>
      </c>
      <c r="AS1517" s="245">
        <f t="shared" si="142"/>
        <v>5350</v>
      </c>
      <c r="AU1517" s="8" t="s">
        <v>1286</v>
      </c>
    </row>
    <row r="1518" spans="2:47" hidden="1" x14ac:dyDescent="0.3">
      <c r="B1518" t="str">
        <f>VLOOKUP(D1518,'[1]DOF080 Rev'!B:B,1,FALSE)</f>
        <v>24117101</v>
      </c>
      <c r="C1518" t="str">
        <f>VLOOKUP(D1518,Category!A:B,2,FALSE)</f>
        <v>NCOS</v>
      </c>
      <c r="D1518" t="str">
        <f t="shared" si="147"/>
        <v>24117101</v>
      </c>
      <c r="E1518" t="str">
        <f t="shared" si="143"/>
        <v>People &amp; Place DirectorateAss Dir CommunitiesHomelessness</v>
      </c>
      <c r="F1518" t="s">
        <v>482</v>
      </c>
      <c r="G1518" t="s">
        <v>483</v>
      </c>
      <c r="H1518" s="7" t="s">
        <v>237</v>
      </c>
      <c r="I1518" t="s">
        <v>1220</v>
      </c>
      <c r="J1518" s="7" t="s">
        <v>518</v>
      </c>
      <c r="K1518" t="s">
        <v>519</v>
      </c>
      <c r="L1518">
        <v>2411</v>
      </c>
      <c r="M1518" s="7" t="s">
        <v>525</v>
      </c>
      <c r="N1518">
        <v>7101</v>
      </c>
      <c r="O1518" t="s">
        <v>46</v>
      </c>
      <c r="P1518" s="6" t="str">
        <f t="shared" si="144"/>
        <v>Income</v>
      </c>
      <c r="Z1518" s="245">
        <v>-5350</v>
      </c>
      <c r="AJ1518" s="245">
        <v>0</v>
      </c>
      <c r="AK1518" s="251">
        <v>-5350</v>
      </c>
      <c r="AP1518" s="257">
        <f t="shared" si="141"/>
        <v>-5350</v>
      </c>
      <c r="AR1518" t="s">
        <v>3575</v>
      </c>
      <c r="AS1518" s="245">
        <f t="shared" si="142"/>
        <v>-5350</v>
      </c>
      <c r="AU1518" s="8" t="s">
        <v>1286</v>
      </c>
    </row>
    <row r="1519" spans="2:47" hidden="1" x14ac:dyDescent="0.3">
      <c r="B1519" t="e">
        <f>VLOOKUP(D1519,'[1]DOF080 Rev'!B:B,1,FALSE)</f>
        <v>#N/A</v>
      </c>
      <c r="C1519" t="str">
        <f>VLOOKUP(D1519,Category!A:B,2,FALSE)</f>
        <v>NCOS</v>
      </c>
      <c r="D1519" t="str">
        <f t="shared" si="147"/>
        <v>20902007</v>
      </c>
      <c r="E1519" t="str">
        <f t="shared" si="143"/>
        <v>People &amp; Place DirectorateAss Dir CommunitiesMuseum</v>
      </c>
      <c r="F1519" t="s">
        <v>482</v>
      </c>
      <c r="G1519" t="s">
        <v>483</v>
      </c>
      <c r="H1519" s="7" t="s">
        <v>955</v>
      </c>
      <c r="I1519" t="s">
        <v>1220</v>
      </c>
      <c r="J1519" s="7" t="s">
        <v>1001</v>
      </c>
      <c r="K1519" t="s">
        <v>1002</v>
      </c>
      <c r="L1519">
        <v>2090</v>
      </c>
      <c r="M1519" t="s">
        <v>1007</v>
      </c>
      <c r="N1519">
        <v>2007</v>
      </c>
      <c r="O1519" t="s">
        <v>619</v>
      </c>
      <c r="P1519" s="6" t="str">
        <f t="shared" si="144"/>
        <v>Expenditure</v>
      </c>
      <c r="X1519" s="245">
        <v>300</v>
      </c>
      <c r="AJ1519" s="245">
        <v>0</v>
      </c>
      <c r="AK1519" s="251">
        <v>300</v>
      </c>
      <c r="AP1519" s="257">
        <f t="shared" si="141"/>
        <v>300</v>
      </c>
      <c r="AS1519" s="245">
        <f t="shared" si="142"/>
        <v>300</v>
      </c>
      <c r="AU1519" s="8" t="s">
        <v>1286</v>
      </c>
    </row>
    <row r="1520" spans="2:47" hidden="1" x14ac:dyDescent="0.3">
      <c r="B1520" t="e">
        <f>VLOOKUP(D1520,'[1]DOF080 Rev'!B:B,1,FALSE)</f>
        <v>#N/A</v>
      </c>
      <c r="C1520" t="str">
        <f>VLOOKUP(D1520,Category!A:B,2,FALSE)</f>
        <v>NCOS</v>
      </c>
      <c r="D1520" t="str">
        <f t="shared" si="147"/>
        <v>22731033</v>
      </c>
      <c r="E1520" t="str">
        <f t="shared" si="143"/>
        <v>People &amp; Place DirectorateAss Dir DeliveryPublic Conveniences</v>
      </c>
      <c r="F1520" t="s">
        <v>482</v>
      </c>
      <c r="G1520" t="s">
        <v>483</v>
      </c>
      <c r="H1520" s="7" t="s">
        <v>247</v>
      </c>
      <c r="I1520" t="s">
        <v>1236</v>
      </c>
      <c r="J1520" s="7" t="s">
        <v>901</v>
      </c>
      <c r="K1520" t="s">
        <v>902</v>
      </c>
      <c r="L1520">
        <v>2273</v>
      </c>
      <c r="M1520" t="s">
        <v>908</v>
      </c>
      <c r="N1520">
        <v>1033</v>
      </c>
      <c r="O1520" t="s">
        <v>656</v>
      </c>
      <c r="P1520" s="6" t="str">
        <f t="shared" si="144"/>
        <v>Expenditure</v>
      </c>
      <c r="X1520" s="245">
        <v>200</v>
      </c>
      <c r="AJ1520" s="245">
        <v>0</v>
      </c>
      <c r="AK1520" s="251">
        <v>200</v>
      </c>
      <c r="AP1520" s="257">
        <f t="shared" si="141"/>
        <v>200</v>
      </c>
      <c r="AS1520" s="245">
        <f t="shared" si="142"/>
        <v>200</v>
      </c>
      <c r="AU1520" s="8" t="s">
        <v>1286</v>
      </c>
    </row>
    <row r="1521" spans="2:50" hidden="1" x14ac:dyDescent="0.3">
      <c r="B1521" t="e">
        <f>VLOOKUP(D1521,'[1]DOF080 Rev'!B:B,1,FALSE)</f>
        <v>#N/A</v>
      </c>
      <c r="C1521" t="str">
        <f>VLOOKUP(D1521,Category!A:B,2,FALSE)</f>
        <v>NCOS</v>
      </c>
      <c r="D1521" t="str">
        <f t="shared" si="147"/>
        <v>30492207</v>
      </c>
      <c r="E1521" t="str">
        <f t="shared" si="143"/>
        <v>People &amp; Place DirectorateAss Dir DeliveryRefuse Collection</v>
      </c>
      <c r="F1521" t="s">
        <v>482</v>
      </c>
      <c r="G1521" t="s">
        <v>483</v>
      </c>
      <c r="H1521" s="7" t="s">
        <v>247</v>
      </c>
      <c r="I1521" t="s">
        <v>1236</v>
      </c>
      <c r="J1521" s="7" t="s">
        <v>932</v>
      </c>
      <c r="K1521" t="s">
        <v>933</v>
      </c>
      <c r="L1521">
        <v>3049</v>
      </c>
      <c r="M1521" t="s">
        <v>935</v>
      </c>
      <c r="N1521">
        <v>2207</v>
      </c>
      <c r="O1521" t="s">
        <v>2017</v>
      </c>
      <c r="P1521" s="6" t="str">
        <f t="shared" si="144"/>
        <v>Expenditure</v>
      </c>
      <c r="X1521" s="245">
        <v>1500</v>
      </c>
      <c r="AJ1521" s="245">
        <v>0</v>
      </c>
      <c r="AK1521" s="251">
        <v>1500</v>
      </c>
      <c r="AP1521" s="257">
        <f t="shared" si="141"/>
        <v>1500</v>
      </c>
      <c r="AS1521" s="245">
        <f t="shared" si="142"/>
        <v>1500</v>
      </c>
      <c r="AU1521" s="8" t="s">
        <v>3177</v>
      </c>
    </row>
    <row r="1522" spans="2:50" hidden="1" x14ac:dyDescent="0.3">
      <c r="B1522" t="e">
        <f>VLOOKUP(D1522,'[1]DOF080 Rev'!B:B,1,FALSE)</f>
        <v>#N/A</v>
      </c>
      <c r="C1522" t="str">
        <f>VLOOKUP(D1522,Category!A:B,2,FALSE)</f>
        <v>NCOS</v>
      </c>
      <c r="D1522" t="str">
        <f t="shared" si="147"/>
        <v>30497509</v>
      </c>
      <c r="E1522" t="str">
        <f t="shared" si="143"/>
        <v>People &amp; Place DirectorateAss Dir DeliveryRefuse Collection</v>
      </c>
      <c r="F1522" t="s">
        <v>482</v>
      </c>
      <c r="G1522" t="s">
        <v>483</v>
      </c>
      <c r="H1522" s="7" t="s">
        <v>247</v>
      </c>
      <c r="I1522" t="s">
        <v>1236</v>
      </c>
      <c r="J1522" s="7" t="s">
        <v>932</v>
      </c>
      <c r="K1522" t="s">
        <v>933</v>
      </c>
      <c r="L1522">
        <v>3049</v>
      </c>
      <c r="M1522" t="s">
        <v>935</v>
      </c>
      <c r="N1522">
        <v>7509</v>
      </c>
      <c r="O1522" t="s">
        <v>2021</v>
      </c>
      <c r="P1522" s="6" t="str">
        <f t="shared" si="144"/>
        <v>Income</v>
      </c>
      <c r="AH1522" s="245">
        <v>-1000</v>
      </c>
      <c r="AJ1522" s="245">
        <v>0</v>
      </c>
      <c r="AK1522" s="251">
        <v>-1000</v>
      </c>
      <c r="AP1522" s="257">
        <f t="shared" si="141"/>
        <v>-1000</v>
      </c>
      <c r="AS1522" s="245">
        <f t="shared" si="142"/>
        <v>-1000</v>
      </c>
      <c r="AU1522" s="8" t="s">
        <v>3177</v>
      </c>
    </row>
    <row r="1523" spans="2:50" ht="43.2" hidden="1" x14ac:dyDescent="0.3">
      <c r="B1523" t="e">
        <f>VLOOKUP(D1523,'[1]DOF080 Rev'!B:B,1,FALSE)</f>
        <v>#N/A</v>
      </c>
      <c r="C1523" t="str">
        <f>VLOOKUP(D1523,Category!A:B,2,FALSE)</f>
        <v>NCOS</v>
      </c>
      <c r="D1523" t="str">
        <f>L1523&amp;N1523</f>
        <v>23362079</v>
      </c>
      <c r="E1523" t="str">
        <f t="shared" si="143"/>
        <v>People &amp; Place DirectorateAss Dir CommunitiesArts and Leisure</v>
      </c>
      <c r="F1523" t="s">
        <v>482</v>
      </c>
      <c r="G1523" t="s">
        <v>483</v>
      </c>
      <c r="H1523" s="7" t="s">
        <v>247</v>
      </c>
      <c r="I1523" t="s">
        <v>1220</v>
      </c>
      <c r="J1523" t="s">
        <v>252</v>
      </c>
      <c r="K1523" t="s">
        <v>253</v>
      </c>
      <c r="L1523">
        <v>2336</v>
      </c>
      <c r="M1523" s="7" t="s">
        <v>2967</v>
      </c>
      <c r="N1523">
        <v>2079</v>
      </c>
      <c r="O1523" s="7" t="s">
        <v>35</v>
      </c>
      <c r="P1523" s="6" t="str">
        <f t="shared" si="144"/>
        <v>Expenditure</v>
      </c>
      <c r="AP1523" s="257">
        <f t="shared" si="141"/>
        <v>0</v>
      </c>
      <c r="AS1523" s="245">
        <f t="shared" si="142"/>
        <v>0</v>
      </c>
      <c r="AT1523" s="253" t="s">
        <v>3272</v>
      </c>
      <c r="AW1523" s="263"/>
      <c r="AX1523" s="265">
        <v>15000</v>
      </c>
    </row>
    <row r="1524" spans="2:50" hidden="1" x14ac:dyDescent="0.3">
      <c r="B1524" t="e">
        <f>VLOOKUP(D1524,'[1]DOF080 Rev'!B:B,1,FALSE)</f>
        <v>#N/A</v>
      </c>
      <c r="C1524" t="s">
        <v>1294</v>
      </c>
      <c r="D1524" t="str">
        <f>L1524&amp;N1524</f>
        <v>3031056</v>
      </c>
      <c r="E1524" t="str">
        <f t="shared" si="143"/>
        <v>People &amp; Place DirectorateAss Dir CommunitiesEnvironmental Services</v>
      </c>
      <c r="F1524" t="s">
        <v>482</v>
      </c>
      <c r="G1524" t="s">
        <v>483</v>
      </c>
      <c r="H1524" t="s">
        <v>237</v>
      </c>
      <c r="I1524" t="s">
        <v>1220</v>
      </c>
      <c r="J1524" t="s">
        <v>504</v>
      </c>
      <c r="K1524" t="s">
        <v>505</v>
      </c>
      <c r="L1524">
        <v>303</v>
      </c>
      <c r="M1524" t="s">
        <v>506</v>
      </c>
      <c r="N1524">
        <v>1056</v>
      </c>
      <c r="O1524" t="s">
        <v>614</v>
      </c>
      <c r="P1524" s="6" t="str">
        <f t="shared" si="144"/>
        <v>Expenditure</v>
      </c>
      <c r="AL1524" s="251">
        <v>50000</v>
      </c>
      <c r="AP1524" s="257">
        <f t="shared" si="141"/>
        <v>50000</v>
      </c>
      <c r="AS1524" s="245">
        <f t="shared" si="142"/>
        <v>50000</v>
      </c>
      <c r="AT1524" s="8" t="s">
        <v>3585</v>
      </c>
    </row>
    <row r="1525" spans="2:50" hidden="1" x14ac:dyDescent="0.3">
      <c r="B1525" t="e">
        <f>VLOOKUP(D1525,'[1]DOF080 Rev'!B:B,1,FALSE)</f>
        <v>#N/A</v>
      </c>
      <c r="C1525" t="str">
        <f>VLOOKUP(D1525,Category!A:B,2,FALSE)</f>
        <v>NCOS</v>
      </c>
      <c r="D1525" t="str">
        <f>L1525&amp;N1525</f>
        <v>tbc2079</v>
      </c>
      <c r="E1525" t="str">
        <f t="shared" si="143"/>
        <v>People &amp; Place DirectorateAss Dir CommunitiesQueens Platinum Jubilee 2022</v>
      </c>
      <c r="F1525" t="s">
        <v>482</v>
      </c>
      <c r="G1525" t="s">
        <v>483</v>
      </c>
      <c r="H1525" s="7" t="s">
        <v>237</v>
      </c>
      <c r="I1525" t="s">
        <v>1220</v>
      </c>
      <c r="J1525" t="s">
        <v>2961</v>
      </c>
      <c r="K1525" t="s">
        <v>2978</v>
      </c>
      <c r="L1525" t="s">
        <v>2961</v>
      </c>
      <c r="M1525" t="s">
        <v>2978</v>
      </c>
      <c r="N1525">
        <v>2079</v>
      </c>
      <c r="O1525" t="s">
        <v>35</v>
      </c>
      <c r="P1525" s="6" t="str">
        <f t="shared" si="144"/>
        <v>Expenditure</v>
      </c>
      <c r="AP1525" s="257">
        <f t="shared" si="141"/>
        <v>0</v>
      </c>
      <c r="AQ1525" s="265">
        <v>20000</v>
      </c>
      <c r="AS1525" s="245">
        <f t="shared" si="142"/>
        <v>20000</v>
      </c>
    </row>
    <row r="1526" spans="2:50" hidden="1" x14ac:dyDescent="0.3">
      <c r="B1526" t="str">
        <f>VLOOKUP(D1526,'[1]DOF080 Rev'!B:B,1,FALSE)</f>
        <v>13002045</v>
      </c>
      <c r="C1526" t="str">
        <f>VLOOKUP(D1526,Category!A:B,2,FALSE)</f>
        <v>NCOS</v>
      </c>
      <c r="D1526" t="str">
        <f t="shared" ref="D1526:D1535" si="148">L1526&amp;N1526</f>
        <v>13002045</v>
      </c>
      <c r="E1526" t="str">
        <f t="shared" si="143"/>
        <v>People &amp; Place DirectorateAss Dir CommunitiesQueens Platinum Jubilee 2022</v>
      </c>
      <c r="F1526" t="s">
        <v>482</v>
      </c>
      <c r="G1526" t="s">
        <v>483</v>
      </c>
      <c r="H1526" s="7" t="s">
        <v>237</v>
      </c>
      <c r="I1526" t="s">
        <v>1220</v>
      </c>
      <c r="J1526" t="s">
        <v>2961</v>
      </c>
      <c r="K1526" t="s">
        <v>2978</v>
      </c>
      <c r="L1526">
        <v>1300</v>
      </c>
      <c r="M1526" t="s">
        <v>336</v>
      </c>
      <c r="N1526">
        <v>2045</v>
      </c>
      <c r="O1526" t="s">
        <v>170</v>
      </c>
      <c r="P1526" s="6" t="str">
        <f t="shared" si="144"/>
        <v>Expenditure</v>
      </c>
      <c r="AP1526" s="257">
        <f t="shared" si="141"/>
        <v>0</v>
      </c>
      <c r="AS1526" s="245">
        <f t="shared" si="142"/>
        <v>0</v>
      </c>
      <c r="AU1526" s="8" t="s">
        <v>2993</v>
      </c>
    </row>
    <row r="1527" spans="2:50" ht="28.8" hidden="1" x14ac:dyDescent="0.3">
      <c r="B1527" t="e">
        <f>VLOOKUP(D1527,'[1]DOF080 Rev'!B:B,1,FALSE)</f>
        <v>#N/A</v>
      </c>
      <c r="C1527" t="str">
        <f>VLOOKUP(D1527,Category!A:B,2,FALSE)</f>
        <v>NCOS</v>
      </c>
      <c r="D1527" t="str">
        <f t="shared" si="148"/>
        <v>2052154</v>
      </c>
      <c r="E1527" t="str">
        <f t="shared" si="143"/>
        <v>Corporate Services DirectorateAss Dir Customers &amp; PerformanceCentral Expenses</v>
      </c>
      <c r="F1527" t="s">
        <v>337</v>
      </c>
      <c r="G1527" t="s">
        <v>338</v>
      </c>
      <c r="H1527" t="s">
        <v>319</v>
      </c>
      <c r="I1527" t="s">
        <v>1207</v>
      </c>
      <c r="J1527" t="s">
        <v>288</v>
      </c>
      <c r="K1527" t="s">
        <v>289</v>
      </c>
      <c r="L1527">
        <v>205</v>
      </c>
      <c r="M1527" t="s">
        <v>433</v>
      </c>
      <c r="N1527">
        <v>2154</v>
      </c>
      <c r="O1527" t="s">
        <v>2555</v>
      </c>
      <c r="P1527" s="6" t="str">
        <f t="shared" si="144"/>
        <v>Expenditure</v>
      </c>
      <c r="AP1527" s="257">
        <f t="shared" si="141"/>
        <v>0</v>
      </c>
      <c r="AS1527" s="245">
        <f t="shared" si="142"/>
        <v>0</v>
      </c>
      <c r="AT1527" s="253" t="s">
        <v>2981</v>
      </c>
      <c r="AW1527" s="251">
        <v>10200</v>
      </c>
    </row>
    <row r="1528" spans="2:50" hidden="1" x14ac:dyDescent="0.3">
      <c r="B1528" t="e">
        <f>VLOOKUP(D1528,'[1]DOF080 Rev'!B:B,1,FALSE)</f>
        <v>#N/A</v>
      </c>
      <c r="C1528" t="str">
        <f>VLOOKUP(D1528,Category!A:B,2,FALSE)</f>
        <v>NCOS</v>
      </c>
      <c r="D1528" t="str">
        <f t="shared" si="148"/>
        <v>30177107</v>
      </c>
      <c r="E1528" t="str">
        <f t="shared" si="143"/>
        <v>People &amp; Place DirectorateAss Dir DevelopmentBuilding Regulations</v>
      </c>
      <c r="F1528" t="s">
        <v>482</v>
      </c>
      <c r="G1528" t="s">
        <v>483</v>
      </c>
      <c r="H1528" t="s">
        <v>247</v>
      </c>
      <c r="I1528" t="s">
        <v>1258</v>
      </c>
      <c r="J1528" t="s">
        <v>645</v>
      </c>
      <c r="K1528" t="s">
        <v>646</v>
      </c>
      <c r="L1528">
        <v>3017</v>
      </c>
      <c r="M1528" t="s">
        <v>646</v>
      </c>
      <c r="N1528">
        <v>7107</v>
      </c>
      <c r="O1528" s="7" t="s">
        <v>1725</v>
      </c>
      <c r="P1528" s="6" t="str">
        <f t="shared" si="144"/>
        <v>Income</v>
      </c>
      <c r="AP1528" s="257">
        <f t="shared" si="141"/>
        <v>0</v>
      </c>
      <c r="AS1528" s="245">
        <f t="shared" si="142"/>
        <v>0</v>
      </c>
      <c r="AU1528" s="253" t="s">
        <v>3178</v>
      </c>
    </row>
    <row r="1529" spans="2:50" ht="28.8" hidden="1" x14ac:dyDescent="0.3">
      <c r="C1529" t="str">
        <f>VLOOKUP(D1529,Category!A:B,2,FALSE)</f>
        <v>NCOS</v>
      </c>
      <c r="D1529" t="str">
        <f t="shared" si="148"/>
        <v>10532244</v>
      </c>
      <c r="E1529" t="str">
        <f t="shared" si="143"/>
        <v>People &amp; Place DirectorateAss Dir CommunitiesCommunity Development &amp; Engagement</v>
      </c>
      <c r="F1529" t="s">
        <v>482</v>
      </c>
      <c r="G1529" t="s">
        <v>483</v>
      </c>
      <c r="H1529" t="s">
        <v>247</v>
      </c>
      <c r="I1529" t="s">
        <v>1220</v>
      </c>
      <c r="J1529" t="s">
        <v>680</v>
      </c>
      <c r="K1529" t="s">
        <v>681</v>
      </c>
      <c r="L1529">
        <v>1053</v>
      </c>
      <c r="M1529" t="s">
        <v>682</v>
      </c>
      <c r="N1529" s="241">
        <v>2244</v>
      </c>
      <c r="O1529" s="7" t="s">
        <v>1524</v>
      </c>
      <c r="P1529" s="6" t="str">
        <f t="shared" si="144"/>
        <v>Expenditure</v>
      </c>
      <c r="AP1529" s="257">
        <f t="shared" si="141"/>
        <v>0</v>
      </c>
      <c r="AS1529" s="245">
        <f t="shared" si="142"/>
        <v>0</v>
      </c>
      <c r="AT1529" s="253" t="s">
        <v>3271</v>
      </c>
      <c r="AW1529" s="263"/>
      <c r="AX1529" s="265">
        <v>15000</v>
      </c>
    </row>
    <row r="1530" spans="2:50" ht="43.2" hidden="1" x14ac:dyDescent="0.3">
      <c r="B1530" t="e">
        <f>VLOOKUP(D1530,'[1]DOF080 Rev'!B:B,1,FALSE)</f>
        <v>#N/A</v>
      </c>
      <c r="C1530" t="str">
        <f>VLOOKUP(D1530,Category!A:B,2,FALSE)</f>
        <v>NCOS</v>
      </c>
      <c r="D1530" t="str">
        <f t="shared" si="148"/>
        <v>tbc2045</v>
      </c>
      <c r="E1530" t="str">
        <f t="shared" si="143"/>
        <v>People &amp; Place DirectorateAss Dir CommunitiesCommunity Wardens</v>
      </c>
      <c r="F1530" t="s">
        <v>482</v>
      </c>
      <c r="G1530" t="s">
        <v>483</v>
      </c>
      <c r="H1530" t="s">
        <v>237</v>
      </c>
      <c r="I1530" t="s">
        <v>1220</v>
      </c>
      <c r="J1530" t="s">
        <v>488</v>
      </c>
      <c r="K1530" t="s">
        <v>489</v>
      </c>
      <c r="L1530" t="s">
        <v>2961</v>
      </c>
      <c r="M1530" t="s">
        <v>3190</v>
      </c>
      <c r="N1530">
        <v>2045</v>
      </c>
      <c r="O1530" t="s">
        <v>3191</v>
      </c>
      <c r="P1530" s="6" t="str">
        <f t="shared" si="144"/>
        <v>Expenditure</v>
      </c>
      <c r="AP1530" s="257">
        <f t="shared" si="141"/>
        <v>0</v>
      </c>
      <c r="AS1530" s="245">
        <f t="shared" si="142"/>
        <v>0</v>
      </c>
      <c r="AT1530" s="8" t="s">
        <v>3192</v>
      </c>
      <c r="AW1530" s="263"/>
      <c r="AX1530" s="265">
        <v>11200</v>
      </c>
    </row>
    <row r="1531" spans="2:50" hidden="1" x14ac:dyDescent="0.3">
      <c r="B1531" t="e">
        <f>VLOOKUP(D1531,'[1]DOF080 Rev'!B:B,1,FALSE)</f>
        <v>#N/A</v>
      </c>
      <c r="C1531" t="str">
        <f>VLOOKUP(D1531,Category!A:B,2,FALSE)</f>
        <v>NCOS</v>
      </c>
      <c r="D1531" t="str">
        <f t="shared" si="148"/>
        <v>10978604</v>
      </c>
      <c r="E1531" t="str">
        <f t="shared" si="143"/>
        <v>Corporate Services DirectorateAss Dir Finance &amp; HRTreasury Management</v>
      </c>
      <c r="F1531" t="s">
        <v>337</v>
      </c>
      <c r="G1531" t="s">
        <v>338</v>
      </c>
      <c r="H1531" t="s">
        <v>339</v>
      </c>
      <c r="I1531" t="s">
        <v>1192</v>
      </c>
      <c r="J1531" t="s">
        <v>359</v>
      </c>
      <c r="K1531" t="s">
        <v>360</v>
      </c>
      <c r="L1531">
        <v>1097</v>
      </c>
      <c r="M1531" t="s">
        <v>364</v>
      </c>
      <c r="N1531">
        <v>8604</v>
      </c>
      <c r="O1531" t="s">
        <v>2410</v>
      </c>
      <c r="P1531" s="6" t="str">
        <f t="shared" si="144"/>
        <v>Income</v>
      </c>
      <c r="AO1531" s="251">
        <v>-20500</v>
      </c>
      <c r="AP1531" s="257">
        <f t="shared" si="141"/>
        <v>-20500</v>
      </c>
      <c r="AS1531" s="245">
        <f t="shared" si="142"/>
        <v>-20500</v>
      </c>
      <c r="AT1531" s="8" t="s">
        <v>3198</v>
      </c>
    </row>
    <row r="1532" spans="2:50" hidden="1" x14ac:dyDescent="0.3">
      <c r="B1532" t="e">
        <f>VLOOKUP(D1532,'[1]DOF080 Rev'!B:B,1,FALSE)</f>
        <v>#N/A</v>
      </c>
      <c r="C1532" t="str">
        <f>VLOOKUP(D1532,Category!A:B,2,FALSE)</f>
        <v>NCOS</v>
      </c>
      <c r="D1532" t="str">
        <f t="shared" si="148"/>
        <v>5102045</v>
      </c>
      <c r="E1532" t="str">
        <f t="shared" si="143"/>
        <v>People &amp; Place DirectorateAss Dir DeliveryAdministrative Buildings</v>
      </c>
      <c r="F1532" t="s">
        <v>482</v>
      </c>
      <c r="G1532" t="s">
        <v>483</v>
      </c>
      <c r="H1532" s="7" t="s">
        <v>247</v>
      </c>
      <c r="I1532" t="s">
        <v>1236</v>
      </c>
      <c r="J1532" s="7" t="s">
        <v>594</v>
      </c>
      <c r="K1532" t="s">
        <v>595</v>
      </c>
      <c r="L1532">
        <v>510</v>
      </c>
      <c r="M1532" t="s">
        <v>624</v>
      </c>
      <c r="N1532">
        <v>2045</v>
      </c>
      <c r="O1532" t="s">
        <v>3191</v>
      </c>
      <c r="P1532" s="6" t="str">
        <f t="shared" si="144"/>
        <v>Expenditure</v>
      </c>
      <c r="AP1532" s="257">
        <f t="shared" si="141"/>
        <v>0</v>
      </c>
      <c r="AQ1532" s="265">
        <v>40000</v>
      </c>
      <c r="AS1532" s="245">
        <f t="shared" si="142"/>
        <v>40000</v>
      </c>
      <c r="AT1532" s="8" t="s">
        <v>3213</v>
      </c>
    </row>
    <row r="1533" spans="2:50" hidden="1" x14ac:dyDescent="0.3">
      <c r="B1533" t="e">
        <f>VLOOKUP(D1533,'[1]DOF080 Rev'!B:B,1,FALSE)</f>
        <v>#N/A</v>
      </c>
      <c r="C1533" t="str">
        <f>VLOOKUP(D1533,Category!A:B,2,FALSE)</f>
        <v>NCOS</v>
      </c>
      <c r="D1533" t="str">
        <f t="shared" si="148"/>
        <v>tbc2079</v>
      </c>
      <c r="E1533" t="str">
        <f t="shared" si="143"/>
        <v>Chief Executive DirectorateChief ExecutiveLocal Government Reorganisation</v>
      </c>
      <c r="F1533" t="s">
        <v>273</v>
      </c>
      <c r="G1533" t="s">
        <v>274</v>
      </c>
      <c r="H1533" t="s">
        <v>273</v>
      </c>
      <c r="I1533" t="s">
        <v>275</v>
      </c>
      <c r="K1533" t="s">
        <v>3256</v>
      </c>
      <c r="L1533" t="s">
        <v>2961</v>
      </c>
      <c r="M1533" t="s">
        <v>3255</v>
      </c>
      <c r="N1533">
        <v>2079</v>
      </c>
      <c r="O1533" t="s">
        <v>35</v>
      </c>
      <c r="P1533" s="6" t="str">
        <f t="shared" si="144"/>
        <v>Expenditure</v>
      </c>
      <c r="AN1533" s="251">
        <v>1600000</v>
      </c>
      <c r="AP1533" s="257">
        <f t="shared" si="141"/>
        <v>1600000</v>
      </c>
      <c r="AS1533" s="245">
        <f t="shared" si="142"/>
        <v>1600000</v>
      </c>
    </row>
    <row r="1534" spans="2:50" hidden="1" x14ac:dyDescent="0.3">
      <c r="B1534" t="e">
        <f>VLOOKUP(D1534,'[1]DOF080 Rev'!B:B,1,FALSE)</f>
        <v>#N/A</v>
      </c>
      <c r="C1534" t="str">
        <f>VLOOKUP(D1534,Category!A:B,2,FALSE)</f>
        <v>NCOS</v>
      </c>
      <c r="D1534" t="str">
        <f t="shared" si="148"/>
        <v>tbctbc</v>
      </c>
      <c r="E1534" t="str">
        <f t="shared" si="143"/>
        <v>Chief Executive DirectorateChief ExecutiveCorporate Priorities</v>
      </c>
      <c r="F1534" t="s">
        <v>273</v>
      </c>
      <c r="G1534" t="s">
        <v>274</v>
      </c>
      <c r="H1534" t="s">
        <v>273</v>
      </c>
      <c r="I1534" t="s">
        <v>275</v>
      </c>
      <c r="K1534" t="s">
        <v>1179</v>
      </c>
      <c r="L1534" t="s">
        <v>2961</v>
      </c>
      <c r="M1534" t="s">
        <v>1179</v>
      </c>
      <c r="N1534" t="s">
        <v>2961</v>
      </c>
      <c r="O1534" t="s">
        <v>1179</v>
      </c>
      <c r="P1534" t="s">
        <v>1185</v>
      </c>
      <c r="AS1534" s="245">
        <f t="shared" si="142"/>
        <v>0</v>
      </c>
    </row>
    <row r="1535" spans="2:50" hidden="1" x14ac:dyDescent="0.3">
      <c r="B1535" t="e">
        <f>VLOOKUP(D1535,'[1]DOF080 Rev'!B:B,1,FALSE)</f>
        <v>#N/A</v>
      </c>
      <c r="C1535" t="str">
        <f>VLOOKUP(D1535,Category!A:B,2,FALSE)</f>
        <v>NCOS</v>
      </c>
      <c r="D1535" t="str">
        <f t="shared" si="148"/>
        <v>tbc2079</v>
      </c>
      <c r="E1535" t="s">
        <v>3590</v>
      </c>
      <c r="F1535" t="s">
        <v>482</v>
      </c>
      <c r="G1535" t="s">
        <v>483</v>
      </c>
      <c r="H1535" t="s">
        <v>247</v>
      </c>
      <c r="I1535" t="s">
        <v>1236</v>
      </c>
      <c r="J1535" t="s">
        <v>2961</v>
      </c>
      <c r="K1535" t="s">
        <v>1488</v>
      </c>
      <c r="L1535" t="s">
        <v>2961</v>
      </c>
      <c r="N1535">
        <v>2079</v>
      </c>
      <c r="O1535" t="s">
        <v>35</v>
      </c>
      <c r="P1535" s="6" t="str">
        <f t="shared" ref="P1535:P1536" si="149">IF(N1535&lt;5000,"Expenditure","Income")</f>
        <v>Expenditure</v>
      </c>
      <c r="V1535" s="259">
        <v>0</v>
      </c>
      <c r="AK1535" s="251">
        <v>0</v>
      </c>
      <c r="AQ1535" s="265">
        <v>100000</v>
      </c>
      <c r="AS1535" s="245">
        <f t="shared" si="142"/>
        <v>100000</v>
      </c>
    </row>
    <row r="1536" spans="2:50" hidden="1" x14ac:dyDescent="0.3">
      <c r="C1536" t="s">
        <v>1294</v>
      </c>
      <c r="D1536" t="str">
        <f t="shared" ref="D1536" si="150">L1536&amp;N1536</f>
        <v>10532269</v>
      </c>
      <c r="E1536" t="str">
        <f t="shared" ref="E1536" si="151">G1536&amp;I1536&amp;K1536</f>
        <v>People &amp; Place DirectorateAss Dir CommunitiesCommunity Development &amp; Engagement</v>
      </c>
      <c r="F1536" t="s">
        <v>482</v>
      </c>
      <c r="G1536" t="s">
        <v>483</v>
      </c>
      <c r="H1536" t="s">
        <v>247</v>
      </c>
      <c r="I1536" t="s">
        <v>1220</v>
      </c>
      <c r="J1536" t="s">
        <v>680</v>
      </c>
      <c r="K1536" t="s">
        <v>681</v>
      </c>
      <c r="L1536">
        <v>1053</v>
      </c>
      <c r="M1536" t="s">
        <v>682</v>
      </c>
      <c r="N1536" s="241">
        <v>2269</v>
      </c>
      <c r="O1536" s="7"/>
      <c r="P1536" s="6" t="str">
        <f t="shared" si="149"/>
        <v>Expenditure</v>
      </c>
      <c r="AL1536" s="251">
        <v>80000</v>
      </c>
      <c r="AP1536" s="257">
        <f t="shared" ref="AP1536" si="152">SUM(AK1536:AO1536)</f>
        <v>80000</v>
      </c>
      <c r="AS1536" s="245">
        <f t="shared" si="142"/>
        <v>80000</v>
      </c>
    </row>
  </sheetData>
  <autoFilter ref="B5:AU1536">
    <filterColumn colId="12">
      <filters>
        <filter val="1"/>
      </filters>
    </filterColumn>
  </autoFilter>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C10"/>
  <sheetViews>
    <sheetView workbookViewId="0">
      <selection activeCell="A3" sqref="A3:C10"/>
    </sheetView>
  </sheetViews>
  <sheetFormatPr defaultRowHeight="14.4" x14ac:dyDescent="0.3"/>
  <cols>
    <col min="1" max="1" width="32.88671875" customWidth="1"/>
    <col min="3" max="3" width="32" customWidth="1"/>
  </cols>
  <sheetData>
    <row r="2" spans="1:3" ht="15" thickBot="1" x14ac:dyDescent="0.35"/>
    <row r="3" spans="1:3" ht="15" thickBot="1" x14ac:dyDescent="0.35">
      <c r="A3" s="298"/>
      <c r="B3" s="306" t="s">
        <v>3335</v>
      </c>
      <c r="C3" s="299" t="s">
        <v>1048</v>
      </c>
    </row>
    <row r="4" spans="1:3" ht="24.6" thickBot="1" x14ac:dyDescent="0.35">
      <c r="A4" s="300" t="s">
        <v>3291</v>
      </c>
      <c r="B4" s="301">
        <v>10199</v>
      </c>
      <c r="C4" s="302" t="s">
        <v>3336</v>
      </c>
    </row>
    <row r="5" spans="1:3" ht="23.4" thickBot="1" x14ac:dyDescent="0.35">
      <c r="A5" s="303" t="s">
        <v>3295</v>
      </c>
      <c r="B5" s="304">
        <f>+ROUND('Detail from revised'!AN4/1000,0)</f>
        <v>1600</v>
      </c>
      <c r="C5" s="302" t="s">
        <v>3337</v>
      </c>
    </row>
    <row r="6" spans="1:3" ht="34.799999999999997" thickBot="1" x14ac:dyDescent="0.35">
      <c r="A6" s="303" t="s">
        <v>3338</v>
      </c>
      <c r="B6" s="305">
        <v>200</v>
      </c>
      <c r="C6" s="302" t="s">
        <v>3339</v>
      </c>
    </row>
    <row r="7" spans="1:3" ht="23.4" thickBot="1" x14ac:dyDescent="0.35">
      <c r="A7" s="303" t="s">
        <v>3340</v>
      </c>
      <c r="B7" s="305">
        <v>163</v>
      </c>
      <c r="C7" s="302" t="s">
        <v>3341</v>
      </c>
    </row>
    <row r="8" spans="1:3" ht="15" thickBot="1" x14ac:dyDescent="0.35">
      <c r="A8" s="300" t="s">
        <v>3296</v>
      </c>
      <c r="B8" s="301">
        <f>SUM(B4:B7)</f>
        <v>12162</v>
      </c>
      <c r="C8" s="302"/>
    </row>
    <row r="9" spans="1:3" ht="15" thickBot="1" x14ac:dyDescent="0.35">
      <c r="A9" s="303" t="s">
        <v>3293</v>
      </c>
      <c r="B9" s="304">
        <f>ROUND('Detail from revised'!AQ4/1000,0)</f>
        <v>1200</v>
      </c>
      <c r="C9" s="302" t="s">
        <v>3445</v>
      </c>
    </row>
    <row r="10" spans="1:3" ht="15" thickBot="1" x14ac:dyDescent="0.35">
      <c r="A10" s="300" t="s">
        <v>3342</v>
      </c>
      <c r="B10" s="301">
        <f>B9+B8</f>
        <v>13362</v>
      </c>
      <c r="C10" s="30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65"/>
  <sheetViews>
    <sheetView topLeftCell="A22" workbookViewId="0">
      <selection activeCell="D16" sqref="D16"/>
    </sheetView>
  </sheetViews>
  <sheetFormatPr defaultRowHeight="14.4" x14ac:dyDescent="0.3"/>
  <cols>
    <col min="1" max="1" width="46.88671875" bestFit="1" customWidth="1"/>
    <col min="4" max="4" width="10.77734375" customWidth="1"/>
  </cols>
  <sheetData>
    <row r="2" spans="1:7" ht="57.6" x14ac:dyDescent="0.3">
      <c r="C2" s="8" t="s">
        <v>3233</v>
      </c>
      <c r="D2" s="8" t="s">
        <v>3263</v>
      </c>
      <c r="E2" t="s">
        <v>3234</v>
      </c>
      <c r="F2" t="s">
        <v>1276</v>
      </c>
    </row>
    <row r="4" spans="1:7" x14ac:dyDescent="0.3">
      <c r="A4" t="s">
        <v>3235</v>
      </c>
      <c r="C4">
        <v>10231</v>
      </c>
      <c r="D4">
        <v>10231</v>
      </c>
      <c r="E4">
        <f>+ROUND('Detail from revised'!V4/1000,0)</f>
        <v>10090</v>
      </c>
    </row>
    <row r="5" spans="1:7" x14ac:dyDescent="0.3">
      <c r="A5" t="s">
        <v>3236</v>
      </c>
      <c r="C5">
        <v>200</v>
      </c>
      <c r="D5" s="229">
        <v>200</v>
      </c>
      <c r="E5" s="229">
        <f>ROUND('Detail from revised'!W4/1000,0)</f>
        <v>85</v>
      </c>
      <c r="F5">
        <f t="shared" ref="F5:F25" si="0">+E5-C5</f>
        <v>-115</v>
      </c>
    </row>
    <row r="6" spans="1:7" x14ac:dyDescent="0.3">
      <c r="A6" t="s">
        <v>3237</v>
      </c>
      <c r="C6">
        <v>150</v>
      </c>
      <c r="D6" s="229">
        <v>150</v>
      </c>
      <c r="E6" s="229">
        <f>ROUND('Detail from revised'!X4/1000,0)</f>
        <v>152</v>
      </c>
      <c r="F6">
        <f t="shared" si="0"/>
        <v>2</v>
      </c>
    </row>
    <row r="7" spans="1:7" x14ac:dyDescent="0.3">
      <c r="A7" t="s">
        <v>3238</v>
      </c>
      <c r="C7">
        <v>-500</v>
      </c>
      <c r="D7">
        <v>-500</v>
      </c>
      <c r="E7" s="237">
        <v>-500</v>
      </c>
      <c r="F7" s="229">
        <f t="shared" si="0"/>
        <v>0</v>
      </c>
      <c r="G7" t="s">
        <v>3284</v>
      </c>
    </row>
    <row r="8" spans="1:7" x14ac:dyDescent="0.3">
      <c r="A8" t="s">
        <v>3239</v>
      </c>
      <c r="C8">
        <v>-404</v>
      </c>
      <c r="D8" s="229">
        <v>-404</v>
      </c>
      <c r="E8" s="229">
        <f>ROUND('Detail from revised'!Y4/1000,0)</f>
        <v>-244</v>
      </c>
      <c r="F8">
        <f t="shared" si="0"/>
        <v>160</v>
      </c>
    </row>
    <row r="9" spans="1:7" x14ac:dyDescent="0.3">
      <c r="A9" t="s">
        <v>3240</v>
      </c>
      <c r="C9">
        <v>-61</v>
      </c>
      <c r="D9">
        <v>-61</v>
      </c>
      <c r="E9">
        <f>ROUND('Detail from revised'!Z4/1000,0)</f>
        <v>-11</v>
      </c>
      <c r="F9">
        <f t="shared" si="0"/>
        <v>50</v>
      </c>
    </row>
    <row r="10" spans="1:7" x14ac:dyDescent="0.3">
      <c r="A10" t="s">
        <v>3241</v>
      </c>
      <c r="C10">
        <v>-200</v>
      </c>
      <c r="D10">
        <v>-200</v>
      </c>
      <c r="E10" s="239">
        <f>ROUND('Detail from revised'!AB4/1000,0)</f>
        <v>-200</v>
      </c>
      <c r="F10">
        <f t="shared" si="0"/>
        <v>0</v>
      </c>
    </row>
    <row r="11" spans="1:7" x14ac:dyDescent="0.3">
      <c r="A11" t="s">
        <v>3289</v>
      </c>
      <c r="E11" s="239">
        <v>200</v>
      </c>
      <c r="F11">
        <f t="shared" si="0"/>
        <v>200</v>
      </c>
    </row>
    <row r="12" spans="1:7" x14ac:dyDescent="0.3">
      <c r="A12" t="s">
        <v>3242</v>
      </c>
      <c r="C12">
        <v>-81</v>
      </c>
      <c r="D12">
        <v>-81</v>
      </c>
      <c r="E12">
        <v>0</v>
      </c>
      <c r="F12">
        <f t="shared" si="0"/>
        <v>81</v>
      </c>
    </row>
    <row r="13" spans="1:7" x14ac:dyDescent="0.3">
      <c r="A13" t="s">
        <v>3243</v>
      </c>
      <c r="C13">
        <v>-53</v>
      </c>
      <c r="D13">
        <v>-53</v>
      </c>
      <c r="E13">
        <v>0</v>
      </c>
      <c r="F13">
        <f t="shared" si="0"/>
        <v>53</v>
      </c>
    </row>
    <row r="14" spans="1:7" x14ac:dyDescent="0.3">
      <c r="A14" t="s">
        <v>3244</v>
      </c>
      <c r="C14">
        <v>-53</v>
      </c>
      <c r="D14">
        <v>-53</v>
      </c>
      <c r="E14">
        <f>ROUND('Detail from revised'!AC4/1000,0)</f>
        <v>-57</v>
      </c>
      <c r="F14">
        <f t="shared" si="0"/>
        <v>-4</v>
      </c>
    </row>
    <row r="15" spans="1:7" x14ac:dyDescent="0.3">
      <c r="A15" t="s">
        <v>3219</v>
      </c>
      <c r="E15">
        <f>ROUND('Detail from revised'!AD4/1000,0)</f>
        <v>959</v>
      </c>
      <c r="F15">
        <f t="shared" si="0"/>
        <v>959</v>
      </c>
    </row>
    <row r="16" spans="1:7" x14ac:dyDescent="0.3">
      <c r="A16" t="s">
        <v>3245</v>
      </c>
      <c r="E16">
        <f>ROUND('Detail from revised'!AE4/1000,0)</f>
        <v>-406</v>
      </c>
      <c r="F16">
        <f t="shared" si="0"/>
        <v>-406</v>
      </c>
    </row>
    <row r="17" spans="1:7" x14ac:dyDescent="0.3">
      <c r="A17" t="s">
        <v>3246</v>
      </c>
      <c r="E17" s="229">
        <f>ROUND('Detail from revised'!AF4/1000,0)</f>
        <v>-137</v>
      </c>
      <c r="F17">
        <f t="shared" si="0"/>
        <v>-137</v>
      </c>
    </row>
    <row r="18" spans="1:7" x14ac:dyDescent="0.3">
      <c r="A18" t="s">
        <v>3247</v>
      </c>
      <c r="E18">
        <f>ROUND('Detail from revised'!AG4/1000,0)-E25</f>
        <v>60</v>
      </c>
      <c r="F18">
        <f t="shared" si="0"/>
        <v>60</v>
      </c>
    </row>
    <row r="19" spans="1:7" x14ac:dyDescent="0.3">
      <c r="A19" t="s">
        <v>3226</v>
      </c>
      <c r="E19">
        <f>ROUND('Detail from revised'!AH4/1000,0)</f>
        <v>-617</v>
      </c>
      <c r="F19">
        <f t="shared" si="0"/>
        <v>-617</v>
      </c>
    </row>
    <row r="20" spans="1:7" x14ac:dyDescent="0.3">
      <c r="A20" t="s">
        <v>3227</v>
      </c>
      <c r="E20">
        <f>ROUND('Detail from revised'!AI4/1000,0)-200</f>
        <v>268</v>
      </c>
      <c r="F20" s="229">
        <f t="shared" si="0"/>
        <v>268</v>
      </c>
    </row>
    <row r="21" spans="1:7" x14ac:dyDescent="0.3">
      <c r="A21" t="s">
        <v>3248</v>
      </c>
      <c r="C21">
        <v>-25</v>
      </c>
      <c r="D21">
        <v>-25</v>
      </c>
      <c r="E21">
        <v>0</v>
      </c>
      <c r="F21">
        <f t="shared" si="0"/>
        <v>25</v>
      </c>
    </row>
    <row r="22" spans="1:7" x14ac:dyDescent="0.3">
      <c r="A22" t="s">
        <v>1118</v>
      </c>
      <c r="C22">
        <v>950</v>
      </c>
      <c r="D22">
        <v>950</v>
      </c>
      <c r="E22" s="272">
        <f>ROUND('Detail from revised'!AL4/1000,0)</f>
        <v>1050</v>
      </c>
      <c r="F22">
        <f t="shared" si="0"/>
        <v>100</v>
      </c>
      <c r="G22" t="s">
        <v>3249</v>
      </c>
    </row>
    <row r="23" spans="1:7" x14ac:dyDescent="0.3">
      <c r="A23" t="s">
        <v>1115</v>
      </c>
      <c r="D23" s="6">
        <v>1600</v>
      </c>
      <c r="E23" s="272">
        <f>ROUND('Detail from revised'!AN4/1000,0)</f>
        <v>1600</v>
      </c>
      <c r="F23" s="229">
        <f t="shared" si="0"/>
        <v>1600</v>
      </c>
    </row>
    <row r="24" spans="1:7" x14ac:dyDescent="0.3">
      <c r="A24" t="s">
        <v>3251</v>
      </c>
      <c r="D24" s="6"/>
      <c r="E24">
        <f>ROUND('Detail from revised'!AO4/1000,0)</f>
        <v>-135</v>
      </c>
      <c r="F24">
        <f t="shared" si="0"/>
        <v>-135</v>
      </c>
    </row>
    <row r="25" spans="1:7" x14ac:dyDescent="0.3">
      <c r="A25" t="s">
        <v>3252</v>
      </c>
      <c r="C25">
        <v>45</v>
      </c>
      <c r="D25">
        <v>45</v>
      </c>
      <c r="E25">
        <v>5</v>
      </c>
      <c r="F25">
        <f t="shared" si="0"/>
        <v>-40</v>
      </c>
      <c r="G25" t="s">
        <v>3253</v>
      </c>
    </row>
    <row r="27" spans="1:7" x14ac:dyDescent="0.3">
      <c r="A27" t="s">
        <v>1294</v>
      </c>
      <c r="C27" s="261">
        <f>SUM(C4:C25)</f>
        <v>10199</v>
      </c>
      <c r="D27" s="261">
        <f>SUM(D4:D25)</f>
        <v>11799</v>
      </c>
      <c r="E27" s="269">
        <f>SUM(E4:E25)</f>
        <v>12162</v>
      </c>
    </row>
    <row r="29" spans="1:7" x14ac:dyDescent="0.3">
      <c r="E29" s="6"/>
    </row>
    <row r="30" spans="1:7" x14ac:dyDescent="0.3">
      <c r="E30" s="6"/>
    </row>
    <row r="31" spans="1:7" x14ac:dyDescent="0.3">
      <c r="A31" t="s">
        <v>3250</v>
      </c>
      <c r="E31" s="6">
        <f>ROUND('Detail from revised'!AQ4/1000,0)</f>
        <v>1200</v>
      </c>
    </row>
    <row r="32" spans="1:7" x14ac:dyDescent="0.3">
      <c r="E32" s="6"/>
    </row>
    <row r="34" spans="1:5" x14ac:dyDescent="0.3">
      <c r="A34" t="s">
        <v>3258</v>
      </c>
      <c r="E34" s="269">
        <f>SUM(E27:E32)</f>
        <v>13362</v>
      </c>
    </row>
    <row r="36" spans="1:5" x14ac:dyDescent="0.3">
      <c r="A36" t="s">
        <v>3285</v>
      </c>
      <c r="D36" s="6"/>
      <c r="E36" s="6">
        <f>ROUND('Detail from revised'!AW4/1000,0)</f>
        <v>75</v>
      </c>
    </row>
    <row r="37" spans="1:5" x14ac:dyDescent="0.3">
      <c r="A37" t="s">
        <v>3273</v>
      </c>
      <c r="E37" s="6">
        <f>ROUND('Detail from revised'!AX4/1000,0)</f>
        <v>192</v>
      </c>
    </row>
    <row r="39" spans="1:5" x14ac:dyDescent="0.3">
      <c r="A39" t="s">
        <v>3290</v>
      </c>
    </row>
    <row r="40" spans="1:5" x14ac:dyDescent="0.3">
      <c r="B40" t="s">
        <v>3</v>
      </c>
    </row>
    <row r="41" spans="1:5" x14ac:dyDescent="0.3">
      <c r="B41" t="s">
        <v>7</v>
      </c>
    </row>
    <row r="42" spans="1:5" x14ac:dyDescent="0.3">
      <c r="A42" t="s">
        <v>3291</v>
      </c>
      <c r="B42" s="273">
        <v>10199</v>
      </c>
      <c r="C42" t="s">
        <v>3297</v>
      </c>
    </row>
    <row r="43" spans="1:5" x14ac:dyDescent="0.3">
      <c r="A43" t="s">
        <v>3295</v>
      </c>
      <c r="B43" s="273">
        <v>1600</v>
      </c>
    </row>
    <row r="44" spans="1:5" x14ac:dyDescent="0.3">
      <c r="A44" t="s">
        <v>3289</v>
      </c>
      <c r="B44" s="273">
        <v>200</v>
      </c>
      <c r="C44" t="s">
        <v>3298</v>
      </c>
    </row>
    <row r="45" spans="1:5" x14ac:dyDescent="0.3">
      <c r="A45" t="s">
        <v>3299</v>
      </c>
      <c r="B45" s="275">
        <v>163</v>
      </c>
    </row>
    <row r="46" spans="1:5" x14ac:dyDescent="0.3">
      <c r="A46" t="s">
        <v>3296</v>
      </c>
      <c r="B46" s="274">
        <f>SUM(B42:B45)</f>
        <v>12162</v>
      </c>
    </row>
    <row r="47" spans="1:5" x14ac:dyDescent="0.3">
      <c r="A47" t="s">
        <v>3294</v>
      </c>
      <c r="B47" s="273"/>
    </row>
    <row r="48" spans="1:5" x14ac:dyDescent="0.3">
      <c r="A48" t="s">
        <v>3293</v>
      </c>
      <c r="B48" s="273">
        <v>865</v>
      </c>
    </row>
    <row r="49" spans="1:5" x14ac:dyDescent="0.3">
      <c r="A49" t="s">
        <v>3292</v>
      </c>
      <c r="B49" s="274">
        <f>SUM(B46:B48)</f>
        <v>13027</v>
      </c>
    </row>
    <row r="50" spans="1:5" x14ac:dyDescent="0.3">
      <c r="B50" s="273">
        <v>13027</v>
      </c>
      <c r="C50" t="s">
        <v>15</v>
      </c>
    </row>
    <row r="52" spans="1:5" ht="15" thickBot="1" x14ac:dyDescent="0.35"/>
    <row r="53" spans="1:5" ht="15" x14ac:dyDescent="0.3">
      <c r="A53" s="276"/>
      <c r="B53" s="277" t="s">
        <v>1109</v>
      </c>
      <c r="C53" s="277" t="s">
        <v>3310</v>
      </c>
      <c r="D53" s="278"/>
      <c r="E53" s="278"/>
    </row>
    <row r="54" spans="1:5" ht="23.4" thickBot="1" x14ac:dyDescent="0.35">
      <c r="A54" s="279" t="s">
        <v>3311</v>
      </c>
      <c r="B54" s="280" t="s">
        <v>1</v>
      </c>
      <c r="C54" s="280" t="s">
        <v>3</v>
      </c>
      <c r="D54" s="280" t="s">
        <v>3312</v>
      </c>
      <c r="E54" s="281" t="s">
        <v>3313</v>
      </c>
    </row>
    <row r="55" spans="1:5" ht="15" x14ac:dyDescent="0.3">
      <c r="A55" s="282"/>
      <c r="B55" s="283" t="s">
        <v>7</v>
      </c>
      <c r="C55" s="283" t="s">
        <v>7</v>
      </c>
      <c r="D55" s="283" t="s">
        <v>7</v>
      </c>
      <c r="E55" s="284"/>
    </row>
    <row r="56" spans="1:5" ht="79.8" x14ac:dyDescent="0.3">
      <c r="A56" s="285" t="s">
        <v>3314</v>
      </c>
      <c r="B56" s="286">
        <v>117</v>
      </c>
      <c r="C56" s="286">
        <v>1050</v>
      </c>
      <c r="D56" s="286">
        <v>933</v>
      </c>
      <c r="E56" s="287" t="s">
        <v>3315</v>
      </c>
    </row>
    <row r="57" spans="1:5" ht="148.19999999999999" x14ac:dyDescent="0.3">
      <c r="A57" s="285" t="s">
        <v>3316</v>
      </c>
      <c r="B57" s="286">
        <v>0</v>
      </c>
      <c r="C57" s="286">
        <v>1600</v>
      </c>
      <c r="D57" s="286">
        <v>1600</v>
      </c>
      <c r="E57" s="287" t="s">
        <v>3317</v>
      </c>
    </row>
    <row r="58" spans="1:5" ht="68.400000000000006" x14ac:dyDescent="0.3">
      <c r="A58" s="285" t="s">
        <v>3318</v>
      </c>
      <c r="B58" s="286">
        <v>0</v>
      </c>
      <c r="C58" s="286">
        <v>85</v>
      </c>
      <c r="D58" s="286">
        <v>85</v>
      </c>
      <c r="E58" s="287" t="s">
        <v>3319</v>
      </c>
    </row>
    <row r="59" spans="1:5" ht="68.400000000000006" x14ac:dyDescent="0.3">
      <c r="A59" s="285" t="s">
        <v>3237</v>
      </c>
      <c r="B59" s="286">
        <v>0</v>
      </c>
      <c r="C59" s="286">
        <v>152</v>
      </c>
      <c r="D59" s="286">
        <v>152</v>
      </c>
      <c r="E59" s="287" t="s">
        <v>3320</v>
      </c>
    </row>
    <row r="60" spans="1:5" ht="91.2" x14ac:dyDescent="0.3">
      <c r="A60" s="285" t="s">
        <v>3321</v>
      </c>
      <c r="B60" s="286">
        <v>244</v>
      </c>
      <c r="C60" s="286">
        <v>0</v>
      </c>
      <c r="D60" s="286">
        <v>-244</v>
      </c>
      <c r="E60" s="287" t="s">
        <v>3322</v>
      </c>
    </row>
    <row r="61" spans="1:5" ht="125.4" x14ac:dyDescent="0.3">
      <c r="A61" s="285" t="s">
        <v>1036</v>
      </c>
      <c r="B61" s="286">
        <v>-85</v>
      </c>
      <c r="C61" s="286">
        <v>-221</v>
      </c>
      <c r="D61" s="286">
        <v>-137</v>
      </c>
      <c r="E61" s="287" t="s">
        <v>3323</v>
      </c>
    </row>
    <row r="62" spans="1:5" ht="137.4" thickBot="1" x14ac:dyDescent="0.35">
      <c r="A62" s="285" t="s">
        <v>3324</v>
      </c>
      <c r="B62" s="286">
        <v>-200</v>
      </c>
      <c r="C62" s="286">
        <v>0</v>
      </c>
      <c r="D62" s="286">
        <v>200</v>
      </c>
      <c r="E62" s="287" t="s">
        <v>3325</v>
      </c>
    </row>
    <row r="63" spans="1:5" ht="15" x14ac:dyDescent="0.3">
      <c r="A63" s="282"/>
      <c r="B63" s="284"/>
      <c r="C63" s="284"/>
      <c r="D63" s="288">
        <v>2589</v>
      </c>
      <c r="E63" s="284"/>
    </row>
    <row r="64" spans="1:5" ht="15" thickBot="1" x14ac:dyDescent="0.35">
      <c r="A64" s="356" t="s">
        <v>3326</v>
      </c>
      <c r="B64" s="358"/>
      <c r="C64" s="358"/>
      <c r="D64" s="289">
        <v>64</v>
      </c>
      <c r="E64" s="358"/>
    </row>
    <row r="65" spans="1:5" ht="15" thickBot="1" x14ac:dyDescent="0.35">
      <c r="A65" s="357"/>
      <c r="B65" s="359"/>
      <c r="C65" s="359"/>
      <c r="D65" s="290">
        <v>2653</v>
      </c>
      <c r="E65" s="359"/>
    </row>
  </sheetData>
  <mergeCells count="4">
    <mergeCell ref="A64:A65"/>
    <mergeCell ref="B64:B65"/>
    <mergeCell ref="C64:C65"/>
    <mergeCell ref="E64:E6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14"/>
  <sheetViews>
    <sheetView workbookViewId="0">
      <selection activeCell="B17" sqref="B17"/>
    </sheetView>
  </sheetViews>
  <sheetFormatPr defaultRowHeight="14.4" x14ac:dyDescent="0.3"/>
  <cols>
    <col min="1" max="1" width="32.88671875" customWidth="1"/>
    <col min="2" max="2" width="41.6640625" customWidth="1"/>
  </cols>
  <sheetData>
    <row r="1" spans="1:3" ht="15" thickBot="1" x14ac:dyDescent="0.35"/>
    <row r="2" spans="1:3" ht="15" thickBot="1" x14ac:dyDescent="0.35">
      <c r="A2" s="312" t="s">
        <v>3421</v>
      </c>
      <c r="B2" s="313" t="s">
        <v>1048</v>
      </c>
      <c r="C2" s="314" t="s">
        <v>3422</v>
      </c>
    </row>
    <row r="3" spans="1:3" ht="34.799999999999997" thickBot="1" x14ac:dyDescent="0.35">
      <c r="A3" s="303" t="s">
        <v>3423</v>
      </c>
      <c r="B3" s="302" t="s">
        <v>3424</v>
      </c>
      <c r="C3" s="315">
        <v>50000</v>
      </c>
    </row>
    <row r="4" spans="1:3" ht="23.4" thickBot="1" x14ac:dyDescent="0.35">
      <c r="A4" s="303" t="s">
        <v>3425</v>
      </c>
      <c r="B4" s="302" t="s">
        <v>3426</v>
      </c>
      <c r="C4" s="315">
        <v>20000</v>
      </c>
    </row>
    <row r="5" spans="1:3" ht="15" thickBot="1" x14ac:dyDescent="0.35">
      <c r="A5" s="303" t="s">
        <v>3448</v>
      </c>
      <c r="B5" s="302" t="s">
        <v>3449</v>
      </c>
      <c r="C5" s="315">
        <v>235000</v>
      </c>
    </row>
    <row r="6" spans="1:3" ht="23.4" thickBot="1" x14ac:dyDescent="0.35">
      <c r="A6" s="303" t="s">
        <v>3427</v>
      </c>
      <c r="B6" s="302" t="s">
        <v>3428</v>
      </c>
      <c r="C6" s="315">
        <v>36000</v>
      </c>
    </row>
    <row r="7" spans="1:3" ht="34.799999999999997" thickBot="1" x14ac:dyDescent="0.35">
      <c r="A7" s="303" t="s">
        <v>3429</v>
      </c>
      <c r="B7" s="302" t="s">
        <v>3430</v>
      </c>
      <c r="C7" s="315">
        <v>431000</v>
      </c>
    </row>
    <row r="8" spans="1:3" ht="23.4" thickBot="1" x14ac:dyDescent="0.35">
      <c r="A8" s="303" t="s">
        <v>3431</v>
      </c>
      <c r="B8" s="302" t="s">
        <v>3432</v>
      </c>
      <c r="C8" s="315">
        <v>50000</v>
      </c>
    </row>
    <row r="9" spans="1:3" ht="15" thickBot="1" x14ac:dyDescent="0.35">
      <c r="A9" s="303" t="s">
        <v>3450</v>
      </c>
      <c r="B9" s="302" t="s">
        <v>3449</v>
      </c>
      <c r="C9" s="315">
        <v>100000</v>
      </c>
    </row>
    <row r="10" spans="1:3" ht="46.2" thickBot="1" x14ac:dyDescent="0.35">
      <c r="A10" s="303" t="s">
        <v>1295</v>
      </c>
      <c r="B10" s="302" t="s">
        <v>3433</v>
      </c>
      <c r="C10" s="315">
        <v>163000</v>
      </c>
    </row>
    <row r="11" spans="1:3" ht="34.799999999999997" thickBot="1" x14ac:dyDescent="0.35">
      <c r="A11" s="303" t="s">
        <v>3434</v>
      </c>
      <c r="B11" s="302" t="s">
        <v>3435</v>
      </c>
      <c r="C11" s="315">
        <v>50000</v>
      </c>
    </row>
    <row r="12" spans="1:3" ht="23.4" thickBot="1" x14ac:dyDescent="0.35">
      <c r="A12" s="303" t="s">
        <v>3436</v>
      </c>
      <c r="B12" s="302" t="s">
        <v>3437</v>
      </c>
      <c r="C12" s="315">
        <v>40000</v>
      </c>
    </row>
    <row r="13" spans="1:3" ht="23.4" thickBot="1" x14ac:dyDescent="0.35">
      <c r="A13" s="303" t="s">
        <v>3438</v>
      </c>
      <c r="B13" s="302" t="s">
        <v>3439</v>
      </c>
      <c r="C13" s="315">
        <v>25000</v>
      </c>
    </row>
    <row r="14" spans="1:3" ht="15" thickBot="1" x14ac:dyDescent="0.35">
      <c r="A14" s="303"/>
      <c r="B14" s="302"/>
      <c r="C14" s="316">
        <f>SUM(C3:C13)</f>
        <v>1200000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3:F18"/>
  <sheetViews>
    <sheetView workbookViewId="0">
      <selection activeCell="A3" sqref="A3:F17"/>
    </sheetView>
  </sheetViews>
  <sheetFormatPr defaultRowHeight="14.4" x14ac:dyDescent="0.3"/>
  <cols>
    <col min="1" max="1" width="29" bestFit="1" customWidth="1"/>
    <col min="2" max="2" width="11.5546875" customWidth="1"/>
    <col min="3" max="3" width="12.77734375" bestFit="1" customWidth="1"/>
    <col min="4" max="4" width="12" customWidth="1"/>
    <col min="5" max="5" width="12.77734375" bestFit="1" customWidth="1"/>
    <col min="6" max="6" width="12.77734375" customWidth="1"/>
  </cols>
  <sheetData>
    <row r="3" spans="1:6" ht="57.6" x14ac:dyDescent="0.3">
      <c r="A3" s="307" t="s">
        <v>1379</v>
      </c>
      <c r="B3" s="308" t="s">
        <v>3300</v>
      </c>
      <c r="C3" s="308" t="s">
        <v>3281</v>
      </c>
      <c r="D3" s="308" t="s">
        <v>3302</v>
      </c>
      <c r="E3" s="308" t="s">
        <v>3303</v>
      </c>
      <c r="F3" s="308" t="s">
        <v>3309</v>
      </c>
    </row>
    <row r="4" spans="1:6" x14ac:dyDescent="0.3">
      <c r="A4" s="309"/>
      <c r="B4" s="311" t="s">
        <v>7</v>
      </c>
      <c r="C4" s="311" t="s">
        <v>7</v>
      </c>
      <c r="D4" s="311" t="s">
        <v>7</v>
      </c>
      <c r="E4" s="311" t="s">
        <v>7</v>
      </c>
      <c r="F4" s="311" t="s">
        <v>7</v>
      </c>
    </row>
    <row r="5" spans="1:6" x14ac:dyDescent="0.3">
      <c r="A5" s="309" t="s">
        <v>274</v>
      </c>
      <c r="B5" s="310">
        <f>ROUND(('App 2 Revenue Budget'!G14+'App 2 Revenue Budget'!G17+'App 2 Revenue Budget'!G20)/1000,0)</f>
        <v>203</v>
      </c>
      <c r="C5" s="310">
        <f>ROUND(('App 2 Revenue Budget'!H14+'App 2 Revenue Budget'!H17+'App 2 Revenue Budget'!H20)/1000,0)</f>
        <v>306</v>
      </c>
      <c r="D5" s="310">
        <f>ROUND(('App 2 Revenue Budget'!I14+'App 2 Revenue Budget'!I17+'App 2 Revenue Budget'!I20)/1000,0)</f>
        <v>0</v>
      </c>
      <c r="E5" s="310">
        <f>ROUND(('App 2 Revenue Budget'!J14+'App 2 Revenue Budget'!J17+'App 2 Revenue Budget'!J20)/1000,0)</f>
        <v>306</v>
      </c>
      <c r="F5" s="310">
        <f t="shared" ref="F5:F16" si="0">+E5-B5</f>
        <v>103</v>
      </c>
    </row>
    <row r="6" spans="1:6" hidden="1" x14ac:dyDescent="0.3">
      <c r="A6" s="309" t="s">
        <v>1179</v>
      </c>
      <c r="B6" s="310">
        <f>ROUND(+'App 2 Revenue Budget'!G23/1000,0)</f>
        <v>0</v>
      </c>
      <c r="C6" s="310">
        <f>ROUND(+'App 2 Revenue Budget'!H23/1000,0)</f>
        <v>0</v>
      </c>
      <c r="D6" s="310">
        <f>ROUND(+'App 2 Revenue Budget'!I23/1000,0)</f>
        <v>0</v>
      </c>
      <c r="E6" s="310">
        <f>ROUND(+'App 2 Revenue Budget'!J23/1000,0)</f>
        <v>0</v>
      </c>
      <c r="F6" s="310">
        <f t="shared" si="0"/>
        <v>0</v>
      </c>
    </row>
    <row r="7" spans="1:6" x14ac:dyDescent="0.3">
      <c r="A7" s="309" t="s">
        <v>3256</v>
      </c>
      <c r="B7" s="310">
        <f>ROUND(+'App 2 Revenue Budget'!G26/1000,0)</f>
        <v>0</v>
      </c>
      <c r="C7" s="310">
        <f>ROUND(+'App 2 Revenue Budget'!H26/1000,0)</f>
        <v>1600</v>
      </c>
      <c r="D7" s="310">
        <f>ROUND(+'App 2 Revenue Budget'!I26/1000,0)</f>
        <v>0</v>
      </c>
      <c r="E7" s="310">
        <f>ROUND(+'App 2 Revenue Budget'!J26/1000,0)</f>
        <v>1600</v>
      </c>
      <c r="F7" s="310">
        <f t="shared" si="0"/>
        <v>1600</v>
      </c>
    </row>
    <row r="8" spans="1:6" x14ac:dyDescent="0.3">
      <c r="A8" s="309" t="s">
        <v>3419</v>
      </c>
      <c r="B8" s="310">
        <f>ROUND(+('App 2 Revenue Budget'!G33++'App 2 Revenue Budget'!G36)/1000,0)</f>
        <v>-47</v>
      </c>
      <c r="C8" s="310">
        <f>ROUND(+('App 2 Revenue Budget'!H33++'App 2 Revenue Budget'!H36)/1000,0)</f>
        <v>97</v>
      </c>
      <c r="D8" s="310">
        <f>ROUND(+('App 2 Revenue Budget'!I33++'App 2 Revenue Budget'!I36)/1000,0)</f>
        <v>0</v>
      </c>
      <c r="E8" s="310">
        <f>ROUND(+('App 2 Revenue Budget'!J33++'App 2 Revenue Budget'!J36)/1000,0)</f>
        <v>97</v>
      </c>
      <c r="F8" s="310">
        <f t="shared" si="0"/>
        <v>144</v>
      </c>
    </row>
    <row r="9" spans="1:6" x14ac:dyDescent="0.3">
      <c r="A9" s="309" t="s">
        <v>3304</v>
      </c>
      <c r="B9" s="310">
        <f>ROUND((+'App 2 Revenue Budget'!G39+'App 2 Revenue Budget'!G42+'App 2 Revenue Budget'!G45+'App 2 Revenue Budget'!G48+'App 2 Revenue Budget'!G51+'App 2 Revenue Budget'!G54+'App 2 Revenue Budget'!G57)/1000,0)</f>
        <v>642</v>
      </c>
      <c r="C9" s="310">
        <f>ROUND((+'App 2 Revenue Budget'!H39+'App 2 Revenue Budget'!H42+'App 2 Revenue Budget'!H45+'App 2 Revenue Budget'!H48+'App 2 Revenue Budget'!H51+'App 2 Revenue Budget'!H54+'App 2 Revenue Budget'!H57)/1000,0)</f>
        <v>674</v>
      </c>
      <c r="D9" s="310">
        <f>ROUND((+'App 2 Revenue Budget'!I39+'App 2 Revenue Budget'!I42+'App 2 Revenue Budget'!I45+'App 2 Revenue Budget'!I48+'App 2 Revenue Budget'!I51+'App 2 Revenue Budget'!I54+'App 2 Revenue Budget'!I57)/1000,0)</f>
        <v>133</v>
      </c>
      <c r="E9" s="310">
        <f>ROUND((+'App 2 Revenue Budget'!J39+'App 2 Revenue Budget'!J42+'App 2 Revenue Budget'!J45+'App 2 Revenue Budget'!J48+'App 2 Revenue Budget'!J51+'App 2 Revenue Budget'!J54+'App 2 Revenue Budget'!J57)/1000,0)</f>
        <v>807</v>
      </c>
      <c r="F9" s="310">
        <f t="shared" si="0"/>
        <v>165</v>
      </c>
    </row>
    <row r="10" spans="1:6" x14ac:dyDescent="0.3">
      <c r="A10" s="309" t="s">
        <v>3305</v>
      </c>
      <c r="B10" s="310">
        <f>ROUND((+'App 2 Revenue Budget'!G60+'App 2 Revenue Budget'!G63+'App 2 Revenue Budget'!G66+'App 2 Revenue Budget'!G69+'App 2 Revenue Budget'!G72+'App 2 Revenue Budget'!G78+'App 2 Revenue Budget'!G81)/1000,0)</f>
        <v>1041</v>
      </c>
      <c r="C10" s="310">
        <f>ROUND((+'App 2 Revenue Budget'!H60+'App 2 Revenue Budget'!H63+'App 2 Revenue Budget'!H66+'App 2 Revenue Budget'!H69+'App 2 Revenue Budget'!H72+'App 2 Revenue Budget'!H78+'App 2 Revenue Budget'!H81)/1000,0)</f>
        <v>990</v>
      </c>
      <c r="D10" s="310">
        <f>ROUND((+'App 2 Revenue Budget'!I60+'App 2 Revenue Budget'!I63+'App 2 Revenue Budget'!I66+'App 2 Revenue Budget'!I69+'App 2 Revenue Budget'!I72+'App 2 Revenue Budget'!I78+'App 2 Revenue Budget'!I81)/1000,0)</f>
        <v>40</v>
      </c>
      <c r="E10" s="310">
        <f>ROUND((+'App 2 Revenue Budget'!J60+'App 2 Revenue Budget'!J63+'App 2 Revenue Budget'!J66+'App 2 Revenue Budget'!J69+'App 2 Revenue Budget'!J72+'App 2 Revenue Budget'!J78+'App 2 Revenue Budget'!J81)/1000,0)</f>
        <v>1030</v>
      </c>
      <c r="F10" s="310">
        <f t="shared" si="0"/>
        <v>-11</v>
      </c>
    </row>
    <row r="11" spans="1:6" x14ac:dyDescent="0.3">
      <c r="A11" s="309" t="s">
        <v>3306</v>
      </c>
      <c r="B11" s="310">
        <f>ROUND((+'App 2 Revenue Budget'!G84+'App 2 Revenue Budget'!G87+'App 2 Revenue Budget'!G90+'App 2 Revenue Budget'!G93+'App 2 Revenue Budget'!G96+'App 2 Revenue Budget'!G99+'App 2 Revenue Budget'!G102+'App 2 Revenue Budget'!G105+'App 2 Revenue Budget'!G108+'App 2 Revenue Budget'!G114)/1000,0)</f>
        <v>568</v>
      </c>
      <c r="C11" s="310">
        <f>ROUND((+'App 2 Revenue Budget'!H84+'App 2 Revenue Budget'!H87+'App 2 Revenue Budget'!H90+'App 2 Revenue Budget'!H93+'App 2 Revenue Budget'!H96+'App 2 Revenue Budget'!H99+'App 2 Revenue Budget'!H102+'App 2 Revenue Budget'!H105+'App 2 Revenue Budget'!H108+'App 2 Revenue Budget'!H114)/1000,0)</f>
        <v>1235</v>
      </c>
      <c r="D11" s="310">
        <f>ROUND((+'App 2 Revenue Budget'!I84+'App 2 Revenue Budget'!I87+'App 2 Revenue Budget'!I90+'App 2 Revenue Budget'!I93+'App 2 Revenue Budget'!I96+'App 2 Revenue Budget'!I99+'App 2 Revenue Budget'!I102+'App 2 Revenue Budget'!I105+'App 2 Revenue Budget'!I108+'App 2 Revenue Budget'!I114)/1000,0)</f>
        <v>0</v>
      </c>
      <c r="E11" s="310">
        <f>ROUND((+'App 2 Revenue Budget'!J84+'App 2 Revenue Budget'!J87+'App 2 Revenue Budget'!J90+'App 2 Revenue Budget'!J93+'App 2 Revenue Budget'!J96+'App 2 Revenue Budget'!J99+'App 2 Revenue Budget'!J102+'App 2 Revenue Budget'!J105+'App 2 Revenue Budget'!J108+'App 2 Revenue Budget'!J114)/1000,0)</f>
        <v>1235</v>
      </c>
      <c r="F11" s="310">
        <f t="shared" si="0"/>
        <v>667</v>
      </c>
    </row>
    <row r="12" spans="1:6" x14ac:dyDescent="0.3">
      <c r="A12" s="309" t="s">
        <v>3307</v>
      </c>
      <c r="B12" s="310" t="e">
        <f>ROUND((+'App 2 Revenue Budget'!G117+'App 2 Revenue Budget'!G120+'App 2 Revenue Budget'!#REF!)/1000,0)</f>
        <v>#REF!</v>
      </c>
      <c r="C12" s="310" t="e">
        <f>ROUND((+'App 2 Revenue Budget'!H117+'App 2 Revenue Budget'!H120+'App 2 Revenue Budget'!#REF!)/1000,0)</f>
        <v>#REF!</v>
      </c>
      <c r="D12" s="310" t="e">
        <f>ROUND((+'App 2 Revenue Budget'!I117+'App 2 Revenue Budget'!I120+'App 2 Revenue Budget'!#REF!)/1000,0)</f>
        <v>#REF!</v>
      </c>
      <c r="E12" s="310" t="e">
        <f>ROUND((+'App 2 Revenue Budget'!J117+'App 2 Revenue Budget'!J120+'App 2 Revenue Budget'!#REF!)/1000,0)</f>
        <v>#REF!</v>
      </c>
      <c r="F12" s="310" t="e">
        <f t="shared" si="0"/>
        <v>#REF!</v>
      </c>
    </row>
    <row r="13" spans="1:6" x14ac:dyDescent="0.3">
      <c r="A13" s="309" t="s">
        <v>3420</v>
      </c>
      <c r="B13" s="310">
        <f>ROUND(+('App 2 Revenue Budget'!G127++'App 2 Revenue Budget'!G130)/1000,0)</f>
        <v>184</v>
      </c>
      <c r="C13" s="310">
        <f>ROUND(+('App 2 Revenue Budget'!H127++'App 2 Revenue Budget'!H130)/1000,0)</f>
        <v>-38</v>
      </c>
      <c r="D13" s="310">
        <f>ROUND(+('App 2 Revenue Budget'!I127++'App 2 Revenue Budget'!I130)/1000,0)</f>
        <v>0</v>
      </c>
      <c r="E13" s="310">
        <f>ROUND(+('App 2 Revenue Budget'!J127++'App 2 Revenue Budget'!J130)/1000,0)</f>
        <v>-38</v>
      </c>
      <c r="F13" s="310">
        <f t="shared" si="0"/>
        <v>-222</v>
      </c>
    </row>
    <row r="14" spans="1:6" x14ac:dyDescent="0.3">
      <c r="A14" s="309" t="s">
        <v>1345</v>
      </c>
      <c r="B14" s="310" t="e">
        <f>ROUND((+'App 2 Revenue Budget'!G133+'App 2 Revenue Budget'!G142+'App 2 Revenue Budget'!G148+'App 2 Revenue Budget'!G151+'App 2 Revenue Budget'!G154+'App 2 Revenue Budget'!G157+'App 2 Revenue Budget'!G160+'App 2 Revenue Budget'!G166+'App 2 Revenue Budget'!G169+'App 2 Revenue Budget'!G75+'App 2 Revenue Budget'!G175+'App 2 Revenue Budget'!G163+'App 2 Revenue Budget'!G178+'App 2 Revenue Budget'!G181+'App 2 Revenue Budget'!G184+'App 2 Revenue Budget'!#REF!+'App 2 Revenue Budget'!G187+'App 2 Revenue Budget'!#REF!+'App 2 Revenue Budget'!#REF!)/1000,0)</f>
        <v>#REF!</v>
      </c>
      <c r="C14" s="310" t="e">
        <f>ROUND((+'App 2 Revenue Budget'!H133+'App 2 Revenue Budget'!H142+'App 2 Revenue Budget'!H148+'App 2 Revenue Budget'!H151+'App 2 Revenue Budget'!H154+'App 2 Revenue Budget'!H157+'App 2 Revenue Budget'!H160+'App 2 Revenue Budget'!H166+'App 2 Revenue Budget'!H169+'App 2 Revenue Budget'!H75+'App 2 Revenue Budget'!H175+'App 2 Revenue Budget'!H163+'App 2 Revenue Budget'!H178+'App 2 Revenue Budget'!H181+'App 2 Revenue Budget'!H184+'App 2 Revenue Budget'!#REF!+'App 2 Revenue Budget'!H187+'App 2 Revenue Budget'!#REF!+'App 2 Revenue Budget'!#REF!)/1000,0)</f>
        <v>#REF!</v>
      </c>
      <c r="D14" s="310" t="e">
        <f>ROUND((+'App 2 Revenue Budget'!I133+'App 2 Revenue Budget'!I142+'App 2 Revenue Budget'!I148+'App 2 Revenue Budget'!I151+'App 2 Revenue Budget'!I154+'App 2 Revenue Budget'!I157+'App 2 Revenue Budget'!I160+'App 2 Revenue Budget'!I166+'App 2 Revenue Budget'!I169+'App 2 Revenue Budget'!I75+'App 2 Revenue Budget'!I175+'App 2 Revenue Budget'!I163+'App 2 Revenue Budget'!I178+'App 2 Revenue Budget'!I181+'App 2 Revenue Budget'!I184+'App 2 Revenue Budget'!#REF!+'App 2 Revenue Budget'!I187+'App 2 Revenue Budget'!#REF!+'App 2 Revenue Budget'!#REF!)/1000,0)</f>
        <v>#REF!</v>
      </c>
      <c r="E14" s="310" t="e">
        <f>ROUND((+'App 2 Revenue Budget'!J133+'App 2 Revenue Budget'!J142+'App 2 Revenue Budget'!J148+'App 2 Revenue Budget'!J151+'App 2 Revenue Budget'!J154+'App 2 Revenue Budget'!J157+'App 2 Revenue Budget'!J160+'App 2 Revenue Budget'!J166+'App 2 Revenue Budget'!J169+'App 2 Revenue Budget'!J75+'App 2 Revenue Budget'!J175+'App 2 Revenue Budget'!J163+'App 2 Revenue Budget'!J178+'App 2 Revenue Budget'!J181+'App 2 Revenue Budget'!J184+'App 2 Revenue Budget'!#REF!+'App 2 Revenue Budget'!J187+'App 2 Revenue Budget'!#REF!+'App 2 Revenue Budget'!#REF!)/1000,0)</f>
        <v>#REF!</v>
      </c>
      <c r="F14" s="310" t="e">
        <f t="shared" si="0"/>
        <v>#REF!</v>
      </c>
    </row>
    <row r="15" spans="1:6" x14ac:dyDescent="0.3">
      <c r="A15" s="309" t="s">
        <v>3308</v>
      </c>
      <c r="B15" s="310" t="e">
        <f>ROUND((+'App 2 Revenue Budget'!G190+'App 2 Revenue Budget'!G193+'App 2 Revenue Budget'!G136+'App 2 Revenue Budget'!G253+'App 2 Revenue Budget'!G196+'App 2 Revenue Budget'!G205+'App 2 Revenue Budget'!G139+'App 2 Revenue Budget'!#REF!+'App 2 Revenue Budget'!G208+'App 2 Revenue Budget'!G211+'App 2 Revenue Budget'!G214+'App 2 Revenue Budget'!G217+'App 2 Revenue Budget'!G220+'App 2 Revenue Budget'!G145+'App 2 Revenue Budget'!G223+'App 2 Revenue Budget'!G277+'App 2 Revenue Budget'!#REF!+'App 2 Revenue Budget'!G250+'App 2 Revenue Budget'!G226+'App 2 Revenue Budget'!G229+'App 2 Revenue Budget'!G244+'App 2 Revenue Budget'!G247+'App 2 Revenue Budget'!G232+'App 2 Revenue Budget'!G235+'App 2 Revenue Budget'!G238+'App 2 Revenue Budget'!G241+'App 2 Revenue Budget'!G199+'App 2 Revenue Budget'!G202)/1000,0)</f>
        <v>#REF!</v>
      </c>
      <c r="C15" s="310" t="e">
        <f>ROUND((+'App 2 Revenue Budget'!H190+'App 2 Revenue Budget'!H193+'App 2 Revenue Budget'!H136+'App 2 Revenue Budget'!H253+'App 2 Revenue Budget'!H196+'App 2 Revenue Budget'!H205+'App 2 Revenue Budget'!H139+'App 2 Revenue Budget'!#REF!+'App 2 Revenue Budget'!H208+'App 2 Revenue Budget'!H211+'App 2 Revenue Budget'!H214+'App 2 Revenue Budget'!H217+'App 2 Revenue Budget'!H220+'App 2 Revenue Budget'!H145+'App 2 Revenue Budget'!H223+'App 2 Revenue Budget'!H277+'App 2 Revenue Budget'!#REF!+'App 2 Revenue Budget'!H250+'App 2 Revenue Budget'!H226+'App 2 Revenue Budget'!H229+'App 2 Revenue Budget'!H244+'App 2 Revenue Budget'!H247+'App 2 Revenue Budget'!H232+'App 2 Revenue Budget'!H235+'App 2 Revenue Budget'!H238+'App 2 Revenue Budget'!H241+'App 2 Revenue Budget'!H199+'App 2 Revenue Budget'!H202)/1000,0)</f>
        <v>#REF!</v>
      </c>
      <c r="D15" s="310" t="e">
        <f>ROUND((+'App 2 Revenue Budget'!I190+'App 2 Revenue Budget'!I193+'App 2 Revenue Budget'!I136+'App 2 Revenue Budget'!I253+'App 2 Revenue Budget'!I196+'App 2 Revenue Budget'!I205+'App 2 Revenue Budget'!I139+'App 2 Revenue Budget'!#REF!+'App 2 Revenue Budget'!I208+'App 2 Revenue Budget'!I211+'App 2 Revenue Budget'!I214+'App 2 Revenue Budget'!I217+'App 2 Revenue Budget'!I220+'App 2 Revenue Budget'!I145+'App 2 Revenue Budget'!I223+'App 2 Revenue Budget'!I277+'App 2 Revenue Budget'!#REF!+'App 2 Revenue Budget'!I250+'App 2 Revenue Budget'!I226+'App 2 Revenue Budget'!I229+'App 2 Revenue Budget'!I244+'App 2 Revenue Budget'!I247+'App 2 Revenue Budget'!I232+'App 2 Revenue Budget'!I235+'App 2 Revenue Budget'!I238+'App 2 Revenue Budget'!I241+'App 2 Revenue Budget'!I199+'App 2 Revenue Budget'!I202)/1000,0)</f>
        <v>#REF!</v>
      </c>
      <c r="E15" s="310" t="e">
        <f>ROUND((+'App 2 Revenue Budget'!J190+'App 2 Revenue Budget'!J193+'App 2 Revenue Budget'!J136+'App 2 Revenue Budget'!J253+'App 2 Revenue Budget'!J196+'App 2 Revenue Budget'!J205+'App 2 Revenue Budget'!J139+'App 2 Revenue Budget'!#REF!+'App 2 Revenue Budget'!J208+'App 2 Revenue Budget'!J211+'App 2 Revenue Budget'!J214+'App 2 Revenue Budget'!J217+'App 2 Revenue Budget'!J220+'App 2 Revenue Budget'!J145+'App 2 Revenue Budget'!J223+'App 2 Revenue Budget'!J277+'App 2 Revenue Budget'!#REF!+'App 2 Revenue Budget'!J250+'App 2 Revenue Budget'!J226+'App 2 Revenue Budget'!J229+'App 2 Revenue Budget'!J244+'App 2 Revenue Budget'!J247+'App 2 Revenue Budget'!J232+'App 2 Revenue Budget'!J235+'App 2 Revenue Budget'!J238+'App 2 Revenue Budget'!J241+'App 2 Revenue Budget'!J199+'App 2 Revenue Budget'!J202)/1000,0)</f>
        <v>#REF!</v>
      </c>
      <c r="F15" s="310" t="e">
        <f t="shared" si="0"/>
        <v>#REF!</v>
      </c>
    </row>
    <row r="16" spans="1:6" x14ac:dyDescent="0.3">
      <c r="A16" s="309" t="s">
        <v>405</v>
      </c>
      <c r="B16" s="310" t="e">
        <f>ROUND((+'App 2 Revenue Budget'!G256+'App 2 Revenue Budget'!G265+'App 2 Revenue Budget'!G259+'App 2 Revenue Budget'!G262+'App 2 Revenue Budget'!#REF!+'App 2 Revenue Budget'!G268+'App 2 Revenue Budget'!G271+'App 2 Revenue Budget'!G274+'App 2 Revenue Budget'!G172+'App 2 Revenue Budget'!G280+'App 2 Revenue Budget'!#REF!+'App 2 Revenue Budget'!G111+'App 2 Revenue Budget'!G283+'App 2 Revenue Budget'!G286)/1000,0)</f>
        <v>#REF!</v>
      </c>
      <c r="C16" s="310" t="e">
        <f>ROUND((+'App 2 Revenue Budget'!H256+'App 2 Revenue Budget'!H265+'App 2 Revenue Budget'!H259+'App 2 Revenue Budget'!H262+'App 2 Revenue Budget'!#REF!+'App 2 Revenue Budget'!H268+'App 2 Revenue Budget'!H271+'App 2 Revenue Budget'!H274+'App 2 Revenue Budget'!H172+'App 2 Revenue Budget'!H280+'App 2 Revenue Budget'!#REF!+'App 2 Revenue Budget'!H111+'App 2 Revenue Budget'!H283+'App 2 Revenue Budget'!H286)/1000,0)</f>
        <v>#REF!</v>
      </c>
      <c r="D16" s="310" t="e">
        <f>ROUND((+'App 2 Revenue Budget'!I256+'App 2 Revenue Budget'!I265+'App 2 Revenue Budget'!I259+'App 2 Revenue Budget'!I262+'App 2 Revenue Budget'!#REF!+'App 2 Revenue Budget'!I268+'App 2 Revenue Budget'!I271+'App 2 Revenue Budget'!I274+'App 2 Revenue Budget'!I172+'App 2 Revenue Budget'!I280+'App 2 Revenue Budget'!#REF!+'App 2 Revenue Budget'!I111+'App 2 Revenue Budget'!I283+'App 2 Revenue Budget'!I286)/1000,0)</f>
        <v>#REF!</v>
      </c>
      <c r="E16" s="310" t="e">
        <f>ROUND((+'App 2 Revenue Budget'!J256+'App 2 Revenue Budget'!J265+'App 2 Revenue Budget'!J259+'App 2 Revenue Budget'!J262+'App 2 Revenue Budget'!#REF!+'App 2 Revenue Budget'!J268+'App 2 Revenue Budget'!J271+'App 2 Revenue Budget'!J274+'App 2 Revenue Budget'!J172+'App 2 Revenue Budget'!J280+'App 2 Revenue Budget'!#REF!+'App 2 Revenue Budget'!J111+'App 2 Revenue Budget'!J283+'App 2 Revenue Budget'!J286)/1000,0)</f>
        <v>#REF!</v>
      </c>
      <c r="F16" s="310" t="e">
        <f t="shared" si="0"/>
        <v>#REF!</v>
      </c>
    </row>
    <row r="17" spans="1:6" x14ac:dyDescent="0.3">
      <c r="A17" s="307" t="s">
        <v>12</v>
      </c>
      <c r="B17" s="307" t="e">
        <f>SUM(B5:B16)</f>
        <v>#REF!</v>
      </c>
      <c r="C17" s="307" t="e">
        <f>SUM(C5:C16)</f>
        <v>#REF!</v>
      </c>
      <c r="D17" s="307" t="e">
        <f>SUM(D5:D16)</f>
        <v>#REF!</v>
      </c>
      <c r="E17" s="307" t="e">
        <f>SUM(E5:E16)</f>
        <v>#REF!</v>
      </c>
      <c r="F17" s="307" t="e">
        <f>SUM(F5:F16)</f>
        <v>#REF!</v>
      </c>
    </row>
    <row r="18" spans="1:6" x14ac:dyDescent="0.3">
      <c r="C18" s="202"/>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300"/>
  <sheetViews>
    <sheetView topLeftCell="C1" workbookViewId="0">
      <selection activeCell="D26" sqref="D26"/>
    </sheetView>
  </sheetViews>
  <sheetFormatPr defaultRowHeight="14.4" x14ac:dyDescent="0.3"/>
  <cols>
    <col min="1" max="1" width="83.21875" hidden="1" customWidth="1"/>
    <col min="2" max="2" width="30" bestFit="1" customWidth="1"/>
    <col min="3" max="3" width="30.33203125" bestFit="1" customWidth="1"/>
    <col min="4" max="4" width="44.88671875" bestFit="1" customWidth="1"/>
    <col min="5" max="5" width="32.33203125" bestFit="1" customWidth="1"/>
    <col min="6" max="6" width="15.109375" customWidth="1"/>
    <col min="7" max="7" width="11.6640625" style="202" customWidth="1"/>
    <col min="8" max="9" width="12.5546875" style="202" customWidth="1"/>
    <col min="10" max="10" width="13.33203125" style="202" customWidth="1"/>
    <col min="11" max="11" width="17.33203125" style="202" customWidth="1"/>
    <col min="12" max="12" width="12.5546875" style="202" customWidth="1"/>
    <col min="13" max="13" width="48.77734375" style="8" hidden="1" customWidth="1"/>
  </cols>
  <sheetData>
    <row r="1" spans="1:13" x14ac:dyDescent="0.3">
      <c r="L1" s="203" t="s">
        <v>3287</v>
      </c>
    </row>
    <row r="2" spans="1:13" ht="15" thickBot="1" x14ac:dyDescent="0.35"/>
    <row r="3" spans="1:13" ht="14.4" customHeight="1" x14ac:dyDescent="0.3">
      <c r="B3" s="363" t="s">
        <v>3286</v>
      </c>
      <c r="C3" s="364"/>
      <c r="D3" s="364"/>
      <c r="E3" s="364"/>
      <c r="F3" s="364"/>
      <c r="G3" s="364"/>
      <c r="H3" s="364"/>
      <c r="I3" s="364"/>
      <c r="J3" s="364"/>
      <c r="K3" s="364"/>
      <c r="L3" s="365"/>
    </row>
    <row r="4" spans="1:13" x14ac:dyDescent="0.3">
      <c r="B4" s="366"/>
      <c r="C4" s="367"/>
      <c r="D4" s="367"/>
      <c r="E4" s="367"/>
      <c r="F4" s="367"/>
      <c r="G4" s="367"/>
      <c r="H4" s="367"/>
      <c r="I4" s="367"/>
      <c r="J4" s="367"/>
      <c r="K4" s="367"/>
      <c r="L4" s="368"/>
    </row>
    <row r="5" spans="1:13" ht="15" thickBot="1" x14ac:dyDescent="0.35">
      <c r="B5" s="369"/>
      <c r="C5" s="370"/>
      <c r="D5" s="370"/>
      <c r="E5" s="370"/>
      <c r="F5" s="370"/>
      <c r="G5" s="370"/>
      <c r="H5" s="370"/>
      <c r="I5" s="370"/>
      <c r="J5" s="370"/>
      <c r="K5" s="370"/>
      <c r="L5" s="371"/>
    </row>
    <row r="6" spans="1:13" ht="15" thickBot="1" x14ac:dyDescent="0.35">
      <c r="B6" s="372" t="s">
        <v>1181</v>
      </c>
      <c r="C6" s="373"/>
      <c r="D6" s="373"/>
      <c r="E6" s="373"/>
      <c r="F6" s="373"/>
      <c r="G6" s="373"/>
      <c r="H6" s="373"/>
      <c r="I6" s="373"/>
      <c r="J6" s="373"/>
      <c r="K6" s="373"/>
      <c r="L6" s="373"/>
    </row>
    <row r="7" spans="1:13" ht="6.6" customHeight="1" x14ac:dyDescent="0.3">
      <c r="B7" s="204"/>
      <c r="C7" s="205"/>
      <c r="D7" s="205"/>
      <c r="E7" s="205"/>
      <c r="F7" s="205"/>
      <c r="G7" s="206"/>
      <c r="H7" s="206"/>
      <c r="I7" s="206"/>
      <c r="J7" s="206"/>
      <c r="K7" s="206"/>
      <c r="L7" s="206"/>
    </row>
    <row r="8" spans="1:13" ht="6.6" customHeight="1" thickBot="1" x14ac:dyDescent="0.35">
      <c r="B8" s="204"/>
      <c r="C8" s="205"/>
      <c r="D8" s="205"/>
      <c r="E8" s="205"/>
      <c r="F8" s="343"/>
      <c r="G8" s="206"/>
      <c r="H8" s="206"/>
      <c r="I8" s="206"/>
      <c r="J8" s="206"/>
      <c r="K8" s="206"/>
      <c r="L8" s="206"/>
    </row>
    <row r="9" spans="1:13" s="207" customFormat="1" ht="55.8" customHeight="1" thickBot="1" x14ac:dyDescent="0.35">
      <c r="A9" s="207" t="s">
        <v>17</v>
      </c>
      <c r="B9" s="208" t="s">
        <v>18</v>
      </c>
      <c r="C9" s="208" t="s">
        <v>1182</v>
      </c>
      <c r="D9" s="209" t="s">
        <v>23</v>
      </c>
      <c r="E9" s="209" t="s">
        <v>1292</v>
      </c>
      <c r="F9" s="210" t="s">
        <v>1183</v>
      </c>
      <c r="G9" s="211" t="s">
        <v>1277</v>
      </c>
      <c r="H9" s="211" t="s">
        <v>3278</v>
      </c>
      <c r="I9" s="211" t="s">
        <v>3447</v>
      </c>
      <c r="J9" s="211" t="s">
        <v>3279</v>
      </c>
      <c r="K9" s="211" t="s">
        <v>1278</v>
      </c>
      <c r="L9" s="211" t="s">
        <v>1278</v>
      </c>
      <c r="M9" s="207" t="s">
        <v>3455</v>
      </c>
    </row>
    <row r="10" spans="1:13" x14ac:dyDescent="0.3">
      <c r="F10" s="212"/>
      <c r="G10" s="213" t="s">
        <v>7</v>
      </c>
      <c r="H10" s="213" t="s">
        <v>7</v>
      </c>
      <c r="I10" s="213" t="s">
        <v>7</v>
      </c>
      <c r="J10" s="213" t="s">
        <v>7</v>
      </c>
      <c r="K10" s="213" t="s">
        <v>7</v>
      </c>
      <c r="L10" s="335" t="s">
        <v>1279</v>
      </c>
    </row>
    <row r="11" spans="1:13" ht="6.6" customHeight="1" x14ac:dyDescent="0.3">
      <c r="F11" s="212"/>
      <c r="G11" s="215"/>
      <c r="H11" s="215"/>
      <c r="I11" s="215"/>
      <c r="J11" s="215"/>
      <c r="K11" s="215"/>
      <c r="L11" s="336"/>
    </row>
    <row r="12" spans="1:13" x14ac:dyDescent="0.3">
      <c r="A12" t="s">
        <v>3343</v>
      </c>
      <c r="B12" s="216" t="s">
        <v>274</v>
      </c>
      <c r="C12" s="216" t="s">
        <v>274</v>
      </c>
      <c r="D12" s="7" t="s">
        <v>275</v>
      </c>
      <c r="E12" s="7"/>
      <c r="F12" s="217" t="s">
        <v>1185</v>
      </c>
      <c r="G12" s="214">
        <f>SUMIFS('Detail from revised'!V:V,'Detail from revised'!$E:$E,'App 2 Revenue Budget'!$A12,'Detail from revised'!$P:$P,'App 2 Revenue Budget'!$F12,'Detail from revised'!$C:$C,"NCOS")</f>
        <v>211879</v>
      </c>
      <c r="H12" s="214">
        <f>SUMIFS('Detail from revised'!AP:AP,'Detail from revised'!$E:$E,'App 2 Revenue Budget'!$A12,'Detail from revised'!$P:$P,'App 2 Revenue Budget'!$F12,'Detail from revised'!$C:$C,"NCOS")</f>
        <v>254939</v>
      </c>
      <c r="I12" s="214">
        <f>SUMIFS('Detail from revised'!AQ:AQ,'Detail from revised'!$E:$E,'App 2 Revenue Budget'!$A12,'Detail from revised'!$P:$P,'App 2 Revenue Budget'!$F12,'Detail from revised'!$C:$C,"NCOS")</f>
        <v>0</v>
      </c>
      <c r="J12" s="214">
        <f>SUMIFS('Detail from revised'!AS:AS,'Detail from revised'!$E:$E,'App 2 Revenue Budget'!$A12,'Detail from revised'!$P:$P,'App 2 Revenue Budget'!$F12,'Detail from revised'!$C:$C,"NCOS")</f>
        <v>254939</v>
      </c>
      <c r="K12" s="214">
        <f>+J12-G12</f>
        <v>43060</v>
      </c>
      <c r="L12" s="337"/>
      <c r="M12" s="8" t="s">
        <v>3456</v>
      </c>
    </row>
    <row r="13" spans="1:13" x14ac:dyDescent="0.3">
      <c r="A13" t="s">
        <v>3343</v>
      </c>
      <c r="B13" s="216"/>
      <c r="C13" s="216"/>
      <c r="D13" s="7" t="s">
        <v>275</v>
      </c>
      <c r="E13" s="7"/>
      <c r="F13" s="217" t="s">
        <v>1186</v>
      </c>
      <c r="G13" s="214">
        <f>SUMIFS('Detail from revised'!V:V,'Detail from revised'!$E:$E,'App 2 Revenue Budget'!$A13,'Detail from revised'!$P:$P,'App 2 Revenue Budget'!$F13,'Detail from revised'!$C:$C,"NCOS")</f>
        <v>0</v>
      </c>
      <c r="H13" s="214">
        <f>SUMIFS('Detail from revised'!AP:AP,'Detail from revised'!$E:$E,'App 2 Revenue Budget'!$A13,'Detail from revised'!$P:$P,'App 2 Revenue Budget'!$F13,'Detail from revised'!$C:$C,"NCOS")</f>
        <v>0</v>
      </c>
      <c r="I13" s="214">
        <f>SUMIFS('Detail from revised'!AQ:AQ,'Detail from revised'!$E:$E,'App 2 Revenue Budget'!$A13,'Detail from revised'!$P:$P,'App 2 Revenue Budget'!$F13,'Detail from revised'!$C:$C,"NCOS")</f>
        <v>0</v>
      </c>
      <c r="J13" s="214">
        <f>SUMIFS('Detail from revised'!AS:AS,'Detail from revised'!$E:$E,'App 2 Revenue Budget'!$A13,'Detail from revised'!$P:$P,'App 2 Revenue Budget'!$F13,'Detail from revised'!$C:$C,"NCOS")</f>
        <v>0</v>
      </c>
      <c r="K13" s="214">
        <f>+J13-G13</f>
        <v>0</v>
      </c>
      <c r="L13" s="338"/>
    </row>
    <row r="14" spans="1:13" s="219" customFormat="1" x14ac:dyDescent="0.3">
      <c r="B14" s="220"/>
      <c r="C14" s="220"/>
      <c r="D14" s="221" t="s">
        <v>1187</v>
      </c>
      <c r="E14" s="221" t="s">
        <v>1316</v>
      </c>
      <c r="F14" s="222"/>
      <c r="G14" s="223">
        <f>G13+G12</f>
        <v>211879</v>
      </c>
      <c r="H14" s="223">
        <f>H13+H12</f>
        <v>254939</v>
      </c>
      <c r="I14" s="223">
        <f>I13+I12</f>
        <v>0</v>
      </c>
      <c r="J14" s="223">
        <f>J13+J12</f>
        <v>254939</v>
      </c>
      <c r="K14" s="223">
        <f>K13+K12</f>
        <v>43060</v>
      </c>
      <c r="L14" s="339">
        <f>IF(G14=0,"",K14/G14)</f>
        <v>0.20322920157259569</v>
      </c>
      <c r="M14" s="329"/>
    </row>
    <row r="15" spans="1:13" x14ac:dyDescent="0.3">
      <c r="A15" t="s">
        <v>3344</v>
      </c>
      <c r="B15" s="216"/>
      <c r="C15" s="216"/>
      <c r="D15" t="s">
        <v>282</v>
      </c>
      <c r="F15" s="217" t="s">
        <v>1185</v>
      </c>
      <c r="G15" s="214">
        <f>SUMIFS('Detail from revised'!V:V,'Detail from revised'!$E:$E,'App 2 Revenue Budget'!$A15,'Detail from revised'!$P:$P,'App 2 Revenue Budget'!$F15,'Detail from revised'!$C:$C,"NCOS")</f>
        <v>5850</v>
      </c>
      <c r="H15" s="214">
        <f>SUMIFS('Detail from revised'!AP:AP,'Detail from revised'!$E:$E,'App 2 Revenue Budget'!$A15,'Detail from revised'!$P:$P,'App 2 Revenue Budget'!$F15,'Detail from revised'!$C:$C,"NCOS")</f>
        <v>6230</v>
      </c>
      <c r="I15" s="214">
        <f>SUMIFS('Detail from revised'!AQ:AQ,'Detail from revised'!$E:$E,'App 2 Revenue Budget'!$A15,'Detail from revised'!$P:$P,'App 2 Revenue Budget'!$F15,'Detail from revised'!$C:$C,"NCOS")</f>
        <v>0</v>
      </c>
      <c r="J15" s="214">
        <f>SUMIFS('Detail from revised'!AS:AS,'Detail from revised'!$E:$E,'App 2 Revenue Budget'!$A15,'Detail from revised'!$P:$P,'App 2 Revenue Budget'!$F15,'Detail from revised'!$C:$C,"NCOS")</f>
        <v>6230</v>
      </c>
      <c r="K15" s="214">
        <f>+J15-G15</f>
        <v>380</v>
      </c>
      <c r="L15" s="337"/>
    </row>
    <row r="16" spans="1:13" x14ac:dyDescent="0.3">
      <c r="A16" t="s">
        <v>3344</v>
      </c>
      <c r="B16" s="216"/>
      <c r="C16" s="216"/>
      <c r="D16" t="s">
        <v>282</v>
      </c>
      <c r="F16" s="217" t="s">
        <v>1186</v>
      </c>
      <c r="G16" s="214">
        <f>SUMIFS('Detail from revised'!V:V,'Detail from revised'!$E:$E,'App 2 Revenue Budget'!$A16,'Detail from revised'!$P:$P,'App 2 Revenue Budget'!$F16,'Detail from revised'!$C:$C,"NCOS")</f>
        <v>0</v>
      </c>
      <c r="H16" s="214">
        <f>SUMIFS('Detail from revised'!AP:AP,'Detail from revised'!$E:$E,'App 2 Revenue Budget'!$A16,'Detail from revised'!$P:$P,'App 2 Revenue Budget'!$F16,'Detail from revised'!$C:$C,"NCOS")</f>
        <v>0</v>
      </c>
      <c r="I16" s="214">
        <f>SUMIFS('Detail from revised'!AQ:AQ,'Detail from revised'!$E:$E,'App 2 Revenue Budget'!$A16,'Detail from revised'!$P:$P,'App 2 Revenue Budget'!$F16,'Detail from revised'!$C:$C,"NCOS")</f>
        <v>0</v>
      </c>
      <c r="J16" s="214">
        <f>SUMIFS('Detail from revised'!AS:AS,'Detail from revised'!$E:$E,'App 2 Revenue Budget'!$A16,'Detail from revised'!$P:$P,'App 2 Revenue Budget'!$F16,'Detail from revised'!$C:$C,"NCOS")</f>
        <v>0</v>
      </c>
      <c r="K16" s="214">
        <f>+J16-G16</f>
        <v>0</v>
      </c>
      <c r="L16" s="338"/>
    </row>
    <row r="17" spans="1:13" s="219" customFormat="1" x14ac:dyDescent="0.3">
      <c r="A17" s="224"/>
      <c r="B17" s="220"/>
      <c r="C17" s="220"/>
      <c r="D17" s="221" t="s">
        <v>1188</v>
      </c>
      <c r="E17" s="221" t="s">
        <v>1316</v>
      </c>
      <c r="F17" s="222"/>
      <c r="G17" s="223">
        <f>G16+G15</f>
        <v>5850</v>
      </c>
      <c r="H17" s="223">
        <f>H16+H15</f>
        <v>6230</v>
      </c>
      <c r="I17" s="223">
        <f>I16+I15</f>
        <v>0</v>
      </c>
      <c r="J17" s="223">
        <f>J16+J15</f>
        <v>6230</v>
      </c>
      <c r="K17" s="223">
        <f>K16+K15</f>
        <v>380</v>
      </c>
      <c r="L17" s="339">
        <f>IF(G17=0,"",K17/G17)</f>
        <v>6.4957264957264962E-2</v>
      </c>
      <c r="M17" s="329"/>
    </row>
    <row r="18" spans="1:13" x14ac:dyDescent="0.3">
      <c r="A18" t="s">
        <v>1280</v>
      </c>
      <c r="B18" s="6"/>
      <c r="C18" s="6"/>
      <c r="D18" s="6" t="s">
        <v>1273</v>
      </c>
      <c r="E18" s="6"/>
      <c r="F18" s="217" t="s">
        <v>1185</v>
      </c>
      <c r="G18" s="214">
        <f>SUMIFS('Detail from revised'!V:V,'Detail from revised'!$E:$E,'App 2 Revenue Budget'!$A18,'Detail from revised'!$P:$P,'App 2 Revenue Budget'!$F18,'Detail from revised'!$C:$C,"NCOS")</f>
        <v>-15000</v>
      </c>
      <c r="H18" s="214">
        <f>SUMIFS('Detail from revised'!AP:AP,'Detail from revised'!$E:$E,'App 2 Revenue Budget'!$A18,'Detail from revised'!$P:$P,'App 2 Revenue Budget'!$F18,'Detail from revised'!$C:$C,"NCOS")</f>
        <v>45000</v>
      </c>
      <c r="I18" s="214">
        <f>SUMIFS('Detail from revised'!AQ:AQ,'Detail from revised'!$E:$E,'App 2 Revenue Budget'!$A18,'Detail from revised'!$P:$P,'App 2 Revenue Budget'!$F18,'Detail from revised'!$C:$C,"NCOS")</f>
        <v>0</v>
      </c>
      <c r="J18" s="214">
        <f>SUMIFS('Detail from revised'!AS:AS,'Detail from revised'!$E:$E,'App 2 Revenue Budget'!$A18,'Detail from revised'!$P:$P,'App 2 Revenue Budget'!$F18,'Detail from revised'!$C:$C,"NCOS")</f>
        <v>45000</v>
      </c>
      <c r="K18" s="214">
        <f>+J18-G18</f>
        <v>60000</v>
      </c>
      <c r="L18" s="337"/>
      <c r="M18" s="8" t="s">
        <v>3457</v>
      </c>
    </row>
    <row r="19" spans="1:13" x14ac:dyDescent="0.3">
      <c r="A19" t="s">
        <v>1280</v>
      </c>
      <c r="B19" s="7"/>
      <c r="C19" s="7"/>
      <c r="D19" s="6" t="s">
        <v>1273</v>
      </c>
      <c r="E19" s="6"/>
      <c r="F19" s="217" t="s">
        <v>1186</v>
      </c>
      <c r="G19" s="214">
        <f>SUMIFS('Detail from revised'!V:V,'Detail from revised'!$E:$E,'App 2 Revenue Budget'!$A19,'Detail from revised'!$P:$P,'App 2 Revenue Budget'!$F19,'Detail from revised'!$C:$C,"NCOS")</f>
        <v>0</v>
      </c>
      <c r="H19" s="214">
        <f>SUMIFS('Detail from revised'!AP:AP,'Detail from revised'!$E:$E,'App 2 Revenue Budget'!$A19,'Detail from revised'!$P:$P,'App 2 Revenue Budget'!$F19,'Detail from revised'!$C:$C,"NCOS")</f>
        <v>0</v>
      </c>
      <c r="I19" s="214">
        <f>SUMIFS('Detail from revised'!AQ:AQ,'Detail from revised'!$E:$E,'App 2 Revenue Budget'!$A19,'Detail from revised'!$P:$P,'App 2 Revenue Budget'!$F19,'Detail from revised'!$C:$C,"NCOS")</f>
        <v>0</v>
      </c>
      <c r="J19" s="214">
        <f>SUMIFS('Detail from revised'!AS:AS,'Detail from revised'!$E:$E,'App 2 Revenue Budget'!$A19,'Detail from revised'!$P:$P,'App 2 Revenue Budget'!$F19,'Detail from revised'!$C:$C,"NCOS")</f>
        <v>0</v>
      </c>
      <c r="K19" s="214">
        <f>+J19-G19</f>
        <v>0</v>
      </c>
      <c r="L19" s="338"/>
    </row>
    <row r="20" spans="1:13" s="219" customFormat="1" x14ac:dyDescent="0.3">
      <c r="B20" s="228"/>
      <c r="C20" s="228"/>
      <c r="D20" s="221" t="s">
        <v>1274</v>
      </c>
      <c r="E20" s="221" t="s">
        <v>1316</v>
      </c>
      <c r="F20" s="222"/>
      <c r="G20" s="223">
        <f>G19+G18</f>
        <v>-15000</v>
      </c>
      <c r="H20" s="223">
        <f>H19+H18</f>
        <v>45000</v>
      </c>
      <c r="I20" s="223">
        <f>I19+I18</f>
        <v>0</v>
      </c>
      <c r="J20" s="223">
        <f>J19+J18</f>
        <v>45000</v>
      </c>
      <c r="K20" s="223">
        <f>K19+K18</f>
        <v>60000</v>
      </c>
      <c r="L20" s="339">
        <f>IF(G20=0,"",K20/G20)</f>
        <v>-4</v>
      </c>
      <c r="M20" s="329"/>
    </row>
    <row r="21" spans="1:13" hidden="1" x14ac:dyDescent="0.3">
      <c r="A21" t="s">
        <v>3345</v>
      </c>
      <c r="B21" s="216"/>
      <c r="C21" s="216"/>
      <c r="D21" t="s">
        <v>1179</v>
      </c>
      <c r="F21" s="217" t="s">
        <v>1185</v>
      </c>
      <c r="G21" s="214">
        <f>SUMIFS('Detail from revised'!V:V,'Detail from revised'!$E:$E,'App 2 Revenue Budget'!$A21,'Detail from revised'!$P:$P,'App 2 Revenue Budget'!$F21,'Detail from revised'!$C:$C,"NCOS")</f>
        <v>0</v>
      </c>
      <c r="H21" s="214">
        <f>SUMIFS('Detail from revised'!AP:AP,'Detail from revised'!$E:$E,'App 2 Revenue Budget'!$A21,'Detail from revised'!$P:$P,'App 2 Revenue Budget'!$F21,'Detail from revised'!$C:$C,"NCOS")</f>
        <v>0</v>
      </c>
      <c r="I21" s="214">
        <f>SUMIFS('Detail from revised'!AQ:AQ,'Detail from revised'!$E:$E,'App 2 Revenue Budget'!$A21,'Detail from revised'!$P:$P,'App 2 Revenue Budget'!$F21,'Detail from revised'!$C:$C,"NCOS")</f>
        <v>0</v>
      </c>
      <c r="J21" s="214">
        <f>SUMIFS('Detail from revised'!AS:AS,'Detail from revised'!$E:$E,'App 2 Revenue Budget'!$A21,'Detail from revised'!$P:$P,'App 2 Revenue Budget'!$F21,'Detail from revised'!$C:$C,"NCOS")</f>
        <v>0</v>
      </c>
      <c r="K21" s="214">
        <f>+J21-G21</f>
        <v>0</v>
      </c>
      <c r="L21" s="337"/>
    </row>
    <row r="22" spans="1:13" hidden="1" x14ac:dyDescent="0.3">
      <c r="A22" t="s">
        <v>3345</v>
      </c>
      <c r="B22" s="216"/>
      <c r="C22" s="216"/>
      <c r="D22" t="s">
        <v>1179</v>
      </c>
      <c r="F22" s="217" t="s">
        <v>1186</v>
      </c>
      <c r="G22" s="214">
        <f>SUMIFS('Detail from revised'!V:V,'Detail from revised'!$E:$E,'App 2 Revenue Budget'!$A22,'Detail from revised'!$P:$P,'App 2 Revenue Budget'!$F22,'Detail from revised'!$C:$C,"NCOS")</f>
        <v>0</v>
      </c>
      <c r="H22" s="214">
        <f>SUMIFS('Detail from revised'!AP:AP,'Detail from revised'!$E:$E,'App 2 Revenue Budget'!$A22,'Detail from revised'!$P:$P,'App 2 Revenue Budget'!$F22,'Detail from revised'!$C:$C,"NCOS")</f>
        <v>0</v>
      </c>
      <c r="I22" s="214">
        <f>SUMIFS('Detail from revised'!AQ:AQ,'Detail from revised'!$E:$E,'App 2 Revenue Budget'!$A22,'Detail from revised'!$P:$P,'App 2 Revenue Budget'!$F22,'Detail from revised'!$C:$C,"NCOS")</f>
        <v>0</v>
      </c>
      <c r="J22" s="214">
        <f>SUMIFS('Detail from revised'!AS:AS,'Detail from revised'!$E:$E,'App 2 Revenue Budget'!$A22,'Detail from revised'!$P:$P,'App 2 Revenue Budget'!$F22,'Detail from revised'!$C:$C,"NCOS")</f>
        <v>0</v>
      </c>
      <c r="K22" s="214">
        <f>+J22-G22</f>
        <v>0</v>
      </c>
      <c r="L22" s="338"/>
    </row>
    <row r="23" spans="1:13" s="219" customFormat="1" hidden="1" x14ac:dyDescent="0.3">
      <c r="A23" s="224"/>
      <c r="B23" s="220"/>
      <c r="C23" s="220"/>
      <c r="D23" s="221" t="s">
        <v>3282</v>
      </c>
      <c r="E23" s="221" t="s">
        <v>1316</v>
      </c>
      <c r="F23" s="222"/>
      <c r="G23" s="223">
        <f>G22+G21</f>
        <v>0</v>
      </c>
      <c r="H23" s="223">
        <f>H22+H21</f>
        <v>0</v>
      </c>
      <c r="I23" s="223">
        <f>I22+I21</f>
        <v>0</v>
      </c>
      <c r="J23" s="223">
        <f>J22+J21</f>
        <v>0</v>
      </c>
      <c r="K23" s="223">
        <f>K22+K21</f>
        <v>0</v>
      </c>
      <c r="L23" s="339" t="str">
        <f>IF(G23=0,"",K23/G23)</f>
        <v/>
      </c>
      <c r="M23" s="329"/>
    </row>
    <row r="24" spans="1:13" x14ac:dyDescent="0.3">
      <c r="A24" t="s">
        <v>3346</v>
      </c>
      <c r="B24" s="216"/>
      <c r="C24" s="216"/>
      <c r="D24" t="s">
        <v>3256</v>
      </c>
      <c r="F24" s="217" t="s">
        <v>1185</v>
      </c>
      <c r="G24" s="214">
        <f>SUMIFS('Detail from revised'!V:V,'Detail from revised'!$E:$E,'App 2 Revenue Budget'!$A24,'Detail from revised'!$P:$P,'App 2 Revenue Budget'!$F24,'Detail from revised'!$C:$C,"NCOS")</f>
        <v>0</v>
      </c>
      <c r="H24" s="214">
        <f>SUMIFS('Detail from revised'!AP:AP,'Detail from revised'!$E:$E,'App 2 Revenue Budget'!$A24,'Detail from revised'!$P:$P,'App 2 Revenue Budget'!$F24,'Detail from revised'!$C:$C,"NCOS")</f>
        <v>1600000</v>
      </c>
      <c r="I24" s="214">
        <f>SUMIFS('Detail from revised'!AQ:AQ,'Detail from revised'!$E:$E,'App 2 Revenue Budget'!$A24,'Detail from revised'!$P:$P,'App 2 Revenue Budget'!$F24,'Detail from revised'!$C:$C,"NCOS")</f>
        <v>0</v>
      </c>
      <c r="J24" s="214">
        <f>SUMIFS('Detail from revised'!AS:AS,'Detail from revised'!$E:$E,'App 2 Revenue Budget'!$A24,'Detail from revised'!$P:$P,'App 2 Revenue Budget'!$F24,'Detail from revised'!$C:$C,"NCOS")</f>
        <v>1600000</v>
      </c>
      <c r="K24" s="214">
        <f>+J24-G24</f>
        <v>1600000</v>
      </c>
      <c r="L24" s="337"/>
      <c r="M24" s="8" t="s">
        <v>3458</v>
      </c>
    </row>
    <row r="25" spans="1:13" x14ac:dyDescent="0.3">
      <c r="A25" t="s">
        <v>3346</v>
      </c>
      <c r="B25" s="216"/>
      <c r="C25" s="216"/>
      <c r="D25" t="s">
        <v>3256</v>
      </c>
      <c r="F25" s="217" t="s">
        <v>1186</v>
      </c>
      <c r="G25" s="214">
        <f>SUMIFS('Detail from revised'!V:V,'Detail from revised'!$E:$E,'App 2 Revenue Budget'!$A25,'Detail from revised'!$P:$P,'App 2 Revenue Budget'!$F25,'Detail from revised'!$C:$C,"NCOS")</f>
        <v>0</v>
      </c>
      <c r="H25" s="214">
        <f>SUMIFS('Detail from revised'!AP:AP,'Detail from revised'!$E:$E,'App 2 Revenue Budget'!$A25,'Detail from revised'!$P:$P,'App 2 Revenue Budget'!$F25,'Detail from revised'!$C:$C,"NCOS")</f>
        <v>0</v>
      </c>
      <c r="I25" s="214">
        <f>SUMIFS('Detail from revised'!AQ:AQ,'Detail from revised'!$E:$E,'App 2 Revenue Budget'!$A25,'Detail from revised'!$P:$P,'App 2 Revenue Budget'!$F25,'Detail from revised'!$C:$C,"NCOS")</f>
        <v>0</v>
      </c>
      <c r="J25" s="214">
        <f>SUMIFS('Detail from revised'!AS:AS,'Detail from revised'!$E:$E,'App 2 Revenue Budget'!$A25,'Detail from revised'!$P:$P,'App 2 Revenue Budget'!$F25,'Detail from revised'!$C:$C,"NCOS")</f>
        <v>0</v>
      </c>
      <c r="K25" s="214">
        <f>+J25-G25</f>
        <v>0</v>
      </c>
      <c r="L25" s="338"/>
    </row>
    <row r="26" spans="1:13" s="219" customFormat="1" x14ac:dyDescent="0.3">
      <c r="A26" s="224"/>
      <c r="B26" s="220"/>
      <c r="C26" s="220"/>
      <c r="D26" s="221" t="s">
        <v>3257</v>
      </c>
      <c r="E26" s="221" t="s">
        <v>1316</v>
      </c>
      <c r="F26" s="222"/>
      <c r="G26" s="223">
        <f>G25+G24</f>
        <v>0</v>
      </c>
      <c r="H26" s="223">
        <f>H25+H24</f>
        <v>1600000</v>
      </c>
      <c r="I26" s="223">
        <f>I25+I24</f>
        <v>0</v>
      </c>
      <c r="J26" s="223">
        <f>J25+J24</f>
        <v>1600000</v>
      </c>
      <c r="K26" s="223">
        <f>K25+K24</f>
        <v>1600000</v>
      </c>
      <c r="L26" s="339" t="str">
        <f>IF(G26=0,"",K26/G26)</f>
        <v/>
      </c>
      <c r="M26" s="329"/>
    </row>
    <row r="27" spans="1:13" ht="15" thickBot="1" x14ac:dyDescent="0.35">
      <c r="F27" s="212"/>
      <c r="G27" s="215"/>
      <c r="H27" s="215"/>
      <c r="I27" s="215"/>
      <c r="J27" s="215"/>
      <c r="K27" s="215"/>
      <c r="L27" s="336"/>
    </row>
    <row r="28" spans="1:13" ht="15" thickBot="1" x14ac:dyDescent="0.35">
      <c r="C28" s="374" t="s">
        <v>1189</v>
      </c>
      <c r="D28" s="375"/>
      <c r="E28" s="376"/>
      <c r="F28" s="225"/>
      <c r="G28" s="226">
        <f>SUM(G12:G26)/2</f>
        <v>202729</v>
      </c>
      <c r="H28" s="226">
        <f>SUM(H12:H26)/2</f>
        <v>1906169</v>
      </c>
      <c r="I28" s="226">
        <f>SUM(I12:I26)/2</f>
        <v>0</v>
      </c>
      <c r="J28" s="226">
        <f>SUM(J12:J26)/2</f>
        <v>1906169</v>
      </c>
      <c r="K28" s="226">
        <f>SUM(K12:K26)/2</f>
        <v>1703440</v>
      </c>
      <c r="L28" s="340"/>
    </row>
    <row r="29" spans="1:13" x14ac:dyDescent="0.3">
      <c r="F29" s="212"/>
      <c r="G29" s="215"/>
      <c r="H29" s="215"/>
      <c r="I29" s="215"/>
      <c r="J29" s="215"/>
      <c r="K29" s="215"/>
      <c r="L29" s="336"/>
    </row>
    <row r="30" spans="1:13" x14ac:dyDescent="0.3">
      <c r="B30" s="6"/>
      <c r="C30" s="6"/>
      <c r="D30" s="227"/>
      <c r="E30" s="227"/>
      <c r="F30" s="212"/>
      <c r="G30" s="215"/>
      <c r="H30" s="215"/>
      <c r="I30" s="215"/>
      <c r="J30" s="215"/>
      <c r="K30" s="215"/>
      <c r="L30" s="336"/>
    </row>
    <row r="31" spans="1:13" x14ac:dyDescent="0.3">
      <c r="A31" t="s">
        <v>3347</v>
      </c>
      <c r="B31" s="216" t="s">
        <v>3452</v>
      </c>
      <c r="C31" s="216" t="s">
        <v>3419</v>
      </c>
      <c r="D31" s="216" t="s">
        <v>3419</v>
      </c>
      <c r="E31" s="216"/>
      <c r="F31" s="217" t="s">
        <v>1185</v>
      </c>
      <c r="G31" s="214">
        <f>SUMIFS('Detail from revised'!V:V,'Detail from revised'!$E:$E,'App 2 Revenue Budget'!$A31,'Detail from revised'!$P:$P,'App 2 Revenue Budget'!$F31,'Detail from revised'!$C:$C,"NCOS")</f>
        <v>173662</v>
      </c>
      <c r="H31" s="214">
        <f>SUMIFS('Detail from revised'!AP:AP,'Detail from revised'!$E:$E,'App 2 Revenue Budget'!$A31,'Detail from revised'!$P:$P,'App 2 Revenue Budget'!$F31,'Detail from revised'!$C:$C,"NCOS")</f>
        <v>97250</v>
      </c>
      <c r="I31" s="214">
        <f>SUMIFS('Detail from revised'!AQ:AQ,'Detail from revised'!$E:$E,'App 2 Revenue Budget'!$A31,'Detail from revised'!$P:$P,'App 2 Revenue Budget'!$F31,'Detail from revised'!$C:$C,"NCOS")</f>
        <v>0</v>
      </c>
      <c r="J31" s="214">
        <f>SUMIFS('Detail from revised'!AS:AS,'Detail from revised'!$E:$E,'App 2 Revenue Budget'!$A31,'Detail from revised'!$P:$P,'App 2 Revenue Budget'!$F31,'Detail from revised'!$C:$C,"NCOS")</f>
        <v>97250</v>
      </c>
      <c r="K31" s="214">
        <f>+J31-G31</f>
        <v>-76412</v>
      </c>
      <c r="L31" s="337"/>
      <c r="M31" s="8" t="s">
        <v>3459</v>
      </c>
    </row>
    <row r="32" spans="1:13" x14ac:dyDescent="0.3">
      <c r="A32" t="s">
        <v>3347</v>
      </c>
      <c r="B32" s="216"/>
      <c r="C32" s="216"/>
      <c r="D32" s="216" t="s">
        <v>3419</v>
      </c>
      <c r="E32" s="216"/>
      <c r="F32" s="217" t="s">
        <v>1186</v>
      </c>
      <c r="G32" s="214">
        <f>SUMIFS('Detail from revised'!V:V,'Detail from revised'!$E:$E,'App 2 Revenue Budget'!$A32,'Detail from revised'!$P:$P,'App 2 Revenue Budget'!$F32,'Detail from revised'!$C:$C,"NCOS")</f>
        <v>0</v>
      </c>
      <c r="H32" s="214">
        <f>SUMIFS('Detail from revised'!AP:AP,'Detail from revised'!$E:$E,'App 2 Revenue Budget'!$A32,'Detail from revised'!$P:$P,'App 2 Revenue Budget'!$F32,'Detail from revised'!$C:$C,"NCOS")</f>
        <v>0</v>
      </c>
      <c r="I32" s="214">
        <f>SUMIFS('Detail from revised'!AQ:AQ,'Detail from revised'!$E:$E,'App 2 Revenue Budget'!$A32,'Detail from revised'!$P:$P,'App 2 Revenue Budget'!$F32,'Detail from revised'!$C:$C,"NCOS")</f>
        <v>0</v>
      </c>
      <c r="J32" s="214">
        <f>SUMIFS('Detail from revised'!AS:AS,'Detail from revised'!$E:$E,'App 2 Revenue Budget'!$A32,'Detail from revised'!$P:$P,'App 2 Revenue Budget'!$F32,'Detail from revised'!$C:$C,"NCOS")</f>
        <v>0</v>
      </c>
      <c r="K32" s="214">
        <f>+J32-G32</f>
        <v>0</v>
      </c>
      <c r="L32" s="338"/>
    </row>
    <row r="33" spans="1:13" s="219" customFormat="1" x14ac:dyDescent="0.3">
      <c r="B33" s="220"/>
      <c r="C33" s="220"/>
      <c r="D33" s="221" t="s">
        <v>1190</v>
      </c>
      <c r="E33" s="221" t="s">
        <v>1316</v>
      </c>
      <c r="F33" s="222"/>
      <c r="G33" s="223">
        <f>G32+G31</f>
        <v>173662</v>
      </c>
      <c r="H33" s="223">
        <f>H32+H31</f>
        <v>97250</v>
      </c>
      <c r="I33" s="223">
        <f>I32+I31</f>
        <v>0</v>
      </c>
      <c r="J33" s="223">
        <f>J32+J31</f>
        <v>97250</v>
      </c>
      <c r="K33" s="223">
        <f>K32+K31</f>
        <v>-76412</v>
      </c>
      <c r="L33" s="339">
        <f>IF(G33=0,"",K33/G33)</f>
        <v>-0.44000414598472898</v>
      </c>
      <c r="M33" s="329"/>
    </row>
    <row r="34" spans="1:13" x14ac:dyDescent="0.3">
      <c r="A34" t="s">
        <v>1282</v>
      </c>
      <c r="B34" s="216"/>
      <c r="C34" s="216"/>
      <c r="D34" s="7" t="s">
        <v>417</v>
      </c>
      <c r="E34" s="7"/>
      <c r="F34" s="217" t="s">
        <v>1185</v>
      </c>
      <c r="G34" s="214">
        <f>SUMIFS('Detail from revised'!V:V,'Detail from revised'!$E:$E,'App 2 Revenue Budget'!$A34,'Detail from revised'!$P:$P,'App 2 Revenue Budget'!$F34,'Detail from revised'!$C:$C,"NCOS")</f>
        <v>0</v>
      </c>
      <c r="H34" s="214">
        <f>SUMIFS('Detail from revised'!AP:AP,'Detail from revised'!$E:$E,'App 2 Revenue Budget'!$A34,'Detail from revised'!$P:$P,'App 2 Revenue Budget'!$F34,'Detail from revised'!$C:$C,"NCOS")</f>
        <v>0</v>
      </c>
      <c r="I34" s="214">
        <f>SUMIFS('Detail from revised'!AQ:AQ,'Detail from revised'!$E:$E,'App 2 Revenue Budget'!$A34,'Detail from revised'!$P:$P,'App 2 Revenue Budget'!$F34,'Detail from revised'!$C:$C,"NCOS")</f>
        <v>0</v>
      </c>
      <c r="J34" s="214">
        <f>SUMIFS('Detail from revised'!AS:AS,'Detail from revised'!$E:$E,'App 2 Revenue Budget'!$A34,'Detail from revised'!$P:$P,'App 2 Revenue Budget'!$F34,'Detail from revised'!$C:$C,"NCOS")</f>
        <v>0</v>
      </c>
      <c r="K34" s="214">
        <f>+J34-G34</f>
        <v>0</v>
      </c>
      <c r="L34" s="337"/>
    </row>
    <row r="35" spans="1:13" ht="15.6" customHeight="1" x14ac:dyDescent="0.3">
      <c r="A35" t="s">
        <v>1282</v>
      </c>
      <c r="B35" s="216"/>
      <c r="C35" s="216"/>
      <c r="D35" s="7" t="s">
        <v>417</v>
      </c>
      <c r="E35" s="7"/>
      <c r="F35" s="217" t="s">
        <v>1186</v>
      </c>
      <c r="G35" s="214">
        <f>SUMIFS('Detail from revised'!V:V,'Detail from revised'!$E:$E,'App 2 Revenue Budget'!$A35,'Detail from revised'!$P:$P,'App 2 Revenue Budget'!$F35,'Detail from revised'!$C:$C,"NCOS")</f>
        <v>-220856</v>
      </c>
      <c r="H35" s="214">
        <f>SUMIFS('Detail from revised'!AP:AP,'Detail from revised'!$E:$E,'App 2 Revenue Budget'!$A35,'Detail from revised'!$P:$P,'App 2 Revenue Budget'!$F35,'Detail from revised'!$C:$C,"NCOS")</f>
        <v>0</v>
      </c>
      <c r="I35" s="214">
        <f>SUMIFS('Detail from revised'!AQ:AQ,'Detail from revised'!$E:$E,'App 2 Revenue Budget'!$A35,'Detail from revised'!$P:$P,'App 2 Revenue Budget'!$F35,'Detail from revised'!$C:$C,"NCOS")</f>
        <v>0</v>
      </c>
      <c r="J35" s="214">
        <f>SUMIFS('Detail from revised'!AS:AS,'Detail from revised'!$E:$E,'App 2 Revenue Budget'!$A35,'Detail from revised'!$P:$P,'App 2 Revenue Budget'!$F35,'Detail from revised'!$C:$C,"NCOS")</f>
        <v>0</v>
      </c>
      <c r="K35" s="214">
        <f>+J35-G35</f>
        <v>220856</v>
      </c>
      <c r="L35" s="338"/>
      <c r="M35" s="8" t="s">
        <v>3460</v>
      </c>
    </row>
    <row r="36" spans="1:13" s="219" customFormat="1" x14ac:dyDescent="0.3">
      <c r="B36" s="220"/>
      <c r="C36" s="220"/>
      <c r="D36" s="221" t="s">
        <v>1191</v>
      </c>
      <c r="E36" s="221" t="s">
        <v>1316</v>
      </c>
      <c r="F36" s="222"/>
      <c r="G36" s="223">
        <f>G35+G34</f>
        <v>-220856</v>
      </c>
      <c r="H36" s="223">
        <f>H35+H34</f>
        <v>0</v>
      </c>
      <c r="I36" s="223">
        <f>I35+I34</f>
        <v>0</v>
      </c>
      <c r="J36" s="223">
        <f>J35+J34</f>
        <v>0</v>
      </c>
      <c r="K36" s="223">
        <f>K35+K34</f>
        <v>220856</v>
      </c>
      <c r="L36" s="339">
        <f>IF(G36=0,"",K36/G36)</f>
        <v>-1</v>
      </c>
      <c r="M36" s="329"/>
    </row>
    <row r="37" spans="1:13" x14ac:dyDescent="0.3">
      <c r="A37" t="s">
        <v>3348</v>
      </c>
      <c r="C37" s="216" t="s">
        <v>1192</v>
      </c>
      <c r="D37" s="7" t="s">
        <v>349</v>
      </c>
      <c r="E37" s="7"/>
      <c r="F37" s="217" t="s">
        <v>1185</v>
      </c>
      <c r="G37" s="214">
        <f>SUMIFS('Detail from revised'!V:V,'Detail from revised'!$E:$E,'App 2 Revenue Budget'!$A37,'Detail from revised'!$P:$P,'App 2 Revenue Budget'!$F37,'Detail from revised'!$C:$C,"NCOS")</f>
        <v>543311</v>
      </c>
      <c r="H37" s="214">
        <f>SUMIFS('Detail from revised'!AP:AP,'Detail from revised'!$E:$E,'App 2 Revenue Budget'!$A37,'Detail from revised'!$P:$P,'App 2 Revenue Budget'!$F37,'Detail from revised'!$C:$C,"NCOS")</f>
        <v>500560</v>
      </c>
      <c r="I37" s="214">
        <f>SUMIFS('Detail from revised'!AQ:AQ,'Detail from revised'!$E:$E,'App 2 Revenue Budget'!$A37,'Detail from revised'!$P:$P,'App 2 Revenue Budget'!$F37,'Detail from revised'!$C:$C,"NCOS")</f>
        <v>83000</v>
      </c>
      <c r="J37" s="214">
        <f>SUMIFS('Detail from revised'!AS:AS,'Detail from revised'!$E:$E,'App 2 Revenue Budget'!$A37,'Detail from revised'!$P:$P,'App 2 Revenue Budget'!$F37,'Detail from revised'!$C:$C,"NCOS")</f>
        <v>583560</v>
      </c>
      <c r="K37" s="214">
        <f>+J37-G37</f>
        <v>40249</v>
      </c>
      <c r="L37" s="337"/>
      <c r="M37" s="8" t="s">
        <v>3461</v>
      </c>
    </row>
    <row r="38" spans="1:13" x14ac:dyDescent="0.3">
      <c r="A38" t="s">
        <v>3348</v>
      </c>
      <c r="B38" s="216"/>
      <c r="C38" s="216"/>
      <c r="D38" s="7" t="s">
        <v>349</v>
      </c>
      <c r="E38" s="7"/>
      <c r="F38" s="217" t="s">
        <v>1186</v>
      </c>
      <c r="G38" s="214">
        <f>SUMIFS('Detail from revised'!V:V,'Detail from revised'!$E:$E,'App 2 Revenue Budget'!$A38,'Detail from revised'!$P:$P,'App 2 Revenue Budget'!$F38,'Detail from revised'!$C:$C,"NCOS")</f>
        <v>-100</v>
      </c>
      <c r="H38" s="214">
        <f>SUMIFS('Detail from revised'!AP:AP,'Detail from revised'!$E:$E,'App 2 Revenue Budget'!$A38,'Detail from revised'!$P:$P,'App 2 Revenue Budget'!$F38,'Detail from revised'!$C:$C,"NCOS")</f>
        <v>-100</v>
      </c>
      <c r="I38" s="214">
        <f>SUMIFS('Detail from revised'!AQ:AQ,'Detail from revised'!$E:$E,'App 2 Revenue Budget'!$A38,'Detail from revised'!$P:$P,'App 2 Revenue Budget'!$F38,'Detail from revised'!$C:$C,"NCOS")</f>
        <v>0</v>
      </c>
      <c r="J38" s="214">
        <f>SUMIFS('Detail from revised'!AS:AS,'Detail from revised'!$E:$E,'App 2 Revenue Budget'!$A38,'Detail from revised'!$P:$P,'App 2 Revenue Budget'!$F38,'Detail from revised'!$C:$C,"NCOS")</f>
        <v>-100</v>
      </c>
      <c r="K38" s="214">
        <f>+J38-G38</f>
        <v>0</v>
      </c>
      <c r="L38" s="338"/>
    </row>
    <row r="39" spans="1:13" s="219" customFormat="1" x14ac:dyDescent="0.3">
      <c r="B39" s="220"/>
      <c r="C39" s="220"/>
      <c r="D39" s="221" t="s">
        <v>1193</v>
      </c>
      <c r="E39" s="221" t="s">
        <v>1295</v>
      </c>
      <c r="F39" s="222"/>
      <c r="G39" s="223">
        <f>G38+G37</f>
        <v>543211</v>
      </c>
      <c r="H39" s="223">
        <f>H38+H37</f>
        <v>500460</v>
      </c>
      <c r="I39" s="223">
        <f>I38+I37</f>
        <v>83000</v>
      </c>
      <c r="J39" s="223">
        <f>J38+J37</f>
        <v>583460</v>
      </c>
      <c r="K39" s="223">
        <f>K38+K37</f>
        <v>40249</v>
      </c>
      <c r="L39" s="339">
        <f>IF(G39=0,"",K39/G39)</f>
        <v>7.4094596758902162E-2</v>
      </c>
      <c r="M39" s="329"/>
    </row>
    <row r="40" spans="1:13" x14ac:dyDescent="0.3">
      <c r="A40" t="s">
        <v>3349</v>
      </c>
      <c r="B40" s="216"/>
      <c r="C40" s="216"/>
      <c r="D40" s="7" t="s">
        <v>360</v>
      </c>
      <c r="E40" s="7"/>
      <c r="F40" s="217" t="s">
        <v>1185</v>
      </c>
      <c r="G40" s="214">
        <f>SUMIFS('Detail from revised'!V:V,'Detail from revised'!$E:$E,'App 2 Revenue Budget'!$A40,'Detail from revised'!$P:$P,'App 2 Revenue Budget'!$F40,'Detail from revised'!$C:$C,"NCOS")</f>
        <v>39730</v>
      </c>
      <c r="H40" s="214">
        <f>SUMIFS('Detail from revised'!AP:AP,'Detail from revised'!$E:$E,'App 2 Revenue Budget'!$A40,'Detail from revised'!$P:$P,'App 2 Revenue Budget'!$F40,'Detail from revised'!$C:$C,"NCOS")</f>
        <v>39730</v>
      </c>
      <c r="I40" s="214">
        <f>SUMIFS('Detail from revised'!AQ:AQ,'Detail from revised'!$E:$E,'App 2 Revenue Budget'!$A40,'Detail from revised'!$P:$P,'App 2 Revenue Budget'!$F40,'Detail from revised'!$C:$C,"NCOS")</f>
        <v>0</v>
      </c>
      <c r="J40" s="214">
        <f>SUMIFS('Detail from revised'!AS:AS,'Detail from revised'!$E:$E,'App 2 Revenue Budget'!$A40,'Detail from revised'!$P:$P,'App 2 Revenue Budget'!$F40,'Detail from revised'!$C:$C,"NCOS")</f>
        <v>39730</v>
      </c>
      <c r="K40" s="214">
        <f>+J40-G40</f>
        <v>0</v>
      </c>
      <c r="L40" s="337"/>
    </row>
    <row r="41" spans="1:13" x14ac:dyDescent="0.3">
      <c r="A41" t="s">
        <v>3349</v>
      </c>
      <c r="B41" s="216"/>
      <c r="C41" s="216"/>
      <c r="D41" s="7" t="s">
        <v>360</v>
      </c>
      <c r="E41" s="7"/>
      <c r="F41" s="217" t="s">
        <v>1186</v>
      </c>
      <c r="G41" s="214">
        <f>SUMIFS('Detail from revised'!V:V,'Detail from revised'!$E:$E,'App 2 Revenue Budget'!$A41,'Detail from revised'!$P:$P,'App 2 Revenue Budget'!$F41,'Detail from revised'!$C:$C,"NCOS")</f>
        <v>-342380</v>
      </c>
      <c r="H41" s="214">
        <f>SUMIFS('Detail from revised'!AP:AP,'Detail from revised'!$E:$E,'App 2 Revenue Budget'!$A41,'Detail from revised'!$P:$P,'App 2 Revenue Budget'!$F41,'Detail from revised'!$C:$C,"NCOS")</f>
        <v>-301170</v>
      </c>
      <c r="I41" s="214">
        <f>SUMIFS('Detail from revised'!AQ:AQ,'Detail from revised'!$E:$E,'App 2 Revenue Budget'!$A41,'Detail from revised'!$P:$P,'App 2 Revenue Budget'!$F41,'Detail from revised'!$C:$C,"NCOS")</f>
        <v>0</v>
      </c>
      <c r="J41" s="214">
        <f>SUMIFS('Detail from revised'!AS:AS,'Detail from revised'!$E:$E,'App 2 Revenue Budget'!$A41,'Detail from revised'!$P:$P,'App 2 Revenue Budget'!$F41,'Detail from revised'!$C:$C,"NCOS")</f>
        <v>-301170</v>
      </c>
      <c r="K41" s="214">
        <f>+J41-G41</f>
        <v>41210</v>
      </c>
      <c r="L41" s="338"/>
      <c r="M41" s="8" t="s">
        <v>3462</v>
      </c>
    </row>
    <row r="42" spans="1:13" s="219" customFormat="1" x14ac:dyDescent="0.3">
      <c r="B42" s="220"/>
      <c r="C42" s="220"/>
      <c r="D42" s="221" t="s">
        <v>1194</v>
      </c>
      <c r="E42" s="221" t="s">
        <v>1295</v>
      </c>
      <c r="F42" s="222"/>
      <c r="G42" s="223">
        <f>G41+G40</f>
        <v>-302650</v>
      </c>
      <c r="H42" s="223">
        <f>H41+H40</f>
        <v>-261440</v>
      </c>
      <c r="I42" s="223">
        <f>I41+I40</f>
        <v>0</v>
      </c>
      <c r="J42" s="223">
        <f>J41+J40</f>
        <v>-261440</v>
      </c>
      <c r="K42" s="223">
        <f>K41+K40</f>
        <v>41210</v>
      </c>
      <c r="L42" s="339">
        <f>IF(G42=0,"",K42/G42)</f>
        <v>-0.13616388567652404</v>
      </c>
      <c r="M42" s="329"/>
    </row>
    <row r="43" spans="1:13" hidden="1" x14ac:dyDescent="0.3">
      <c r="A43" t="s">
        <v>3350</v>
      </c>
      <c r="B43" s="216"/>
      <c r="C43" s="216"/>
      <c r="D43" s="7" t="s">
        <v>280</v>
      </c>
      <c r="E43" s="7"/>
      <c r="F43" s="217" t="s">
        <v>1185</v>
      </c>
      <c r="G43" s="214">
        <f>SUMIFS('Detail from revised'!V:V,'Detail from revised'!$E:$E,'App 2 Revenue Budget'!$A43,'Detail from revised'!$P:$P,'App 2 Revenue Budget'!$F43,'Detail from revised'!$C:$C,"NCOS")</f>
        <v>0</v>
      </c>
      <c r="H43" s="214">
        <f>SUMIFS('Detail from revised'!AP:AP,'Detail from revised'!$E:$E,'App 2 Revenue Budget'!$A43,'Detail from revised'!$P:$P,'App 2 Revenue Budget'!$F43,'Detail from revised'!$C:$C,"NCOS")</f>
        <v>0</v>
      </c>
      <c r="I43" s="214">
        <f>SUMIFS('Detail from revised'!AQ:AQ,'Detail from revised'!$E:$E,'App 2 Revenue Budget'!$A43,'Detail from revised'!$P:$P,'App 2 Revenue Budget'!$F43,'Detail from revised'!$C:$C,"NCOS")</f>
        <v>0</v>
      </c>
      <c r="J43" s="214">
        <f>SUMIFS('Detail from revised'!AS:AS,'Detail from revised'!$E:$E,'App 2 Revenue Budget'!$A43,'Detail from revised'!$P:$P,'App 2 Revenue Budget'!$F43,'Detail from revised'!$C:$C,"NCOS")</f>
        <v>0</v>
      </c>
      <c r="K43" s="214">
        <f>+J43-G43</f>
        <v>0</v>
      </c>
      <c r="L43" s="337"/>
    </row>
    <row r="44" spans="1:13" hidden="1" x14ac:dyDescent="0.3">
      <c r="A44" t="s">
        <v>3350</v>
      </c>
      <c r="B44" s="216"/>
      <c r="C44" s="216"/>
      <c r="D44" s="7" t="s">
        <v>280</v>
      </c>
      <c r="E44" s="7"/>
      <c r="F44" s="217" t="s">
        <v>1186</v>
      </c>
      <c r="G44" s="214">
        <f>SUMIFS('Detail from revised'!V:V,'Detail from revised'!$E:$E,'App 2 Revenue Budget'!$A44,'Detail from revised'!$P:$P,'App 2 Revenue Budget'!$F44,'Detail from revised'!$C:$C,"NCOS")</f>
        <v>0</v>
      </c>
      <c r="H44" s="214">
        <f>SUMIFS('Detail from revised'!AP:AP,'Detail from revised'!$E:$E,'App 2 Revenue Budget'!$A44,'Detail from revised'!$P:$P,'App 2 Revenue Budget'!$F44,'Detail from revised'!$C:$C,"NCOS")</f>
        <v>0</v>
      </c>
      <c r="I44" s="214">
        <f>SUMIFS('Detail from revised'!AQ:AQ,'Detail from revised'!$E:$E,'App 2 Revenue Budget'!$A44,'Detail from revised'!$P:$P,'App 2 Revenue Budget'!$F44,'Detail from revised'!$C:$C,"NCOS")</f>
        <v>0</v>
      </c>
      <c r="J44" s="214">
        <f>SUMIFS('Detail from revised'!AS:AS,'Detail from revised'!$E:$E,'App 2 Revenue Budget'!$A44,'Detail from revised'!$P:$P,'App 2 Revenue Budget'!$F44,'Detail from revised'!$C:$C,"NCOS")</f>
        <v>0</v>
      </c>
      <c r="K44" s="214">
        <f>+J44-G44</f>
        <v>0</v>
      </c>
      <c r="L44" s="338"/>
    </row>
    <row r="45" spans="1:13" s="219" customFormat="1" hidden="1" x14ac:dyDescent="0.3">
      <c r="B45" s="220"/>
      <c r="C45" s="220"/>
      <c r="D45" s="221" t="s">
        <v>1195</v>
      </c>
      <c r="E45" s="221" t="s">
        <v>1295</v>
      </c>
      <c r="F45" s="222"/>
      <c r="G45" s="223">
        <f>G44+G43</f>
        <v>0</v>
      </c>
      <c r="H45" s="223">
        <f>H44+H43</f>
        <v>0</v>
      </c>
      <c r="I45" s="223">
        <f>I44+I43</f>
        <v>0</v>
      </c>
      <c r="J45" s="223">
        <f>J44+J43</f>
        <v>0</v>
      </c>
      <c r="K45" s="223">
        <f>K44+K43</f>
        <v>0</v>
      </c>
      <c r="L45" s="339" t="str">
        <f>IF(G45=0,"",K45/G45)</f>
        <v/>
      </c>
      <c r="M45" s="329"/>
    </row>
    <row r="46" spans="1:13" x14ac:dyDescent="0.3">
      <c r="A46" t="s">
        <v>3351</v>
      </c>
      <c r="B46" s="216"/>
      <c r="C46" s="216"/>
      <c r="D46" s="7" t="s">
        <v>282</v>
      </c>
      <c r="E46" s="7"/>
      <c r="F46" s="217" t="s">
        <v>1185</v>
      </c>
      <c r="G46" s="214">
        <f>SUMIFS('Detail from revised'!V:V,'Detail from revised'!$E:$E,'App 2 Revenue Budget'!$A46,'Detail from revised'!$P:$P,'App 2 Revenue Budget'!$F46,'Detail from revised'!$C:$C,"NCOS")</f>
        <v>101000</v>
      </c>
      <c r="H46" s="214">
        <f>SUMIFS('Detail from revised'!AP:AP,'Detail from revised'!$E:$E,'App 2 Revenue Budget'!$A46,'Detail from revised'!$P:$P,'App 2 Revenue Budget'!$F46,'Detail from revised'!$C:$C,"NCOS")</f>
        <v>134240</v>
      </c>
      <c r="I46" s="214">
        <f>SUMIFS('Detail from revised'!AQ:AQ,'Detail from revised'!$E:$E,'App 2 Revenue Budget'!$A46,'Detail from revised'!$P:$P,'App 2 Revenue Budget'!$F46,'Detail from revised'!$C:$C,"NCOS")</f>
        <v>0</v>
      </c>
      <c r="J46" s="214">
        <f>SUMIFS('Detail from revised'!AS:AS,'Detail from revised'!$E:$E,'App 2 Revenue Budget'!$A46,'Detail from revised'!$P:$P,'App 2 Revenue Budget'!$F46,'Detail from revised'!$C:$C,"NCOS")</f>
        <v>134240</v>
      </c>
      <c r="K46" s="214">
        <f>+J46-G46</f>
        <v>33240</v>
      </c>
      <c r="L46" s="337"/>
      <c r="M46" s="8" t="s">
        <v>3463</v>
      </c>
    </row>
    <row r="47" spans="1:13" x14ac:dyDescent="0.3">
      <c r="A47" t="s">
        <v>3351</v>
      </c>
      <c r="B47" s="216"/>
      <c r="C47" s="216"/>
      <c r="D47" s="7" t="s">
        <v>282</v>
      </c>
      <c r="E47" s="7"/>
      <c r="F47" s="217" t="s">
        <v>1186</v>
      </c>
      <c r="G47" s="214">
        <f>SUMIFS('Detail from revised'!V:V,'Detail from revised'!$E:$E,'App 2 Revenue Budget'!$A47,'Detail from revised'!$P:$P,'App 2 Revenue Budget'!$F47,'Detail from revised'!$C:$C,"NCOS")</f>
        <v>0</v>
      </c>
      <c r="H47" s="214">
        <f>SUMIFS('Detail from revised'!AP:AP,'Detail from revised'!$E:$E,'App 2 Revenue Budget'!$A47,'Detail from revised'!$P:$P,'App 2 Revenue Budget'!$F47,'Detail from revised'!$C:$C,"NCOS")</f>
        <v>0</v>
      </c>
      <c r="I47" s="214">
        <f>SUMIFS('Detail from revised'!AQ:AQ,'Detail from revised'!$E:$E,'App 2 Revenue Budget'!$A47,'Detail from revised'!$P:$P,'App 2 Revenue Budget'!$F47,'Detail from revised'!$C:$C,"NCOS")</f>
        <v>0</v>
      </c>
      <c r="J47" s="214">
        <f>SUMIFS('Detail from revised'!AS:AS,'Detail from revised'!$E:$E,'App 2 Revenue Budget'!$A47,'Detail from revised'!$P:$P,'App 2 Revenue Budget'!$F47,'Detail from revised'!$C:$C,"NCOS")</f>
        <v>0</v>
      </c>
      <c r="K47" s="214">
        <f>+J47-G47</f>
        <v>0</v>
      </c>
      <c r="L47" s="338"/>
    </row>
    <row r="48" spans="1:13" s="219" customFormat="1" x14ac:dyDescent="0.3">
      <c r="B48" s="220"/>
      <c r="C48" s="220"/>
      <c r="D48" s="221" t="s">
        <v>1196</v>
      </c>
      <c r="E48" s="221" t="s">
        <v>1295</v>
      </c>
      <c r="F48" s="222"/>
      <c r="G48" s="223">
        <f>G47+G46</f>
        <v>101000</v>
      </c>
      <c r="H48" s="223">
        <f>H47+H46</f>
        <v>134240</v>
      </c>
      <c r="I48" s="223">
        <f>I47+I46</f>
        <v>0</v>
      </c>
      <c r="J48" s="223">
        <f>J47+J46</f>
        <v>134240</v>
      </c>
      <c r="K48" s="223">
        <f>K47+K46</f>
        <v>33240</v>
      </c>
      <c r="L48" s="339">
        <f>IF(G48=0,"",K48/G48)</f>
        <v>0.32910891089108912</v>
      </c>
      <c r="M48" s="329"/>
    </row>
    <row r="49" spans="1:13" x14ac:dyDescent="0.3">
      <c r="A49" t="s">
        <v>3352</v>
      </c>
      <c r="B49" s="216"/>
      <c r="C49" s="216"/>
      <c r="D49" s="7" t="s">
        <v>289</v>
      </c>
      <c r="E49" s="7"/>
      <c r="F49" s="217" t="s">
        <v>1185</v>
      </c>
      <c r="G49" s="214">
        <f>SUMIFS('Detail from revised'!V:V,'Detail from revised'!$E:$E,'App 2 Revenue Budget'!$A49,'Detail from revised'!$P:$P,'App 2 Revenue Budget'!$F49,'Detail from revised'!$C:$C,"NCOS")</f>
        <v>52620</v>
      </c>
      <c r="H49" s="214">
        <f>SUMIFS('Detail from revised'!AP:AP,'Detail from revised'!$E:$E,'App 2 Revenue Budget'!$A49,'Detail from revised'!$P:$P,'App 2 Revenue Budget'!$F49,'Detail from revised'!$C:$C,"NCOS")</f>
        <v>52620</v>
      </c>
      <c r="I49" s="214">
        <f>SUMIFS('Detail from revised'!AQ:AQ,'Detail from revised'!$E:$E,'App 2 Revenue Budget'!$A49,'Detail from revised'!$P:$P,'App 2 Revenue Budget'!$F49,'Detail from revised'!$C:$C,"NCOS")</f>
        <v>0</v>
      </c>
      <c r="J49" s="214">
        <f>SUMIFS('Detail from revised'!AS:AS,'Detail from revised'!$E:$E,'App 2 Revenue Budget'!$A49,'Detail from revised'!$P:$P,'App 2 Revenue Budget'!$F49,'Detail from revised'!$C:$C,"NCOS")</f>
        <v>52620</v>
      </c>
      <c r="K49" s="214">
        <f>+J49-G49</f>
        <v>0</v>
      </c>
      <c r="L49" s="337"/>
    </row>
    <row r="50" spans="1:13" x14ac:dyDescent="0.3">
      <c r="A50" t="s">
        <v>3352</v>
      </c>
      <c r="B50" s="216"/>
      <c r="C50" s="216"/>
      <c r="D50" s="7" t="s">
        <v>289</v>
      </c>
      <c r="E50" s="7"/>
      <c r="F50" s="217" t="s">
        <v>1186</v>
      </c>
      <c r="G50" s="214">
        <f>SUMIFS('Detail from revised'!V:V,'Detail from revised'!$E:$E,'App 2 Revenue Budget'!$A50,'Detail from revised'!$P:$P,'App 2 Revenue Budget'!$F50,'Detail from revised'!$C:$C,"NCOS")</f>
        <v>0</v>
      </c>
      <c r="H50" s="214">
        <f>SUMIFS('Detail from revised'!AP:AP,'Detail from revised'!$E:$E,'App 2 Revenue Budget'!$A50,'Detail from revised'!$P:$P,'App 2 Revenue Budget'!$F50,'Detail from revised'!$C:$C,"NCOS")</f>
        <v>0</v>
      </c>
      <c r="I50" s="214">
        <f>SUMIFS('Detail from revised'!AQ:AQ,'Detail from revised'!$E:$E,'App 2 Revenue Budget'!$A50,'Detail from revised'!$P:$P,'App 2 Revenue Budget'!$F50,'Detail from revised'!$C:$C,"NCOS")</f>
        <v>0</v>
      </c>
      <c r="J50" s="214">
        <f>SUMIFS('Detail from revised'!AS:AS,'Detail from revised'!$E:$E,'App 2 Revenue Budget'!$A50,'Detail from revised'!$P:$P,'App 2 Revenue Budget'!$F50,'Detail from revised'!$C:$C,"NCOS")</f>
        <v>0</v>
      </c>
      <c r="K50" s="214">
        <f>+J50-G50</f>
        <v>0</v>
      </c>
      <c r="L50" s="338"/>
    </row>
    <row r="51" spans="1:13" s="219" customFormat="1" x14ac:dyDescent="0.3">
      <c r="B51" s="220"/>
      <c r="C51" s="220"/>
      <c r="D51" s="221" t="s">
        <v>1197</v>
      </c>
      <c r="E51" s="221" t="s">
        <v>1295</v>
      </c>
      <c r="F51" s="222"/>
      <c r="G51" s="223">
        <f>G50+G49</f>
        <v>52620</v>
      </c>
      <c r="H51" s="223">
        <f>H50+H49</f>
        <v>52620</v>
      </c>
      <c r="I51" s="223">
        <f>I50+I49</f>
        <v>0</v>
      </c>
      <c r="J51" s="223">
        <f>J50+J49</f>
        <v>52620</v>
      </c>
      <c r="K51" s="223">
        <f>K50+K49</f>
        <v>0</v>
      </c>
      <c r="L51" s="339">
        <f>IF(G51=0,"",K51/G51)</f>
        <v>0</v>
      </c>
      <c r="M51" s="329"/>
    </row>
    <row r="52" spans="1:13" x14ac:dyDescent="0.3">
      <c r="A52" t="s">
        <v>3353</v>
      </c>
      <c r="B52" s="216"/>
      <c r="C52" s="216"/>
      <c r="D52" s="7" t="s">
        <v>305</v>
      </c>
      <c r="E52" s="7"/>
      <c r="F52" s="217" t="s">
        <v>1185</v>
      </c>
      <c r="G52" s="214">
        <f>SUMIFS('Detail from revised'!V:V,'Detail from revised'!$E:$E,'App 2 Revenue Budget'!$A52,'Detail from revised'!$P:$P,'App 2 Revenue Budget'!$F52,'Detail from revised'!$C:$C,"NCOS")</f>
        <v>193871</v>
      </c>
      <c r="H52" s="214">
        <f>SUMIFS('Detail from revised'!AP:AP,'Detail from revised'!$E:$E,'App 2 Revenue Budget'!$A52,'Detail from revised'!$P:$P,'App 2 Revenue Budget'!$F52,'Detail from revised'!$C:$C,"NCOS")</f>
        <v>193920</v>
      </c>
      <c r="I52" s="214">
        <f>SUMIFS('Detail from revised'!AQ:AQ,'Detail from revised'!$E:$E,'App 2 Revenue Budget'!$A52,'Detail from revised'!$P:$P,'App 2 Revenue Budget'!$F52,'Detail from revised'!$C:$C,"NCOS")</f>
        <v>0</v>
      </c>
      <c r="J52" s="214">
        <f>SUMIFS('Detail from revised'!AS:AS,'Detail from revised'!$E:$E,'App 2 Revenue Budget'!$A52,'Detail from revised'!$P:$P,'App 2 Revenue Budget'!$F52,'Detail from revised'!$C:$C,"NCOS")</f>
        <v>193920</v>
      </c>
      <c r="K52" s="214">
        <f>+J52-G52</f>
        <v>49</v>
      </c>
      <c r="L52" s="337"/>
    </row>
    <row r="53" spans="1:13" x14ac:dyDescent="0.3">
      <c r="A53" t="s">
        <v>3353</v>
      </c>
      <c r="B53" s="216"/>
      <c r="C53" s="216"/>
      <c r="D53" s="7" t="s">
        <v>305</v>
      </c>
      <c r="E53" s="7"/>
      <c r="F53" s="217" t="s">
        <v>1186</v>
      </c>
      <c r="G53" s="214">
        <f>SUMIFS('Detail from revised'!V:V,'Detail from revised'!$E:$E,'App 2 Revenue Budget'!$A53,'Detail from revised'!$P:$P,'App 2 Revenue Budget'!$F53,'Detail from revised'!$C:$C,"NCOS")</f>
        <v>0</v>
      </c>
      <c r="H53" s="214">
        <f>SUMIFS('Detail from revised'!AP:AP,'Detail from revised'!$E:$E,'App 2 Revenue Budget'!$A53,'Detail from revised'!$P:$P,'App 2 Revenue Budget'!$F53,'Detail from revised'!$C:$C,"NCOS")</f>
        <v>0</v>
      </c>
      <c r="I53" s="214">
        <f>SUMIFS('Detail from revised'!AQ:AQ,'Detail from revised'!$E:$E,'App 2 Revenue Budget'!$A53,'Detail from revised'!$P:$P,'App 2 Revenue Budget'!$F53,'Detail from revised'!$C:$C,"NCOS")</f>
        <v>0</v>
      </c>
      <c r="J53" s="214">
        <f>SUMIFS('Detail from revised'!AS:AS,'Detail from revised'!$E:$E,'App 2 Revenue Budget'!$A53,'Detail from revised'!$P:$P,'App 2 Revenue Budget'!$F53,'Detail from revised'!$C:$C,"NCOS")</f>
        <v>0</v>
      </c>
      <c r="K53" s="214">
        <f>+J53-G53</f>
        <v>0</v>
      </c>
      <c r="L53" s="338"/>
    </row>
    <row r="54" spans="1:13" s="219" customFormat="1" x14ac:dyDescent="0.3">
      <c r="B54" s="220"/>
      <c r="C54" s="220"/>
      <c r="D54" s="221" t="s">
        <v>1198</v>
      </c>
      <c r="E54" s="221" t="s">
        <v>1295</v>
      </c>
      <c r="F54" s="222"/>
      <c r="G54" s="223">
        <f>G53+G52</f>
        <v>193871</v>
      </c>
      <c r="H54" s="223">
        <f>H53+H52</f>
        <v>193920</v>
      </c>
      <c r="I54" s="223">
        <f>I53+I52</f>
        <v>0</v>
      </c>
      <c r="J54" s="223">
        <f>J53+J52</f>
        <v>193920</v>
      </c>
      <c r="K54" s="223">
        <f>K53+K52</f>
        <v>49</v>
      </c>
      <c r="L54" s="339">
        <f>IF(G54=0,"",K54/G54)</f>
        <v>2.5274538223870512E-4</v>
      </c>
      <c r="M54" s="329"/>
    </row>
    <row r="55" spans="1:13" x14ac:dyDescent="0.3">
      <c r="A55" t="s">
        <v>3354</v>
      </c>
      <c r="B55" s="216"/>
      <c r="C55" s="216"/>
      <c r="D55" s="7" t="s">
        <v>310</v>
      </c>
      <c r="E55" s="7"/>
      <c r="F55" s="217" t="s">
        <v>1185</v>
      </c>
      <c r="G55" s="214">
        <f>SUMIFS('Detail from revised'!V:V,'Detail from revised'!$E:$E,'App 2 Revenue Budget'!$A55,'Detail from revised'!$P:$P,'App 2 Revenue Budget'!$F55,'Detail from revised'!$C:$C,"NCOS")</f>
        <v>54000</v>
      </c>
      <c r="H55" s="214">
        <f>SUMIFS('Detail from revised'!AP:AP,'Detail from revised'!$E:$E,'App 2 Revenue Budget'!$A55,'Detail from revised'!$P:$P,'App 2 Revenue Budget'!$F55,'Detail from revised'!$C:$C,"NCOS")</f>
        <v>54000</v>
      </c>
      <c r="I55" s="214">
        <f>SUMIFS('Detail from revised'!AQ:AQ,'Detail from revised'!$E:$E,'App 2 Revenue Budget'!$A55,'Detail from revised'!$P:$P,'App 2 Revenue Budget'!$F55,'Detail from revised'!$C:$C,"NCOS")</f>
        <v>50000</v>
      </c>
      <c r="J55" s="214">
        <f>SUMIFS('Detail from revised'!AS:AS,'Detail from revised'!$E:$E,'App 2 Revenue Budget'!$A55,'Detail from revised'!$P:$P,'App 2 Revenue Budget'!$F55,'Detail from revised'!$C:$C,"NCOS")</f>
        <v>104000</v>
      </c>
      <c r="K55" s="214">
        <f>+J55-G55</f>
        <v>50000</v>
      </c>
      <c r="L55" s="337"/>
      <c r="M55" s="8" t="s">
        <v>3464</v>
      </c>
    </row>
    <row r="56" spans="1:13" x14ac:dyDescent="0.3">
      <c r="A56" t="s">
        <v>3354</v>
      </c>
      <c r="B56" s="216"/>
      <c r="C56" s="216"/>
      <c r="D56" s="7" t="s">
        <v>310</v>
      </c>
      <c r="E56" s="7"/>
      <c r="F56" s="217" t="s">
        <v>1186</v>
      </c>
      <c r="G56" s="214">
        <f>SUMIFS('Detail from revised'!V:V,'Detail from revised'!$E:$E,'App 2 Revenue Budget'!$A56,'Detail from revised'!$P:$P,'App 2 Revenue Budget'!$F56,'Detail from revised'!$C:$C,"NCOS")</f>
        <v>0</v>
      </c>
      <c r="H56" s="214">
        <f>SUMIFS('Detail from revised'!AP:AP,'Detail from revised'!$E:$E,'App 2 Revenue Budget'!$A56,'Detail from revised'!$P:$P,'App 2 Revenue Budget'!$F56,'Detail from revised'!$C:$C,"NCOS")</f>
        <v>0</v>
      </c>
      <c r="I56" s="214">
        <f>SUMIFS('Detail from revised'!AQ:AQ,'Detail from revised'!$E:$E,'App 2 Revenue Budget'!$A56,'Detail from revised'!$P:$P,'App 2 Revenue Budget'!$F56,'Detail from revised'!$C:$C,"NCOS")</f>
        <v>0</v>
      </c>
      <c r="J56" s="214">
        <f>SUMIFS('Detail from revised'!AS:AS,'Detail from revised'!$E:$E,'App 2 Revenue Budget'!$A56,'Detail from revised'!$P:$P,'App 2 Revenue Budget'!$F56,'Detail from revised'!$C:$C,"NCOS")</f>
        <v>0</v>
      </c>
      <c r="K56" s="214">
        <f>+J56-G56</f>
        <v>0</v>
      </c>
      <c r="L56" s="338"/>
    </row>
    <row r="57" spans="1:13" s="219" customFormat="1" x14ac:dyDescent="0.3">
      <c r="B57" s="220"/>
      <c r="C57" s="220"/>
      <c r="D57" s="221" t="s">
        <v>1199</v>
      </c>
      <c r="E57" s="221" t="s">
        <v>1295</v>
      </c>
      <c r="F57" s="222"/>
      <c r="G57" s="223">
        <f>G56+G55</f>
        <v>54000</v>
      </c>
      <c r="H57" s="223">
        <f>H56+H55</f>
        <v>54000</v>
      </c>
      <c r="I57" s="223">
        <f>I56+I55</f>
        <v>50000</v>
      </c>
      <c r="J57" s="223">
        <f>J56+J55</f>
        <v>104000</v>
      </c>
      <c r="K57" s="223">
        <f>K56+K55</f>
        <v>50000</v>
      </c>
      <c r="L57" s="339">
        <f>IF(G57=0,"",K57/G57)</f>
        <v>0.92592592592592593</v>
      </c>
      <c r="M57" s="329"/>
    </row>
    <row r="58" spans="1:13" x14ac:dyDescent="0.3">
      <c r="A58" t="s">
        <v>3355</v>
      </c>
      <c r="B58" s="216"/>
      <c r="C58" s="216" t="s">
        <v>1200</v>
      </c>
      <c r="D58" s="7" t="s">
        <v>379</v>
      </c>
      <c r="E58" s="7"/>
      <c r="F58" s="217" t="s">
        <v>1185</v>
      </c>
      <c r="G58" s="214">
        <f>SUMIFS('Detail from revised'!V:V,'Detail from revised'!$E:$E,'App 2 Revenue Budget'!$A58,'Detail from revised'!$P:$P,'App 2 Revenue Budget'!$F58,'Detail from revised'!$C:$C,"NCOS")</f>
        <v>257540</v>
      </c>
      <c r="H58" s="214">
        <f>SUMIFS('Detail from revised'!AP:AP,'Detail from revised'!$E:$E,'App 2 Revenue Budget'!$A58,'Detail from revised'!$P:$P,'App 2 Revenue Budget'!$F58,'Detail from revised'!$C:$C,"NCOS")</f>
        <v>246614</v>
      </c>
      <c r="I58" s="214">
        <f>SUMIFS('Detail from revised'!AQ:AQ,'Detail from revised'!$E:$E,'App 2 Revenue Budget'!$A58,'Detail from revised'!$P:$P,'App 2 Revenue Budget'!$F58,'Detail from revised'!$C:$C,"NCOS")</f>
        <v>0</v>
      </c>
      <c r="J58" s="214">
        <f>SUMIFS('Detail from revised'!AS:AS,'Detail from revised'!$E:$E,'App 2 Revenue Budget'!$A58,'Detail from revised'!$P:$P,'App 2 Revenue Budget'!$F58,'Detail from revised'!$C:$C,"NCOS")</f>
        <v>246614</v>
      </c>
      <c r="K58" s="214">
        <f>+J58-G58</f>
        <v>-10926</v>
      </c>
      <c r="L58" s="337"/>
    </row>
    <row r="59" spans="1:13" x14ac:dyDescent="0.3">
      <c r="A59" t="s">
        <v>3355</v>
      </c>
      <c r="B59" s="216"/>
      <c r="C59" s="216"/>
      <c r="D59" s="7" t="s">
        <v>379</v>
      </c>
      <c r="E59" s="7"/>
      <c r="F59" s="217" t="s">
        <v>1186</v>
      </c>
      <c r="G59" s="214">
        <f>SUMIFS('Detail from revised'!V:V,'Detail from revised'!$E:$E,'App 2 Revenue Budget'!$A59,'Detail from revised'!$P:$P,'App 2 Revenue Budget'!$F59,'Detail from revised'!$C:$C,"NCOS")</f>
        <v>0</v>
      </c>
      <c r="H59" s="214">
        <f>SUMIFS('Detail from revised'!AP:AP,'Detail from revised'!$E:$E,'App 2 Revenue Budget'!$A59,'Detail from revised'!$P:$P,'App 2 Revenue Budget'!$F59,'Detail from revised'!$C:$C,"NCOS")</f>
        <v>0</v>
      </c>
      <c r="I59" s="214">
        <f>SUMIFS('Detail from revised'!AQ:AQ,'Detail from revised'!$E:$E,'App 2 Revenue Budget'!$A59,'Detail from revised'!$P:$P,'App 2 Revenue Budget'!$F59,'Detail from revised'!$C:$C,"NCOS")</f>
        <v>0</v>
      </c>
      <c r="J59" s="214">
        <f>SUMIFS('Detail from revised'!AS:AS,'Detail from revised'!$E:$E,'App 2 Revenue Budget'!$A59,'Detail from revised'!$P:$P,'App 2 Revenue Budget'!$F59,'Detail from revised'!$C:$C,"NCOS")</f>
        <v>0</v>
      </c>
      <c r="K59" s="214">
        <f>+J59-G59</f>
        <v>0</v>
      </c>
      <c r="L59" s="338"/>
    </row>
    <row r="60" spans="1:13" s="219" customFormat="1" x14ac:dyDescent="0.3">
      <c r="B60" s="220"/>
      <c r="C60" s="220"/>
      <c r="D60" s="221" t="s">
        <v>1201</v>
      </c>
      <c r="E60" s="221" t="s">
        <v>1295</v>
      </c>
      <c r="F60" s="222"/>
      <c r="G60" s="223">
        <f>G59+G58</f>
        <v>257540</v>
      </c>
      <c r="H60" s="223">
        <f>H59+H58</f>
        <v>246614</v>
      </c>
      <c r="I60" s="223">
        <f>I59+I58</f>
        <v>0</v>
      </c>
      <c r="J60" s="223">
        <f>J59+J58</f>
        <v>246614</v>
      </c>
      <c r="K60" s="223">
        <f>K59+K58</f>
        <v>-10926</v>
      </c>
      <c r="L60" s="339">
        <f>IF(G60=0,"",K60/G60)</f>
        <v>-4.2424477751028963E-2</v>
      </c>
      <c r="M60" s="329"/>
    </row>
    <row r="61" spans="1:13" x14ac:dyDescent="0.3">
      <c r="A61" t="s">
        <v>3356</v>
      </c>
      <c r="B61" s="216"/>
      <c r="C61" s="216"/>
      <c r="D61" s="7" t="s">
        <v>400</v>
      </c>
      <c r="E61" s="7"/>
      <c r="F61" s="217" t="s">
        <v>1185</v>
      </c>
      <c r="G61" s="214">
        <f>SUMIFS('Detail from revised'!V:V,'Detail from revised'!$E:$E,'App 2 Revenue Budget'!$A61,'Detail from revised'!$P:$P,'App 2 Revenue Budget'!$F61,'Detail from revised'!$C:$C,"NCOS")</f>
        <v>674549</v>
      </c>
      <c r="H61" s="214">
        <f>SUMIFS('Detail from revised'!AP:AP,'Detail from revised'!$E:$E,'App 2 Revenue Budget'!$A61,'Detail from revised'!$P:$P,'App 2 Revenue Budget'!$F61,'Detail from revised'!$C:$C,"NCOS")</f>
        <v>632156</v>
      </c>
      <c r="I61" s="214">
        <f>SUMIFS('Detail from revised'!AQ:AQ,'Detail from revised'!$E:$E,'App 2 Revenue Budget'!$A61,'Detail from revised'!$P:$P,'App 2 Revenue Budget'!$F61,'Detail from revised'!$C:$C,"NCOS")</f>
        <v>40000</v>
      </c>
      <c r="J61" s="214">
        <f>SUMIFS('Detail from revised'!AS:AS,'Detail from revised'!$E:$E,'App 2 Revenue Budget'!$A61,'Detail from revised'!$P:$P,'App 2 Revenue Budget'!$F61,'Detail from revised'!$C:$C,"NCOS")</f>
        <v>672156</v>
      </c>
      <c r="K61" s="214">
        <f>+J61-G61</f>
        <v>-2393</v>
      </c>
      <c r="L61" s="337"/>
    </row>
    <row r="62" spans="1:13" x14ac:dyDescent="0.3">
      <c r="A62" t="s">
        <v>3356</v>
      </c>
      <c r="B62" s="216"/>
      <c r="C62" s="216"/>
      <c r="D62" s="7" t="s">
        <v>400</v>
      </c>
      <c r="E62" s="7"/>
      <c r="F62" s="217" t="s">
        <v>1186</v>
      </c>
      <c r="G62" s="214">
        <f>SUMIFS('Detail from revised'!V:V,'Detail from revised'!$E:$E,'App 2 Revenue Budget'!$A62,'Detail from revised'!$P:$P,'App 2 Revenue Budget'!$F62,'Detail from revised'!$C:$C,"NCOS")</f>
        <v>-7670</v>
      </c>
      <c r="H62" s="214">
        <f>SUMIFS('Detail from revised'!AP:AP,'Detail from revised'!$E:$E,'App 2 Revenue Budget'!$A62,'Detail from revised'!$P:$P,'App 2 Revenue Budget'!$F62,'Detail from revised'!$C:$C,"NCOS")</f>
        <v>-7670</v>
      </c>
      <c r="I62" s="214">
        <f>SUMIFS('Detail from revised'!AQ:AQ,'Detail from revised'!$E:$E,'App 2 Revenue Budget'!$A62,'Detail from revised'!$P:$P,'App 2 Revenue Budget'!$F62,'Detail from revised'!$C:$C,"NCOS")</f>
        <v>0</v>
      </c>
      <c r="J62" s="214">
        <f>SUMIFS('Detail from revised'!AS:AS,'Detail from revised'!$E:$E,'App 2 Revenue Budget'!$A62,'Detail from revised'!$P:$P,'App 2 Revenue Budget'!$F62,'Detail from revised'!$C:$C,"NCOS")</f>
        <v>-7670</v>
      </c>
      <c r="K62" s="214">
        <f>+J62-G62</f>
        <v>0</v>
      </c>
      <c r="L62" s="338"/>
    </row>
    <row r="63" spans="1:13" s="219" customFormat="1" x14ac:dyDescent="0.3">
      <c r="B63" s="220"/>
      <c r="C63" s="220"/>
      <c r="D63" s="221" t="s">
        <v>1202</v>
      </c>
      <c r="E63" s="221" t="s">
        <v>1295</v>
      </c>
      <c r="F63" s="222"/>
      <c r="G63" s="223">
        <f>G62+G61</f>
        <v>666879</v>
      </c>
      <c r="H63" s="223">
        <f>H62+H61</f>
        <v>624486</v>
      </c>
      <c r="I63" s="223">
        <f>I62+I61</f>
        <v>40000</v>
      </c>
      <c r="J63" s="223">
        <f>J62+J61</f>
        <v>664486</v>
      </c>
      <c r="K63" s="223">
        <f>K62+K61</f>
        <v>-2393</v>
      </c>
      <c r="L63" s="339">
        <f>IF(G63=0,"",K63/G63)</f>
        <v>-3.588357108261019E-3</v>
      </c>
      <c r="M63" s="329"/>
    </row>
    <row r="64" spans="1:13" x14ac:dyDescent="0.3">
      <c r="A64" t="s">
        <v>1283</v>
      </c>
      <c r="B64" s="216"/>
      <c r="C64" s="216"/>
      <c r="D64" s="7" t="s">
        <v>148</v>
      </c>
      <c r="E64" s="7"/>
      <c r="F64" s="217" t="s">
        <v>1185</v>
      </c>
      <c r="G64" s="214">
        <f>SUMIFS('Detail from revised'!V:V,'Detail from revised'!$E:$E,'App 2 Revenue Budget'!$A64,'Detail from revised'!$P:$P,'App 2 Revenue Budget'!$F64,'Detail from revised'!$C:$C,"NCOS")</f>
        <v>21920</v>
      </c>
      <c r="H64" s="214">
        <f>SUMIFS('Detail from revised'!AP:AP,'Detail from revised'!$E:$E,'App 2 Revenue Budget'!$A64,'Detail from revised'!$P:$P,'App 2 Revenue Budget'!$F64,'Detail from revised'!$C:$C,"NCOS")</f>
        <v>23290</v>
      </c>
      <c r="I64" s="214">
        <f>SUMIFS('Detail from revised'!AQ:AQ,'Detail from revised'!$E:$E,'App 2 Revenue Budget'!$A64,'Detail from revised'!$P:$P,'App 2 Revenue Budget'!$F64,'Detail from revised'!$C:$C,"NCOS")</f>
        <v>0</v>
      </c>
      <c r="J64" s="214">
        <f>SUMIFS('Detail from revised'!AS:AS,'Detail from revised'!$E:$E,'App 2 Revenue Budget'!$A64,'Detail from revised'!$P:$P,'App 2 Revenue Budget'!$F64,'Detail from revised'!$C:$C,"NCOS")</f>
        <v>23290</v>
      </c>
      <c r="K64" s="214">
        <f>+J64-G64</f>
        <v>1370</v>
      </c>
      <c r="L64" s="337"/>
    </row>
    <row r="65" spans="1:13" x14ac:dyDescent="0.3">
      <c r="A65" t="s">
        <v>1283</v>
      </c>
      <c r="B65" s="216"/>
      <c r="C65" s="216"/>
      <c r="D65" s="7" t="s">
        <v>148</v>
      </c>
      <c r="E65" s="7"/>
      <c r="F65" s="217" t="s">
        <v>1186</v>
      </c>
      <c r="G65" s="214">
        <f>SUMIFS('Detail from revised'!V:V,'Detail from revised'!$E:$E,'App 2 Revenue Budget'!$A65,'Detail from revised'!$P:$P,'App 2 Revenue Budget'!$F65,'Detail from revised'!$C:$C,"NCOS")</f>
        <v>0</v>
      </c>
      <c r="H65" s="214">
        <f>SUMIFS('Detail from revised'!AP:AP,'Detail from revised'!$E:$E,'App 2 Revenue Budget'!$A65,'Detail from revised'!$P:$P,'App 2 Revenue Budget'!$F65,'Detail from revised'!$C:$C,"NCOS")</f>
        <v>0</v>
      </c>
      <c r="I65" s="214">
        <f>SUMIFS('Detail from revised'!AQ:AQ,'Detail from revised'!$E:$E,'App 2 Revenue Budget'!$A65,'Detail from revised'!$P:$P,'App 2 Revenue Budget'!$F65,'Detail from revised'!$C:$C,"NCOS")</f>
        <v>0</v>
      </c>
      <c r="J65" s="214">
        <f>SUMIFS('Detail from revised'!AS:AS,'Detail from revised'!$E:$E,'App 2 Revenue Budget'!$A65,'Detail from revised'!$P:$P,'App 2 Revenue Budget'!$F65,'Detail from revised'!$C:$C,"NCOS")</f>
        <v>0</v>
      </c>
      <c r="K65" s="214">
        <f>+J65-G65</f>
        <v>0</v>
      </c>
      <c r="L65" s="338"/>
    </row>
    <row r="66" spans="1:13" s="219" customFormat="1" x14ac:dyDescent="0.3">
      <c r="B66" s="220"/>
      <c r="C66" s="220"/>
      <c r="D66" s="221" t="s">
        <v>1203</v>
      </c>
      <c r="E66" s="221" t="s">
        <v>1295</v>
      </c>
      <c r="F66" s="222"/>
      <c r="G66" s="223">
        <f>G65+G64</f>
        <v>21920</v>
      </c>
      <c r="H66" s="223">
        <f>H65+H64</f>
        <v>23290</v>
      </c>
      <c r="I66" s="223">
        <f>I65+I64</f>
        <v>0</v>
      </c>
      <c r="J66" s="223">
        <f>J65+J64</f>
        <v>23290</v>
      </c>
      <c r="K66" s="223">
        <f>K65+K64</f>
        <v>1370</v>
      </c>
      <c r="L66" s="339">
        <f>IF(G66=0,"",K66/G66)</f>
        <v>6.25E-2</v>
      </c>
      <c r="M66" s="329"/>
    </row>
    <row r="67" spans="1:13" x14ac:dyDescent="0.3">
      <c r="A67" t="s">
        <v>3357</v>
      </c>
      <c r="B67" s="216"/>
      <c r="C67" s="216"/>
      <c r="D67" s="7" t="s">
        <v>413</v>
      </c>
      <c r="E67" s="7"/>
      <c r="F67" s="217" t="s">
        <v>1185</v>
      </c>
      <c r="G67" s="214">
        <f>SUMIFS('Detail from revised'!V:V,'Detail from revised'!$E:$E,'App 2 Revenue Budget'!$A67,'Detail from revised'!$P:$P,'App 2 Revenue Budget'!$F67,'Detail from revised'!$C:$C,"NCOS")</f>
        <v>74900</v>
      </c>
      <c r="H67" s="214">
        <f>SUMIFS('Detail from revised'!AP:AP,'Detail from revised'!$E:$E,'App 2 Revenue Budget'!$A67,'Detail from revised'!$P:$P,'App 2 Revenue Budget'!$F67,'Detail from revised'!$C:$C,"NCOS")</f>
        <v>75760</v>
      </c>
      <c r="I67" s="214">
        <f>SUMIFS('Detail from revised'!AQ:AQ,'Detail from revised'!$E:$E,'App 2 Revenue Budget'!$A67,'Detail from revised'!$P:$P,'App 2 Revenue Budget'!$F67,'Detail from revised'!$C:$C,"NCOS")</f>
        <v>0</v>
      </c>
      <c r="J67" s="214">
        <f>SUMIFS('Detail from revised'!AS:AS,'Detail from revised'!$E:$E,'App 2 Revenue Budget'!$A67,'Detail from revised'!$P:$P,'App 2 Revenue Budget'!$F67,'Detail from revised'!$C:$C,"NCOS")</f>
        <v>75760</v>
      </c>
      <c r="K67" s="214">
        <f>+J67-G67</f>
        <v>860</v>
      </c>
      <c r="L67" s="337"/>
    </row>
    <row r="68" spans="1:13" x14ac:dyDescent="0.3">
      <c r="A68" t="s">
        <v>3357</v>
      </c>
      <c r="B68" s="216"/>
      <c r="C68" s="216"/>
      <c r="D68" s="7" t="s">
        <v>413</v>
      </c>
      <c r="E68" s="7"/>
      <c r="F68" s="217" t="s">
        <v>1186</v>
      </c>
      <c r="G68" s="214">
        <f>SUMIFS('Detail from revised'!V:V,'Detail from revised'!$E:$E,'App 2 Revenue Budget'!$A68,'Detail from revised'!$P:$P,'App 2 Revenue Budget'!$F68,'Detail from revised'!$C:$C,"NCOS")</f>
        <v>-1680</v>
      </c>
      <c r="H68" s="214">
        <f>SUMIFS('Detail from revised'!AP:AP,'Detail from revised'!$E:$E,'App 2 Revenue Budget'!$A68,'Detail from revised'!$P:$P,'App 2 Revenue Budget'!$F68,'Detail from revised'!$C:$C,"NCOS")</f>
        <v>-1680</v>
      </c>
      <c r="I68" s="214">
        <f>SUMIFS('Detail from revised'!AQ:AQ,'Detail from revised'!$E:$E,'App 2 Revenue Budget'!$A68,'Detail from revised'!$P:$P,'App 2 Revenue Budget'!$F68,'Detail from revised'!$C:$C,"NCOS")</f>
        <v>0</v>
      </c>
      <c r="J68" s="214">
        <f>SUMIFS('Detail from revised'!AS:AS,'Detail from revised'!$E:$E,'App 2 Revenue Budget'!$A68,'Detail from revised'!$P:$P,'App 2 Revenue Budget'!$F68,'Detail from revised'!$C:$C,"NCOS")</f>
        <v>-1680</v>
      </c>
      <c r="K68" s="214">
        <f>+J68-G68</f>
        <v>0</v>
      </c>
      <c r="L68" s="338"/>
    </row>
    <row r="69" spans="1:13" s="219" customFormat="1" x14ac:dyDescent="0.3">
      <c r="B69" s="220"/>
      <c r="C69" s="220"/>
      <c r="D69" s="221" t="s">
        <v>1204</v>
      </c>
      <c r="E69" s="221" t="s">
        <v>1295</v>
      </c>
      <c r="F69" s="222"/>
      <c r="G69" s="223">
        <f>G68+G67</f>
        <v>73220</v>
      </c>
      <c r="H69" s="223">
        <f>H68+H67</f>
        <v>74080</v>
      </c>
      <c r="I69" s="223">
        <f>I68+I67</f>
        <v>0</v>
      </c>
      <c r="J69" s="223">
        <f>J68+J67</f>
        <v>74080</v>
      </c>
      <c r="K69" s="223">
        <f>K68+K67</f>
        <v>860</v>
      </c>
      <c r="L69" s="339">
        <f>IF(G69=0,"",K69/G69)</f>
        <v>1.1745424747336794E-2</v>
      </c>
      <c r="M69" s="329"/>
    </row>
    <row r="70" spans="1:13" x14ac:dyDescent="0.3">
      <c r="A70" t="s">
        <v>3358</v>
      </c>
      <c r="B70" s="216"/>
      <c r="C70" s="216"/>
      <c r="D70" s="7" t="s">
        <v>374</v>
      </c>
      <c r="E70" s="7"/>
      <c r="F70" s="217" t="s">
        <v>1185</v>
      </c>
      <c r="G70" s="214">
        <f>SUMIFS('Detail from revised'!V:V,'Detail from revised'!$E:$E,'App 2 Revenue Budget'!$A70,'Detail from revised'!$P:$P,'App 2 Revenue Budget'!$F70,'Detail from revised'!$C:$C,"NCOS")</f>
        <v>4370</v>
      </c>
      <c r="H70" s="214">
        <f>SUMIFS('Detail from revised'!AP:AP,'Detail from revised'!$E:$E,'App 2 Revenue Budget'!$A70,'Detail from revised'!$P:$P,'App 2 Revenue Budget'!$F70,'Detail from revised'!$C:$C,"NCOS")</f>
        <v>4370</v>
      </c>
      <c r="I70" s="214">
        <f>SUMIFS('Detail from revised'!AQ:AQ,'Detail from revised'!$E:$E,'App 2 Revenue Budget'!$A70,'Detail from revised'!$P:$P,'App 2 Revenue Budget'!$F70,'Detail from revised'!$C:$C,"NCOS")</f>
        <v>0</v>
      </c>
      <c r="J70" s="214">
        <f>SUMIFS('Detail from revised'!AS:AS,'Detail from revised'!$E:$E,'App 2 Revenue Budget'!$A70,'Detail from revised'!$P:$P,'App 2 Revenue Budget'!$F70,'Detail from revised'!$C:$C,"NCOS")</f>
        <v>4370</v>
      </c>
      <c r="K70" s="214">
        <f>+J70-G70</f>
        <v>0</v>
      </c>
      <c r="L70" s="337"/>
    </row>
    <row r="71" spans="1:13" x14ac:dyDescent="0.3">
      <c r="A71" t="s">
        <v>3358</v>
      </c>
      <c r="B71" s="216"/>
      <c r="C71" s="216"/>
      <c r="D71" s="7" t="s">
        <v>374</v>
      </c>
      <c r="E71" s="7"/>
      <c r="F71" s="217" t="s">
        <v>1186</v>
      </c>
      <c r="G71" s="214">
        <f>SUMIFS('Detail from revised'!V:V,'Detail from revised'!$E:$E,'App 2 Revenue Budget'!$A71,'Detail from revised'!$P:$P,'App 2 Revenue Budget'!$F71,'Detail from revised'!$C:$C,"NCOS")</f>
        <v>0</v>
      </c>
      <c r="H71" s="214">
        <f>SUMIFS('Detail from revised'!AP:AP,'Detail from revised'!$E:$E,'App 2 Revenue Budget'!$A71,'Detail from revised'!$P:$P,'App 2 Revenue Budget'!$F71,'Detail from revised'!$C:$C,"NCOS")</f>
        <v>0</v>
      </c>
      <c r="I71" s="214">
        <f>SUMIFS('Detail from revised'!AQ:AQ,'Detail from revised'!$E:$E,'App 2 Revenue Budget'!$A71,'Detail from revised'!$P:$P,'App 2 Revenue Budget'!$F71,'Detail from revised'!$C:$C,"NCOS")</f>
        <v>0</v>
      </c>
      <c r="J71" s="214">
        <f>SUMIFS('Detail from revised'!AS:AS,'Detail from revised'!$E:$E,'App 2 Revenue Budget'!$A71,'Detail from revised'!$P:$P,'App 2 Revenue Budget'!$F71,'Detail from revised'!$C:$C,"NCOS")</f>
        <v>0</v>
      </c>
      <c r="K71" s="214">
        <f>+J71-G71</f>
        <v>0</v>
      </c>
      <c r="L71" s="338"/>
    </row>
    <row r="72" spans="1:13" s="219" customFormat="1" x14ac:dyDescent="0.3">
      <c r="B72" s="220"/>
      <c r="C72" s="220"/>
      <c r="D72" s="221" t="s">
        <v>1205</v>
      </c>
      <c r="E72" s="221" t="s">
        <v>1316</v>
      </c>
      <c r="F72" s="222"/>
      <c r="G72" s="223">
        <f>G71+G70</f>
        <v>4370</v>
      </c>
      <c r="H72" s="223">
        <f>H71+H70</f>
        <v>4370</v>
      </c>
      <c r="I72" s="223">
        <f>I71+I70</f>
        <v>0</v>
      </c>
      <c r="J72" s="223">
        <f>J71+J70</f>
        <v>4370</v>
      </c>
      <c r="K72" s="223">
        <f>K71+K70</f>
        <v>0</v>
      </c>
      <c r="L72" s="339">
        <f>IF(G72=0,"",K72/G72)</f>
        <v>0</v>
      </c>
      <c r="M72" s="329"/>
    </row>
    <row r="73" spans="1:13" x14ac:dyDescent="0.3">
      <c r="A73" t="s">
        <v>3550</v>
      </c>
      <c r="B73" s="216"/>
      <c r="C73" s="216"/>
      <c r="D73" s="7" t="s">
        <v>543</v>
      </c>
      <c r="E73" s="7"/>
      <c r="F73" s="217" t="s">
        <v>1185</v>
      </c>
      <c r="G73" s="214">
        <f>SUMIFS('Detail from revised'!V:V,'Detail from revised'!$E:$E,'App 2 Revenue Budget'!$A73,'Detail from revised'!$P:$P,'App 2 Revenue Budget'!$F73,'Detail from revised'!$C:$C,"NCOS")</f>
        <v>16660</v>
      </c>
      <c r="H73" s="214">
        <f>SUMIFS('Detail from revised'!AP:AP,'Detail from revised'!$E:$E,'App 2 Revenue Budget'!$A73,'Detail from revised'!$P:$P,'App 2 Revenue Budget'!$F73,'Detail from revised'!$C:$C,"NCOS")</f>
        <v>16660</v>
      </c>
      <c r="I73" s="214">
        <f>SUMIFS('Detail from revised'!AQ:AQ,'Detail from revised'!$E:$E,'App 2 Revenue Budget'!$A73,'Detail from revised'!$P:$P,'App 2 Revenue Budget'!$F73,'Detail from revised'!$C:$C,"NCOS")</f>
        <v>0</v>
      </c>
      <c r="J73" s="214">
        <f>SUMIFS('Detail from revised'!AS:AS,'Detail from revised'!$E:$E,'App 2 Revenue Budget'!$A73,'Detail from revised'!$P:$P,'App 2 Revenue Budget'!$F73,'Detail from revised'!$C:$C,"NCOS")</f>
        <v>16660</v>
      </c>
      <c r="K73" s="214">
        <f>+J73-G73</f>
        <v>0</v>
      </c>
      <c r="L73" s="337"/>
    </row>
    <row r="74" spans="1:13" x14ac:dyDescent="0.3">
      <c r="A74" t="s">
        <v>3550</v>
      </c>
      <c r="B74" s="216"/>
      <c r="C74" s="216"/>
      <c r="D74" s="7" t="s">
        <v>543</v>
      </c>
      <c r="E74" s="7"/>
      <c r="F74" s="217" t="s">
        <v>1186</v>
      </c>
      <c r="G74" s="214">
        <f>SUMIFS('Detail from revised'!V:V,'Detail from revised'!$E:$E,'App 2 Revenue Budget'!$A74,'Detail from revised'!$P:$P,'App 2 Revenue Budget'!$F74,'Detail from revised'!$C:$C,"NCOS")</f>
        <v>-119380</v>
      </c>
      <c r="H74" s="214">
        <f>SUMIFS('Detail from revised'!AP:AP,'Detail from revised'!$E:$E,'App 2 Revenue Budget'!$A74,'Detail from revised'!$P:$P,'App 2 Revenue Budget'!$F74,'Detail from revised'!$C:$C,"NCOS")</f>
        <v>-119380</v>
      </c>
      <c r="I74" s="214">
        <f>SUMIFS('Detail from revised'!AQ:AQ,'Detail from revised'!$E:$E,'App 2 Revenue Budget'!$A74,'Detail from revised'!$P:$P,'App 2 Revenue Budget'!$F74,'Detail from revised'!$C:$C,"NCOS")</f>
        <v>0</v>
      </c>
      <c r="J74" s="214">
        <f>SUMIFS('Detail from revised'!AS:AS,'Detail from revised'!$E:$E,'App 2 Revenue Budget'!$A74,'Detail from revised'!$P:$P,'App 2 Revenue Budget'!$F74,'Detail from revised'!$C:$C,"NCOS")</f>
        <v>-119380</v>
      </c>
      <c r="K74" s="214">
        <f>+J74-G74</f>
        <v>0</v>
      </c>
      <c r="L74" s="338"/>
    </row>
    <row r="75" spans="1:13" s="219" customFormat="1" x14ac:dyDescent="0.3">
      <c r="B75" s="220"/>
      <c r="C75" s="220"/>
      <c r="D75" s="221" t="s">
        <v>1230</v>
      </c>
      <c r="E75" s="221" t="s">
        <v>1295</v>
      </c>
      <c r="F75" s="222"/>
      <c r="G75" s="223">
        <f>G74+G73</f>
        <v>-102720</v>
      </c>
      <c r="H75" s="223">
        <f>H74+H73</f>
        <v>-102720</v>
      </c>
      <c r="I75" s="223">
        <f>I74+I73</f>
        <v>0</v>
      </c>
      <c r="J75" s="223">
        <f>J74+J73</f>
        <v>-102720</v>
      </c>
      <c r="K75" s="223">
        <f>K74+K73</f>
        <v>0</v>
      </c>
      <c r="L75" s="339">
        <f>IF(G75=0,"",K75/G75)</f>
        <v>0</v>
      </c>
      <c r="M75" s="329"/>
    </row>
    <row r="76" spans="1:13" x14ac:dyDescent="0.3">
      <c r="A76" t="s">
        <v>3359</v>
      </c>
      <c r="B76" s="216"/>
      <c r="C76" s="216"/>
      <c r="D76" s="7" t="s">
        <v>282</v>
      </c>
      <c r="E76" s="7"/>
      <c r="F76" s="217" t="s">
        <v>1185</v>
      </c>
      <c r="G76" s="214">
        <f>SUMIFS('Detail from revised'!V:V,'Detail from revised'!$E:$E,'App 2 Revenue Budget'!$A76,'Detail from revised'!$P:$P,'App 2 Revenue Budget'!$F76,'Detail from revised'!$C:$C,"NCOS")</f>
        <v>12880</v>
      </c>
      <c r="H76" s="214">
        <f>SUMIFS('Detail from revised'!AP:AP,'Detail from revised'!$E:$E,'App 2 Revenue Budget'!$A76,'Detail from revised'!$P:$P,'App 2 Revenue Budget'!$F76,'Detail from revised'!$C:$C,"NCOS")</f>
        <v>12900</v>
      </c>
      <c r="I76" s="214">
        <f>SUMIFS('Detail from revised'!AQ:AQ,'Detail from revised'!$E:$E,'App 2 Revenue Budget'!$A76,'Detail from revised'!$P:$P,'App 2 Revenue Budget'!$F76,'Detail from revised'!$C:$C,"NCOS")</f>
        <v>0</v>
      </c>
      <c r="J76" s="214">
        <f>SUMIFS('Detail from revised'!AS:AS,'Detail from revised'!$E:$E,'App 2 Revenue Budget'!$A76,'Detail from revised'!$P:$P,'App 2 Revenue Budget'!$F76,'Detail from revised'!$C:$C,"NCOS")</f>
        <v>12900</v>
      </c>
      <c r="K76" s="214">
        <f>+J76-G76</f>
        <v>20</v>
      </c>
      <c r="L76" s="337"/>
    </row>
    <row r="77" spans="1:13" x14ac:dyDescent="0.3">
      <c r="A77" t="s">
        <v>3359</v>
      </c>
      <c r="B77" s="216"/>
      <c r="C77" s="216"/>
      <c r="D77" s="7" t="s">
        <v>282</v>
      </c>
      <c r="E77" s="7"/>
      <c r="F77" s="217" t="s">
        <v>1186</v>
      </c>
      <c r="G77" s="214">
        <f>SUMIFS('Detail from revised'!V:V,'Detail from revised'!$E:$E,'App 2 Revenue Budget'!$A77,'Detail from revised'!$P:$P,'App 2 Revenue Budget'!$F77,'Detail from revised'!$C:$C,"NCOS")</f>
        <v>0</v>
      </c>
      <c r="H77" s="214">
        <f>SUMIFS('Detail from revised'!AP:AP,'Detail from revised'!$E:$E,'App 2 Revenue Budget'!$A77,'Detail from revised'!$P:$P,'App 2 Revenue Budget'!$F77,'Detail from revised'!$C:$C,"NCOS")</f>
        <v>0</v>
      </c>
      <c r="I77" s="214">
        <f>SUMIFS('Detail from revised'!AQ:AQ,'Detail from revised'!$E:$E,'App 2 Revenue Budget'!$A77,'Detail from revised'!$P:$P,'App 2 Revenue Budget'!$F77,'Detail from revised'!$C:$C,"NCOS")</f>
        <v>0</v>
      </c>
      <c r="J77" s="214">
        <f>SUMIFS('Detail from revised'!AS:AS,'Detail from revised'!$E:$E,'App 2 Revenue Budget'!$A77,'Detail from revised'!$P:$P,'App 2 Revenue Budget'!$F77,'Detail from revised'!$C:$C,"NCOS")</f>
        <v>0</v>
      </c>
      <c r="K77" s="214">
        <f>+J77-G77</f>
        <v>0</v>
      </c>
      <c r="L77" s="338"/>
    </row>
    <row r="78" spans="1:13" s="219" customFormat="1" x14ac:dyDescent="0.3">
      <c r="B78" s="220"/>
      <c r="C78" s="220"/>
      <c r="D78" s="221" t="s">
        <v>1196</v>
      </c>
      <c r="E78" s="221" t="s">
        <v>1295</v>
      </c>
      <c r="F78" s="222"/>
      <c r="G78" s="223">
        <f>G77+G76</f>
        <v>12880</v>
      </c>
      <c r="H78" s="223">
        <f>H77+H76</f>
        <v>12900</v>
      </c>
      <c r="I78" s="223">
        <f>I77+I76</f>
        <v>0</v>
      </c>
      <c r="J78" s="223">
        <f>J77+J76</f>
        <v>12900</v>
      </c>
      <c r="K78" s="223">
        <f>K77+K76</f>
        <v>20</v>
      </c>
      <c r="L78" s="339">
        <f>IF(G78=0,"",K78/G78)</f>
        <v>1.5527950310559005E-3</v>
      </c>
      <c r="M78" s="329"/>
    </row>
    <row r="79" spans="1:13" x14ac:dyDescent="0.3">
      <c r="A79" t="s">
        <v>3360</v>
      </c>
      <c r="B79" s="216"/>
      <c r="C79" s="216"/>
      <c r="D79" s="7" t="s">
        <v>408</v>
      </c>
      <c r="E79" s="7"/>
      <c r="F79" s="217" t="s">
        <v>1185</v>
      </c>
      <c r="G79" s="214">
        <f>SUMIFS('Detail from revised'!V:V,'Detail from revised'!$E:$E,'App 2 Revenue Budget'!$A79,'Detail from revised'!$P:$P,'App 2 Revenue Budget'!$F79,'Detail from revised'!$C:$C,"NCOS")</f>
        <v>4160</v>
      </c>
      <c r="H79" s="214">
        <f>SUMIFS('Detail from revised'!AP:AP,'Detail from revised'!$E:$E,'App 2 Revenue Budget'!$A79,'Detail from revised'!$P:$P,'App 2 Revenue Budget'!$F79,'Detail from revised'!$C:$C,"NCOS")</f>
        <v>4160</v>
      </c>
      <c r="I79" s="214">
        <f>SUMIFS('Detail from revised'!AQ:AQ,'Detail from revised'!$E:$E,'App 2 Revenue Budget'!$A79,'Detail from revised'!$P:$P,'App 2 Revenue Budget'!$F79,'Detail from revised'!$C:$C,"NCOS")</f>
        <v>0</v>
      </c>
      <c r="J79" s="214">
        <f>SUMIFS('Detail from revised'!AS:AS,'Detail from revised'!$E:$E,'App 2 Revenue Budget'!$A79,'Detail from revised'!$P:$P,'App 2 Revenue Budget'!$F79,'Detail from revised'!$C:$C,"NCOS")</f>
        <v>4160</v>
      </c>
      <c r="K79" s="214">
        <f>+J79-G79</f>
        <v>0</v>
      </c>
      <c r="L79" s="337"/>
    </row>
    <row r="80" spans="1:13" x14ac:dyDescent="0.3">
      <c r="A80" t="s">
        <v>3360</v>
      </c>
      <c r="B80" s="216"/>
      <c r="C80" s="216"/>
      <c r="D80" s="7" t="s">
        <v>408</v>
      </c>
      <c r="E80" s="7"/>
      <c r="F80" s="217" t="s">
        <v>1186</v>
      </c>
      <c r="G80" s="214">
        <f>SUMIFS('Detail from revised'!V:V,'Detail from revised'!$E:$E,'App 2 Revenue Budget'!$A80,'Detail from revised'!$P:$P,'App 2 Revenue Budget'!$F80,'Detail from revised'!$C:$C,"NCOS")</f>
        <v>0</v>
      </c>
      <c r="H80" s="214">
        <f>SUMIFS('Detail from revised'!AP:AP,'Detail from revised'!$E:$E,'App 2 Revenue Budget'!$A80,'Detail from revised'!$P:$P,'App 2 Revenue Budget'!$F80,'Detail from revised'!$C:$C,"NCOS")</f>
        <v>0</v>
      </c>
      <c r="I80" s="214">
        <f>SUMIFS('Detail from revised'!AQ:AQ,'Detail from revised'!$E:$E,'App 2 Revenue Budget'!$A80,'Detail from revised'!$P:$P,'App 2 Revenue Budget'!$F80,'Detail from revised'!$C:$C,"NCOS")</f>
        <v>0</v>
      </c>
      <c r="J80" s="214">
        <f>SUMIFS('Detail from revised'!AS:AS,'Detail from revised'!$E:$E,'App 2 Revenue Budget'!$A80,'Detail from revised'!$P:$P,'App 2 Revenue Budget'!$F80,'Detail from revised'!$C:$C,"NCOS")</f>
        <v>0</v>
      </c>
      <c r="K80" s="214">
        <f>+J80-G80</f>
        <v>0</v>
      </c>
      <c r="L80" s="338"/>
    </row>
    <row r="81" spans="1:13" s="219" customFormat="1" x14ac:dyDescent="0.3">
      <c r="B81" s="220"/>
      <c r="C81" s="220"/>
      <c r="D81" s="221" t="s">
        <v>1206</v>
      </c>
      <c r="E81" s="221" t="s">
        <v>1295</v>
      </c>
      <c r="F81" s="222"/>
      <c r="G81" s="223">
        <f>G80+G79</f>
        <v>4160</v>
      </c>
      <c r="H81" s="223">
        <f>H80+H79</f>
        <v>4160</v>
      </c>
      <c r="I81" s="223">
        <f>I80+I79</f>
        <v>0</v>
      </c>
      <c r="J81" s="223">
        <f>J80+J79</f>
        <v>4160</v>
      </c>
      <c r="K81" s="223">
        <f>K80+K79</f>
        <v>0</v>
      </c>
      <c r="L81" s="339">
        <f>IF(G81=0,"",K81/G81)</f>
        <v>0</v>
      </c>
      <c r="M81" s="329"/>
    </row>
    <row r="82" spans="1:13" x14ac:dyDescent="0.3">
      <c r="A82" t="s">
        <v>3361</v>
      </c>
      <c r="B82" s="216"/>
      <c r="C82" s="216" t="s">
        <v>1207</v>
      </c>
      <c r="D82" s="7" t="s">
        <v>289</v>
      </c>
      <c r="E82" s="7"/>
      <c r="F82" s="217" t="s">
        <v>1185</v>
      </c>
      <c r="G82" s="214">
        <f>SUMIFS('Detail from revised'!V:V,'Detail from revised'!$E:$E,'App 2 Revenue Budget'!$A82,'Detail from revised'!$P:$P,'App 2 Revenue Budget'!$F82,'Detail from revised'!$C:$C,"NCOS")</f>
        <v>68930</v>
      </c>
      <c r="H82" s="214">
        <f>SUMIFS('Detail from revised'!AP:AP,'Detail from revised'!$E:$E,'App 2 Revenue Budget'!$A82,'Detail from revised'!$P:$P,'App 2 Revenue Budget'!$F82,'Detail from revised'!$C:$C,"NCOS")</f>
        <v>69710</v>
      </c>
      <c r="I82" s="214">
        <f>SUMIFS('Detail from revised'!AQ:AQ,'Detail from revised'!$E:$E,'App 2 Revenue Budget'!$A82,'Detail from revised'!$P:$P,'App 2 Revenue Budget'!$F82,'Detail from revised'!$C:$C,"NCOS")</f>
        <v>0</v>
      </c>
      <c r="J82" s="214">
        <f>SUMIFS('Detail from revised'!AS:AS,'Detail from revised'!$E:$E,'App 2 Revenue Budget'!$A82,'Detail from revised'!$P:$P,'App 2 Revenue Budget'!$F82,'Detail from revised'!$C:$C,"NCOS")</f>
        <v>69710</v>
      </c>
      <c r="K82" s="214">
        <f>+J82-G82</f>
        <v>780</v>
      </c>
      <c r="L82" s="337"/>
    </row>
    <row r="83" spans="1:13" x14ac:dyDescent="0.3">
      <c r="A83" t="s">
        <v>3361</v>
      </c>
      <c r="B83" s="216"/>
      <c r="C83" s="216"/>
      <c r="D83" s="7" t="s">
        <v>289</v>
      </c>
      <c r="E83" s="7"/>
      <c r="F83" s="217" t="s">
        <v>1186</v>
      </c>
      <c r="G83" s="214">
        <f>SUMIFS('Detail from revised'!V:V,'Detail from revised'!$E:$E,'App 2 Revenue Budget'!$A83,'Detail from revised'!$P:$P,'App 2 Revenue Budget'!$F83,'Detail from revised'!$C:$C,"NCOS")</f>
        <v>-400</v>
      </c>
      <c r="H83" s="214">
        <f>SUMIFS('Detail from revised'!AP:AP,'Detail from revised'!$E:$E,'App 2 Revenue Budget'!$A83,'Detail from revised'!$P:$P,'App 2 Revenue Budget'!$F83,'Detail from revised'!$C:$C,"NCOS")</f>
        <v>-400</v>
      </c>
      <c r="I83" s="214">
        <f>SUMIFS('Detail from revised'!AQ:AQ,'Detail from revised'!$E:$E,'App 2 Revenue Budget'!$A83,'Detail from revised'!$P:$P,'App 2 Revenue Budget'!$F83,'Detail from revised'!$C:$C,"NCOS")</f>
        <v>0</v>
      </c>
      <c r="J83" s="214">
        <f>SUMIFS('Detail from revised'!AS:AS,'Detail from revised'!$E:$E,'App 2 Revenue Budget'!$A83,'Detail from revised'!$P:$P,'App 2 Revenue Budget'!$F83,'Detail from revised'!$C:$C,"NCOS")</f>
        <v>-400</v>
      </c>
      <c r="K83" s="214">
        <f>+J83-G83</f>
        <v>0</v>
      </c>
      <c r="L83" s="338"/>
    </row>
    <row r="84" spans="1:13" s="219" customFormat="1" x14ac:dyDescent="0.3">
      <c r="B84" s="220"/>
      <c r="C84" s="220"/>
      <c r="D84" s="221" t="s">
        <v>1197</v>
      </c>
      <c r="E84" s="221" t="s">
        <v>1295</v>
      </c>
      <c r="F84" s="222"/>
      <c r="G84" s="223">
        <f>G83+G82</f>
        <v>68530</v>
      </c>
      <c r="H84" s="223">
        <f>H83+H82</f>
        <v>69310</v>
      </c>
      <c r="I84" s="223">
        <f>I83+I82</f>
        <v>0</v>
      </c>
      <c r="J84" s="223">
        <f>J83+J82</f>
        <v>69310</v>
      </c>
      <c r="K84" s="223">
        <f>K83+K82</f>
        <v>780</v>
      </c>
      <c r="L84" s="339">
        <f>IF(G84=0,"",K84/G84)</f>
        <v>1.1381876550415877E-2</v>
      </c>
      <c r="M84" s="329"/>
    </row>
    <row r="85" spans="1:13" x14ac:dyDescent="0.3">
      <c r="A85" t="s">
        <v>3362</v>
      </c>
      <c r="B85" s="216"/>
      <c r="C85" s="216"/>
      <c r="D85" s="7" t="s">
        <v>438</v>
      </c>
      <c r="E85" s="7"/>
      <c r="F85" s="217" t="s">
        <v>1185</v>
      </c>
      <c r="G85" s="214">
        <f>SUMIFS('Detail from revised'!V:V,'Detail from revised'!$E:$E,'App 2 Revenue Budget'!$A85,'Detail from revised'!$P:$P,'App 2 Revenue Budget'!$F85,'Detail from revised'!$C:$C,"NCOS")</f>
        <v>6740340</v>
      </c>
      <c r="H85" s="214">
        <f>SUMIFS('Detail from revised'!AP:AP,'Detail from revised'!$E:$E,'App 2 Revenue Budget'!$A85,'Detail from revised'!$P:$P,'App 2 Revenue Budget'!$F85,'Detail from revised'!$C:$C,"NCOS")</f>
        <v>6740340</v>
      </c>
      <c r="I85" s="214">
        <f>SUMIFS('Detail from revised'!AQ:AQ,'Detail from revised'!$E:$E,'App 2 Revenue Budget'!$A85,'Detail from revised'!$P:$P,'App 2 Revenue Budget'!$F85,'Detail from revised'!$C:$C,"NCOS")</f>
        <v>0</v>
      </c>
      <c r="J85" s="214">
        <f>SUMIFS('Detail from revised'!AS:AS,'Detail from revised'!$E:$E,'App 2 Revenue Budget'!$A85,'Detail from revised'!$P:$P,'App 2 Revenue Budget'!$F85,'Detail from revised'!$C:$C,"NCOS")</f>
        <v>6740340</v>
      </c>
      <c r="K85" s="214">
        <f>+J85-G85</f>
        <v>0</v>
      </c>
      <c r="L85" s="337"/>
    </row>
    <row r="86" spans="1:13" x14ac:dyDescent="0.3">
      <c r="A86" t="s">
        <v>3362</v>
      </c>
      <c r="B86" s="216"/>
      <c r="C86" s="216"/>
      <c r="D86" s="7" t="s">
        <v>438</v>
      </c>
      <c r="E86" s="7"/>
      <c r="F86" s="217" t="s">
        <v>1186</v>
      </c>
      <c r="G86" s="214">
        <f>SUMIFS('Detail from revised'!V:V,'Detail from revised'!$E:$E,'App 2 Revenue Budget'!$A86,'Detail from revised'!$P:$P,'App 2 Revenue Budget'!$F86,'Detail from revised'!$C:$C,"NCOS")</f>
        <v>-6836230</v>
      </c>
      <c r="H86" s="214">
        <f>SUMIFS('Detail from revised'!AP:AP,'Detail from revised'!$E:$E,'App 2 Revenue Budget'!$A86,'Detail from revised'!$P:$P,'App 2 Revenue Budget'!$F86,'Detail from revised'!$C:$C,"NCOS")</f>
        <v>-6839320</v>
      </c>
      <c r="I86" s="214">
        <f>SUMIFS('Detail from revised'!AQ:AQ,'Detail from revised'!$E:$E,'App 2 Revenue Budget'!$A86,'Detail from revised'!$P:$P,'App 2 Revenue Budget'!$F86,'Detail from revised'!$C:$C,"NCOS")</f>
        <v>0</v>
      </c>
      <c r="J86" s="214">
        <f>SUMIFS('Detail from revised'!AS:AS,'Detail from revised'!$E:$E,'App 2 Revenue Budget'!$A86,'Detail from revised'!$P:$P,'App 2 Revenue Budget'!$F86,'Detail from revised'!$C:$C,"NCOS")</f>
        <v>-6839320</v>
      </c>
      <c r="K86" s="214">
        <f>+J86-G86</f>
        <v>-3090</v>
      </c>
      <c r="L86" s="338"/>
    </row>
    <row r="87" spans="1:13" s="219" customFormat="1" x14ac:dyDescent="0.3">
      <c r="B87" s="220"/>
      <c r="C87" s="220"/>
      <c r="D87" s="221" t="s">
        <v>1208</v>
      </c>
      <c r="E87" s="221" t="s">
        <v>1295</v>
      </c>
      <c r="F87" s="222"/>
      <c r="G87" s="223">
        <f>G86+G85</f>
        <v>-95890</v>
      </c>
      <c r="H87" s="223">
        <f>H86+H85</f>
        <v>-98980</v>
      </c>
      <c r="I87" s="223">
        <f>I86+I85</f>
        <v>0</v>
      </c>
      <c r="J87" s="223">
        <f>J86+J85</f>
        <v>-98980</v>
      </c>
      <c r="K87" s="223">
        <f>K86+K85</f>
        <v>-3090</v>
      </c>
      <c r="L87" s="339">
        <f>IF(G87=0,"",K87/G87)</f>
        <v>3.2224423818959222E-2</v>
      </c>
      <c r="M87" s="329"/>
    </row>
    <row r="88" spans="1:13" x14ac:dyDescent="0.3">
      <c r="A88" t="s">
        <v>3363</v>
      </c>
      <c r="B88" s="216"/>
      <c r="C88" s="216"/>
      <c r="D88" s="7" t="s">
        <v>447</v>
      </c>
      <c r="E88" s="7"/>
      <c r="F88" s="217" t="s">
        <v>1185</v>
      </c>
      <c r="G88" s="214">
        <f>SUMIFS('Detail from revised'!V:V,'Detail from revised'!$E:$E,'App 2 Revenue Budget'!$A88,'Detail from revised'!$P:$P,'App 2 Revenue Budget'!$F88,'Detail from revised'!$C:$C,"NCOS")</f>
        <v>6430</v>
      </c>
      <c r="H88" s="214">
        <f>SUMIFS('Detail from revised'!AP:AP,'Detail from revised'!$E:$E,'App 2 Revenue Budget'!$A88,'Detail from revised'!$P:$P,'App 2 Revenue Budget'!$F88,'Detail from revised'!$C:$C,"NCOS")</f>
        <v>6430</v>
      </c>
      <c r="I88" s="214">
        <f>SUMIFS('Detail from revised'!AQ:AQ,'Detail from revised'!$E:$E,'App 2 Revenue Budget'!$A88,'Detail from revised'!$P:$P,'App 2 Revenue Budget'!$F88,'Detail from revised'!$C:$C,"NCOS")</f>
        <v>0</v>
      </c>
      <c r="J88" s="214">
        <f>SUMIFS('Detail from revised'!AS:AS,'Detail from revised'!$E:$E,'App 2 Revenue Budget'!$A88,'Detail from revised'!$P:$P,'App 2 Revenue Budget'!$F88,'Detail from revised'!$C:$C,"NCOS")</f>
        <v>6430</v>
      </c>
      <c r="K88" s="214">
        <f>+J88-G88</f>
        <v>0</v>
      </c>
      <c r="L88" s="337"/>
    </row>
    <row r="89" spans="1:13" x14ac:dyDescent="0.3">
      <c r="A89" t="s">
        <v>3363</v>
      </c>
      <c r="B89" s="216"/>
      <c r="C89" s="216"/>
      <c r="D89" s="7" t="s">
        <v>447</v>
      </c>
      <c r="E89" s="7"/>
      <c r="F89" s="217" t="s">
        <v>1186</v>
      </c>
      <c r="G89" s="214">
        <f>SUMIFS('Detail from revised'!V:V,'Detail from revised'!$E:$E,'App 2 Revenue Budget'!$A89,'Detail from revised'!$P:$P,'App 2 Revenue Budget'!$F89,'Detail from revised'!$C:$C,"NCOS")</f>
        <v>-43000</v>
      </c>
      <c r="H89" s="214">
        <f>SUMIFS('Detail from revised'!AP:AP,'Detail from revised'!$E:$E,'App 2 Revenue Budget'!$A89,'Detail from revised'!$P:$P,'App 2 Revenue Budget'!$F89,'Detail from revised'!$C:$C,"NCOS")</f>
        <v>-43000</v>
      </c>
      <c r="I89" s="214">
        <f>SUMIFS('Detail from revised'!AQ:AQ,'Detail from revised'!$E:$E,'App 2 Revenue Budget'!$A89,'Detail from revised'!$P:$P,'App 2 Revenue Budget'!$F89,'Detail from revised'!$C:$C,"NCOS")</f>
        <v>0</v>
      </c>
      <c r="J89" s="214">
        <f>SUMIFS('Detail from revised'!AS:AS,'Detail from revised'!$E:$E,'App 2 Revenue Budget'!$A89,'Detail from revised'!$P:$P,'App 2 Revenue Budget'!$F89,'Detail from revised'!$C:$C,"NCOS")</f>
        <v>-43000</v>
      </c>
      <c r="K89" s="214">
        <f>+J89-G89</f>
        <v>0</v>
      </c>
      <c r="L89" s="338"/>
    </row>
    <row r="90" spans="1:13" s="219" customFormat="1" x14ac:dyDescent="0.3">
      <c r="B90" s="220"/>
      <c r="C90" s="220"/>
      <c r="D90" s="221" t="s">
        <v>1209</v>
      </c>
      <c r="E90" s="221" t="s">
        <v>1295</v>
      </c>
      <c r="F90" s="222"/>
      <c r="G90" s="223">
        <f>G89+G88</f>
        <v>-36570</v>
      </c>
      <c r="H90" s="223">
        <f>H89+H88</f>
        <v>-36570</v>
      </c>
      <c r="I90" s="223">
        <f>I89+I88</f>
        <v>0</v>
      </c>
      <c r="J90" s="223">
        <f>J89+J88</f>
        <v>-36570</v>
      </c>
      <c r="K90" s="223">
        <f>K89+K88</f>
        <v>0</v>
      </c>
      <c r="L90" s="339">
        <f>IF(G90=0,"",K90/G90)</f>
        <v>0</v>
      </c>
      <c r="M90" s="329"/>
    </row>
    <row r="91" spans="1:13" x14ac:dyDescent="0.3">
      <c r="A91" t="s">
        <v>3364</v>
      </c>
      <c r="B91" s="216"/>
      <c r="C91" s="216"/>
      <c r="D91" s="7" t="s">
        <v>461</v>
      </c>
      <c r="E91" s="7"/>
      <c r="F91" s="217" t="s">
        <v>1185</v>
      </c>
      <c r="G91" s="214">
        <f>SUMIFS('Detail from revised'!V:V,'Detail from revised'!$E:$E,'App 2 Revenue Budget'!$A91,'Detail from revised'!$P:$P,'App 2 Revenue Budget'!$F91,'Detail from revised'!$C:$C,"NCOS")</f>
        <v>872415</v>
      </c>
      <c r="H91" s="214">
        <f>SUMIFS('Detail from revised'!AP:AP,'Detail from revised'!$E:$E,'App 2 Revenue Budget'!$A91,'Detail from revised'!$P:$P,'App 2 Revenue Budget'!$F91,'Detail from revised'!$C:$C,"NCOS")</f>
        <v>781540</v>
      </c>
      <c r="I91" s="214">
        <f>SUMIFS('Detail from revised'!AQ:AQ,'Detail from revised'!$E:$E,'App 2 Revenue Budget'!$A91,'Detail from revised'!$P:$P,'App 2 Revenue Budget'!$F91,'Detail from revised'!$C:$C,"NCOS")</f>
        <v>0</v>
      </c>
      <c r="J91" s="214">
        <f>SUMIFS('Detail from revised'!AS:AS,'Detail from revised'!$E:$E,'App 2 Revenue Budget'!$A91,'Detail from revised'!$P:$P,'App 2 Revenue Budget'!$F91,'Detail from revised'!$C:$C,"NCOS")</f>
        <v>781540</v>
      </c>
      <c r="K91" s="214">
        <f>+J91-G91</f>
        <v>-90875</v>
      </c>
      <c r="L91" s="337"/>
      <c r="M91" s="8" t="s">
        <v>3465</v>
      </c>
    </row>
    <row r="92" spans="1:13" x14ac:dyDescent="0.3">
      <c r="A92" t="s">
        <v>3364</v>
      </c>
      <c r="B92" s="216"/>
      <c r="C92" s="216"/>
      <c r="D92" s="7" t="s">
        <v>461</v>
      </c>
      <c r="E92" s="7"/>
      <c r="F92" s="217" t="s">
        <v>1186</v>
      </c>
      <c r="G92" s="214">
        <f>SUMIFS('Detail from revised'!V:V,'Detail from revised'!$E:$E,'App 2 Revenue Budget'!$A92,'Detail from revised'!$P:$P,'App 2 Revenue Budget'!$F92,'Detail from revised'!$C:$C,"NCOS")</f>
        <v>0</v>
      </c>
      <c r="H92" s="214">
        <f>SUMIFS('Detail from revised'!AP:AP,'Detail from revised'!$E:$E,'App 2 Revenue Budget'!$A92,'Detail from revised'!$P:$P,'App 2 Revenue Budget'!$F92,'Detail from revised'!$C:$C,"NCOS")</f>
        <v>0</v>
      </c>
      <c r="I92" s="214">
        <f>SUMIFS('Detail from revised'!AQ:AQ,'Detail from revised'!$E:$E,'App 2 Revenue Budget'!$A92,'Detail from revised'!$P:$P,'App 2 Revenue Budget'!$F92,'Detail from revised'!$C:$C,"NCOS")</f>
        <v>0</v>
      </c>
      <c r="J92" s="214">
        <f>SUMIFS('Detail from revised'!AS:AS,'Detail from revised'!$E:$E,'App 2 Revenue Budget'!$A92,'Detail from revised'!$P:$P,'App 2 Revenue Budget'!$F92,'Detail from revised'!$C:$C,"NCOS")</f>
        <v>0</v>
      </c>
      <c r="K92" s="214">
        <f>+J92-G92</f>
        <v>0</v>
      </c>
      <c r="L92" s="338"/>
    </row>
    <row r="93" spans="1:13" s="219" customFormat="1" x14ac:dyDescent="0.3">
      <c r="B93" s="220"/>
      <c r="C93" s="220"/>
      <c r="D93" s="221" t="s">
        <v>1210</v>
      </c>
      <c r="E93" s="221" t="s">
        <v>1295</v>
      </c>
      <c r="F93" s="222"/>
      <c r="G93" s="223">
        <f>G92+G91</f>
        <v>872415</v>
      </c>
      <c r="H93" s="223">
        <f>H92+H91</f>
        <v>781540</v>
      </c>
      <c r="I93" s="223">
        <f>I92+I91</f>
        <v>0</v>
      </c>
      <c r="J93" s="223">
        <f>J92+J91</f>
        <v>781540</v>
      </c>
      <c r="K93" s="223">
        <f>K92+K91</f>
        <v>-90875</v>
      </c>
      <c r="L93" s="339">
        <f>IF(G93=0,"",K93/G93)</f>
        <v>-0.10416487566123921</v>
      </c>
      <c r="M93" s="329"/>
    </row>
    <row r="94" spans="1:13" x14ac:dyDescent="0.3">
      <c r="A94" t="s">
        <v>3365</v>
      </c>
      <c r="B94" s="216"/>
      <c r="C94" s="216"/>
      <c r="D94" s="7" t="s">
        <v>322</v>
      </c>
      <c r="E94" s="7"/>
      <c r="F94" s="217" t="s">
        <v>1185</v>
      </c>
      <c r="G94" s="214">
        <f>SUMIFS('Detail from revised'!V:V,'Detail from revised'!$E:$E,'App 2 Revenue Budget'!$A94,'Detail from revised'!$P:$P,'App 2 Revenue Budget'!$F94,'Detail from revised'!$C:$C,"NCOS")</f>
        <v>12290</v>
      </c>
      <c r="H94" s="214">
        <f>SUMIFS('Detail from revised'!AP:AP,'Detail from revised'!$E:$E,'App 2 Revenue Budget'!$A94,'Detail from revised'!$P:$P,'App 2 Revenue Budget'!$F94,'Detail from revised'!$C:$C,"NCOS")</f>
        <v>10780</v>
      </c>
      <c r="I94" s="214">
        <f>SUMIFS('Detail from revised'!AQ:AQ,'Detail from revised'!$E:$E,'App 2 Revenue Budget'!$A94,'Detail from revised'!$P:$P,'App 2 Revenue Budget'!$F94,'Detail from revised'!$C:$C,"NCOS")</f>
        <v>0</v>
      </c>
      <c r="J94" s="214">
        <f>SUMIFS('Detail from revised'!AS:AS,'Detail from revised'!$E:$E,'App 2 Revenue Budget'!$A94,'Detail from revised'!$P:$P,'App 2 Revenue Budget'!$F94,'Detail from revised'!$C:$C,"NCOS")</f>
        <v>10780</v>
      </c>
      <c r="K94" s="214">
        <f>+J94-G94</f>
        <v>-1510</v>
      </c>
      <c r="L94" s="337"/>
    </row>
    <row r="95" spans="1:13" x14ac:dyDescent="0.3">
      <c r="A95" t="s">
        <v>3365</v>
      </c>
      <c r="B95" s="216"/>
      <c r="C95" s="216"/>
      <c r="D95" s="7" t="s">
        <v>322</v>
      </c>
      <c r="E95" s="7"/>
      <c r="F95" s="217" t="s">
        <v>1186</v>
      </c>
      <c r="G95" s="214">
        <f>SUMIFS('Detail from revised'!V:V,'Detail from revised'!$E:$E,'App 2 Revenue Budget'!$A95,'Detail from revised'!$P:$P,'App 2 Revenue Budget'!$F95,'Detail from revised'!$C:$C,"NCOS")</f>
        <v>0</v>
      </c>
      <c r="H95" s="214">
        <f>SUMIFS('Detail from revised'!AP:AP,'Detail from revised'!$E:$E,'App 2 Revenue Budget'!$A95,'Detail from revised'!$P:$P,'App 2 Revenue Budget'!$F95,'Detail from revised'!$C:$C,"NCOS")</f>
        <v>0</v>
      </c>
      <c r="I95" s="214">
        <f>SUMIFS('Detail from revised'!AQ:AQ,'Detail from revised'!$E:$E,'App 2 Revenue Budget'!$A95,'Detail from revised'!$P:$P,'App 2 Revenue Budget'!$F95,'Detail from revised'!$C:$C,"NCOS")</f>
        <v>0</v>
      </c>
      <c r="J95" s="214">
        <f>SUMIFS('Detail from revised'!AS:AS,'Detail from revised'!$E:$E,'App 2 Revenue Budget'!$A95,'Detail from revised'!$P:$P,'App 2 Revenue Budget'!$F95,'Detail from revised'!$C:$C,"NCOS")</f>
        <v>0</v>
      </c>
      <c r="K95" s="214">
        <f>+J95-G95</f>
        <v>0</v>
      </c>
      <c r="L95" s="338"/>
    </row>
    <row r="96" spans="1:13" s="219" customFormat="1" x14ac:dyDescent="0.3">
      <c r="B96" s="220"/>
      <c r="C96" s="220"/>
      <c r="D96" s="221" t="s">
        <v>1211</v>
      </c>
      <c r="E96" s="221" t="s">
        <v>1316</v>
      </c>
      <c r="F96" s="222"/>
      <c r="G96" s="223">
        <f>G95+G94</f>
        <v>12290</v>
      </c>
      <c r="H96" s="223">
        <f>H95+H94</f>
        <v>10780</v>
      </c>
      <c r="I96" s="223">
        <f>I95+I94</f>
        <v>0</v>
      </c>
      <c r="J96" s="223">
        <f>J95+J94</f>
        <v>10780</v>
      </c>
      <c r="K96" s="223">
        <f>K95+K94</f>
        <v>-1510</v>
      </c>
      <c r="L96" s="339">
        <f>IF(G96=0,"",K96/G96)</f>
        <v>-0.12286411716842961</v>
      </c>
      <c r="M96" s="329"/>
    </row>
    <row r="97" spans="1:13" x14ac:dyDescent="0.3">
      <c r="A97" t="s">
        <v>3366</v>
      </c>
      <c r="B97" s="216"/>
      <c r="C97" s="216"/>
      <c r="D97" s="7" t="s">
        <v>454</v>
      </c>
      <c r="E97" s="7"/>
      <c r="F97" s="217" t="s">
        <v>1185</v>
      </c>
      <c r="G97" s="214">
        <f>SUMIFS('Detail from revised'!V:V,'Detail from revised'!$E:$E,'App 2 Revenue Budget'!$A97,'Detail from revised'!$P:$P,'App 2 Revenue Budget'!$F97,'Detail from revised'!$C:$C,"NCOS")</f>
        <v>21150</v>
      </c>
      <c r="H97" s="214">
        <f>SUMIFS('Detail from revised'!AP:AP,'Detail from revised'!$E:$E,'App 2 Revenue Budget'!$A97,'Detail from revised'!$P:$P,'App 2 Revenue Budget'!$F97,'Detail from revised'!$C:$C,"NCOS")</f>
        <v>29820</v>
      </c>
      <c r="I97" s="214">
        <f>SUMIFS('Detail from revised'!AQ:AQ,'Detail from revised'!$E:$E,'App 2 Revenue Budget'!$A97,'Detail from revised'!$P:$P,'App 2 Revenue Budget'!$F97,'Detail from revised'!$C:$C,"NCOS")</f>
        <v>0</v>
      </c>
      <c r="J97" s="214">
        <f>SUMIFS('Detail from revised'!AS:AS,'Detail from revised'!$E:$E,'App 2 Revenue Budget'!$A97,'Detail from revised'!$P:$P,'App 2 Revenue Budget'!$F97,'Detail from revised'!$C:$C,"NCOS")</f>
        <v>29820</v>
      </c>
      <c r="K97" s="214">
        <f>+J97-G97</f>
        <v>8670</v>
      </c>
      <c r="L97" s="337"/>
    </row>
    <row r="98" spans="1:13" x14ac:dyDescent="0.3">
      <c r="A98" t="s">
        <v>3366</v>
      </c>
      <c r="B98" s="216"/>
      <c r="C98" s="216"/>
      <c r="D98" s="7" t="s">
        <v>454</v>
      </c>
      <c r="E98" s="7"/>
      <c r="F98" s="217" t="s">
        <v>1186</v>
      </c>
      <c r="G98" s="214">
        <f>SUMIFS('Detail from revised'!V:V,'Detail from revised'!$E:$E,'App 2 Revenue Budget'!$A98,'Detail from revised'!$P:$P,'App 2 Revenue Budget'!$F98,'Detail from revised'!$C:$C,"NCOS")</f>
        <v>-176030</v>
      </c>
      <c r="H98" s="214">
        <f>SUMIFS('Detail from revised'!AP:AP,'Detail from revised'!$E:$E,'App 2 Revenue Budget'!$A98,'Detail from revised'!$P:$P,'App 2 Revenue Budget'!$F98,'Detail from revised'!$C:$C,"NCOS")</f>
        <v>-176030</v>
      </c>
      <c r="I98" s="214">
        <f>SUMIFS('Detail from revised'!AQ:AQ,'Detail from revised'!$E:$E,'App 2 Revenue Budget'!$A98,'Detail from revised'!$P:$P,'App 2 Revenue Budget'!$F98,'Detail from revised'!$C:$C,"NCOS")</f>
        <v>0</v>
      </c>
      <c r="J98" s="214">
        <f>SUMIFS('Detail from revised'!AS:AS,'Detail from revised'!$E:$E,'App 2 Revenue Budget'!$A98,'Detail from revised'!$P:$P,'App 2 Revenue Budget'!$F98,'Detail from revised'!$C:$C,"NCOS")</f>
        <v>-176030</v>
      </c>
      <c r="K98" s="214">
        <f>+J98-G98</f>
        <v>0</v>
      </c>
      <c r="L98" s="338"/>
    </row>
    <row r="99" spans="1:13" s="219" customFormat="1" x14ac:dyDescent="0.3">
      <c r="B99" s="220"/>
      <c r="C99" s="220"/>
      <c r="D99" s="221" t="s">
        <v>1212</v>
      </c>
      <c r="E99" s="221" t="s">
        <v>1295</v>
      </c>
      <c r="F99" s="222"/>
      <c r="G99" s="223">
        <f>G98+G97</f>
        <v>-154880</v>
      </c>
      <c r="H99" s="223">
        <f>H98+H97</f>
        <v>-146210</v>
      </c>
      <c r="I99" s="223">
        <f>I98+I97</f>
        <v>0</v>
      </c>
      <c r="J99" s="223">
        <f>J98+J97</f>
        <v>-146210</v>
      </c>
      <c r="K99" s="223">
        <f>K98+K97</f>
        <v>8670</v>
      </c>
      <c r="L99" s="339">
        <f>IF(G99=0,"",K99/G99)</f>
        <v>-5.5978822314049589E-2</v>
      </c>
      <c r="M99" s="329"/>
    </row>
    <row r="100" spans="1:13" hidden="1" x14ac:dyDescent="0.3">
      <c r="A100" t="s">
        <v>3367</v>
      </c>
      <c r="B100" s="216"/>
      <c r="C100" s="216"/>
      <c r="D100" s="7" t="s">
        <v>452</v>
      </c>
      <c r="E100" s="7"/>
      <c r="F100" s="217" t="s">
        <v>1185</v>
      </c>
      <c r="G100" s="214">
        <f>SUMIFS('Detail from revised'!V:V,'Detail from revised'!$E:$E,'App 2 Revenue Budget'!$A100,'Detail from revised'!$P:$P,'App 2 Revenue Budget'!$F100,'Detail from revised'!$C:$C,"NCOS")</f>
        <v>0</v>
      </c>
      <c r="H100" s="214">
        <f>SUMIFS('Detail from revised'!AP:AP,'Detail from revised'!$E:$E,'App 2 Revenue Budget'!$A100,'Detail from revised'!$P:$P,'App 2 Revenue Budget'!$F100,'Detail from revised'!$C:$C,"NCOS")</f>
        <v>0</v>
      </c>
      <c r="I100" s="214">
        <f>SUMIFS('Detail from revised'!AQ:AQ,'Detail from revised'!$E:$E,'App 2 Revenue Budget'!$A100,'Detail from revised'!$P:$P,'App 2 Revenue Budget'!$F100,'Detail from revised'!$C:$C,"NCOS")</f>
        <v>0</v>
      </c>
      <c r="J100" s="214">
        <f>SUMIFS('Detail from revised'!AS:AS,'Detail from revised'!$E:$E,'App 2 Revenue Budget'!$A100,'Detail from revised'!$P:$P,'App 2 Revenue Budget'!$F100,'Detail from revised'!$C:$C,"NCOS")</f>
        <v>0</v>
      </c>
      <c r="K100" s="214">
        <f>+J100-G100</f>
        <v>0</v>
      </c>
      <c r="L100" s="337"/>
    </row>
    <row r="101" spans="1:13" hidden="1" x14ac:dyDescent="0.3">
      <c r="A101" t="s">
        <v>3367</v>
      </c>
      <c r="B101" s="216"/>
      <c r="C101" s="216"/>
      <c r="D101" s="7" t="s">
        <v>452</v>
      </c>
      <c r="E101" s="7"/>
      <c r="F101" s="217" t="s">
        <v>1186</v>
      </c>
      <c r="G101" s="214">
        <f>SUMIFS('Detail from revised'!V:V,'Detail from revised'!$E:$E,'App 2 Revenue Budget'!$A101,'Detail from revised'!$P:$P,'App 2 Revenue Budget'!$F101,'Detail from revised'!$C:$C,"NCOS")</f>
        <v>0</v>
      </c>
      <c r="H101" s="214">
        <f>SUMIFS('Detail from revised'!AP:AP,'Detail from revised'!$E:$E,'App 2 Revenue Budget'!$A101,'Detail from revised'!$P:$P,'App 2 Revenue Budget'!$F101,'Detail from revised'!$C:$C,"NCOS")</f>
        <v>0</v>
      </c>
      <c r="I101" s="214">
        <f>SUMIFS('Detail from revised'!AQ:AQ,'Detail from revised'!$E:$E,'App 2 Revenue Budget'!$A101,'Detail from revised'!$P:$P,'App 2 Revenue Budget'!$F101,'Detail from revised'!$C:$C,"NCOS")</f>
        <v>0</v>
      </c>
      <c r="J101" s="214">
        <f>SUMIFS('Detail from revised'!AS:AS,'Detail from revised'!$E:$E,'App 2 Revenue Budget'!$A101,'Detail from revised'!$P:$P,'App 2 Revenue Budget'!$F101,'Detail from revised'!$C:$C,"NCOS")</f>
        <v>0</v>
      </c>
      <c r="K101" s="214">
        <f>+J101-G101</f>
        <v>0</v>
      </c>
      <c r="L101" s="338"/>
    </row>
    <row r="102" spans="1:13" s="219" customFormat="1" hidden="1" x14ac:dyDescent="0.3">
      <c r="B102" s="220"/>
      <c r="C102" s="220"/>
      <c r="D102" s="221" t="s">
        <v>1213</v>
      </c>
      <c r="E102" s="221" t="s">
        <v>1295</v>
      </c>
      <c r="F102" s="222"/>
      <c r="G102" s="223">
        <f>G101+G100</f>
        <v>0</v>
      </c>
      <c r="H102" s="223">
        <f>H101+H100</f>
        <v>0</v>
      </c>
      <c r="I102" s="223">
        <f>I101+I100</f>
        <v>0</v>
      </c>
      <c r="J102" s="223">
        <f>J101+J100</f>
        <v>0</v>
      </c>
      <c r="K102" s="223">
        <f>K101+K100</f>
        <v>0</v>
      </c>
      <c r="L102" s="339" t="str">
        <f>IF(G102=0,"",K102/G102)</f>
        <v/>
      </c>
      <c r="M102" s="329"/>
    </row>
    <row r="103" spans="1:13" ht="17.399999999999999" customHeight="1" x14ac:dyDescent="0.3">
      <c r="A103" t="s">
        <v>3368</v>
      </c>
      <c r="B103" s="216"/>
      <c r="C103" s="216"/>
      <c r="D103" s="7" t="s">
        <v>336</v>
      </c>
      <c r="E103" s="7"/>
      <c r="F103" s="217" t="s">
        <v>1185</v>
      </c>
      <c r="G103" s="214">
        <f>SUMIFS('Detail from revised'!V:V,'Detail from revised'!$E:$E,'App 2 Revenue Budget'!$A103,'Detail from revised'!$P:$P,'App 2 Revenue Budget'!$F103,'Detail from revised'!$C:$C,"NCOS")</f>
        <v>-749130</v>
      </c>
      <c r="H103" s="214">
        <f>SUMIFS('Detail from revised'!AP:AP,'Detail from revised'!$E:$E,'App 2 Revenue Budget'!$A103,'Detail from revised'!$P:$P,'App 2 Revenue Budget'!$F103,'Detail from revised'!$C:$C,"NCOS")</f>
        <v>0</v>
      </c>
      <c r="I103" s="214">
        <f>SUMIFS('Detail from revised'!AQ:AQ,'Detail from revised'!$E:$E,'App 2 Revenue Budget'!$A103,'Detail from revised'!$P:$P,'App 2 Revenue Budget'!$F103,'Detail from revised'!$C:$C,"NCOS")</f>
        <v>0</v>
      </c>
      <c r="J103" s="214">
        <f>SUMIFS('Detail from revised'!AS:AS,'Detail from revised'!$E:$E,'App 2 Revenue Budget'!$A103,'Detail from revised'!$P:$P,'App 2 Revenue Budget'!$F103,'Detail from revised'!$C:$C,"NCOS")</f>
        <v>0</v>
      </c>
      <c r="K103" s="214">
        <f>+J103-G103</f>
        <v>749130</v>
      </c>
      <c r="L103" s="337"/>
      <c r="M103" s="8" t="s">
        <v>3466</v>
      </c>
    </row>
    <row r="104" spans="1:13" x14ac:dyDescent="0.3">
      <c r="A104" t="s">
        <v>3368</v>
      </c>
      <c r="B104" s="216"/>
      <c r="C104" s="216"/>
      <c r="D104" s="7" t="s">
        <v>336</v>
      </c>
      <c r="E104" s="7"/>
      <c r="F104" s="217" t="s">
        <v>1186</v>
      </c>
      <c r="G104" s="214">
        <f>SUMIFS('Detail from revised'!V:V,'Detail from revised'!$E:$E,'App 2 Revenue Budget'!$A104,'Detail from revised'!$P:$P,'App 2 Revenue Budget'!$F104,'Detail from revised'!$C:$C,"NCOS")</f>
        <v>0</v>
      </c>
      <c r="H104" s="214">
        <f>SUMIFS('Detail from revised'!AP:AP,'Detail from revised'!$E:$E,'App 2 Revenue Budget'!$A104,'Detail from revised'!$P:$P,'App 2 Revenue Budget'!$F104,'Detail from revised'!$C:$C,"NCOS")</f>
        <v>0</v>
      </c>
      <c r="I104" s="214">
        <f>SUMIFS('Detail from revised'!AQ:AQ,'Detail from revised'!$E:$E,'App 2 Revenue Budget'!$A104,'Detail from revised'!$P:$P,'App 2 Revenue Budget'!$F104,'Detail from revised'!$C:$C,"NCOS")</f>
        <v>0</v>
      </c>
      <c r="J104" s="214">
        <f>SUMIFS('Detail from revised'!AS:AS,'Detail from revised'!$E:$E,'App 2 Revenue Budget'!$A104,'Detail from revised'!$P:$P,'App 2 Revenue Budget'!$F104,'Detail from revised'!$C:$C,"NCOS")</f>
        <v>0</v>
      </c>
      <c r="K104" s="214">
        <f>+J104-G104</f>
        <v>0</v>
      </c>
      <c r="L104" s="338"/>
    </row>
    <row r="105" spans="1:13" s="219" customFormat="1" x14ac:dyDescent="0.3">
      <c r="B105" s="220"/>
      <c r="C105" s="220"/>
      <c r="D105" s="221" t="s">
        <v>1214</v>
      </c>
      <c r="E105" s="221" t="s">
        <v>1295</v>
      </c>
      <c r="F105" s="222"/>
      <c r="G105" s="223">
        <f>G104+G103</f>
        <v>-749130</v>
      </c>
      <c r="H105" s="223">
        <f>H104+H103</f>
        <v>0</v>
      </c>
      <c r="I105" s="223">
        <f>I104+I103</f>
        <v>0</v>
      </c>
      <c r="J105" s="223">
        <f>J104+J103</f>
        <v>0</v>
      </c>
      <c r="K105" s="223">
        <f>K104+K103</f>
        <v>749130</v>
      </c>
      <c r="L105" s="339">
        <f>IF(G105=0,"",K105/G105)</f>
        <v>-1</v>
      </c>
      <c r="M105" s="329"/>
    </row>
    <row r="106" spans="1:13" x14ac:dyDescent="0.3">
      <c r="A106" t="s">
        <v>3369</v>
      </c>
      <c r="B106" s="216"/>
      <c r="C106" s="216"/>
      <c r="D106" s="7" t="s">
        <v>468</v>
      </c>
      <c r="E106" s="7"/>
      <c r="F106" s="217" t="s">
        <v>1185</v>
      </c>
      <c r="G106" s="214">
        <f>SUMIFS('Detail from revised'!V:V,'Detail from revised'!$E:$E,'App 2 Revenue Budget'!$A106,'Detail from revised'!$P:$P,'App 2 Revenue Budget'!$F106,'Detail from revised'!$C:$C,"NCOS")</f>
        <v>11850</v>
      </c>
      <c r="H106" s="214">
        <f>SUMIFS('Detail from revised'!AP:AP,'Detail from revised'!$E:$E,'App 2 Revenue Budget'!$A106,'Detail from revised'!$P:$P,'App 2 Revenue Budget'!$F106,'Detail from revised'!$C:$C,"NCOS")</f>
        <v>0</v>
      </c>
      <c r="I106" s="214">
        <f>SUMIFS('Detail from revised'!AQ:AQ,'Detail from revised'!$E:$E,'App 2 Revenue Budget'!$A106,'Detail from revised'!$P:$P,'App 2 Revenue Budget'!$F106,'Detail from revised'!$C:$C,"NCOS")</f>
        <v>0</v>
      </c>
      <c r="J106" s="214">
        <f>SUMIFS('Detail from revised'!AS:AS,'Detail from revised'!$E:$E,'App 2 Revenue Budget'!$A106,'Detail from revised'!$P:$P,'App 2 Revenue Budget'!$F106,'Detail from revised'!$C:$C,"NCOS")</f>
        <v>0</v>
      </c>
      <c r="K106" s="214">
        <f>+J106-G106</f>
        <v>-11850</v>
      </c>
      <c r="L106" s="337"/>
    </row>
    <row r="107" spans="1:13" x14ac:dyDescent="0.3">
      <c r="A107" t="s">
        <v>3369</v>
      </c>
      <c r="B107" s="216"/>
      <c r="C107" s="216"/>
      <c r="D107" s="7" t="s">
        <v>468</v>
      </c>
      <c r="E107" s="7"/>
      <c r="F107" s="217" t="s">
        <v>1186</v>
      </c>
      <c r="G107" s="214">
        <f>SUMIFS('Detail from revised'!V:V,'Detail from revised'!$E:$E,'App 2 Revenue Budget'!$A107,'Detail from revised'!$P:$P,'App 2 Revenue Budget'!$F107,'Detail from revised'!$C:$C,"NCOS")</f>
        <v>-11850</v>
      </c>
      <c r="H107" s="214">
        <f>SUMIFS('Detail from revised'!AP:AP,'Detail from revised'!$E:$E,'App 2 Revenue Budget'!$A107,'Detail from revised'!$P:$P,'App 2 Revenue Budget'!$F107,'Detail from revised'!$C:$C,"NCOS")</f>
        <v>0</v>
      </c>
      <c r="I107" s="214">
        <f>SUMIFS('Detail from revised'!AQ:AQ,'Detail from revised'!$E:$E,'App 2 Revenue Budget'!$A107,'Detail from revised'!$P:$P,'App 2 Revenue Budget'!$F107,'Detail from revised'!$C:$C,"NCOS")</f>
        <v>0</v>
      </c>
      <c r="J107" s="214">
        <f>SUMIFS('Detail from revised'!AS:AS,'Detail from revised'!$E:$E,'App 2 Revenue Budget'!$A107,'Detail from revised'!$P:$P,'App 2 Revenue Budget'!$F107,'Detail from revised'!$C:$C,"NCOS")</f>
        <v>0</v>
      </c>
      <c r="K107" s="214">
        <f>+J107-G107</f>
        <v>11850</v>
      </c>
      <c r="L107" s="338"/>
    </row>
    <row r="108" spans="1:13" s="219" customFormat="1" x14ac:dyDescent="0.3">
      <c r="B108" s="220"/>
      <c r="C108" s="220"/>
      <c r="D108" s="221" t="s">
        <v>1215</v>
      </c>
      <c r="E108" s="221" t="s">
        <v>1295</v>
      </c>
      <c r="F108" s="222"/>
      <c r="G108" s="223">
        <f>G107+G106</f>
        <v>0</v>
      </c>
      <c r="H108" s="223">
        <f>H107+H106</f>
        <v>0</v>
      </c>
      <c r="I108" s="223">
        <f>I107+I106</f>
        <v>0</v>
      </c>
      <c r="J108" s="223">
        <f>J107+J106</f>
        <v>0</v>
      </c>
      <c r="K108" s="223">
        <f>K107+K106</f>
        <v>0</v>
      </c>
      <c r="L108" s="339" t="str">
        <f>IF(G108=0,"",K108/G108)</f>
        <v/>
      </c>
      <c r="M108" s="329"/>
    </row>
    <row r="109" spans="1:13" x14ac:dyDescent="0.3">
      <c r="A109" t="s">
        <v>3556</v>
      </c>
      <c r="B109" s="7"/>
      <c r="C109" s="7"/>
      <c r="D109" s="7" t="s">
        <v>1011</v>
      </c>
      <c r="E109" s="7"/>
      <c r="F109" s="217" t="s">
        <v>1185</v>
      </c>
      <c r="G109" s="214">
        <f>SUMIFS('Detail from revised'!V:V,'Detail from revised'!$E:$E,'App 2 Revenue Budget'!$A109,'Detail from revised'!$P:$P,'App 2 Revenue Budget'!$F109,'Detail from revised'!$C:$C,"NCOS")</f>
        <v>24230</v>
      </c>
      <c r="H109" s="214">
        <f>SUMIFS('Detail from revised'!AP:AP,'Detail from revised'!$E:$E,'App 2 Revenue Budget'!$A109,'Detail from revised'!$P:$P,'App 2 Revenue Budget'!$F109,'Detail from revised'!$C:$C,"NCOS")</f>
        <v>27050</v>
      </c>
      <c r="I109" s="214">
        <f>SUMIFS('Detail from revised'!AQ:AQ,'Detail from revised'!$E:$E,'App 2 Revenue Budget'!$A109,'Detail from revised'!$P:$P,'App 2 Revenue Budget'!$F109,'Detail from revised'!$C:$C,"NCOS")</f>
        <v>0</v>
      </c>
      <c r="J109" s="214">
        <f>SUMIFS('Detail from revised'!AS:AS,'Detail from revised'!$E:$E,'App 2 Revenue Budget'!$A109,'Detail from revised'!$P:$P,'App 2 Revenue Budget'!$F109,'Detail from revised'!$C:$C,"NCOS")</f>
        <v>27050</v>
      </c>
      <c r="K109" s="214">
        <f>+J109-G109</f>
        <v>2820</v>
      </c>
      <c r="L109" s="337"/>
    </row>
    <row r="110" spans="1:13" x14ac:dyDescent="0.3">
      <c r="A110" t="s">
        <v>3556</v>
      </c>
      <c r="B110" s="7"/>
      <c r="C110" s="7"/>
      <c r="D110" s="7" t="s">
        <v>1011</v>
      </c>
      <c r="E110" s="7"/>
      <c r="F110" s="217" t="s">
        <v>1186</v>
      </c>
      <c r="G110" s="214">
        <f>SUMIFS('Detail from revised'!V:V,'Detail from revised'!$E:$E,'App 2 Revenue Budget'!$A110,'Detail from revised'!$P:$P,'App 2 Revenue Budget'!$F110,'Detail from revised'!$C:$C,"NCOS")</f>
        <v>-11750</v>
      </c>
      <c r="H110" s="214">
        <f>SUMIFS('Detail from revised'!AP:AP,'Detail from revised'!$E:$E,'App 2 Revenue Budget'!$A110,'Detail from revised'!$P:$P,'App 2 Revenue Budget'!$F110,'Detail from revised'!$C:$C,"NCOS")</f>
        <v>-8950</v>
      </c>
      <c r="I110" s="214">
        <f>SUMIFS('Detail from revised'!AQ:AQ,'Detail from revised'!$E:$E,'App 2 Revenue Budget'!$A110,'Detail from revised'!$P:$P,'App 2 Revenue Budget'!$F110,'Detail from revised'!$C:$C,"NCOS")</f>
        <v>0</v>
      </c>
      <c r="J110" s="214">
        <f>SUMIFS('Detail from revised'!AS:AS,'Detail from revised'!$E:$E,'App 2 Revenue Budget'!$A110,'Detail from revised'!$P:$P,'App 2 Revenue Budget'!$F110,'Detail from revised'!$C:$C,"NCOS")</f>
        <v>-8950</v>
      </c>
      <c r="K110" s="214">
        <f>+J110-G110</f>
        <v>2800</v>
      </c>
      <c r="L110" s="338"/>
    </row>
    <row r="111" spans="1:13" s="219" customFormat="1" x14ac:dyDescent="0.3">
      <c r="B111" s="228"/>
      <c r="C111" s="228"/>
      <c r="D111" s="221" t="s">
        <v>1269</v>
      </c>
      <c r="E111" s="221" t="s">
        <v>3567</v>
      </c>
      <c r="F111" s="222"/>
      <c r="G111" s="223">
        <f>G110+G109</f>
        <v>12480</v>
      </c>
      <c r="H111" s="223">
        <f>H110+H109</f>
        <v>18100</v>
      </c>
      <c r="I111" s="223">
        <f>I110+I109</f>
        <v>0</v>
      </c>
      <c r="J111" s="223">
        <f>J110+J109</f>
        <v>18100</v>
      </c>
      <c r="K111" s="223">
        <f>K110+K109</f>
        <v>5620</v>
      </c>
      <c r="L111" s="339">
        <f>IF(G111=0,"",K111/G111)</f>
        <v>0.45032051282051283</v>
      </c>
      <c r="M111" s="329"/>
    </row>
    <row r="112" spans="1:13" x14ac:dyDescent="0.3">
      <c r="A112" t="s">
        <v>3370</v>
      </c>
      <c r="B112" s="7"/>
      <c r="C112" s="7"/>
      <c r="D112" s="7" t="s">
        <v>330</v>
      </c>
      <c r="E112" s="7"/>
      <c r="F112" s="217" t="s">
        <v>1185</v>
      </c>
      <c r="G112" s="214">
        <f>SUMIFS('Detail from revised'!V:V,'Detail from revised'!$E:$E,'App 2 Revenue Budget'!$A112,'Detail from revised'!$P:$P,'App 2 Revenue Budget'!$F112,'Detail from revised'!$C:$C,"NCOS")</f>
        <v>678394</v>
      </c>
      <c r="H112" s="214">
        <f>SUMIFS('Detail from revised'!AP:AP,'Detail from revised'!$E:$E,'App 2 Revenue Budget'!$A112,'Detail from revised'!$P:$P,'App 2 Revenue Budget'!$F112,'Detail from revised'!$C:$C,"NCOS")</f>
        <v>682874</v>
      </c>
      <c r="I112" s="214">
        <f>SUMIFS('Detail from revised'!AQ:AQ,'Detail from revised'!$E:$E,'App 2 Revenue Budget'!$A112,'Detail from revised'!$P:$P,'App 2 Revenue Budget'!$F112,'Detail from revised'!$C:$C,"NCOS")</f>
        <v>0</v>
      </c>
      <c r="J112" s="214">
        <f>SUMIFS('Detail from revised'!AS:AS,'Detail from revised'!$E:$E,'App 2 Revenue Budget'!$A112,'Detail from revised'!$P:$P,'App 2 Revenue Budget'!$F112,'Detail from revised'!$C:$C,"NCOS")</f>
        <v>682874</v>
      </c>
      <c r="K112" s="214">
        <f>+J112-G112</f>
        <v>4480</v>
      </c>
      <c r="L112" s="337"/>
    </row>
    <row r="113" spans="1:13" x14ac:dyDescent="0.3">
      <c r="A113" t="s">
        <v>3370</v>
      </c>
      <c r="B113" s="7"/>
      <c r="C113" s="7"/>
      <c r="D113" s="7" t="s">
        <v>330</v>
      </c>
      <c r="E113" s="7"/>
      <c r="F113" s="217" t="s">
        <v>1186</v>
      </c>
      <c r="G113" s="214">
        <f>SUMIFS('Detail from revised'!V:V,'Detail from revised'!$E:$E,'App 2 Revenue Budget'!$A113,'Detail from revised'!$P:$P,'App 2 Revenue Budget'!$F113,'Detail from revised'!$C:$C,"NCOS")</f>
        <v>-27230</v>
      </c>
      <c r="H113" s="214">
        <f>SUMIFS('Detail from revised'!AP:AP,'Detail from revised'!$E:$E,'App 2 Revenue Budget'!$A113,'Detail from revised'!$P:$P,'App 2 Revenue Budget'!$F113,'Detail from revised'!$C:$C,"NCOS")</f>
        <v>-27910</v>
      </c>
      <c r="I113" s="214">
        <f>SUMIFS('Detail from revised'!AQ:AQ,'Detail from revised'!$E:$E,'App 2 Revenue Budget'!$A113,'Detail from revised'!$P:$P,'App 2 Revenue Budget'!$F113,'Detail from revised'!$C:$C,"NCOS")</f>
        <v>0</v>
      </c>
      <c r="J113" s="214">
        <f>SUMIFS('Detail from revised'!AS:AS,'Detail from revised'!$E:$E,'App 2 Revenue Budget'!$A113,'Detail from revised'!$P:$P,'App 2 Revenue Budget'!$F113,'Detail from revised'!$C:$C,"NCOS")</f>
        <v>-27910</v>
      </c>
      <c r="K113" s="214">
        <f>+J113-G113</f>
        <v>-680</v>
      </c>
      <c r="L113" s="338"/>
    </row>
    <row r="114" spans="1:13" s="219" customFormat="1" x14ac:dyDescent="0.3">
      <c r="B114" s="228"/>
      <c r="C114" s="228"/>
      <c r="D114" s="221" t="s">
        <v>1216</v>
      </c>
      <c r="E114" s="221" t="s">
        <v>1295</v>
      </c>
      <c r="F114" s="222"/>
      <c r="G114" s="223">
        <f>G113+G112</f>
        <v>651164</v>
      </c>
      <c r="H114" s="223">
        <f>H113+H112</f>
        <v>654964</v>
      </c>
      <c r="I114" s="223">
        <f>I113+I112</f>
        <v>0</v>
      </c>
      <c r="J114" s="223">
        <f>J113+J112</f>
        <v>654964</v>
      </c>
      <c r="K114" s="223">
        <f>K113+K112</f>
        <v>3800</v>
      </c>
      <c r="L114" s="339">
        <f>IF(G114=0,"",K114/G114)</f>
        <v>5.835703447979311E-3</v>
      </c>
      <c r="M114" s="329"/>
    </row>
    <row r="115" spans="1:13" ht="28.8" x14ac:dyDescent="0.3">
      <c r="A115" t="s">
        <v>3371</v>
      </c>
      <c r="B115" s="216"/>
      <c r="C115" s="216" t="s">
        <v>267</v>
      </c>
      <c r="D115" s="7" t="s">
        <v>472</v>
      </c>
      <c r="E115" s="7"/>
      <c r="F115" s="217" t="s">
        <v>1185</v>
      </c>
      <c r="G115" s="214">
        <f>SUMIFS('Detail from revised'!V:V,'Detail from revised'!$E:$E,'App 2 Revenue Budget'!$A115,'Detail from revised'!$P:$P,'App 2 Revenue Budget'!$F115,'Detail from revised'!$C:$C,"NCOS")</f>
        <v>638170</v>
      </c>
      <c r="H115" s="214">
        <f>SUMIFS('Detail from revised'!AP:AP,'Detail from revised'!$E:$E,'App 2 Revenue Budget'!$A115,'Detail from revised'!$P:$P,'App 2 Revenue Budget'!$F115,'Detail from revised'!$C:$C,"NCOS")</f>
        <v>636110</v>
      </c>
      <c r="I115" s="214">
        <f>SUMIFS('Detail from revised'!AQ:AQ,'Detail from revised'!$E:$E,'App 2 Revenue Budget'!$A115,'Detail from revised'!$P:$P,'App 2 Revenue Budget'!$F115,'Detail from revised'!$C:$C,"NCOS")</f>
        <v>25000</v>
      </c>
      <c r="J115" s="214">
        <f>SUMIFS('Detail from revised'!AS:AS,'Detail from revised'!$E:$E,'App 2 Revenue Budget'!$A115,'Detail from revised'!$P:$P,'App 2 Revenue Budget'!$F115,'Detail from revised'!$C:$C,"NCOS")</f>
        <v>661110</v>
      </c>
      <c r="K115" s="214">
        <f>+J115-G115</f>
        <v>22940</v>
      </c>
      <c r="L115" s="337"/>
      <c r="M115" s="8" t="s">
        <v>3487</v>
      </c>
    </row>
    <row r="116" spans="1:13" x14ac:dyDescent="0.3">
      <c r="A116" t="s">
        <v>3371</v>
      </c>
      <c r="B116" s="216"/>
      <c r="C116" s="216"/>
      <c r="D116" s="7" t="s">
        <v>472</v>
      </c>
      <c r="E116" s="7"/>
      <c r="F116" s="217" t="s">
        <v>1186</v>
      </c>
      <c r="G116" s="214">
        <f>SUMIFS('Detail from revised'!V:V,'Detail from revised'!$E:$E,'App 2 Revenue Budget'!$A116,'Detail from revised'!$P:$P,'App 2 Revenue Budget'!$F116,'Detail from revised'!$C:$C,"NCOS")</f>
        <v>-22500</v>
      </c>
      <c r="H116" s="214">
        <f>SUMIFS('Detail from revised'!AP:AP,'Detail from revised'!$E:$E,'App 2 Revenue Budget'!$A116,'Detail from revised'!$P:$P,'App 2 Revenue Budget'!$F116,'Detail from revised'!$C:$C,"NCOS")</f>
        <v>-49520</v>
      </c>
      <c r="I116" s="214">
        <f>SUMIFS('Detail from revised'!AQ:AQ,'Detail from revised'!$E:$E,'App 2 Revenue Budget'!$A116,'Detail from revised'!$P:$P,'App 2 Revenue Budget'!$F116,'Detail from revised'!$C:$C,"NCOS")</f>
        <v>0</v>
      </c>
      <c r="J116" s="214">
        <f>SUMIFS('Detail from revised'!AS:AS,'Detail from revised'!$E:$E,'App 2 Revenue Budget'!$A116,'Detail from revised'!$P:$P,'App 2 Revenue Budget'!$F116,'Detail from revised'!$C:$C,"NCOS")</f>
        <v>-49520</v>
      </c>
      <c r="K116" s="214">
        <f>+J116-G116</f>
        <v>-27020</v>
      </c>
      <c r="L116" s="338"/>
    </row>
    <row r="117" spans="1:13" s="219" customFormat="1" x14ac:dyDescent="0.3">
      <c r="B117" s="220"/>
      <c r="C117" s="220"/>
      <c r="D117" s="221" t="s">
        <v>1217</v>
      </c>
      <c r="E117" s="221" t="s">
        <v>1295</v>
      </c>
      <c r="F117" s="222"/>
      <c r="G117" s="223">
        <f>G116+G115</f>
        <v>615670</v>
      </c>
      <c r="H117" s="223">
        <f>H116+H115</f>
        <v>586590</v>
      </c>
      <c r="I117" s="223">
        <f>I116+I115</f>
        <v>25000</v>
      </c>
      <c r="J117" s="223">
        <f>J116+J115</f>
        <v>611590</v>
      </c>
      <c r="K117" s="223">
        <f>K116+K115</f>
        <v>-4080</v>
      </c>
      <c r="L117" s="339">
        <f>IF(G117=0,"",K117/G117)</f>
        <v>-6.6269267627137914E-3</v>
      </c>
      <c r="M117" s="329"/>
    </row>
    <row r="118" spans="1:13" x14ac:dyDescent="0.3">
      <c r="A118" t="s">
        <v>3372</v>
      </c>
      <c r="B118" s="216"/>
      <c r="C118" s="216"/>
      <c r="D118" s="7" t="s">
        <v>282</v>
      </c>
      <c r="E118" s="7"/>
      <c r="F118" s="217" t="s">
        <v>1185</v>
      </c>
      <c r="G118" s="214">
        <f>SUMIFS('Detail from revised'!V:V,'Detail from revised'!$E:$E,'App 2 Revenue Budget'!$A118,'Detail from revised'!$P:$P,'App 2 Revenue Budget'!$F118,'Detail from revised'!$C:$C,"NCOS")</f>
        <v>86070</v>
      </c>
      <c r="H118" s="214">
        <f>SUMIFS('Detail from revised'!AP:AP,'Detail from revised'!$E:$E,'App 2 Revenue Budget'!$A118,'Detail from revised'!$P:$P,'App 2 Revenue Budget'!$F118,'Detail from revised'!$C:$C,"NCOS")</f>
        <v>86070</v>
      </c>
      <c r="I118" s="214">
        <f>SUMIFS('Detail from revised'!AQ:AQ,'Detail from revised'!$E:$E,'App 2 Revenue Budget'!$A118,'Detail from revised'!$P:$P,'App 2 Revenue Budget'!$F118,'Detail from revised'!$C:$C,"NCOS")</f>
        <v>0</v>
      </c>
      <c r="J118" s="214">
        <f>SUMIFS('Detail from revised'!AS:AS,'Detail from revised'!$E:$E,'App 2 Revenue Budget'!$A118,'Detail from revised'!$P:$P,'App 2 Revenue Budget'!$F118,'Detail from revised'!$C:$C,"NCOS")</f>
        <v>86070</v>
      </c>
      <c r="K118" s="214">
        <f>+J118-G118</f>
        <v>0</v>
      </c>
      <c r="L118" s="337"/>
    </row>
    <row r="119" spans="1:13" x14ac:dyDescent="0.3">
      <c r="A119" t="s">
        <v>3372</v>
      </c>
      <c r="B119" s="216"/>
      <c r="C119" s="216"/>
      <c r="D119" s="7" t="s">
        <v>282</v>
      </c>
      <c r="E119" s="7"/>
      <c r="F119" s="217" t="s">
        <v>1186</v>
      </c>
      <c r="G119" s="214">
        <f>SUMIFS('Detail from revised'!V:V,'Detail from revised'!$E:$E,'App 2 Revenue Budget'!$A119,'Detail from revised'!$P:$P,'App 2 Revenue Budget'!$F119,'Detail from revised'!$C:$C,"NCOS")</f>
        <v>0</v>
      </c>
      <c r="H119" s="214">
        <f>SUMIFS('Detail from revised'!AP:AP,'Detail from revised'!$E:$E,'App 2 Revenue Budget'!$A119,'Detail from revised'!$P:$P,'App 2 Revenue Budget'!$F119,'Detail from revised'!$C:$C,"NCOS")</f>
        <v>0</v>
      </c>
      <c r="I119" s="214">
        <f>SUMIFS('Detail from revised'!AQ:AQ,'Detail from revised'!$E:$E,'App 2 Revenue Budget'!$A119,'Detail from revised'!$P:$P,'App 2 Revenue Budget'!$F119,'Detail from revised'!$C:$C,"NCOS")</f>
        <v>0</v>
      </c>
      <c r="J119" s="214">
        <f>SUMIFS('Detail from revised'!AS:AS,'Detail from revised'!$E:$E,'App 2 Revenue Budget'!$A119,'Detail from revised'!$P:$P,'App 2 Revenue Budget'!$F119,'Detail from revised'!$C:$C,"NCOS")</f>
        <v>0</v>
      </c>
      <c r="K119" s="214">
        <f>+J119-G119</f>
        <v>0</v>
      </c>
      <c r="L119" s="338"/>
    </row>
    <row r="120" spans="1:13" s="219" customFormat="1" x14ac:dyDescent="0.3">
      <c r="B120" s="220"/>
      <c r="C120" s="220"/>
      <c r="D120" s="221" t="s">
        <v>1196</v>
      </c>
      <c r="E120" s="221" t="s">
        <v>1295</v>
      </c>
      <c r="F120" s="222"/>
      <c r="G120" s="223">
        <f>G119+G118</f>
        <v>86070</v>
      </c>
      <c r="H120" s="223">
        <f>H119+H118</f>
        <v>86070</v>
      </c>
      <c r="I120" s="223">
        <f>I119+I118</f>
        <v>0</v>
      </c>
      <c r="J120" s="223">
        <f>J119+J118</f>
        <v>86070</v>
      </c>
      <c r="K120" s="223">
        <f>K119+K118</f>
        <v>0</v>
      </c>
      <c r="L120" s="339">
        <f>IF(G120=0,"",K120/G120)</f>
        <v>0</v>
      </c>
      <c r="M120" s="329"/>
    </row>
    <row r="121" spans="1:13" ht="15" thickBot="1" x14ac:dyDescent="0.35">
      <c r="F121" s="212"/>
      <c r="G121" s="215"/>
      <c r="H121" s="215"/>
      <c r="I121" s="215"/>
      <c r="J121" s="215"/>
      <c r="K121" s="215"/>
      <c r="L121" s="336"/>
    </row>
    <row r="122" spans="1:13" s="229" customFormat="1" ht="15" thickBot="1" x14ac:dyDescent="0.35">
      <c r="C122" s="374" t="s">
        <v>3453</v>
      </c>
      <c r="D122" s="375"/>
      <c r="E122" s="376"/>
      <c r="F122" s="230"/>
      <c r="G122" s="226">
        <f>SUM(G31:G120)/2</f>
        <v>2815256</v>
      </c>
      <c r="H122" s="226">
        <f>SUM(H31:H120)/2</f>
        <v>3583824</v>
      </c>
      <c r="I122" s="226">
        <f>SUM(I31:I120)/2</f>
        <v>198000</v>
      </c>
      <c r="J122" s="226">
        <f>SUM(J31:J120)/2</f>
        <v>3781824</v>
      </c>
      <c r="K122" s="226">
        <f>SUM(K31:K120)/2</f>
        <v>966568</v>
      </c>
      <c r="L122" s="340"/>
      <c r="M122" s="330"/>
    </row>
    <row r="123" spans="1:13" x14ac:dyDescent="0.3">
      <c r="F123" s="212"/>
      <c r="G123" s="215"/>
      <c r="H123" s="215"/>
      <c r="I123" s="215"/>
      <c r="J123" s="215"/>
      <c r="K123" s="215"/>
      <c r="L123" s="336"/>
    </row>
    <row r="124" spans="1:13" x14ac:dyDescent="0.3">
      <c r="D124" s="227"/>
      <c r="E124" s="227"/>
      <c r="F124" s="212"/>
      <c r="G124" s="215"/>
      <c r="H124" s="215"/>
      <c r="I124" s="215"/>
      <c r="J124" s="215"/>
      <c r="K124" s="215"/>
      <c r="L124" s="336"/>
    </row>
    <row r="125" spans="1:13" x14ac:dyDescent="0.3">
      <c r="A125" t="s">
        <v>3373</v>
      </c>
      <c r="B125" s="216" t="s">
        <v>3451</v>
      </c>
      <c r="C125" s="7" t="s">
        <v>3420</v>
      </c>
      <c r="D125" s="7" t="s">
        <v>3420</v>
      </c>
      <c r="E125" s="7"/>
      <c r="F125" s="217" t="s">
        <v>1185</v>
      </c>
      <c r="G125" s="214">
        <f>SUMIFS('Detail from revised'!V:V,'Detail from revised'!$E:$E,'App 2 Revenue Budget'!$A125,'Detail from revised'!$P:$P,'App 2 Revenue Budget'!$F125,'Detail from revised'!$C:$C,"NCOS")</f>
        <v>183550</v>
      </c>
      <c r="H125" s="214">
        <f>SUMIFS('Detail from revised'!AP:AP,'Detail from revised'!$E:$E,'App 2 Revenue Budget'!$A125,'Detail from revised'!$P:$P,'App 2 Revenue Budget'!$F125,'Detail from revised'!$C:$C,"NCOS")</f>
        <v>183660</v>
      </c>
      <c r="I125" s="214">
        <f>SUMIFS('Detail from revised'!AQ:AQ,'Detail from revised'!$E:$E,'App 2 Revenue Budget'!$A125,'Detail from revised'!$P:$P,'App 2 Revenue Budget'!$F125,'Detail from revised'!$C:$C,"NCOS")</f>
        <v>0</v>
      </c>
      <c r="J125" s="214">
        <f>SUMIFS('Detail from revised'!AS:AS,'Detail from revised'!$E:$E,'App 2 Revenue Budget'!$A125,'Detail from revised'!$P:$P,'App 2 Revenue Budget'!$F125,'Detail from revised'!$C:$C,"NCOS")</f>
        <v>183660</v>
      </c>
      <c r="K125" s="214">
        <f>+J125-G125</f>
        <v>110</v>
      </c>
      <c r="L125" s="337"/>
    </row>
    <row r="126" spans="1:13" x14ac:dyDescent="0.3">
      <c r="A126" t="s">
        <v>3373</v>
      </c>
      <c r="B126" s="7"/>
      <c r="C126" s="7"/>
      <c r="D126" s="7" t="s">
        <v>3420</v>
      </c>
      <c r="E126" s="7"/>
      <c r="F126" s="217" t="s">
        <v>1186</v>
      </c>
      <c r="G126" s="214">
        <f>SUMIFS('Detail from revised'!V:V,'Detail from revised'!$E:$E,'App 2 Revenue Budget'!$A126,'Detail from revised'!$P:$P,'App 2 Revenue Budget'!$F126,'Detail from revised'!$C:$C,"NCOS")</f>
        <v>0</v>
      </c>
      <c r="H126" s="214">
        <f>SUMIFS('Detail from revised'!AP:AP,'Detail from revised'!$E:$E,'App 2 Revenue Budget'!$A126,'Detail from revised'!$P:$P,'App 2 Revenue Budget'!$F126,'Detail from revised'!$C:$C,"NCOS")</f>
        <v>0</v>
      </c>
      <c r="I126" s="214">
        <f>SUMIFS('Detail from revised'!AQ:AQ,'Detail from revised'!$E:$E,'App 2 Revenue Budget'!$A126,'Detail from revised'!$P:$P,'App 2 Revenue Budget'!$F126,'Detail from revised'!$C:$C,"NCOS")</f>
        <v>0</v>
      </c>
      <c r="J126" s="214">
        <f>SUMIFS('Detail from revised'!AS:AS,'Detail from revised'!$E:$E,'App 2 Revenue Budget'!$A126,'Detail from revised'!$P:$P,'App 2 Revenue Budget'!$F126,'Detail from revised'!$C:$C,"NCOS")</f>
        <v>0</v>
      </c>
      <c r="K126" s="214">
        <f>+J126-G126</f>
        <v>0</v>
      </c>
      <c r="L126" s="338"/>
    </row>
    <row r="127" spans="1:13" s="219" customFormat="1" x14ac:dyDescent="0.3">
      <c r="B127" s="228"/>
      <c r="C127" s="228"/>
      <c r="D127" s="221" t="s">
        <v>1218</v>
      </c>
      <c r="E127" s="221" t="s">
        <v>1316</v>
      </c>
      <c r="F127" s="222"/>
      <c r="G127" s="223">
        <f>G126+G125</f>
        <v>183550</v>
      </c>
      <c r="H127" s="223">
        <f>H126+H125</f>
        <v>183660</v>
      </c>
      <c r="I127" s="223">
        <f>I126+I125</f>
        <v>0</v>
      </c>
      <c r="J127" s="223">
        <f>J126+J125</f>
        <v>183660</v>
      </c>
      <c r="K127" s="223">
        <f>K126+K125</f>
        <v>110</v>
      </c>
      <c r="L127" s="339">
        <f>IF(G127=0,"",K127/G127)</f>
        <v>5.992917461182239E-4</v>
      </c>
      <c r="M127" s="329"/>
    </row>
    <row r="128" spans="1:13" x14ac:dyDescent="0.3">
      <c r="A128" t="s">
        <v>3374</v>
      </c>
      <c r="B128" s="7"/>
      <c r="C128" s="7"/>
      <c r="D128" s="7" t="s">
        <v>1036</v>
      </c>
      <c r="E128" s="7"/>
      <c r="F128" s="217" t="s">
        <v>1185</v>
      </c>
      <c r="G128" s="214">
        <f>SUMIFS('Detail from revised'!V:V,'Detail from revised'!$E:$E,'App 2 Revenue Budget'!$A128,'Detail from revised'!$P:$P,'App 2 Revenue Budget'!$F128,'Detail from revised'!$C:$C,"NCOS")</f>
        <v>0</v>
      </c>
      <c r="H128" s="214">
        <f>SUMIFS('Detail from revised'!AP:AP,'Detail from revised'!$E:$E,'App 2 Revenue Budget'!$A128,'Detail from revised'!$P:$P,'App 2 Revenue Budget'!$F128,'Detail from revised'!$C:$C,"NCOS")</f>
        <v>90670</v>
      </c>
      <c r="I128" s="214">
        <f>SUMIFS('Detail from revised'!AQ:AQ,'Detail from revised'!$E:$E,'App 2 Revenue Budget'!$A128,'Detail from revised'!$P:$P,'App 2 Revenue Budget'!$F128,'Detail from revised'!$C:$C,"NCOS")</f>
        <v>0</v>
      </c>
      <c r="J128" s="214">
        <f>SUMIFS('Detail from revised'!AS:AS,'Detail from revised'!$E:$E,'App 2 Revenue Budget'!$A128,'Detail from revised'!$P:$P,'App 2 Revenue Budget'!$F128,'Detail from revised'!$C:$C,"NCOS")</f>
        <v>90670</v>
      </c>
      <c r="K128" s="214">
        <f>+J128-G128</f>
        <v>90670</v>
      </c>
      <c r="L128" s="337"/>
      <c r="M128" s="8" t="s">
        <v>3467</v>
      </c>
    </row>
    <row r="129" spans="1:13" x14ac:dyDescent="0.3">
      <c r="A129" t="s">
        <v>3374</v>
      </c>
      <c r="B129" s="7"/>
      <c r="C129" s="7"/>
      <c r="D129" s="7" t="s">
        <v>1036</v>
      </c>
      <c r="E129" s="7"/>
      <c r="F129" s="217" t="s">
        <v>1186</v>
      </c>
      <c r="G129" s="214">
        <f>SUMIFS('Detail from revised'!V:V,'Detail from revised'!$E:$E,'App 2 Revenue Budget'!$A129,'Detail from revised'!$P:$P,'App 2 Revenue Budget'!$F129,'Detail from revised'!$C:$C,"NCOS")</f>
        <v>0</v>
      </c>
      <c r="H129" s="214">
        <f>SUMIFS('Detail from revised'!AP:AP,'Detail from revised'!$E:$E,'App 2 Revenue Budget'!$A129,'Detail from revised'!$P:$P,'App 2 Revenue Budget'!$F129,'Detail from revised'!$C:$C,"NCOS")</f>
        <v>-311900</v>
      </c>
      <c r="I129" s="214">
        <f>SUMIFS('Detail from revised'!AQ:AQ,'Detail from revised'!$E:$E,'App 2 Revenue Budget'!$A129,'Detail from revised'!$P:$P,'App 2 Revenue Budget'!$F129,'Detail from revised'!$C:$C,"NCOS")</f>
        <v>0</v>
      </c>
      <c r="J129" s="214">
        <f>SUMIFS('Detail from revised'!AS:AS,'Detail from revised'!$E:$E,'App 2 Revenue Budget'!$A129,'Detail from revised'!$P:$P,'App 2 Revenue Budget'!$F129,'Detail from revised'!$C:$C,"NCOS")</f>
        <v>-311900</v>
      </c>
      <c r="K129" s="214">
        <f>+J129-G129</f>
        <v>-311900</v>
      </c>
      <c r="L129" s="338"/>
      <c r="M129" s="8" t="s">
        <v>3467</v>
      </c>
    </row>
    <row r="130" spans="1:13" s="219" customFormat="1" x14ac:dyDescent="0.3">
      <c r="B130" s="228"/>
      <c r="C130" s="228"/>
      <c r="D130" s="221" t="s">
        <v>1219</v>
      </c>
      <c r="E130" s="221" t="s">
        <v>1316</v>
      </c>
      <c r="F130" s="222"/>
      <c r="G130" s="223">
        <f>G129+G128</f>
        <v>0</v>
      </c>
      <c r="H130" s="223">
        <f>H129+H128</f>
        <v>-221230</v>
      </c>
      <c r="I130" s="223">
        <f>I129+I128</f>
        <v>0</v>
      </c>
      <c r="J130" s="223">
        <f>J129+J128</f>
        <v>-221230</v>
      </c>
      <c r="K130" s="223">
        <f>K129+K128</f>
        <v>-221230</v>
      </c>
      <c r="L130" s="339" t="str">
        <f>IF(G130=0,"",K130/G130)</f>
        <v/>
      </c>
      <c r="M130" s="329"/>
    </row>
    <row r="131" spans="1:13" x14ac:dyDescent="0.3">
      <c r="A131" t="s">
        <v>3375</v>
      </c>
      <c r="C131" s="216" t="s">
        <v>1220</v>
      </c>
      <c r="D131" s="7" t="s">
        <v>485</v>
      </c>
      <c r="E131" s="7"/>
      <c r="F131" s="217" t="s">
        <v>1185</v>
      </c>
      <c r="G131" s="214">
        <f>SUMIFS('Detail from revised'!V:V,'Detail from revised'!$E:$E,'App 2 Revenue Budget'!$A131,'Detail from revised'!$P:$P,'App 2 Revenue Budget'!$F131,'Detail from revised'!$C:$C,"NCOS")</f>
        <v>2000</v>
      </c>
      <c r="H131" s="214">
        <f>SUMIFS('Detail from revised'!AP:AP,'Detail from revised'!$E:$E,'App 2 Revenue Budget'!$A131,'Detail from revised'!$P:$P,'App 2 Revenue Budget'!$F131,'Detail from revised'!$C:$C,"NCOS")</f>
        <v>2000</v>
      </c>
      <c r="I131" s="214">
        <f>SUMIFS('Detail from revised'!AQ:AQ,'Detail from revised'!$E:$E,'App 2 Revenue Budget'!$A131,'Detail from revised'!$P:$P,'App 2 Revenue Budget'!$F131,'Detail from revised'!$C:$C,"NCOS")</f>
        <v>0</v>
      </c>
      <c r="J131" s="214">
        <f>SUMIFS('Detail from revised'!AS:AS,'Detail from revised'!$E:$E,'App 2 Revenue Budget'!$A131,'Detail from revised'!$P:$P,'App 2 Revenue Budget'!$F131,'Detail from revised'!$C:$C,"NCOS")</f>
        <v>2000</v>
      </c>
      <c r="K131" s="214">
        <f>+J131-G131</f>
        <v>0</v>
      </c>
      <c r="L131" s="337"/>
    </row>
    <row r="132" spans="1:13" x14ac:dyDescent="0.3">
      <c r="A132" t="s">
        <v>3375</v>
      </c>
      <c r="B132" s="216"/>
      <c r="C132" s="216"/>
      <c r="D132" s="7" t="s">
        <v>485</v>
      </c>
      <c r="E132" s="7"/>
      <c r="F132" s="217" t="s">
        <v>1186</v>
      </c>
      <c r="G132" s="214">
        <f>SUMIFS('Detail from revised'!V:V,'Detail from revised'!$E:$E,'App 2 Revenue Budget'!$A132,'Detail from revised'!$P:$P,'App 2 Revenue Budget'!$F132,'Detail from revised'!$C:$C,"NCOS")</f>
        <v>-6500</v>
      </c>
      <c r="H132" s="214">
        <f>SUMIFS('Detail from revised'!AP:AP,'Detail from revised'!$E:$E,'App 2 Revenue Budget'!$A132,'Detail from revised'!$P:$P,'App 2 Revenue Budget'!$F132,'Detail from revised'!$C:$C,"NCOS")</f>
        <v>-6500</v>
      </c>
      <c r="I132" s="214">
        <f>SUMIFS('Detail from revised'!AQ:AQ,'Detail from revised'!$E:$E,'App 2 Revenue Budget'!$A132,'Detail from revised'!$P:$P,'App 2 Revenue Budget'!$F132,'Detail from revised'!$C:$C,"NCOS")</f>
        <v>0</v>
      </c>
      <c r="J132" s="214">
        <f>SUMIFS('Detail from revised'!AS:AS,'Detail from revised'!$E:$E,'App 2 Revenue Budget'!$A132,'Detail from revised'!$P:$P,'App 2 Revenue Budget'!$F132,'Detail from revised'!$C:$C,"NCOS")</f>
        <v>-6500</v>
      </c>
      <c r="K132" s="214">
        <f>+J132-G132</f>
        <v>0</v>
      </c>
      <c r="L132" s="338"/>
    </row>
    <row r="133" spans="1:13" s="219" customFormat="1" x14ac:dyDescent="0.3">
      <c r="B133" s="220"/>
      <c r="C133" s="220"/>
      <c r="D133" s="221" t="s">
        <v>1221</v>
      </c>
      <c r="E133" s="221" t="s">
        <v>1546</v>
      </c>
      <c r="F133" s="222"/>
      <c r="G133" s="223">
        <f>G132+G131</f>
        <v>-4500</v>
      </c>
      <c r="H133" s="223">
        <f>H132+H131</f>
        <v>-4500</v>
      </c>
      <c r="I133" s="223">
        <f>I132+I131</f>
        <v>0</v>
      </c>
      <c r="J133" s="223">
        <f>J132+J131</f>
        <v>-4500</v>
      </c>
      <c r="K133" s="223">
        <f>K132+K131</f>
        <v>0</v>
      </c>
      <c r="L133" s="339">
        <f>IF(G133=0,"",K133/G133)</f>
        <v>0</v>
      </c>
      <c r="M133" s="329"/>
    </row>
    <row r="134" spans="1:13" ht="28.8" x14ac:dyDescent="0.3">
      <c r="A134" t="s">
        <v>3546</v>
      </c>
      <c r="B134" s="216"/>
      <c r="C134" s="216"/>
      <c r="D134" s="7" t="s">
        <v>253</v>
      </c>
      <c r="E134" s="7"/>
      <c r="F134" s="217" t="s">
        <v>1185</v>
      </c>
      <c r="G134" s="214">
        <f>SUMIFS('Detail from revised'!V:V,'Detail from revised'!$E:$E,'App 2 Revenue Budget'!$A134,'Detail from revised'!$P:$P,'App 2 Revenue Budget'!$F134,'Detail from revised'!$C:$C,"NCOS")</f>
        <v>180450</v>
      </c>
      <c r="H134" s="214">
        <f>SUMIFS('Detail from revised'!AP:AP,'Detail from revised'!$E:$E,'App 2 Revenue Budget'!$A134,'Detail from revised'!$P:$P,'App 2 Revenue Budget'!$F134,'Detail from revised'!$C:$C,"NCOS")</f>
        <v>130580</v>
      </c>
      <c r="I134" s="214">
        <f>SUMIFS('Detail from revised'!AQ:AQ,'Detail from revised'!$E:$E,'App 2 Revenue Budget'!$A134,'Detail from revised'!$P:$P,'App 2 Revenue Budget'!$F134,'Detail from revised'!$C:$C,"NCOS")</f>
        <v>235000</v>
      </c>
      <c r="J134" s="214">
        <f>SUMIFS('Detail from revised'!AS:AS,'Detail from revised'!$E:$E,'App 2 Revenue Budget'!$A134,'Detail from revised'!$P:$P,'App 2 Revenue Budget'!$F134,'Detail from revised'!$C:$C,"NCOS")</f>
        <v>365580</v>
      </c>
      <c r="K134" s="214">
        <f>+J134-G134</f>
        <v>185130</v>
      </c>
      <c r="L134" s="337"/>
      <c r="M134" s="8" t="s">
        <v>3473</v>
      </c>
    </row>
    <row r="135" spans="1:13" x14ac:dyDescent="0.3">
      <c r="A135" t="s">
        <v>3546</v>
      </c>
      <c r="B135" s="216"/>
      <c r="C135" s="216"/>
      <c r="D135" s="216" t="s">
        <v>253</v>
      </c>
      <c r="E135" s="216"/>
      <c r="F135" s="217" t="s">
        <v>1186</v>
      </c>
      <c r="G135" s="214">
        <f>SUMIFS('Detail from revised'!V:V,'Detail from revised'!$E:$E,'App 2 Revenue Budget'!$A135,'Detail from revised'!$P:$P,'App 2 Revenue Budget'!$F135,'Detail from revised'!$C:$C,"NCOS")</f>
        <v>-15200</v>
      </c>
      <c r="H135" s="214">
        <f>SUMIFS('Detail from revised'!AP:AP,'Detail from revised'!$E:$E,'App 2 Revenue Budget'!$A135,'Detail from revised'!$P:$P,'App 2 Revenue Budget'!$F135,'Detail from revised'!$C:$C,"NCOS")</f>
        <v>-3500</v>
      </c>
      <c r="I135" s="214">
        <f>SUMIFS('Detail from revised'!AQ:AQ,'Detail from revised'!$E:$E,'App 2 Revenue Budget'!$A135,'Detail from revised'!$P:$P,'App 2 Revenue Budget'!$F135,'Detail from revised'!$C:$C,"NCOS")</f>
        <v>0</v>
      </c>
      <c r="J135" s="214">
        <f>SUMIFS('Detail from revised'!AS:AS,'Detail from revised'!$E:$E,'App 2 Revenue Budget'!$A135,'Detail from revised'!$P:$P,'App 2 Revenue Budget'!$F135,'Detail from revised'!$C:$C,"NCOS")</f>
        <v>-3500</v>
      </c>
      <c r="K135" s="214">
        <f>+J135-G135</f>
        <v>11700</v>
      </c>
      <c r="L135" s="338"/>
    </row>
    <row r="136" spans="1:13" s="219" customFormat="1" x14ac:dyDescent="0.3">
      <c r="B136" s="220"/>
      <c r="C136" s="220"/>
      <c r="D136" s="221" t="s">
        <v>1239</v>
      </c>
      <c r="E136" s="221" t="s">
        <v>1345</v>
      </c>
      <c r="F136" s="222"/>
      <c r="G136" s="223">
        <f>G135+G134</f>
        <v>165250</v>
      </c>
      <c r="H136" s="223">
        <f>H135+H134</f>
        <v>127080</v>
      </c>
      <c r="I136" s="223">
        <f>I135+I134</f>
        <v>235000</v>
      </c>
      <c r="J136" s="223">
        <f>J135+J134</f>
        <v>362080</v>
      </c>
      <c r="K136" s="223">
        <f>K135+K134</f>
        <v>196830</v>
      </c>
      <c r="L136" s="339">
        <f>IF(G136=0,"",K136/G136)</f>
        <v>1.1911043872919818</v>
      </c>
      <c r="M136" s="329"/>
    </row>
    <row r="137" spans="1:13" x14ac:dyDescent="0.3">
      <c r="A137" t="s">
        <v>3548</v>
      </c>
      <c r="B137" s="216"/>
      <c r="C137" s="216"/>
      <c r="D137" s="7" t="s">
        <v>681</v>
      </c>
      <c r="E137" s="7"/>
      <c r="F137" s="217" t="s">
        <v>1185</v>
      </c>
      <c r="G137" s="214">
        <f>SUMIFS('Detail from revised'!V:V,'Detail from revised'!$E:$E,'App 2 Revenue Budget'!$A137,'Detail from revised'!$P:$P,'App 2 Revenue Budget'!$F137,'Detail from revised'!$C:$C,"NCOS")</f>
        <v>164290</v>
      </c>
      <c r="H137" s="214">
        <f>SUMIFS('Detail from revised'!AP:AP,'Detail from revised'!$E:$E,'App 2 Revenue Budget'!$A137,'Detail from revised'!$P:$P,'App 2 Revenue Budget'!$F137,'Detail from revised'!$C:$C,"NCOS")</f>
        <v>241680</v>
      </c>
      <c r="I137" s="214">
        <f>SUMIFS('Detail from revised'!AQ:AQ,'Detail from revised'!$E:$E,'App 2 Revenue Budget'!$A137,'Detail from revised'!$P:$P,'App 2 Revenue Budget'!$F137,'Detail from revised'!$C:$C,"NCOS")</f>
        <v>0</v>
      </c>
      <c r="J137" s="214">
        <f>SUMIFS('Detail from revised'!AS:AS,'Detail from revised'!$E:$E,'App 2 Revenue Budget'!$A137,'Detail from revised'!$P:$P,'App 2 Revenue Budget'!$F137,'Detail from revised'!$C:$C,"NCOS")</f>
        <v>241680</v>
      </c>
      <c r="K137" s="214">
        <f>+J137-G137</f>
        <v>77390</v>
      </c>
      <c r="L137" s="337"/>
    </row>
    <row r="138" spans="1:13" x14ac:dyDescent="0.3">
      <c r="A138" t="s">
        <v>3548</v>
      </c>
      <c r="B138" s="216"/>
      <c r="C138" s="216"/>
      <c r="D138" s="7" t="s">
        <v>681</v>
      </c>
      <c r="E138" s="7"/>
      <c r="F138" s="217" t="s">
        <v>1186</v>
      </c>
      <c r="G138" s="214">
        <f>SUMIFS('Detail from revised'!V:V,'Detail from revised'!$E:$E,'App 2 Revenue Budget'!$A138,'Detail from revised'!$P:$P,'App 2 Revenue Budget'!$F138,'Detail from revised'!$C:$C,"NCOS")</f>
        <v>0</v>
      </c>
      <c r="H138" s="214">
        <f>SUMIFS('Detail from revised'!AP:AP,'Detail from revised'!$E:$E,'App 2 Revenue Budget'!$A138,'Detail from revised'!$P:$P,'App 2 Revenue Budget'!$F138,'Detail from revised'!$C:$C,"NCOS")</f>
        <v>0</v>
      </c>
      <c r="I138" s="214">
        <f>SUMIFS('Detail from revised'!AQ:AQ,'Detail from revised'!$E:$E,'App 2 Revenue Budget'!$A138,'Detail from revised'!$P:$P,'App 2 Revenue Budget'!$F138,'Detail from revised'!$C:$C,"NCOS")</f>
        <v>0</v>
      </c>
      <c r="J138" s="214">
        <f>SUMIFS('Detail from revised'!AS:AS,'Detail from revised'!$E:$E,'App 2 Revenue Budget'!$A138,'Detail from revised'!$P:$P,'App 2 Revenue Budget'!$F138,'Detail from revised'!$C:$C,"NCOS")</f>
        <v>0</v>
      </c>
      <c r="K138" s="214">
        <f>+J138-G138</f>
        <v>0</v>
      </c>
      <c r="L138" s="338"/>
    </row>
    <row r="139" spans="1:13" s="219" customFormat="1" x14ac:dyDescent="0.3">
      <c r="B139" s="220"/>
      <c r="C139" s="220"/>
      <c r="D139" s="221" t="s">
        <v>1243</v>
      </c>
      <c r="E139" s="221" t="s">
        <v>1345</v>
      </c>
      <c r="F139" s="222"/>
      <c r="G139" s="223">
        <f>G138+G137</f>
        <v>164290</v>
      </c>
      <c r="H139" s="223">
        <f>H138+H137</f>
        <v>241680</v>
      </c>
      <c r="I139" s="223">
        <f>I138+I137</f>
        <v>0</v>
      </c>
      <c r="J139" s="223">
        <f>J138+J137</f>
        <v>241680</v>
      </c>
      <c r="K139" s="223">
        <f>K138+K137</f>
        <v>77390</v>
      </c>
      <c r="L139" s="339">
        <f>IF(G139=0,"",K139/G139)</f>
        <v>0.47105727676669307</v>
      </c>
      <c r="M139" s="329"/>
    </row>
    <row r="140" spans="1:13" x14ac:dyDescent="0.3">
      <c r="A140" t="s">
        <v>3376</v>
      </c>
      <c r="B140" s="216"/>
      <c r="C140" s="216"/>
      <c r="D140" s="7" t="s">
        <v>489</v>
      </c>
      <c r="E140" s="7"/>
      <c r="F140" s="217" t="s">
        <v>1185</v>
      </c>
      <c r="G140" s="214">
        <f>SUMIFS('Detail from revised'!V:V,'Detail from revised'!$E:$E,'App 2 Revenue Budget'!$A140,'Detail from revised'!$P:$P,'App 2 Revenue Budget'!$F140,'Detail from revised'!$C:$C,"NCOS")</f>
        <v>26320</v>
      </c>
      <c r="H140" s="214">
        <f>SUMIFS('Detail from revised'!AP:AP,'Detail from revised'!$E:$E,'App 2 Revenue Budget'!$A140,'Detail from revised'!$P:$P,'App 2 Revenue Budget'!$F140,'Detail from revised'!$C:$C,"NCOS")</f>
        <v>28280</v>
      </c>
      <c r="I140" s="214">
        <f>SUMIFS('Detail from revised'!AQ:AQ,'Detail from revised'!$E:$E,'App 2 Revenue Budget'!$A140,'Detail from revised'!$P:$P,'App 2 Revenue Budget'!$F140,'Detail from revised'!$C:$C,"NCOS")</f>
        <v>0</v>
      </c>
      <c r="J140" s="214">
        <f>SUMIFS('Detail from revised'!AS:AS,'Detail from revised'!$E:$E,'App 2 Revenue Budget'!$A140,'Detail from revised'!$P:$P,'App 2 Revenue Budget'!$F140,'Detail from revised'!$C:$C,"NCOS")</f>
        <v>28280</v>
      </c>
      <c r="K140" s="214">
        <f>+J140-G140</f>
        <v>1960</v>
      </c>
      <c r="L140" s="337"/>
    </row>
    <row r="141" spans="1:13" x14ac:dyDescent="0.3">
      <c r="A141" t="s">
        <v>3376</v>
      </c>
      <c r="B141" s="216"/>
      <c r="C141" s="216"/>
      <c r="D141" s="7" t="s">
        <v>489</v>
      </c>
      <c r="E141" s="7"/>
      <c r="F141" s="217" t="s">
        <v>1186</v>
      </c>
      <c r="G141" s="214">
        <f>SUMIFS('Detail from revised'!V:V,'Detail from revised'!$E:$E,'App 2 Revenue Budget'!$A141,'Detail from revised'!$P:$P,'App 2 Revenue Budget'!$F141,'Detail from revised'!$C:$C,"NCOS")</f>
        <v>-2400</v>
      </c>
      <c r="H141" s="214">
        <f>SUMIFS('Detail from revised'!AP:AP,'Detail from revised'!$E:$E,'App 2 Revenue Budget'!$A141,'Detail from revised'!$P:$P,'App 2 Revenue Budget'!$F141,'Detail from revised'!$C:$C,"NCOS")</f>
        <v>-2700</v>
      </c>
      <c r="I141" s="214">
        <f>SUMIFS('Detail from revised'!AQ:AQ,'Detail from revised'!$E:$E,'App 2 Revenue Budget'!$A141,'Detail from revised'!$P:$P,'App 2 Revenue Budget'!$F141,'Detail from revised'!$C:$C,"NCOS")</f>
        <v>0</v>
      </c>
      <c r="J141" s="214">
        <f>SUMIFS('Detail from revised'!AS:AS,'Detail from revised'!$E:$E,'App 2 Revenue Budget'!$A141,'Detail from revised'!$P:$P,'App 2 Revenue Budget'!$F141,'Detail from revised'!$C:$C,"NCOS")</f>
        <v>-2700</v>
      </c>
      <c r="K141" s="214">
        <f>+J141-G141</f>
        <v>-300</v>
      </c>
      <c r="L141" s="338"/>
    </row>
    <row r="142" spans="1:13" s="219" customFormat="1" x14ac:dyDescent="0.3">
      <c r="B142" s="220"/>
      <c r="C142" s="220"/>
      <c r="D142" s="221" t="s">
        <v>1222</v>
      </c>
      <c r="E142" s="221" t="s">
        <v>3568</v>
      </c>
      <c r="F142" s="222"/>
      <c r="G142" s="223">
        <f>G141+G140</f>
        <v>23920</v>
      </c>
      <c r="H142" s="223">
        <f>H141+H140</f>
        <v>25580</v>
      </c>
      <c r="I142" s="223">
        <f>I141+I140</f>
        <v>0</v>
      </c>
      <c r="J142" s="223">
        <f>J141+J140</f>
        <v>25580</v>
      </c>
      <c r="K142" s="223">
        <f>K141+K140</f>
        <v>1660</v>
      </c>
      <c r="L142" s="339">
        <f>IF(G142=0,"",K142/G142)</f>
        <v>6.9397993311036785E-2</v>
      </c>
      <c r="M142" s="329"/>
    </row>
    <row r="143" spans="1:13" ht="28.8" x14ac:dyDescent="0.3">
      <c r="A143" t="s">
        <v>3549</v>
      </c>
      <c r="B143" s="216"/>
      <c r="C143" s="216"/>
      <c r="D143" s="7" t="s">
        <v>791</v>
      </c>
      <c r="E143" s="7"/>
      <c r="F143" s="217" t="s">
        <v>1185</v>
      </c>
      <c r="G143" s="214">
        <f>SUMIFS('Detail from revised'!V:V,'Detail from revised'!$E:$E,'App 2 Revenue Budget'!$A143,'Detail from revised'!$P:$P,'App 2 Revenue Budget'!$F143,'Detail from revised'!$C:$C,"NCOS")</f>
        <v>718020</v>
      </c>
      <c r="H143" s="214">
        <f>SUMIFS('Detail from revised'!AP:AP,'Detail from revised'!$E:$E,'App 2 Revenue Budget'!$A143,'Detail from revised'!$P:$P,'App 2 Revenue Budget'!$F143,'Detail from revised'!$C:$C,"NCOS")</f>
        <v>476840</v>
      </c>
      <c r="I143" s="214">
        <f>SUMIFS('Detail from revised'!AQ:AQ,'Detail from revised'!$E:$E,'App 2 Revenue Budget'!$A143,'Detail from revised'!$P:$P,'App 2 Revenue Budget'!$F143,'Detail from revised'!$C:$C,"NCOS")</f>
        <v>0</v>
      </c>
      <c r="J143" s="214">
        <f>SUMIFS('Detail from revised'!AS:AS,'Detail from revised'!$E:$E,'App 2 Revenue Budget'!$A143,'Detail from revised'!$P:$P,'App 2 Revenue Budget'!$F143,'Detail from revised'!$C:$C,"NCOS")</f>
        <v>476840</v>
      </c>
      <c r="K143" s="214">
        <f>+J143-G143</f>
        <v>-241180</v>
      </c>
      <c r="L143" s="337"/>
      <c r="M143" s="8" t="s">
        <v>3475</v>
      </c>
    </row>
    <row r="144" spans="1:13" x14ac:dyDescent="0.3">
      <c r="A144" t="s">
        <v>3549</v>
      </c>
      <c r="B144" s="216"/>
      <c r="C144" s="216"/>
      <c r="D144" s="7" t="s">
        <v>791</v>
      </c>
      <c r="E144" s="7"/>
      <c r="F144" s="217" t="s">
        <v>1186</v>
      </c>
      <c r="G144" s="214">
        <f>SUMIFS('Detail from revised'!V:V,'Detail from revised'!$E:$E,'App 2 Revenue Budget'!$A144,'Detail from revised'!$P:$P,'App 2 Revenue Budget'!$F144,'Detail from revised'!$C:$C,"NCOS")</f>
        <v>-24060</v>
      </c>
      <c r="H144" s="214">
        <f>SUMIFS('Detail from revised'!AP:AP,'Detail from revised'!$E:$E,'App 2 Revenue Budget'!$A144,'Detail from revised'!$P:$P,'App 2 Revenue Budget'!$F144,'Detail from revised'!$C:$C,"NCOS")</f>
        <v>-21560</v>
      </c>
      <c r="I144" s="214">
        <f>SUMIFS('Detail from revised'!AQ:AQ,'Detail from revised'!$E:$E,'App 2 Revenue Budget'!$A144,'Detail from revised'!$P:$P,'App 2 Revenue Budget'!$F144,'Detail from revised'!$C:$C,"NCOS")</f>
        <v>0</v>
      </c>
      <c r="J144" s="214">
        <f>SUMIFS('Detail from revised'!AS:AS,'Detail from revised'!$E:$E,'App 2 Revenue Budget'!$A144,'Detail from revised'!$P:$P,'App 2 Revenue Budget'!$F144,'Detail from revised'!$C:$C,"NCOS")</f>
        <v>-21560</v>
      </c>
      <c r="K144" s="214">
        <f>+J144-G144</f>
        <v>2500</v>
      </c>
      <c r="L144" s="338"/>
    </row>
    <row r="145" spans="1:13" s="219" customFormat="1" x14ac:dyDescent="0.3">
      <c r="B145" s="220"/>
      <c r="C145" s="220"/>
      <c r="D145" s="221" t="s">
        <v>1247</v>
      </c>
      <c r="E145" s="221" t="s">
        <v>1345</v>
      </c>
      <c r="F145" s="222"/>
      <c r="G145" s="223">
        <f>G144+G143</f>
        <v>693960</v>
      </c>
      <c r="H145" s="223">
        <f>H144+H143</f>
        <v>455280</v>
      </c>
      <c r="I145" s="223">
        <f>I144+I143</f>
        <v>0</v>
      </c>
      <c r="J145" s="223">
        <f>J144+J143</f>
        <v>455280</v>
      </c>
      <c r="K145" s="223">
        <f>K144+K143</f>
        <v>-238680</v>
      </c>
      <c r="L145" s="339">
        <f>IF(G145=0,"",K145/G145)</f>
        <v>-0.34393913193844028</v>
      </c>
      <c r="M145" s="329"/>
    </row>
    <row r="146" spans="1:13" x14ac:dyDescent="0.3">
      <c r="A146" t="s">
        <v>3377</v>
      </c>
      <c r="B146" s="216"/>
      <c r="C146" s="216"/>
      <c r="D146" s="7" t="s">
        <v>505</v>
      </c>
      <c r="E146" s="7"/>
      <c r="F146" s="217" t="s">
        <v>1185</v>
      </c>
      <c r="G146" s="214">
        <f>SUMIFS('Detail from revised'!V:V,'Detail from revised'!$E:$E,'App 2 Revenue Budget'!$A146,'Detail from revised'!$P:$P,'App 2 Revenue Budget'!$F146,'Detail from revised'!$C:$C,"NCOS")</f>
        <v>1317376</v>
      </c>
      <c r="H146" s="214">
        <f>SUMIFS('Detail from revised'!AP:AP,'Detail from revised'!$E:$E,'App 2 Revenue Budget'!$A146,'Detail from revised'!$P:$P,'App 2 Revenue Budget'!$F146,'Detail from revised'!$C:$C,"NCOS")</f>
        <v>1241910</v>
      </c>
      <c r="I146" s="214">
        <f>SUMIFS('Detail from revised'!AQ:AQ,'Detail from revised'!$E:$E,'App 2 Revenue Budget'!$A146,'Detail from revised'!$P:$P,'App 2 Revenue Budget'!$F146,'Detail from revised'!$C:$C,"NCOS")</f>
        <v>0</v>
      </c>
      <c r="J146" s="214">
        <f>SUMIFS('Detail from revised'!AS:AS,'Detail from revised'!$E:$E,'App 2 Revenue Budget'!$A146,'Detail from revised'!$P:$P,'App 2 Revenue Budget'!$F146,'Detail from revised'!$C:$C,"NCOS")</f>
        <v>1241910</v>
      </c>
      <c r="K146" s="214">
        <f>+J146-G146</f>
        <v>-75466</v>
      </c>
      <c r="L146" s="337"/>
      <c r="M146" s="8" t="s">
        <v>3468</v>
      </c>
    </row>
    <row r="147" spans="1:13" x14ac:dyDescent="0.3">
      <c r="A147" t="s">
        <v>3377</v>
      </c>
      <c r="B147" s="216"/>
      <c r="C147" s="216"/>
      <c r="D147" s="7" t="s">
        <v>505</v>
      </c>
      <c r="E147" s="7"/>
      <c r="F147" s="217" t="s">
        <v>1186</v>
      </c>
      <c r="G147" s="214">
        <f>SUMIFS('Detail from revised'!V:V,'Detail from revised'!$E:$E,'App 2 Revenue Budget'!$A147,'Detail from revised'!$P:$P,'App 2 Revenue Budget'!$F147,'Detail from revised'!$C:$C,"NCOS")</f>
        <v>0</v>
      </c>
      <c r="H147" s="214">
        <f>SUMIFS('Detail from revised'!AP:AP,'Detail from revised'!$E:$E,'App 2 Revenue Budget'!$A147,'Detail from revised'!$P:$P,'App 2 Revenue Budget'!$F147,'Detail from revised'!$C:$C,"NCOS")</f>
        <v>0</v>
      </c>
      <c r="I147" s="214">
        <f>SUMIFS('Detail from revised'!AQ:AQ,'Detail from revised'!$E:$E,'App 2 Revenue Budget'!$A147,'Detail from revised'!$P:$P,'App 2 Revenue Budget'!$F147,'Detail from revised'!$C:$C,"NCOS")</f>
        <v>0</v>
      </c>
      <c r="J147" s="214">
        <f>SUMIFS('Detail from revised'!AS:AS,'Detail from revised'!$E:$E,'App 2 Revenue Budget'!$A147,'Detail from revised'!$P:$P,'App 2 Revenue Budget'!$F147,'Detail from revised'!$C:$C,"NCOS")</f>
        <v>0</v>
      </c>
      <c r="K147" s="214">
        <f>+J147-G147</f>
        <v>0</v>
      </c>
      <c r="L147" s="338"/>
    </row>
    <row r="148" spans="1:13" s="219" customFormat="1" x14ac:dyDescent="0.3">
      <c r="B148" s="220"/>
      <c r="C148" s="220"/>
      <c r="D148" s="221" t="s">
        <v>1223</v>
      </c>
      <c r="E148" s="221" t="s">
        <v>1546</v>
      </c>
      <c r="F148" s="222"/>
      <c r="G148" s="223">
        <f>G147+G146</f>
        <v>1317376</v>
      </c>
      <c r="H148" s="223">
        <f>H147+H146</f>
        <v>1241910</v>
      </c>
      <c r="I148" s="223">
        <f>I147+I146</f>
        <v>0</v>
      </c>
      <c r="J148" s="223">
        <f>J147+J146</f>
        <v>1241910</v>
      </c>
      <c r="K148" s="223">
        <f>K147+K146</f>
        <v>-75466</v>
      </c>
      <c r="L148" s="339">
        <f>IF(G148=0,"",K148/G148)</f>
        <v>-5.7285087932374662E-2</v>
      </c>
      <c r="M148" s="329"/>
    </row>
    <row r="149" spans="1:13" x14ac:dyDescent="0.3">
      <c r="A149" t="s">
        <v>3378</v>
      </c>
      <c r="B149" s="216"/>
      <c r="C149" s="216"/>
      <c r="D149" s="7" t="s">
        <v>511</v>
      </c>
      <c r="E149" s="7"/>
      <c r="F149" s="217" t="s">
        <v>1185</v>
      </c>
      <c r="G149" s="214">
        <f>SUMIFS('Detail from revised'!V:V,'Detail from revised'!$E:$E,'App 2 Revenue Budget'!$A149,'Detail from revised'!$P:$P,'App 2 Revenue Budget'!$F149,'Detail from revised'!$C:$C,"NCOS")</f>
        <v>3500</v>
      </c>
      <c r="H149" s="214">
        <f>SUMIFS('Detail from revised'!AP:AP,'Detail from revised'!$E:$E,'App 2 Revenue Budget'!$A149,'Detail from revised'!$P:$P,'App 2 Revenue Budget'!$F149,'Detail from revised'!$C:$C,"NCOS")</f>
        <v>3940</v>
      </c>
      <c r="I149" s="214">
        <f>SUMIFS('Detail from revised'!AQ:AQ,'Detail from revised'!$E:$E,'App 2 Revenue Budget'!$A149,'Detail from revised'!$P:$P,'App 2 Revenue Budget'!$F149,'Detail from revised'!$C:$C,"NCOS")</f>
        <v>0</v>
      </c>
      <c r="J149" s="214">
        <f>SUMIFS('Detail from revised'!AS:AS,'Detail from revised'!$E:$E,'App 2 Revenue Budget'!$A149,'Detail from revised'!$P:$P,'App 2 Revenue Budget'!$F149,'Detail from revised'!$C:$C,"NCOS")</f>
        <v>3940</v>
      </c>
      <c r="K149" s="214">
        <f>+J149-G149</f>
        <v>440</v>
      </c>
      <c r="L149" s="337"/>
    </row>
    <row r="150" spans="1:13" x14ac:dyDescent="0.3">
      <c r="A150" t="s">
        <v>3378</v>
      </c>
      <c r="B150" s="216"/>
      <c r="C150" s="216"/>
      <c r="D150" s="7" t="s">
        <v>511</v>
      </c>
      <c r="E150" s="7"/>
      <c r="F150" s="217" t="s">
        <v>1186</v>
      </c>
      <c r="G150" s="214">
        <f>SUMIFS('Detail from revised'!V:V,'Detail from revised'!$E:$E,'App 2 Revenue Budget'!$A150,'Detail from revised'!$P:$P,'App 2 Revenue Budget'!$F150,'Detail from revised'!$C:$C,"NCOS")</f>
        <v>0</v>
      </c>
      <c r="H150" s="214">
        <f>SUMIFS('Detail from revised'!AP:AP,'Detail from revised'!$E:$E,'App 2 Revenue Budget'!$A150,'Detail from revised'!$P:$P,'App 2 Revenue Budget'!$F150,'Detail from revised'!$C:$C,"NCOS")</f>
        <v>0</v>
      </c>
      <c r="I150" s="214">
        <f>SUMIFS('Detail from revised'!AQ:AQ,'Detail from revised'!$E:$E,'App 2 Revenue Budget'!$A150,'Detail from revised'!$P:$P,'App 2 Revenue Budget'!$F150,'Detail from revised'!$C:$C,"NCOS")</f>
        <v>0</v>
      </c>
      <c r="J150" s="214">
        <f>SUMIFS('Detail from revised'!AS:AS,'Detail from revised'!$E:$E,'App 2 Revenue Budget'!$A150,'Detail from revised'!$P:$P,'App 2 Revenue Budget'!$F150,'Detail from revised'!$C:$C,"NCOS")</f>
        <v>0</v>
      </c>
      <c r="K150" s="214">
        <f>+J150-G150</f>
        <v>0</v>
      </c>
      <c r="L150" s="338"/>
    </row>
    <row r="151" spans="1:13" s="219" customFormat="1" x14ac:dyDescent="0.3">
      <c r="B151" s="220"/>
      <c r="C151" s="220"/>
      <c r="D151" s="221" t="s">
        <v>1224</v>
      </c>
      <c r="E151" s="221" t="s">
        <v>1546</v>
      </c>
      <c r="F151" s="222"/>
      <c r="G151" s="223">
        <f>G150+G149</f>
        <v>3500</v>
      </c>
      <c r="H151" s="223">
        <f>H150+H149</f>
        <v>3940</v>
      </c>
      <c r="I151" s="223">
        <f>I150+I149</f>
        <v>0</v>
      </c>
      <c r="J151" s="223">
        <f>J150+J149</f>
        <v>3940</v>
      </c>
      <c r="K151" s="223">
        <f>K150+K149</f>
        <v>440</v>
      </c>
      <c r="L151" s="339">
        <f>IF(G151=0,"",K151/G151)</f>
        <v>0.12571428571428572</v>
      </c>
      <c r="M151" s="329"/>
    </row>
    <row r="152" spans="1:13" x14ac:dyDescent="0.3">
      <c r="A152" t="s">
        <v>3379</v>
      </c>
      <c r="B152" s="216"/>
      <c r="C152" s="216"/>
      <c r="D152" s="7" t="s">
        <v>516</v>
      </c>
      <c r="E152" s="7"/>
      <c r="F152" s="217" t="s">
        <v>1185</v>
      </c>
      <c r="G152" s="214">
        <f>SUMIFS('Detail from revised'!V:V,'Detail from revised'!$E:$E,'App 2 Revenue Budget'!$A152,'Detail from revised'!$P:$P,'App 2 Revenue Budget'!$F152,'Detail from revised'!$C:$C,"NCOS")</f>
        <v>100</v>
      </c>
      <c r="H152" s="214">
        <f>SUMIFS('Detail from revised'!AP:AP,'Detail from revised'!$E:$E,'App 2 Revenue Budget'!$A152,'Detail from revised'!$P:$P,'App 2 Revenue Budget'!$F152,'Detail from revised'!$C:$C,"NCOS")</f>
        <v>200</v>
      </c>
      <c r="I152" s="214">
        <f>SUMIFS('Detail from revised'!AQ:AQ,'Detail from revised'!$E:$E,'App 2 Revenue Budget'!$A152,'Detail from revised'!$P:$P,'App 2 Revenue Budget'!$F152,'Detail from revised'!$C:$C,"NCOS")</f>
        <v>0</v>
      </c>
      <c r="J152" s="214">
        <f>SUMIFS('Detail from revised'!AS:AS,'Detail from revised'!$E:$E,'App 2 Revenue Budget'!$A152,'Detail from revised'!$P:$P,'App 2 Revenue Budget'!$F152,'Detail from revised'!$C:$C,"NCOS")</f>
        <v>200</v>
      </c>
      <c r="K152" s="214">
        <f>+J152-G152</f>
        <v>100</v>
      </c>
      <c r="L152" s="337"/>
    </row>
    <row r="153" spans="1:13" x14ac:dyDescent="0.3">
      <c r="A153" t="s">
        <v>3379</v>
      </c>
      <c r="B153" s="216"/>
      <c r="C153" s="216"/>
      <c r="D153" s="7" t="s">
        <v>516</v>
      </c>
      <c r="E153" s="7"/>
      <c r="F153" s="217" t="s">
        <v>1186</v>
      </c>
      <c r="G153" s="214">
        <f>SUMIFS('Detail from revised'!V:V,'Detail from revised'!$E:$E,'App 2 Revenue Budget'!$A153,'Detail from revised'!$P:$P,'App 2 Revenue Budget'!$F153,'Detail from revised'!$C:$C,"NCOS")</f>
        <v>0</v>
      </c>
      <c r="H153" s="214">
        <f>SUMIFS('Detail from revised'!AP:AP,'Detail from revised'!$E:$E,'App 2 Revenue Budget'!$A153,'Detail from revised'!$P:$P,'App 2 Revenue Budget'!$F153,'Detail from revised'!$C:$C,"NCOS")</f>
        <v>0</v>
      </c>
      <c r="I153" s="214">
        <f>SUMIFS('Detail from revised'!AQ:AQ,'Detail from revised'!$E:$E,'App 2 Revenue Budget'!$A153,'Detail from revised'!$P:$P,'App 2 Revenue Budget'!$F153,'Detail from revised'!$C:$C,"NCOS")</f>
        <v>0</v>
      </c>
      <c r="J153" s="214">
        <f>SUMIFS('Detail from revised'!AS:AS,'Detail from revised'!$E:$E,'App 2 Revenue Budget'!$A153,'Detail from revised'!$P:$P,'App 2 Revenue Budget'!$F153,'Detail from revised'!$C:$C,"NCOS")</f>
        <v>0</v>
      </c>
      <c r="K153" s="214">
        <f>+J153-G153</f>
        <v>0</v>
      </c>
      <c r="L153" s="338"/>
    </row>
    <row r="154" spans="1:13" s="219" customFormat="1" x14ac:dyDescent="0.3">
      <c r="B154" s="220"/>
      <c r="C154" s="220"/>
      <c r="D154" s="221" t="s">
        <v>1225</v>
      </c>
      <c r="E154" s="221" t="s">
        <v>1546</v>
      </c>
      <c r="F154" s="222"/>
      <c r="G154" s="223">
        <f>G153+G152</f>
        <v>100</v>
      </c>
      <c r="H154" s="223">
        <f>H153+H152</f>
        <v>200</v>
      </c>
      <c r="I154" s="223">
        <f>I153+I152</f>
        <v>0</v>
      </c>
      <c r="J154" s="223">
        <f>J153+J152</f>
        <v>200</v>
      </c>
      <c r="K154" s="223">
        <f>K153+K152</f>
        <v>100</v>
      </c>
      <c r="L154" s="339">
        <f>IF(G154=0,"",K154/G154)</f>
        <v>1</v>
      </c>
      <c r="M154" s="329"/>
    </row>
    <row r="155" spans="1:13" x14ac:dyDescent="0.3">
      <c r="A155" t="s">
        <v>1284</v>
      </c>
      <c r="B155" s="216"/>
      <c r="C155" s="216"/>
      <c r="D155" s="7" t="s">
        <v>156</v>
      </c>
      <c r="E155" s="7"/>
      <c r="F155" s="217" t="s">
        <v>1185</v>
      </c>
      <c r="G155" s="214">
        <f>SUMIFS('Detail from revised'!V:V,'Detail from revised'!$E:$E,'App 2 Revenue Budget'!$A155,'Detail from revised'!$P:$P,'App 2 Revenue Budget'!$F155,'Detail from revised'!$C:$C,"NCOS")</f>
        <v>116570</v>
      </c>
      <c r="H155" s="214">
        <f>SUMIFS('Detail from revised'!AP:AP,'Detail from revised'!$E:$E,'App 2 Revenue Budget'!$A155,'Detail from revised'!$P:$P,'App 2 Revenue Budget'!$F155,'Detail from revised'!$C:$C,"NCOS")</f>
        <v>213190</v>
      </c>
      <c r="I155" s="214">
        <f>SUMIFS('Detail from revised'!AQ:AQ,'Detail from revised'!$E:$E,'App 2 Revenue Budget'!$A155,'Detail from revised'!$P:$P,'App 2 Revenue Budget'!$F155,'Detail from revised'!$C:$C,"NCOS")</f>
        <v>0</v>
      </c>
      <c r="J155" s="214">
        <f>SUMIFS('Detail from revised'!AS:AS,'Detail from revised'!$E:$E,'App 2 Revenue Budget'!$A155,'Detail from revised'!$P:$P,'App 2 Revenue Budget'!$F155,'Detail from revised'!$C:$C,"NCOS")</f>
        <v>213190</v>
      </c>
      <c r="K155" s="214">
        <f>+J155-G155</f>
        <v>96620</v>
      </c>
      <c r="L155" s="337"/>
    </row>
    <row r="156" spans="1:13" x14ac:dyDescent="0.3">
      <c r="A156" t="s">
        <v>1284</v>
      </c>
      <c r="B156" s="216"/>
      <c r="C156" s="216"/>
      <c r="D156" s="7" t="s">
        <v>156</v>
      </c>
      <c r="E156" s="7"/>
      <c r="F156" s="217" t="s">
        <v>1186</v>
      </c>
      <c r="G156" s="214">
        <f>SUMIFS('Detail from revised'!V:V,'Detail from revised'!$E:$E,'App 2 Revenue Budget'!$A156,'Detail from revised'!$P:$P,'App 2 Revenue Budget'!$F156,'Detail from revised'!$C:$C,"NCOS")</f>
        <v>-116570</v>
      </c>
      <c r="H156" s="214">
        <f>SUMIFS('Detail from revised'!AP:AP,'Detail from revised'!$E:$E,'App 2 Revenue Budget'!$A156,'Detail from revised'!$P:$P,'App 2 Revenue Budget'!$F156,'Detail from revised'!$C:$C,"NCOS")</f>
        <v>-213190</v>
      </c>
      <c r="I156" s="214">
        <f>SUMIFS('Detail from revised'!AQ:AQ,'Detail from revised'!$E:$E,'App 2 Revenue Budget'!$A156,'Detail from revised'!$P:$P,'App 2 Revenue Budget'!$F156,'Detail from revised'!$C:$C,"NCOS")</f>
        <v>0</v>
      </c>
      <c r="J156" s="214">
        <f>SUMIFS('Detail from revised'!AS:AS,'Detail from revised'!$E:$E,'App 2 Revenue Budget'!$A156,'Detail from revised'!$P:$P,'App 2 Revenue Budget'!$F156,'Detail from revised'!$C:$C,"NCOS")</f>
        <v>-213190</v>
      </c>
      <c r="K156" s="214">
        <f>+J156-G156</f>
        <v>-96620</v>
      </c>
      <c r="L156" s="338"/>
    </row>
    <row r="157" spans="1:13" s="219" customFormat="1" x14ac:dyDescent="0.3">
      <c r="B157" s="220"/>
      <c r="C157" s="220"/>
      <c r="D157" s="221" t="s">
        <v>1226</v>
      </c>
      <c r="E157" s="221" t="s">
        <v>3569</v>
      </c>
      <c r="F157" s="222"/>
      <c r="G157" s="223">
        <f>G156+G155</f>
        <v>0</v>
      </c>
      <c r="H157" s="223">
        <f>H156+H155</f>
        <v>0</v>
      </c>
      <c r="I157" s="223">
        <f>I156+I155</f>
        <v>0</v>
      </c>
      <c r="J157" s="223">
        <f>J156+J155</f>
        <v>0</v>
      </c>
      <c r="K157" s="223">
        <f>K156+K155</f>
        <v>0</v>
      </c>
      <c r="L157" s="339" t="str">
        <f>IF(G157=0,"",K157/G157)</f>
        <v/>
      </c>
      <c r="M157" s="329"/>
    </row>
    <row r="158" spans="1:13" ht="28.8" x14ac:dyDescent="0.3">
      <c r="A158" t="s">
        <v>3380</v>
      </c>
      <c r="B158" s="216"/>
      <c r="C158" s="216"/>
      <c r="D158" s="7" t="s">
        <v>519</v>
      </c>
      <c r="E158" s="7"/>
      <c r="F158" s="217" t="s">
        <v>1185</v>
      </c>
      <c r="G158" s="214">
        <f>SUMIFS('Detail from revised'!V:V,'Detail from revised'!$E:$E,'App 2 Revenue Budget'!$A158,'Detail from revised'!$P:$P,'App 2 Revenue Budget'!$F158,'Detail from revised'!$C:$C,"NCOS")</f>
        <v>552610</v>
      </c>
      <c r="H158" s="214">
        <f>SUMIFS('Detail from revised'!AP:AP,'Detail from revised'!$E:$E,'App 2 Revenue Budget'!$A158,'Detail from revised'!$P:$P,'App 2 Revenue Budget'!$F158,'Detail from revised'!$C:$C,"NCOS")</f>
        <v>484280</v>
      </c>
      <c r="I158" s="214">
        <f>SUMIFS('Detail from revised'!AQ:AQ,'Detail from revised'!$E:$E,'App 2 Revenue Budget'!$A158,'Detail from revised'!$P:$P,'App 2 Revenue Budget'!$F158,'Detail from revised'!$C:$C,"NCOS")</f>
        <v>0</v>
      </c>
      <c r="J158" s="214">
        <f>SUMIFS('Detail from revised'!AS:AS,'Detail from revised'!$E:$E,'App 2 Revenue Budget'!$A158,'Detail from revised'!$P:$P,'App 2 Revenue Budget'!$F158,'Detail from revised'!$C:$C,"NCOS")</f>
        <v>484280</v>
      </c>
      <c r="K158" s="214">
        <f>+J158-G158</f>
        <v>-68330</v>
      </c>
      <c r="L158" s="337"/>
      <c r="M158" s="8" t="s">
        <v>3469</v>
      </c>
    </row>
    <row r="159" spans="1:13" x14ac:dyDescent="0.3">
      <c r="A159" t="s">
        <v>3380</v>
      </c>
      <c r="B159" s="216"/>
      <c r="C159" s="216"/>
      <c r="D159" s="7" t="s">
        <v>519</v>
      </c>
      <c r="E159" s="7"/>
      <c r="F159" s="217" t="s">
        <v>1186</v>
      </c>
      <c r="G159" s="214">
        <f>SUMIFS('Detail from revised'!V:V,'Detail from revised'!$E:$E,'App 2 Revenue Budget'!$A159,'Detail from revised'!$P:$P,'App 2 Revenue Budget'!$F159,'Detail from revised'!$C:$C,"NCOS")</f>
        <v>-122000</v>
      </c>
      <c r="H159" s="214">
        <f>SUMIFS('Detail from revised'!AP:AP,'Detail from revised'!$E:$E,'App 2 Revenue Budget'!$A159,'Detail from revised'!$P:$P,'App 2 Revenue Budget'!$F159,'Detail from revised'!$C:$C,"NCOS")</f>
        <v>-165440</v>
      </c>
      <c r="I159" s="214">
        <f>SUMIFS('Detail from revised'!AQ:AQ,'Detail from revised'!$E:$E,'App 2 Revenue Budget'!$A159,'Detail from revised'!$P:$P,'App 2 Revenue Budget'!$F159,'Detail from revised'!$C:$C,"NCOS")</f>
        <v>0</v>
      </c>
      <c r="J159" s="214">
        <f>SUMIFS('Detail from revised'!AS:AS,'Detail from revised'!$E:$E,'App 2 Revenue Budget'!$A159,'Detail from revised'!$P:$P,'App 2 Revenue Budget'!$F159,'Detail from revised'!$C:$C,"NCOS")</f>
        <v>-165440</v>
      </c>
      <c r="K159" s="214">
        <f>+J159-G159</f>
        <v>-43440</v>
      </c>
      <c r="L159" s="338"/>
    </row>
    <row r="160" spans="1:13" s="219" customFormat="1" x14ac:dyDescent="0.3">
      <c r="B160" s="220"/>
      <c r="C160" s="220"/>
      <c r="D160" s="221" t="s">
        <v>1227</v>
      </c>
      <c r="E160" s="221" t="s">
        <v>1546</v>
      </c>
      <c r="F160" s="222"/>
      <c r="G160" s="223">
        <f>G159+G158</f>
        <v>430610</v>
      </c>
      <c r="H160" s="223">
        <f>H159+H158</f>
        <v>318840</v>
      </c>
      <c r="I160" s="223">
        <f>I159+I158</f>
        <v>0</v>
      </c>
      <c r="J160" s="223">
        <f>J159+J158</f>
        <v>318840</v>
      </c>
      <c r="K160" s="223">
        <f>K159+K158</f>
        <v>-111770</v>
      </c>
      <c r="L160" s="339">
        <f>IF(G160=0,"",K160/G160)</f>
        <v>-0.25956201667402057</v>
      </c>
      <c r="M160" s="329"/>
    </row>
    <row r="161" spans="1:13" x14ac:dyDescent="0.3">
      <c r="A161" t="s">
        <v>3384</v>
      </c>
      <c r="B161" s="216"/>
      <c r="C161" s="216"/>
      <c r="D161" s="7" t="s">
        <v>64</v>
      </c>
      <c r="E161" s="7"/>
      <c r="F161" s="217" t="s">
        <v>1185</v>
      </c>
      <c r="G161" s="214">
        <f>SUMIFS('Detail from revised'!V:V,'Detail from revised'!$E:$E,'App 2 Revenue Budget'!$A161,'Detail from revised'!$P:$P,'App 2 Revenue Budget'!$F161,'Detail from revised'!$C:$C,"NCOS")</f>
        <v>137210</v>
      </c>
      <c r="H161" s="214">
        <f>SUMIFS('Detail from revised'!AP:AP,'Detail from revised'!$E:$E,'App 2 Revenue Budget'!$A161,'Detail from revised'!$P:$P,'App 2 Revenue Budget'!$F161,'Detail from revised'!$C:$C,"NCOS")</f>
        <v>25750</v>
      </c>
      <c r="I161" s="214">
        <f>SUMIFS('Detail from revised'!AQ:AQ,'Detail from revised'!$E:$E,'App 2 Revenue Budget'!$A161,'Detail from revised'!$P:$P,'App 2 Revenue Budget'!$F161,'Detail from revised'!$C:$C,"NCOS")</f>
        <v>0</v>
      </c>
      <c r="J161" s="214">
        <f>SUMIFS('Detail from revised'!AS:AS,'Detail from revised'!$E:$E,'App 2 Revenue Budget'!$A161,'Detail from revised'!$P:$P,'App 2 Revenue Budget'!$F161,'Detail from revised'!$C:$C,"NCOS")</f>
        <v>25750</v>
      </c>
      <c r="K161" s="214">
        <f>+J161-G161</f>
        <v>-111460</v>
      </c>
      <c r="L161" s="337"/>
      <c r="M161" s="8" t="s">
        <v>3470</v>
      </c>
    </row>
    <row r="162" spans="1:13" x14ac:dyDescent="0.3">
      <c r="A162" t="s">
        <v>3384</v>
      </c>
      <c r="B162" s="216"/>
      <c r="C162" s="216"/>
      <c r="D162" s="7" t="s">
        <v>64</v>
      </c>
      <c r="E162" s="7"/>
      <c r="F162" s="217" t="s">
        <v>1186</v>
      </c>
      <c r="G162" s="214">
        <f>SUMIFS('Detail from revised'!V:V,'Detail from revised'!$E:$E,'App 2 Revenue Budget'!$A162,'Detail from revised'!$P:$P,'App 2 Revenue Budget'!$F162,'Detail from revised'!$C:$C,"NCOS")</f>
        <v>-225000</v>
      </c>
      <c r="H162" s="214">
        <f>SUMIFS('Detail from revised'!AP:AP,'Detail from revised'!$E:$E,'App 2 Revenue Budget'!$A162,'Detail from revised'!$P:$P,'App 2 Revenue Budget'!$F162,'Detail from revised'!$C:$C,"NCOS")</f>
        <v>0</v>
      </c>
      <c r="I162" s="214">
        <f>SUMIFS('Detail from revised'!AQ:AQ,'Detail from revised'!$E:$E,'App 2 Revenue Budget'!$A162,'Detail from revised'!$P:$P,'App 2 Revenue Budget'!$F162,'Detail from revised'!$C:$C,"NCOS")</f>
        <v>0</v>
      </c>
      <c r="J162" s="214">
        <f>SUMIFS('Detail from revised'!AS:AS,'Detail from revised'!$E:$E,'App 2 Revenue Budget'!$A162,'Detail from revised'!$P:$P,'App 2 Revenue Budget'!$F162,'Detail from revised'!$C:$C,"NCOS")</f>
        <v>0</v>
      </c>
      <c r="K162" s="214">
        <f>+J162-G162</f>
        <v>225000</v>
      </c>
      <c r="L162" s="338"/>
      <c r="M162" s="8" t="s">
        <v>3471</v>
      </c>
    </row>
    <row r="163" spans="1:13" s="219" customFormat="1" x14ac:dyDescent="0.3">
      <c r="B163" s="220"/>
      <c r="C163" s="220"/>
      <c r="D163" s="221" t="s">
        <v>1232</v>
      </c>
      <c r="E163" s="221" t="s">
        <v>1546</v>
      </c>
      <c r="F163" s="222"/>
      <c r="G163" s="223">
        <f>G162+G161</f>
        <v>-87790</v>
      </c>
      <c r="H163" s="223">
        <f>H162+H161</f>
        <v>25750</v>
      </c>
      <c r="I163" s="223">
        <f>I162+I161</f>
        <v>0</v>
      </c>
      <c r="J163" s="223">
        <f>J162+J161</f>
        <v>25750</v>
      </c>
      <c r="K163" s="223">
        <f>K162+K161</f>
        <v>113540</v>
      </c>
      <c r="L163" s="339">
        <f>IF(G163=0,"",K163/G163)</f>
        <v>-1.2933135892470669</v>
      </c>
      <c r="M163" s="329"/>
    </row>
    <row r="164" spans="1:13" x14ac:dyDescent="0.3">
      <c r="A164" t="s">
        <v>3381</v>
      </c>
      <c r="B164" s="216"/>
      <c r="C164" s="216"/>
      <c r="D164" s="7" t="s">
        <v>532</v>
      </c>
      <c r="E164" s="7"/>
      <c r="F164" s="217" t="s">
        <v>1185</v>
      </c>
      <c r="G164" s="214">
        <f>SUMIFS('Detail from revised'!V:V,'Detail from revised'!$E:$E,'App 2 Revenue Budget'!$A164,'Detail from revised'!$P:$P,'App 2 Revenue Budget'!$F164,'Detail from revised'!$C:$C,"NCOS")</f>
        <v>750</v>
      </c>
      <c r="H164" s="214">
        <f>SUMIFS('Detail from revised'!AP:AP,'Detail from revised'!$E:$E,'App 2 Revenue Budget'!$A164,'Detail from revised'!$P:$P,'App 2 Revenue Budget'!$F164,'Detail from revised'!$C:$C,"NCOS")</f>
        <v>750</v>
      </c>
      <c r="I164" s="214">
        <f>SUMIFS('Detail from revised'!AQ:AQ,'Detail from revised'!$E:$E,'App 2 Revenue Budget'!$A164,'Detail from revised'!$P:$P,'App 2 Revenue Budget'!$F164,'Detail from revised'!$C:$C,"NCOS")</f>
        <v>0</v>
      </c>
      <c r="J164" s="214">
        <f>SUMIFS('Detail from revised'!AS:AS,'Detail from revised'!$E:$E,'App 2 Revenue Budget'!$A164,'Detail from revised'!$P:$P,'App 2 Revenue Budget'!$F164,'Detail from revised'!$C:$C,"NCOS")</f>
        <v>750</v>
      </c>
      <c r="K164" s="214">
        <f>+J164-G164</f>
        <v>0</v>
      </c>
      <c r="L164" s="337"/>
    </row>
    <row r="165" spans="1:13" x14ac:dyDescent="0.3">
      <c r="A165" t="s">
        <v>3381</v>
      </c>
      <c r="B165" s="216"/>
      <c r="C165" s="216"/>
      <c r="D165" s="7" t="s">
        <v>532</v>
      </c>
      <c r="E165" s="7"/>
      <c r="F165" s="217" t="s">
        <v>1186</v>
      </c>
      <c r="G165" s="214">
        <f>SUMIFS('Detail from revised'!V:V,'Detail from revised'!$E:$E,'App 2 Revenue Budget'!$A165,'Detail from revised'!$P:$P,'App 2 Revenue Budget'!$F165,'Detail from revised'!$C:$C,"NCOS")</f>
        <v>-1440</v>
      </c>
      <c r="H165" s="214">
        <f>SUMIFS('Detail from revised'!AP:AP,'Detail from revised'!$E:$E,'App 2 Revenue Budget'!$A165,'Detail from revised'!$P:$P,'App 2 Revenue Budget'!$F165,'Detail from revised'!$C:$C,"NCOS")</f>
        <v>-830</v>
      </c>
      <c r="I165" s="214">
        <f>SUMIFS('Detail from revised'!AQ:AQ,'Detail from revised'!$E:$E,'App 2 Revenue Budget'!$A165,'Detail from revised'!$P:$P,'App 2 Revenue Budget'!$F165,'Detail from revised'!$C:$C,"NCOS")</f>
        <v>0</v>
      </c>
      <c r="J165" s="214">
        <f>SUMIFS('Detail from revised'!AS:AS,'Detail from revised'!$E:$E,'App 2 Revenue Budget'!$A165,'Detail from revised'!$P:$P,'App 2 Revenue Budget'!$F165,'Detail from revised'!$C:$C,"NCOS")</f>
        <v>-830</v>
      </c>
      <c r="K165" s="214">
        <f>+J165-G165</f>
        <v>610</v>
      </c>
      <c r="L165" s="338"/>
    </row>
    <row r="166" spans="1:13" s="219" customFormat="1" x14ac:dyDescent="0.3">
      <c r="B166" s="220"/>
      <c r="C166" s="220"/>
      <c r="D166" s="221" t="s">
        <v>1228</v>
      </c>
      <c r="E166" s="221" t="s">
        <v>1546</v>
      </c>
      <c r="F166" s="222"/>
      <c r="G166" s="223">
        <f>G165+G164</f>
        <v>-690</v>
      </c>
      <c r="H166" s="223">
        <f>H165+H164</f>
        <v>-80</v>
      </c>
      <c r="I166" s="223">
        <f>I165+I164</f>
        <v>0</v>
      </c>
      <c r="J166" s="223">
        <f>J165+J164</f>
        <v>-80</v>
      </c>
      <c r="K166" s="223">
        <f>K165+K164</f>
        <v>610</v>
      </c>
      <c r="L166" s="339">
        <f>IF(G166=0,"",K166/G166)</f>
        <v>-0.88405797101449279</v>
      </c>
      <c r="M166" s="329"/>
    </row>
    <row r="167" spans="1:13" x14ac:dyDescent="0.3">
      <c r="A167" t="s">
        <v>3382</v>
      </c>
      <c r="B167" s="216"/>
      <c r="C167" s="216"/>
      <c r="D167" s="7" t="s">
        <v>537</v>
      </c>
      <c r="E167" s="7"/>
      <c r="F167" s="217" t="s">
        <v>1185</v>
      </c>
      <c r="G167" s="214">
        <f>SUMIFS('Detail from revised'!V:V,'Detail from revised'!$E:$E,'App 2 Revenue Budget'!$A167,'Detail from revised'!$P:$P,'App 2 Revenue Budget'!$F167,'Detail from revised'!$C:$C,"NCOS")</f>
        <v>2110</v>
      </c>
      <c r="H167" s="214">
        <f>SUMIFS('Detail from revised'!AP:AP,'Detail from revised'!$E:$E,'App 2 Revenue Budget'!$A167,'Detail from revised'!$P:$P,'App 2 Revenue Budget'!$F167,'Detail from revised'!$C:$C,"NCOS")</f>
        <v>2310</v>
      </c>
      <c r="I167" s="214">
        <f>SUMIFS('Detail from revised'!AQ:AQ,'Detail from revised'!$E:$E,'App 2 Revenue Budget'!$A167,'Detail from revised'!$P:$P,'App 2 Revenue Budget'!$F167,'Detail from revised'!$C:$C,"NCOS")</f>
        <v>0</v>
      </c>
      <c r="J167" s="214">
        <f>SUMIFS('Detail from revised'!AS:AS,'Detail from revised'!$E:$E,'App 2 Revenue Budget'!$A167,'Detail from revised'!$P:$P,'App 2 Revenue Budget'!$F167,'Detail from revised'!$C:$C,"NCOS")</f>
        <v>2310</v>
      </c>
      <c r="K167" s="214">
        <f>+J167-G167</f>
        <v>200</v>
      </c>
      <c r="L167" s="337"/>
    </row>
    <row r="168" spans="1:13" x14ac:dyDescent="0.3">
      <c r="A168" t="s">
        <v>3382</v>
      </c>
      <c r="B168" s="216"/>
      <c r="C168" s="216"/>
      <c r="D168" s="7" t="s">
        <v>537</v>
      </c>
      <c r="E168" s="7"/>
      <c r="F168" s="217" t="s">
        <v>1186</v>
      </c>
      <c r="G168" s="214">
        <f>SUMIFS('Detail from revised'!V:V,'Detail from revised'!$E:$E,'App 2 Revenue Budget'!$A168,'Detail from revised'!$P:$P,'App 2 Revenue Budget'!$F168,'Detail from revised'!$C:$C,"NCOS")</f>
        <v>-1700</v>
      </c>
      <c r="H168" s="214">
        <f>SUMIFS('Detail from revised'!AP:AP,'Detail from revised'!$E:$E,'App 2 Revenue Budget'!$A168,'Detail from revised'!$P:$P,'App 2 Revenue Budget'!$F168,'Detail from revised'!$C:$C,"NCOS")</f>
        <v>-8000</v>
      </c>
      <c r="I168" s="214">
        <f>SUMIFS('Detail from revised'!AQ:AQ,'Detail from revised'!$E:$E,'App 2 Revenue Budget'!$A168,'Detail from revised'!$P:$P,'App 2 Revenue Budget'!$F168,'Detail from revised'!$C:$C,"NCOS")</f>
        <v>0</v>
      </c>
      <c r="J168" s="214">
        <f>SUMIFS('Detail from revised'!AS:AS,'Detail from revised'!$E:$E,'App 2 Revenue Budget'!$A168,'Detail from revised'!$P:$P,'App 2 Revenue Budget'!$F168,'Detail from revised'!$C:$C,"NCOS")</f>
        <v>-8000</v>
      </c>
      <c r="K168" s="214">
        <f>+J168-G168</f>
        <v>-6300</v>
      </c>
      <c r="L168" s="338"/>
    </row>
    <row r="169" spans="1:13" s="219" customFormat="1" x14ac:dyDescent="0.3">
      <c r="B169" s="220"/>
      <c r="C169" s="220"/>
      <c r="D169" s="221" t="s">
        <v>1229</v>
      </c>
      <c r="E169" s="221" t="s">
        <v>1546</v>
      </c>
      <c r="F169" s="222"/>
      <c r="G169" s="223">
        <f>G168+G167</f>
        <v>410</v>
      </c>
      <c r="H169" s="223">
        <f>H168+H167</f>
        <v>-5690</v>
      </c>
      <c r="I169" s="223">
        <f>I168+I167</f>
        <v>0</v>
      </c>
      <c r="J169" s="223">
        <f>J168+J167</f>
        <v>-5690</v>
      </c>
      <c r="K169" s="223">
        <f>K168+K167</f>
        <v>-6100</v>
      </c>
      <c r="L169" s="339">
        <f>IF(G169=0,"",K169/G169)</f>
        <v>-14.878048780487806</v>
      </c>
      <c r="M169" s="329"/>
    </row>
    <row r="170" spans="1:13" x14ac:dyDescent="0.3">
      <c r="A170" t="s">
        <v>3552</v>
      </c>
      <c r="B170" s="7"/>
      <c r="C170" s="7"/>
      <c r="D170" s="7" t="s">
        <v>1002</v>
      </c>
      <c r="E170" s="7"/>
      <c r="F170" s="217" t="s">
        <v>1185</v>
      </c>
      <c r="G170" s="214">
        <f>SUMIFS('Detail from revised'!V:V,'Detail from revised'!$E:$E,'App 2 Revenue Budget'!$A170,'Detail from revised'!$P:$P,'App 2 Revenue Budget'!$F170,'Detail from revised'!$C:$C,"NCOS")</f>
        <v>38530</v>
      </c>
      <c r="H170" s="214">
        <f>SUMIFS('Detail from revised'!AP:AP,'Detail from revised'!$E:$E,'App 2 Revenue Budget'!$A170,'Detail from revised'!$P:$P,'App 2 Revenue Budget'!$F170,'Detail from revised'!$C:$C,"NCOS")</f>
        <v>35460</v>
      </c>
      <c r="I170" s="214">
        <f>SUMIFS('Detail from revised'!AQ:AQ,'Detail from revised'!$E:$E,'App 2 Revenue Budget'!$A170,'Detail from revised'!$P:$P,'App 2 Revenue Budget'!$F170,'Detail from revised'!$C:$C,"NCOS")</f>
        <v>0</v>
      </c>
      <c r="J170" s="214">
        <f>SUMIFS('Detail from revised'!AS:AS,'Detail from revised'!$E:$E,'App 2 Revenue Budget'!$A170,'Detail from revised'!$P:$P,'App 2 Revenue Budget'!$F170,'Detail from revised'!$C:$C,"NCOS")</f>
        <v>35460</v>
      </c>
      <c r="K170" s="214">
        <f>+J170-G170</f>
        <v>-3070</v>
      </c>
      <c r="L170" s="337"/>
    </row>
    <row r="171" spans="1:13" x14ac:dyDescent="0.3">
      <c r="A171" t="s">
        <v>3552</v>
      </c>
      <c r="B171" s="7"/>
      <c r="C171" s="7"/>
      <c r="D171" s="7" t="s">
        <v>1002</v>
      </c>
      <c r="E171" s="7"/>
      <c r="F171" s="217" t="s">
        <v>1186</v>
      </c>
      <c r="G171" s="214">
        <f>SUMIFS('Detail from revised'!V:V,'Detail from revised'!$E:$E,'App 2 Revenue Budget'!$A171,'Detail from revised'!$P:$P,'App 2 Revenue Budget'!$F171,'Detail from revised'!$C:$C,"NCOS")</f>
        <v>-500</v>
      </c>
      <c r="H171" s="214">
        <f>SUMIFS('Detail from revised'!AP:AP,'Detail from revised'!$E:$E,'App 2 Revenue Budget'!$A171,'Detail from revised'!$P:$P,'App 2 Revenue Budget'!$F171,'Detail from revised'!$C:$C,"NCOS")</f>
        <v>0</v>
      </c>
      <c r="I171" s="214">
        <f>SUMIFS('Detail from revised'!AQ:AQ,'Detail from revised'!$E:$E,'App 2 Revenue Budget'!$A171,'Detail from revised'!$P:$P,'App 2 Revenue Budget'!$F171,'Detail from revised'!$C:$C,"NCOS")</f>
        <v>0</v>
      </c>
      <c r="J171" s="214">
        <f>SUMIFS('Detail from revised'!AS:AS,'Detail from revised'!$E:$E,'App 2 Revenue Budget'!$A171,'Detail from revised'!$P:$P,'App 2 Revenue Budget'!$F171,'Detail from revised'!$C:$C,"NCOS")</f>
        <v>0</v>
      </c>
      <c r="K171" s="214">
        <f>+J171-G171</f>
        <v>500</v>
      </c>
      <c r="L171" s="338"/>
    </row>
    <row r="172" spans="1:13" s="219" customFormat="1" x14ac:dyDescent="0.3">
      <c r="B172" s="228"/>
      <c r="C172" s="228"/>
      <c r="D172" s="221" t="s">
        <v>1266</v>
      </c>
      <c r="E172" s="221" t="s">
        <v>1345</v>
      </c>
      <c r="F172" s="222"/>
      <c r="G172" s="223">
        <f>G171+G170</f>
        <v>38030</v>
      </c>
      <c r="H172" s="223">
        <f>H171+H170</f>
        <v>35460</v>
      </c>
      <c r="I172" s="223">
        <f>I171+I170</f>
        <v>0</v>
      </c>
      <c r="J172" s="223">
        <f>J171+J170</f>
        <v>35460</v>
      </c>
      <c r="K172" s="223">
        <f>K171+K170</f>
        <v>-2570</v>
      </c>
      <c r="L172" s="339">
        <f>IF(G172=0,"",K172/G172)</f>
        <v>-6.7578227714961872E-2</v>
      </c>
      <c r="M172" s="329"/>
    </row>
    <row r="173" spans="1:13" x14ac:dyDescent="0.3">
      <c r="A173" t="s">
        <v>3383</v>
      </c>
      <c r="B173" s="216"/>
      <c r="C173" s="216"/>
      <c r="D173" s="7" t="s">
        <v>566</v>
      </c>
      <c r="E173" s="7"/>
      <c r="F173" s="217" t="s">
        <v>1185</v>
      </c>
      <c r="G173" s="214">
        <f>SUMIFS('Detail from revised'!V:V,'Detail from revised'!$E:$E,'App 2 Revenue Budget'!$A173,'Detail from revised'!$P:$P,'App 2 Revenue Budget'!$F173,'Detail from revised'!$C:$C,"NCOS")</f>
        <v>4700</v>
      </c>
      <c r="H173" s="214">
        <f>SUMIFS('Detail from revised'!AP:AP,'Detail from revised'!$E:$E,'App 2 Revenue Budget'!$A173,'Detail from revised'!$P:$P,'App 2 Revenue Budget'!$F173,'Detail from revised'!$C:$C,"NCOS")</f>
        <v>4700</v>
      </c>
      <c r="I173" s="214">
        <f>SUMIFS('Detail from revised'!AQ:AQ,'Detail from revised'!$E:$E,'App 2 Revenue Budget'!$A173,'Detail from revised'!$P:$P,'App 2 Revenue Budget'!$F173,'Detail from revised'!$C:$C,"NCOS")</f>
        <v>0</v>
      </c>
      <c r="J173" s="214">
        <f>SUMIFS('Detail from revised'!AS:AS,'Detail from revised'!$E:$E,'App 2 Revenue Budget'!$A173,'Detail from revised'!$P:$P,'App 2 Revenue Budget'!$F173,'Detail from revised'!$C:$C,"NCOS")</f>
        <v>4700</v>
      </c>
      <c r="K173" s="214">
        <f>+J173-G173</f>
        <v>0</v>
      </c>
      <c r="L173" s="337"/>
    </row>
    <row r="174" spans="1:13" x14ac:dyDescent="0.3">
      <c r="A174" t="s">
        <v>3383</v>
      </c>
      <c r="B174" s="216"/>
      <c r="C174" s="216"/>
      <c r="D174" s="7" t="s">
        <v>566</v>
      </c>
      <c r="E174" s="7"/>
      <c r="F174" s="217" t="s">
        <v>1186</v>
      </c>
      <c r="G174" s="214">
        <f>SUMIFS('Detail from revised'!V:V,'Detail from revised'!$E:$E,'App 2 Revenue Budget'!$A174,'Detail from revised'!$P:$P,'App 2 Revenue Budget'!$F174,'Detail from revised'!$C:$C,"NCOS")</f>
        <v>-4190</v>
      </c>
      <c r="H174" s="214">
        <f>SUMIFS('Detail from revised'!AP:AP,'Detail from revised'!$E:$E,'App 2 Revenue Budget'!$A174,'Detail from revised'!$P:$P,'App 2 Revenue Budget'!$F174,'Detail from revised'!$C:$C,"NCOS")</f>
        <v>-2390</v>
      </c>
      <c r="I174" s="214">
        <f>SUMIFS('Detail from revised'!AQ:AQ,'Detail from revised'!$E:$E,'App 2 Revenue Budget'!$A174,'Detail from revised'!$P:$P,'App 2 Revenue Budget'!$F174,'Detail from revised'!$C:$C,"NCOS")</f>
        <v>0</v>
      </c>
      <c r="J174" s="214">
        <f>SUMIFS('Detail from revised'!AS:AS,'Detail from revised'!$E:$E,'App 2 Revenue Budget'!$A174,'Detail from revised'!$P:$P,'App 2 Revenue Budget'!$F174,'Detail from revised'!$C:$C,"NCOS")</f>
        <v>-2390</v>
      </c>
      <c r="K174" s="214">
        <f>+J174-G174</f>
        <v>1800</v>
      </c>
      <c r="L174" s="338"/>
    </row>
    <row r="175" spans="1:13" s="219" customFormat="1" x14ac:dyDescent="0.3">
      <c r="B175" s="220"/>
      <c r="C175" s="220"/>
      <c r="D175" s="221" t="s">
        <v>1231</v>
      </c>
      <c r="E175" s="221" t="s">
        <v>1546</v>
      </c>
      <c r="F175" s="222"/>
      <c r="G175" s="223">
        <f>G174+G173</f>
        <v>510</v>
      </c>
      <c r="H175" s="223">
        <f>H174+H173</f>
        <v>2310</v>
      </c>
      <c r="I175" s="223">
        <f>I174+I173</f>
        <v>0</v>
      </c>
      <c r="J175" s="223">
        <f>J174+J173</f>
        <v>2310</v>
      </c>
      <c r="K175" s="223">
        <f>K174+K173</f>
        <v>1800</v>
      </c>
      <c r="L175" s="339">
        <f>IF(G175=0,"",K175/G175)</f>
        <v>3.5294117647058822</v>
      </c>
      <c r="M175" s="329"/>
    </row>
    <row r="176" spans="1:13" x14ac:dyDescent="0.3">
      <c r="A176" t="s">
        <v>3385</v>
      </c>
      <c r="B176" s="216"/>
      <c r="C176" s="216"/>
      <c r="D176" s="7" t="s">
        <v>579</v>
      </c>
      <c r="E176" s="7"/>
      <c r="F176" s="217" t="s">
        <v>1185</v>
      </c>
      <c r="G176" s="214">
        <f>SUMIFS('Detail from revised'!V:V,'Detail from revised'!$E:$E,'App 2 Revenue Budget'!$A176,'Detail from revised'!$P:$P,'App 2 Revenue Budget'!$F176,'Detail from revised'!$C:$C,"NCOS")</f>
        <v>12090</v>
      </c>
      <c r="H176" s="214">
        <f>SUMIFS('Detail from revised'!AP:AP,'Detail from revised'!$E:$E,'App 2 Revenue Budget'!$A176,'Detail from revised'!$P:$P,'App 2 Revenue Budget'!$F176,'Detail from revised'!$C:$C,"NCOS")</f>
        <v>12530</v>
      </c>
      <c r="I176" s="214">
        <f>SUMIFS('Detail from revised'!AQ:AQ,'Detail from revised'!$E:$E,'App 2 Revenue Budget'!$A176,'Detail from revised'!$P:$P,'App 2 Revenue Budget'!$F176,'Detail from revised'!$C:$C,"NCOS")</f>
        <v>0</v>
      </c>
      <c r="J176" s="214">
        <f>SUMIFS('Detail from revised'!AS:AS,'Detail from revised'!$E:$E,'App 2 Revenue Budget'!$A176,'Detail from revised'!$P:$P,'App 2 Revenue Budget'!$F176,'Detail from revised'!$C:$C,"NCOS")</f>
        <v>12530</v>
      </c>
      <c r="K176" s="214">
        <f>+J176-G176</f>
        <v>440</v>
      </c>
      <c r="L176" s="337"/>
    </row>
    <row r="177" spans="1:13" x14ac:dyDescent="0.3">
      <c r="A177" t="s">
        <v>3385</v>
      </c>
      <c r="B177" s="216"/>
      <c r="C177" s="216"/>
      <c r="D177" s="7" t="s">
        <v>579</v>
      </c>
      <c r="E177" s="7"/>
      <c r="F177" s="217" t="s">
        <v>1186</v>
      </c>
      <c r="G177" s="214">
        <f>SUMIFS('Detail from revised'!V:V,'Detail from revised'!$E:$E,'App 2 Revenue Budget'!$A177,'Detail from revised'!$P:$P,'App 2 Revenue Budget'!$F177,'Detail from revised'!$C:$C,"NCOS")</f>
        <v>0</v>
      </c>
      <c r="H177" s="214">
        <f>SUMIFS('Detail from revised'!AP:AP,'Detail from revised'!$E:$E,'App 2 Revenue Budget'!$A177,'Detail from revised'!$P:$P,'App 2 Revenue Budget'!$F177,'Detail from revised'!$C:$C,"NCOS")</f>
        <v>0</v>
      </c>
      <c r="I177" s="214">
        <f>SUMIFS('Detail from revised'!AQ:AQ,'Detail from revised'!$E:$E,'App 2 Revenue Budget'!$A177,'Detail from revised'!$P:$P,'App 2 Revenue Budget'!$F177,'Detail from revised'!$C:$C,"NCOS")</f>
        <v>0</v>
      </c>
      <c r="J177" s="214">
        <f>SUMIFS('Detail from revised'!AS:AS,'Detail from revised'!$E:$E,'App 2 Revenue Budget'!$A177,'Detail from revised'!$P:$P,'App 2 Revenue Budget'!$F177,'Detail from revised'!$C:$C,"NCOS")</f>
        <v>0</v>
      </c>
      <c r="K177" s="214">
        <f>+J177-G177</f>
        <v>0</v>
      </c>
      <c r="L177" s="338"/>
    </row>
    <row r="178" spans="1:13" s="219" customFormat="1" x14ac:dyDescent="0.3">
      <c r="B178" s="220"/>
      <c r="C178" s="220"/>
      <c r="D178" s="221" t="s">
        <v>1233</v>
      </c>
      <c r="E178" s="221" t="s">
        <v>3570</v>
      </c>
      <c r="F178" s="222"/>
      <c r="G178" s="223">
        <f>G177+G176</f>
        <v>12090</v>
      </c>
      <c r="H178" s="223">
        <f>H177+H176</f>
        <v>12530</v>
      </c>
      <c r="I178" s="223">
        <f>I177+I176</f>
        <v>0</v>
      </c>
      <c r="J178" s="223">
        <f>J177+J176</f>
        <v>12530</v>
      </c>
      <c r="K178" s="223">
        <f>K177+K176</f>
        <v>440</v>
      </c>
      <c r="L178" s="339">
        <f>IF(G178=0,"",K178/G178)</f>
        <v>3.6393713813068655E-2</v>
      </c>
      <c r="M178" s="329"/>
    </row>
    <row r="179" spans="1:13" x14ac:dyDescent="0.3">
      <c r="A179" t="s">
        <v>3386</v>
      </c>
      <c r="B179" s="216"/>
      <c r="C179" s="216"/>
      <c r="D179" s="7" t="s">
        <v>581</v>
      </c>
      <c r="E179" s="7"/>
      <c r="F179" s="217" t="s">
        <v>1185</v>
      </c>
      <c r="G179" s="214">
        <f>SUMIFS('Detail from revised'!V:V,'Detail from revised'!$E:$E,'App 2 Revenue Budget'!$A179,'Detail from revised'!$P:$P,'App 2 Revenue Budget'!$F179,'Detail from revised'!$C:$C,"NCOS")</f>
        <v>6660</v>
      </c>
      <c r="H179" s="214">
        <f>SUMIFS('Detail from revised'!AP:AP,'Detail from revised'!$E:$E,'App 2 Revenue Budget'!$A179,'Detail from revised'!$P:$P,'App 2 Revenue Budget'!$F179,'Detail from revised'!$C:$C,"NCOS")</f>
        <v>7400</v>
      </c>
      <c r="I179" s="214">
        <f>SUMIFS('Detail from revised'!AQ:AQ,'Detail from revised'!$E:$E,'App 2 Revenue Budget'!$A179,'Detail from revised'!$P:$P,'App 2 Revenue Budget'!$F179,'Detail from revised'!$C:$C,"NCOS")</f>
        <v>0</v>
      </c>
      <c r="J179" s="214">
        <f>SUMIFS('Detail from revised'!AS:AS,'Detail from revised'!$E:$E,'App 2 Revenue Budget'!$A179,'Detail from revised'!$P:$P,'App 2 Revenue Budget'!$F179,'Detail from revised'!$C:$C,"NCOS")</f>
        <v>7400</v>
      </c>
      <c r="K179" s="214">
        <f>+J179-G179</f>
        <v>740</v>
      </c>
      <c r="L179" s="337"/>
    </row>
    <row r="180" spans="1:13" x14ac:dyDescent="0.3">
      <c r="A180" t="s">
        <v>3386</v>
      </c>
      <c r="B180" s="216"/>
      <c r="C180" s="216"/>
      <c r="D180" s="7" t="s">
        <v>581</v>
      </c>
      <c r="E180" s="7"/>
      <c r="F180" s="217" t="s">
        <v>1186</v>
      </c>
      <c r="G180" s="214">
        <f>SUMIFS('Detail from revised'!V:V,'Detail from revised'!$E:$E,'App 2 Revenue Budget'!$A180,'Detail from revised'!$P:$P,'App 2 Revenue Budget'!$F180,'Detail from revised'!$C:$C,"NCOS")</f>
        <v>-16600</v>
      </c>
      <c r="H180" s="214">
        <f>SUMIFS('Detail from revised'!AP:AP,'Detail from revised'!$E:$E,'App 2 Revenue Budget'!$A180,'Detail from revised'!$P:$P,'App 2 Revenue Budget'!$F180,'Detail from revised'!$C:$C,"NCOS")</f>
        <v>-19100</v>
      </c>
      <c r="I180" s="214">
        <f>SUMIFS('Detail from revised'!AQ:AQ,'Detail from revised'!$E:$E,'App 2 Revenue Budget'!$A180,'Detail from revised'!$P:$P,'App 2 Revenue Budget'!$F180,'Detail from revised'!$C:$C,"NCOS")</f>
        <v>0</v>
      </c>
      <c r="J180" s="214">
        <f>SUMIFS('Detail from revised'!AS:AS,'Detail from revised'!$E:$E,'App 2 Revenue Budget'!$A180,'Detail from revised'!$P:$P,'App 2 Revenue Budget'!$F180,'Detail from revised'!$C:$C,"NCOS")</f>
        <v>-19100</v>
      </c>
      <c r="K180" s="214">
        <f>+J180-G180</f>
        <v>-2500</v>
      </c>
      <c r="L180" s="338"/>
    </row>
    <row r="181" spans="1:13" s="219" customFormat="1" x14ac:dyDescent="0.3">
      <c r="B181" s="220"/>
      <c r="C181" s="220"/>
      <c r="D181" s="221" t="s">
        <v>1234</v>
      </c>
      <c r="E181" s="221" t="s">
        <v>1546</v>
      </c>
      <c r="F181" s="222"/>
      <c r="G181" s="223">
        <f>G180+G179</f>
        <v>-9940</v>
      </c>
      <c r="H181" s="223">
        <f>H180+H179</f>
        <v>-11700</v>
      </c>
      <c r="I181" s="223">
        <f>I180+I179</f>
        <v>0</v>
      </c>
      <c r="J181" s="223">
        <f>J180+J179</f>
        <v>-11700</v>
      </c>
      <c r="K181" s="223">
        <f>K180+K179</f>
        <v>-1760</v>
      </c>
      <c r="L181" s="339">
        <f>IF(G181=0,"",K181/G181)</f>
        <v>0.17706237424547283</v>
      </c>
      <c r="M181" s="329"/>
    </row>
    <row r="182" spans="1:13" x14ac:dyDescent="0.3">
      <c r="A182" t="s">
        <v>3387</v>
      </c>
      <c r="B182" s="216"/>
      <c r="C182" s="216"/>
      <c r="D182" s="7" t="s">
        <v>2978</v>
      </c>
      <c r="E182" s="7"/>
      <c r="F182" s="217" t="s">
        <v>1185</v>
      </c>
      <c r="G182" s="214">
        <f>SUMIFS('Detail from revised'!V:V,'Detail from revised'!$E:$E,'App 2 Revenue Budget'!$A182,'Detail from revised'!$P:$P,'App 2 Revenue Budget'!$F182,'Detail from revised'!$C:$C,"NCOS")</f>
        <v>0</v>
      </c>
      <c r="H182" s="214">
        <f>SUMIFS('Detail from revised'!AP:AP,'Detail from revised'!$E:$E,'App 2 Revenue Budget'!$A182,'Detail from revised'!$P:$P,'App 2 Revenue Budget'!$F182,'Detail from revised'!$C:$C,"NCOS")</f>
        <v>0</v>
      </c>
      <c r="I182" s="214">
        <f>SUMIFS('Detail from revised'!AQ:AQ,'Detail from revised'!$E:$E,'App 2 Revenue Budget'!$A182,'Detail from revised'!$P:$P,'App 2 Revenue Budget'!$F182,'Detail from revised'!$C:$C,"NCOS")</f>
        <v>20000</v>
      </c>
      <c r="J182" s="214">
        <f>SUMIFS('Detail from revised'!AS:AS,'Detail from revised'!$E:$E,'App 2 Revenue Budget'!$A182,'Detail from revised'!$P:$P,'App 2 Revenue Budget'!$F182,'Detail from revised'!$C:$C,"NCOS")</f>
        <v>20000</v>
      </c>
      <c r="K182" s="214">
        <f>+J182-G182</f>
        <v>20000</v>
      </c>
      <c r="L182" s="337"/>
    </row>
    <row r="183" spans="1:13" x14ac:dyDescent="0.3">
      <c r="A183" t="s">
        <v>3387</v>
      </c>
      <c r="B183" s="216"/>
      <c r="C183" s="216"/>
      <c r="D183" s="7" t="s">
        <v>2978</v>
      </c>
      <c r="E183" s="7"/>
      <c r="F183" s="217" t="s">
        <v>1186</v>
      </c>
      <c r="G183" s="214">
        <f>SUMIFS('Detail from revised'!V:V,'Detail from revised'!$E:$E,'App 2 Revenue Budget'!$A183,'Detail from revised'!$P:$P,'App 2 Revenue Budget'!$F183,'Detail from revised'!$C:$C,"NCOS")</f>
        <v>0</v>
      </c>
      <c r="H183" s="214">
        <f>SUMIFS('Detail from revised'!AP:AP,'Detail from revised'!$E:$E,'App 2 Revenue Budget'!$A183,'Detail from revised'!$P:$P,'App 2 Revenue Budget'!$F183,'Detail from revised'!$C:$C,"NCOS")</f>
        <v>0</v>
      </c>
      <c r="I183" s="214">
        <f>SUMIFS('Detail from revised'!AQ:AQ,'Detail from revised'!$E:$E,'App 2 Revenue Budget'!$A183,'Detail from revised'!$P:$P,'App 2 Revenue Budget'!$F183,'Detail from revised'!$C:$C,"NCOS")</f>
        <v>0</v>
      </c>
      <c r="J183" s="214">
        <f>SUMIFS('Detail from revised'!AS:AS,'Detail from revised'!$E:$E,'App 2 Revenue Budget'!$A183,'Detail from revised'!$P:$P,'App 2 Revenue Budget'!$F183,'Detail from revised'!$C:$C,"NCOS")</f>
        <v>0</v>
      </c>
      <c r="K183" s="214">
        <f>+J183-G183</f>
        <v>0</v>
      </c>
      <c r="L183" s="338"/>
    </row>
    <row r="184" spans="1:13" s="219" customFormat="1" x14ac:dyDescent="0.3">
      <c r="B184" s="220"/>
      <c r="C184" s="220"/>
      <c r="D184" s="221" t="s">
        <v>1234</v>
      </c>
      <c r="E184" s="221" t="s">
        <v>1345</v>
      </c>
      <c r="F184" s="222"/>
      <c r="G184" s="223">
        <f>G183+G182</f>
        <v>0</v>
      </c>
      <c r="H184" s="223">
        <f>H183+H182</f>
        <v>0</v>
      </c>
      <c r="I184" s="223">
        <f>I183+I182</f>
        <v>20000</v>
      </c>
      <c r="J184" s="223">
        <f>J183+J182</f>
        <v>20000</v>
      </c>
      <c r="K184" s="223">
        <f>K183+K182</f>
        <v>20000</v>
      </c>
      <c r="L184" s="339" t="str">
        <f>IF(G184=0,"",K184/G184)</f>
        <v/>
      </c>
      <c r="M184" s="329"/>
    </row>
    <row r="185" spans="1:13" x14ac:dyDescent="0.3">
      <c r="A185" t="s">
        <v>3388</v>
      </c>
      <c r="B185" s="216"/>
      <c r="C185" s="216"/>
      <c r="D185" s="7" t="s">
        <v>592</v>
      </c>
      <c r="E185" s="7"/>
      <c r="F185" s="217" t="s">
        <v>1185</v>
      </c>
      <c r="G185" s="214">
        <f>SUMIFS('Detail from revised'!V:V,'Detail from revised'!$E:$E,'App 2 Revenue Budget'!$A185,'Detail from revised'!$P:$P,'App 2 Revenue Budget'!$F185,'Detail from revised'!$C:$C,"NCOS")</f>
        <v>23000</v>
      </c>
      <c r="H185" s="214">
        <f>SUMIFS('Detail from revised'!AP:AP,'Detail from revised'!$E:$E,'App 2 Revenue Budget'!$A185,'Detail from revised'!$P:$P,'App 2 Revenue Budget'!$F185,'Detail from revised'!$C:$C,"NCOS")</f>
        <v>23000</v>
      </c>
      <c r="I185" s="214">
        <f>SUMIFS('Detail from revised'!AQ:AQ,'Detail from revised'!$E:$E,'App 2 Revenue Budget'!$A185,'Detail from revised'!$P:$P,'App 2 Revenue Budget'!$F185,'Detail from revised'!$C:$C,"NCOS")</f>
        <v>0</v>
      </c>
      <c r="J185" s="214">
        <f>SUMIFS('Detail from revised'!AS:AS,'Detail from revised'!$E:$E,'App 2 Revenue Budget'!$A185,'Detail from revised'!$P:$P,'App 2 Revenue Budget'!$F185,'Detail from revised'!$C:$C,"NCOS")</f>
        <v>23000</v>
      </c>
      <c r="K185" s="214">
        <f>+J185-G185</f>
        <v>0</v>
      </c>
      <c r="L185" s="337"/>
    </row>
    <row r="186" spans="1:13" x14ac:dyDescent="0.3">
      <c r="A186" t="s">
        <v>3388</v>
      </c>
      <c r="B186" s="216"/>
      <c r="C186" s="216"/>
      <c r="D186" s="7" t="s">
        <v>592</v>
      </c>
      <c r="E186" s="7"/>
      <c r="F186" s="217" t="s">
        <v>1186</v>
      </c>
      <c r="G186" s="214">
        <f>SUMIFS('Detail from revised'!V:V,'Detail from revised'!$E:$E,'App 2 Revenue Budget'!$A186,'Detail from revised'!$P:$P,'App 2 Revenue Budget'!$F186,'Detail from revised'!$C:$C,"NCOS")</f>
        <v>-32000</v>
      </c>
      <c r="H186" s="214">
        <f>SUMIFS('Detail from revised'!AP:AP,'Detail from revised'!$E:$E,'App 2 Revenue Budget'!$A186,'Detail from revised'!$P:$P,'App 2 Revenue Budget'!$F186,'Detail from revised'!$C:$C,"NCOS")</f>
        <v>-32000</v>
      </c>
      <c r="I186" s="214">
        <f>SUMIFS('Detail from revised'!AQ:AQ,'Detail from revised'!$E:$E,'App 2 Revenue Budget'!$A186,'Detail from revised'!$P:$P,'App 2 Revenue Budget'!$F186,'Detail from revised'!$C:$C,"NCOS")</f>
        <v>0</v>
      </c>
      <c r="J186" s="214">
        <f>SUMIFS('Detail from revised'!AS:AS,'Detail from revised'!$E:$E,'App 2 Revenue Budget'!$A186,'Detail from revised'!$P:$P,'App 2 Revenue Budget'!$F186,'Detail from revised'!$C:$C,"NCOS")</f>
        <v>-32000</v>
      </c>
      <c r="K186" s="214">
        <f>+J186-G186</f>
        <v>0</v>
      </c>
      <c r="L186" s="338"/>
    </row>
    <row r="187" spans="1:13" s="219" customFormat="1" x14ac:dyDescent="0.3">
      <c r="B187" s="220"/>
      <c r="C187" s="220"/>
      <c r="D187" s="221" t="s">
        <v>1235</v>
      </c>
      <c r="E187" s="221" t="s">
        <v>1546</v>
      </c>
      <c r="F187" s="222"/>
      <c r="G187" s="223">
        <f>G186+G185</f>
        <v>-9000</v>
      </c>
      <c r="H187" s="223">
        <f>H186+H185</f>
        <v>-9000</v>
      </c>
      <c r="I187" s="223">
        <f>I186+I185</f>
        <v>0</v>
      </c>
      <c r="J187" s="223">
        <f>J186+J185</f>
        <v>-9000</v>
      </c>
      <c r="K187" s="223">
        <f>K186+K185</f>
        <v>0</v>
      </c>
      <c r="L187" s="339">
        <f>IF(G187=0,"",K187/G187)</f>
        <v>0</v>
      </c>
      <c r="M187" s="329"/>
    </row>
    <row r="188" spans="1:13" ht="28.8" x14ac:dyDescent="0.3">
      <c r="A188" t="s">
        <v>3389</v>
      </c>
      <c r="B188" s="216"/>
      <c r="C188" s="216" t="s">
        <v>1236</v>
      </c>
      <c r="D188" s="7" t="s">
        <v>595</v>
      </c>
      <c r="E188" s="7"/>
      <c r="F188" s="217" t="s">
        <v>1185</v>
      </c>
      <c r="G188" s="214">
        <f>SUMIFS('Detail from revised'!V:V,'Detail from revised'!$E:$E,'App 2 Revenue Budget'!$A188,'Detail from revised'!$P:$P,'App 2 Revenue Budget'!$F188,'Detail from revised'!$C:$C,"NCOS")</f>
        <v>337100</v>
      </c>
      <c r="H188" s="214">
        <f>SUMIFS('Detail from revised'!AP:AP,'Detail from revised'!$E:$E,'App 2 Revenue Budget'!$A188,'Detail from revised'!$P:$P,'App 2 Revenue Budget'!$F188,'Detail from revised'!$C:$C,"NCOS")</f>
        <v>392885</v>
      </c>
      <c r="I188" s="214">
        <f>SUMIFS('Detail from revised'!AQ:AQ,'Detail from revised'!$E:$E,'App 2 Revenue Budget'!$A188,'Detail from revised'!$P:$P,'App 2 Revenue Budget'!$F188,'Detail from revised'!$C:$C,"NCOS")</f>
        <v>40000</v>
      </c>
      <c r="J188" s="214">
        <f>SUMIFS('Detail from revised'!AS:AS,'Detail from revised'!$E:$E,'App 2 Revenue Budget'!$A188,'Detail from revised'!$P:$P,'App 2 Revenue Budget'!$F188,'Detail from revised'!$C:$C,"NCOS")</f>
        <v>432885</v>
      </c>
      <c r="K188" s="214">
        <f>+J188-G188</f>
        <v>95785</v>
      </c>
      <c r="L188" s="337"/>
      <c r="M188" s="8" t="s">
        <v>3472</v>
      </c>
    </row>
    <row r="189" spans="1:13" x14ac:dyDescent="0.3">
      <c r="A189" t="s">
        <v>3389</v>
      </c>
      <c r="B189" s="216"/>
      <c r="C189" s="216"/>
      <c r="D189" s="7" t="s">
        <v>595</v>
      </c>
      <c r="E189" s="7"/>
      <c r="F189" s="217" t="s">
        <v>1186</v>
      </c>
      <c r="G189" s="214">
        <f>SUMIFS('Detail from revised'!V:V,'Detail from revised'!$E:$E,'App 2 Revenue Budget'!$A189,'Detail from revised'!$P:$P,'App 2 Revenue Budget'!$F189,'Detail from revised'!$C:$C,"NCOS")</f>
        <v>-100</v>
      </c>
      <c r="H189" s="214">
        <f>SUMIFS('Detail from revised'!AP:AP,'Detail from revised'!$E:$E,'App 2 Revenue Budget'!$A189,'Detail from revised'!$P:$P,'App 2 Revenue Budget'!$F189,'Detail from revised'!$C:$C,"NCOS")</f>
        <v>-100</v>
      </c>
      <c r="I189" s="214">
        <f>SUMIFS('Detail from revised'!AQ:AQ,'Detail from revised'!$E:$E,'App 2 Revenue Budget'!$A189,'Detail from revised'!$P:$P,'App 2 Revenue Budget'!$F189,'Detail from revised'!$C:$C,"NCOS")</f>
        <v>0</v>
      </c>
      <c r="J189" s="214">
        <f>SUMIFS('Detail from revised'!AS:AS,'Detail from revised'!$E:$E,'App 2 Revenue Budget'!$A189,'Detail from revised'!$P:$P,'App 2 Revenue Budget'!$F189,'Detail from revised'!$C:$C,"NCOS")</f>
        <v>-100</v>
      </c>
      <c r="K189" s="214">
        <f>+J189-G189</f>
        <v>0</v>
      </c>
      <c r="L189" s="338"/>
    </row>
    <row r="190" spans="1:13" s="219" customFormat="1" x14ac:dyDescent="0.3">
      <c r="B190" s="220"/>
      <c r="C190" s="220"/>
      <c r="D190" s="221" t="s">
        <v>1237</v>
      </c>
      <c r="E190" s="221" t="s">
        <v>1295</v>
      </c>
      <c r="F190" s="222"/>
      <c r="G190" s="223">
        <f>G189+G188</f>
        <v>337000</v>
      </c>
      <c r="H190" s="223">
        <f>H189+H188</f>
        <v>392785</v>
      </c>
      <c r="I190" s="223">
        <f>I189+I188</f>
        <v>40000</v>
      </c>
      <c r="J190" s="223">
        <f>J189+J188</f>
        <v>432785</v>
      </c>
      <c r="K190" s="223">
        <f>K189+K188</f>
        <v>95785</v>
      </c>
      <c r="L190" s="339">
        <f>IF(G190=0,"",K190/G190)</f>
        <v>0.28422848664688427</v>
      </c>
      <c r="M190" s="329"/>
    </row>
    <row r="191" spans="1:13" x14ac:dyDescent="0.3">
      <c r="A191" t="s">
        <v>3390</v>
      </c>
      <c r="B191" s="216"/>
      <c r="C191" s="216"/>
      <c r="D191" s="7" t="s">
        <v>626</v>
      </c>
      <c r="E191" s="7"/>
      <c r="F191" s="217" t="s">
        <v>1185</v>
      </c>
      <c r="G191" s="214">
        <f>SUMIFS('Detail from revised'!V:V,'Detail from revised'!$E:$E,'App 2 Revenue Budget'!$A191,'Detail from revised'!$P:$P,'App 2 Revenue Budget'!$F191,'Detail from revised'!$C:$C,"NCOS")</f>
        <v>34780</v>
      </c>
      <c r="H191" s="214">
        <f>SUMIFS('Detail from revised'!AP:AP,'Detail from revised'!$E:$E,'App 2 Revenue Budget'!$A191,'Detail from revised'!$P:$P,'App 2 Revenue Budget'!$F191,'Detail from revised'!$C:$C,"NCOS")</f>
        <v>37210</v>
      </c>
      <c r="I191" s="214">
        <f>SUMIFS('Detail from revised'!AQ:AQ,'Detail from revised'!$E:$E,'App 2 Revenue Budget'!$A191,'Detail from revised'!$P:$P,'App 2 Revenue Budget'!$F191,'Detail from revised'!$C:$C,"NCOS")</f>
        <v>0</v>
      </c>
      <c r="J191" s="214">
        <f>SUMIFS('Detail from revised'!AS:AS,'Detail from revised'!$E:$E,'App 2 Revenue Budget'!$A191,'Detail from revised'!$P:$P,'App 2 Revenue Budget'!$F191,'Detail from revised'!$C:$C,"NCOS")</f>
        <v>37210</v>
      </c>
      <c r="K191" s="214">
        <f>+J191-G191</f>
        <v>2430</v>
      </c>
      <c r="L191" s="337"/>
    </row>
    <row r="192" spans="1:13" x14ac:dyDescent="0.3">
      <c r="A192" t="s">
        <v>3390</v>
      </c>
      <c r="B192" s="216"/>
      <c r="C192" s="216"/>
      <c r="D192" s="7" t="s">
        <v>626</v>
      </c>
      <c r="E192" s="7"/>
      <c r="F192" s="217" t="s">
        <v>1186</v>
      </c>
      <c r="G192" s="214">
        <f>SUMIFS('Detail from revised'!V:V,'Detail from revised'!$E:$E,'App 2 Revenue Budget'!$A192,'Detail from revised'!$P:$P,'App 2 Revenue Budget'!$F192,'Detail from revised'!$C:$C,"NCOS")</f>
        <v>-840</v>
      </c>
      <c r="H192" s="214">
        <f>SUMIFS('Detail from revised'!AP:AP,'Detail from revised'!$E:$E,'App 2 Revenue Budget'!$A192,'Detail from revised'!$P:$P,'App 2 Revenue Budget'!$F192,'Detail from revised'!$C:$C,"NCOS")</f>
        <v>-1100</v>
      </c>
      <c r="I192" s="214">
        <f>SUMIFS('Detail from revised'!AQ:AQ,'Detail from revised'!$E:$E,'App 2 Revenue Budget'!$A192,'Detail from revised'!$P:$P,'App 2 Revenue Budget'!$F192,'Detail from revised'!$C:$C,"NCOS")</f>
        <v>0</v>
      </c>
      <c r="J192" s="214">
        <f>SUMIFS('Detail from revised'!AS:AS,'Detail from revised'!$E:$E,'App 2 Revenue Budget'!$A192,'Detail from revised'!$P:$P,'App 2 Revenue Budget'!$F192,'Detail from revised'!$C:$C,"NCOS")</f>
        <v>-1100</v>
      </c>
      <c r="K192" s="214">
        <f>+J192-G192</f>
        <v>-260</v>
      </c>
      <c r="L192" s="338"/>
    </row>
    <row r="193" spans="1:13" s="219" customFormat="1" x14ac:dyDescent="0.3">
      <c r="B193" s="220"/>
      <c r="C193" s="220"/>
      <c r="D193" s="221" t="s">
        <v>1238</v>
      </c>
      <c r="E193" s="221" t="s">
        <v>1379</v>
      </c>
      <c r="F193" s="222"/>
      <c r="G193" s="223">
        <f>G192+G191</f>
        <v>33940</v>
      </c>
      <c r="H193" s="223">
        <f>H192+H191</f>
        <v>36110</v>
      </c>
      <c r="I193" s="223">
        <f>I192+I191</f>
        <v>0</v>
      </c>
      <c r="J193" s="223">
        <f>J192+J191</f>
        <v>36110</v>
      </c>
      <c r="K193" s="223">
        <f>K192+K191</f>
        <v>2170</v>
      </c>
      <c r="L193" s="339">
        <f>IF(G193=0,"",K193/G193)</f>
        <v>6.3936358279316444E-2</v>
      </c>
      <c r="M193" s="329"/>
    </row>
    <row r="194" spans="1:13" x14ac:dyDescent="0.3">
      <c r="A194" t="s">
        <v>3391</v>
      </c>
      <c r="B194" s="216"/>
      <c r="C194" s="216"/>
      <c r="D194" s="7" t="s">
        <v>651</v>
      </c>
      <c r="E194" s="7"/>
      <c r="F194" s="217" t="s">
        <v>1185</v>
      </c>
      <c r="G194" s="214">
        <f>SUMIFS('Detail from revised'!V:V,'Detail from revised'!$E:$E,'App 2 Revenue Budget'!$A194,'Detail from revised'!$P:$P,'App 2 Revenue Budget'!$F194,'Detail from revised'!$C:$C,"NCOS")</f>
        <v>132240</v>
      </c>
      <c r="H194" s="214">
        <f>SUMIFS('Detail from revised'!AP:AP,'Detail from revised'!$E:$E,'App 2 Revenue Budget'!$A194,'Detail from revised'!$P:$P,'App 2 Revenue Budget'!$F194,'Detail from revised'!$C:$C,"NCOS")</f>
        <v>134830</v>
      </c>
      <c r="I194" s="214">
        <f>SUMIFS('Detail from revised'!AQ:AQ,'Detail from revised'!$E:$E,'App 2 Revenue Budget'!$A194,'Detail from revised'!$P:$P,'App 2 Revenue Budget'!$F194,'Detail from revised'!$C:$C,"NCOS")</f>
        <v>0</v>
      </c>
      <c r="J194" s="214">
        <f>SUMIFS('Detail from revised'!AS:AS,'Detail from revised'!$E:$E,'App 2 Revenue Budget'!$A194,'Detail from revised'!$P:$P,'App 2 Revenue Budget'!$F194,'Detail from revised'!$C:$C,"NCOS")</f>
        <v>134830</v>
      </c>
      <c r="K194" s="214">
        <f>+J194-G194</f>
        <v>2590</v>
      </c>
      <c r="L194" s="337"/>
    </row>
    <row r="195" spans="1:13" x14ac:dyDescent="0.3">
      <c r="A195" t="s">
        <v>3391</v>
      </c>
      <c r="B195" s="216"/>
      <c r="C195" s="216"/>
      <c r="D195" s="7" t="s">
        <v>651</v>
      </c>
      <c r="E195" s="7"/>
      <c r="F195" s="217" t="s">
        <v>1186</v>
      </c>
      <c r="G195" s="214">
        <f>SUMIFS('Detail from revised'!V:V,'Detail from revised'!$E:$E,'App 2 Revenue Budget'!$A195,'Detail from revised'!$P:$P,'App 2 Revenue Budget'!$F195,'Detail from revised'!$C:$C,"NCOS")</f>
        <v>-108580</v>
      </c>
      <c r="H195" s="214">
        <f>SUMIFS('Detail from revised'!AP:AP,'Detail from revised'!$E:$E,'App 2 Revenue Budget'!$A195,'Detail from revised'!$P:$P,'App 2 Revenue Budget'!$F195,'Detail from revised'!$C:$C,"NCOS")</f>
        <v>-108790</v>
      </c>
      <c r="I195" s="214">
        <f>SUMIFS('Detail from revised'!AQ:AQ,'Detail from revised'!$E:$E,'App 2 Revenue Budget'!$A195,'Detail from revised'!$P:$P,'App 2 Revenue Budget'!$F195,'Detail from revised'!$C:$C,"NCOS")</f>
        <v>0</v>
      </c>
      <c r="J195" s="214">
        <f>SUMIFS('Detail from revised'!AS:AS,'Detail from revised'!$E:$E,'App 2 Revenue Budget'!$A195,'Detail from revised'!$P:$P,'App 2 Revenue Budget'!$F195,'Detail from revised'!$C:$C,"NCOS")</f>
        <v>-108790</v>
      </c>
      <c r="K195" s="214">
        <f>+J195-G195</f>
        <v>-210</v>
      </c>
      <c r="L195" s="338"/>
    </row>
    <row r="196" spans="1:13" s="219" customFormat="1" x14ac:dyDescent="0.3">
      <c r="B196" s="220"/>
      <c r="C196" s="220"/>
      <c r="D196" s="221" t="s">
        <v>1241</v>
      </c>
      <c r="E196" s="221" t="s">
        <v>1379</v>
      </c>
      <c r="F196" s="222"/>
      <c r="G196" s="223">
        <f>G195+G194</f>
        <v>23660</v>
      </c>
      <c r="H196" s="223">
        <f>H195+H194</f>
        <v>26040</v>
      </c>
      <c r="I196" s="223">
        <f>I195+I194</f>
        <v>0</v>
      </c>
      <c r="J196" s="223">
        <f>J195+J194</f>
        <v>26040</v>
      </c>
      <c r="K196" s="223">
        <f>K195+K194</f>
        <v>2380</v>
      </c>
      <c r="L196" s="339">
        <f>IF(G196=0,"",K196/G196)</f>
        <v>0.10059171597633136</v>
      </c>
      <c r="M196" s="329"/>
    </row>
    <row r="197" spans="1:13" x14ac:dyDescent="0.3">
      <c r="A197" t="s">
        <v>3407</v>
      </c>
      <c r="B197" s="216"/>
      <c r="C197" s="216"/>
      <c r="D197" s="216" t="s">
        <v>289</v>
      </c>
      <c r="E197" s="216"/>
      <c r="F197" s="217" t="s">
        <v>1185</v>
      </c>
      <c r="G197" s="214">
        <f>SUMIFS('Detail from revised'!V:V,'Detail from revised'!$E:$E,'App 2 Revenue Budget'!$A197,'Detail from revised'!$P:$P,'App 2 Revenue Budget'!$F197,'Detail from revised'!$C:$C,"NCOS")</f>
        <v>21720</v>
      </c>
      <c r="H197" s="214">
        <f>SUMIFS('Detail from revised'!AP:AP,'Detail from revised'!$E:$E,'App 2 Revenue Budget'!$A197,'Detail from revised'!$P:$P,'App 2 Revenue Budget'!$F197,'Detail from revised'!$C:$C,"NCOS")</f>
        <v>21720</v>
      </c>
      <c r="I197" s="214">
        <f>SUMIFS('Detail from revised'!AQ:AQ,'Detail from revised'!$E:$E,'App 2 Revenue Budget'!$A197,'Detail from revised'!$P:$P,'App 2 Revenue Budget'!$F197,'Detail from revised'!$C:$C,"NCOS")</f>
        <v>0</v>
      </c>
      <c r="J197" s="214">
        <f>SUMIFS('Detail from revised'!AS:AS,'Detail from revised'!$E:$E,'App 2 Revenue Budget'!$A197,'Detail from revised'!$P:$P,'App 2 Revenue Budget'!$F197,'Detail from revised'!$C:$C,"NCOS")</f>
        <v>21720</v>
      </c>
      <c r="K197" s="214">
        <f>+J197-G197</f>
        <v>0</v>
      </c>
      <c r="L197" s="337"/>
    </row>
    <row r="198" spans="1:13" x14ac:dyDescent="0.3">
      <c r="A198" t="s">
        <v>3407</v>
      </c>
      <c r="B198" s="216"/>
      <c r="C198" s="216"/>
      <c r="D198" s="7" t="s">
        <v>289</v>
      </c>
      <c r="E198" s="7"/>
      <c r="F198" s="217" t="s">
        <v>1186</v>
      </c>
      <c r="G198" s="214">
        <f>SUMIFS('Detail from revised'!V:V,'Detail from revised'!$E:$E,'App 2 Revenue Budget'!$A198,'Detail from revised'!$P:$P,'App 2 Revenue Budget'!$F198,'Detail from revised'!$C:$C,"NCOS")</f>
        <v>0</v>
      </c>
      <c r="H198" s="214">
        <f>SUMIFS('Detail from revised'!AP:AP,'Detail from revised'!$E:$E,'App 2 Revenue Budget'!$A198,'Detail from revised'!$P:$P,'App 2 Revenue Budget'!$F198,'Detail from revised'!$C:$C,"NCOS")</f>
        <v>0</v>
      </c>
      <c r="I198" s="214">
        <f>SUMIFS('Detail from revised'!AQ:AQ,'Detail from revised'!$E:$E,'App 2 Revenue Budget'!$A198,'Detail from revised'!$P:$P,'App 2 Revenue Budget'!$F198,'Detail from revised'!$C:$C,"NCOS")</f>
        <v>0</v>
      </c>
      <c r="J198" s="214">
        <f>SUMIFS('Detail from revised'!AS:AS,'Detail from revised'!$E:$E,'App 2 Revenue Budget'!$A198,'Detail from revised'!$P:$P,'App 2 Revenue Budget'!$F198,'Detail from revised'!$C:$C,"NCOS")</f>
        <v>0</v>
      </c>
      <c r="K198" s="214">
        <f>+J198-G198</f>
        <v>0</v>
      </c>
      <c r="L198" s="338"/>
    </row>
    <row r="199" spans="1:13" s="219" customFormat="1" x14ac:dyDescent="0.3">
      <c r="B199" s="220"/>
      <c r="C199" s="220"/>
      <c r="D199" s="221" t="s">
        <v>1197</v>
      </c>
      <c r="E199" s="221" t="s">
        <v>1379</v>
      </c>
      <c r="F199" s="222"/>
      <c r="G199" s="223">
        <f>G198+G197</f>
        <v>21720</v>
      </c>
      <c r="H199" s="223">
        <f>H198+H197</f>
        <v>21720</v>
      </c>
      <c r="I199" s="223">
        <f>I198+I197</f>
        <v>0</v>
      </c>
      <c r="J199" s="223">
        <f>J198+J197</f>
        <v>21720</v>
      </c>
      <c r="K199" s="223">
        <f>K198+K197</f>
        <v>0</v>
      </c>
      <c r="L199" s="339">
        <f>IF(G199=0,"",K199/G199)</f>
        <v>0</v>
      </c>
      <c r="M199" s="329"/>
    </row>
    <row r="200" spans="1:13" ht="28.8" x14ac:dyDescent="0.3">
      <c r="A200" t="s">
        <v>3408</v>
      </c>
      <c r="B200" s="216"/>
      <c r="C200" s="216"/>
      <c r="D200" s="7" t="s">
        <v>282</v>
      </c>
      <c r="E200" s="7"/>
      <c r="F200" s="217" t="s">
        <v>1185</v>
      </c>
      <c r="G200" s="214">
        <f>SUMIFS('Detail from revised'!V:V,'Detail from revised'!$E:$E,'App 2 Revenue Budget'!$A200,'Detail from revised'!$P:$P,'App 2 Revenue Budget'!$F200,'Detail from revised'!$C:$C,"NCOS")</f>
        <v>107830</v>
      </c>
      <c r="H200" s="214">
        <f>SUMIFS('Detail from revised'!AP:AP,'Detail from revised'!$E:$E,'App 2 Revenue Budget'!$A200,'Detail from revised'!$P:$P,'App 2 Revenue Budget'!$F200,'Detail from revised'!$C:$C,"NCOS")</f>
        <v>32830</v>
      </c>
      <c r="I200" s="214">
        <f>SUMIFS('Detail from revised'!AQ:AQ,'Detail from revised'!$E:$E,'App 2 Revenue Budget'!$A200,'Detail from revised'!$P:$P,'App 2 Revenue Budget'!$F200,'Detail from revised'!$C:$C,"NCOS")</f>
        <v>0</v>
      </c>
      <c r="J200" s="214">
        <f>SUMIFS('Detail from revised'!AS:AS,'Detail from revised'!$E:$E,'App 2 Revenue Budget'!$A200,'Detail from revised'!$P:$P,'App 2 Revenue Budget'!$F200,'Detail from revised'!$C:$C,"NCOS")</f>
        <v>32830</v>
      </c>
      <c r="K200" s="214">
        <f>+J200-G200</f>
        <v>-75000</v>
      </c>
      <c r="L200" s="337"/>
      <c r="M200" s="8" t="s">
        <v>3481</v>
      </c>
    </row>
    <row r="201" spans="1:13" x14ac:dyDescent="0.3">
      <c r="A201" t="s">
        <v>3408</v>
      </c>
      <c r="B201" s="216"/>
      <c r="C201" s="216"/>
      <c r="D201" s="7" t="s">
        <v>282</v>
      </c>
      <c r="E201" s="7"/>
      <c r="F201" s="217" t="s">
        <v>1186</v>
      </c>
      <c r="G201" s="214">
        <f>SUMIFS('Detail from revised'!V:V,'Detail from revised'!$E:$E,'App 2 Revenue Budget'!$A201,'Detail from revised'!$P:$P,'App 2 Revenue Budget'!$F201,'Detail from revised'!$C:$C,"NCOS")</f>
        <v>0</v>
      </c>
      <c r="H201" s="214">
        <f>SUMIFS('Detail from revised'!AP:AP,'Detail from revised'!$E:$E,'App 2 Revenue Budget'!$A201,'Detail from revised'!$P:$P,'App 2 Revenue Budget'!$F201,'Detail from revised'!$C:$C,"NCOS")</f>
        <v>0</v>
      </c>
      <c r="I201" s="214">
        <f>SUMIFS('Detail from revised'!AQ:AQ,'Detail from revised'!$E:$E,'App 2 Revenue Budget'!$A201,'Detail from revised'!$P:$P,'App 2 Revenue Budget'!$F201,'Detail from revised'!$C:$C,"NCOS")</f>
        <v>0</v>
      </c>
      <c r="J201" s="214">
        <f>SUMIFS('Detail from revised'!AS:AS,'Detail from revised'!$E:$E,'App 2 Revenue Budget'!$A201,'Detail from revised'!$P:$P,'App 2 Revenue Budget'!$F201,'Detail from revised'!$C:$C,"NCOS")</f>
        <v>0</v>
      </c>
      <c r="K201" s="214">
        <f>+J201-G201</f>
        <v>0</v>
      </c>
      <c r="L201" s="338"/>
    </row>
    <row r="202" spans="1:13" s="219" customFormat="1" x14ac:dyDescent="0.3">
      <c r="B202" s="220"/>
      <c r="C202" s="220"/>
      <c r="D202" s="221" t="s">
        <v>1196</v>
      </c>
      <c r="E202" s="221" t="s">
        <v>1379</v>
      </c>
      <c r="F202" s="222"/>
      <c r="G202" s="223">
        <f>G201+G200</f>
        <v>107830</v>
      </c>
      <c r="H202" s="223">
        <f>H201+H200</f>
        <v>32830</v>
      </c>
      <c r="I202" s="223">
        <f>I201+I200</f>
        <v>0</v>
      </c>
      <c r="J202" s="223">
        <f>J201+J200</f>
        <v>32830</v>
      </c>
      <c r="K202" s="223">
        <f>K201+K200</f>
        <v>-75000</v>
      </c>
      <c r="L202" s="339">
        <f>IF(G202=0,"",K202/G202)</f>
        <v>-0.69553927478438282</v>
      </c>
      <c r="M202" s="329"/>
    </row>
    <row r="203" spans="1:13" x14ac:dyDescent="0.3">
      <c r="A203" t="s">
        <v>3392</v>
      </c>
      <c r="B203" s="216"/>
      <c r="C203" s="216"/>
      <c r="D203" s="7" t="s">
        <v>677</v>
      </c>
      <c r="E203" s="7"/>
      <c r="F203" s="217" t="s">
        <v>1185</v>
      </c>
      <c r="G203" s="214">
        <f>SUMIFS('Detail from revised'!V:V,'Detail from revised'!$E:$E,'App 2 Revenue Budget'!$A203,'Detail from revised'!$P:$P,'App 2 Revenue Budget'!$F203,'Detail from revised'!$C:$C,"NCOS")</f>
        <v>25490</v>
      </c>
      <c r="H203" s="214">
        <f>SUMIFS('Detail from revised'!AP:AP,'Detail from revised'!$E:$E,'App 2 Revenue Budget'!$A203,'Detail from revised'!$P:$P,'App 2 Revenue Budget'!$F203,'Detail from revised'!$C:$C,"NCOS")</f>
        <v>26010</v>
      </c>
      <c r="I203" s="214">
        <f>SUMIFS('Detail from revised'!AQ:AQ,'Detail from revised'!$E:$E,'App 2 Revenue Budget'!$A203,'Detail from revised'!$P:$P,'App 2 Revenue Budget'!$F203,'Detail from revised'!$C:$C,"NCOS")</f>
        <v>0</v>
      </c>
      <c r="J203" s="214">
        <f>SUMIFS('Detail from revised'!AS:AS,'Detail from revised'!$E:$E,'App 2 Revenue Budget'!$A203,'Detail from revised'!$P:$P,'App 2 Revenue Budget'!$F203,'Detail from revised'!$C:$C,"NCOS")</f>
        <v>26010</v>
      </c>
      <c r="K203" s="214">
        <f>+J203-G203</f>
        <v>520</v>
      </c>
      <c r="L203" s="337"/>
    </row>
    <row r="204" spans="1:13" x14ac:dyDescent="0.3">
      <c r="A204" t="s">
        <v>3392</v>
      </c>
      <c r="B204" s="216"/>
      <c r="C204" s="216"/>
      <c r="D204" s="7" t="s">
        <v>677</v>
      </c>
      <c r="E204" s="7"/>
      <c r="F204" s="217" t="s">
        <v>1186</v>
      </c>
      <c r="G204" s="214">
        <f>SUMIFS('Detail from revised'!V:V,'Detail from revised'!$E:$E,'App 2 Revenue Budget'!$A204,'Detail from revised'!$P:$P,'App 2 Revenue Budget'!$F204,'Detail from revised'!$C:$C,"NCOS")</f>
        <v>0</v>
      </c>
      <c r="H204" s="214">
        <f>SUMIFS('Detail from revised'!AP:AP,'Detail from revised'!$E:$E,'App 2 Revenue Budget'!$A204,'Detail from revised'!$P:$P,'App 2 Revenue Budget'!$F204,'Detail from revised'!$C:$C,"NCOS")</f>
        <v>0</v>
      </c>
      <c r="I204" s="214">
        <f>SUMIFS('Detail from revised'!AQ:AQ,'Detail from revised'!$E:$E,'App 2 Revenue Budget'!$A204,'Detail from revised'!$P:$P,'App 2 Revenue Budget'!$F204,'Detail from revised'!$C:$C,"NCOS")</f>
        <v>0</v>
      </c>
      <c r="J204" s="214">
        <f>SUMIFS('Detail from revised'!AS:AS,'Detail from revised'!$E:$E,'App 2 Revenue Budget'!$A204,'Detail from revised'!$P:$P,'App 2 Revenue Budget'!$F204,'Detail from revised'!$C:$C,"NCOS")</f>
        <v>0</v>
      </c>
      <c r="K204" s="214">
        <f>+J204-G204</f>
        <v>0</v>
      </c>
      <c r="L204" s="338"/>
    </row>
    <row r="205" spans="1:13" s="219" customFormat="1" x14ac:dyDescent="0.3">
      <c r="B205" s="220"/>
      <c r="C205" s="220"/>
      <c r="D205" s="221" t="s">
        <v>1242</v>
      </c>
      <c r="E205" s="221" t="s">
        <v>1379</v>
      </c>
      <c r="F205" s="222"/>
      <c r="G205" s="223">
        <f>G204+G203</f>
        <v>25490</v>
      </c>
      <c r="H205" s="223">
        <f>H204+H203</f>
        <v>26010</v>
      </c>
      <c r="I205" s="223">
        <f>I204+I203</f>
        <v>0</v>
      </c>
      <c r="J205" s="223">
        <f>J204+J203</f>
        <v>26010</v>
      </c>
      <c r="K205" s="223">
        <f>K204+K203</f>
        <v>520</v>
      </c>
      <c r="L205" s="339">
        <f>IF(G205=0,"",K205/G205)</f>
        <v>2.0400156924284034E-2</v>
      </c>
      <c r="M205" s="329"/>
    </row>
    <row r="206" spans="1:13" x14ac:dyDescent="0.3">
      <c r="A206" t="s">
        <v>3393</v>
      </c>
      <c r="B206" s="216"/>
      <c r="C206" s="216"/>
      <c r="D206" s="7" t="s">
        <v>417</v>
      </c>
      <c r="E206" s="7"/>
      <c r="F206" s="217" t="s">
        <v>1185</v>
      </c>
      <c r="G206" s="214">
        <f>SUMIFS('Detail from revised'!V:V,'Detail from revised'!$E:$E,'App 2 Revenue Budget'!$A206,'Detail from revised'!$P:$P,'App 2 Revenue Budget'!$F206,'Detail from revised'!$C:$C,"NCOS")</f>
        <v>32910</v>
      </c>
      <c r="H206" s="214">
        <f>SUMIFS('Detail from revised'!AP:AP,'Detail from revised'!$E:$E,'App 2 Revenue Budget'!$A206,'Detail from revised'!$P:$P,'App 2 Revenue Budget'!$F206,'Detail from revised'!$C:$C,"NCOS")</f>
        <v>34880</v>
      </c>
      <c r="I206" s="214">
        <f>SUMIFS('Detail from revised'!AQ:AQ,'Detail from revised'!$E:$E,'App 2 Revenue Budget'!$A206,'Detail from revised'!$P:$P,'App 2 Revenue Budget'!$F206,'Detail from revised'!$C:$C,"NCOS")</f>
        <v>0</v>
      </c>
      <c r="J206" s="214">
        <f>SUMIFS('Detail from revised'!AS:AS,'Detail from revised'!$E:$E,'App 2 Revenue Budget'!$A206,'Detail from revised'!$P:$P,'App 2 Revenue Budget'!$F206,'Detail from revised'!$C:$C,"NCOS")</f>
        <v>34880</v>
      </c>
      <c r="K206" s="214">
        <f>+J206-G206</f>
        <v>1970</v>
      </c>
      <c r="L206" s="337"/>
    </row>
    <row r="207" spans="1:13" x14ac:dyDescent="0.3">
      <c r="A207" t="s">
        <v>3393</v>
      </c>
      <c r="B207" s="216"/>
      <c r="C207" s="216"/>
      <c r="D207" s="7" t="s">
        <v>417</v>
      </c>
      <c r="E207" s="7"/>
      <c r="F207" s="217" t="s">
        <v>1186</v>
      </c>
      <c r="G207" s="214">
        <f>SUMIFS('Detail from revised'!V:V,'Detail from revised'!$E:$E,'App 2 Revenue Budget'!$A207,'Detail from revised'!$P:$P,'App 2 Revenue Budget'!$F207,'Detail from revised'!$C:$C,"NCOS")</f>
        <v>0</v>
      </c>
      <c r="H207" s="214">
        <f>SUMIFS('Detail from revised'!AP:AP,'Detail from revised'!$E:$E,'App 2 Revenue Budget'!$A207,'Detail from revised'!$P:$P,'App 2 Revenue Budget'!$F207,'Detail from revised'!$C:$C,"NCOS")</f>
        <v>0</v>
      </c>
      <c r="I207" s="214">
        <f>SUMIFS('Detail from revised'!AQ:AQ,'Detail from revised'!$E:$E,'App 2 Revenue Budget'!$A207,'Detail from revised'!$P:$P,'App 2 Revenue Budget'!$F207,'Detail from revised'!$C:$C,"NCOS")</f>
        <v>0</v>
      </c>
      <c r="J207" s="214">
        <f>SUMIFS('Detail from revised'!AS:AS,'Detail from revised'!$E:$E,'App 2 Revenue Budget'!$A207,'Detail from revised'!$P:$P,'App 2 Revenue Budget'!$F207,'Detail from revised'!$C:$C,"NCOS")</f>
        <v>0</v>
      </c>
      <c r="K207" s="214">
        <f>+J207-G207</f>
        <v>0</v>
      </c>
      <c r="L207" s="338"/>
    </row>
    <row r="208" spans="1:13" s="219" customFormat="1" x14ac:dyDescent="0.3">
      <c r="B208" s="220"/>
      <c r="C208" s="220"/>
      <c r="D208" s="221" t="s">
        <v>1191</v>
      </c>
      <c r="E208" s="221" t="s">
        <v>1295</v>
      </c>
      <c r="F208" s="222"/>
      <c r="G208" s="223">
        <f>G207+G206</f>
        <v>32910</v>
      </c>
      <c r="H208" s="223">
        <f>H207+H206</f>
        <v>34880</v>
      </c>
      <c r="I208" s="223">
        <f>I207+I206</f>
        <v>0</v>
      </c>
      <c r="J208" s="223">
        <f>J207+J206</f>
        <v>34880</v>
      </c>
      <c r="K208" s="223">
        <f>K207+K206</f>
        <v>1970</v>
      </c>
      <c r="L208" s="339">
        <f>IF(G208=0,"",K208/G208)</f>
        <v>5.9860224855666971E-2</v>
      </c>
      <c r="M208" s="329"/>
    </row>
    <row r="209" spans="1:13" x14ac:dyDescent="0.3">
      <c r="A209" t="s">
        <v>3394</v>
      </c>
      <c r="B209" s="216"/>
      <c r="C209" s="216"/>
      <c r="D209" s="7" t="s">
        <v>700</v>
      </c>
      <c r="E209" s="7"/>
      <c r="F209" s="217" t="s">
        <v>1185</v>
      </c>
      <c r="G209" s="214">
        <f>SUMIFS('Detail from revised'!V:V,'Detail from revised'!$E:$E,'App 2 Revenue Budget'!$A209,'Detail from revised'!$P:$P,'App 2 Revenue Budget'!$F209,'Detail from revised'!$C:$C,"NCOS")</f>
        <v>137460</v>
      </c>
      <c r="H209" s="214">
        <f>SUMIFS('Detail from revised'!AP:AP,'Detail from revised'!$E:$E,'App 2 Revenue Budget'!$A209,'Detail from revised'!$P:$P,'App 2 Revenue Budget'!$F209,'Detail from revised'!$C:$C,"NCOS")</f>
        <v>150470</v>
      </c>
      <c r="I209" s="214">
        <f>SUMIFS('Detail from revised'!AQ:AQ,'Detail from revised'!$E:$E,'App 2 Revenue Budget'!$A209,'Detail from revised'!$P:$P,'App 2 Revenue Budget'!$F209,'Detail from revised'!$C:$C,"NCOS")</f>
        <v>0</v>
      </c>
      <c r="J209" s="214">
        <f>SUMIFS('Detail from revised'!AS:AS,'Detail from revised'!$E:$E,'App 2 Revenue Budget'!$A209,'Detail from revised'!$P:$P,'App 2 Revenue Budget'!$F209,'Detail from revised'!$C:$C,"NCOS")</f>
        <v>150470</v>
      </c>
      <c r="K209" s="214">
        <f>+J209-G209</f>
        <v>13010</v>
      </c>
      <c r="L209" s="337"/>
    </row>
    <row r="210" spans="1:13" x14ac:dyDescent="0.3">
      <c r="A210" t="s">
        <v>3394</v>
      </c>
      <c r="B210" s="216"/>
      <c r="C210" s="216"/>
      <c r="D210" s="7" t="s">
        <v>700</v>
      </c>
      <c r="E210" s="7"/>
      <c r="F210" s="217" t="s">
        <v>1186</v>
      </c>
      <c r="G210" s="214">
        <f>SUMIFS('Detail from revised'!V:V,'Detail from revised'!$E:$E,'App 2 Revenue Budget'!$A210,'Detail from revised'!$P:$P,'App 2 Revenue Budget'!$F210,'Detail from revised'!$C:$C,"NCOS")</f>
        <v>-35680</v>
      </c>
      <c r="H210" s="214">
        <f>SUMIFS('Detail from revised'!AP:AP,'Detail from revised'!$E:$E,'App 2 Revenue Budget'!$A210,'Detail from revised'!$P:$P,'App 2 Revenue Budget'!$F210,'Detail from revised'!$C:$C,"NCOS")</f>
        <v>-35680</v>
      </c>
      <c r="I210" s="214">
        <f>SUMIFS('Detail from revised'!AQ:AQ,'Detail from revised'!$E:$E,'App 2 Revenue Budget'!$A210,'Detail from revised'!$P:$P,'App 2 Revenue Budget'!$F210,'Detail from revised'!$C:$C,"NCOS")</f>
        <v>0</v>
      </c>
      <c r="J210" s="214">
        <f>SUMIFS('Detail from revised'!AS:AS,'Detail from revised'!$E:$E,'App 2 Revenue Budget'!$A210,'Detail from revised'!$P:$P,'App 2 Revenue Budget'!$F210,'Detail from revised'!$C:$C,"NCOS")</f>
        <v>-35680</v>
      </c>
      <c r="K210" s="214">
        <f>+J210-G210</f>
        <v>0</v>
      </c>
      <c r="L210" s="338"/>
    </row>
    <row r="211" spans="1:13" s="219" customFormat="1" x14ac:dyDescent="0.3">
      <c r="B211" s="220"/>
      <c r="C211" s="220"/>
      <c r="D211" s="221" t="s">
        <v>1244</v>
      </c>
      <c r="E211" s="221" t="s">
        <v>1379</v>
      </c>
      <c r="F211" s="222"/>
      <c r="G211" s="223">
        <f>G210+G209</f>
        <v>101780</v>
      </c>
      <c r="H211" s="223">
        <f>H210+H209</f>
        <v>114790</v>
      </c>
      <c r="I211" s="223">
        <f>I210+I209</f>
        <v>0</v>
      </c>
      <c r="J211" s="223">
        <f>J210+J209</f>
        <v>114790</v>
      </c>
      <c r="K211" s="223">
        <f>K210+K209</f>
        <v>13010</v>
      </c>
      <c r="L211" s="339">
        <f>IF(G211=0,"",K211/G211)</f>
        <v>0.12782471998427983</v>
      </c>
      <c r="M211" s="329"/>
    </row>
    <row r="212" spans="1:13" x14ac:dyDescent="0.3">
      <c r="A212" t="s">
        <v>3395</v>
      </c>
      <c r="B212" s="216"/>
      <c r="C212" s="216"/>
      <c r="D212" s="7" t="s">
        <v>516</v>
      </c>
      <c r="E212" s="7"/>
      <c r="F212" s="217" t="s">
        <v>1185</v>
      </c>
      <c r="G212" s="214">
        <f>SUMIFS('Detail from revised'!V:V,'Detail from revised'!$E:$E,'App 2 Revenue Budget'!$A212,'Detail from revised'!$P:$P,'App 2 Revenue Budget'!$F212,'Detail from revised'!$C:$C,"NCOS")</f>
        <v>0</v>
      </c>
      <c r="H212" s="214">
        <f>SUMIFS('Detail from revised'!AP:AP,'Detail from revised'!$E:$E,'App 2 Revenue Budget'!$A212,'Detail from revised'!$P:$P,'App 2 Revenue Budget'!$F212,'Detail from revised'!$C:$C,"NCOS")</f>
        <v>0</v>
      </c>
      <c r="I212" s="214">
        <f>SUMIFS('Detail from revised'!AQ:AQ,'Detail from revised'!$E:$E,'App 2 Revenue Budget'!$A212,'Detail from revised'!$P:$P,'App 2 Revenue Budget'!$F212,'Detail from revised'!$C:$C,"NCOS")</f>
        <v>0</v>
      </c>
      <c r="J212" s="214">
        <f>SUMIFS('Detail from revised'!AS:AS,'Detail from revised'!$E:$E,'App 2 Revenue Budget'!$A212,'Detail from revised'!$P:$P,'App 2 Revenue Budget'!$F212,'Detail from revised'!$C:$C,"NCOS")</f>
        <v>0</v>
      </c>
      <c r="K212" s="214">
        <f>+J212-G212</f>
        <v>0</v>
      </c>
      <c r="L212" s="337"/>
    </row>
    <row r="213" spans="1:13" x14ac:dyDescent="0.3">
      <c r="A213" t="s">
        <v>3395</v>
      </c>
      <c r="B213" s="216"/>
      <c r="C213" s="216"/>
      <c r="D213" s="7" t="s">
        <v>516</v>
      </c>
      <c r="E213" s="7"/>
      <c r="F213" s="217" t="s">
        <v>1186</v>
      </c>
      <c r="G213" s="214">
        <f>SUMIFS('Detail from revised'!V:V,'Detail from revised'!$E:$E,'App 2 Revenue Budget'!$A213,'Detail from revised'!$P:$P,'App 2 Revenue Budget'!$F213,'Detail from revised'!$C:$C,"NCOS")</f>
        <v>0</v>
      </c>
      <c r="H213" s="214">
        <f>SUMIFS('Detail from revised'!AP:AP,'Detail from revised'!$E:$E,'App 2 Revenue Budget'!$A213,'Detail from revised'!$P:$P,'App 2 Revenue Budget'!$F213,'Detail from revised'!$C:$C,"NCOS")</f>
        <v>0</v>
      </c>
      <c r="I213" s="214">
        <f>SUMIFS('Detail from revised'!AQ:AQ,'Detail from revised'!$E:$E,'App 2 Revenue Budget'!$A213,'Detail from revised'!$P:$P,'App 2 Revenue Budget'!$F213,'Detail from revised'!$C:$C,"NCOS")</f>
        <v>0</v>
      </c>
      <c r="J213" s="214">
        <f>SUMIFS('Detail from revised'!AS:AS,'Detail from revised'!$E:$E,'App 2 Revenue Budget'!$A213,'Detail from revised'!$P:$P,'App 2 Revenue Budget'!$F213,'Detail from revised'!$C:$C,"NCOS")</f>
        <v>0</v>
      </c>
      <c r="K213" s="214">
        <f>+J213-G213</f>
        <v>0</v>
      </c>
      <c r="L213" s="338"/>
    </row>
    <row r="214" spans="1:13" s="219" customFormat="1" x14ac:dyDescent="0.3">
      <c r="B214" s="220"/>
      <c r="C214" s="220"/>
      <c r="D214" s="221" t="s">
        <v>1225</v>
      </c>
      <c r="E214" s="221" t="s">
        <v>1379</v>
      </c>
      <c r="F214" s="222"/>
      <c r="G214" s="223">
        <f>G213+G212</f>
        <v>0</v>
      </c>
      <c r="H214" s="223">
        <f>H213+H212</f>
        <v>0</v>
      </c>
      <c r="I214" s="223">
        <f>I213+I212</f>
        <v>0</v>
      </c>
      <c r="J214" s="223">
        <f>J213+J212</f>
        <v>0</v>
      </c>
      <c r="K214" s="223">
        <f>K213+K212</f>
        <v>0</v>
      </c>
      <c r="L214" s="339" t="str">
        <f>IF(G214=0,"",K214/G214)</f>
        <v/>
      </c>
      <c r="M214" s="329"/>
    </row>
    <row r="215" spans="1:13" x14ac:dyDescent="0.3">
      <c r="A215" t="s">
        <v>3396</v>
      </c>
      <c r="B215" s="216"/>
      <c r="C215" s="216"/>
      <c r="D215" s="7" t="s">
        <v>709</v>
      </c>
      <c r="E215" s="7"/>
      <c r="F215" s="217" t="s">
        <v>1185</v>
      </c>
      <c r="G215" s="214">
        <f>SUMIFS('Detail from revised'!V:V,'Detail from revised'!$E:$E,'App 2 Revenue Budget'!$A215,'Detail from revised'!$P:$P,'App 2 Revenue Budget'!$F215,'Detail from revised'!$C:$C,"NCOS")</f>
        <v>10870</v>
      </c>
      <c r="H215" s="214">
        <f>SUMIFS('Detail from revised'!AP:AP,'Detail from revised'!$E:$E,'App 2 Revenue Budget'!$A215,'Detail from revised'!$P:$P,'App 2 Revenue Budget'!$F215,'Detail from revised'!$C:$C,"NCOS")</f>
        <v>11410</v>
      </c>
      <c r="I215" s="214">
        <f>SUMIFS('Detail from revised'!AQ:AQ,'Detail from revised'!$E:$E,'App 2 Revenue Budget'!$A215,'Detail from revised'!$P:$P,'App 2 Revenue Budget'!$F215,'Detail from revised'!$C:$C,"NCOS")</f>
        <v>0</v>
      </c>
      <c r="J215" s="214">
        <f>SUMIFS('Detail from revised'!AS:AS,'Detail from revised'!$E:$E,'App 2 Revenue Budget'!$A215,'Detail from revised'!$P:$P,'App 2 Revenue Budget'!$F215,'Detail from revised'!$C:$C,"NCOS")</f>
        <v>11410</v>
      </c>
      <c r="K215" s="214">
        <f>+J215-G215</f>
        <v>540</v>
      </c>
      <c r="L215" s="337"/>
    </row>
    <row r="216" spans="1:13" x14ac:dyDescent="0.3">
      <c r="A216" t="s">
        <v>3396</v>
      </c>
      <c r="B216" s="216"/>
      <c r="C216" s="216"/>
      <c r="D216" s="7" t="s">
        <v>709</v>
      </c>
      <c r="E216" s="7"/>
      <c r="F216" s="217" t="s">
        <v>1186</v>
      </c>
      <c r="G216" s="214">
        <f>SUMIFS('Detail from revised'!V:V,'Detail from revised'!$E:$E,'App 2 Revenue Budget'!$A216,'Detail from revised'!$P:$P,'App 2 Revenue Budget'!$F216,'Detail from revised'!$C:$C,"NCOS")</f>
        <v>-121280</v>
      </c>
      <c r="H216" s="214">
        <f>SUMIFS('Detail from revised'!AP:AP,'Detail from revised'!$E:$E,'App 2 Revenue Budget'!$A216,'Detail from revised'!$P:$P,'App 2 Revenue Budget'!$F216,'Detail from revised'!$C:$C,"NCOS")</f>
        <v>-121320</v>
      </c>
      <c r="I216" s="214">
        <f>SUMIFS('Detail from revised'!AQ:AQ,'Detail from revised'!$E:$E,'App 2 Revenue Budget'!$A216,'Detail from revised'!$P:$P,'App 2 Revenue Budget'!$F216,'Detail from revised'!$C:$C,"NCOS")</f>
        <v>0</v>
      </c>
      <c r="J216" s="214">
        <f>SUMIFS('Detail from revised'!AS:AS,'Detail from revised'!$E:$E,'App 2 Revenue Budget'!$A216,'Detail from revised'!$P:$P,'App 2 Revenue Budget'!$F216,'Detail from revised'!$C:$C,"NCOS")</f>
        <v>-121320</v>
      </c>
      <c r="K216" s="214">
        <f>+J216-G216</f>
        <v>-40</v>
      </c>
      <c r="L216" s="338"/>
    </row>
    <row r="217" spans="1:13" s="219" customFormat="1" x14ac:dyDescent="0.3">
      <c r="B217" s="220"/>
      <c r="C217" s="220"/>
      <c r="D217" s="221" t="s">
        <v>1245</v>
      </c>
      <c r="E217" s="221" t="s">
        <v>1295</v>
      </c>
      <c r="F217" s="222"/>
      <c r="G217" s="223">
        <f>G216+G215</f>
        <v>-110410</v>
      </c>
      <c r="H217" s="223">
        <f>H216+H215</f>
        <v>-109910</v>
      </c>
      <c r="I217" s="223">
        <f>I216+I215</f>
        <v>0</v>
      </c>
      <c r="J217" s="223">
        <f>J216+J215</f>
        <v>-109910</v>
      </c>
      <c r="K217" s="223">
        <f>K216+K215</f>
        <v>500</v>
      </c>
      <c r="L217" s="339">
        <f>IF(G217=0,"",K217/G217)</f>
        <v>-4.5285753102074083E-3</v>
      </c>
      <c r="M217" s="329"/>
    </row>
    <row r="218" spans="1:13" x14ac:dyDescent="0.3">
      <c r="A218" t="s">
        <v>1285</v>
      </c>
      <c r="B218" s="216"/>
      <c r="C218" s="216"/>
      <c r="D218" s="7" t="s">
        <v>178</v>
      </c>
      <c r="E218" s="7"/>
      <c r="F218" s="217" t="s">
        <v>1185</v>
      </c>
      <c r="G218" s="214">
        <f>SUMIFS('Detail from revised'!V:V,'Detail from revised'!$E:$E,'App 2 Revenue Budget'!$A218,'Detail from revised'!$P:$P,'App 2 Revenue Budget'!$F218,'Detail from revised'!$C:$C,"NCOS")</f>
        <v>157180</v>
      </c>
      <c r="H218" s="214">
        <f>SUMIFS('Detail from revised'!AP:AP,'Detail from revised'!$E:$E,'App 2 Revenue Budget'!$A218,'Detail from revised'!$P:$P,'App 2 Revenue Budget'!$F218,'Detail from revised'!$C:$C,"NCOS")</f>
        <v>150790</v>
      </c>
      <c r="I218" s="214">
        <f>SUMIFS('Detail from revised'!AQ:AQ,'Detail from revised'!$E:$E,'App 2 Revenue Budget'!$A218,'Detail from revised'!$P:$P,'App 2 Revenue Budget'!$F218,'Detail from revised'!$C:$C,"NCOS")</f>
        <v>0</v>
      </c>
      <c r="J218" s="214">
        <f>SUMIFS('Detail from revised'!AS:AS,'Detail from revised'!$E:$E,'App 2 Revenue Budget'!$A218,'Detail from revised'!$P:$P,'App 2 Revenue Budget'!$F218,'Detail from revised'!$C:$C,"NCOS")</f>
        <v>150790</v>
      </c>
      <c r="K218" s="214">
        <f>+J218-G218</f>
        <v>-6390</v>
      </c>
      <c r="L218" s="337"/>
    </row>
    <row r="219" spans="1:13" ht="28.8" x14ac:dyDescent="0.3">
      <c r="A219" t="s">
        <v>1285</v>
      </c>
      <c r="B219" s="216"/>
      <c r="C219" s="216"/>
      <c r="D219" s="7" t="s">
        <v>178</v>
      </c>
      <c r="E219" s="7"/>
      <c r="F219" s="217" t="s">
        <v>1186</v>
      </c>
      <c r="G219" s="214">
        <f>SUMIFS('Detail from revised'!V:V,'Detail from revised'!$E:$E,'App 2 Revenue Budget'!$A219,'Detail from revised'!$P:$P,'App 2 Revenue Budget'!$F219,'Detail from revised'!$C:$C,"NCOS")</f>
        <v>-793930</v>
      </c>
      <c r="H219" s="214">
        <f>SUMIFS('Detail from revised'!AP:AP,'Detail from revised'!$E:$E,'App 2 Revenue Budget'!$A219,'Detail from revised'!$P:$P,'App 2 Revenue Budget'!$F219,'Detail from revised'!$C:$C,"NCOS")</f>
        <v>-960400</v>
      </c>
      <c r="I219" s="214">
        <f>SUMIFS('Detail from revised'!AQ:AQ,'Detail from revised'!$E:$E,'App 2 Revenue Budget'!$A219,'Detail from revised'!$P:$P,'App 2 Revenue Budget'!$F219,'Detail from revised'!$C:$C,"NCOS")</f>
        <v>0</v>
      </c>
      <c r="J219" s="214">
        <f>SUMIFS('Detail from revised'!AS:AS,'Detail from revised'!$E:$E,'App 2 Revenue Budget'!$A219,'Detail from revised'!$P:$P,'App 2 Revenue Budget'!$F219,'Detail from revised'!$C:$C,"NCOS")</f>
        <v>-960400</v>
      </c>
      <c r="K219" s="214">
        <f>+J219-G219</f>
        <v>-166470</v>
      </c>
      <c r="L219" s="338"/>
      <c r="M219" s="8" t="s">
        <v>3474</v>
      </c>
    </row>
    <row r="220" spans="1:13" s="219" customFormat="1" x14ac:dyDescent="0.3">
      <c r="B220" s="220"/>
      <c r="C220" s="220"/>
      <c r="D220" s="221" t="s">
        <v>1246</v>
      </c>
      <c r="E220" s="221" t="s">
        <v>1295</v>
      </c>
      <c r="F220" s="222"/>
      <c r="G220" s="223">
        <f>G219+G218</f>
        <v>-636750</v>
      </c>
      <c r="H220" s="223">
        <f>H219+H218</f>
        <v>-809610</v>
      </c>
      <c r="I220" s="223">
        <f>I219+I218</f>
        <v>0</v>
      </c>
      <c r="J220" s="223">
        <f>J219+J218</f>
        <v>-809610</v>
      </c>
      <c r="K220" s="223">
        <f>K219+K218</f>
        <v>-172860</v>
      </c>
      <c r="L220" s="339">
        <f>IF(G220=0,"",K220/G220)</f>
        <v>0.27147232037691399</v>
      </c>
      <c r="M220" s="329"/>
    </row>
    <row r="221" spans="1:13" x14ac:dyDescent="0.3">
      <c r="A221" t="s">
        <v>3397</v>
      </c>
      <c r="B221" s="216"/>
      <c r="C221" s="216"/>
      <c r="D221" s="7" t="s">
        <v>819</v>
      </c>
      <c r="E221" s="7"/>
      <c r="F221" s="217" t="s">
        <v>1185</v>
      </c>
      <c r="G221" s="214">
        <f>SUMIFS('Detail from revised'!V:V,'Detail from revised'!$E:$E,'App 2 Revenue Budget'!$A221,'Detail from revised'!$P:$P,'App 2 Revenue Budget'!$F221,'Detail from revised'!$C:$C,"NCOS")</f>
        <v>0</v>
      </c>
      <c r="H221" s="214">
        <f>SUMIFS('Detail from revised'!AP:AP,'Detail from revised'!$E:$E,'App 2 Revenue Budget'!$A221,'Detail from revised'!$P:$P,'App 2 Revenue Budget'!$F221,'Detail from revised'!$C:$C,"NCOS")</f>
        <v>0</v>
      </c>
      <c r="I221" s="214">
        <f>SUMIFS('Detail from revised'!AQ:AQ,'Detail from revised'!$E:$E,'App 2 Revenue Budget'!$A221,'Detail from revised'!$P:$P,'App 2 Revenue Budget'!$F221,'Detail from revised'!$C:$C,"NCOS")</f>
        <v>0</v>
      </c>
      <c r="J221" s="214">
        <f>SUMIFS('Detail from revised'!AS:AS,'Detail from revised'!$E:$E,'App 2 Revenue Budget'!$A221,'Detail from revised'!$P:$P,'App 2 Revenue Budget'!$F221,'Detail from revised'!$C:$C,"NCOS")</f>
        <v>0</v>
      </c>
      <c r="K221" s="214">
        <f>+J221-G221</f>
        <v>0</v>
      </c>
      <c r="L221" s="337"/>
      <c r="M221" s="8" t="s">
        <v>3476</v>
      </c>
    </row>
    <row r="222" spans="1:13" x14ac:dyDescent="0.3">
      <c r="A222" t="s">
        <v>3397</v>
      </c>
      <c r="B222" s="216"/>
      <c r="C222" s="216"/>
      <c r="D222" s="7" t="s">
        <v>819</v>
      </c>
      <c r="E222" s="7"/>
      <c r="F222" s="217" t="s">
        <v>1186</v>
      </c>
      <c r="G222" s="214">
        <f>SUMIFS('Detail from revised'!V:V,'Detail from revised'!$E:$E,'App 2 Revenue Budget'!$A222,'Detail from revised'!$P:$P,'App 2 Revenue Budget'!$F222,'Detail from revised'!$C:$C,"NCOS")</f>
        <v>0</v>
      </c>
      <c r="H222" s="214">
        <f>SUMIFS('Detail from revised'!AP:AP,'Detail from revised'!$E:$E,'App 2 Revenue Budget'!$A222,'Detail from revised'!$P:$P,'App 2 Revenue Budget'!$F222,'Detail from revised'!$C:$C,"NCOS")</f>
        <v>0</v>
      </c>
      <c r="I222" s="214">
        <f>SUMIFS('Detail from revised'!AQ:AQ,'Detail from revised'!$E:$E,'App 2 Revenue Budget'!$A222,'Detail from revised'!$P:$P,'App 2 Revenue Budget'!$F222,'Detail from revised'!$C:$C,"NCOS")</f>
        <v>0</v>
      </c>
      <c r="J222" s="214">
        <f>SUMIFS('Detail from revised'!AS:AS,'Detail from revised'!$E:$E,'App 2 Revenue Budget'!$A222,'Detail from revised'!$P:$P,'App 2 Revenue Budget'!$F222,'Detail from revised'!$C:$C,"NCOS")</f>
        <v>0</v>
      </c>
      <c r="K222" s="214">
        <f>+J222-G222</f>
        <v>0</v>
      </c>
      <c r="L222" s="338"/>
    </row>
    <row r="223" spans="1:13" s="219" customFormat="1" x14ac:dyDescent="0.3">
      <c r="B223" s="220"/>
      <c r="C223" s="220"/>
      <c r="D223" s="221" t="s">
        <v>1248</v>
      </c>
      <c r="E223" s="221" t="s">
        <v>3571</v>
      </c>
      <c r="F223" s="222"/>
      <c r="G223" s="223">
        <f>G222+G221</f>
        <v>0</v>
      </c>
      <c r="H223" s="223">
        <f>H222+H221</f>
        <v>0</v>
      </c>
      <c r="I223" s="223">
        <f>I222+I221</f>
        <v>0</v>
      </c>
      <c r="J223" s="223">
        <f>J222+J221</f>
        <v>0</v>
      </c>
      <c r="K223" s="223">
        <f>K222+K221</f>
        <v>0</v>
      </c>
      <c r="L223" s="339" t="str">
        <f>IF(G223=0,"",K223/G223)</f>
        <v/>
      </c>
      <c r="M223" s="329"/>
    </row>
    <row r="224" spans="1:13" x14ac:dyDescent="0.3">
      <c r="A224" t="s">
        <v>3399</v>
      </c>
      <c r="B224" s="216"/>
      <c r="C224" s="216"/>
      <c r="D224" s="7" t="s">
        <v>852</v>
      </c>
      <c r="E224" s="7"/>
      <c r="F224" s="217" t="s">
        <v>1185</v>
      </c>
      <c r="G224" s="214">
        <f>SUMIFS('Detail from revised'!V:V,'Detail from revised'!$E:$E,'App 2 Revenue Budget'!$A224,'Detail from revised'!$P:$P,'App 2 Revenue Budget'!$F224,'Detail from revised'!$C:$C,"NCOS")</f>
        <v>372970</v>
      </c>
      <c r="H224" s="214">
        <f>SUMIFS('Detail from revised'!AP:AP,'Detail from revised'!$E:$E,'App 2 Revenue Budget'!$A224,'Detail from revised'!$P:$P,'App 2 Revenue Budget'!$F224,'Detail from revised'!$C:$C,"NCOS")</f>
        <v>338820</v>
      </c>
      <c r="I224" s="214">
        <f>SUMIFS('Detail from revised'!AQ:AQ,'Detail from revised'!$E:$E,'App 2 Revenue Budget'!$A224,'Detail from revised'!$P:$P,'App 2 Revenue Budget'!$F224,'Detail from revised'!$C:$C,"NCOS")</f>
        <v>50000</v>
      </c>
      <c r="J224" s="214">
        <f>SUMIFS('Detail from revised'!AS:AS,'Detail from revised'!$E:$E,'App 2 Revenue Budget'!$A224,'Detail from revised'!$P:$P,'App 2 Revenue Budget'!$F224,'Detail from revised'!$C:$C,"NCOS")</f>
        <v>388820</v>
      </c>
      <c r="K224" s="214">
        <f>+J224-G224</f>
        <v>15850</v>
      </c>
      <c r="L224" s="337"/>
      <c r="M224" s="8" t="s">
        <v>3477</v>
      </c>
    </row>
    <row r="225" spans="1:13" x14ac:dyDescent="0.3">
      <c r="A225" t="s">
        <v>3399</v>
      </c>
      <c r="B225" s="216"/>
      <c r="C225" s="216"/>
      <c r="D225" s="7" t="s">
        <v>852</v>
      </c>
      <c r="E225" s="7"/>
      <c r="F225" s="217" t="s">
        <v>1186</v>
      </c>
      <c r="G225" s="214">
        <f>SUMIFS('Detail from revised'!V:V,'Detail from revised'!$E:$E,'App 2 Revenue Budget'!$A225,'Detail from revised'!$P:$P,'App 2 Revenue Budget'!$F225,'Detail from revised'!$C:$C,"NCOS")</f>
        <v>-32210</v>
      </c>
      <c r="H225" s="214">
        <f>SUMIFS('Detail from revised'!AP:AP,'Detail from revised'!$E:$E,'App 2 Revenue Budget'!$A225,'Detail from revised'!$P:$P,'App 2 Revenue Budget'!$F225,'Detail from revised'!$C:$C,"NCOS")</f>
        <v>-32420</v>
      </c>
      <c r="I225" s="214">
        <f>SUMIFS('Detail from revised'!AQ:AQ,'Detail from revised'!$E:$E,'App 2 Revenue Budget'!$A225,'Detail from revised'!$P:$P,'App 2 Revenue Budget'!$F225,'Detail from revised'!$C:$C,"NCOS")</f>
        <v>0</v>
      </c>
      <c r="J225" s="214">
        <f>SUMIFS('Detail from revised'!AS:AS,'Detail from revised'!$E:$E,'App 2 Revenue Budget'!$A225,'Detail from revised'!$P:$P,'App 2 Revenue Budget'!$F225,'Detail from revised'!$C:$C,"NCOS")</f>
        <v>-32420</v>
      </c>
      <c r="K225" s="214">
        <f>+J225-G225</f>
        <v>-210</v>
      </c>
      <c r="L225" s="338"/>
    </row>
    <row r="226" spans="1:13" s="219" customFormat="1" x14ac:dyDescent="0.3">
      <c r="B226" s="220"/>
      <c r="C226" s="220"/>
      <c r="D226" s="221" t="s">
        <v>1251</v>
      </c>
      <c r="E226" s="221" t="s">
        <v>1345</v>
      </c>
      <c r="F226" s="222"/>
      <c r="G226" s="223">
        <f>G225+G224</f>
        <v>340760</v>
      </c>
      <c r="H226" s="223">
        <f>H225+H224</f>
        <v>306400</v>
      </c>
      <c r="I226" s="223">
        <f>I225+I224</f>
        <v>50000</v>
      </c>
      <c r="J226" s="223">
        <f>J225+J224</f>
        <v>356400</v>
      </c>
      <c r="K226" s="223">
        <f>K225+K224</f>
        <v>15640</v>
      </c>
      <c r="L226" s="339">
        <f>IF(G226=0,"",K226/G226)</f>
        <v>4.5897405798802679E-2</v>
      </c>
      <c r="M226" s="329"/>
    </row>
    <row r="227" spans="1:13" x14ac:dyDescent="0.3">
      <c r="A227" t="s">
        <v>3400</v>
      </c>
      <c r="B227" s="216"/>
      <c r="C227" s="216"/>
      <c r="D227" s="7" t="s">
        <v>890</v>
      </c>
      <c r="E227" s="7"/>
      <c r="F227" s="217" t="s">
        <v>1185</v>
      </c>
      <c r="G227" s="214">
        <f>SUMIFS('Detail from revised'!V:V,'Detail from revised'!$E:$E,'App 2 Revenue Budget'!$A227,'Detail from revised'!$P:$P,'App 2 Revenue Budget'!$F227,'Detail from revised'!$C:$C,"NCOS")</f>
        <v>13420</v>
      </c>
      <c r="H227" s="214">
        <f>SUMIFS('Detail from revised'!AP:AP,'Detail from revised'!$E:$E,'App 2 Revenue Budget'!$A227,'Detail from revised'!$P:$P,'App 2 Revenue Budget'!$F227,'Detail from revised'!$C:$C,"NCOS")</f>
        <v>13320</v>
      </c>
      <c r="I227" s="214">
        <f>SUMIFS('Detail from revised'!AQ:AQ,'Detail from revised'!$E:$E,'App 2 Revenue Budget'!$A227,'Detail from revised'!$P:$P,'App 2 Revenue Budget'!$F227,'Detail from revised'!$C:$C,"NCOS")</f>
        <v>0</v>
      </c>
      <c r="J227" s="214">
        <f>SUMIFS('Detail from revised'!AS:AS,'Detail from revised'!$E:$E,'App 2 Revenue Budget'!$A227,'Detail from revised'!$P:$P,'App 2 Revenue Budget'!$F227,'Detail from revised'!$C:$C,"NCOS")</f>
        <v>13320</v>
      </c>
      <c r="K227" s="214">
        <f>+J227-G227</f>
        <v>-100</v>
      </c>
      <c r="L227" s="337"/>
    </row>
    <row r="228" spans="1:13" x14ac:dyDescent="0.3">
      <c r="A228" t="s">
        <v>3400</v>
      </c>
      <c r="B228" s="216"/>
      <c r="C228" s="216"/>
      <c r="D228" s="7" t="s">
        <v>890</v>
      </c>
      <c r="E228" s="7"/>
      <c r="F228" s="217" t="s">
        <v>1186</v>
      </c>
      <c r="G228" s="214">
        <f>SUMIFS('Detail from revised'!V:V,'Detail from revised'!$E:$E,'App 2 Revenue Budget'!$A228,'Detail from revised'!$P:$P,'App 2 Revenue Budget'!$F228,'Detail from revised'!$C:$C,"NCOS")</f>
        <v>-4600</v>
      </c>
      <c r="H228" s="214">
        <f>SUMIFS('Detail from revised'!AP:AP,'Detail from revised'!$E:$E,'App 2 Revenue Budget'!$A228,'Detail from revised'!$P:$P,'App 2 Revenue Budget'!$F228,'Detail from revised'!$C:$C,"NCOS")</f>
        <v>-4600</v>
      </c>
      <c r="I228" s="214">
        <f>SUMIFS('Detail from revised'!AQ:AQ,'Detail from revised'!$E:$E,'App 2 Revenue Budget'!$A228,'Detail from revised'!$P:$P,'App 2 Revenue Budget'!$F228,'Detail from revised'!$C:$C,"NCOS")</f>
        <v>0</v>
      </c>
      <c r="J228" s="214">
        <f>SUMIFS('Detail from revised'!AS:AS,'Detail from revised'!$E:$E,'App 2 Revenue Budget'!$A228,'Detail from revised'!$P:$P,'App 2 Revenue Budget'!$F228,'Detail from revised'!$C:$C,"NCOS")</f>
        <v>-4600</v>
      </c>
      <c r="K228" s="214">
        <f>+J228-G228</f>
        <v>0</v>
      </c>
      <c r="L228" s="338"/>
    </row>
    <row r="229" spans="1:13" s="219" customFormat="1" x14ac:dyDescent="0.3">
      <c r="B229" s="220"/>
      <c r="C229" s="220"/>
      <c r="D229" s="221" t="s">
        <v>1252</v>
      </c>
      <c r="E229" s="221" t="s">
        <v>1379</v>
      </c>
      <c r="F229" s="222"/>
      <c r="G229" s="223">
        <f>G228+G227</f>
        <v>8820</v>
      </c>
      <c r="H229" s="223">
        <f>H228+H227</f>
        <v>8720</v>
      </c>
      <c r="I229" s="223">
        <f>I228+I227</f>
        <v>0</v>
      </c>
      <c r="J229" s="223">
        <f>J228+J227</f>
        <v>8720</v>
      </c>
      <c r="K229" s="223">
        <f>K228+K227</f>
        <v>-100</v>
      </c>
      <c r="L229" s="339">
        <f>IF(G229=0,"",K229/G229)</f>
        <v>-1.1337868480725623E-2</v>
      </c>
      <c r="M229" s="329"/>
    </row>
    <row r="230" spans="1:13" x14ac:dyDescent="0.3">
      <c r="A230" t="s">
        <v>3403</v>
      </c>
      <c r="B230" s="216"/>
      <c r="C230" s="216"/>
      <c r="D230" s="7" t="s">
        <v>902</v>
      </c>
      <c r="E230" s="7"/>
      <c r="F230" s="217" t="s">
        <v>1185</v>
      </c>
      <c r="G230" s="214">
        <f>SUMIFS('Detail from revised'!V:V,'Detail from revised'!$E:$E,'App 2 Revenue Budget'!$A230,'Detail from revised'!$P:$P,'App 2 Revenue Budget'!$F230,'Detail from revised'!$C:$C,"NCOS")</f>
        <v>204400</v>
      </c>
      <c r="H230" s="214">
        <f>SUMIFS('Detail from revised'!AP:AP,'Detail from revised'!$E:$E,'App 2 Revenue Budget'!$A230,'Detail from revised'!$P:$P,'App 2 Revenue Budget'!$F230,'Detail from revised'!$C:$C,"NCOS")</f>
        <v>154720</v>
      </c>
      <c r="I230" s="214">
        <f>SUMIFS('Detail from revised'!AQ:AQ,'Detail from revised'!$E:$E,'App 2 Revenue Budget'!$A230,'Detail from revised'!$P:$P,'App 2 Revenue Budget'!$F230,'Detail from revised'!$C:$C,"NCOS")</f>
        <v>0</v>
      </c>
      <c r="J230" s="214">
        <f>SUMIFS('Detail from revised'!AS:AS,'Detail from revised'!$E:$E,'App 2 Revenue Budget'!$A230,'Detail from revised'!$P:$P,'App 2 Revenue Budget'!$F230,'Detail from revised'!$C:$C,"NCOS")</f>
        <v>154720</v>
      </c>
      <c r="K230" s="214">
        <f>+J230-G230</f>
        <v>-49680</v>
      </c>
      <c r="L230" s="337"/>
      <c r="M230" s="8" t="s">
        <v>3479</v>
      </c>
    </row>
    <row r="231" spans="1:13" x14ac:dyDescent="0.3">
      <c r="A231" t="s">
        <v>3403</v>
      </c>
      <c r="B231" s="216"/>
      <c r="C231" s="216"/>
      <c r="D231" s="7" t="s">
        <v>902</v>
      </c>
      <c r="E231" s="7"/>
      <c r="F231" s="217" t="s">
        <v>1186</v>
      </c>
      <c r="G231" s="214">
        <f>SUMIFS('Detail from revised'!V:V,'Detail from revised'!$E:$E,'App 2 Revenue Budget'!$A231,'Detail from revised'!$P:$P,'App 2 Revenue Budget'!$F231,'Detail from revised'!$C:$C,"NCOS")</f>
        <v>-210</v>
      </c>
      <c r="H231" s="214">
        <f>SUMIFS('Detail from revised'!AP:AP,'Detail from revised'!$E:$E,'App 2 Revenue Budget'!$A231,'Detail from revised'!$P:$P,'App 2 Revenue Budget'!$F231,'Detail from revised'!$C:$C,"NCOS")</f>
        <v>-210</v>
      </c>
      <c r="I231" s="214">
        <f>SUMIFS('Detail from revised'!AQ:AQ,'Detail from revised'!$E:$E,'App 2 Revenue Budget'!$A231,'Detail from revised'!$P:$P,'App 2 Revenue Budget'!$F231,'Detail from revised'!$C:$C,"NCOS")</f>
        <v>0</v>
      </c>
      <c r="J231" s="214">
        <f>SUMIFS('Detail from revised'!AS:AS,'Detail from revised'!$E:$E,'App 2 Revenue Budget'!$A231,'Detail from revised'!$P:$P,'App 2 Revenue Budget'!$F231,'Detail from revised'!$C:$C,"NCOS")</f>
        <v>-210</v>
      </c>
      <c r="K231" s="214">
        <f>+J231-G231</f>
        <v>0</v>
      </c>
      <c r="L231" s="338"/>
    </row>
    <row r="232" spans="1:13" s="219" customFormat="1" x14ac:dyDescent="0.3">
      <c r="B232" s="220"/>
      <c r="C232" s="220"/>
      <c r="D232" s="221" t="s">
        <v>1254</v>
      </c>
      <c r="E232" s="221" t="s">
        <v>1379</v>
      </c>
      <c r="F232" s="222"/>
      <c r="G232" s="223">
        <f>G231+G230</f>
        <v>204190</v>
      </c>
      <c r="H232" s="223">
        <f>H231+H230</f>
        <v>154510</v>
      </c>
      <c r="I232" s="223">
        <f>I231+I230</f>
        <v>0</v>
      </c>
      <c r="J232" s="223">
        <f>J231+J230</f>
        <v>154510</v>
      </c>
      <c r="K232" s="223">
        <f>K231+K230</f>
        <v>-49680</v>
      </c>
      <c r="L232" s="339">
        <f>IF(G232=0,"",K232/G232)</f>
        <v>-0.24330280620990255</v>
      </c>
      <c r="M232" s="329"/>
    </row>
    <row r="233" spans="1:13" x14ac:dyDescent="0.3">
      <c r="A233" t="s">
        <v>3404</v>
      </c>
      <c r="B233" s="216"/>
      <c r="C233" s="216"/>
      <c r="D233" s="7" t="s">
        <v>920</v>
      </c>
      <c r="E233" s="7"/>
      <c r="F233" s="217" t="s">
        <v>1185</v>
      </c>
      <c r="G233" s="214">
        <f>SUMIFS('Detail from revised'!V:V,'Detail from revised'!$E:$E,'App 2 Revenue Budget'!$A233,'Detail from revised'!$P:$P,'App 2 Revenue Budget'!$F233,'Detail from revised'!$C:$C,"NCOS")</f>
        <v>1025990</v>
      </c>
      <c r="H233" s="214">
        <f>SUMIFS('Detail from revised'!AP:AP,'Detail from revised'!$E:$E,'App 2 Revenue Budget'!$A233,'Detail from revised'!$P:$P,'App 2 Revenue Budget'!$F233,'Detail from revised'!$C:$C,"NCOS")</f>
        <v>1064030</v>
      </c>
      <c r="I233" s="214">
        <f>SUMIFS('Detail from revised'!AQ:AQ,'Detail from revised'!$E:$E,'App 2 Revenue Budget'!$A233,'Detail from revised'!$P:$P,'App 2 Revenue Budget'!$F233,'Detail from revised'!$C:$C,"NCOS")</f>
        <v>0</v>
      </c>
      <c r="J233" s="214">
        <f>SUMIFS('Detail from revised'!AS:AS,'Detail from revised'!$E:$E,'App 2 Revenue Budget'!$A233,'Detail from revised'!$P:$P,'App 2 Revenue Budget'!$F233,'Detail from revised'!$C:$C,"NCOS")</f>
        <v>1064030</v>
      </c>
      <c r="K233" s="214">
        <f>+J233-G233</f>
        <v>38040</v>
      </c>
      <c r="L233" s="337"/>
      <c r="M233" s="8" t="s">
        <v>3480</v>
      </c>
    </row>
    <row r="234" spans="1:13" x14ac:dyDescent="0.3">
      <c r="A234" t="s">
        <v>3404</v>
      </c>
      <c r="B234" s="216"/>
      <c r="C234" s="216"/>
      <c r="D234" s="7" t="s">
        <v>920</v>
      </c>
      <c r="E234" s="7"/>
      <c r="F234" s="217" t="s">
        <v>1186</v>
      </c>
      <c r="G234" s="214">
        <f>SUMIFS('Detail from revised'!V:V,'Detail from revised'!$E:$E,'App 2 Revenue Budget'!$A234,'Detail from revised'!$P:$P,'App 2 Revenue Budget'!$F234,'Detail from revised'!$C:$C,"NCOS")</f>
        <v>-720560</v>
      </c>
      <c r="H234" s="214">
        <f>SUMIFS('Detail from revised'!AP:AP,'Detail from revised'!$E:$E,'App 2 Revenue Budget'!$A234,'Detail from revised'!$P:$P,'App 2 Revenue Budget'!$F234,'Detail from revised'!$C:$C,"NCOS")</f>
        <v>-713200</v>
      </c>
      <c r="I234" s="214">
        <f>SUMIFS('Detail from revised'!AQ:AQ,'Detail from revised'!$E:$E,'App 2 Revenue Budget'!$A234,'Detail from revised'!$P:$P,'App 2 Revenue Budget'!$F234,'Detail from revised'!$C:$C,"NCOS")</f>
        <v>0</v>
      </c>
      <c r="J234" s="214">
        <f>SUMIFS('Detail from revised'!AS:AS,'Detail from revised'!$E:$E,'App 2 Revenue Budget'!$A234,'Detail from revised'!$P:$P,'App 2 Revenue Budget'!$F234,'Detail from revised'!$C:$C,"NCOS")</f>
        <v>-713200</v>
      </c>
      <c r="K234" s="214">
        <f>+J234-G234</f>
        <v>7360</v>
      </c>
      <c r="L234" s="338"/>
    </row>
    <row r="235" spans="1:13" s="219" customFormat="1" x14ac:dyDescent="0.3">
      <c r="B235" s="220"/>
      <c r="C235" s="220"/>
      <c r="D235" s="221" t="s">
        <v>1255</v>
      </c>
      <c r="E235" s="221" t="s">
        <v>1379</v>
      </c>
      <c r="F235" s="222"/>
      <c r="G235" s="223">
        <f>G234+G233</f>
        <v>305430</v>
      </c>
      <c r="H235" s="223">
        <f>H234+H233</f>
        <v>350830</v>
      </c>
      <c r="I235" s="223">
        <f>I234+I233</f>
        <v>0</v>
      </c>
      <c r="J235" s="223">
        <f>J234+J233</f>
        <v>350830</v>
      </c>
      <c r="K235" s="223">
        <f>K234+K233</f>
        <v>45400</v>
      </c>
      <c r="L235" s="339">
        <f>IF(G235=0,"",K235/G235)</f>
        <v>0.14864289689945323</v>
      </c>
      <c r="M235" s="329"/>
    </row>
    <row r="236" spans="1:13" x14ac:dyDescent="0.3">
      <c r="A236" t="s">
        <v>3405</v>
      </c>
      <c r="B236" s="216"/>
      <c r="C236" s="216"/>
      <c r="D236" s="7" t="s">
        <v>933</v>
      </c>
      <c r="E236" s="7"/>
      <c r="F236" s="217" t="s">
        <v>1185</v>
      </c>
      <c r="G236" s="214">
        <f>SUMIFS('Detail from revised'!V:V,'Detail from revised'!$E:$E,'App 2 Revenue Budget'!$A236,'Detail from revised'!$P:$P,'App 2 Revenue Budget'!$F236,'Detail from revised'!$C:$C,"NCOS")</f>
        <v>890730</v>
      </c>
      <c r="H236" s="214">
        <f>SUMIFS('Detail from revised'!AP:AP,'Detail from revised'!$E:$E,'App 2 Revenue Budget'!$A236,'Detail from revised'!$P:$P,'App 2 Revenue Budget'!$F236,'Detail from revised'!$C:$C,"NCOS")</f>
        <v>912650</v>
      </c>
      <c r="I236" s="214">
        <f>SUMIFS('Detail from revised'!AQ:AQ,'Detail from revised'!$E:$E,'App 2 Revenue Budget'!$A236,'Detail from revised'!$P:$P,'App 2 Revenue Budget'!$F236,'Detail from revised'!$C:$C,"NCOS")</f>
        <v>0</v>
      </c>
      <c r="J236" s="214">
        <f>SUMIFS('Detail from revised'!AS:AS,'Detail from revised'!$E:$E,'App 2 Revenue Budget'!$A236,'Detail from revised'!$P:$P,'App 2 Revenue Budget'!$F236,'Detail from revised'!$C:$C,"NCOS")</f>
        <v>912650</v>
      </c>
      <c r="K236" s="214">
        <f>+J236-G236</f>
        <v>21920</v>
      </c>
      <c r="L236" s="337"/>
    </row>
    <row r="237" spans="1:13" x14ac:dyDescent="0.3">
      <c r="A237" t="s">
        <v>3405</v>
      </c>
      <c r="B237" s="216"/>
      <c r="C237" s="216"/>
      <c r="D237" s="7" t="s">
        <v>933</v>
      </c>
      <c r="E237" s="7"/>
      <c r="F237" s="217" t="s">
        <v>1186</v>
      </c>
      <c r="G237" s="214">
        <f>SUMIFS('Detail from revised'!V:V,'Detail from revised'!$E:$E,'App 2 Revenue Budget'!$A237,'Detail from revised'!$P:$P,'App 2 Revenue Budget'!$F237,'Detail from revised'!$C:$C,"NCOS")</f>
        <v>-30200</v>
      </c>
      <c r="H237" s="214">
        <f>SUMIFS('Detail from revised'!AP:AP,'Detail from revised'!$E:$E,'App 2 Revenue Budget'!$A237,'Detail from revised'!$P:$P,'App 2 Revenue Budget'!$F237,'Detail from revised'!$C:$C,"NCOS")</f>
        <v>-35800</v>
      </c>
      <c r="I237" s="214">
        <f>SUMIFS('Detail from revised'!AQ:AQ,'Detail from revised'!$E:$E,'App 2 Revenue Budget'!$A237,'Detail from revised'!$P:$P,'App 2 Revenue Budget'!$F237,'Detail from revised'!$C:$C,"NCOS")</f>
        <v>0</v>
      </c>
      <c r="J237" s="214">
        <f>SUMIFS('Detail from revised'!AS:AS,'Detail from revised'!$E:$E,'App 2 Revenue Budget'!$A237,'Detail from revised'!$P:$P,'App 2 Revenue Budget'!$F237,'Detail from revised'!$C:$C,"NCOS")</f>
        <v>-35800</v>
      </c>
      <c r="K237" s="214">
        <f>+J237-G237</f>
        <v>-5600</v>
      </c>
      <c r="L237" s="338"/>
    </row>
    <row r="238" spans="1:13" s="219" customFormat="1" x14ac:dyDescent="0.3">
      <c r="B238" s="220"/>
      <c r="C238" s="220"/>
      <c r="D238" s="221" t="s">
        <v>1256</v>
      </c>
      <c r="E238" s="221" t="s">
        <v>1379</v>
      </c>
      <c r="F238" s="222"/>
      <c r="G238" s="223">
        <f>G237+G236</f>
        <v>860530</v>
      </c>
      <c r="H238" s="223">
        <f>H237+H236</f>
        <v>876850</v>
      </c>
      <c r="I238" s="223">
        <f>I237+I236</f>
        <v>0</v>
      </c>
      <c r="J238" s="223">
        <f>J237+J236</f>
        <v>876850</v>
      </c>
      <c r="K238" s="223">
        <f>K237+K236</f>
        <v>16320</v>
      </c>
      <c r="L238" s="339">
        <f>IF(G238=0,"",K238/G238)</f>
        <v>1.8965056418718696E-2</v>
      </c>
      <c r="M238" s="329"/>
    </row>
    <row r="239" spans="1:13" x14ac:dyDescent="0.3">
      <c r="A239" t="s">
        <v>3406</v>
      </c>
      <c r="B239" s="216"/>
      <c r="C239" s="216"/>
      <c r="D239" s="7" t="s">
        <v>946</v>
      </c>
      <c r="E239" s="7"/>
      <c r="F239" s="217" t="s">
        <v>1185</v>
      </c>
      <c r="G239" s="214">
        <f>SUMIFS('Detail from revised'!V:V,'Detail from revised'!$E:$E,'App 2 Revenue Budget'!$A239,'Detail from revised'!$P:$P,'App 2 Revenue Budget'!$F239,'Detail from revised'!$C:$C,"NCOS")</f>
        <v>324870</v>
      </c>
      <c r="H239" s="214">
        <f>SUMIFS('Detail from revised'!AP:AP,'Detail from revised'!$E:$E,'App 2 Revenue Budget'!$A239,'Detail from revised'!$P:$P,'App 2 Revenue Budget'!$F239,'Detail from revised'!$C:$C,"NCOS")</f>
        <v>318090</v>
      </c>
      <c r="I239" s="214">
        <f>SUMIFS('Detail from revised'!AQ:AQ,'Detail from revised'!$E:$E,'App 2 Revenue Budget'!$A239,'Detail from revised'!$P:$P,'App 2 Revenue Budget'!$F239,'Detail from revised'!$C:$C,"NCOS")</f>
        <v>0</v>
      </c>
      <c r="J239" s="214">
        <f>SUMIFS('Detail from revised'!AS:AS,'Detail from revised'!$E:$E,'App 2 Revenue Budget'!$A239,'Detail from revised'!$P:$P,'App 2 Revenue Budget'!$F239,'Detail from revised'!$C:$C,"NCOS")</f>
        <v>318090</v>
      </c>
      <c r="K239" s="214">
        <f>+J239-G239</f>
        <v>-6780</v>
      </c>
      <c r="L239" s="337"/>
    </row>
    <row r="240" spans="1:13" x14ac:dyDescent="0.3">
      <c r="A240" t="s">
        <v>3406</v>
      </c>
      <c r="B240" s="216"/>
      <c r="C240" s="216"/>
      <c r="D240" s="7" t="s">
        <v>946</v>
      </c>
      <c r="E240" s="7"/>
      <c r="F240" s="217" t="s">
        <v>1186</v>
      </c>
      <c r="G240" s="214">
        <f>SUMIFS('Detail from revised'!V:V,'Detail from revised'!$E:$E,'App 2 Revenue Budget'!$A240,'Detail from revised'!$P:$P,'App 2 Revenue Budget'!$F240,'Detail from revised'!$C:$C,"NCOS")</f>
        <v>28100</v>
      </c>
      <c r="H240" s="214">
        <f>SUMIFS('Detail from revised'!AP:AP,'Detail from revised'!$E:$E,'App 2 Revenue Budget'!$A240,'Detail from revised'!$P:$P,'App 2 Revenue Budget'!$F240,'Detail from revised'!$C:$C,"NCOS")</f>
        <v>-9400</v>
      </c>
      <c r="I240" s="214">
        <f>SUMIFS('Detail from revised'!AQ:AQ,'Detail from revised'!$E:$E,'App 2 Revenue Budget'!$A240,'Detail from revised'!$P:$P,'App 2 Revenue Budget'!$F240,'Detail from revised'!$C:$C,"NCOS")</f>
        <v>0</v>
      </c>
      <c r="J240" s="214">
        <f>SUMIFS('Detail from revised'!AS:AS,'Detail from revised'!$E:$E,'App 2 Revenue Budget'!$A240,'Detail from revised'!$P:$P,'App 2 Revenue Budget'!$F240,'Detail from revised'!$C:$C,"NCOS")</f>
        <v>-9400</v>
      </c>
      <c r="K240" s="214">
        <f>+J240-G240</f>
        <v>-37500</v>
      </c>
      <c r="L240" s="338"/>
    </row>
    <row r="241" spans="1:13" s="219" customFormat="1" x14ac:dyDescent="0.3">
      <c r="B241" s="220"/>
      <c r="C241" s="220"/>
      <c r="D241" s="221" t="s">
        <v>1257</v>
      </c>
      <c r="E241" s="221" t="s">
        <v>1379</v>
      </c>
      <c r="F241" s="222"/>
      <c r="G241" s="223">
        <f>G240+G239</f>
        <v>352970</v>
      </c>
      <c r="H241" s="223">
        <f>H240+H239</f>
        <v>308690</v>
      </c>
      <c r="I241" s="223">
        <f>I240+I239</f>
        <v>0</v>
      </c>
      <c r="J241" s="223">
        <f>J240+J239</f>
        <v>308690</v>
      </c>
      <c r="K241" s="223">
        <f>K240+K239</f>
        <v>-44280</v>
      </c>
      <c r="L241" s="339">
        <f>IF(G241=0,"",K241/G241)</f>
        <v>-0.12544975493668017</v>
      </c>
      <c r="M241" s="329"/>
    </row>
    <row r="242" spans="1:13" x14ac:dyDescent="0.3">
      <c r="A242" t="s">
        <v>3401</v>
      </c>
      <c r="B242" s="216"/>
      <c r="C242" s="216"/>
      <c r="D242" s="7" t="s">
        <v>2959</v>
      </c>
      <c r="E242" s="7"/>
      <c r="F242" s="217" t="s">
        <v>1185</v>
      </c>
      <c r="G242" s="214">
        <f>SUMIFS('Detail from revised'!V:V,'Detail from revised'!$E:$E,'App 2 Revenue Budget'!$A242,'Detail from revised'!$P:$P,'App 2 Revenue Budget'!$F242,'Detail from revised'!$C:$C,"NCOS")</f>
        <v>40000</v>
      </c>
      <c r="H242" s="214">
        <f>SUMIFS('Detail from revised'!AP:AP,'Detail from revised'!$E:$E,'App 2 Revenue Budget'!$A242,'Detail from revised'!$P:$P,'App 2 Revenue Budget'!$F242,'Detail from revised'!$C:$C,"NCOS")</f>
        <v>160000</v>
      </c>
      <c r="I242" s="214">
        <f>SUMIFS('Detail from revised'!AQ:AQ,'Detail from revised'!$E:$E,'App 2 Revenue Budget'!$A242,'Detail from revised'!$P:$P,'App 2 Revenue Budget'!$F242,'Detail from revised'!$C:$C,"NCOS")</f>
        <v>0</v>
      </c>
      <c r="J242" s="214">
        <f>SUMIFS('Detail from revised'!AS:AS,'Detail from revised'!$E:$E,'App 2 Revenue Budget'!$A242,'Detail from revised'!$P:$P,'App 2 Revenue Budget'!$F242,'Detail from revised'!$C:$C,"NCOS")</f>
        <v>160000</v>
      </c>
      <c r="K242" s="214">
        <f>+J242-G242</f>
        <v>120000</v>
      </c>
      <c r="L242" s="337"/>
      <c r="M242" s="8" t="s">
        <v>3478</v>
      </c>
    </row>
    <row r="243" spans="1:13" x14ac:dyDescent="0.3">
      <c r="A243" t="s">
        <v>3401</v>
      </c>
      <c r="B243" s="216"/>
      <c r="C243" s="216"/>
      <c r="D243" s="7" t="s">
        <v>2959</v>
      </c>
      <c r="E243" s="7"/>
      <c r="F243" s="217" t="s">
        <v>1186</v>
      </c>
      <c r="G243" s="214">
        <f>SUMIFS('Detail from revised'!V:V,'Detail from revised'!$E:$E,'App 2 Revenue Budget'!$A243,'Detail from revised'!$P:$P,'App 2 Revenue Budget'!$F243,'Detail from revised'!$C:$C,"NCOS")</f>
        <v>0</v>
      </c>
      <c r="H243" s="214">
        <f>SUMIFS('Detail from revised'!AP:AP,'Detail from revised'!$E:$E,'App 2 Revenue Budget'!$A243,'Detail from revised'!$P:$P,'App 2 Revenue Budget'!$F243,'Detail from revised'!$C:$C,"NCOS")</f>
        <v>0</v>
      </c>
      <c r="I243" s="214">
        <f>SUMIFS('Detail from revised'!AQ:AQ,'Detail from revised'!$E:$E,'App 2 Revenue Budget'!$A243,'Detail from revised'!$P:$P,'App 2 Revenue Budget'!$F243,'Detail from revised'!$C:$C,"NCOS")</f>
        <v>0</v>
      </c>
      <c r="J243" s="214">
        <f>SUMIFS('Detail from revised'!AS:AS,'Detail from revised'!$E:$E,'App 2 Revenue Budget'!$A243,'Detail from revised'!$P:$P,'App 2 Revenue Budget'!$F243,'Detail from revised'!$C:$C,"NCOS")</f>
        <v>0</v>
      </c>
      <c r="K243" s="214">
        <f>+J243-G243</f>
        <v>0</v>
      </c>
      <c r="L243" s="338"/>
    </row>
    <row r="244" spans="1:13" s="219" customFormat="1" x14ac:dyDescent="0.3">
      <c r="B244" s="220"/>
      <c r="C244" s="220"/>
      <c r="D244" s="221" t="s">
        <v>2960</v>
      </c>
      <c r="E244" s="221" t="s">
        <v>1316</v>
      </c>
      <c r="F244" s="222"/>
      <c r="G244" s="223">
        <f>G243+G242</f>
        <v>40000</v>
      </c>
      <c r="H244" s="223">
        <f>H243+H242</f>
        <v>160000</v>
      </c>
      <c r="I244" s="223">
        <f>I243+I242</f>
        <v>0</v>
      </c>
      <c r="J244" s="223">
        <f>J243+J242</f>
        <v>160000</v>
      </c>
      <c r="K244" s="223">
        <f>K243+K242</f>
        <v>120000</v>
      </c>
      <c r="L244" s="339">
        <f>IF(G244=0,"",K244/G244)</f>
        <v>3</v>
      </c>
      <c r="M244" s="329"/>
    </row>
    <row r="245" spans="1:13" x14ac:dyDescent="0.3">
      <c r="A245" t="s">
        <v>3402</v>
      </c>
      <c r="B245" s="216"/>
      <c r="C245" s="216"/>
      <c r="D245" s="7" t="s">
        <v>899</v>
      </c>
      <c r="E245" s="7"/>
      <c r="F245" s="217" t="s">
        <v>1185</v>
      </c>
      <c r="G245" s="214">
        <f>SUMIFS('Detail from revised'!V:V,'Detail from revised'!$E:$E,'App 2 Revenue Budget'!$A245,'Detail from revised'!$P:$P,'App 2 Revenue Budget'!$F245,'Detail from revised'!$C:$C,"NCOS")</f>
        <v>724693</v>
      </c>
      <c r="H245" s="214">
        <f>SUMIFS('Detail from revised'!AP:AP,'Detail from revised'!$E:$E,'App 2 Revenue Budget'!$A245,'Detail from revised'!$P:$P,'App 2 Revenue Budget'!$F245,'Detail from revised'!$C:$C,"NCOS")</f>
        <v>664930</v>
      </c>
      <c r="I245" s="214">
        <f>SUMIFS('Detail from revised'!AQ:AQ,'Detail from revised'!$E:$E,'App 2 Revenue Budget'!$A245,'Detail from revised'!$P:$P,'App 2 Revenue Budget'!$F245,'Detail from revised'!$C:$C,"NCOS")</f>
        <v>40000</v>
      </c>
      <c r="J245" s="214">
        <f>SUMIFS('Detail from revised'!AS:AS,'Detail from revised'!$E:$E,'App 2 Revenue Budget'!$A245,'Detail from revised'!$P:$P,'App 2 Revenue Budget'!$F245,'Detail from revised'!$C:$C,"NCOS")</f>
        <v>704930</v>
      </c>
      <c r="K245" s="214">
        <f>+J245-G245</f>
        <v>-19763</v>
      </c>
      <c r="L245" s="337"/>
    </row>
    <row r="246" spans="1:13" x14ac:dyDescent="0.3">
      <c r="A246" t="s">
        <v>3402</v>
      </c>
      <c r="B246" s="216"/>
      <c r="C246" s="216"/>
      <c r="D246" s="7" t="s">
        <v>899</v>
      </c>
      <c r="E246" s="7"/>
      <c r="F246" s="217" t="s">
        <v>1186</v>
      </c>
      <c r="G246" s="214">
        <f>SUMIFS('Detail from revised'!V:V,'Detail from revised'!$E:$E,'App 2 Revenue Budget'!$A246,'Detail from revised'!$P:$P,'App 2 Revenue Budget'!$F246,'Detail from revised'!$C:$C,"NCOS")</f>
        <v>0</v>
      </c>
      <c r="H246" s="214">
        <f>SUMIFS('Detail from revised'!AP:AP,'Detail from revised'!$E:$E,'App 2 Revenue Budget'!$A246,'Detail from revised'!$P:$P,'App 2 Revenue Budget'!$F246,'Detail from revised'!$C:$C,"NCOS")</f>
        <v>0</v>
      </c>
      <c r="I246" s="214">
        <f>SUMIFS('Detail from revised'!AQ:AQ,'Detail from revised'!$E:$E,'App 2 Revenue Budget'!$A246,'Detail from revised'!$P:$P,'App 2 Revenue Budget'!$F246,'Detail from revised'!$C:$C,"NCOS")</f>
        <v>0</v>
      </c>
      <c r="J246" s="214">
        <f>SUMIFS('Detail from revised'!AS:AS,'Detail from revised'!$E:$E,'App 2 Revenue Budget'!$A246,'Detail from revised'!$P:$P,'App 2 Revenue Budget'!$F246,'Detail from revised'!$C:$C,"NCOS")</f>
        <v>0</v>
      </c>
      <c r="K246" s="214">
        <f>+J246-G246</f>
        <v>0</v>
      </c>
      <c r="L246" s="338"/>
    </row>
    <row r="247" spans="1:13" s="219" customFormat="1" x14ac:dyDescent="0.3">
      <c r="B247" s="220"/>
      <c r="C247" s="220"/>
      <c r="D247" s="221" t="s">
        <v>1253</v>
      </c>
      <c r="E247" s="221" t="s">
        <v>1379</v>
      </c>
      <c r="F247" s="222"/>
      <c r="G247" s="223">
        <f>G246+G245</f>
        <v>724693</v>
      </c>
      <c r="H247" s="223">
        <f>H246+H245</f>
        <v>664930</v>
      </c>
      <c r="I247" s="223">
        <f>I246+I245</f>
        <v>40000</v>
      </c>
      <c r="J247" s="223">
        <f>J246+J245</f>
        <v>704930</v>
      </c>
      <c r="K247" s="223">
        <f>K246+K245</f>
        <v>-19763</v>
      </c>
      <c r="L247" s="339">
        <f>IF(G247=0,"",K247/G247)</f>
        <v>-2.7270858142689387E-2</v>
      </c>
      <c r="M247" s="329"/>
    </row>
    <row r="248" spans="1:13" x14ac:dyDescent="0.3">
      <c r="A248" t="s">
        <v>3398</v>
      </c>
      <c r="B248" s="216"/>
      <c r="C248" s="216"/>
      <c r="D248" s="7" t="s">
        <v>826</v>
      </c>
      <c r="E248" s="7"/>
      <c r="F248" s="217" t="s">
        <v>1185</v>
      </c>
      <c r="G248" s="214">
        <f>SUMIFS('Detail from revised'!V:V,'Detail from revised'!$E:$E,'App 2 Revenue Budget'!$A248,'Detail from revised'!$P:$P,'App 2 Revenue Budget'!$F248,'Detail from revised'!$C:$C,"NCOS")</f>
        <v>150370</v>
      </c>
      <c r="H248" s="214">
        <f>SUMIFS('Detail from revised'!AP:AP,'Detail from revised'!$E:$E,'App 2 Revenue Budget'!$A248,'Detail from revised'!$P:$P,'App 2 Revenue Budget'!$F248,'Detail from revised'!$C:$C,"NCOS")</f>
        <v>148930</v>
      </c>
      <c r="I248" s="214">
        <f>SUMIFS('Detail from revised'!AQ:AQ,'Detail from revised'!$E:$E,'App 2 Revenue Budget'!$A248,'Detail from revised'!$P:$P,'App 2 Revenue Budget'!$F248,'Detail from revised'!$C:$C,"NCOS")</f>
        <v>0</v>
      </c>
      <c r="J248" s="214">
        <f>SUMIFS('Detail from revised'!AS:AS,'Detail from revised'!$E:$E,'App 2 Revenue Budget'!$A248,'Detail from revised'!$P:$P,'App 2 Revenue Budget'!$F248,'Detail from revised'!$C:$C,"NCOS")</f>
        <v>148930</v>
      </c>
      <c r="K248" s="214">
        <f>+J248-G248</f>
        <v>-1440</v>
      </c>
      <c r="L248" s="337"/>
    </row>
    <row r="249" spans="1:13" x14ac:dyDescent="0.3">
      <c r="A249" t="s">
        <v>3398</v>
      </c>
      <c r="B249" s="216"/>
      <c r="C249" s="216"/>
      <c r="D249" s="7" t="s">
        <v>826</v>
      </c>
      <c r="E249" s="7"/>
      <c r="F249" s="217" t="s">
        <v>1186</v>
      </c>
      <c r="G249" s="214">
        <f>SUMIFS('Detail from revised'!V:V,'Detail from revised'!$E:$E,'App 2 Revenue Budget'!$A249,'Detail from revised'!$P:$P,'App 2 Revenue Budget'!$F249,'Detail from revised'!$C:$C,"NCOS")</f>
        <v>-333420</v>
      </c>
      <c r="H249" s="214">
        <f>SUMIFS('Detail from revised'!AP:AP,'Detail from revised'!$E:$E,'App 2 Revenue Budget'!$A249,'Detail from revised'!$P:$P,'App 2 Revenue Budget'!$F249,'Detail from revised'!$C:$C,"NCOS")</f>
        <v>-334470</v>
      </c>
      <c r="I249" s="214">
        <f>SUMIFS('Detail from revised'!AQ:AQ,'Detail from revised'!$E:$E,'App 2 Revenue Budget'!$A249,'Detail from revised'!$P:$P,'App 2 Revenue Budget'!$F249,'Detail from revised'!$C:$C,"NCOS")</f>
        <v>0</v>
      </c>
      <c r="J249" s="214">
        <f>SUMIFS('Detail from revised'!AS:AS,'Detail from revised'!$E:$E,'App 2 Revenue Budget'!$A249,'Detail from revised'!$P:$P,'App 2 Revenue Budget'!$F249,'Detail from revised'!$C:$C,"NCOS")</f>
        <v>-334470</v>
      </c>
      <c r="K249" s="214">
        <f>+J249-G249</f>
        <v>-1050</v>
      </c>
      <c r="L249" s="338"/>
    </row>
    <row r="250" spans="1:13" s="219" customFormat="1" x14ac:dyDescent="0.3">
      <c r="B250" s="220"/>
      <c r="C250" s="220"/>
      <c r="D250" s="221" t="s">
        <v>1250</v>
      </c>
      <c r="E250" s="221" t="s">
        <v>1379</v>
      </c>
      <c r="F250" s="222"/>
      <c r="G250" s="223">
        <f>G249+G248</f>
        <v>-183050</v>
      </c>
      <c r="H250" s="223">
        <f>H249+H248</f>
        <v>-185540</v>
      </c>
      <c r="I250" s="223">
        <f>I249+I248</f>
        <v>0</v>
      </c>
      <c r="J250" s="223">
        <f>J249+J248</f>
        <v>-185540</v>
      </c>
      <c r="K250" s="223">
        <f>K249+K248</f>
        <v>-2490</v>
      </c>
      <c r="L250" s="339">
        <f>IF(G250=0,"",K250/G250)</f>
        <v>1.3602840753892379E-2</v>
      </c>
      <c r="M250" s="329"/>
    </row>
    <row r="251" spans="1:13" x14ac:dyDescent="0.3">
      <c r="A251" t="s">
        <v>3547</v>
      </c>
      <c r="B251" s="216"/>
      <c r="C251" s="7" t="s">
        <v>1258</v>
      </c>
      <c r="D251" s="7" t="s">
        <v>646</v>
      </c>
      <c r="E251" s="7"/>
      <c r="F251" s="217" t="s">
        <v>1185</v>
      </c>
      <c r="G251" s="214">
        <f>SUMIFS('Detail from revised'!V:V,'Detail from revised'!$E:$E,'App 2 Revenue Budget'!$A251,'Detail from revised'!$P:$P,'App 2 Revenue Budget'!$F251,'Detail from revised'!$C:$C,"NCOS")</f>
        <v>311773</v>
      </c>
      <c r="H251" s="214">
        <f>SUMIFS('Detail from revised'!AP:AP,'Detail from revised'!$E:$E,'App 2 Revenue Budget'!$A251,'Detail from revised'!$P:$P,'App 2 Revenue Budget'!$F251,'Detail from revised'!$C:$C,"NCOS")</f>
        <v>312210</v>
      </c>
      <c r="I251" s="214">
        <f>SUMIFS('Detail from revised'!AQ:AQ,'Detail from revised'!$E:$E,'App 2 Revenue Budget'!$A251,'Detail from revised'!$P:$P,'App 2 Revenue Budget'!$F251,'Detail from revised'!$C:$C,"NCOS")</f>
        <v>0</v>
      </c>
      <c r="J251" s="214">
        <f>SUMIFS('Detail from revised'!AS:AS,'Detail from revised'!$E:$E,'App 2 Revenue Budget'!$A251,'Detail from revised'!$P:$P,'App 2 Revenue Budget'!$F251,'Detail from revised'!$C:$C,"NCOS")</f>
        <v>312210</v>
      </c>
      <c r="K251" s="214">
        <f>+J251-G251</f>
        <v>437</v>
      </c>
      <c r="L251" s="337"/>
    </row>
    <row r="252" spans="1:13" x14ac:dyDescent="0.3">
      <c r="A252" t="s">
        <v>3547</v>
      </c>
      <c r="B252" s="216"/>
      <c r="C252" s="216"/>
      <c r="D252" s="7" t="s">
        <v>646</v>
      </c>
      <c r="E252" s="7"/>
      <c r="F252" s="217" t="s">
        <v>1186</v>
      </c>
      <c r="G252" s="214">
        <f>SUMIFS('Detail from revised'!V:V,'Detail from revised'!$E:$E,'App 2 Revenue Budget'!$A252,'Detail from revised'!$P:$P,'App 2 Revenue Budget'!$F252,'Detail from revised'!$C:$C,"NCOS")</f>
        <v>-251200</v>
      </c>
      <c r="H252" s="214">
        <f>SUMIFS('Detail from revised'!AP:AP,'Detail from revised'!$E:$E,'App 2 Revenue Budget'!$A252,'Detail from revised'!$P:$P,'App 2 Revenue Budget'!$F252,'Detail from revised'!$C:$C,"NCOS")</f>
        <v>-256000</v>
      </c>
      <c r="I252" s="214">
        <f>SUMIFS('Detail from revised'!AQ:AQ,'Detail from revised'!$E:$E,'App 2 Revenue Budget'!$A252,'Detail from revised'!$P:$P,'App 2 Revenue Budget'!$F252,'Detail from revised'!$C:$C,"NCOS")</f>
        <v>0</v>
      </c>
      <c r="J252" s="214">
        <f>SUMIFS('Detail from revised'!AS:AS,'Detail from revised'!$E:$E,'App 2 Revenue Budget'!$A252,'Detail from revised'!$P:$P,'App 2 Revenue Budget'!$F252,'Detail from revised'!$C:$C,"NCOS")</f>
        <v>-256000</v>
      </c>
      <c r="K252" s="214">
        <f>+J252-G252</f>
        <v>-4800</v>
      </c>
      <c r="L252" s="338"/>
    </row>
    <row r="253" spans="1:13" s="219" customFormat="1" x14ac:dyDescent="0.3">
      <c r="B253" s="220"/>
      <c r="C253" s="220"/>
      <c r="D253" s="221" t="s">
        <v>1240</v>
      </c>
      <c r="E253" s="221" t="s">
        <v>3571</v>
      </c>
      <c r="F253" s="222"/>
      <c r="G253" s="223">
        <f>G252+G251</f>
        <v>60573</v>
      </c>
      <c r="H253" s="223">
        <f>H252+H251</f>
        <v>56210</v>
      </c>
      <c r="I253" s="223">
        <f>I252+I251</f>
        <v>0</v>
      </c>
      <c r="J253" s="223">
        <f>J252+J251</f>
        <v>56210</v>
      </c>
      <c r="K253" s="223">
        <f>K252+K251</f>
        <v>-4363</v>
      </c>
      <c r="L253" s="339">
        <f>IF(G253=0,"",K253/G253)</f>
        <v>-7.2028791705875561E-2</v>
      </c>
      <c r="M253" s="329"/>
    </row>
    <row r="254" spans="1:13" x14ac:dyDescent="0.3">
      <c r="A254" t="s">
        <v>3409</v>
      </c>
      <c r="B254" s="7"/>
      <c r="D254" s="7" t="s">
        <v>958</v>
      </c>
      <c r="E254" s="7"/>
      <c r="F254" s="217" t="s">
        <v>1185</v>
      </c>
      <c r="G254" s="214">
        <f>SUMIFS('Detail from revised'!V:V,'Detail from revised'!$E:$E,'App 2 Revenue Budget'!$A254,'Detail from revised'!$P:$P,'App 2 Revenue Budget'!$F254,'Detail from revised'!$C:$C,"NCOS")</f>
        <v>427139</v>
      </c>
      <c r="H254" s="214">
        <f>SUMIFS('Detail from revised'!AP:AP,'Detail from revised'!$E:$E,'App 2 Revenue Budget'!$A254,'Detail from revised'!$P:$P,'App 2 Revenue Budget'!$F254,'Detail from revised'!$C:$C,"NCOS")</f>
        <v>227010</v>
      </c>
      <c r="I254" s="214">
        <f>SUMIFS('Detail from revised'!AQ:AQ,'Detail from revised'!$E:$E,'App 2 Revenue Budget'!$A254,'Detail from revised'!$P:$P,'App 2 Revenue Budget'!$F254,'Detail from revised'!$C:$C,"NCOS")</f>
        <v>277000</v>
      </c>
      <c r="J254" s="214">
        <f>SUMIFS('Detail from revised'!AS:AS,'Detail from revised'!$E:$E,'App 2 Revenue Budget'!$A254,'Detail from revised'!$P:$P,'App 2 Revenue Budget'!$F254,'Detail from revised'!$C:$C,"NCOS")</f>
        <v>504010</v>
      </c>
      <c r="K254" s="214">
        <f>+J254-G254</f>
        <v>76871</v>
      </c>
      <c r="L254" s="337"/>
      <c r="M254" s="8" t="s">
        <v>3482</v>
      </c>
    </row>
    <row r="255" spans="1:13" x14ac:dyDescent="0.3">
      <c r="A255" t="s">
        <v>3409</v>
      </c>
      <c r="B255" s="7"/>
      <c r="C255" s="7"/>
      <c r="D255" s="7" t="s">
        <v>958</v>
      </c>
      <c r="E255" s="7"/>
      <c r="F255" s="217" t="s">
        <v>1186</v>
      </c>
      <c r="G255" s="214">
        <f>SUMIFS('Detail from revised'!V:V,'Detail from revised'!$E:$E,'App 2 Revenue Budget'!$A255,'Detail from revised'!$P:$P,'App 2 Revenue Budget'!$F255,'Detail from revised'!$C:$C,"NCOS")</f>
        <v>0</v>
      </c>
      <c r="H255" s="214">
        <f>SUMIFS('Detail from revised'!AP:AP,'Detail from revised'!$E:$E,'App 2 Revenue Budget'!$A255,'Detail from revised'!$P:$P,'App 2 Revenue Budget'!$F255,'Detail from revised'!$C:$C,"NCOS")</f>
        <v>0</v>
      </c>
      <c r="I255" s="214">
        <f>SUMIFS('Detail from revised'!AQ:AQ,'Detail from revised'!$E:$E,'App 2 Revenue Budget'!$A255,'Detail from revised'!$P:$P,'App 2 Revenue Budget'!$F255,'Detail from revised'!$C:$C,"NCOS")</f>
        <v>0</v>
      </c>
      <c r="J255" s="214">
        <f>SUMIFS('Detail from revised'!AS:AS,'Detail from revised'!$E:$E,'App 2 Revenue Budget'!$A255,'Detail from revised'!$P:$P,'App 2 Revenue Budget'!$F255,'Detail from revised'!$C:$C,"NCOS")</f>
        <v>0</v>
      </c>
      <c r="K255" s="214">
        <f>+J255-G255</f>
        <v>0</v>
      </c>
      <c r="L255" s="338"/>
    </row>
    <row r="256" spans="1:13" s="219" customFormat="1" x14ac:dyDescent="0.3">
      <c r="B256" s="228"/>
      <c r="C256" s="228"/>
      <c r="D256" s="221" t="s">
        <v>1259</v>
      </c>
      <c r="E256" s="221" t="s">
        <v>3567</v>
      </c>
      <c r="F256" s="222"/>
      <c r="G256" s="223">
        <f>G255+G254</f>
        <v>427139</v>
      </c>
      <c r="H256" s="223">
        <f>H255+H254</f>
        <v>227010</v>
      </c>
      <c r="I256" s="223">
        <f>I255+I254</f>
        <v>277000</v>
      </c>
      <c r="J256" s="223">
        <f>J255+J254</f>
        <v>504010</v>
      </c>
      <c r="K256" s="223">
        <f>K255+K254</f>
        <v>76871</v>
      </c>
      <c r="L256" s="339">
        <f>IF(G256=0,"",K256/G256)</f>
        <v>0.17996717696112974</v>
      </c>
      <c r="M256" s="329"/>
    </row>
    <row r="257" spans="1:13" x14ac:dyDescent="0.3">
      <c r="A257" t="s">
        <v>3411</v>
      </c>
      <c r="B257" s="7"/>
      <c r="C257" s="7"/>
      <c r="D257" s="7" t="s">
        <v>966</v>
      </c>
      <c r="E257" s="7"/>
      <c r="F257" s="217" t="s">
        <v>1185</v>
      </c>
      <c r="G257" s="214">
        <f>SUMIFS('Detail from revised'!V:V,'Detail from revised'!$E:$E,'App 2 Revenue Budget'!$A257,'Detail from revised'!$P:$P,'App 2 Revenue Budget'!$F257,'Detail from revised'!$C:$C,"NCOS")</f>
        <v>18530</v>
      </c>
      <c r="H257" s="214">
        <f>SUMIFS('Detail from revised'!AP:AP,'Detail from revised'!$E:$E,'App 2 Revenue Budget'!$A257,'Detail from revised'!$P:$P,'App 2 Revenue Budget'!$F257,'Detail from revised'!$C:$C,"NCOS")</f>
        <v>18530</v>
      </c>
      <c r="I257" s="214">
        <f>SUMIFS('Detail from revised'!AQ:AQ,'Detail from revised'!$E:$E,'App 2 Revenue Budget'!$A257,'Detail from revised'!$P:$P,'App 2 Revenue Budget'!$F257,'Detail from revised'!$C:$C,"NCOS")</f>
        <v>0</v>
      </c>
      <c r="J257" s="214">
        <f>SUMIFS('Detail from revised'!AS:AS,'Detail from revised'!$E:$E,'App 2 Revenue Budget'!$A257,'Detail from revised'!$P:$P,'App 2 Revenue Budget'!$F257,'Detail from revised'!$C:$C,"NCOS")</f>
        <v>18530</v>
      </c>
      <c r="K257" s="214">
        <f>+J257-G257</f>
        <v>0</v>
      </c>
      <c r="L257" s="337"/>
    </row>
    <row r="258" spans="1:13" x14ac:dyDescent="0.3">
      <c r="A258" t="s">
        <v>3411</v>
      </c>
      <c r="B258" s="7"/>
      <c r="C258" s="7"/>
      <c r="D258" s="7" t="s">
        <v>966</v>
      </c>
      <c r="E258" s="7"/>
      <c r="F258" s="217" t="s">
        <v>1186</v>
      </c>
      <c r="G258" s="214">
        <f>SUMIFS('Detail from revised'!V:V,'Detail from revised'!$E:$E,'App 2 Revenue Budget'!$A258,'Detail from revised'!$P:$P,'App 2 Revenue Budget'!$F258,'Detail from revised'!$C:$C,"NCOS")</f>
        <v>-481550</v>
      </c>
      <c r="H258" s="214">
        <f>SUMIFS('Detail from revised'!AP:AP,'Detail from revised'!$E:$E,'App 2 Revenue Budget'!$A258,'Detail from revised'!$P:$P,'App 2 Revenue Budget'!$F258,'Detail from revised'!$C:$C,"NCOS")</f>
        <v>-479600</v>
      </c>
      <c r="I258" s="214">
        <f>SUMIFS('Detail from revised'!AQ:AQ,'Detail from revised'!$E:$E,'App 2 Revenue Budget'!$A258,'Detail from revised'!$P:$P,'App 2 Revenue Budget'!$F258,'Detail from revised'!$C:$C,"NCOS")</f>
        <v>0</v>
      </c>
      <c r="J258" s="214">
        <f>SUMIFS('Detail from revised'!AS:AS,'Detail from revised'!$E:$E,'App 2 Revenue Budget'!$A258,'Detail from revised'!$P:$P,'App 2 Revenue Budget'!$F258,'Detail from revised'!$C:$C,"NCOS")</f>
        <v>-479600</v>
      </c>
      <c r="K258" s="214">
        <f>+J258-G258</f>
        <v>1950</v>
      </c>
      <c r="L258" s="338"/>
    </row>
    <row r="259" spans="1:13" s="219" customFormat="1" x14ac:dyDescent="0.3">
      <c r="B259" s="228"/>
      <c r="C259" s="228"/>
      <c r="D259" s="221" t="s">
        <v>1261</v>
      </c>
      <c r="E259" s="221" t="s">
        <v>3567</v>
      </c>
      <c r="F259" s="222"/>
      <c r="G259" s="223">
        <f>G258+G257</f>
        <v>-463020</v>
      </c>
      <c r="H259" s="223">
        <f>H258+H257</f>
        <v>-461070</v>
      </c>
      <c r="I259" s="223">
        <f>I258+I257</f>
        <v>0</v>
      </c>
      <c r="J259" s="223">
        <f>J258+J257</f>
        <v>-461070</v>
      </c>
      <c r="K259" s="223">
        <f>K258+K257</f>
        <v>1950</v>
      </c>
      <c r="L259" s="339">
        <f>IF(G259=0,"",K259/G259)</f>
        <v>-4.211481145522872E-3</v>
      </c>
      <c r="M259" s="329"/>
    </row>
    <row r="260" spans="1:13" ht="28.8" x14ac:dyDescent="0.3">
      <c r="A260" t="s">
        <v>3412</v>
      </c>
      <c r="B260" s="7"/>
      <c r="C260" s="7"/>
      <c r="D260" s="7" t="s">
        <v>145</v>
      </c>
      <c r="E260" s="7"/>
      <c r="F260" s="217" t="s">
        <v>1185</v>
      </c>
      <c r="G260" s="214">
        <f>SUMIFS('Detail from revised'!V:V,'Detail from revised'!$E:$E,'App 2 Revenue Budget'!$A260,'Detail from revised'!$P:$P,'App 2 Revenue Budget'!$F260,'Detail from revised'!$C:$C,"NCOS")</f>
        <v>334020</v>
      </c>
      <c r="H260" s="214">
        <f>SUMIFS('Detail from revised'!AP:AP,'Detail from revised'!$E:$E,'App 2 Revenue Budget'!$A260,'Detail from revised'!$P:$P,'App 2 Revenue Budget'!$F260,'Detail from revised'!$C:$C,"NCOS")</f>
        <v>912210</v>
      </c>
      <c r="I260" s="214">
        <f>SUMIFS('Detail from revised'!AQ:AQ,'Detail from revised'!$E:$E,'App 2 Revenue Budget'!$A260,'Detail from revised'!$P:$P,'App 2 Revenue Budget'!$F260,'Detail from revised'!$C:$C,"NCOS")</f>
        <v>0</v>
      </c>
      <c r="J260" s="214">
        <f>SUMIFS('Detail from revised'!AS:AS,'Detail from revised'!$E:$E,'App 2 Revenue Budget'!$A260,'Detail from revised'!$P:$P,'App 2 Revenue Budget'!$F260,'Detail from revised'!$C:$C,"NCOS")</f>
        <v>912210</v>
      </c>
      <c r="K260" s="214">
        <f>+J260-G260</f>
        <v>578190</v>
      </c>
      <c r="L260" s="337"/>
      <c r="M260" s="8" t="s">
        <v>3483</v>
      </c>
    </row>
    <row r="261" spans="1:13" x14ac:dyDescent="0.3">
      <c r="A261" t="s">
        <v>3412</v>
      </c>
      <c r="B261" s="7"/>
      <c r="C261" s="7"/>
      <c r="D261" s="7" t="s">
        <v>145</v>
      </c>
      <c r="E261" s="7"/>
      <c r="F261" s="217" t="s">
        <v>1186</v>
      </c>
      <c r="G261" s="214">
        <f>SUMIFS('Detail from revised'!V:V,'Detail from revised'!$E:$E,'App 2 Revenue Budget'!$A261,'Detail from revised'!$P:$P,'App 2 Revenue Budget'!$F261,'Detail from revised'!$C:$C,"NCOS")</f>
        <v>-23700</v>
      </c>
      <c r="H261" s="214">
        <f>SUMIFS('Detail from revised'!AP:AP,'Detail from revised'!$E:$E,'App 2 Revenue Budget'!$A261,'Detail from revised'!$P:$P,'App 2 Revenue Budget'!$F261,'Detail from revised'!$C:$C,"NCOS")</f>
        <v>0</v>
      </c>
      <c r="I261" s="214">
        <f>SUMIFS('Detail from revised'!AQ:AQ,'Detail from revised'!$E:$E,'App 2 Revenue Budget'!$A261,'Detail from revised'!$P:$P,'App 2 Revenue Budget'!$F261,'Detail from revised'!$C:$C,"NCOS")</f>
        <v>0</v>
      </c>
      <c r="J261" s="214">
        <f>SUMIFS('Detail from revised'!AS:AS,'Detail from revised'!$E:$E,'App 2 Revenue Budget'!$A261,'Detail from revised'!$P:$P,'App 2 Revenue Budget'!$F261,'Detail from revised'!$C:$C,"NCOS")</f>
        <v>0</v>
      </c>
      <c r="K261" s="214">
        <f>+J261-G261</f>
        <v>23700</v>
      </c>
      <c r="L261" s="338"/>
    </row>
    <row r="262" spans="1:13" s="219" customFormat="1" x14ac:dyDescent="0.3">
      <c r="B262" s="228"/>
      <c r="C262" s="228"/>
      <c r="D262" s="221" t="s">
        <v>1262</v>
      </c>
      <c r="E262" s="221" t="s">
        <v>3567</v>
      </c>
      <c r="F262" s="222"/>
      <c r="G262" s="223">
        <f>G261+G260</f>
        <v>310320</v>
      </c>
      <c r="H262" s="223">
        <f>H261+H260</f>
        <v>912210</v>
      </c>
      <c r="I262" s="223">
        <f>I261+I260</f>
        <v>0</v>
      </c>
      <c r="J262" s="223">
        <f>J261+J260</f>
        <v>912210</v>
      </c>
      <c r="K262" s="223">
        <f>K261+K260</f>
        <v>601890</v>
      </c>
      <c r="L262" s="339">
        <f>IF(G262=0,"",K262/G262)</f>
        <v>1.9395784996133023</v>
      </c>
      <c r="M262" s="329"/>
    </row>
    <row r="263" spans="1:13" x14ac:dyDescent="0.3">
      <c r="A263" t="s">
        <v>3410</v>
      </c>
      <c r="B263" s="7"/>
      <c r="C263" s="7"/>
      <c r="D263" s="7" t="s">
        <v>961</v>
      </c>
      <c r="E263" s="7"/>
      <c r="F263" s="217" t="s">
        <v>1185</v>
      </c>
      <c r="G263" s="214">
        <f>SUMIFS('Detail from revised'!V:V,'Detail from revised'!$E:$E,'App 2 Revenue Budget'!$A263,'Detail from revised'!$P:$P,'App 2 Revenue Budget'!$F263,'Detail from revised'!$C:$C,"NCOS")</f>
        <v>40180</v>
      </c>
      <c r="H263" s="214">
        <f>SUMIFS('Detail from revised'!AP:AP,'Detail from revised'!$E:$E,'App 2 Revenue Budget'!$A263,'Detail from revised'!$P:$P,'App 2 Revenue Budget'!$F263,'Detail from revised'!$C:$C,"NCOS")</f>
        <v>43080</v>
      </c>
      <c r="I263" s="214">
        <f>SUMIFS('Detail from revised'!AQ:AQ,'Detail from revised'!$E:$E,'App 2 Revenue Budget'!$A263,'Detail from revised'!$P:$P,'App 2 Revenue Budget'!$F263,'Detail from revised'!$C:$C,"NCOS")</f>
        <v>0</v>
      </c>
      <c r="J263" s="214">
        <f>SUMIFS('Detail from revised'!AS:AS,'Detail from revised'!$E:$E,'App 2 Revenue Budget'!$A263,'Detail from revised'!$P:$P,'App 2 Revenue Budget'!$F263,'Detail from revised'!$C:$C,"NCOS")</f>
        <v>43080</v>
      </c>
      <c r="K263" s="214">
        <f>+J263-G263</f>
        <v>2900</v>
      </c>
      <c r="L263" s="337"/>
    </row>
    <row r="264" spans="1:13" x14ac:dyDescent="0.3">
      <c r="A264" t="s">
        <v>3410</v>
      </c>
      <c r="B264" s="7"/>
      <c r="C264" s="7"/>
      <c r="D264" s="7" t="s">
        <v>961</v>
      </c>
      <c r="E264" s="7"/>
      <c r="F264" s="217" t="s">
        <v>1186</v>
      </c>
      <c r="G264" s="214">
        <f>SUMIFS('Detail from revised'!V:V,'Detail from revised'!$E:$E,'App 2 Revenue Budget'!$A264,'Detail from revised'!$P:$P,'App 2 Revenue Budget'!$F264,'Detail from revised'!$C:$C,"NCOS")</f>
        <v>0</v>
      </c>
      <c r="H264" s="214">
        <f>SUMIFS('Detail from revised'!AP:AP,'Detail from revised'!$E:$E,'App 2 Revenue Budget'!$A264,'Detail from revised'!$P:$P,'App 2 Revenue Budget'!$F264,'Detail from revised'!$C:$C,"NCOS")</f>
        <v>0</v>
      </c>
      <c r="I264" s="214">
        <f>SUMIFS('Detail from revised'!AQ:AQ,'Detail from revised'!$E:$E,'App 2 Revenue Budget'!$A264,'Detail from revised'!$P:$P,'App 2 Revenue Budget'!$F264,'Detail from revised'!$C:$C,"NCOS")</f>
        <v>0</v>
      </c>
      <c r="J264" s="214">
        <f>SUMIFS('Detail from revised'!AS:AS,'Detail from revised'!$E:$E,'App 2 Revenue Budget'!$A264,'Detail from revised'!$P:$P,'App 2 Revenue Budget'!$F264,'Detail from revised'!$C:$C,"NCOS")</f>
        <v>0</v>
      </c>
      <c r="K264" s="214">
        <f>+J264-G264</f>
        <v>0</v>
      </c>
      <c r="L264" s="338"/>
    </row>
    <row r="265" spans="1:13" s="219" customFormat="1" x14ac:dyDescent="0.3">
      <c r="B265" s="228"/>
      <c r="C265" s="228"/>
      <c r="D265" s="221" t="s">
        <v>1260</v>
      </c>
      <c r="E265" s="221" t="s">
        <v>3571</v>
      </c>
      <c r="F265" s="222"/>
      <c r="G265" s="223">
        <f>G264+G263</f>
        <v>40180</v>
      </c>
      <c r="H265" s="223">
        <f>H264+H263</f>
        <v>43080</v>
      </c>
      <c r="I265" s="223">
        <f>I264+I263</f>
        <v>0</v>
      </c>
      <c r="J265" s="223">
        <f>J264+J263</f>
        <v>43080</v>
      </c>
      <c r="K265" s="223">
        <f>K264+K263</f>
        <v>2900</v>
      </c>
      <c r="L265" s="339">
        <f>IF(G265=0,"",K265/G265)</f>
        <v>7.2175211548033844E-2</v>
      </c>
      <c r="M265" s="329"/>
    </row>
    <row r="266" spans="1:13" x14ac:dyDescent="0.3">
      <c r="A266" t="s">
        <v>3413</v>
      </c>
      <c r="B266" s="7"/>
      <c r="C266" s="7"/>
      <c r="D266" s="7" t="s">
        <v>983</v>
      </c>
      <c r="E266" s="7"/>
      <c r="F266" s="217" t="s">
        <v>1185</v>
      </c>
      <c r="G266" s="214">
        <f>SUMIFS('Detail from revised'!V:V,'Detail from revised'!$E:$E,'App 2 Revenue Budget'!$A266,'Detail from revised'!$P:$P,'App 2 Revenue Budget'!$F266,'Detail from revised'!$C:$C,"NCOS")</f>
        <v>28120</v>
      </c>
      <c r="H266" s="214">
        <f>SUMIFS('Detail from revised'!AP:AP,'Detail from revised'!$E:$E,'App 2 Revenue Budget'!$A266,'Detail from revised'!$P:$P,'App 2 Revenue Budget'!$F266,'Detail from revised'!$C:$C,"NCOS")</f>
        <v>23120</v>
      </c>
      <c r="I266" s="214">
        <f>SUMIFS('Detail from revised'!AQ:AQ,'Detail from revised'!$E:$E,'App 2 Revenue Budget'!$A266,'Detail from revised'!$P:$P,'App 2 Revenue Budget'!$F266,'Detail from revised'!$C:$C,"NCOS")</f>
        <v>0</v>
      </c>
      <c r="J266" s="214">
        <f>SUMIFS('Detail from revised'!AS:AS,'Detail from revised'!$E:$E,'App 2 Revenue Budget'!$A266,'Detail from revised'!$P:$P,'App 2 Revenue Budget'!$F266,'Detail from revised'!$C:$C,"NCOS")</f>
        <v>23120</v>
      </c>
      <c r="K266" s="214">
        <f>+J266-G266</f>
        <v>-5000</v>
      </c>
      <c r="L266" s="337"/>
    </row>
    <row r="267" spans="1:13" x14ac:dyDescent="0.3">
      <c r="A267" t="s">
        <v>3413</v>
      </c>
      <c r="B267" s="7"/>
      <c r="C267" s="7"/>
      <c r="D267" s="7" t="s">
        <v>983</v>
      </c>
      <c r="E267" s="7"/>
      <c r="F267" s="217" t="s">
        <v>1186</v>
      </c>
      <c r="G267" s="214">
        <f>SUMIFS('Detail from revised'!V:V,'Detail from revised'!$E:$E,'App 2 Revenue Budget'!$A267,'Detail from revised'!$P:$P,'App 2 Revenue Budget'!$F267,'Detail from revised'!$C:$C,"NCOS")</f>
        <v>-90000</v>
      </c>
      <c r="H267" s="214">
        <f>SUMIFS('Detail from revised'!AP:AP,'Detail from revised'!$E:$E,'App 2 Revenue Budget'!$A267,'Detail from revised'!$P:$P,'App 2 Revenue Budget'!$F267,'Detail from revised'!$C:$C,"NCOS")</f>
        <v>-90000</v>
      </c>
      <c r="I267" s="214">
        <f>SUMIFS('Detail from revised'!AQ:AQ,'Detail from revised'!$E:$E,'App 2 Revenue Budget'!$A267,'Detail from revised'!$P:$P,'App 2 Revenue Budget'!$F267,'Detail from revised'!$C:$C,"NCOS")</f>
        <v>0</v>
      </c>
      <c r="J267" s="214">
        <f>SUMIFS('Detail from revised'!AS:AS,'Detail from revised'!$E:$E,'App 2 Revenue Budget'!$A267,'Detail from revised'!$P:$P,'App 2 Revenue Budget'!$F267,'Detail from revised'!$C:$C,"NCOS")</f>
        <v>-90000</v>
      </c>
      <c r="K267" s="214">
        <f>+J267-G267</f>
        <v>0</v>
      </c>
      <c r="L267" s="338"/>
    </row>
    <row r="268" spans="1:13" s="219" customFormat="1" x14ac:dyDescent="0.3">
      <c r="B268" s="228"/>
      <c r="C268" s="228"/>
      <c r="D268" s="221" t="s">
        <v>1263</v>
      </c>
      <c r="E268" s="221" t="s">
        <v>1295</v>
      </c>
      <c r="F268" s="222"/>
      <c r="G268" s="223">
        <f>G267+G266</f>
        <v>-61880</v>
      </c>
      <c r="H268" s="223">
        <f>H267+H266</f>
        <v>-66880</v>
      </c>
      <c r="I268" s="223">
        <f>I267+I266</f>
        <v>0</v>
      </c>
      <c r="J268" s="223">
        <f>J267+J266</f>
        <v>-66880</v>
      </c>
      <c r="K268" s="223">
        <f>K267+K266</f>
        <v>-5000</v>
      </c>
      <c r="L268" s="339">
        <f>IF(G268=0,"",K268/G268)</f>
        <v>8.0801551389786688E-2</v>
      </c>
      <c r="M268" s="329"/>
    </row>
    <row r="269" spans="1:13" x14ac:dyDescent="0.3">
      <c r="A269" t="s">
        <v>3414</v>
      </c>
      <c r="B269" s="7"/>
      <c r="C269" s="7"/>
      <c r="D269" s="7" t="s">
        <v>986</v>
      </c>
      <c r="E269" s="7"/>
      <c r="F269" s="217" t="s">
        <v>1185</v>
      </c>
      <c r="G269" s="214">
        <f>SUMIFS('Detail from revised'!V:V,'Detail from revised'!$E:$E,'App 2 Revenue Budget'!$A269,'Detail from revised'!$P:$P,'App 2 Revenue Budget'!$F269,'Detail from revised'!$C:$C,"NCOS")</f>
        <v>323584</v>
      </c>
      <c r="H269" s="214">
        <f>SUMIFS('Detail from revised'!AP:AP,'Detail from revised'!$E:$E,'App 2 Revenue Budget'!$A269,'Detail from revised'!$P:$P,'App 2 Revenue Budget'!$F269,'Detail from revised'!$C:$C,"NCOS")</f>
        <v>293120</v>
      </c>
      <c r="I269" s="214">
        <f>SUMIFS('Detail from revised'!AQ:AQ,'Detail from revised'!$E:$E,'App 2 Revenue Budget'!$A269,'Detail from revised'!$P:$P,'App 2 Revenue Budget'!$F269,'Detail from revised'!$C:$C,"NCOS")</f>
        <v>50000</v>
      </c>
      <c r="J269" s="214">
        <f>SUMIFS('Detail from revised'!AS:AS,'Detail from revised'!$E:$E,'App 2 Revenue Budget'!$A269,'Detail from revised'!$P:$P,'App 2 Revenue Budget'!$F269,'Detail from revised'!$C:$C,"NCOS")</f>
        <v>343120</v>
      </c>
      <c r="K269" s="214">
        <f>+J269-G269</f>
        <v>19536</v>
      </c>
      <c r="L269" s="337"/>
    </row>
    <row r="270" spans="1:13" x14ac:dyDescent="0.3">
      <c r="A270" t="s">
        <v>3414</v>
      </c>
      <c r="B270" s="7"/>
      <c r="C270" s="7"/>
      <c r="D270" s="7" t="s">
        <v>986</v>
      </c>
      <c r="E270" s="7"/>
      <c r="F270" s="217" t="s">
        <v>1186</v>
      </c>
      <c r="G270" s="214">
        <f>SUMIFS('Detail from revised'!V:V,'Detail from revised'!$E:$E,'App 2 Revenue Budget'!$A270,'Detail from revised'!$P:$P,'App 2 Revenue Budget'!$F270,'Detail from revised'!$C:$C,"NCOS")</f>
        <v>-10000</v>
      </c>
      <c r="H270" s="214">
        <f>SUMIFS('Detail from revised'!AP:AP,'Detail from revised'!$E:$E,'App 2 Revenue Budget'!$A270,'Detail from revised'!$P:$P,'App 2 Revenue Budget'!$F270,'Detail from revised'!$C:$C,"NCOS")</f>
        <v>-10000</v>
      </c>
      <c r="I270" s="214">
        <f>SUMIFS('Detail from revised'!AQ:AQ,'Detail from revised'!$E:$E,'App 2 Revenue Budget'!$A270,'Detail from revised'!$P:$P,'App 2 Revenue Budget'!$F270,'Detail from revised'!$C:$C,"NCOS")</f>
        <v>0</v>
      </c>
      <c r="J270" s="214">
        <f>SUMIFS('Detail from revised'!AS:AS,'Detail from revised'!$E:$E,'App 2 Revenue Budget'!$A270,'Detail from revised'!$P:$P,'App 2 Revenue Budget'!$F270,'Detail from revised'!$C:$C,"NCOS")</f>
        <v>-10000</v>
      </c>
      <c r="K270" s="214">
        <f>+J270-G270</f>
        <v>0</v>
      </c>
      <c r="L270" s="338"/>
    </row>
    <row r="271" spans="1:13" s="219" customFormat="1" x14ac:dyDescent="0.3">
      <c r="B271" s="228"/>
      <c r="C271" s="228"/>
      <c r="D271" s="221" t="s">
        <v>1264</v>
      </c>
      <c r="E271" s="221" t="s">
        <v>1316</v>
      </c>
      <c r="F271" s="222"/>
      <c r="G271" s="223">
        <f>G270+G269</f>
        <v>313584</v>
      </c>
      <c r="H271" s="223">
        <f>H270+H269</f>
        <v>283120</v>
      </c>
      <c r="I271" s="223">
        <f>I270+I269</f>
        <v>50000</v>
      </c>
      <c r="J271" s="223">
        <f>J270+J269</f>
        <v>333120</v>
      </c>
      <c r="K271" s="223">
        <f>K270+K269</f>
        <v>19536</v>
      </c>
      <c r="L271" s="339">
        <f>IF(G271=0,"",K271/G271)</f>
        <v>6.2299096892698608E-2</v>
      </c>
      <c r="M271" s="329"/>
    </row>
    <row r="272" spans="1:13" x14ac:dyDescent="0.3">
      <c r="A272" t="s">
        <v>3415</v>
      </c>
      <c r="B272" s="7"/>
      <c r="C272" s="7"/>
      <c r="D272" s="7" t="s">
        <v>994</v>
      </c>
      <c r="E272" s="7"/>
      <c r="F272" s="217" t="s">
        <v>1185</v>
      </c>
      <c r="G272" s="214">
        <f>SUMIFS('Detail from revised'!V:V,'Detail from revised'!$E:$E,'App 2 Revenue Budget'!$A272,'Detail from revised'!$P:$P,'App 2 Revenue Budget'!$F272,'Detail from revised'!$C:$C,"NCOS")</f>
        <v>13650</v>
      </c>
      <c r="H272" s="214">
        <f>SUMIFS('Detail from revised'!AP:AP,'Detail from revised'!$E:$E,'App 2 Revenue Budget'!$A272,'Detail from revised'!$P:$P,'App 2 Revenue Budget'!$F272,'Detail from revised'!$C:$C,"NCOS")</f>
        <v>12870</v>
      </c>
      <c r="I272" s="214">
        <f>SUMIFS('Detail from revised'!AQ:AQ,'Detail from revised'!$E:$E,'App 2 Revenue Budget'!$A272,'Detail from revised'!$P:$P,'App 2 Revenue Budget'!$F272,'Detail from revised'!$C:$C,"NCOS")</f>
        <v>0</v>
      </c>
      <c r="J272" s="214">
        <f>SUMIFS('Detail from revised'!AS:AS,'Detail from revised'!$E:$E,'App 2 Revenue Budget'!$A272,'Detail from revised'!$P:$P,'App 2 Revenue Budget'!$F272,'Detail from revised'!$C:$C,"NCOS")</f>
        <v>12870</v>
      </c>
      <c r="K272" s="214">
        <f>+J272-G272</f>
        <v>-780</v>
      </c>
      <c r="L272" s="337"/>
    </row>
    <row r="273" spans="1:13" x14ac:dyDescent="0.3">
      <c r="A273" t="s">
        <v>3415</v>
      </c>
      <c r="B273" s="7"/>
      <c r="C273" s="7"/>
      <c r="D273" s="7" t="s">
        <v>994</v>
      </c>
      <c r="E273" s="7"/>
      <c r="F273" s="217" t="s">
        <v>1186</v>
      </c>
      <c r="G273" s="214">
        <f>SUMIFS('Detail from revised'!V:V,'Detail from revised'!$E:$E,'App 2 Revenue Budget'!$A273,'Detail from revised'!$P:$P,'App 2 Revenue Budget'!$F273,'Detail from revised'!$C:$C,"NCOS")</f>
        <v>-1500</v>
      </c>
      <c r="H273" s="214">
        <f>SUMIFS('Detail from revised'!AP:AP,'Detail from revised'!$E:$E,'App 2 Revenue Budget'!$A273,'Detail from revised'!$P:$P,'App 2 Revenue Budget'!$F273,'Detail from revised'!$C:$C,"NCOS")</f>
        <v>-2500</v>
      </c>
      <c r="I273" s="214">
        <f>SUMIFS('Detail from revised'!AQ:AQ,'Detail from revised'!$E:$E,'App 2 Revenue Budget'!$A273,'Detail from revised'!$P:$P,'App 2 Revenue Budget'!$F273,'Detail from revised'!$C:$C,"NCOS")</f>
        <v>0</v>
      </c>
      <c r="J273" s="214">
        <f>SUMIFS('Detail from revised'!AS:AS,'Detail from revised'!$E:$E,'App 2 Revenue Budget'!$A273,'Detail from revised'!$P:$P,'App 2 Revenue Budget'!$F273,'Detail from revised'!$C:$C,"NCOS")</f>
        <v>-2500</v>
      </c>
      <c r="K273" s="214">
        <f>+J273-G273</f>
        <v>-1000</v>
      </c>
      <c r="L273" s="338"/>
    </row>
    <row r="274" spans="1:13" s="219" customFormat="1" x14ac:dyDescent="0.3">
      <c r="B274" s="228"/>
      <c r="C274" s="228"/>
      <c r="D274" s="221" t="s">
        <v>1265</v>
      </c>
      <c r="E274" s="221" t="s">
        <v>3567</v>
      </c>
      <c r="F274" s="222"/>
      <c r="G274" s="223">
        <f>G273+G272</f>
        <v>12150</v>
      </c>
      <c r="H274" s="223">
        <f>H273+H272</f>
        <v>10370</v>
      </c>
      <c r="I274" s="223">
        <f>I273+I272</f>
        <v>0</v>
      </c>
      <c r="J274" s="223">
        <f>J273+J272</f>
        <v>10370</v>
      </c>
      <c r="K274" s="223">
        <f>K273+K272</f>
        <v>-1780</v>
      </c>
      <c r="L274" s="339">
        <f>IF(G274=0,"",K274/G274)</f>
        <v>-0.14650205761316873</v>
      </c>
      <c r="M274" s="329"/>
    </row>
    <row r="275" spans="1:13" x14ac:dyDescent="0.3">
      <c r="A275" t="s">
        <v>3551</v>
      </c>
      <c r="B275" s="216"/>
      <c r="C275" s="216"/>
      <c r="D275" s="7" t="s">
        <v>822</v>
      </c>
      <c r="E275" s="7"/>
      <c r="F275" s="217" t="s">
        <v>1185</v>
      </c>
      <c r="G275" s="214">
        <f>SUMIFS('Detail from revised'!V:V,'Detail from revised'!$E:$E,'App 2 Revenue Budget'!$A275,'Detail from revised'!$P:$P,'App 2 Revenue Budget'!$F275,'Detail from revised'!$C:$C,"NCOS")</f>
        <v>3900</v>
      </c>
      <c r="H275" s="214">
        <f>SUMIFS('Detail from revised'!AP:AP,'Detail from revised'!$E:$E,'App 2 Revenue Budget'!$A275,'Detail from revised'!$P:$P,'App 2 Revenue Budget'!$F275,'Detail from revised'!$C:$C,"NCOS")</f>
        <v>3900</v>
      </c>
      <c r="I275" s="214">
        <f>SUMIFS('Detail from revised'!AQ:AQ,'Detail from revised'!$E:$E,'App 2 Revenue Budget'!$A275,'Detail from revised'!$P:$P,'App 2 Revenue Budget'!$F275,'Detail from revised'!$C:$C,"NCOS")</f>
        <v>0</v>
      </c>
      <c r="J275" s="214">
        <f>SUMIFS('Detail from revised'!AS:AS,'Detail from revised'!$E:$E,'App 2 Revenue Budget'!$A275,'Detail from revised'!$P:$P,'App 2 Revenue Budget'!$F275,'Detail from revised'!$C:$C,"NCOS")</f>
        <v>3900</v>
      </c>
      <c r="K275" s="214">
        <f>+J275-G275</f>
        <v>0</v>
      </c>
      <c r="L275" s="337"/>
    </row>
    <row r="276" spans="1:13" x14ac:dyDescent="0.3">
      <c r="A276" t="s">
        <v>3551</v>
      </c>
      <c r="B276" s="216"/>
      <c r="C276" s="216"/>
      <c r="D276" s="7" t="s">
        <v>822</v>
      </c>
      <c r="E276" s="7"/>
      <c r="F276" s="217" t="s">
        <v>1186</v>
      </c>
      <c r="G276" s="214">
        <f>SUMIFS('Detail from revised'!V:V,'Detail from revised'!$E:$E,'App 2 Revenue Budget'!$A276,'Detail from revised'!$P:$P,'App 2 Revenue Budget'!$F276,'Detail from revised'!$C:$C,"NCOS")</f>
        <v>-3100</v>
      </c>
      <c r="H276" s="214">
        <f>SUMIFS('Detail from revised'!AP:AP,'Detail from revised'!$E:$E,'App 2 Revenue Budget'!$A276,'Detail from revised'!$P:$P,'App 2 Revenue Budget'!$F276,'Detail from revised'!$C:$C,"NCOS")</f>
        <v>-3100</v>
      </c>
      <c r="I276" s="214">
        <f>SUMIFS('Detail from revised'!AQ:AQ,'Detail from revised'!$E:$E,'App 2 Revenue Budget'!$A276,'Detail from revised'!$P:$P,'App 2 Revenue Budget'!$F276,'Detail from revised'!$C:$C,"NCOS")</f>
        <v>0</v>
      </c>
      <c r="J276" s="214">
        <f>SUMIFS('Detail from revised'!AS:AS,'Detail from revised'!$E:$E,'App 2 Revenue Budget'!$A276,'Detail from revised'!$P:$P,'App 2 Revenue Budget'!$F276,'Detail from revised'!$C:$C,"NCOS")</f>
        <v>-3100</v>
      </c>
      <c r="K276" s="214">
        <f>+J276-G276</f>
        <v>0</v>
      </c>
      <c r="L276" s="338"/>
    </row>
    <row r="277" spans="1:13" s="219" customFormat="1" x14ac:dyDescent="0.3">
      <c r="B277" s="220"/>
      <c r="C277" s="220"/>
      <c r="D277" s="221" t="s">
        <v>1249</v>
      </c>
      <c r="E277" s="221" t="s">
        <v>3571</v>
      </c>
      <c r="F277" s="222"/>
      <c r="G277" s="223">
        <f>G276+G275</f>
        <v>800</v>
      </c>
      <c r="H277" s="223">
        <f>H276+H275</f>
        <v>800</v>
      </c>
      <c r="I277" s="223">
        <f>I276+I275</f>
        <v>0</v>
      </c>
      <c r="J277" s="223">
        <f>J276+J275</f>
        <v>800</v>
      </c>
      <c r="K277" s="223">
        <f>K276+K275</f>
        <v>0</v>
      </c>
      <c r="L277" s="339">
        <f>IF(G277=0,"",K277/G277)</f>
        <v>0</v>
      </c>
      <c r="M277" s="329"/>
    </row>
    <row r="278" spans="1:13" x14ac:dyDescent="0.3">
      <c r="A278" t="s">
        <v>3416</v>
      </c>
      <c r="B278" s="7"/>
      <c r="C278" s="7"/>
      <c r="D278" s="7" t="s">
        <v>1009</v>
      </c>
      <c r="E278" s="7"/>
      <c r="F278" s="217" t="s">
        <v>1185</v>
      </c>
      <c r="G278" s="214">
        <f>SUMIFS('Detail from revised'!V:V,'Detail from revised'!$E:$E,'App 2 Revenue Budget'!$A278,'Detail from revised'!$P:$P,'App 2 Revenue Budget'!$F278,'Detail from revised'!$C:$C,"NCOS")</f>
        <v>687495</v>
      </c>
      <c r="H278" s="214">
        <f>SUMIFS('Detail from revised'!AP:AP,'Detail from revised'!$E:$E,'App 2 Revenue Budget'!$A278,'Detail from revised'!$P:$P,'App 2 Revenue Budget'!$F278,'Detail from revised'!$C:$C,"NCOS")</f>
        <v>684080</v>
      </c>
      <c r="I278" s="214">
        <f>SUMIFS('Detail from revised'!AQ:AQ,'Detail from revised'!$E:$E,'App 2 Revenue Budget'!$A278,'Detail from revised'!$P:$P,'App 2 Revenue Budget'!$F278,'Detail from revised'!$C:$C,"NCOS")</f>
        <v>190000</v>
      </c>
      <c r="J278" s="214">
        <f>SUMIFS('Detail from revised'!AS:AS,'Detail from revised'!$E:$E,'App 2 Revenue Budget'!$A278,'Detail from revised'!$P:$P,'App 2 Revenue Budget'!$F278,'Detail from revised'!$C:$C,"NCOS")</f>
        <v>874080</v>
      </c>
      <c r="K278" s="214">
        <f>+J278-G278</f>
        <v>186585</v>
      </c>
      <c r="L278" s="337"/>
      <c r="M278" s="8" t="s">
        <v>3484</v>
      </c>
    </row>
    <row r="279" spans="1:13" x14ac:dyDescent="0.3">
      <c r="A279" t="s">
        <v>3416</v>
      </c>
      <c r="B279" s="7"/>
      <c r="C279" s="7"/>
      <c r="D279" s="7" t="s">
        <v>1009</v>
      </c>
      <c r="E279" s="7"/>
      <c r="F279" s="217" t="s">
        <v>1186</v>
      </c>
      <c r="G279" s="214">
        <f>SUMIFS('Detail from revised'!V:V,'Detail from revised'!$E:$E,'App 2 Revenue Budget'!$A279,'Detail from revised'!$P:$P,'App 2 Revenue Budget'!$F279,'Detail from revised'!$C:$C,"NCOS")</f>
        <v>0</v>
      </c>
      <c r="H279" s="214">
        <f>SUMIFS('Detail from revised'!AP:AP,'Detail from revised'!$E:$E,'App 2 Revenue Budget'!$A279,'Detail from revised'!$P:$P,'App 2 Revenue Budget'!$F279,'Detail from revised'!$C:$C,"NCOS")</f>
        <v>0</v>
      </c>
      <c r="I279" s="214">
        <f>SUMIFS('Detail from revised'!AQ:AQ,'Detail from revised'!$E:$E,'App 2 Revenue Budget'!$A279,'Detail from revised'!$P:$P,'App 2 Revenue Budget'!$F279,'Detail from revised'!$C:$C,"NCOS")</f>
        <v>0</v>
      </c>
      <c r="J279" s="214">
        <f>SUMIFS('Detail from revised'!AS:AS,'Detail from revised'!$E:$E,'App 2 Revenue Budget'!$A279,'Detail from revised'!$P:$P,'App 2 Revenue Budget'!$F279,'Detail from revised'!$C:$C,"NCOS")</f>
        <v>0</v>
      </c>
      <c r="K279" s="214">
        <f>+J279-G279</f>
        <v>0</v>
      </c>
      <c r="L279" s="338"/>
    </row>
    <row r="280" spans="1:13" s="219" customFormat="1" x14ac:dyDescent="0.3">
      <c r="B280" s="228"/>
      <c r="C280" s="228"/>
      <c r="D280" s="221" t="s">
        <v>1267</v>
      </c>
      <c r="E280" s="221" t="s">
        <v>1316</v>
      </c>
      <c r="F280" s="222"/>
      <c r="G280" s="223">
        <f>G279+G278</f>
        <v>687495</v>
      </c>
      <c r="H280" s="223">
        <f>H279+H278</f>
        <v>684080</v>
      </c>
      <c r="I280" s="223">
        <f>I279+I278</f>
        <v>190000</v>
      </c>
      <c r="J280" s="223">
        <f>J279+J278</f>
        <v>874080</v>
      </c>
      <c r="K280" s="223">
        <f>K279+K278</f>
        <v>186585</v>
      </c>
      <c r="L280" s="339">
        <f>IF(G280=0,"",K280/G280)</f>
        <v>0.27139833744245412</v>
      </c>
      <c r="M280" s="329"/>
    </row>
    <row r="281" spans="1:13" x14ac:dyDescent="0.3">
      <c r="A281" t="s">
        <v>3417</v>
      </c>
      <c r="B281" s="7"/>
      <c r="C281" s="7"/>
      <c r="D281" s="7" t="s">
        <v>1019</v>
      </c>
      <c r="E281" s="7"/>
      <c r="F281" s="217" t="s">
        <v>1185</v>
      </c>
      <c r="G281" s="214">
        <f>SUMIFS('Detail from revised'!V:V,'Detail from revised'!$E:$E,'App 2 Revenue Budget'!$A281,'Detail from revised'!$P:$P,'App 2 Revenue Budget'!$F281,'Detail from revised'!$C:$C,"NCOS")</f>
        <v>50160</v>
      </c>
      <c r="H281" s="214">
        <f>SUMIFS('Detail from revised'!AP:AP,'Detail from revised'!$E:$E,'App 2 Revenue Budget'!$A281,'Detail from revised'!$P:$P,'App 2 Revenue Budget'!$F281,'Detail from revised'!$C:$C,"NCOS")</f>
        <v>49880</v>
      </c>
      <c r="I281" s="214">
        <f>SUMIFS('Detail from revised'!AQ:AQ,'Detail from revised'!$E:$E,'App 2 Revenue Budget'!$A281,'Detail from revised'!$P:$P,'App 2 Revenue Budget'!$F281,'Detail from revised'!$C:$C,"NCOS")</f>
        <v>0</v>
      </c>
      <c r="J281" s="214">
        <f>SUMIFS('Detail from revised'!AS:AS,'Detail from revised'!$E:$E,'App 2 Revenue Budget'!$A281,'Detail from revised'!$P:$P,'App 2 Revenue Budget'!$F281,'Detail from revised'!$C:$C,"NCOS")</f>
        <v>49880</v>
      </c>
      <c r="K281" s="214">
        <f>+J281-G281</f>
        <v>-280</v>
      </c>
      <c r="L281" s="337"/>
    </row>
    <row r="282" spans="1:13" x14ac:dyDescent="0.3">
      <c r="A282" t="s">
        <v>3417</v>
      </c>
      <c r="B282" s="7"/>
      <c r="C282" s="7"/>
      <c r="D282" s="7" t="s">
        <v>1019</v>
      </c>
      <c r="E282" s="7"/>
      <c r="F282" s="217" t="s">
        <v>1186</v>
      </c>
      <c r="G282" s="214">
        <f>SUMIFS('Detail from revised'!V:V,'Detail from revised'!$E:$E,'App 2 Revenue Budget'!$A282,'Detail from revised'!$P:$P,'App 2 Revenue Budget'!$F282,'Detail from revised'!$C:$C,"NCOS")</f>
        <v>-1800</v>
      </c>
      <c r="H282" s="214">
        <f>SUMIFS('Detail from revised'!AP:AP,'Detail from revised'!$E:$E,'App 2 Revenue Budget'!$A282,'Detail from revised'!$P:$P,'App 2 Revenue Budget'!$F282,'Detail from revised'!$C:$C,"NCOS")</f>
        <v>-1500</v>
      </c>
      <c r="I282" s="214">
        <f>SUMIFS('Detail from revised'!AQ:AQ,'Detail from revised'!$E:$E,'App 2 Revenue Budget'!$A282,'Detail from revised'!$P:$P,'App 2 Revenue Budget'!$F282,'Detail from revised'!$C:$C,"NCOS")</f>
        <v>0</v>
      </c>
      <c r="J282" s="214">
        <f>SUMIFS('Detail from revised'!AS:AS,'Detail from revised'!$E:$E,'App 2 Revenue Budget'!$A282,'Detail from revised'!$P:$P,'App 2 Revenue Budget'!$F282,'Detail from revised'!$C:$C,"NCOS")</f>
        <v>-1500</v>
      </c>
      <c r="K282" s="214">
        <f>+J282-G282</f>
        <v>300</v>
      </c>
      <c r="L282" s="338"/>
    </row>
    <row r="283" spans="1:13" s="219" customFormat="1" x14ac:dyDescent="0.3">
      <c r="B283" s="228"/>
      <c r="C283" s="228"/>
      <c r="D283" s="221" t="s">
        <v>1270</v>
      </c>
      <c r="E283" s="221" t="s">
        <v>3567</v>
      </c>
      <c r="F283" s="222"/>
      <c r="G283" s="223">
        <f>G282+G281</f>
        <v>48360</v>
      </c>
      <c r="H283" s="223">
        <f>H282+H281</f>
        <v>48380</v>
      </c>
      <c r="I283" s="223">
        <f>I282+I281</f>
        <v>0</v>
      </c>
      <c r="J283" s="223">
        <f>J282+J281</f>
        <v>48380</v>
      </c>
      <c r="K283" s="223">
        <f>K282+K281</f>
        <v>20</v>
      </c>
      <c r="L283" s="339">
        <f>IF(G283=0,"",K283/G283)</f>
        <v>4.1356492969396195E-4</v>
      </c>
      <c r="M283" s="329"/>
    </row>
    <row r="284" spans="1:13" x14ac:dyDescent="0.3">
      <c r="A284" t="s">
        <v>3418</v>
      </c>
      <c r="B284" s="7"/>
      <c r="C284" s="7"/>
      <c r="D284" s="7" t="s">
        <v>1029</v>
      </c>
      <c r="E284" s="7"/>
      <c r="F284" s="217" t="s">
        <v>1185</v>
      </c>
      <c r="G284" s="214">
        <f>SUMIFS('Detail from revised'!V:V,'Detail from revised'!$E:$E,'App 2 Revenue Budget'!$A284,'Detail from revised'!$P:$P,'App 2 Revenue Budget'!$F284,'Detail from revised'!$C:$C,"NCOS")</f>
        <v>120970</v>
      </c>
      <c r="H284" s="214">
        <f>SUMIFS('Detail from revised'!AP:AP,'Detail from revised'!$E:$E,'App 2 Revenue Budget'!$A284,'Detail from revised'!$P:$P,'App 2 Revenue Budget'!$F284,'Detail from revised'!$C:$C,"NCOS")</f>
        <v>70970</v>
      </c>
      <c r="I284" s="214">
        <f>SUMIFS('Detail from revised'!AQ:AQ,'Detail from revised'!$E:$E,'App 2 Revenue Budget'!$A284,'Detail from revised'!$P:$P,'App 2 Revenue Budget'!$F284,'Detail from revised'!$C:$C,"NCOS")</f>
        <v>0</v>
      </c>
      <c r="J284" s="214">
        <f>SUMIFS('Detail from revised'!AS:AS,'Detail from revised'!$E:$E,'App 2 Revenue Budget'!$A284,'Detail from revised'!$P:$P,'App 2 Revenue Budget'!$F284,'Detail from revised'!$C:$C,"NCOS")</f>
        <v>70970</v>
      </c>
      <c r="K284" s="214">
        <f>+J284-G284</f>
        <v>-50000</v>
      </c>
      <c r="L284" s="337"/>
      <c r="M284" s="8" t="s">
        <v>3485</v>
      </c>
    </row>
    <row r="285" spans="1:13" x14ac:dyDescent="0.3">
      <c r="A285" t="s">
        <v>3418</v>
      </c>
      <c r="B285" s="7"/>
      <c r="C285" s="7"/>
      <c r="D285" s="7" t="s">
        <v>1029</v>
      </c>
      <c r="E285" s="7"/>
      <c r="F285" s="217" t="s">
        <v>1186</v>
      </c>
      <c r="G285" s="214">
        <f>SUMIFS('Detail from revised'!V:V,'Detail from revised'!$E:$E,'App 2 Revenue Budget'!$A285,'Detail from revised'!$P:$P,'App 2 Revenue Budget'!$F285,'Detail from revised'!$C:$C,"NCOS")</f>
        <v>0</v>
      </c>
      <c r="H285" s="214">
        <f>SUMIFS('Detail from revised'!AP:AP,'Detail from revised'!$E:$E,'App 2 Revenue Budget'!$A285,'Detail from revised'!$P:$P,'App 2 Revenue Budget'!$F285,'Detail from revised'!$C:$C,"NCOS")</f>
        <v>0</v>
      </c>
      <c r="I285" s="214">
        <f>SUMIFS('Detail from revised'!AQ:AQ,'Detail from revised'!$E:$E,'App 2 Revenue Budget'!$A285,'Detail from revised'!$P:$P,'App 2 Revenue Budget'!$F285,'Detail from revised'!$C:$C,"NCOS")</f>
        <v>0</v>
      </c>
      <c r="J285" s="214">
        <f>SUMIFS('Detail from revised'!AS:AS,'Detail from revised'!$E:$E,'App 2 Revenue Budget'!$A285,'Detail from revised'!$P:$P,'App 2 Revenue Budget'!$F285,'Detail from revised'!$C:$C,"NCOS")</f>
        <v>0</v>
      </c>
      <c r="K285" s="214">
        <f>+J285-G285</f>
        <v>0</v>
      </c>
      <c r="L285" s="338"/>
    </row>
    <row r="286" spans="1:13" s="219" customFormat="1" x14ac:dyDescent="0.3">
      <c r="B286" s="228"/>
      <c r="C286" s="228"/>
      <c r="D286" s="221" t="s">
        <v>1271</v>
      </c>
      <c r="E286" s="221" t="s">
        <v>3567</v>
      </c>
      <c r="F286" s="222"/>
      <c r="G286" s="223">
        <f>G285+G284</f>
        <v>120970</v>
      </c>
      <c r="H286" s="223">
        <f>H285+H284</f>
        <v>70970</v>
      </c>
      <c r="I286" s="223">
        <f>I285+I284</f>
        <v>0</v>
      </c>
      <c r="J286" s="223">
        <f>J285+J284</f>
        <v>70970</v>
      </c>
      <c r="K286" s="223">
        <f>K285+K284</f>
        <v>-50000</v>
      </c>
      <c r="L286" s="339">
        <f>IF(G286=0,"",K286/G286)</f>
        <v>-0.41332561792179878</v>
      </c>
      <c r="M286" s="329"/>
    </row>
    <row r="287" spans="1:13" ht="15" thickBot="1" x14ac:dyDescent="0.35">
      <c r="F287" s="212"/>
      <c r="G287" s="215"/>
      <c r="H287" s="215"/>
      <c r="I287" s="215"/>
      <c r="J287" s="215"/>
      <c r="K287" s="215"/>
      <c r="L287" s="336"/>
    </row>
    <row r="288" spans="1:13" s="229" customFormat="1" ht="15" thickBot="1" x14ac:dyDescent="0.35">
      <c r="C288" s="374" t="s">
        <v>3454</v>
      </c>
      <c r="D288" s="375"/>
      <c r="E288" s="376"/>
      <c r="F288" s="230"/>
      <c r="G288" s="226">
        <f>SUM(G125:G286)/2</f>
        <v>7009860</v>
      </c>
      <c r="H288" s="226">
        <f>SUM(H125:H286)/2</f>
        <v>6641335</v>
      </c>
      <c r="I288" s="226">
        <f>SUM(I125:I286)/2</f>
        <v>902000</v>
      </c>
      <c r="J288" s="226">
        <f>SUM(J125:J286)/2</f>
        <v>7543335</v>
      </c>
      <c r="K288" s="226">
        <f>SUM(K125:K286)/2</f>
        <v>533475</v>
      </c>
      <c r="L288" s="340"/>
      <c r="M288" s="330"/>
    </row>
    <row r="289" spans="1:12" x14ac:dyDescent="0.3">
      <c r="F289" s="212"/>
      <c r="G289" s="215"/>
      <c r="H289" s="215"/>
      <c r="I289" s="215"/>
      <c r="J289" s="215"/>
      <c r="K289" s="215"/>
      <c r="L289" s="336"/>
    </row>
    <row r="290" spans="1:12" x14ac:dyDescent="0.3">
      <c r="F290" s="212"/>
      <c r="G290" s="215"/>
      <c r="H290" s="215"/>
      <c r="I290" s="215"/>
      <c r="J290" s="215"/>
      <c r="K290" s="215"/>
      <c r="L290" s="336"/>
    </row>
    <row r="291" spans="1:12" ht="15" thickBot="1" x14ac:dyDescent="0.35">
      <c r="F291" s="212"/>
      <c r="G291" s="215"/>
      <c r="H291" s="215"/>
      <c r="I291" s="215"/>
      <c r="J291" s="215"/>
      <c r="K291" s="215"/>
      <c r="L291" s="336"/>
    </row>
    <row r="292" spans="1:12" ht="15" thickBot="1" x14ac:dyDescent="0.35">
      <c r="C292" s="360" t="s">
        <v>1275</v>
      </c>
      <c r="D292" s="361"/>
      <c r="E292" s="362"/>
      <c r="F292" s="232"/>
      <c r="G292" s="233">
        <f>+G288+G122+G28</f>
        <v>10027845</v>
      </c>
      <c r="H292" s="233">
        <f>+H288+H122+H28</f>
        <v>12131328</v>
      </c>
      <c r="I292" s="233">
        <f>+I288+I122+I28</f>
        <v>1100000</v>
      </c>
      <c r="J292" s="233">
        <f>+J288+J122+J28</f>
        <v>13231328</v>
      </c>
      <c r="K292" s="233">
        <f>+K288+K122+K28</f>
        <v>3203483</v>
      </c>
      <c r="L292" s="341"/>
    </row>
    <row r="293" spans="1:12" x14ac:dyDescent="0.3">
      <c r="F293" s="234"/>
      <c r="G293" s="215"/>
      <c r="H293" s="215"/>
      <c r="I293" s="215"/>
      <c r="J293" s="215"/>
      <c r="K293" s="215"/>
      <c r="L293" s="336"/>
    </row>
    <row r="294" spans="1:12" ht="15" thickBot="1" x14ac:dyDescent="0.35">
      <c r="F294" s="235"/>
      <c r="G294" s="236"/>
      <c r="H294" s="236"/>
      <c r="I294" s="236"/>
      <c r="J294" s="236"/>
      <c r="K294" s="236"/>
      <c r="L294" s="342"/>
    </row>
    <row r="295" spans="1:12" x14ac:dyDescent="0.3">
      <c r="G295" s="214"/>
      <c r="H295" s="214"/>
      <c r="I295" s="214"/>
      <c r="J295" s="214"/>
      <c r="L295" s="214"/>
    </row>
    <row r="296" spans="1:12" x14ac:dyDescent="0.3">
      <c r="A296" t="s">
        <v>1280</v>
      </c>
      <c r="G296" s="214"/>
      <c r="H296" s="214"/>
      <c r="I296" s="214"/>
      <c r="J296" s="214"/>
      <c r="L296" s="214"/>
    </row>
    <row r="297" spans="1:12" x14ac:dyDescent="0.3">
      <c r="G297" s="214"/>
      <c r="H297" s="214"/>
      <c r="I297" s="214"/>
      <c r="J297" s="214"/>
      <c r="L297" s="214"/>
    </row>
    <row r="298" spans="1:12" x14ac:dyDescent="0.3">
      <c r="G298" s="214"/>
      <c r="H298" s="214"/>
      <c r="I298" s="214"/>
      <c r="J298" s="214"/>
      <c r="L298" s="214"/>
    </row>
    <row r="299" spans="1:12" x14ac:dyDescent="0.3">
      <c r="G299" s="214"/>
      <c r="H299" s="214"/>
      <c r="I299" s="214"/>
      <c r="J299" s="214"/>
      <c r="L299" s="214"/>
    </row>
    <row r="300" spans="1:12" x14ac:dyDescent="0.3">
      <c r="G300" s="214"/>
      <c r="H300" s="214"/>
      <c r="I300" s="214"/>
      <c r="J300" s="214"/>
      <c r="L300" s="214"/>
    </row>
  </sheetData>
  <autoFilter ref="A9:L300"/>
  <mergeCells count="6">
    <mergeCell ref="C292:E292"/>
    <mergeCell ref="B3:L5"/>
    <mergeCell ref="B6:L6"/>
    <mergeCell ref="C28:E28"/>
    <mergeCell ref="C122:E122"/>
    <mergeCell ref="C288:E288"/>
  </mergeCells>
  <pageMargins left="0.70866141732283472" right="0.70866141732283472" top="0.74803149606299213" bottom="0.74803149606299213" header="0.31496062992125984" footer="0.31496062992125984"/>
  <pageSetup paperSize="9" scale="56" fitToHeight="0"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2:G14"/>
  <sheetViews>
    <sheetView workbookViewId="0">
      <selection activeCell="K6" sqref="K6"/>
    </sheetView>
  </sheetViews>
  <sheetFormatPr defaultRowHeight="14.4" x14ac:dyDescent="0.3"/>
  <cols>
    <col min="1" max="1" width="30.33203125" bestFit="1" customWidth="1"/>
    <col min="2" max="3" width="12.77734375" bestFit="1" customWidth="1"/>
    <col min="4" max="4" width="11.33203125" bestFit="1" customWidth="1"/>
    <col min="5" max="6" width="12.77734375" bestFit="1" customWidth="1"/>
    <col min="7" max="7" width="12.33203125" customWidth="1"/>
    <col min="11" max="11" width="32.33203125" bestFit="1" customWidth="1"/>
  </cols>
  <sheetData>
    <row r="2" spans="1:7" ht="15" thickBot="1" x14ac:dyDescent="0.35"/>
    <row r="3" spans="1:7" ht="43.2" x14ac:dyDescent="0.3">
      <c r="A3" s="345" t="s">
        <v>1292</v>
      </c>
      <c r="B3" s="346" t="s">
        <v>1277</v>
      </c>
      <c r="C3" s="346" t="s">
        <v>3278</v>
      </c>
      <c r="D3" s="346" t="s">
        <v>3447</v>
      </c>
      <c r="E3" s="346" t="s">
        <v>3279</v>
      </c>
      <c r="F3" s="346" t="s">
        <v>1278</v>
      </c>
      <c r="G3" s="346" t="s">
        <v>1278</v>
      </c>
    </row>
    <row r="4" spans="1:7" x14ac:dyDescent="0.3">
      <c r="A4" s="344"/>
      <c r="B4" s="351" t="s">
        <v>7</v>
      </c>
      <c r="C4" s="351" t="s">
        <v>7</v>
      </c>
      <c r="D4" s="351" t="s">
        <v>7</v>
      </c>
      <c r="E4" s="351" t="s">
        <v>7</v>
      </c>
      <c r="F4" s="351" t="s">
        <v>7</v>
      </c>
      <c r="G4" s="351" t="s">
        <v>1279</v>
      </c>
    </row>
    <row r="5" spans="1:7" x14ac:dyDescent="0.3">
      <c r="A5" s="1" t="s">
        <v>1345</v>
      </c>
      <c r="B5" s="347">
        <f>ROUND(SUMIF('App 2 Revenue Budget'!$E:$E,'Budget by Portfolio'!$A5,'App 2 Revenue Budget'!G:G)/1000,0)</f>
        <v>1402</v>
      </c>
      <c r="C5" s="347">
        <f>ROUND(SUMIF('App 2 Revenue Budget'!$E:$E,'Budget by Portfolio'!$A5,'App 2 Revenue Budget'!H:H)/1000,0)</f>
        <v>1166</v>
      </c>
      <c r="D5" s="347">
        <f>ROUND(SUMIF('App 2 Revenue Budget'!$E:$E,'Budget by Portfolio'!$A5,'App 2 Revenue Budget'!I:I)/1000,0)</f>
        <v>305</v>
      </c>
      <c r="E5" s="347">
        <f>ROUND(SUMIF('App 2 Revenue Budget'!$E:$E,'Budget by Portfolio'!$A5,'App 2 Revenue Budget'!J:J)/1000,0)</f>
        <v>1471</v>
      </c>
      <c r="F5" s="347">
        <f>ROUND(SUMIF('App 2 Revenue Budget'!$E:$E,'Budget by Portfolio'!$A5,'App 2 Revenue Budget'!K:K)/1000,0)</f>
        <v>69</v>
      </c>
      <c r="G5" s="348">
        <f>+F5/B5</f>
        <v>4.9215406562054205E-2</v>
      </c>
    </row>
    <row r="6" spans="1:7" x14ac:dyDescent="0.3">
      <c r="A6" s="1" t="s">
        <v>3567</v>
      </c>
      <c r="B6" s="347">
        <f>ROUND(SUMIF('App 2 Revenue Budget'!$E:$E,'Budget by Portfolio'!$A6,'App 2 Revenue Budget'!G:G)/1000,0)</f>
        <v>468</v>
      </c>
      <c r="C6" s="347">
        <f>ROUND(SUMIF('App 2 Revenue Budget'!$E:$E,'Budget by Portfolio'!$A6,'App 2 Revenue Budget'!H:H)/1000,0)</f>
        <v>826</v>
      </c>
      <c r="D6" s="347">
        <f>ROUND(SUMIF('App 2 Revenue Budget'!$E:$E,'Budget by Portfolio'!$A6,'App 2 Revenue Budget'!I:I)/1000,0)</f>
        <v>277</v>
      </c>
      <c r="E6" s="347">
        <f>ROUND(SUMIF('App 2 Revenue Budget'!$E:$E,'Budget by Portfolio'!$A6,'App 2 Revenue Budget'!J:J)/1000,0)</f>
        <v>1103</v>
      </c>
      <c r="F6" s="347">
        <f>ROUND(SUMIF('App 2 Revenue Budget'!$E:$E,'Budget by Portfolio'!$A6,'App 2 Revenue Budget'!K:K)/1000,0)</f>
        <v>635</v>
      </c>
      <c r="G6" s="348">
        <f t="shared" ref="G6:G14" si="0">+F6/B6</f>
        <v>1.3568376068376069</v>
      </c>
    </row>
    <row r="7" spans="1:7" x14ac:dyDescent="0.3">
      <c r="A7" s="1" t="s">
        <v>3571</v>
      </c>
      <c r="B7" s="347">
        <f>ROUND(SUMIF('App 2 Revenue Budget'!$E:$E,'Budget by Portfolio'!$A7,'App 2 Revenue Budget'!G:G)/1000,0)</f>
        <v>102</v>
      </c>
      <c r="C7" s="347">
        <f>ROUND(SUMIF('App 2 Revenue Budget'!$E:$E,'Budget by Portfolio'!$A7,'App 2 Revenue Budget'!H:H)/1000,0)</f>
        <v>100</v>
      </c>
      <c r="D7" s="347">
        <f>ROUND(SUMIF('App 2 Revenue Budget'!$E:$E,'Budget by Portfolio'!$A7,'App 2 Revenue Budget'!I:I)/1000,0)</f>
        <v>0</v>
      </c>
      <c r="E7" s="347">
        <f>ROUND(SUMIF('App 2 Revenue Budget'!$E:$E,'Budget by Portfolio'!$A7,'App 2 Revenue Budget'!J:J)/1000,0)</f>
        <v>100</v>
      </c>
      <c r="F7" s="347">
        <f>ROUND(SUMIF('App 2 Revenue Budget'!$E:$E,'Budget by Portfolio'!$A7,'App 2 Revenue Budget'!K:K)/1000,0)</f>
        <v>-1</v>
      </c>
      <c r="G7" s="348">
        <f t="shared" si="0"/>
        <v>-9.8039215686274508E-3</v>
      </c>
    </row>
    <row r="8" spans="1:7" x14ac:dyDescent="0.3">
      <c r="A8" s="1" t="s">
        <v>1546</v>
      </c>
      <c r="B8" s="347">
        <f>ROUND(SUMIF('App 2 Revenue Budget'!$E:$E,'Budget by Portfolio'!$A8,'App 2 Revenue Budget'!G:G)/1000,0)</f>
        <v>1641</v>
      </c>
      <c r="C8" s="347">
        <f>ROUND(SUMIF('App 2 Revenue Budget'!$E:$E,'Budget by Portfolio'!$A8,'App 2 Revenue Budget'!H:H)/1000,0)</f>
        <v>1562</v>
      </c>
      <c r="D8" s="347">
        <f>ROUND(SUMIF('App 2 Revenue Budget'!$E:$E,'Budget by Portfolio'!$A8,'App 2 Revenue Budget'!I:I)/1000,0)</f>
        <v>0</v>
      </c>
      <c r="E8" s="347">
        <f>ROUND(SUMIF('App 2 Revenue Budget'!$E:$E,'Budget by Portfolio'!$A8,'App 2 Revenue Budget'!J:J)/1000,0)</f>
        <v>1562</v>
      </c>
      <c r="F8" s="347">
        <f>ROUND(SUMIF('App 2 Revenue Budget'!$E:$E,'Budget by Portfolio'!$A8,'App 2 Revenue Budget'!K:K)/1000,0)</f>
        <v>-79</v>
      </c>
      <c r="G8" s="348">
        <f t="shared" si="0"/>
        <v>-4.8141377209018892E-2</v>
      </c>
    </row>
    <row r="9" spans="1:7" x14ac:dyDescent="0.3">
      <c r="A9" s="1" t="s">
        <v>3570</v>
      </c>
      <c r="B9" s="347">
        <f>ROUND(SUMIF('App 2 Revenue Budget'!$E:$E,'Budget by Portfolio'!$A9,'App 2 Revenue Budget'!G:G)/1000,0)</f>
        <v>12</v>
      </c>
      <c r="C9" s="347">
        <f>ROUND(SUMIF('App 2 Revenue Budget'!$E:$E,'Budget by Portfolio'!$A9,'App 2 Revenue Budget'!H:H)/1000,0)</f>
        <v>13</v>
      </c>
      <c r="D9" s="347">
        <f>ROUND(SUMIF('App 2 Revenue Budget'!$E:$E,'Budget by Portfolio'!$A9,'App 2 Revenue Budget'!I:I)/1000,0)</f>
        <v>0</v>
      </c>
      <c r="E9" s="347">
        <f>ROUND(SUMIF('App 2 Revenue Budget'!$E:$E,'Budget by Portfolio'!$A9,'App 2 Revenue Budget'!J:J)/1000,0)</f>
        <v>13</v>
      </c>
      <c r="F9" s="347">
        <f>ROUND(SUMIF('App 2 Revenue Budget'!$E:$E,'Budget by Portfolio'!$A9,'App 2 Revenue Budget'!K:K)/1000,0)</f>
        <v>0</v>
      </c>
      <c r="G9" s="348">
        <f t="shared" si="0"/>
        <v>0</v>
      </c>
    </row>
    <row r="10" spans="1:7" x14ac:dyDescent="0.3">
      <c r="A10" s="1" t="s">
        <v>1316</v>
      </c>
      <c r="B10" s="347">
        <f>ROUND(SUMIF('App 2 Revenue Budget'!$E:$E,'Budget by Portfolio'!$A10,'App 2 Revenue Budget'!G:G)/1000,0)</f>
        <v>1397</v>
      </c>
      <c r="C10" s="347">
        <f>ROUND(SUMIF('App 2 Revenue Budget'!$E:$E,'Budget by Portfolio'!$A10,'App 2 Revenue Budget'!H:H)/1000,0)</f>
        <v>3108</v>
      </c>
      <c r="D10" s="347">
        <f>ROUND(SUMIF('App 2 Revenue Budget'!$E:$E,'Budget by Portfolio'!$A10,'App 2 Revenue Budget'!I:I)/1000,0)</f>
        <v>240</v>
      </c>
      <c r="E10" s="347">
        <f>ROUND(SUMIF('App 2 Revenue Budget'!$E:$E,'Budget by Portfolio'!$A10,'App 2 Revenue Budget'!J:J)/1000,0)</f>
        <v>3348</v>
      </c>
      <c r="F10" s="347">
        <f>ROUND(SUMIF('App 2 Revenue Budget'!$E:$E,'Budget by Portfolio'!$A10,'App 2 Revenue Budget'!K:K)/1000,0)</f>
        <v>1951</v>
      </c>
      <c r="G10" s="348">
        <f t="shared" si="0"/>
        <v>1.3965640658554044</v>
      </c>
    </row>
    <row r="11" spans="1:7" x14ac:dyDescent="0.3">
      <c r="A11" s="1" t="s">
        <v>1295</v>
      </c>
      <c r="B11" s="347">
        <f>ROUND(SUMIF('App 2 Revenue Budget'!$E:$E,'Budget by Portfolio'!$A11,'App 2 Revenue Budget'!G:G)/1000,0)</f>
        <v>2394</v>
      </c>
      <c r="C11" s="347">
        <f>ROUND(SUMIF('App 2 Revenue Budget'!$E:$E,'Budget by Portfolio'!$A11,'App 2 Revenue Budget'!H:H)/1000,0)</f>
        <v>2895</v>
      </c>
      <c r="D11" s="347">
        <f>ROUND(SUMIF('App 2 Revenue Budget'!$E:$E,'Budget by Portfolio'!$A11,'App 2 Revenue Budget'!I:I)/1000,0)</f>
        <v>238</v>
      </c>
      <c r="E11" s="347">
        <f>ROUND(SUMIF('App 2 Revenue Budget'!$E:$E,'Budget by Portfolio'!$A11,'App 2 Revenue Budget'!J:J)/1000,0)</f>
        <v>3133</v>
      </c>
      <c r="F11" s="347">
        <f>ROUND(SUMIF('App 2 Revenue Budget'!$E:$E,'Budget by Portfolio'!$A11,'App 2 Revenue Budget'!K:K)/1000,0)</f>
        <v>738</v>
      </c>
      <c r="G11" s="348">
        <f t="shared" si="0"/>
        <v>0.30827067669172931</v>
      </c>
    </row>
    <row r="12" spans="1:7" x14ac:dyDescent="0.3">
      <c r="A12" s="1" t="s">
        <v>1379</v>
      </c>
      <c r="B12" s="347">
        <f>ROUND(SUMIF('App 2 Revenue Budget'!$E:$E,'Budget by Portfolio'!$A12,'App 2 Revenue Budget'!G:G)/1000,0)</f>
        <v>2588</v>
      </c>
      <c r="C12" s="347">
        <f>ROUND(SUMIF('App 2 Revenue Budget'!$E:$E,'Budget by Portfolio'!$A12,'App 2 Revenue Budget'!H:H)/1000,0)</f>
        <v>2436</v>
      </c>
      <c r="D12" s="347">
        <f>ROUND(SUMIF('App 2 Revenue Budget'!$E:$E,'Budget by Portfolio'!$A12,'App 2 Revenue Budget'!I:I)/1000,0)</f>
        <v>40</v>
      </c>
      <c r="E12" s="347">
        <f>ROUND(SUMIF('App 2 Revenue Budget'!$E:$E,'Budget by Portfolio'!$A12,'App 2 Revenue Budget'!J:J)/1000,0)</f>
        <v>2476</v>
      </c>
      <c r="F12" s="347">
        <f>ROUND(SUMIF('App 2 Revenue Budget'!$E:$E,'Budget by Portfolio'!$A12,'App 2 Revenue Budget'!K:K)/1000,0)</f>
        <v>-112</v>
      </c>
      <c r="G12" s="348">
        <f t="shared" si="0"/>
        <v>-4.3276661514683151E-2</v>
      </c>
    </row>
    <row r="13" spans="1:7" x14ac:dyDescent="0.3">
      <c r="A13" s="1" t="s">
        <v>3568</v>
      </c>
      <c r="B13" s="347">
        <f>ROUND(SUMIF('App 2 Revenue Budget'!$E:$E,'Budget by Portfolio'!$A13,'App 2 Revenue Budget'!G:G)/1000,0)</f>
        <v>24</v>
      </c>
      <c r="C13" s="347">
        <f>ROUND(SUMIF('App 2 Revenue Budget'!$E:$E,'Budget by Portfolio'!$A13,'App 2 Revenue Budget'!H:H)/1000,0)</f>
        <v>26</v>
      </c>
      <c r="D13" s="347">
        <f>ROUND(SUMIF('App 2 Revenue Budget'!$E:$E,'Budget by Portfolio'!$A13,'App 2 Revenue Budget'!I:I)/1000,0)</f>
        <v>0</v>
      </c>
      <c r="E13" s="347">
        <f>ROUND(SUMIF('App 2 Revenue Budget'!$E:$E,'Budget by Portfolio'!$A13,'App 2 Revenue Budget'!J:J)/1000,0)</f>
        <v>26</v>
      </c>
      <c r="F13" s="347">
        <f>ROUND(SUMIF('App 2 Revenue Budget'!$E:$E,'Budget by Portfolio'!$A13,'App 2 Revenue Budget'!K:K)/1000,0)</f>
        <v>2</v>
      </c>
      <c r="G13" s="348">
        <f t="shared" si="0"/>
        <v>8.3333333333333329E-2</v>
      </c>
    </row>
    <row r="14" spans="1:7" x14ac:dyDescent="0.3">
      <c r="A14" s="1"/>
      <c r="B14" s="349">
        <f>SUM(B5:B13)</f>
        <v>10028</v>
      </c>
      <c r="C14" s="349">
        <f>SUM(C5:C13)</f>
        <v>12132</v>
      </c>
      <c r="D14" s="349">
        <f>SUM(D5:D13)</f>
        <v>1100</v>
      </c>
      <c r="E14" s="349">
        <f>SUM(E5:E13)</f>
        <v>13232</v>
      </c>
      <c r="F14" s="349">
        <f>SUM(F5:F13)</f>
        <v>3203</v>
      </c>
      <c r="G14" s="350">
        <f t="shared" si="0"/>
        <v>0.31940566414040689</v>
      </c>
    </row>
  </sheetData>
  <sortState ref="K1:K300">
    <sortCondition ref="K1:K300"/>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003CE9621BA0B48A012CD1D16193BD1" ma:contentTypeVersion="10" ma:contentTypeDescription="Create a new document." ma:contentTypeScope="" ma:versionID="3fe285b5693def943cd1c8d6645043a7">
  <xsd:schema xmlns:xsd="http://www.w3.org/2001/XMLSchema" xmlns:xs="http://www.w3.org/2001/XMLSchema" xmlns:p="http://schemas.microsoft.com/office/2006/metadata/properties" targetNamespace="http://schemas.microsoft.com/office/2006/metadata/properties" ma:root="true" ma:fieldsID="1c6da7f7f8c03918de50aaf0bd1297a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6B9AA34-BB2D-4336-86A0-93261829C5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8BAB9CD-32FB-4047-82CE-E8D617B0DDB1}">
  <ds:schemaRefs>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6E032D17-90A3-4F94-8A02-0091DA6D544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vt:i4>
      </vt:variant>
    </vt:vector>
  </HeadingPairs>
  <TitlesOfParts>
    <vt:vector size="20" baseType="lpstr">
      <vt:lpstr>5.6 Funding</vt:lpstr>
      <vt:lpstr>6.2 CT Base</vt:lpstr>
      <vt:lpstr>Detail from revised</vt:lpstr>
      <vt:lpstr>7.2 NCOS Movement</vt:lpstr>
      <vt:lpstr>NCOS Summary</vt:lpstr>
      <vt:lpstr>11.2 Corporate Priorities</vt:lpstr>
      <vt:lpstr>7.3 Revenue by AD</vt:lpstr>
      <vt:lpstr>App 2 Revenue Budget</vt:lpstr>
      <vt:lpstr>Budget by Portfolio</vt:lpstr>
      <vt:lpstr>App 1 Revenue Budget £000</vt:lpstr>
      <vt:lpstr>App 2 Capital Programme</vt:lpstr>
      <vt:lpstr>App 3 MTFP</vt:lpstr>
      <vt:lpstr>8.5 Reserves Movement</vt:lpstr>
      <vt:lpstr>App 4 GF &amp; Reserves</vt:lpstr>
      <vt:lpstr>Errors &amp; Changes</vt:lpstr>
      <vt:lpstr>Category</vt:lpstr>
      <vt:lpstr>'App 1 Revenue Budget £000'!Print_Area</vt:lpstr>
      <vt:lpstr>'App 2 Revenue Budget'!Print_Area</vt:lpstr>
      <vt:lpstr>'App 1 Revenue Budget £000'!Print_Titles</vt:lpstr>
      <vt:lpstr>'App 2 Revenue Budget'!Print_Titles</vt:lpstr>
    </vt:vector>
  </TitlesOfParts>
  <Company>Eden District Council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Budgets 2022/23 &amp; Medium Term Financial Plan</dc:title>
  <dc:subject>Appendices 1-4</dc:subject>
  <dc:creator>Assistant Director - Finance &amp; Human Resources</dc:creator>
  <cp:keywords>Final; Budgets; 2022/23; Medium; Term; Financial; Plan; Appendices 1-4</cp:keywords>
  <cp:lastModifiedBy>Mandy Harris</cp:lastModifiedBy>
  <cp:lastPrinted>2022-02-10T10:15:58Z</cp:lastPrinted>
  <dcterms:created xsi:type="dcterms:W3CDTF">2022-01-04T13:48:32Z</dcterms:created>
  <dcterms:modified xsi:type="dcterms:W3CDTF">2022-05-05T11:44:34Z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0x0101005003CE9621BA0B48A012CD1D16193BD1</vt:lpwstr>
  </property>
</Properties>
</file>